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6.xml" ContentType="application/vnd.openxmlformats-officedocument.spreadsheetml.table+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O:\OoP\FLOOD-PLANNING\05_StateFloodPlanning\06_ProjectRanking\2023 Ranking Schema Briefings\04_For_Public\02_Workbooks\"/>
    </mc:Choice>
  </mc:AlternateContent>
  <xr:revisionPtr revIDLastSave="0" documentId="13_ncr:1_{455DC2E1-09AA-4E1A-AA38-915139EB4810}" xr6:coauthVersionLast="47" xr6:coauthVersionMax="47" xr10:uidLastSave="{00000000-0000-0000-0000-000000000000}"/>
  <workbookProtection workbookAlgorithmName="SHA-512" workbookHashValue="KTkoKtj1D1KPOh8fGTSATKgMo3XV5vPUbuxUGOuGJeVzRg0nx5I9Ms19gP4rO51TFEFn94/3tfl3Hn9tU/qgkg==" workbookSaltValue="fT55uSCz+ecrLWe65xvFEg==" workbookSpinCount="100000" lockStructure="1"/>
  <bookViews>
    <workbookView xWindow="20370" yWindow="-120" windowWidth="29040" windowHeight="15840" tabRatio="680" firstSheet="1" activeTab="4" xr2:uid="{00000000-000D-0000-FFFF-FFFF00000000}"/>
  </bookViews>
  <sheets>
    <sheet name="Test examples - Trans" sheetId="6" state="hidden" r:id="rId1"/>
    <sheet name="Read_Me" sheetId="16" r:id="rId2"/>
    <sheet name="FMP_InputData" sheetId="17" state="hidden" r:id="rId3"/>
    <sheet name="Ranking_Criteria" sheetId="21" r:id="rId4"/>
    <sheet name="FMP_Ranking" sheetId="18" r:id="rId5"/>
    <sheet name="ProjectDetails_Scoring" sheetId="25" r:id="rId6"/>
    <sheet name="FMP_Ranking_GIS" sheetId="20" state="hidden" r:id="rId7"/>
    <sheet name="Data Entry" sheetId="8" state="hidden" r:id="rId8"/>
    <sheet name="Scoring Summary" sheetId="7" state="hidden" r:id="rId9"/>
    <sheet name="Life and Safety Calculation" sheetId="12" state="hidden" r:id="rId10"/>
    <sheet name="Life and Safety Tabular Data" sheetId="15" state="hidden" r:id="rId11"/>
    <sheet name="regional_rank" sheetId="24" state="hidden" r:id="rId12"/>
  </sheets>
  <externalReferences>
    <externalReference r:id="rId13"/>
    <externalReference r:id="rId14"/>
  </externalReferences>
  <definedNames>
    <definedName name="_xlnm._FilterDatabase" localSheetId="3" hidden="1">Ranking_Criteria!$B$5:$J$47</definedName>
    <definedName name="_Hlk46398474" localSheetId="1">Read_Me!$A$21</definedName>
    <definedName name="ExternalData_1" localSheetId="0" hidden="1">'Test examples - Trans'!$A$1:$A$7</definedName>
    <definedName name="_xlnm.Print_Area" localSheetId="3">Ranking_Criteria!$A$1:$N$68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5" i="21" l="1"/>
  <c r="N7" i="21"/>
  <c r="H7" i="21"/>
  <c r="N24" i="21" l="1"/>
  <c r="N22" i="21"/>
  <c r="K24" i="21"/>
  <c r="K22" i="21"/>
  <c r="N14" i="21"/>
  <c r="N12" i="21"/>
  <c r="K14" i="21"/>
  <c r="K12" i="21"/>
  <c r="K7" i="21"/>
  <c r="H12" i="21"/>
  <c r="H14" i="21"/>
  <c r="I29" i="21" l="1"/>
  <c r="U2" i="18" l="1"/>
  <c r="U4" i="18"/>
  <c r="Y4" i="18" l="1"/>
  <c r="R4" i="18"/>
  <c r="H4" i="18"/>
  <c r="H135" i="18"/>
  <c r="Q135" i="18"/>
  <c r="S2" i="18"/>
  <c r="T2" i="18"/>
  <c r="R135" i="18" l="1"/>
  <c r="Z12" i="18" l="1"/>
  <c r="X2" i="18"/>
  <c r="W2" i="18"/>
  <c r="B35" i="24" l="1"/>
  <c r="B24" i="24" l="1"/>
  <c r="B43" i="24"/>
  <c r="B51" i="24"/>
  <c r="B59" i="24"/>
  <c r="B68" i="24"/>
  <c r="B74" i="24"/>
  <c r="B82" i="24"/>
  <c r="B90" i="24"/>
  <c r="B124" i="24"/>
  <c r="B132" i="24"/>
  <c r="B140" i="24"/>
  <c r="B145" i="24"/>
  <c r="B104" i="24"/>
  <c r="B112" i="24"/>
  <c r="B120" i="24"/>
  <c r="B155" i="24"/>
  <c r="B163" i="24"/>
  <c r="B170" i="24"/>
  <c r="B179" i="24"/>
  <c r="B187" i="24"/>
  <c r="B199" i="24"/>
  <c r="B203" i="24"/>
  <c r="B211" i="24"/>
  <c r="B219" i="24"/>
  <c r="B227" i="24"/>
  <c r="B26" i="24"/>
  <c r="B17" i="24"/>
  <c r="B9" i="24"/>
  <c r="B31" i="24"/>
  <c r="B36" i="24"/>
  <c r="B44" i="24"/>
  <c r="B52" i="24"/>
  <c r="B60" i="24"/>
  <c r="B66" i="24"/>
  <c r="B75" i="24"/>
  <c r="B83" i="24"/>
  <c r="B91" i="24"/>
  <c r="B125" i="24"/>
  <c r="B133" i="24"/>
  <c r="B141" i="24"/>
  <c r="B97" i="24"/>
  <c r="B105" i="24"/>
  <c r="B113" i="24"/>
  <c r="B121" i="24"/>
  <c r="B156" i="24"/>
  <c r="B164" i="24"/>
  <c r="B169" i="24"/>
  <c r="B180" i="24"/>
  <c r="B188" i="24"/>
  <c r="B196" i="24"/>
  <c r="B204" i="24"/>
  <c r="B212" i="24"/>
  <c r="B220" i="24"/>
  <c r="B25" i="24"/>
  <c r="B16" i="24"/>
  <c r="B8" i="24"/>
  <c r="B23" i="24"/>
  <c r="B37" i="24"/>
  <c r="B45" i="24"/>
  <c r="B53" i="24"/>
  <c r="B61" i="24"/>
  <c r="B67" i="24"/>
  <c r="B76" i="24"/>
  <c r="B84" i="24"/>
  <c r="B92" i="24"/>
  <c r="B126" i="24"/>
  <c r="B134" i="24"/>
  <c r="B144" i="24"/>
  <c r="B98" i="24"/>
  <c r="B106" i="24"/>
  <c r="B114" i="24"/>
  <c r="B142" i="24"/>
  <c r="B157" i="24"/>
  <c r="B165" i="24"/>
  <c r="B173" i="24"/>
  <c r="B181" i="24"/>
  <c r="B189" i="24"/>
  <c r="B198" i="24"/>
  <c r="B205" i="24"/>
  <c r="B213" i="24"/>
  <c r="B221" i="24"/>
  <c r="B33" i="24"/>
  <c r="B30" i="24"/>
  <c r="B15" i="24"/>
  <c r="B7" i="24"/>
  <c r="B32" i="24"/>
  <c r="B38" i="24"/>
  <c r="B46" i="24"/>
  <c r="B54" i="24"/>
  <c r="B63" i="24"/>
  <c r="B95" i="24"/>
  <c r="B77" i="24"/>
  <c r="B85" i="24"/>
  <c r="B93" i="24"/>
  <c r="B127" i="24"/>
  <c r="B135" i="24"/>
  <c r="B147" i="24"/>
  <c r="B99" i="24"/>
  <c r="B107" i="24"/>
  <c r="B115" i="24"/>
  <c r="B146" i="24"/>
  <c r="B158" i="24"/>
  <c r="B166" i="24"/>
  <c r="B174" i="24"/>
  <c r="B182" i="24"/>
  <c r="B190" i="24"/>
  <c r="B197" i="24"/>
  <c r="B206" i="24"/>
  <c r="B214" i="24"/>
  <c r="B222" i="24"/>
  <c r="B22" i="24"/>
  <c r="B14" i="24"/>
  <c r="B6" i="24"/>
  <c r="B39" i="24"/>
  <c r="B47" i="24"/>
  <c r="B55" i="24"/>
  <c r="B70" i="24"/>
  <c r="B62" i="24"/>
  <c r="B78" i="24"/>
  <c r="B86" i="24"/>
  <c r="B94" i="24"/>
  <c r="B128" i="24"/>
  <c r="B136" i="24"/>
  <c r="B148" i="24"/>
  <c r="B100" i="24"/>
  <c r="B108" i="24"/>
  <c r="B116" i="24"/>
  <c r="B151" i="24"/>
  <c r="B159" i="24"/>
  <c r="B167" i="24"/>
  <c r="B175" i="24"/>
  <c r="B183" i="24"/>
  <c r="B191" i="24"/>
  <c r="B195" i="24"/>
  <c r="B207" i="24"/>
  <c r="B215" i="24"/>
  <c r="B223" i="24"/>
  <c r="B34" i="24"/>
  <c r="B21" i="24"/>
  <c r="B13" i="24"/>
  <c r="B5" i="24"/>
  <c r="B40" i="24"/>
  <c r="B48" i="24"/>
  <c r="B56" i="24"/>
  <c r="B64" i="24"/>
  <c r="B71" i="24"/>
  <c r="B79" i="24"/>
  <c r="B87" i="24"/>
  <c r="B96" i="24"/>
  <c r="B129" i="24"/>
  <c r="B137" i="24"/>
  <c r="B149" i="24"/>
  <c r="B101" i="24"/>
  <c r="B109" i="24"/>
  <c r="B117" i="24"/>
  <c r="B152" i="24"/>
  <c r="B160" i="24"/>
  <c r="B168" i="24"/>
  <c r="B176" i="24"/>
  <c r="B184" i="24"/>
  <c r="B192" i="24"/>
  <c r="B200" i="24"/>
  <c r="B208" i="24"/>
  <c r="B216" i="24"/>
  <c r="B224" i="24"/>
  <c r="B29" i="24"/>
  <c r="B20" i="24"/>
  <c r="B12" i="24"/>
  <c r="B4" i="24"/>
  <c r="B41" i="24"/>
  <c r="B49" i="24"/>
  <c r="B57" i="24"/>
  <c r="B69" i="24"/>
  <c r="B72" i="24"/>
  <c r="B80" i="24"/>
  <c r="B88" i="24"/>
  <c r="B122" i="24"/>
  <c r="B130" i="24"/>
  <c r="B138" i="24"/>
  <c r="B150" i="24"/>
  <c r="B102" i="24"/>
  <c r="B110" i="24"/>
  <c r="B118" i="24"/>
  <c r="B153" i="24"/>
  <c r="B161" i="24"/>
  <c r="B172" i="24"/>
  <c r="B177" i="24"/>
  <c r="B185" i="24"/>
  <c r="B193" i="24"/>
  <c r="B201" i="24"/>
  <c r="B209" i="24"/>
  <c r="B217" i="24"/>
  <c r="B225" i="24"/>
  <c r="B28" i="24"/>
  <c r="B19" i="24"/>
  <c r="B11" i="24"/>
  <c r="B3" i="24"/>
  <c r="B42" i="24"/>
  <c r="B50" i="24"/>
  <c r="B58" i="24"/>
  <c r="B65" i="24"/>
  <c r="B73" i="24"/>
  <c r="B81" i="24"/>
  <c r="B89" i="24"/>
  <c r="B123" i="24"/>
  <c r="B131" i="24"/>
  <c r="B139" i="24"/>
  <c r="B143" i="24"/>
  <c r="B103" i="24"/>
  <c r="B111" i="24"/>
  <c r="B119" i="24"/>
  <c r="B154" i="24"/>
  <c r="B162" i="24"/>
  <c r="B171" i="24"/>
  <c r="B178" i="24"/>
  <c r="B186" i="24"/>
  <c r="B194" i="24"/>
  <c r="B202" i="24"/>
  <c r="B210" i="24"/>
  <c r="B218" i="24"/>
  <c r="B226" i="24"/>
  <c r="B27" i="24"/>
  <c r="B10" i="24"/>
  <c r="B2" i="24"/>
  <c r="L29" i="21"/>
  <c r="L48" i="21" s="1"/>
  <c r="C18" i="24" l="1"/>
  <c r="B18" i="24"/>
  <c r="D18" i="24" s="1"/>
  <c r="C10" i="24"/>
  <c r="C201" i="24"/>
  <c r="C172" i="24"/>
  <c r="C12" i="24"/>
  <c r="C34" i="24"/>
  <c r="C207" i="24"/>
  <c r="C175" i="24"/>
  <c r="C116" i="24"/>
  <c r="C136" i="24"/>
  <c r="C78" i="24"/>
  <c r="C47" i="24"/>
  <c r="C146" i="24"/>
  <c r="C97" i="24"/>
  <c r="C26" i="24"/>
  <c r="C211" i="24"/>
  <c r="C179" i="24"/>
  <c r="C120" i="24"/>
  <c r="C140" i="24"/>
  <c r="C82" i="24"/>
  <c r="C51" i="24"/>
  <c r="C2" i="24"/>
  <c r="C218" i="24"/>
  <c r="C186" i="24"/>
  <c r="C154" i="24"/>
  <c r="C143" i="24"/>
  <c r="C89" i="24"/>
  <c r="C58" i="24"/>
  <c r="C110" i="24"/>
  <c r="C130" i="24"/>
  <c r="C72" i="24"/>
  <c r="C41" i="24"/>
  <c r="C216" i="24"/>
  <c r="C184" i="24"/>
  <c r="C152" i="24"/>
  <c r="C149" i="24"/>
  <c r="C87" i="24"/>
  <c r="C56" i="24"/>
  <c r="C195" i="24"/>
  <c r="C108" i="24"/>
  <c r="C14" i="24"/>
  <c r="C214" i="24"/>
  <c r="C182" i="24"/>
  <c r="C147" i="24"/>
  <c r="C85" i="24"/>
  <c r="C54" i="24"/>
  <c r="C32" i="24"/>
  <c r="C205" i="24"/>
  <c r="C173" i="24"/>
  <c r="C114" i="24"/>
  <c r="C134" i="24"/>
  <c r="C76" i="24"/>
  <c r="C45" i="24"/>
  <c r="C8" i="24"/>
  <c r="C220" i="24"/>
  <c r="C188" i="24"/>
  <c r="C156" i="24"/>
  <c r="C91" i="24"/>
  <c r="C60" i="24"/>
  <c r="C170" i="24"/>
  <c r="C3" i="24"/>
  <c r="C102" i="24"/>
  <c r="C5" i="24"/>
  <c r="C167" i="24"/>
  <c r="C128" i="24"/>
  <c r="C62" i="24"/>
  <c r="C39" i="24"/>
  <c r="C198" i="24"/>
  <c r="C106" i="24"/>
  <c r="C203" i="24"/>
  <c r="C112" i="24"/>
  <c r="C132" i="24"/>
  <c r="C74" i="24"/>
  <c r="C43" i="24"/>
  <c r="C20" i="24"/>
  <c r="C27" i="24"/>
  <c r="C210" i="24"/>
  <c r="C178" i="24"/>
  <c r="C119" i="24"/>
  <c r="C139" i="24"/>
  <c r="C81" i="24"/>
  <c r="C50" i="24"/>
  <c r="C225" i="24"/>
  <c r="C193" i="24"/>
  <c r="C161" i="24"/>
  <c r="C122" i="24"/>
  <c r="C69" i="24"/>
  <c r="C29" i="24"/>
  <c r="C208" i="24"/>
  <c r="C176" i="24"/>
  <c r="C117" i="24"/>
  <c r="C137" i="24"/>
  <c r="C79" i="24"/>
  <c r="C48" i="24"/>
  <c r="C100" i="24"/>
  <c r="C22" i="24"/>
  <c r="C206" i="24"/>
  <c r="C174" i="24"/>
  <c r="C115" i="24"/>
  <c r="C135" i="24"/>
  <c r="C77" i="24"/>
  <c r="C46" i="24"/>
  <c r="C33" i="24"/>
  <c r="C165" i="24"/>
  <c r="C126" i="24"/>
  <c r="C67" i="24"/>
  <c r="C37" i="24"/>
  <c r="C16" i="24"/>
  <c r="C212" i="24"/>
  <c r="C180" i="24"/>
  <c r="C121" i="24"/>
  <c r="C141" i="24"/>
  <c r="C83" i="24"/>
  <c r="C52" i="24"/>
  <c r="C31" i="24"/>
  <c r="C199" i="24"/>
  <c r="C104" i="24"/>
  <c r="C202" i="24"/>
  <c r="C171" i="24"/>
  <c r="C11" i="24"/>
  <c r="C200" i="24"/>
  <c r="C13" i="24"/>
  <c r="C223" i="24"/>
  <c r="C191" i="24"/>
  <c r="C159" i="24"/>
  <c r="C94" i="24"/>
  <c r="C70" i="24"/>
  <c r="C197" i="24"/>
  <c r="C107" i="24"/>
  <c r="C95" i="24"/>
  <c r="C7" i="24"/>
  <c r="C98" i="24"/>
  <c r="C25" i="24"/>
  <c r="C169" i="24"/>
  <c r="C227" i="24"/>
  <c r="C163" i="24"/>
  <c r="C124" i="24"/>
  <c r="C68" i="24"/>
  <c r="C111" i="24"/>
  <c r="C131" i="24"/>
  <c r="C73" i="24"/>
  <c r="C42" i="24"/>
  <c r="C217" i="24"/>
  <c r="C185" i="24"/>
  <c r="C153" i="24"/>
  <c r="C150" i="24"/>
  <c r="C88" i="24"/>
  <c r="C57" i="24"/>
  <c r="C168" i="24"/>
  <c r="C109" i="24"/>
  <c r="C129" i="24"/>
  <c r="C71" i="24"/>
  <c r="C40" i="24"/>
  <c r="C166" i="24"/>
  <c r="C127" i="24"/>
  <c r="C38" i="24"/>
  <c r="C221" i="24"/>
  <c r="C189" i="24"/>
  <c r="C157" i="24"/>
  <c r="C92" i="24"/>
  <c r="C61" i="24"/>
  <c r="C204" i="24"/>
  <c r="C113" i="24"/>
  <c r="C133" i="24"/>
  <c r="C75" i="24"/>
  <c r="C44" i="24"/>
  <c r="C9" i="24"/>
  <c r="C19" i="24"/>
  <c r="C4" i="24"/>
  <c r="C101" i="24"/>
  <c r="C96" i="24"/>
  <c r="C21" i="24"/>
  <c r="C215" i="24"/>
  <c r="C183" i="24"/>
  <c r="C151" i="24"/>
  <c r="C148" i="24"/>
  <c r="C86" i="24"/>
  <c r="C55" i="24"/>
  <c r="C99" i="24"/>
  <c r="C15" i="24"/>
  <c r="C142" i="24"/>
  <c r="C196" i="24"/>
  <c r="C105" i="24"/>
  <c r="C219" i="24"/>
  <c r="C187" i="24"/>
  <c r="C155" i="24"/>
  <c r="C145" i="24"/>
  <c r="C90" i="24"/>
  <c r="C59" i="24"/>
  <c r="C35" i="24"/>
  <c r="C194" i="24"/>
  <c r="C103" i="24"/>
  <c r="C226" i="24"/>
  <c r="C162" i="24"/>
  <c r="C123" i="24"/>
  <c r="C65" i="24"/>
  <c r="C28" i="24"/>
  <c r="C209" i="24"/>
  <c r="C177" i="24"/>
  <c r="C118" i="24"/>
  <c r="C138" i="24"/>
  <c r="C80" i="24"/>
  <c r="C49" i="24"/>
  <c r="C224" i="24"/>
  <c r="C192" i="24"/>
  <c r="C160" i="24"/>
  <c r="C64" i="24"/>
  <c r="C6" i="24"/>
  <c r="C222" i="24"/>
  <c r="C190" i="24"/>
  <c r="C158" i="24"/>
  <c r="C93" i="24"/>
  <c r="C63" i="24"/>
  <c r="C30" i="24"/>
  <c r="C213" i="24"/>
  <c r="C181" i="24"/>
  <c r="C144" i="24"/>
  <c r="C84" i="24"/>
  <c r="C53" i="24"/>
  <c r="C23" i="24"/>
  <c r="C164" i="24"/>
  <c r="C125" i="24"/>
  <c r="C66" i="24"/>
  <c r="C36" i="24"/>
  <c r="C17" i="24"/>
  <c r="C24" i="24"/>
  <c r="P23" i="18"/>
  <c r="P53" i="18"/>
  <c r="P47" i="18"/>
  <c r="P200" i="18"/>
  <c r="P43" i="18"/>
  <c r="P35" i="18"/>
  <c r="P25" i="18"/>
  <c r="P37" i="18"/>
  <c r="P44" i="18"/>
  <c r="P167" i="18"/>
  <c r="P137" i="18"/>
  <c r="P72" i="18"/>
  <c r="P33" i="18"/>
  <c r="P170" i="18"/>
  <c r="P45" i="18"/>
  <c r="P172" i="18"/>
  <c r="P8" i="18"/>
  <c r="P198" i="18"/>
  <c r="P171" i="18"/>
  <c r="P26" i="18"/>
  <c r="P9" i="18"/>
  <c r="P135" i="18"/>
  <c r="P169" i="18"/>
  <c r="P151" i="18"/>
  <c r="P175" i="18"/>
  <c r="P106" i="18"/>
  <c r="P148" i="18"/>
  <c r="P189" i="18"/>
  <c r="P149" i="18"/>
  <c r="P177" i="18"/>
  <c r="P184" i="18"/>
  <c r="P16" i="18"/>
  <c r="P104" i="18"/>
  <c r="P75" i="18"/>
  <c r="P125" i="18"/>
  <c r="P168" i="18"/>
  <c r="P24" i="18"/>
  <c r="P202" i="18"/>
  <c r="P28" i="18"/>
  <c r="P176" i="18"/>
  <c r="P63" i="18"/>
  <c r="P150" i="18"/>
  <c r="P54" i="18"/>
  <c r="P94" i="18"/>
  <c r="P77" i="18"/>
  <c r="P130" i="18"/>
  <c r="P69" i="18"/>
  <c r="P21" i="18"/>
  <c r="P164" i="18"/>
  <c r="P71" i="18"/>
  <c r="P7" i="18"/>
  <c r="P133" i="18"/>
  <c r="P68" i="18"/>
  <c r="P14" i="18"/>
  <c r="P17" i="18"/>
  <c r="P181" i="18"/>
  <c r="P120" i="18"/>
  <c r="P55" i="18"/>
  <c r="P78" i="18"/>
  <c r="P136" i="18"/>
  <c r="P152" i="18"/>
  <c r="P38" i="18"/>
  <c r="P134" i="18"/>
  <c r="P90" i="18"/>
  <c r="P89" i="18"/>
  <c r="P195" i="18"/>
  <c r="P187" i="18"/>
  <c r="P112" i="18"/>
  <c r="P203" i="18"/>
  <c r="P101" i="18"/>
  <c r="P193" i="18"/>
  <c r="P126" i="18"/>
  <c r="P51" i="18"/>
  <c r="P103" i="18"/>
  <c r="P57" i="18"/>
  <c r="P30" i="18"/>
  <c r="P58" i="18"/>
  <c r="P160" i="18"/>
  <c r="P59" i="18"/>
  <c r="P84" i="18"/>
  <c r="P192" i="18"/>
  <c r="P140" i="18"/>
  <c r="P194" i="18"/>
  <c r="P115" i="18"/>
  <c r="P188" i="18"/>
  <c r="P107" i="18"/>
  <c r="P116" i="18"/>
  <c r="P60" i="18"/>
  <c r="P65" i="18"/>
  <c r="P178" i="18"/>
  <c r="P209" i="18"/>
  <c r="P70" i="18"/>
  <c r="P36" i="18"/>
  <c r="P113" i="18"/>
  <c r="P183" i="18"/>
  <c r="P127" i="18"/>
  <c r="P98" i="18"/>
  <c r="P109" i="18"/>
  <c r="P128" i="18"/>
  <c r="P196" i="18"/>
  <c r="P145" i="18"/>
  <c r="P180" i="18"/>
  <c r="P201" i="18"/>
  <c r="P153" i="18"/>
  <c r="P182" i="18"/>
  <c r="P155" i="18"/>
  <c r="P166" i="18"/>
  <c r="P211" i="18"/>
  <c r="P132" i="18"/>
  <c r="P122" i="18"/>
  <c r="P49" i="18"/>
  <c r="P118" i="18"/>
  <c r="P174" i="18"/>
  <c r="P142" i="18"/>
  <c r="P206" i="18"/>
  <c r="P62" i="18"/>
  <c r="P154" i="18"/>
  <c r="P165" i="18"/>
  <c r="P85" i="18"/>
  <c r="P119" i="18"/>
  <c r="P46" i="18"/>
  <c r="P124" i="18"/>
  <c r="P73" i="18"/>
  <c r="P159" i="18"/>
  <c r="P87" i="18"/>
  <c r="P199" i="18"/>
  <c r="P117" i="18"/>
  <c r="P185" i="18"/>
  <c r="P121" i="18"/>
  <c r="P197" i="18"/>
  <c r="P207" i="18"/>
  <c r="P123" i="18"/>
  <c r="P204" i="18"/>
  <c r="P208" i="18"/>
  <c r="P66" i="18"/>
  <c r="P20" i="18"/>
  <c r="P157" i="18"/>
  <c r="P131" i="18"/>
  <c r="P205" i="18"/>
  <c r="P186" i="18"/>
  <c r="P156" i="18"/>
  <c r="P147" i="18"/>
  <c r="P31" i="18"/>
  <c r="P138" i="18"/>
  <c r="P13" i="18"/>
  <c r="P80" i="18"/>
  <c r="P50" i="18"/>
  <c r="P146" i="18"/>
  <c r="P110" i="18"/>
  <c r="P102" i="18"/>
  <c r="P56" i="18"/>
  <c r="P158" i="18"/>
  <c r="P114" i="18"/>
  <c r="P191" i="18"/>
  <c r="P162" i="18"/>
  <c r="P11" i="18"/>
  <c r="P143" i="18"/>
  <c r="P144" i="18"/>
  <c r="P64" i="18"/>
  <c r="P76" i="18"/>
  <c r="P15" i="18"/>
  <c r="P40" i="18"/>
  <c r="P86" i="18"/>
  <c r="P79" i="18"/>
  <c r="P22" i="18"/>
  <c r="P100" i="18"/>
  <c r="P190" i="18"/>
  <c r="P93" i="18"/>
  <c r="P105" i="18"/>
  <c r="P141" i="18"/>
  <c r="P108" i="18"/>
  <c r="P139" i="18"/>
  <c r="P210" i="18"/>
  <c r="P97" i="18"/>
  <c r="P173" i="18"/>
  <c r="P91" i="18"/>
  <c r="P32" i="18"/>
  <c r="P12" i="18"/>
  <c r="P95" i="18"/>
  <c r="P88" i="18"/>
  <c r="P129" i="18"/>
  <c r="P96" i="18"/>
  <c r="P52" i="18"/>
  <c r="P99" i="18"/>
  <c r="P179" i="18"/>
  <c r="P111" i="18"/>
  <c r="P92" i="18"/>
  <c r="P81" i="18"/>
  <c r="P48" i="18"/>
  <c r="P82" i="18"/>
  <c r="P27" i="18"/>
  <c r="P61" i="18"/>
  <c r="P212" i="18"/>
  <c r="P213" i="18"/>
  <c r="P29" i="18"/>
  <c r="P39" i="18"/>
  <c r="P42" i="18"/>
  <c r="P83" i="18"/>
  <c r="P163" i="18"/>
  <c r="P74" i="18"/>
  <c r="P41" i="18"/>
  <c r="P215" i="18"/>
  <c r="P216" i="18"/>
  <c r="P67" i="18"/>
  <c r="P217" i="18"/>
  <c r="P214" i="18"/>
  <c r="P218" i="18"/>
  <c r="P10" i="18"/>
  <c r="P18" i="18"/>
  <c r="P219" i="18"/>
  <c r="P220" i="18"/>
  <c r="P221" i="18"/>
  <c r="P34" i="18"/>
  <c r="P222" i="18"/>
  <c r="P223" i="18"/>
  <c r="P19" i="18"/>
  <c r="P224" i="18"/>
  <c r="P225" i="18"/>
  <c r="P226" i="18"/>
  <c r="P227" i="18"/>
  <c r="P229" i="18"/>
  <c r="P230" i="18"/>
  <c r="P228" i="18"/>
  <c r="P232" i="18"/>
  <c r="P231" i="18"/>
  <c r="P161" i="18"/>
  <c r="O23" i="18"/>
  <c r="P4" i="18"/>
  <c r="O4" i="18"/>
  <c r="P2" i="18"/>
  <c r="O2" i="18"/>
  <c r="AA23" i="18"/>
  <c r="AA53" i="18"/>
  <c r="AA47" i="18"/>
  <c r="AA200" i="18"/>
  <c r="AA43" i="18"/>
  <c r="AA35" i="18"/>
  <c r="AA25" i="18"/>
  <c r="AA37" i="18"/>
  <c r="AA44" i="18"/>
  <c r="AA167" i="18"/>
  <c r="AA137" i="18"/>
  <c r="AA72" i="18"/>
  <c r="AA33" i="18"/>
  <c r="AA170" i="18"/>
  <c r="AA45" i="18"/>
  <c r="AA172" i="18"/>
  <c r="AA8" i="18"/>
  <c r="AA198" i="18"/>
  <c r="AA171" i="18"/>
  <c r="AA26" i="18"/>
  <c r="AA9" i="18"/>
  <c r="AA135" i="18"/>
  <c r="AA169" i="18"/>
  <c r="AA151" i="18"/>
  <c r="AA175" i="18"/>
  <c r="AA106" i="18"/>
  <c r="AA148" i="18"/>
  <c r="AA189" i="18"/>
  <c r="AA149" i="18"/>
  <c r="AA177" i="18"/>
  <c r="AA184" i="18"/>
  <c r="AA16" i="18"/>
  <c r="AA104" i="18"/>
  <c r="AA75" i="18"/>
  <c r="AA125" i="18"/>
  <c r="AA168" i="18"/>
  <c r="AA24" i="18"/>
  <c r="AA202" i="18"/>
  <c r="AA28" i="18"/>
  <c r="AA176" i="18"/>
  <c r="AA63" i="18"/>
  <c r="AA150" i="18"/>
  <c r="AA54" i="18"/>
  <c r="AA94" i="18"/>
  <c r="AA77" i="18"/>
  <c r="AA130" i="18"/>
  <c r="AA69" i="18"/>
  <c r="AA21" i="18"/>
  <c r="AA164" i="18"/>
  <c r="AA71" i="18"/>
  <c r="AA7" i="18"/>
  <c r="AA133" i="18"/>
  <c r="AA68" i="18"/>
  <c r="AA14" i="18"/>
  <c r="AA17" i="18"/>
  <c r="AA181" i="18"/>
  <c r="AA120" i="18"/>
  <c r="AA55" i="18"/>
  <c r="AA78" i="18"/>
  <c r="AA136" i="18"/>
  <c r="AA152" i="18"/>
  <c r="AA38" i="18"/>
  <c r="AA134" i="18"/>
  <c r="AA90" i="18"/>
  <c r="AA89" i="18"/>
  <c r="AA195" i="18"/>
  <c r="AA187" i="18"/>
  <c r="AA112" i="18"/>
  <c r="AA203" i="18"/>
  <c r="AA101" i="18"/>
  <c r="AA193" i="18"/>
  <c r="AA126" i="18"/>
  <c r="AA51" i="18"/>
  <c r="AA103" i="18"/>
  <c r="AA57" i="18"/>
  <c r="AA30" i="18"/>
  <c r="AA58" i="18"/>
  <c r="AA160" i="18"/>
  <c r="AA59" i="18"/>
  <c r="AA84" i="18"/>
  <c r="AA192" i="18"/>
  <c r="AA140" i="18"/>
  <c r="AA194" i="18"/>
  <c r="AA115" i="18"/>
  <c r="AA188" i="18"/>
  <c r="AA107" i="18"/>
  <c r="AA116" i="18"/>
  <c r="AA60" i="18"/>
  <c r="AA65" i="18"/>
  <c r="AA178" i="18"/>
  <c r="AA209" i="18"/>
  <c r="AA70" i="18"/>
  <c r="AA36" i="18"/>
  <c r="AA113" i="18"/>
  <c r="AA183" i="18"/>
  <c r="AA127" i="18"/>
  <c r="AA98" i="18"/>
  <c r="AA109" i="18"/>
  <c r="AA128" i="18"/>
  <c r="AA196" i="18"/>
  <c r="AA145" i="18"/>
  <c r="AA180" i="18"/>
  <c r="AA201" i="18"/>
  <c r="AA153" i="18"/>
  <c r="AA182" i="18"/>
  <c r="AA155" i="18"/>
  <c r="AA166" i="18"/>
  <c r="AA211" i="18"/>
  <c r="AA132" i="18"/>
  <c r="AA122" i="18"/>
  <c r="AA49" i="18"/>
  <c r="AA118" i="18"/>
  <c r="AA174" i="18"/>
  <c r="AA142" i="18"/>
  <c r="AA206" i="18"/>
  <c r="AA62" i="18"/>
  <c r="AA154" i="18"/>
  <c r="AA165" i="18"/>
  <c r="AA85" i="18"/>
  <c r="AA119" i="18"/>
  <c r="AA46" i="18"/>
  <c r="AA124" i="18"/>
  <c r="AA73" i="18"/>
  <c r="AA159" i="18"/>
  <c r="AA87" i="18"/>
  <c r="AA199" i="18"/>
  <c r="AA117" i="18"/>
  <c r="AA185" i="18"/>
  <c r="AA121" i="18"/>
  <c r="AA197" i="18"/>
  <c r="AA207" i="18"/>
  <c r="AA123" i="18"/>
  <c r="AA204" i="18"/>
  <c r="AA208" i="18"/>
  <c r="AA66" i="18"/>
  <c r="AA20" i="18"/>
  <c r="AA157" i="18"/>
  <c r="AA131" i="18"/>
  <c r="AA205" i="18"/>
  <c r="AA186" i="18"/>
  <c r="AA156" i="18"/>
  <c r="AA147" i="18"/>
  <c r="AA31" i="18"/>
  <c r="AA138" i="18"/>
  <c r="AA13" i="18"/>
  <c r="AA80" i="18"/>
  <c r="AA50" i="18"/>
  <c r="AA146" i="18"/>
  <c r="AA110" i="18"/>
  <c r="AA102" i="18"/>
  <c r="AA56" i="18"/>
  <c r="AA158" i="18"/>
  <c r="AA114" i="18"/>
  <c r="AA191" i="18"/>
  <c r="AA162" i="18"/>
  <c r="AA11" i="18"/>
  <c r="AA143" i="18"/>
  <c r="AA144" i="18"/>
  <c r="AA64" i="18"/>
  <c r="AA76" i="18"/>
  <c r="AA15" i="18"/>
  <c r="AA40" i="18"/>
  <c r="AA86" i="18"/>
  <c r="AA79" i="18"/>
  <c r="AA22" i="18"/>
  <c r="AA100" i="18"/>
  <c r="AA190" i="18"/>
  <c r="AA93" i="18"/>
  <c r="AA105" i="18"/>
  <c r="AA141" i="18"/>
  <c r="AA108" i="18"/>
  <c r="AA139" i="18"/>
  <c r="AA210" i="18"/>
  <c r="AA97" i="18"/>
  <c r="AA173" i="18"/>
  <c r="AA91" i="18"/>
  <c r="AA32" i="18"/>
  <c r="AA12" i="18"/>
  <c r="AA95" i="18"/>
  <c r="AA88" i="18"/>
  <c r="AA129" i="18"/>
  <c r="AA96" i="18"/>
  <c r="AA52" i="18"/>
  <c r="AA99" i="18"/>
  <c r="AA179" i="18"/>
  <c r="AA111" i="18"/>
  <c r="AA92" i="18"/>
  <c r="AA81" i="18"/>
  <c r="AA48" i="18"/>
  <c r="AA82" i="18"/>
  <c r="AA27" i="18"/>
  <c r="AA61" i="18"/>
  <c r="AA212" i="18"/>
  <c r="AA213" i="18"/>
  <c r="AA29" i="18"/>
  <c r="AA39" i="18"/>
  <c r="AA42" i="18"/>
  <c r="AA83" i="18"/>
  <c r="AA163" i="18"/>
  <c r="AA74" i="18"/>
  <c r="AA41" i="18"/>
  <c r="AA215" i="18"/>
  <c r="AA216" i="18"/>
  <c r="AA67" i="18"/>
  <c r="AA217" i="18"/>
  <c r="AA214" i="18"/>
  <c r="AA218" i="18"/>
  <c r="AA10" i="18"/>
  <c r="AA18" i="18"/>
  <c r="AA219" i="18"/>
  <c r="AA220" i="18"/>
  <c r="AA221" i="18"/>
  <c r="AA34" i="18"/>
  <c r="AA222" i="18"/>
  <c r="AA223" i="18"/>
  <c r="AA19" i="18"/>
  <c r="AA224" i="18"/>
  <c r="AA225" i="18"/>
  <c r="AA226" i="18"/>
  <c r="AA227" i="18"/>
  <c r="AA229" i="18"/>
  <c r="AA230" i="18"/>
  <c r="AA228" i="18"/>
  <c r="AA232" i="18"/>
  <c r="AA231" i="18"/>
  <c r="AA161" i="18"/>
  <c r="Z23" i="18"/>
  <c r="AA2" i="18"/>
  <c r="Z2" i="18"/>
  <c r="AA4" i="18"/>
  <c r="Z4" i="18"/>
  <c r="E23" i="18"/>
  <c r="E53" i="18"/>
  <c r="E47" i="18"/>
  <c r="E200" i="18"/>
  <c r="E43" i="18"/>
  <c r="E35" i="18"/>
  <c r="E25" i="18"/>
  <c r="E37" i="18"/>
  <c r="E44" i="18"/>
  <c r="E167" i="18"/>
  <c r="E137" i="18"/>
  <c r="E72" i="18"/>
  <c r="E33" i="18"/>
  <c r="E170" i="18"/>
  <c r="E45" i="18"/>
  <c r="E172" i="18"/>
  <c r="E8" i="18"/>
  <c r="E198" i="18"/>
  <c r="E171" i="18"/>
  <c r="E26" i="18"/>
  <c r="E9" i="18"/>
  <c r="E135" i="18"/>
  <c r="E169" i="18"/>
  <c r="E151" i="18"/>
  <c r="E175" i="18"/>
  <c r="E106" i="18"/>
  <c r="E148" i="18"/>
  <c r="E189" i="18"/>
  <c r="E149" i="18"/>
  <c r="E177" i="18"/>
  <c r="E184" i="18"/>
  <c r="E16" i="18"/>
  <c r="E104" i="18"/>
  <c r="E75" i="18"/>
  <c r="E125" i="18"/>
  <c r="E168" i="18"/>
  <c r="E24" i="18"/>
  <c r="E202" i="18"/>
  <c r="E28" i="18"/>
  <c r="E176" i="18"/>
  <c r="E63" i="18"/>
  <c r="E150" i="18"/>
  <c r="E54" i="18"/>
  <c r="E94" i="18"/>
  <c r="E77" i="18"/>
  <c r="E130" i="18"/>
  <c r="E69" i="18"/>
  <c r="E21" i="18"/>
  <c r="E164" i="18"/>
  <c r="E71" i="18"/>
  <c r="E7" i="18"/>
  <c r="E133" i="18"/>
  <c r="E68" i="18"/>
  <c r="E14" i="18"/>
  <c r="E17" i="18"/>
  <c r="E181" i="18"/>
  <c r="E120" i="18"/>
  <c r="E55" i="18"/>
  <c r="E78" i="18"/>
  <c r="E136" i="18"/>
  <c r="E152" i="18"/>
  <c r="E38" i="18"/>
  <c r="E134" i="18"/>
  <c r="E90" i="18"/>
  <c r="E89" i="18"/>
  <c r="E195" i="18"/>
  <c r="E187" i="18"/>
  <c r="E112" i="18"/>
  <c r="E203" i="18"/>
  <c r="E101" i="18"/>
  <c r="E193" i="18"/>
  <c r="E126" i="18"/>
  <c r="E51" i="18"/>
  <c r="E103" i="18"/>
  <c r="E57" i="18"/>
  <c r="E30" i="18"/>
  <c r="E58" i="18"/>
  <c r="E160" i="18"/>
  <c r="E59" i="18"/>
  <c r="E84" i="18"/>
  <c r="E192" i="18"/>
  <c r="E140" i="18"/>
  <c r="E194" i="18"/>
  <c r="E115" i="18"/>
  <c r="E188" i="18"/>
  <c r="E107" i="18"/>
  <c r="E116" i="18"/>
  <c r="E60" i="18"/>
  <c r="E65" i="18"/>
  <c r="E178" i="18"/>
  <c r="E209" i="18"/>
  <c r="E70" i="18"/>
  <c r="E36" i="18"/>
  <c r="E113" i="18"/>
  <c r="E183" i="18"/>
  <c r="E127" i="18"/>
  <c r="E98" i="18"/>
  <c r="E109" i="18"/>
  <c r="E128" i="18"/>
  <c r="E196" i="18"/>
  <c r="E145" i="18"/>
  <c r="E180" i="18"/>
  <c r="E201" i="18"/>
  <c r="E153" i="18"/>
  <c r="E182" i="18"/>
  <c r="E155" i="18"/>
  <c r="E166" i="18"/>
  <c r="E211" i="18"/>
  <c r="E132" i="18"/>
  <c r="E122" i="18"/>
  <c r="E49" i="18"/>
  <c r="E118" i="18"/>
  <c r="E174" i="18"/>
  <c r="E142" i="18"/>
  <c r="E206" i="18"/>
  <c r="E62" i="18"/>
  <c r="E154" i="18"/>
  <c r="E165" i="18"/>
  <c r="E85" i="18"/>
  <c r="E119" i="18"/>
  <c r="E46" i="18"/>
  <c r="E124" i="18"/>
  <c r="E73" i="18"/>
  <c r="E159" i="18"/>
  <c r="E87" i="18"/>
  <c r="E199" i="18"/>
  <c r="E117" i="18"/>
  <c r="E185" i="18"/>
  <c r="E121" i="18"/>
  <c r="E197" i="18"/>
  <c r="E207" i="18"/>
  <c r="E123" i="18"/>
  <c r="E204" i="18"/>
  <c r="E208" i="18"/>
  <c r="E66" i="18"/>
  <c r="E20" i="18"/>
  <c r="E157" i="18"/>
  <c r="E131" i="18"/>
  <c r="E205" i="18"/>
  <c r="E186" i="18"/>
  <c r="E156" i="18"/>
  <c r="E147" i="18"/>
  <c r="E31" i="18"/>
  <c r="E138" i="18"/>
  <c r="E13" i="18"/>
  <c r="E80" i="18"/>
  <c r="E50" i="18"/>
  <c r="E146" i="18"/>
  <c r="E110" i="18"/>
  <c r="E102" i="18"/>
  <c r="E56" i="18"/>
  <c r="E158" i="18"/>
  <c r="E114" i="18"/>
  <c r="E191" i="18"/>
  <c r="E162" i="18"/>
  <c r="E11" i="18"/>
  <c r="E143" i="18"/>
  <c r="E144" i="18"/>
  <c r="E64" i="18"/>
  <c r="E76" i="18"/>
  <c r="E15" i="18"/>
  <c r="E40" i="18"/>
  <c r="E86" i="18"/>
  <c r="E79" i="18"/>
  <c r="E22" i="18"/>
  <c r="E100" i="18"/>
  <c r="E190" i="18"/>
  <c r="E93" i="18"/>
  <c r="E105" i="18"/>
  <c r="E141" i="18"/>
  <c r="E108" i="18"/>
  <c r="E139" i="18"/>
  <c r="E210" i="18"/>
  <c r="E97" i="18"/>
  <c r="E173" i="18"/>
  <c r="E91" i="18"/>
  <c r="E32" i="18"/>
  <c r="E12" i="18"/>
  <c r="E95" i="18"/>
  <c r="E88" i="18"/>
  <c r="E129" i="18"/>
  <c r="E96" i="18"/>
  <c r="E52" i="18"/>
  <c r="E99" i="18"/>
  <c r="E179" i="18"/>
  <c r="E111" i="18"/>
  <c r="E92" i="18"/>
  <c r="E81" i="18"/>
  <c r="E48" i="18"/>
  <c r="E82" i="18"/>
  <c r="E27" i="18"/>
  <c r="E61" i="18"/>
  <c r="E212" i="18"/>
  <c r="E213" i="18"/>
  <c r="E29" i="18"/>
  <c r="E39" i="18"/>
  <c r="E42" i="18"/>
  <c r="E83" i="18"/>
  <c r="E163" i="18"/>
  <c r="E74" i="18"/>
  <c r="E41" i="18"/>
  <c r="E215" i="18"/>
  <c r="E216" i="18"/>
  <c r="E67" i="18"/>
  <c r="E217" i="18"/>
  <c r="E214" i="18"/>
  <c r="E218" i="18"/>
  <c r="E10" i="18"/>
  <c r="E18" i="18"/>
  <c r="E219" i="18"/>
  <c r="E220" i="18"/>
  <c r="E221" i="18"/>
  <c r="E34" i="18"/>
  <c r="E222" i="18"/>
  <c r="E223" i="18"/>
  <c r="E19" i="18"/>
  <c r="E224" i="18"/>
  <c r="E225" i="18"/>
  <c r="E226" i="18"/>
  <c r="E227" i="18"/>
  <c r="E229" i="18"/>
  <c r="E230" i="18"/>
  <c r="E228" i="18"/>
  <c r="E232" i="18"/>
  <c r="E231" i="18"/>
  <c r="E161" i="18"/>
  <c r="D23" i="18"/>
  <c r="B23" i="18"/>
  <c r="B53" i="18"/>
  <c r="B47" i="18"/>
  <c r="B200" i="18"/>
  <c r="B43" i="18"/>
  <c r="B35" i="18"/>
  <c r="B25" i="18"/>
  <c r="B37" i="18"/>
  <c r="B44" i="18"/>
  <c r="B167" i="18"/>
  <c r="B137" i="18"/>
  <c r="B72" i="18"/>
  <c r="B33" i="18"/>
  <c r="B170" i="18"/>
  <c r="B45" i="18"/>
  <c r="B172" i="18"/>
  <c r="B8" i="18"/>
  <c r="B198" i="18"/>
  <c r="B171" i="18"/>
  <c r="B26" i="18"/>
  <c r="B9" i="18"/>
  <c r="B135" i="18"/>
  <c r="B169" i="18"/>
  <c r="B151" i="18"/>
  <c r="B175" i="18"/>
  <c r="B106" i="18"/>
  <c r="B148" i="18"/>
  <c r="B189" i="18"/>
  <c r="B149" i="18"/>
  <c r="B177" i="18"/>
  <c r="B184" i="18"/>
  <c r="B16" i="18"/>
  <c r="B104" i="18"/>
  <c r="B75" i="18"/>
  <c r="B125" i="18"/>
  <c r="B168" i="18"/>
  <c r="B24" i="18"/>
  <c r="B202" i="18"/>
  <c r="B28" i="18"/>
  <c r="B176" i="18"/>
  <c r="B63" i="18"/>
  <c r="B150" i="18"/>
  <c r="B54" i="18"/>
  <c r="B94" i="18"/>
  <c r="B77" i="18"/>
  <c r="B130" i="18"/>
  <c r="B69" i="18"/>
  <c r="B21" i="18"/>
  <c r="B164" i="18"/>
  <c r="B71" i="18"/>
  <c r="B7" i="18"/>
  <c r="B133" i="18"/>
  <c r="B68" i="18"/>
  <c r="B14" i="18"/>
  <c r="B17" i="18"/>
  <c r="B181" i="18"/>
  <c r="B120" i="18"/>
  <c r="B55" i="18"/>
  <c r="B78" i="18"/>
  <c r="B136" i="18"/>
  <c r="B152" i="18"/>
  <c r="B38" i="18"/>
  <c r="B134" i="18"/>
  <c r="B90" i="18"/>
  <c r="B89" i="18"/>
  <c r="B195" i="18"/>
  <c r="B187" i="18"/>
  <c r="B112" i="18"/>
  <c r="B203" i="18"/>
  <c r="B101" i="18"/>
  <c r="B193" i="18"/>
  <c r="B126" i="18"/>
  <c r="B51" i="18"/>
  <c r="B103" i="18"/>
  <c r="B57" i="18"/>
  <c r="B30" i="18"/>
  <c r="B58" i="18"/>
  <c r="B160" i="18"/>
  <c r="B59" i="18"/>
  <c r="B84" i="18"/>
  <c r="B192" i="18"/>
  <c r="B140" i="18"/>
  <c r="B194" i="18"/>
  <c r="B115" i="18"/>
  <c r="B188" i="18"/>
  <c r="B107" i="18"/>
  <c r="B116" i="18"/>
  <c r="B60" i="18"/>
  <c r="B65" i="18"/>
  <c r="B178" i="18"/>
  <c r="B209" i="18"/>
  <c r="B70" i="18"/>
  <c r="B36" i="18"/>
  <c r="B113" i="18"/>
  <c r="B183" i="18"/>
  <c r="B127" i="18"/>
  <c r="B98" i="18"/>
  <c r="B109" i="18"/>
  <c r="B128" i="18"/>
  <c r="B196" i="18"/>
  <c r="B145" i="18"/>
  <c r="B180" i="18"/>
  <c r="B201" i="18"/>
  <c r="B153" i="18"/>
  <c r="B182" i="18"/>
  <c r="B155" i="18"/>
  <c r="B166" i="18"/>
  <c r="B211" i="18"/>
  <c r="B132" i="18"/>
  <c r="B122" i="18"/>
  <c r="B49" i="18"/>
  <c r="B118" i="18"/>
  <c r="B174" i="18"/>
  <c r="B142" i="18"/>
  <c r="B206" i="18"/>
  <c r="B62" i="18"/>
  <c r="B154" i="18"/>
  <c r="B165" i="18"/>
  <c r="B85" i="18"/>
  <c r="B119" i="18"/>
  <c r="B46" i="18"/>
  <c r="B124" i="18"/>
  <c r="B73" i="18"/>
  <c r="B159" i="18"/>
  <c r="B87" i="18"/>
  <c r="B199" i="18"/>
  <c r="B117" i="18"/>
  <c r="B185" i="18"/>
  <c r="B121" i="18"/>
  <c r="B197" i="18"/>
  <c r="B207" i="18"/>
  <c r="B123" i="18"/>
  <c r="B204" i="18"/>
  <c r="B208" i="18"/>
  <c r="B66" i="18"/>
  <c r="B20" i="18"/>
  <c r="B157" i="18"/>
  <c r="B131" i="18"/>
  <c r="B205" i="18"/>
  <c r="B186" i="18"/>
  <c r="B156" i="18"/>
  <c r="B147" i="18"/>
  <c r="B31" i="18"/>
  <c r="B138" i="18"/>
  <c r="B13" i="18"/>
  <c r="B80" i="18"/>
  <c r="B50" i="18"/>
  <c r="B146" i="18"/>
  <c r="B110" i="18"/>
  <c r="B102" i="18"/>
  <c r="B56" i="18"/>
  <c r="B158" i="18"/>
  <c r="B114" i="18"/>
  <c r="B191" i="18"/>
  <c r="B162" i="18"/>
  <c r="B11" i="18"/>
  <c r="B143" i="18"/>
  <c r="B144" i="18"/>
  <c r="B64" i="18"/>
  <c r="B76" i="18"/>
  <c r="B15" i="18"/>
  <c r="B40" i="18"/>
  <c r="B86" i="18"/>
  <c r="B79" i="18"/>
  <c r="B22" i="18"/>
  <c r="B100" i="18"/>
  <c r="B190" i="18"/>
  <c r="B93" i="18"/>
  <c r="B105" i="18"/>
  <c r="B141" i="18"/>
  <c r="B108" i="18"/>
  <c r="B139" i="18"/>
  <c r="B210" i="18"/>
  <c r="B97" i="18"/>
  <c r="B173" i="18"/>
  <c r="B91" i="18"/>
  <c r="B32" i="18"/>
  <c r="B12" i="18"/>
  <c r="B95" i="18"/>
  <c r="B88" i="18"/>
  <c r="B129" i="18"/>
  <c r="B96" i="18"/>
  <c r="B52" i="18"/>
  <c r="B99" i="18"/>
  <c r="B179" i="18"/>
  <c r="B111" i="18"/>
  <c r="B92" i="18"/>
  <c r="B81" i="18"/>
  <c r="B48" i="18"/>
  <c r="B82" i="18"/>
  <c r="B27" i="18"/>
  <c r="B61" i="18"/>
  <c r="B212" i="18"/>
  <c r="B213" i="18"/>
  <c r="B29" i="18"/>
  <c r="B39" i="18"/>
  <c r="B42" i="18"/>
  <c r="B83" i="18"/>
  <c r="B163" i="18"/>
  <c r="B74" i="18"/>
  <c r="B41" i="18"/>
  <c r="B215" i="18"/>
  <c r="B216" i="18"/>
  <c r="B67" i="18"/>
  <c r="B217" i="18"/>
  <c r="B214" i="18"/>
  <c r="B218" i="18"/>
  <c r="B10" i="18"/>
  <c r="B18" i="18"/>
  <c r="B219" i="18"/>
  <c r="B220" i="18"/>
  <c r="B221" i="18"/>
  <c r="B34" i="18"/>
  <c r="B222" i="18"/>
  <c r="B223" i="18"/>
  <c r="B19" i="18"/>
  <c r="B224" i="18"/>
  <c r="B225" i="18"/>
  <c r="B226" i="18"/>
  <c r="B227" i="18"/>
  <c r="B229" i="18"/>
  <c r="B230" i="18"/>
  <c r="B228" i="18"/>
  <c r="B232" i="18"/>
  <c r="B231" i="18"/>
  <c r="B161" i="18"/>
  <c r="C23" i="18"/>
  <c r="BR4" i="18"/>
  <c r="BO4" i="18"/>
  <c r="BL4" i="18"/>
  <c r="BI4" i="18"/>
  <c r="BF4" i="18"/>
  <c r="BA4" i="18"/>
  <c r="AX4" i="18"/>
  <c r="AU4" i="18"/>
  <c r="AP4" i="18"/>
  <c r="AM4" i="18"/>
  <c r="AI4" i="18"/>
  <c r="AF4" i="18"/>
  <c r="AD4" i="18"/>
  <c r="AD2" i="18"/>
  <c r="AB4" i="18"/>
  <c r="X4" i="18"/>
  <c r="W4" i="18"/>
  <c r="V4" i="18"/>
  <c r="T4" i="18"/>
  <c r="S4" i="18"/>
  <c r="Q4" i="18"/>
  <c r="N4" i="18"/>
  <c r="M4" i="18"/>
  <c r="L4" i="18"/>
  <c r="K4" i="18"/>
  <c r="J4" i="18"/>
  <c r="I4" i="18"/>
  <c r="F4" i="18"/>
  <c r="BT4" i="18"/>
  <c r="BV4" i="18"/>
  <c r="BX4" i="18"/>
  <c r="CA4" i="18"/>
  <c r="CA2" i="18"/>
  <c r="BX2" i="18"/>
  <c r="BV2" i="18"/>
  <c r="BT2" i="18"/>
  <c r="BR2" i="18"/>
  <c r="BO2" i="18"/>
  <c r="BL2" i="18"/>
  <c r="BF2" i="18"/>
  <c r="BA2" i="18"/>
  <c r="AX2" i="18"/>
  <c r="AU2" i="18"/>
  <c r="AP2" i="18"/>
  <c r="AI2" i="18"/>
  <c r="AF2" i="18"/>
  <c r="AB2" i="18"/>
  <c r="Y2" i="18"/>
  <c r="V2" i="18"/>
  <c r="Q2" i="18"/>
  <c r="N2" i="18"/>
  <c r="M2" i="18"/>
  <c r="L2" i="18"/>
  <c r="K2" i="18"/>
  <c r="J2" i="18"/>
  <c r="I2" i="18"/>
  <c r="H2" i="18"/>
  <c r="F2" i="18"/>
  <c r="CE7" i="18" l="1"/>
  <c r="D187" i="24"/>
  <c r="D99" i="24"/>
  <c r="D76" i="24"/>
  <c r="D222" i="24"/>
  <c r="D203" i="24"/>
  <c r="D92" i="24"/>
  <c r="D197" i="24"/>
  <c r="D157" i="24"/>
  <c r="D95" i="24"/>
  <c r="D13" i="24"/>
  <c r="D140" i="24"/>
  <c r="D146" i="24"/>
  <c r="D80" i="24"/>
  <c r="D107" i="24"/>
  <c r="D61" i="24"/>
  <c r="D46" i="24"/>
  <c r="D31" i="24"/>
  <c r="D38" i="24"/>
  <c r="D58" i="24"/>
  <c r="D4" i="24"/>
  <c r="D186" i="24"/>
  <c r="D73" i="24"/>
  <c r="D104" i="24"/>
  <c r="D30" i="24"/>
  <c r="D35" i="24"/>
  <c r="D169" i="24"/>
  <c r="D48" i="24"/>
  <c r="D26" i="24"/>
  <c r="D25" i="24"/>
  <c r="D208" i="24"/>
  <c r="D136" i="24"/>
  <c r="D192" i="24"/>
  <c r="D59" i="24"/>
  <c r="D191" i="24"/>
  <c r="D199" i="24"/>
  <c r="D151" i="24"/>
  <c r="D83" i="24"/>
  <c r="D137" i="24"/>
  <c r="D189" i="24"/>
  <c r="D33" i="24"/>
  <c r="D122" i="24"/>
  <c r="D85" i="24"/>
  <c r="D144" i="24"/>
  <c r="D142" i="24"/>
  <c r="D19" i="24"/>
  <c r="D93" i="24"/>
  <c r="D49" i="24"/>
  <c r="D39" i="24"/>
  <c r="D173" i="24"/>
  <c r="D168" i="24"/>
  <c r="D148" i="24"/>
  <c r="D218" i="24"/>
  <c r="D94" i="24"/>
  <c r="D60" i="24"/>
  <c r="D175" i="24"/>
  <c r="D161" i="24"/>
  <c r="D5" i="24"/>
  <c r="D47" i="24"/>
  <c r="D177" i="24"/>
  <c r="D108" i="24"/>
  <c r="D36" i="24"/>
  <c r="D112" i="24"/>
  <c r="D166" i="24"/>
  <c r="D174" i="24"/>
  <c r="D113" i="24"/>
  <c r="D34" i="24"/>
  <c r="D65" i="24"/>
  <c r="D96" i="24"/>
  <c r="D207" i="24"/>
  <c r="D162" i="24"/>
  <c r="D40" i="24"/>
  <c r="D141" i="24"/>
  <c r="D219" i="24"/>
  <c r="D56" i="24"/>
  <c r="D22" i="24"/>
  <c r="D220" i="24"/>
  <c r="D202" i="24"/>
  <c r="D226" i="24"/>
  <c r="D20" i="24"/>
  <c r="D12" i="24"/>
  <c r="D111" i="24"/>
  <c r="D130" i="24"/>
  <c r="D23" i="24"/>
  <c r="D196" i="24"/>
  <c r="D109" i="24"/>
  <c r="D64" i="24"/>
  <c r="D45" i="24"/>
  <c r="D50" i="24"/>
  <c r="D24" i="24"/>
  <c r="D88" i="24"/>
  <c r="D172" i="24"/>
  <c r="D43" i="24"/>
  <c r="D89" i="24"/>
  <c r="D126" i="24"/>
  <c r="D15" i="24"/>
  <c r="D216" i="24"/>
  <c r="D117" i="24"/>
  <c r="D205" i="24"/>
  <c r="D106" i="24"/>
  <c r="D17" i="24"/>
  <c r="D154" i="24"/>
  <c r="D100" i="24"/>
  <c r="D145" i="24"/>
  <c r="D139" i="24"/>
  <c r="D181" i="24"/>
  <c r="D62" i="24"/>
  <c r="D150" i="24"/>
  <c r="D224" i="24"/>
  <c r="D32" i="24"/>
  <c r="D221" i="24"/>
  <c r="D127" i="24"/>
  <c r="D66" i="24"/>
  <c r="D164" i="24"/>
  <c r="D9" i="24"/>
  <c r="D28" i="24"/>
  <c r="D55" i="24"/>
  <c r="D51" i="24"/>
  <c r="D77" i="24"/>
  <c r="D101" i="24"/>
  <c r="D68" i="24"/>
  <c r="D209" i="24"/>
  <c r="D182" i="24"/>
  <c r="D121" i="24"/>
  <c r="D67" i="24"/>
  <c r="D91" i="24"/>
  <c r="D81" i="24"/>
  <c r="D215" i="24"/>
  <c r="D211" i="24"/>
  <c r="D158" i="24"/>
  <c r="D3" i="24"/>
  <c r="D120" i="24"/>
  <c r="D143" i="24"/>
  <c r="D14" i="24"/>
  <c r="D53" i="24"/>
  <c r="D227" i="24"/>
  <c r="D156" i="24"/>
  <c r="D71" i="24"/>
  <c r="D213" i="24"/>
  <c r="D97" i="24"/>
  <c r="D74" i="24"/>
  <c r="D152" i="24"/>
  <c r="D135" i="24"/>
  <c r="D206" i="24"/>
  <c r="D54" i="24"/>
  <c r="D125" i="24"/>
  <c r="D149" i="24"/>
  <c r="D70" i="24"/>
  <c r="D138" i="24"/>
  <c r="D41" i="24"/>
  <c r="D7" i="24"/>
  <c r="D155" i="24"/>
  <c r="D57" i="24"/>
  <c r="D190" i="24"/>
  <c r="D176" i="24"/>
  <c r="D214" i="24"/>
  <c r="D180" i="24"/>
  <c r="D185" i="24"/>
  <c r="D116" i="24"/>
  <c r="D193" i="24"/>
  <c r="D131" i="24"/>
  <c r="D78" i="24"/>
  <c r="D105" i="24"/>
  <c r="D110" i="24"/>
  <c r="D6" i="24"/>
  <c r="D124" i="24"/>
  <c r="D29" i="24"/>
  <c r="D195" i="24"/>
  <c r="D16" i="24"/>
  <c r="D42" i="24"/>
  <c r="D223" i="24"/>
  <c r="D123" i="24"/>
  <c r="D210" i="24"/>
  <c r="D159" i="24"/>
  <c r="D198" i="24"/>
  <c r="D217" i="24"/>
  <c r="D79" i="24"/>
  <c r="D179" i="24"/>
  <c r="D119" i="24"/>
  <c r="D129" i="24"/>
  <c r="D84" i="24"/>
  <c r="D114" i="24"/>
  <c r="D200" i="24"/>
  <c r="D178" i="24"/>
  <c r="D183" i="24"/>
  <c r="D201" i="24"/>
  <c r="D86" i="24"/>
  <c r="D103" i="24"/>
  <c r="D160" i="24"/>
  <c r="D132" i="24"/>
  <c r="D184" i="24"/>
  <c r="D165" i="24"/>
  <c r="D153" i="24"/>
  <c r="D11" i="24"/>
  <c r="D27" i="24"/>
  <c r="D72" i="24"/>
  <c r="D147" i="24"/>
  <c r="D167" i="24"/>
  <c r="D87" i="24"/>
  <c r="D69" i="24"/>
  <c r="D63" i="24"/>
  <c r="D133" i="24"/>
  <c r="D171" i="24"/>
  <c r="D10" i="24"/>
  <c r="D44" i="24"/>
  <c r="D52" i="24"/>
  <c r="D102" i="24"/>
  <c r="D82" i="24"/>
  <c r="D118" i="24"/>
  <c r="D115" i="24"/>
  <c r="D188" i="24"/>
  <c r="D90" i="24"/>
  <c r="D2" i="24"/>
  <c r="D204" i="24"/>
  <c r="D212" i="24"/>
  <c r="D194" i="24"/>
  <c r="D163" i="24"/>
  <c r="D225" i="24"/>
  <c r="D8" i="24"/>
  <c r="D128" i="24"/>
  <c r="D21" i="24"/>
  <c r="D134" i="24"/>
  <c r="D37" i="24"/>
  <c r="D75" i="24"/>
  <c r="D98" i="24"/>
  <c r="D170" i="24"/>
  <c r="AA3" i="18"/>
  <c r="P3" i="18"/>
  <c r="A2" i="20"/>
  <c r="A15" i="20"/>
  <c r="A19" i="20"/>
  <c r="A6" i="20"/>
  <c r="A190" i="20"/>
  <c r="A23" i="20"/>
  <c r="A21" i="20"/>
  <c r="A10" i="20"/>
  <c r="A22" i="20"/>
  <c r="A4" i="20"/>
  <c r="A28" i="20"/>
  <c r="A128" i="20"/>
  <c r="A35" i="20"/>
  <c r="A32" i="20"/>
  <c r="A143" i="20"/>
  <c r="A195" i="20"/>
  <c r="A13" i="20"/>
  <c r="A196" i="20"/>
  <c r="A48" i="20"/>
  <c r="A7" i="20"/>
  <c r="A197" i="20"/>
  <c r="A198" i="20"/>
  <c r="A24" i="20"/>
  <c r="A51" i="20"/>
  <c r="A199" i="20"/>
  <c r="A200" i="20"/>
  <c r="A83" i="20"/>
  <c r="A201" i="20"/>
  <c r="A81" i="20"/>
  <c r="A9" i="20"/>
  <c r="A17" i="20"/>
  <c r="A31" i="20"/>
  <c r="A8" i="20"/>
  <c r="A202" i="20"/>
  <c r="A50" i="20"/>
  <c r="A203" i="20"/>
  <c r="A16" i="20"/>
  <c r="A191" i="20"/>
  <c r="A26" i="20"/>
  <c r="A204" i="20"/>
  <c r="A30" i="20"/>
  <c r="A96" i="20"/>
  <c r="A33" i="20"/>
  <c r="A55" i="20"/>
  <c r="A5" i="20"/>
  <c r="A61" i="20"/>
  <c r="A80" i="20"/>
  <c r="A205" i="20"/>
  <c r="A25" i="20"/>
  <c r="A54" i="20"/>
  <c r="A86" i="20"/>
  <c r="A206" i="20"/>
  <c r="A92" i="20"/>
  <c r="A98" i="20"/>
  <c r="A102" i="20"/>
  <c r="A100" i="20"/>
  <c r="A207" i="20"/>
  <c r="A208" i="20"/>
  <c r="A120" i="20"/>
  <c r="A57" i="20"/>
  <c r="A209" i="20"/>
  <c r="A103" i="20"/>
  <c r="A210" i="20"/>
  <c r="A97" i="20"/>
  <c r="A14" i="20"/>
  <c r="A162" i="20"/>
  <c r="A121" i="20"/>
  <c r="A70" i="20"/>
  <c r="A37" i="20"/>
  <c r="A118" i="20"/>
  <c r="A211" i="20"/>
  <c r="A154" i="20"/>
  <c r="A155" i="20"/>
  <c r="A158" i="20"/>
  <c r="A159" i="20"/>
  <c r="A160" i="20"/>
  <c r="A93" i="20"/>
  <c r="A156" i="20"/>
  <c r="A212" i="20"/>
  <c r="A168" i="20"/>
  <c r="A68" i="20"/>
  <c r="A163" i="20"/>
  <c r="A169" i="20"/>
  <c r="A170" i="20"/>
  <c r="A146" i="20"/>
  <c r="A164" i="20"/>
  <c r="A157" i="20"/>
  <c r="A171" i="20"/>
  <c r="A46" i="20"/>
  <c r="A59" i="20"/>
  <c r="A166" i="20"/>
  <c r="A72" i="20"/>
  <c r="A47" i="20"/>
  <c r="A42" i="20"/>
  <c r="A38" i="20"/>
  <c r="A43" i="20"/>
  <c r="A49" i="20"/>
  <c r="A89" i="20"/>
  <c r="A56" i="20"/>
  <c r="A135" i="20"/>
  <c r="A58" i="20"/>
  <c r="A76" i="20"/>
  <c r="A213" i="20"/>
  <c r="A129" i="20"/>
  <c r="A214" i="20"/>
  <c r="A99" i="20"/>
  <c r="A94" i="20"/>
  <c r="A39" i="20"/>
  <c r="A215" i="20"/>
  <c r="A144" i="20"/>
  <c r="A82" i="20"/>
  <c r="A161" i="20"/>
  <c r="A41" i="20"/>
  <c r="A20" i="20"/>
  <c r="A53" i="20"/>
  <c r="A132" i="20"/>
  <c r="A60" i="20"/>
  <c r="A3" i="20"/>
  <c r="A74" i="20"/>
  <c r="A52" i="20"/>
  <c r="A18" i="20"/>
  <c r="A40" i="20"/>
  <c r="A142" i="20"/>
  <c r="A45" i="20"/>
  <c r="A216" i="20"/>
  <c r="A217" i="20"/>
  <c r="A119" i="20"/>
  <c r="A187" i="20"/>
  <c r="A63" i="20"/>
  <c r="A122" i="20"/>
  <c r="A134" i="20"/>
  <c r="A79" i="20"/>
  <c r="A124" i="20"/>
  <c r="A105" i="20"/>
  <c r="A125" i="20"/>
  <c r="A126" i="20"/>
  <c r="A44" i="20"/>
  <c r="A62" i="20"/>
  <c r="A127" i="20"/>
  <c r="A64" i="20"/>
  <c r="A29" i="20"/>
  <c r="A65" i="20"/>
  <c r="A109" i="20"/>
  <c r="A218" i="20"/>
  <c r="A141" i="20"/>
  <c r="A131" i="20"/>
  <c r="A130" i="20"/>
  <c r="A66" i="20"/>
  <c r="A112" i="20"/>
  <c r="A172" i="20"/>
  <c r="A136" i="20"/>
  <c r="A219" i="20"/>
  <c r="A220" i="20"/>
  <c r="A77" i="20"/>
  <c r="A221" i="20"/>
  <c r="A180" i="20"/>
  <c r="A36" i="20"/>
  <c r="A12" i="20"/>
  <c r="A101" i="20"/>
  <c r="A181" i="20"/>
  <c r="A192" i="20"/>
  <c r="A222" i="20"/>
  <c r="A106" i="20"/>
  <c r="A223" i="20"/>
  <c r="A188" i="20"/>
  <c r="A88" i="20"/>
  <c r="A224" i="20"/>
  <c r="A165" i="20"/>
  <c r="A67" i="20"/>
  <c r="A175" i="20"/>
  <c r="A87" i="20"/>
  <c r="A75" i="20"/>
  <c r="A85" i="20"/>
  <c r="A225" i="20"/>
  <c r="A34" i="20"/>
  <c r="A226" i="20"/>
  <c r="A152" i="20"/>
  <c r="A69" i="20"/>
  <c r="A174" i="20"/>
  <c r="A84" i="20"/>
  <c r="A90" i="20"/>
  <c r="A153" i="20"/>
  <c r="A148" i="20"/>
  <c r="A167" i="20"/>
  <c r="A137" i="20"/>
  <c r="A182" i="20"/>
  <c r="A113" i="20"/>
  <c r="A147" i="20"/>
  <c r="A145" i="20"/>
  <c r="A176" i="20"/>
  <c r="A114" i="20"/>
  <c r="A177" i="20"/>
  <c r="A151" i="20"/>
  <c r="A178" i="20"/>
  <c r="A115" i="20"/>
  <c r="A138" i="20"/>
  <c r="A95" i="20"/>
  <c r="A11" i="20"/>
  <c r="A27" i="20"/>
  <c r="A139" i="20"/>
  <c r="A227" i="20"/>
  <c r="A116" i="20"/>
  <c r="A91" i="20"/>
  <c r="A104" i="20"/>
  <c r="A123" i="20"/>
  <c r="A107" i="20"/>
  <c r="A133" i="20"/>
  <c r="A117" i="20"/>
  <c r="A71" i="20"/>
  <c r="A149" i="20"/>
  <c r="A108" i="20"/>
  <c r="A183" i="20"/>
  <c r="A140" i="20"/>
  <c r="A184" i="20"/>
  <c r="A111" i="20"/>
  <c r="A110" i="20"/>
  <c r="A78" i="20"/>
  <c r="A150" i="20"/>
  <c r="A173" i="20"/>
  <c r="A179" i="20"/>
  <c r="A189" i="20"/>
  <c r="A185" i="20"/>
  <c r="A186" i="20"/>
  <c r="A193" i="20"/>
  <c r="A194" i="20"/>
  <c r="A73" i="20"/>
  <c r="AD23" i="18"/>
  <c r="AE23" i="18" s="1"/>
  <c r="AD165" i="18"/>
  <c r="AE165" i="18" s="1"/>
  <c r="AD45" i="18"/>
  <c r="AE45" i="18" s="1"/>
  <c r="AD77" i="18"/>
  <c r="AE77" i="18" s="1"/>
  <c r="AD89" i="18"/>
  <c r="AE89" i="18" s="1"/>
  <c r="AD8" i="18"/>
  <c r="AE8" i="18" s="1"/>
  <c r="AD25" i="18"/>
  <c r="AE25" i="18" s="1"/>
  <c r="AD125" i="18"/>
  <c r="AE125" i="18" s="1"/>
  <c r="AD144" i="18"/>
  <c r="AE144" i="18" s="1"/>
  <c r="AD83" i="18"/>
  <c r="AE83" i="18" s="1"/>
  <c r="AD33" i="18"/>
  <c r="AE33" i="18" s="1"/>
  <c r="AD47" i="18"/>
  <c r="AE47" i="18" s="1"/>
  <c r="AD167" i="18"/>
  <c r="AE167" i="18" s="1"/>
  <c r="AD124" i="18"/>
  <c r="AE124" i="18" s="1"/>
  <c r="AD174" i="18"/>
  <c r="AE174" i="18" s="1"/>
  <c r="AD200" i="18"/>
  <c r="AE200" i="18" s="1"/>
  <c r="AD53" i="18"/>
  <c r="AE53" i="18" s="1"/>
  <c r="AD104" i="18"/>
  <c r="AE104" i="18" s="1"/>
  <c r="AD135" i="18"/>
  <c r="AE135" i="18" s="1"/>
  <c r="AD26" i="18"/>
  <c r="AE26" i="18" s="1"/>
  <c r="AD101" i="18"/>
  <c r="AE101" i="18" s="1"/>
  <c r="AD163" i="18"/>
  <c r="AE163" i="18" s="1"/>
  <c r="AD156" i="18"/>
  <c r="AE156" i="18" s="1"/>
  <c r="AD35" i="18"/>
  <c r="AE35" i="18" s="1"/>
  <c r="AD43" i="18"/>
  <c r="AE43" i="18" s="1"/>
  <c r="AD164" i="18"/>
  <c r="AE164" i="18" s="1"/>
  <c r="AD150" i="18"/>
  <c r="AE150" i="18" s="1"/>
  <c r="AD37" i="18"/>
  <c r="AE37" i="18" s="1"/>
  <c r="AD91" i="18"/>
  <c r="AE91" i="18" s="1"/>
  <c r="AD171" i="18"/>
  <c r="AE171" i="18" s="1"/>
  <c r="AD206" i="18"/>
  <c r="AE206" i="18" s="1"/>
  <c r="AD211" i="18"/>
  <c r="AE211" i="18" s="1"/>
  <c r="AD143" i="18"/>
  <c r="AE143" i="18" s="1"/>
  <c r="AD183" i="18"/>
  <c r="AE183" i="18" s="1"/>
  <c r="AD94" i="18"/>
  <c r="AE94" i="18" s="1"/>
  <c r="AD46" i="18"/>
  <c r="AE46" i="18" s="1"/>
  <c r="AD168" i="18"/>
  <c r="AE168" i="18" s="1"/>
  <c r="AD109" i="18"/>
  <c r="AE109" i="18" s="1"/>
  <c r="AD137" i="18"/>
  <c r="AE137" i="18" s="1"/>
  <c r="AD127" i="18"/>
  <c r="AE127" i="18" s="1"/>
  <c r="AD159" i="18"/>
  <c r="AE159" i="18" s="1"/>
  <c r="AD178" i="18"/>
  <c r="AE178" i="18" s="1"/>
  <c r="AD131" i="18"/>
  <c r="AE131" i="18" s="1"/>
  <c r="AD119" i="18"/>
  <c r="AE119" i="18" s="1"/>
  <c r="AD98" i="18"/>
  <c r="AE98" i="18" s="1"/>
  <c r="AD24" i="18"/>
  <c r="AE24" i="18" s="1"/>
  <c r="AD198" i="18"/>
  <c r="AE198" i="18" s="1"/>
  <c r="AD113" i="18"/>
  <c r="AE113" i="18" s="1"/>
  <c r="AD202" i="18"/>
  <c r="AE202" i="18" s="1"/>
  <c r="AD145" i="18"/>
  <c r="AE145" i="18" s="1"/>
  <c r="AD154" i="18"/>
  <c r="AE154" i="18" s="1"/>
  <c r="AD204" i="18"/>
  <c r="AE204" i="18" s="1"/>
  <c r="AD142" i="18"/>
  <c r="AE142" i="18" s="1"/>
  <c r="AD205" i="18"/>
  <c r="AE205" i="18" s="1"/>
  <c r="AD209" i="18"/>
  <c r="AE209" i="18" s="1"/>
  <c r="AD147" i="18"/>
  <c r="AE147" i="18" s="1"/>
  <c r="AD146" i="18"/>
  <c r="AE146" i="18" s="1"/>
  <c r="AD128" i="18"/>
  <c r="AE128" i="18" s="1"/>
  <c r="AD36" i="18"/>
  <c r="AE36" i="18" s="1"/>
  <c r="AD85" i="18"/>
  <c r="AE85" i="18" s="1"/>
  <c r="AD186" i="18"/>
  <c r="AE186" i="18" s="1"/>
  <c r="AD141" i="18"/>
  <c r="AE141" i="18" s="1"/>
  <c r="AD140" i="18"/>
  <c r="AE140" i="18" s="1"/>
  <c r="AD203" i="18"/>
  <c r="AE203" i="18" s="1"/>
  <c r="AD93" i="18"/>
  <c r="AE93" i="18" s="1"/>
  <c r="AD18" i="18"/>
  <c r="AE18" i="18" s="1"/>
  <c r="AD161" i="18"/>
  <c r="AE161" i="18" s="1"/>
  <c r="AD71" i="18"/>
  <c r="AE71" i="18" s="1"/>
  <c r="AD210" i="18"/>
  <c r="AE210" i="18" s="1"/>
  <c r="AD201" i="18"/>
  <c r="AE201" i="18" s="1"/>
  <c r="AD175" i="18"/>
  <c r="AE175" i="18" s="1"/>
  <c r="AD136" i="18"/>
  <c r="AE136" i="18" s="1"/>
  <c r="AD170" i="18"/>
  <c r="AE170" i="18" s="1"/>
  <c r="AD191" i="18"/>
  <c r="AE191" i="18" s="1"/>
  <c r="AD189" i="18"/>
  <c r="AE189" i="18" s="1"/>
  <c r="AD157" i="18"/>
  <c r="AE157" i="18" s="1"/>
  <c r="AD130" i="18"/>
  <c r="AE130" i="18" s="1"/>
  <c r="AD224" i="18"/>
  <c r="AE224" i="18" s="1"/>
  <c r="AD88" i="18"/>
  <c r="AE88" i="18" s="1"/>
  <c r="AD97" i="18"/>
  <c r="AE97" i="18" s="1"/>
  <c r="AD100" i="18"/>
  <c r="AE100" i="18" s="1"/>
  <c r="AD49" i="18"/>
  <c r="AE49" i="18" s="1"/>
  <c r="AD103" i="18"/>
  <c r="AE103" i="18" s="1"/>
  <c r="AD129" i="18"/>
  <c r="AE129" i="18" s="1"/>
  <c r="AD139" i="18"/>
  <c r="AE139" i="18" s="1"/>
  <c r="AD216" i="18"/>
  <c r="AE216" i="18" s="1"/>
  <c r="AD69" i="18"/>
  <c r="AE69" i="18" s="1"/>
  <c r="AD75" i="18"/>
  <c r="AE75" i="18" s="1"/>
  <c r="AD182" i="18"/>
  <c r="AE182" i="18" s="1"/>
  <c r="AD160" i="18"/>
  <c r="AE160" i="18" s="1"/>
  <c r="AD42" i="18"/>
  <c r="AE42" i="18" s="1"/>
  <c r="AD133" i="18"/>
  <c r="AE133" i="18" s="1"/>
  <c r="AD166" i="18"/>
  <c r="AE166" i="18" s="1"/>
  <c r="AD72" i="18"/>
  <c r="AE72" i="18" s="1"/>
  <c r="AD90" i="18"/>
  <c r="AE90" i="18" s="1"/>
  <c r="AD68" i="18"/>
  <c r="AE68" i="18" s="1"/>
  <c r="AD64" i="18"/>
  <c r="AE64" i="18" s="1"/>
  <c r="AD172" i="18"/>
  <c r="AE172" i="18" s="1"/>
  <c r="AD121" i="18"/>
  <c r="AE121" i="18" s="1"/>
  <c r="AD31" i="18"/>
  <c r="AE31" i="18" s="1"/>
  <c r="AD67" i="18"/>
  <c r="AE67" i="18" s="1"/>
  <c r="AD214" i="18"/>
  <c r="AE214" i="18" s="1"/>
  <c r="AD86" i="18"/>
  <c r="AE86" i="18" s="1"/>
  <c r="AD112" i="18"/>
  <c r="AE112" i="18" s="1"/>
  <c r="AD220" i="18"/>
  <c r="AE220" i="18" s="1"/>
  <c r="AD185" i="18"/>
  <c r="AE185" i="18" s="1"/>
  <c r="AD110" i="18"/>
  <c r="AE110" i="18" s="1"/>
  <c r="AD215" i="18"/>
  <c r="AE215" i="18" s="1"/>
  <c r="AD27" i="18"/>
  <c r="AE27" i="18" s="1"/>
  <c r="AD92" i="18"/>
  <c r="AE92" i="18" s="1"/>
  <c r="AD29" i="18"/>
  <c r="AE29" i="18" s="1"/>
  <c r="AD10" i="18"/>
  <c r="AE10" i="18" s="1"/>
  <c r="AD223" i="18"/>
  <c r="AE223" i="18" s="1"/>
  <c r="AD19" i="18"/>
  <c r="AE19" i="18" s="1"/>
  <c r="AD208" i="18"/>
  <c r="AE208" i="18" s="1"/>
  <c r="AD17" i="18"/>
  <c r="AE17" i="18" s="1"/>
  <c r="AD187" i="18"/>
  <c r="AE187" i="18" s="1"/>
  <c r="AD149" i="18"/>
  <c r="AE149" i="18" s="1"/>
  <c r="AD181" i="18"/>
  <c r="AE181" i="18" s="1"/>
  <c r="AD199" i="18"/>
  <c r="AE199" i="18" s="1"/>
  <c r="AD197" i="18"/>
  <c r="AE197" i="18" s="1"/>
  <c r="AD207" i="18"/>
  <c r="AE207" i="18" s="1"/>
  <c r="AD20" i="18"/>
  <c r="AE20" i="18" s="1"/>
  <c r="AD7" i="18"/>
  <c r="AE7" i="18" s="1"/>
  <c r="AD50" i="18"/>
  <c r="AE50" i="18" s="1"/>
  <c r="AD217" i="18"/>
  <c r="AE217" i="18" s="1"/>
  <c r="AD107" i="18"/>
  <c r="AE107" i="18" s="1"/>
  <c r="AD62" i="18"/>
  <c r="AE62" i="18" s="1"/>
  <c r="AD196" i="18"/>
  <c r="AE196" i="18" s="1"/>
  <c r="AD80" i="18"/>
  <c r="AE80" i="18" s="1"/>
  <c r="AD66" i="18"/>
  <c r="AE66" i="18" s="1"/>
  <c r="AD218" i="18"/>
  <c r="AE218" i="18" s="1"/>
  <c r="AD180" i="18"/>
  <c r="AE180" i="18" s="1"/>
  <c r="AD56" i="18"/>
  <c r="AE56" i="18" s="1"/>
  <c r="AD38" i="18"/>
  <c r="AE38" i="18" s="1"/>
  <c r="AD73" i="18"/>
  <c r="AE73" i="18" s="1"/>
  <c r="AD179" i="18"/>
  <c r="AE179" i="18" s="1"/>
  <c r="AD138" i="18"/>
  <c r="AE138" i="18" s="1"/>
  <c r="AD55" i="18"/>
  <c r="AE55" i="18" s="1"/>
  <c r="AD39" i="18"/>
  <c r="AE39" i="18" s="1"/>
  <c r="AD74" i="18"/>
  <c r="AE74" i="18" s="1"/>
  <c r="AD34" i="18"/>
  <c r="AE34" i="18" s="1"/>
  <c r="AD122" i="18"/>
  <c r="AE122" i="18" s="1"/>
  <c r="AD126" i="18"/>
  <c r="AE126" i="18" s="1"/>
  <c r="AD51" i="18"/>
  <c r="AE51" i="18" s="1"/>
  <c r="AD48" i="18"/>
  <c r="AE48" i="18" s="1"/>
  <c r="AD9" i="18"/>
  <c r="AE9" i="18" s="1"/>
  <c r="AD59" i="18"/>
  <c r="AE59" i="18" s="1"/>
  <c r="AD60" i="18"/>
  <c r="AE60" i="18" s="1"/>
  <c r="AD81" i="18"/>
  <c r="AE81" i="18" s="1"/>
  <c r="AD52" i="18"/>
  <c r="AE52" i="18" s="1"/>
  <c r="AD219" i="18"/>
  <c r="AE219" i="18" s="1"/>
  <c r="AD225" i="18"/>
  <c r="AE225" i="18" s="1"/>
  <c r="AD58" i="18"/>
  <c r="AE58" i="18" s="1"/>
  <c r="AD57" i="18"/>
  <c r="AE57" i="18" s="1"/>
  <c r="AD30" i="18"/>
  <c r="AE30" i="18" s="1"/>
  <c r="AD194" i="18"/>
  <c r="AE194" i="18" s="1"/>
  <c r="AD116" i="18"/>
  <c r="AE116" i="18" s="1"/>
  <c r="AD195" i="18"/>
  <c r="AE195" i="18" s="1"/>
  <c r="AD212" i="18"/>
  <c r="AE212" i="18" s="1"/>
  <c r="AD12" i="18"/>
  <c r="AE12" i="18" s="1"/>
  <c r="AD96" i="18"/>
  <c r="AE96" i="18" s="1"/>
  <c r="AD192" i="18"/>
  <c r="AE192" i="18" s="1"/>
  <c r="AD115" i="18"/>
  <c r="AE115" i="18" s="1"/>
  <c r="AD188" i="18"/>
  <c r="AE188" i="18" s="1"/>
  <c r="AD65" i="18"/>
  <c r="AE65" i="18" s="1"/>
  <c r="AD105" i="18"/>
  <c r="AE105" i="18" s="1"/>
  <c r="AD118" i="18"/>
  <c r="AE118" i="18" s="1"/>
  <c r="AD70" i="18"/>
  <c r="AE70" i="18" s="1"/>
  <c r="AD102" i="18"/>
  <c r="AE102" i="18" s="1"/>
  <c r="AD99" i="18"/>
  <c r="AE99" i="18" s="1"/>
  <c r="AD108" i="18"/>
  <c r="AE108" i="18" s="1"/>
  <c r="AD226" i="18"/>
  <c r="AE226" i="18" s="1"/>
  <c r="AD82" i="18"/>
  <c r="AE82" i="18" s="1"/>
  <c r="AD61" i="18"/>
  <c r="AE61" i="18" s="1"/>
  <c r="AD213" i="18"/>
  <c r="AE213" i="18" s="1"/>
  <c r="AD227" i="18"/>
  <c r="AE227" i="18" s="1"/>
  <c r="AD95" i="18"/>
  <c r="AE95" i="18" s="1"/>
  <c r="AD44" i="18"/>
  <c r="AE44" i="18" s="1"/>
  <c r="AD123" i="18"/>
  <c r="AE123" i="18" s="1"/>
  <c r="AD11" i="18"/>
  <c r="AE11" i="18" s="1"/>
  <c r="AD228" i="18"/>
  <c r="AE228" i="18" s="1"/>
  <c r="AD76" i="18"/>
  <c r="AE76" i="18" s="1"/>
  <c r="AD111" i="18"/>
  <c r="AE111" i="18" s="1"/>
  <c r="AD221" i="18"/>
  <c r="AE221" i="18" s="1"/>
  <c r="AD222" i="18"/>
  <c r="AE222" i="18" s="1"/>
  <c r="AD229" i="18"/>
  <c r="AE229" i="18" s="1"/>
  <c r="AD230" i="18"/>
  <c r="AE230" i="18" s="1"/>
  <c r="AD22" i="18"/>
  <c r="AE22" i="18" s="1"/>
  <c r="AD63" i="18"/>
  <c r="AE63" i="18" s="1"/>
  <c r="AD15" i="18"/>
  <c r="AE15" i="18" s="1"/>
  <c r="AD232" i="18"/>
  <c r="AE232" i="18" s="1"/>
  <c r="AD231" i="18"/>
  <c r="AE231" i="18" s="1"/>
  <c r="AD169" i="18"/>
  <c r="AE169" i="18" s="1"/>
  <c r="AD193" i="18"/>
  <c r="AE193" i="18" s="1"/>
  <c r="AD148" i="18"/>
  <c r="AE148" i="18" s="1"/>
  <c r="AD177" i="18"/>
  <c r="AE177" i="18" s="1"/>
  <c r="AD16" i="18"/>
  <c r="AE16" i="18" s="1"/>
  <c r="AD151" i="18"/>
  <c r="AE151" i="18" s="1"/>
  <c r="AD106" i="18"/>
  <c r="AE106" i="18" s="1"/>
  <c r="AD84" i="18"/>
  <c r="AE84" i="18" s="1"/>
  <c r="AD184" i="18"/>
  <c r="AE184" i="18" s="1"/>
  <c r="AD28" i="18"/>
  <c r="AE28" i="18" s="1"/>
  <c r="AD176" i="18"/>
  <c r="AE176" i="18" s="1"/>
  <c r="AD54" i="18"/>
  <c r="AE54" i="18" s="1"/>
  <c r="AD21" i="18"/>
  <c r="AE21" i="18" s="1"/>
  <c r="AD14" i="18"/>
  <c r="AE14" i="18" s="1"/>
  <c r="AD120" i="18"/>
  <c r="AE120" i="18" s="1"/>
  <c r="AD78" i="18"/>
  <c r="AE78" i="18" s="1"/>
  <c r="AD152" i="18"/>
  <c r="AE152" i="18" s="1"/>
  <c r="AD153" i="18"/>
  <c r="AE153" i="18" s="1"/>
  <c r="AD134" i="18"/>
  <c r="AE134" i="18" s="1"/>
  <c r="AD155" i="18"/>
  <c r="AE155" i="18" s="1"/>
  <c r="AD87" i="18"/>
  <c r="AE87" i="18" s="1"/>
  <c r="AD132" i="18"/>
  <c r="AE132" i="18" s="1"/>
  <c r="AD117" i="18"/>
  <c r="AE117" i="18" s="1"/>
  <c r="AD158" i="18"/>
  <c r="AE158" i="18" s="1"/>
  <c r="AD162" i="18"/>
  <c r="AE162" i="18" s="1"/>
  <c r="AD114" i="18"/>
  <c r="AE114" i="18" s="1"/>
  <c r="AD40" i="18"/>
  <c r="AE40" i="18" s="1"/>
  <c r="AD13" i="18"/>
  <c r="AE13" i="18" s="1"/>
  <c r="AD79" i="18"/>
  <c r="AE79" i="18" s="1"/>
  <c r="AD190" i="18"/>
  <c r="AE190" i="18" s="1"/>
  <c r="AD173" i="18"/>
  <c r="AE173" i="18" s="1"/>
  <c r="AD32" i="18"/>
  <c r="AE32" i="18" s="1"/>
  <c r="AD41" i="18"/>
  <c r="AE41" i="18" s="1"/>
  <c r="X23" i="18"/>
  <c r="X165" i="18"/>
  <c r="X45" i="18"/>
  <c r="X77" i="18"/>
  <c r="X89" i="18"/>
  <c r="X8" i="18"/>
  <c r="X25" i="18"/>
  <c r="X125" i="18"/>
  <c r="X144" i="18"/>
  <c r="X83" i="18"/>
  <c r="X33" i="18"/>
  <c r="X47" i="18"/>
  <c r="X167" i="18"/>
  <c r="X124" i="18"/>
  <c r="X174" i="18"/>
  <c r="X200" i="18"/>
  <c r="X53" i="18"/>
  <c r="X104" i="18"/>
  <c r="X135" i="18"/>
  <c r="X26" i="18"/>
  <c r="X101" i="18"/>
  <c r="X163" i="18"/>
  <c r="X156" i="18"/>
  <c r="X35" i="18"/>
  <c r="X43" i="18"/>
  <c r="X164" i="18"/>
  <c r="X150" i="18"/>
  <c r="X37" i="18"/>
  <c r="X91" i="18"/>
  <c r="X171" i="18"/>
  <c r="X206" i="18"/>
  <c r="X211" i="18"/>
  <c r="X143" i="18"/>
  <c r="X183" i="18"/>
  <c r="X94" i="18"/>
  <c r="X46" i="18"/>
  <c r="X168" i="18"/>
  <c r="X109" i="18"/>
  <c r="X137" i="18"/>
  <c r="X127" i="18"/>
  <c r="X159" i="18"/>
  <c r="X178" i="18"/>
  <c r="X131" i="18"/>
  <c r="X119" i="18"/>
  <c r="X98" i="18"/>
  <c r="X24" i="18"/>
  <c r="X198" i="18"/>
  <c r="X113" i="18"/>
  <c r="X202" i="18"/>
  <c r="X145" i="18"/>
  <c r="X154" i="18"/>
  <c r="X204" i="18"/>
  <c r="X142" i="18"/>
  <c r="X205" i="18"/>
  <c r="X209" i="18"/>
  <c r="X147" i="18"/>
  <c r="X146" i="18"/>
  <c r="X128" i="18"/>
  <c r="X36" i="18"/>
  <c r="X85" i="18"/>
  <c r="X186" i="18"/>
  <c r="X141" i="18"/>
  <c r="X140" i="18"/>
  <c r="X203" i="18"/>
  <c r="X93" i="18"/>
  <c r="X18" i="18"/>
  <c r="X161" i="18"/>
  <c r="X71" i="18"/>
  <c r="X210" i="18"/>
  <c r="X201" i="18"/>
  <c r="X175" i="18"/>
  <c r="X136" i="18"/>
  <c r="X170" i="18"/>
  <c r="X191" i="18"/>
  <c r="X189" i="18"/>
  <c r="X157" i="18"/>
  <c r="X130" i="18"/>
  <c r="X224" i="18"/>
  <c r="X88" i="18"/>
  <c r="X97" i="18"/>
  <c r="X100" i="18"/>
  <c r="X49" i="18"/>
  <c r="X103" i="18"/>
  <c r="X129" i="18"/>
  <c r="X139" i="18"/>
  <c r="X216" i="18"/>
  <c r="X69" i="18"/>
  <c r="X75" i="18"/>
  <c r="X182" i="18"/>
  <c r="X160" i="18"/>
  <c r="X42" i="18"/>
  <c r="X133" i="18"/>
  <c r="X166" i="18"/>
  <c r="X72" i="18"/>
  <c r="X90" i="18"/>
  <c r="X68" i="18"/>
  <c r="X64" i="18"/>
  <c r="X172" i="18"/>
  <c r="X121" i="18"/>
  <c r="X31" i="18"/>
  <c r="X67" i="18"/>
  <c r="X214" i="18"/>
  <c r="X86" i="18"/>
  <c r="X112" i="18"/>
  <c r="X220" i="18"/>
  <c r="X185" i="18"/>
  <c r="X110" i="18"/>
  <c r="X215" i="18"/>
  <c r="X27" i="18"/>
  <c r="X92" i="18"/>
  <c r="X29" i="18"/>
  <c r="X10" i="18"/>
  <c r="X223" i="18"/>
  <c r="X19" i="18"/>
  <c r="X208" i="18"/>
  <c r="X17" i="18"/>
  <c r="X187" i="18"/>
  <c r="X149" i="18"/>
  <c r="X181" i="18"/>
  <c r="X199" i="18"/>
  <c r="X197" i="18"/>
  <c r="X207" i="18"/>
  <c r="X20" i="18"/>
  <c r="X7" i="18"/>
  <c r="X50" i="18"/>
  <c r="X217" i="18"/>
  <c r="X107" i="18"/>
  <c r="X62" i="18"/>
  <c r="X196" i="18"/>
  <c r="X80" i="18"/>
  <c r="X66" i="18"/>
  <c r="X218" i="18"/>
  <c r="X180" i="18"/>
  <c r="X56" i="18"/>
  <c r="X38" i="18"/>
  <c r="X73" i="18"/>
  <c r="X179" i="18"/>
  <c r="X138" i="18"/>
  <c r="X55" i="18"/>
  <c r="X39" i="18"/>
  <c r="X74" i="18"/>
  <c r="X34" i="18"/>
  <c r="X122" i="18"/>
  <c r="X126" i="18"/>
  <c r="X51" i="18"/>
  <c r="X48" i="18"/>
  <c r="X9" i="18"/>
  <c r="X59" i="18"/>
  <c r="X60" i="18"/>
  <c r="X81" i="18"/>
  <c r="X52" i="18"/>
  <c r="X219" i="18"/>
  <c r="X225" i="18"/>
  <c r="X58" i="18"/>
  <c r="X57" i="18"/>
  <c r="X30" i="18"/>
  <c r="X194" i="18"/>
  <c r="X116" i="18"/>
  <c r="X195" i="18"/>
  <c r="X212" i="18"/>
  <c r="X12" i="18"/>
  <c r="X96" i="18"/>
  <c r="X192" i="18"/>
  <c r="X115" i="18"/>
  <c r="X188" i="18"/>
  <c r="X65" i="18"/>
  <c r="X105" i="18"/>
  <c r="X118" i="18"/>
  <c r="X70" i="18"/>
  <c r="X102" i="18"/>
  <c r="X99" i="18"/>
  <c r="X108" i="18"/>
  <c r="X226" i="18"/>
  <c r="X82" i="18"/>
  <c r="X61" i="18"/>
  <c r="X213" i="18"/>
  <c r="X227" i="18"/>
  <c r="X95" i="18"/>
  <c r="X44" i="18"/>
  <c r="X123" i="18"/>
  <c r="X11" i="18"/>
  <c r="X228" i="18"/>
  <c r="X76" i="18"/>
  <c r="X111" i="18"/>
  <c r="X221" i="18"/>
  <c r="X222" i="18"/>
  <c r="X229" i="18"/>
  <c r="X230" i="18"/>
  <c r="X22" i="18"/>
  <c r="X63" i="18"/>
  <c r="X15" i="18"/>
  <c r="X232" i="18"/>
  <c r="X231" i="18"/>
  <c r="X169" i="18"/>
  <c r="X193" i="18"/>
  <c r="X148" i="18"/>
  <c r="X177" i="18"/>
  <c r="X16" i="18"/>
  <c r="X151" i="18"/>
  <c r="X106" i="18"/>
  <c r="X84" i="18"/>
  <c r="X184" i="18"/>
  <c r="X28" i="18"/>
  <c r="X176" i="18"/>
  <c r="X54" i="18"/>
  <c r="X21" i="18"/>
  <c r="X14" i="18"/>
  <c r="X120" i="18"/>
  <c r="X78" i="18"/>
  <c r="X152" i="18"/>
  <c r="X153" i="18"/>
  <c r="X134" i="18"/>
  <c r="X155" i="18"/>
  <c r="X87" i="18"/>
  <c r="X132" i="18"/>
  <c r="X117" i="18"/>
  <c r="X158" i="18"/>
  <c r="X162" i="18"/>
  <c r="X114" i="18"/>
  <c r="X40" i="18"/>
  <c r="X13" i="18"/>
  <c r="X79" i="18"/>
  <c r="X190" i="18"/>
  <c r="X173" i="18"/>
  <c r="X32" i="18"/>
  <c r="X41" i="18"/>
  <c r="V23" i="18"/>
  <c r="Z165" i="18"/>
  <c r="Z45" i="18"/>
  <c r="Z77" i="18"/>
  <c r="Z89" i="18"/>
  <c r="Z8" i="18"/>
  <c r="Z25" i="18"/>
  <c r="Z125" i="18"/>
  <c r="Z144" i="18"/>
  <c r="Z83" i="18"/>
  <c r="Z33" i="18"/>
  <c r="Z47" i="18"/>
  <c r="Z167" i="18"/>
  <c r="Z124" i="18"/>
  <c r="Z174" i="18"/>
  <c r="Z200" i="18"/>
  <c r="Z53" i="18"/>
  <c r="Z104" i="18"/>
  <c r="Z135" i="18"/>
  <c r="Z26" i="18"/>
  <c r="Z101" i="18"/>
  <c r="Z163" i="18"/>
  <c r="Z156" i="18"/>
  <c r="Z35" i="18"/>
  <c r="Z43" i="18"/>
  <c r="Z164" i="18"/>
  <c r="Z150" i="18"/>
  <c r="Z37" i="18"/>
  <c r="Z91" i="18"/>
  <c r="Z171" i="18"/>
  <c r="Z206" i="18"/>
  <c r="Z211" i="18"/>
  <c r="Z143" i="18"/>
  <c r="Z183" i="18"/>
  <c r="Z94" i="18"/>
  <c r="Z46" i="18"/>
  <c r="Z168" i="18"/>
  <c r="Z109" i="18"/>
  <c r="Z137" i="18"/>
  <c r="Z127" i="18"/>
  <c r="Z159" i="18"/>
  <c r="Z178" i="18"/>
  <c r="Z131" i="18"/>
  <c r="Z119" i="18"/>
  <c r="Z98" i="18"/>
  <c r="Z24" i="18"/>
  <c r="Z198" i="18"/>
  <c r="Z113" i="18"/>
  <c r="Z202" i="18"/>
  <c r="Z145" i="18"/>
  <c r="Z154" i="18"/>
  <c r="Z204" i="18"/>
  <c r="Z142" i="18"/>
  <c r="Z205" i="18"/>
  <c r="Z209" i="18"/>
  <c r="Z147" i="18"/>
  <c r="Z146" i="18"/>
  <c r="Z128" i="18"/>
  <c r="Z36" i="18"/>
  <c r="Z85" i="18"/>
  <c r="Z186" i="18"/>
  <c r="Z141" i="18"/>
  <c r="Z140" i="18"/>
  <c r="Z203" i="18"/>
  <c r="Z93" i="18"/>
  <c r="Z18" i="18"/>
  <c r="Z161" i="18"/>
  <c r="Z71" i="18"/>
  <c r="Z210" i="18"/>
  <c r="Z201" i="18"/>
  <c r="Z175" i="18"/>
  <c r="Z136" i="18"/>
  <c r="Z170" i="18"/>
  <c r="Z191" i="18"/>
  <c r="Z189" i="18"/>
  <c r="Z157" i="18"/>
  <c r="Z130" i="18"/>
  <c r="Z224" i="18"/>
  <c r="Z88" i="18"/>
  <c r="Z97" i="18"/>
  <c r="Z100" i="18"/>
  <c r="Z49" i="18"/>
  <c r="Z103" i="18"/>
  <c r="Z129" i="18"/>
  <c r="Z139" i="18"/>
  <c r="Z216" i="18"/>
  <c r="Z69" i="18"/>
  <c r="Z75" i="18"/>
  <c r="Z182" i="18"/>
  <c r="Z160" i="18"/>
  <c r="Z42" i="18"/>
  <c r="Z133" i="18"/>
  <c r="Z166" i="18"/>
  <c r="Z72" i="18"/>
  <c r="Z90" i="18"/>
  <c r="Z68" i="18"/>
  <c r="Z64" i="18"/>
  <c r="Z172" i="18"/>
  <c r="Z121" i="18"/>
  <c r="Z31" i="18"/>
  <c r="Z67" i="18"/>
  <c r="Z214" i="18"/>
  <c r="Z86" i="18"/>
  <c r="Z112" i="18"/>
  <c r="Z220" i="18"/>
  <c r="Z185" i="18"/>
  <c r="Z110" i="18"/>
  <c r="Z215" i="18"/>
  <c r="Z27" i="18"/>
  <c r="Z92" i="18"/>
  <c r="Z29" i="18"/>
  <c r="Z10" i="18"/>
  <c r="Z223" i="18"/>
  <c r="Z19" i="18"/>
  <c r="Z208" i="18"/>
  <c r="Z17" i="18"/>
  <c r="Z187" i="18"/>
  <c r="Z149" i="18"/>
  <c r="Z181" i="18"/>
  <c r="Z199" i="18"/>
  <c r="Z197" i="18"/>
  <c r="Z207" i="18"/>
  <c r="Z20" i="18"/>
  <c r="Z7" i="18"/>
  <c r="Z50" i="18"/>
  <c r="Z217" i="18"/>
  <c r="Z107" i="18"/>
  <c r="Z62" i="18"/>
  <c r="Z196" i="18"/>
  <c r="Z80" i="18"/>
  <c r="Z66" i="18"/>
  <c r="Z218" i="18"/>
  <c r="Z180" i="18"/>
  <c r="Z56" i="18"/>
  <c r="Z38" i="18"/>
  <c r="Z73" i="18"/>
  <c r="Z179" i="18"/>
  <c r="Z138" i="18"/>
  <c r="Z55" i="18"/>
  <c r="Z39" i="18"/>
  <c r="Z74" i="18"/>
  <c r="Z34" i="18"/>
  <c r="Z122" i="18"/>
  <c r="Z126" i="18"/>
  <c r="Z51" i="18"/>
  <c r="Z48" i="18"/>
  <c r="Z9" i="18"/>
  <c r="Z59" i="18"/>
  <c r="Z60" i="18"/>
  <c r="Z81" i="18"/>
  <c r="Z52" i="18"/>
  <c r="Z219" i="18"/>
  <c r="Z225" i="18"/>
  <c r="Z58" i="18"/>
  <c r="Z57" i="18"/>
  <c r="Z30" i="18"/>
  <c r="Z194" i="18"/>
  <c r="Z116" i="18"/>
  <c r="Z195" i="18"/>
  <c r="Z212" i="18"/>
  <c r="Z96" i="18"/>
  <c r="Z192" i="18"/>
  <c r="Z115" i="18"/>
  <c r="Z188" i="18"/>
  <c r="Z65" i="18"/>
  <c r="Z105" i="18"/>
  <c r="Z118" i="18"/>
  <c r="Z70" i="18"/>
  <c r="Z102" i="18"/>
  <c r="Z99" i="18"/>
  <c r="Z108" i="18"/>
  <c r="Z226" i="18"/>
  <c r="Z82" i="18"/>
  <c r="Z61" i="18"/>
  <c r="Z213" i="18"/>
  <c r="Z227" i="18"/>
  <c r="Z95" i="18"/>
  <c r="Z44" i="18"/>
  <c r="Z123" i="18"/>
  <c r="Z11" i="18"/>
  <c r="Z228" i="18"/>
  <c r="Z76" i="18"/>
  <c r="Z111" i="18"/>
  <c r="Z221" i="18"/>
  <c r="Z222" i="18"/>
  <c r="Z229" i="18"/>
  <c r="Z230" i="18"/>
  <c r="Z22" i="18"/>
  <c r="Z63" i="18"/>
  <c r="Z15" i="18"/>
  <c r="Z232" i="18"/>
  <c r="Z231" i="18"/>
  <c r="Z169" i="18"/>
  <c r="Z193" i="18"/>
  <c r="Z148" i="18"/>
  <c r="Z177" i="18"/>
  <c r="Z16" i="18"/>
  <c r="Z151" i="18"/>
  <c r="Z106" i="18"/>
  <c r="Z84" i="18"/>
  <c r="Z184" i="18"/>
  <c r="Z28" i="18"/>
  <c r="Z176" i="18"/>
  <c r="Z54" i="18"/>
  <c r="Z21" i="18"/>
  <c r="Z14" i="18"/>
  <c r="Z120" i="18"/>
  <c r="Z78" i="18"/>
  <c r="Z152" i="18"/>
  <c r="Z153" i="18"/>
  <c r="Z134" i="18"/>
  <c r="Z155" i="18"/>
  <c r="Z87" i="18"/>
  <c r="Z132" i="18"/>
  <c r="Z117" i="18"/>
  <c r="Z158" i="18"/>
  <c r="Z162" i="18"/>
  <c r="Z114" i="18"/>
  <c r="Z40" i="18"/>
  <c r="Z13" i="18"/>
  <c r="Z79" i="18"/>
  <c r="Z190" i="18"/>
  <c r="Z173" i="18"/>
  <c r="Z32" i="18"/>
  <c r="Z41" i="18"/>
  <c r="Y23" i="18"/>
  <c r="Y165" i="18"/>
  <c r="Y45" i="18"/>
  <c r="Y77" i="18"/>
  <c r="Y89" i="18"/>
  <c r="Y8" i="18"/>
  <c r="Y25" i="18"/>
  <c r="Y125" i="18"/>
  <c r="Y144" i="18"/>
  <c r="Y83" i="18"/>
  <c r="Y33" i="18"/>
  <c r="Y47" i="18"/>
  <c r="Y167" i="18"/>
  <c r="Y124" i="18"/>
  <c r="Y174" i="18"/>
  <c r="Y200" i="18"/>
  <c r="Y53" i="18"/>
  <c r="Y104" i="18"/>
  <c r="Y135" i="18"/>
  <c r="Y26" i="18"/>
  <c r="Y101" i="18"/>
  <c r="Y163" i="18"/>
  <c r="Y156" i="18"/>
  <c r="Y35" i="18"/>
  <c r="Y43" i="18"/>
  <c r="Y164" i="18"/>
  <c r="Y150" i="18"/>
  <c r="Y37" i="18"/>
  <c r="Y91" i="18"/>
  <c r="Y171" i="18"/>
  <c r="Y206" i="18"/>
  <c r="Y211" i="18"/>
  <c r="Y143" i="18"/>
  <c r="Y183" i="18"/>
  <c r="Y94" i="18"/>
  <c r="Y46" i="18"/>
  <c r="Y168" i="18"/>
  <c r="Y109" i="18"/>
  <c r="Y137" i="18"/>
  <c r="Y127" i="18"/>
  <c r="Y159" i="18"/>
  <c r="Y178" i="18"/>
  <c r="Y131" i="18"/>
  <c r="Y119" i="18"/>
  <c r="Y98" i="18"/>
  <c r="Y24" i="18"/>
  <c r="Y198" i="18"/>
  <c r="Y113" i="18"/>
  <c r="Y202" i="18"/>
  <c r="Y145" i="18"/>
  <c r="Y154" i="18"/>
  <c r="Y204" i="18"/>
  <c r="Y142" i="18"/>
  <c r="Y205" i="18"/>
  <c r="Y209" i="18"/>
  <c r="Y147" i="18"/>
  <c r="Y146" i="18"/>
  <c r="Y128" i="18"/>
  <c r="Y36" i="18"/>
  <c r="Y85" i="18"/>
  <c r="Y186" i="18"/>
  <c r="Y141" i="18"/>
  <c r="Y140" i="18"/>
  <c r="Y203" i="18"/>
  <c r="Y93" i="18"/>
  <c r="Y18" i="18"/>
  <c r="Y161" i="18"/>
  <c r="Y71" i="18"/>
  <c r="Y210" i="18"/>
  <c r="Y201" i="18"/>
  <c r="Y175" i="18"/>
  <c r="Y136" i="18"/>
  <c r="Y170" i="18"/>
  <c r="Y191" i="18"/>
  <c r="Y189" i="18"/>
  <c r="Y157" i="18"/>
  <c r="Y130" i="18"/>
  <c r="Y224" i="18"/>
  <c r="Y88" i="18"/>
  <c r="Y97" i="18"/>
  <c r="Y100" i="18"/>
  <c r="Y49" i="18"/>
  <c r="Y103" i="18"/>
  <c r="Y129" i="18"/>
  <c r="Y139" i="18"/>
  <c r="Y216" i="18"/>
  <c r="Y69" i="18"/>
  <c r="Y75" i="18"/>
  <c r="Y182" i="18"/>
  <c r="Y160" i="18"/>
  <c r="Y42" i="18"/>
  <c r="Y133" i="18"/>
  <c r="Y166" i="18"/>
  <c r="Y72" i="18"/>
  <c r="Y90" i="18"/>
  <c r="Y68" i="18"/>
  <c r="Y64" i="18"/>
  <c r="Y172" i="18"/>
  <c r="Y121" i="18"/>
  <c r="Y31" i="18"/>
  <c r="Y67" i="18"/>
  <c r="Y214" i="18"/>
  <c r="Y86" i="18"/>
  <c r="Y112" i="18"/>
  <c r="Y220" i="18"/>
  <c r="Y185" i="18"/>
  <c r="Y110" i="18"/>
  <c r="Y215" i="18"/>
  <c r="Y27" i="18"/>
  <c r="Y92" i="18"/>
  <c r="Y29" i="18"/>
  <c r="Y10" i="18"/>
  <c r="Y223" i="18"/>
  <c r="Y19" i="18"/>
  <c r="Y208" i="18"/>
  <c r="Y17" i="18"/>
  <c r="Y187" i="18"/>
  <c r="Y149" i="18"/>
  <c r="Y181" i="18"/>
  <c r="Y199" i="18"/>
  <c r="Y197" i="18"/>
  <c r="Y207" i="18"/>
  <c r="Y20" i="18"/>
  <c r="Y7" i="18"/>
  <c r="Y50" i="18"/>
  <c r="Y217" i="18"/>
  <c r="Y107" i="18"/>
  <c r="Y62" i="18"/>
  <c r="Y196" i="18"/>
  <c r="Y80" i="18"/>
  <c r="Y66" i="18"/>
  <c r="Y218" i="18"/>
  <c r="Y180" i="18"/>
  <c r="Y56" i="18"/>
  <c r="Y38" i="18"/>
  <c r="Y73" i="18"/>
  <c r="Y179" i="18"/>
  <c r="Y138" i="18"/>
  <c r="Y55" i="18"/>
  <c r="Y39" i="18"/>
  <c r="Y74" i="18"/>
  <c r="Y34" i="18"/>
  <c r="Y122" i="18"/>
  <c r="Y126" i="18"/>
  <c r="Y51" i="18"/>
  <c r="Y48" i="18"/>
  <c r="Y9" i="18"/>
  <c r="Y59" i="18"/>
  <c r="Y60" i="18"/>
  <c r="Y81" i="18"/>
  <c r="Y52" i="18"/>
  <c r="Y219" i="18"/>
  <c r="Y225" i="18"/>
  <c r="Y58" i="18"/>
  <c r="Y57" i="18"/>
  <c r="Y30" i="18"/>
  <c r="Y194" i="18"/>
  <c r="Y116" i="18"/>
  <c r="Y195" i="18"/>
  <c r="Y212" i="18"/>
  <c r="Y12" i="18"/>
  <c r="Y96" i="18"/>
  <c r="Y192" i="18"/>
  <c r="Y115" i="18"/>
  <c r="Y188" i="18"/>
  <c r="Y65" i="18"/>
  <c r="Y105" i="18"/>
  <c r="Y118" i="18"/>
  <c r="Y70" i="18"/>
  <c r="Y102" i="18"/>
  <c r="Y99" i="18"/>
  <c r="Y108" i="18"/>
  <c r="Y226" i="18"/>
  <c r="Y82" i="18"/>
  <c r="Y61" i="18"/>
  <c r="Y213" i="18"/>
  <c r="Y227" i="18"/>
  <c r="Y95" i="18"/>
  <c r="Y44" i="18"/>
  <c r="Y123" i="18"/>
  <c r="Y11" i="18"/>
  <c r="Y228" i="18"/>
  <c r="Y76" i="18"/>
  <c r="Y111" i="18"/>
  <c r="Y221" i="18"/>
  <c r="Y222" i="18"/>
  <c r="Y229" i="18"/>
  <c r="Y230" i="18"/>
  <c r="Y22" i="18"/>
  <c r="Y63" i="18"/>
  <c r="Y15" i="18"/>
  <c r="Y232" i="18"/>
  <c r="Y231" i="18"/>
  <c r="Y169" i="18"/>
  <c r="Y193" i="18"/>
  <c r="Y148" i="18"/>
  <c r="Y177" i="18"/>
  <c r="Y16" i="18"/>
  <c r="Y151" i="18"/>
  <c r="Y106" i="18"/>
  <c r="Y84" i="18"/>
  <c r="Y184" i="18"/>
  <c r="Y28" i="18"/>
  <c r="Y176" i="18"/>
  <c r="Y54" i="18"/>
  <c r="Y21" i="18"/>
  <c r="Y14" i="18"/>
  <c r="Y120" i="18"/>
  <c r="Y78" i="18"/>
  <c r="Y152" i="18"/>
  <c r="Y153" i="18"/>
  <c r="Y134" i="18"/>
  <c r="Y155" i="18"/>
  <c r="Y87" i="18"/>
  <c r="Y132" i="18"/>
  <c r="Y117" i="18"/>
  <c r="Y158" i="18"/>
  <c r="Y162" i="18"/>
  <c r="Y114" i="18"/>
  <c r="Y40" i="18"/>
  <c r="Y13" i="18"/>
  <c r="Y79" i="18"/>
  <c r="Y190" i="18"/>
  <c r="Y173" i="18"/>
  <c r="Y32" i="18"/>
  <c r="Y41" i="18"/>
  <c r="W23" i="18"/>
  <c r="D165" i="18"/>
  <c r="D45" i="18"/>
  <c r="D77" i="18"/>
  <c r="D89" i="18"/>
  <c r="D8" i="18"/>
  <c r="D25" i="18"/>
  <c r="D125" i="18"/>
  <c r="D144" i="18"/>
  <c r="D83" i="18"/>
  <c r="D33" i="18"/>
  <c r="D47" i="18"/>
  <c r="D167" i="18"/>
  <c r="D124" i="18"/>
  <c r="D174" i="18"/>
  <c r="D200" i="18"/>
  <c r="D53" i="18"/>
  <c r="D104" i="18"/>
  <c r="D135" i="18"/>
  <c r="D26" i="18"/>
  <c r="D101" i="18"/>
  <c r="D163" i="18"/>
  <c r="D156" i="18"/>
  <c r="D35" i="18"/>
  <c r="D43" i="18"/>
  <c r="D164" i="18"/>
  <c r="D150" i="18"/>
  <c r="D37" i="18"/>
  <c r="D91" i="18"/>
  <c r="D171" i="18"/>
  <c r="D206" i="18"/>
  <c r="D211" i="18"/>
  <c r="D143" i="18"/>
  <c r="D183" i="18"/>
  <c r="D94" i="18"/>
  <c r="D46" i="18"/>
  <c r="D168" i="18"/>
  <c r="D109" i="18"/>
  <c r="D137" i="18"/>
  <c r="D127" i="18"/>
  <c r="D159" i="18"/>
  <c r="D178" i="18"/>
  <c r="D131" i="18"/>
  <c r="D119" i="18"/>
  <c r="D98" i="18"/>
  <c r="D24" i="18"/>
  <c r="D198" i="18"/>
  <c r="D113" i="18"/>
  <c r="D202" i="18"/>
  <c r="D145" i="18"/>
  <c r="D154" i="18"/>
  <c r="D204" i="18"/>
  <c r="D142" i="18"/>
  <c r="D205" i="18"/>
  <c r="D209" i="18"/>
  <c r="D147" i="18"/>
  <c r="D146" i="18"/>
  <c r="D128" i="18"/>
  <c r="D36" i="18"/>
  <c r="D85" i="18"/>
  <c r="D186" i="18"/>
  <c r="D141" i="18"/>
  <c r="D140" i="18"/>
  <c r="D203" i="18"/>
  <c r="D93" i="18"/>
  <c r="D18" i="18"/>
  <c r="D161" i="18"/>
  <c r="D71" i="18"/>
  <c r="D210" i="18"/>
  <c r="D201" i="18"/>
  <c r="D175" i="18"/>
  <c r="D136" i="18"/>
  <c r="D170" i="18"/>
  <c r="D191" i="18"/>
  <c r="D189" i="18"/>
  <c r="D157" i="18"/>
  <c r="D130" i="18"/>
  <c r="D224" i="18"/>
  <c r="D88" i="18"/>
  <c r="D97" i="18"/>
  <c r="D100" i="18"/>
  <c r="D49" i="18"/>
  <c r="D103" i="18"/>
  <c r="D129" i="18"/>
  <c r="D139" i="18"/>
  <c r="D216" i="18"/>
  <c r="D69" i="18"/>
  <c r="D75" i="18"/>
  <c r="D182" i="18"/>
  <c r="D160" i="18"/>
  <c r="D42" i="18"/>
  <c r="D133" i="18"/>
  <c r="D166" i="18"/>
  <c r="D72" i="18"/>
  <c r="D90" i="18"/>
  <c r="D68" i="18"/>
  <c r="D64" i="18"/>
  <c r="D172" i="18"/>
  <c r="D121" i="18"/>
  <c r="D31" i="18"/>
  <c r="D67" i="18"/>
  <c r="D214" i="18"/>
  <c r="D86" i="18"/>
  <c r="D112" i="18"/>
  <c r="D220" i="18"/>
  <c r="D185" i="18"/>
  <c r="D110" i="18"/>
  <c r="D215" i="18"/>
  <c r="D27" i="18"/>
  <c r="D92" i="18"/>
  <c r="D29" i="18"/>
  <c r="D10" i="18"/>
  <c r="D223" i="18"/>
  <c r="D19" i="18"/>
  <c r="D208" i="18"/>
  <c r="D17" i="18"/>
  <c r="D187" i="18"/>
  <c r="D149" i="18"/>
  <c r="D181" i="18"/>
  <c r="D199" i="18"/>
  <c r="D197" i="18"/>
  <c r="D207" i="18"/>
  <c r="D20" i="18"/>
  <c r="D7" i="18"/>
  <c r="D50" i="18"/>
  <c r="D217" i="18"/>
  <c r="D107" i="18"/>
  <c r="D62" i="18"/>
  <c r="D196" i="18"/>
  <c r="D80" i="18"/>
  <c r="D66" i="18"/>
  <c r="D218" i="18"/>
  <c r="D180" i="18"/>
  <c r="D56" i="18"/>
  <c r="D38" i="18"/>
  <c r="D73" i="18"/>
  <c r="D179" i="18"/>
  <c r="D138" i="18"/>
  <c r="D55" i="18"/>
  <c r="D39" i="18"/>
  <c r="D74" i="18"/>
  <c r="D34" i="18"/>
  <c r="D122" i="18"/>
  <c r="D126" i="18"/>
  <c r="D51" i="18"/>
  <c r="D48" i="18"/>
  <c r="D9" i="18"/>
  <c r="D59" i="18"/>
  <c r="D60" i="18"/>
  <c r="D81" i="18"/>
  <c r="D52" i="18"/>
  <c r="D219" i="18"/>
  <c r="D225" i="18"/>
  <c r="D58" i="18"/>
  <c r="D57" i="18"/>
  <c r="D30" i="18"/>
  <c r="D194" i="18"/>
  <c r="D116" i="18"/>
  <c r="D195" i="18"/>
  <c r="D212" i="18"/>
  <c r="D12" i="18"/>
  <c r="D96" i="18"/>
  <c r="D192" i="18"/>
  <c r="D115" i="18"/>
  <c r="D188" i="18"/>
  <c r="D65" i="18"/>
  <c r="D105" i="18"/>
  <c r="D118" i="18"/>
  <c r="D70" i="18"/>
  <c r="D102" i="18"/>
  <c r="D99" i="18"/>
  <c r="D108" i="18"/>
  <c r="D226" i="18"/>
  <c r="D82" i="18"/>
  <c r="D61" i="18"/>
  <c r="D213" i="18"/>
  <c r="D227" i="18"/>
  <c r="D95" i="18"/>
  <c r="D44" i="18"/>
  <c r="D123" i="18"/>
  <c r="D11" i="18"/>
  <c r="D228" i="18"/>
  <c r="D76" i="18"/>
  <c r="D111" i="18"/>
  <c r="D221" i="18"/>
  <c r="D222" i="18"/>
  <c r="D229" i="18"/>
  <c r="D230" i="18"/>
  <c r="D22" i="18"/>
  <c r="D63" i="18"/>
  <c r="D15" i="18"/>
  <c r="D232" i="18"/>
  <c r="D231" i="18"/>
  <c r="D169" i="18"/>
  <c r="D193" i="18"/>
  <c r="D148" i="18"/>
  <c r="D177" i="18"/>
  <c r="D16" i="18"/>
  <c r="D151" i="18"/>
  <c r="D106" i="18"/>
  <c r="D84" i="18"/>
  <c r="D184" i="18"/>
  <c r="D28" i="18"/>
  <c r="D176" i="18"/>
  <c r="D54" i="18"/>
  <c r="D21" i="18"/>
  <c r="D14" i="18"/>
  <c r="D120" i="18"/>
  <c r="D78" i="18"/>
  <c r="D152" i="18"/>
  <c r="D153" i="18"/>
  <c r="D134" i="18"/>
  <c r="D155" i="18"/>
  <c r="D87" i="18"/>
  <c r="D132" i="18"/>
  <c r="D117" i="18"/>
  <c r="D158" i="18"/>
  <c r="D162" i="18"/>
  <c r="D114" i="18"/>
  <c r="D40" i="18"/>
  <c r="D13" i="18"/>
  <c r="D79" i="18"/>
  <c r="D190" i="18"/>
  <c r="D173" i="18"/>
  <c r="D32" i="18"/>
  <c r="D41" i="18"/>
  <c r="C165" i="18"/>
  <c r="C45" i="18"/>
  <c r="C77" i="18"/>
  <c r="C89" i="18"/>
  <c r="C8" i="18"/>
  <c r="C25" i="18"/>
  <c r="C125" i="18"/>
  <c r="C144" i="18"/>
  <c r="C83" i="18"/>
  <c r="C33" i="18"/>
  <c r="C47" i="18"/>
  <c r="C167" i="18"/>
  <c r="C124" i="18"/>
  <c r="C174" i="18"/>
  <c r="C200" i="18"/>
  <c r="C53" i="18"/>
  <c r="C104" i="18"/>
  <c r="C135" i="18"/>
  <c r="C26" i="18"/>
  <c r="C101" i="18"/>
  <c r="C163" i="18"/>
  <c r="C156" i="18"/>
  <c r="C35" i="18"/>
  <c r="C43" i="18"/>
  <c r="C164" i="18"/>
  <c r="C150" i="18"/>
  <c r="C37" i="18"/>
  <c r="C91" i="18"/>
  <c r="C171" i="18"/>
  <c r="C206" i="18"/>
  <c r="C211" i="18"/>
  <c r="C143" i="18"/>
  <c r="C183" i="18"/>
  <c r="C94" i="18"/>
  <c r="C46" i="18"/>
  <c r="C168" i="18"/>
  <c r="C109" i="18"/>
  <c r="C137" i="18"/>
  <c r="C127" i="18"/>
  <c r="C159" i="18"/>
  <c r="C178" i="18"/>
  <c r="C131" i="18"/>
  <c r="C119" i="18"/>
  <c r="C98" i="18"/>
  <c r="C24" i="18"/>
  <c r="C198" i="18"/>
  <c r="C113" i="18"/>
  <c r="C202" i="18"/>
  <c r="C145" i="18"/>
  <c r="C154" i="18"/>
  <c r="C204" i="18"/>
  <c r="C142" i="18"/>
  <c r="C205" i="18"/>
  <c r="C209" i="18"/>
  <c r="C147" i="18"/>
  <c r="C146" i="18"/>
  <c r="C128" i="18"/>
  <c r="C36" i="18"/>
  <c r="C85" i="18"/>
  <c r="C186" i="18"/>
  <c r="C141" i="18"/>
  <c r="C140" i="18"/>
  <c r="C203" i="18"/>
  <c r="C93" i="18"/>
  <c r="C18" i="18"/>
  <c r="C161" i="18"/>
  <c r="C71" i="18"/>
  <c r="C210" i="18"/>
  <c r="C201" i="18"/>
  <c r="C175" i="18"/>
  <c r="C136" i="18"/>
  <c r="C170" i="18"/>
  <c r="C191" i="18"/>
  <c r="C189" i="18"/>
  <c r="C157" i="18"/>
  <c r="C130" i="18"/>
  <c r="C224" i="18"/>
  <c r="C88" i="18"/>
  <c r="C97" i="18"/>
  <c r="C100" i="18"/>
  <c r="C49" i="18"/>
  <c r="C103" i="18"/>
  <c r="C129" i="18"/>
  <c r="C139" i="18"/>
  <c r="C216" i="18"/>
  <c r="C69" i="18"/>
  <c r="C75" i="18"/>
  <c r="C182" i="18"/>
  <c r="C160" i="18"/>
  <c r="C42" i="18"/>
  <c r="C133" i="18"/>
  <c r="C166" i="18"/>
  <c r="C72" i="18"/>
  <c r="C90" i="18"/>
  <c r="C68" i="18"/>
  <c r="C64" i="18"/>
  <c r="C172" i="18"/>
  <c r="C121" i="18"/>
  <c r="C31" i="18"/>
  <c r="C67" i="18"/>
  <c r="C214" i="18"/>
  <c r="C86" i="18"/>
  <c r="C112" i="18"/>
  <c r="C220" i="18"/>
  <c r="C185" i="18"/>
  <c r="C110" i="18"/>
  <c r="C215" i="18"/>
  <c r="C27" i="18"/>
  <c r="C92" i="18"/>
  <c r="C29" i="18"/>
  <c r="C10" i="18"/>
  <c r="C223" i="18"/>
  <c r="C19" i="18"/>
  <c r="C208" i="18"/>
  <c r="C17" i="18"/>
  <c r="C187" i="18"/>
  <c r="C149" i="18"/>
  <c r="C181" i="18"/>
  <c r="C199" i="18"/>
  <c r="C197" i="18"/>
  <c r="C207" i="18"/>
  <c r="C20" i="18"/>
  <c r="C7" i="18"/>
  <c r="C50" i="18"/>
  <c r="C217" i="18"/>
  <c r="C107" i="18"/>
  <c r="C62" i="18"/>
  <c r="C196" i="18"/>
  <c r="C80" i="18"/>
  <c r="C66" i="18"/>
  <c r="C218" i="18"/>
  <c r="C180" i="18"/>
  <c r="C56" i="18"/>
  <c r="C38" i="18"/>
  <c r="C73" i="18"/>
  <c r="C179" i="18"/>
  <c r="C138" i="18"/>
  <c r="C55" i="18"/>
  <c r="C39" i="18"/>
  <c r="C74" i="18"/>
  <c r="C34" i="18"/>
  <c r="C122" i="18"/>
  <c r="C126" i="18"/>
  <c r="C51" i="18"/>
  <c r="C48" i="18"/>
  <c r="C9" i="18"/>
  <c r="C59" i="18"/>
  <c r="C60" i="18"/>
  <c r="C81" i="18"/>
  <c r="C52" i="18"/>
  <c r="C219" i="18"/>
  <c r="C225" i="18"/>
  <c r="C58" i="18"/>
  <c r="C57" i="18"/>
  <c r="C30" i="18"/>
  <c r="C194" i="18"/>
  <c r="C116" i="18"/>
  <c r="C195" i="18"/>
  <c r="C212" i="18"/>
  <c r="C12" i="18"/>
  <c r="C96" i="18"/>
  <c r="C192" i="18"/>
  <c r="C115" i="18"/>
  <c r="C188" i="18"/>
  <c r="C65" i="18"/>
  <c r="C105" i="18"/>
  <c r="C118" i="18"/>
  <c r="C70" i="18"/>
  <c r="C102" i="18"/>
  <c r="C99" i="18"/>
  <c r="C108" i="18"/>
  <c r="C226" i="18"/>
  <c r="C82" i="18"/>
  <c r="C61" i="18"/>
  <c r="C213" i="18"/>
  <c r="C227" i="18"/>
  <c r="C95" i="18"/>
  <c r="C44" i="18"/>
  <c r="C123" i="18"/>
  <c r="C11" i="18"/>
  <c r="C228" i="18"/>
  <c r="C76" i="18"/>
  <c r="C111" i="18"/>
  <c r="C221" i="18"/>
  <c r="C222" i="18"/>
  <c r="C229" i="18"/>
  <c r="C230" i="18"/>
  <c r="C22" i="18"/>
  <c r="C63" i="18"/>
  <c r="C15" i="18"/>
  <c r="C232" i="18"/>
  <c r="C231" i="18"/>
  <c r="C169" i="18"/>
  <c r="C193" i="18"/>
  <c r="C148" i="18"/>
  <c r="C177" i="18"/>
  <c r="C16" i="18"/>
  <c r="C151" i="18"/>
  <c r="C106" i="18"/>
  <c r="C84" i="18"/>
  <c r="C184" i="18"/>
  <c r="C28" i="18"/>
  <c r="C176" i="18"/>
  <c r="C54" i="18"/>
  <c r="C21" i="18"/>
  <c r="C14" i="18"/>
  <c r="C120" i="18"/>
  <c r="C78" i="18"/>
  <c r="C152" i="18"/>
  <c r="C153" i="18"/>
  <c r="C134" i="18"/>
  <c r="C155" i="18"/>
  <c r="C87" i="18"/>
  <c r="C132" i="18"/>
  <c r="C117" i="18"/>
  <c r="C158" i="18"/>
  <c r="C162" i="18"/>
  <c r="C114" i="18"/>
  <c r="C40" i="18"/>
  <c r="C13" i="18"/>
  <c r="C79" i="18"/>
  <c r="C190" i="18"/>
  <c r="C173" i="18"/>
  <c r="C32" i="18"/>
  <c r="C41" i="18"/>
  <c r="F23" i="18"/>
  <c r="B8" i="21" l="1"/>
  <c r="B9" i="21" s="1"/>
  <c r="B10" i="21" s="1"/>
  <c r="B11" i="21" s="1"/>
  <c r="B12" i="21" s="1"/>
  <c r="B13" i="21" s="1"/>
  <c r="B14" i="21" s="1"/>
  <c r="B15" i="21" s="1"/>
  <c r="B16" i="21" s="1"/>
  <c r="B17" i="21" s="1"/>
  <c r="B18" i="21" s="1"/>
  <c r="B19" i="21" s="1"/>
  <c r="B20" i="21" s="1"/>
  <c r="B21" i="21" s="1"/>
  <c r="B22" i="21" s="1"/>
  <c r="B23" i="21" s="1"/>
  <c r="B24" i="21" s="1"/>
  <c r="B25" i="21" s="1"/>
  <c r="B26" i="21" s="1"/>
  <c r="B27" i="21" s="1"/>
  <c r="X3" i="18"/>
  <c r="Y3" i="18"/>
  <c r="F29" i="21"/>
  <c r="F48" i="21" s="1"/>
  <c r="I47" i="21"/>
  <c r="I48" i="21" s="1"/>
  <c r="B31" i="21" l="1"/>
  <c r="B32" i="21" s="1"/>
  <c r="B33" i="21" s="1"/>
  <c r="B34" i="21" s="1"/>
  <c r="B35" i="21" s="1"/>
  <c r="B36" i="21" s="1"/>
  <c r="B37" i="21" s="1"/>
  <c r="B38" i="21" s="1"/>
  <c r="B39" i="21" s="1"/>
  <c r="B40" i="21" s="1"/>
  <c r="B41" i="21" s="1"/>
  <c r="B42" i="21" s="1"/>
  <c r="B43" i="21" s="1"/>
  <c r="B44" i="21" s="1"/>
  <c r="B45" i="21" s="1"/>
  <c r="B46" i="21" s="1"/>
  <c r="Z3" i="18"/>
  <c r="BU129" i="18"/>
  <c r="CR240" i="18" l="1"/>
  <c r="CR238" i="18"/>
  <c r="CR236" i="18"/>
  <c r="CR245" i="18"/>
  <c r="CR242" i="18"/>
  <c r="CR244" i="18"/>
  <c r="CR243" i="18"/>
  <c r="CR247" i="18"/>
  <c r="CR239" i="18" l="1"/>
  <c r="CR246" i="18"/>
  <c r="CR241" i="18"/>
  <c r="CR237" i="18"/>
  <c r="CR234" i="18" l="1"/>
  <c r="CR233" i="18"/>
  <c r="CR235" i="18"/>
  <c r="AC4" i="8" l="1"/>
  <c r="AI5" i="8"/>
  <c r="BZ13" i="8" l="1"/>
  <c r="BZ14" i="8"/>
  <c r="BZ15" i="8"/>
  <c r="BZ16" i="8"/>
  <c r="BZ17" i="8"/>
  <c r="BZ18" i="8"/>
  <c r="BZ19" i="8"/>
  <c r="BZ20" i="8"/>
  <c r="BZ21" i="8"/>
  <c r="BZ22" i="8"/>
  <c r="BZ23" i="8"/>
  <c r="BZ24" i="8"/>
  <c r="BZ25" i="8"/>
  <c r="BZ26" i="8"/>
  <c r="BZ27" i="8"/>
  <c r="BZ28" i="8"/>
  <c r="BZ29" i="8"/>
  <c r="BZ30" i="8"/>
  <c r="BZ31" i="8"/>
  <c r="BZ32" i="8"/>
  <c r="BZ33" i="8"/>
  <c r="BZ34" i="8"/>
  <c r="BZ35" i="8"/>
  <c r="BZ36" i="8"/>
  <c r="BZ37" i="8"/>
  <c r="BZ38" i="8"/>
  <c r="BZ39" i="8"/>
  <c r="BZ40" i="8"/>
  <c r="BZ41" i="8"/>
  <c r="BZ42" i="8"/>
  <c r="BZ43" i="8"/>
  <c r="BZ44" i="8"/>
  <c r="BZ45" i="8"/>
  <c r="BZ46" i="8"/>
  <c r="BZ47" i="8"/>
  <c r="BZ48" i="8"/>
  <c r="BZ49" i="8"/>
  <c r="BZ50" i="8"/>
  <c r="BZ51" i="8"/>
  <c r="BZ52" i="8"/>
  <c r="BZ53" i="8"/>
  <c r="BZ54" i="8"/>
  <c r="BZ55" i="8"/>
  <c r="BZ56" i="8"/>
  <c r="BZ57" i="8"/>
  <c r="BZ58" i="8"/>
  <c r="BZ59" i="8"/>
  <c r="BZ60" i="8"/>
  <c r="BZ61" i="8"/>
  <c r="BZ62" i="8"/>
  <c r="BZ63" i="8"/>
  <c r="BZ64" i="8"/>
  <c r="BZ65" i="8"/>
  <c r="BZ66" i="8"/>
  <c r="BZ67" i="8"/>
  <c r="BZ68" i="8"/>
  <c r="BZ69" i="8"/>
  <c r="BZ70" i="8"/>
  <c r="BZ71" i="8"/>
  <c r="BZ72" i="8"/>
  <c r="BZ73" i="8"/>
  <c r="BZ74" i="8"/>
  <c r="BZ75" i="8"/>
  <c r="BZ76" i="8"/>
  <c r="BZ77" i="8"/>
  <c r="BZ78" i="8"/>
  <c r="BZ79" i="8"/>
  <c r="BZ80" i="8"/>
  <c r="BZ81" i="8"/>
  <c r="BZ82" i="8"/>
  <c r="BZ83" i="8"/>
  <c r="BZ84" i="8"/>
  <c r="BZ85" i="8"/>
  <c r="BZ86" i="8"/>
  <c r="BZ87" i="8"/>
  <c r="BZ88" i="8"/>
  <c r="BZ89" i="8"/>
  <c r="BZ90" i="8"/>
  <c r="BZ91" i="8"/>
  <c r="BZ92" i="8"/>
  <c r="BZ93" i="8"/>
  <c r="BZ94" i="8"/>
  <c r="BZ95" i="8"/>
  <c r="BZ96" i="8"/>
  <c r="BZ97" i="8"/>
  <c r="BZ98" i="8"/>
  <c r="BZ99" i="8"/>
  <c r="BZ100" i="8"/>
  <c r="BZ101" i="8"/>
  <c r="BZ102" i="8"/>
  <c r="BZ103" i="8"/>
  <c r="BZ104" i="8"/>
  <c r="BZ105" i="8"/>
  <c r="BZ106" i="8"/>
  <c r="BZ107" i="8"/>
  <c r="BZ108" i="8"/>
  <c r="BZ109" i="8"/>
  <c r="BZ110" i="8"/>
  <c r="BZ111" i="8"/>
  <c r="BZ112" i="8"/>
  <c r="BZ113" i="8"/>
  <c r="BZ114" i="8"/>
  <c r="BZ115" i="8"/>
  <c r="BZ116" i="8"/>
  <c r="BZ117" i="8"/>
  <c r="BZ118" i="8"/>
  <c r="BZ119" i="8"/>
  <c r="BZ120" i="8"/>
  <c r="BZ121" i="8"/>
  <c r="BZ122" i="8"/>
  <c r="BZ123" i="8"/>
  <c r="BZ124" i="8"/>
  <c r="BZ125" i="8"/>
  <c r="BZ126" i="8"/>
  <c r="BZ127" i="8"/>
  <c r="BZ128" i="8"/>
  <c r="BZ129" i="8"/>
  <c r="BZ130" i="8"/>
  <c r="BZ131" i="8"/>
  <c r="BZ132" i="8"/>
  <c r="BZ133" i="8"/>
  <c r="BZ134" i="8"/>
  <c r="BZ135" i="8"/>
  <c r="BZ136" i="8"/>
  <c r="BZ137" i="8"/>
  <c r="BZ138" i="8"/>
  <c r="BZ139" i="8"/>
  <c r="BZ140" i="8"/>
  <c r="BZ141" i="8"/>
  <c r="BZ142" i="8"/>
  <c r="BZ143" i="8"/>
  <c r="BZ144" i="8"/>
  <c r="BZ145" i="8"/>
  <c r="BZ146" i="8"/>
  <c r="BZ147" i="8"/>
  <c r="BZ148" i="8"/>
  <c r="BZ149" i="8"/>
  <c r="BZ150" i="8"/>
  <c r="BZ151" i="8"/>
  <c r="BZ152" i="8"/>
  <c r="BZ153" i="8"/>
  <c r="BZ154" i="8"/>
  <c r="BZ155" i="8"/>
  <c r="BZ156" i="8"/>
  <c r="BZ157" i="8"/>
  <c r="BZ158" i="8"/>
  <c r="BZ159" i="8"/>
  <c r="BZ160" i="8"/>
  <c r="BZ161" i="8"/>
  <c r="BZ162" i="8"/>
  <c r="BZ163" i="8"/>
  <c r="BZ164" i="8"/>
  <c r="BZ165" i="8"/>
  <c r="BZ166" i="8"/>
  <c r="BZ167" i="8"/>
  <c r="BZ168" i="8"/>
  <c r="BZ169" i="8"/>
  <c r="BZ170" i="8"/>
  <c r="BZ171" i="8"/>
  <c r="BZ172" i="8"/>
  <c r="BZ173" i="8"/>
  <c r="BZ174" i="8"/>
  <c r="BZ175" i="8"/>
  <c r="BZ176" i="8"/>
  <c r="BZ177" i="8"/>
  <c r="BZ178" i="8"/>
  <c r="BZ179" i="8"/>
  <c r="BZ180" i="8"/>
  <c r="BZ181" i="8"/>
  <c r="BZ182" i="8"/>
  <c r="BZ183" i="8"/>
  <c r="BZ184" i="8"/>
  <c r="BZ185" i="8"/>
  <c r="BZ186" i="8"/>
  <c r="BZ187" i="8"/>
  <c r="BZ188" i="8"/>
  <c r="BZ189" i="8"/>
  <c r="BZ190" i="8"/>
  <c r="BZ191" i="8"/>
  <c r="BZ192" i="8"/>
  <c r="BZ193" i="8"/>
  <c r="BZ194" i="8"/>
  <c r="BZ195" i="8"/>
  <c r="BZ196" i="8"/>
  <c r="BZ197" i="8"/>
  <c r="BZ198" i="8"/>
  <c r="BZ199" i="8"/>
  <c r="BZ200" i="8"/>
  <c r="BZ201" i="8"/>
  <c r="BZ202" i="8"/>
  <c r="BZ203" i="8"/>
  <c r="BZ204" i="8"/>
  <c r="BZ205" i="8"/>
  <c r="BZ206" i="8"/>
  <c r="BZ207" i="8"/>
  <c r="BZ208" i="8"/>
  <c r="BZ209" i="8"/>
  <c r="BZ210" i="8"/>
  <c r="BZ211" i="8"/>
  <c r="BZ212" i="8"/>
  <c r="BZ213" i="8"/>
  <c r="BZ214" i="8"/>
  <c r="BZ215" i="8"/>
  <c r="BZ216" i="8"/>
  <c r="BZ217" i="8"/>
  <c r="BZ218" i="8"/>
  <c r="BZ219" i="8"/>
  <c r="BZ220" i="8"/>
  <c r="BZ221" i="8"/>
  <c r="BZ222" i="8"/>
  <c r="BZ223" i="8"/>
  <c r="BZ224" i="8"/>
  <c r="BZ225" i="8"/>
  <c r="BZ226" i="8"/>
  <c r="BZ227" i="8"/>
  <c r="BZ228" i="8"/>
  <c r="BZ229" i="8"/>
  <c r="BZ230" i="8"/>
  <c r="BZ231" i="8"/>
  <c r="BZ232" i="8"/>
  <c r="BZ233" i="8"/>
  <c r="BZ234" i="8"/>
  <c r="BZ235" i="8"/>
  <c r="BZ236" i="8"/>
  <c r="BZ237" i="8"/>
  <c r="BZ238" i="8"/>
  <c r="BZ239" i="8"/>
  <c r="BZ240" i="8"/>
  <c r="BZ241" i="8"/>
  <c r="BZ242" i="8"/>
  <c r="BZ243" i="8"/>
  <c r="BZ244" i="8"/>
  <c r="BZ245" i="8"/>
  <c r="BZ246" i="8"/>
  <c r="BZ247" i="8"/>
  <c r="BZ248" i="8"/>
  <c r="BZ249" i="8"/>
  <c r="BZ250" i="8"/>
  <c r="BZ251" i="8"/>
  <c r="BZ252" i="8"/>
  <c r="BZ253" i="8"/>
  <c r="BZ254" i="8"/>
  <c r="BZ255" i="8"/>
  <c r="BZ256" i="8"/>
  <c r="BZ257" i="8"/>
  <c r="BZ258" i="8"/>
  <c r="BZ259" i="8"/>
  <c r="BZ260" i="8"/>
  <c r="BZ261" i="8"/>
  <c r="BZ262" i="8"/>
  <c r="BZ263" i="8"/>
  <c r="BZ264" i="8"/>
  <c r="BZ265" i="8"/>
  <c r="BZ266" i="8"/>
  <c r="BZ267" i="8"/>
  <c r="BZ268" i="8"/>
  <c r="BZ269" i="8"/>
  <c r="BZ270" i="8"/>
  <c r="BZ271" i="8"/>
  <c r="BZ272" i="8"/>
  <c r="BZ273" i="8"/>
  <c r="BZ274" i="8"/>
  <c r="BZ275" i="8"/>
  <c r="BZ276" i="8"/>
  <c r="BZ277" i="8"/>
  <c r="BZ278" i="8"/>
  <c r="BZ279" i="8"/>
  <c r="BZ280" i="8"/>
  <c r="BZ281" i="8"/>
  <c r="BZ282" i="8"/>
  <c r="BZ283" i="8"/>
  <c r="BZ284" i="8"/>
  <c r="BZ285" i="8"/>
  <c r="BZ286" i="8"/>
  <c r="BZ287" i="8"/>
  <c r="BZ288" i="8"/>
  <c r="BZ289" i="8"/>
  <c r="BZ290" i="8"/>
  <c r="BZ291" i="8"/>
  <c r="BZ292" i="8"/>
  <c r="BZ293" i="8"/>
  <c r="BZ294" i="8"/>
  <c r="BZ295" i="8"/>
  <c r="BZ296" i="8"/>
  <c r="BZ297" i="8"/>
  <c r="BZ298" i="8"/>
  <c r="BZ299" i="8"/>
  <c r="BZ300" i="8"/>
  <c r="BZ301" i="8"/>
  <c r="BZ302" i="8"/>
  <c r="BZ303" i="8"/>
  <c r="BZ304" i="8"/>
  <c r="BZ305" i="8"/>
  <c r="BZ306" i="8"/>
  <c r="BZ307" i="8"/>
  <c r="BZ308" i="8"/>
  <c r="BZ309" i="8"/>
  <c r="BZ310" i="8"/>
  <c r="BZ311" i="8"/>
  <c r="BZ312" i="8"/>
  <c r="BZ313" i="8"/>
  <c r="BZ314" i="8"/>
  <c r="BZ315" i="8"/>
  <c r="BZ316" i="8"/>
  <c r="BZ317" i="8"/>
  <c r="BZ318" i="8"/>
  <c r="BZ319" i="8"/>
  <c r="BZ320" i="8"/>
  <c r="BZ321" i="8"/>
  <c r="BZ322" i="8"/>
  <c r="BZ323" i="8"/>
  <c r="BZ324" i="8"/>
  <c r="BZ325" i="8"/>
  <c r="BZ326" i="8"/>
  <c r="BZ327" i="8"/>
  <c r="BZ328" i="8"/>
  <c r="BZ329" i="8"/>
  <c r="BZ330" i="8"/>
  <c r="BZ331" i="8"/>
  <c r="BZ332" i="8"/>
  <c r="BZ333" i="8"/>
  <c r="BZ334" i="8"/>
  <c r="BZ335" i="8"/>
  <c r="BZ336" i="8"/>
  <c r="BZ337" i="8"/>
  <c r="BZ338" i="8"/>
  <c r="BZ339" i="8"/>
  <c r="BZ340" i="8"/>
  <c r="BZ341" i="8"/>
  <c r="BZ342" i="8"/>
  <c r="BZ343" i="8"/>
  <c r="BZ344" i="8"/>
  <c r="BZ345" i="8"/>
  <c r="BZ346" i="8"/>
  <c r="BZ347" i="8"/>
  <c r="BZ348" i="8"/>
  <c r="BZ349" i="8"/>
  <c r="BZ350" i="8"/>
  <c r="BZ351" i="8"/>
  <c r="BZ352" i="8"/>
  <c r="BZ353" i="8"/>
  <c r="BZ354" i="8"/>
  <c r="BZ355" i="8"/>
  <c r="BZ356" i="8"/>
  <c r="BZ357" i="8"/>
  <c r="BZ358" i="8"/>
  <c r="BZ359" i="8"/>
  <c r="BZ360" i="8"/>
  <c r="BZ361" i="8"/>
  <c r="BZ362" i="8"/>
  <c r="BZ363" i="8"/>
  <c r="BZ364" i="8"/>
  <c r="BZ365" i="8"/>
  <c r="BZ366" i="8"/>
  <c r="BZ367" i="8"/>
  <c r="BZ368" i="8"/>
  <c r="BZ369" i="8"/>
  <c r="BZ370" i="8"/>
  <c r="BZ371" i="8"/>
  <c r="BZ372" i="8"/>
  <c r="BZ373" i="8"/>
  <c r="BZ374" i="8"/>
  <c r="BZ375" i="8"/>
  <c r="BZ376" i="8"/>
  <c r="BZ377" i="8"/>
  <c r="BZ378" i="8"/>
  <c r="BZ379" i="8"/>
  <c r="BZ380" i="8"/>
  <c r="BZ381" i="8"/>
  <c r="BZ382" i="8"/>
  <c r="BZ383" i="8"/>
  <c r="BZ384" i="8"/>
  <c r="BZ385" i="8"/>
  <c r="BZ386" i="8"/>
  <c r="BZ387" i="8"/>
  <c r="BZ388" i="8"/>
  <c r="BZ389" i="8"/>
  <c r="BZ390" i="8"/>
  <c r="BZ391" i="8"/>
  <c r="BZ392" i="8"/>
  <c r="BZ393" i="8"/>
  <c r="BZ394" i="8"/>
  <c r="BZ395" i="8"/>
  <c r="BZ396" i="8"/>
  <c r="BZ397" i="8"/>
  <c r="BZ398" i="8"/>
  <c r="BZ399" i="8"/>
  <c r="BZ400" i="8"/>
  <c r="BZ401" i="8"/>
  <c r="BZ402" i="8"/>
  <c r="BZ403" i="8"/>
  <c r="BZ404" i="8"/>
  <c r="BZ405" i="8"/>
  <c r="BZ406" i="8"/>
  <c r="BZ407" i="8"/>
  <c r="BZ408" i="8"/>
  <c r="BZ409" i="8"/>
  <c r="BZ410" i="8"/>
  <c r="BZ411" i="8"/>
  <c r="BZ412" i="8"/>
  <c r="BZ413" i="8"/>
  <c r="BZ414" i="8"/>
  <c r="BZ415" i="8"/>
  <c r="BZ416" i="8"/>
  <c r="BZ417" i="8"/>
  <c r="BZ418" i="8"/>
  <c r="BZ419" i="8"/>
  <c r="BZ420" i="8"/>
  <c r="BZ421" i="8"/>
  <c r="BZ422" i="8"/>
  <c r="BZ423" i="8"/>
  <c r="BZ424" i="8"/>
  <c r="BZ425" i="8"/>
  <c r="BZ426" i="8"/>
  <c r="BZ427" i="8"/>
  <c r="BZ428" i="8"/>
  <c r="BZ429" i="8"/>
  <c r="BZ430" i="8"/>
  <c r="BZ431" i="8"/>
  <c r="BZ432" i="8"/>
  <c r="BZ433" i="8"/>
  <c r="BZ434" i="8"/>
  <c r="BZ435" i="8"/>
  <c r="BZ436" i="8"/>
  <c r="BZ437" i="8"/>
  <c r="BZ438" i="8"/>
  <c r="BZ439" i="8"/>
  <c r="BZ440" i="8"/>
  <c r="BZ441" i="8"/>
  <c r="BZ442" i="8"/>
  <c r="BZ443" i="8"/>
  <c r="BZ444" i="8"/>
  <c r="BZ445" i="8"/>
  <c r="BZ446" i="8"/>
  <c r="BZ447" i="8"/>
  <c r="BZ448" i="8"/>
  <c r="BZ449" i="8"/>
  <c r="BZ450" i="8"/>
  <c r="BZ451" i="8"/>
  <c r="BZ452" i="8"/>
  <c r="BZ453" i="8"/>
  <c r="BZ454" i="8"/>
  <c r="BZ455" i="8"/>
  <c r="BZ456" i="8"/>
  <c r="BZ457" i="8"/>
  <c r="BZ458" i="8"/>
  <c r="BZ459" i="8"/>
  <c r="BZ460" i="8"/>
  <c r="BZ461" i="8"/>
  <c r="BZ462" i="8"/>
  <c r="BZ463" i="8"/>
  <c r="BZ464" i="8"/>
  <c r="BZ465" i="8"/>
  <c r="BZ466" i="8"/>
  <c r="BZ467" i="8"/>
  <c r="BZ468" i="8"/>
  <c r="BZ469" i="8"/>
  <c r="BZ470" i="8"/>
  <c r="BZ471" i="8"/>
  <c r="BZ472" i="8"/>
  <c r="BZ473" i="8"/>
  <c r="BZ474" i="8"/>
  <c r="BZ475" i="8"/>
  <c r="BZ476" i="8"/>
  <c r="BZ477" i="8"/>
  <c r="BZ478" i="8"/>
  <c r="BZ479" i="8"/>
  <c r="BZ480" i="8"/>
  <c r="BZ481" i="8"/>
  <c r="BZ482" i="8"/>
  <c r="BZ483" i="8"/>
  <c r="BZ484" i="8"/>
  <c r="BZ485" i="8"/>
  <c r="BZ486" i="8"/>
  <c r="BZ487" i="8"/>
  <c r="BZ488" i="8"/>
  <c r="BZ489" i="8"/>
  <c r="BZ490" i="8"/>
  <c r="BZ491" i="8"/>
  <c r="BZ492" i="8"/>
  <c r="BZ493" i="8"/>
  <c r="BZ494" i="8"/>
  <c r="BZ495" i="8"/>
  <c r="BZ496" i="8"/>
  <c r="BZ497" i="8"/>
  <c r="BZ498" i="8"/>
  <c r="BZ499" i="8"/>
  <c r="BZ500" i="8"/>
  <c r="BZ501" i="8"/>
  <c r="BZ502" i="8"/>
  <c r="BZ503" i="8"/>
  <c r="BZ504" i="8"/>
  <c r="BZ505" i="8"/>
  <c r="BZ506" i="8"/>
  <c r="BZ507" i="8"/>
  <c r="BZ508" i="8"/>
  <c r="BZ509" i="8"/>
  <c r="BZ510" i="8"/>
  <c r="BZ511" i="8"/>
  <c r="BZ512" i="8"/>
  <c r="BZ513" i="8"/>
  <c r="BZ514" i="8"/>
  <c r="BZ515" i="8"/>
  <c r="BZ516" i="8"/>
  <c r="BZ517" i="8"/>
  <c r="BZ518" i="8"/>
  <c r="BZ519" i="8"/>
  <c r="BZ520" i="8"/>
  <c r="BZ521" i="8"/>
  <c r="BZ522" i="8"/>
  <c r="BZ523" i="8"/>
  <c r="BZ524" i="8"/>
  <c r="BZ525" i="8"/>
  <c r="BZ526" i="8"/>
  <c r="BZ527" i="8"/>
  <c r="BZ528" i="8"/>
  <c r="BZ529" i="8"/>
  <c r="BZ530" i="8"/>
  <c r="BZ531" i="8"/>
  <c r="BZ532" i="8"/>
  <c r="BZ533" i="8"/>
  <c r="BZ534" i="8"/>
  <c r="BZ535" i="8"/>
  <c r="BZ536" i="8"/>
  <c r="BZ537" i="8"/>
  <c r="BZ538" i="8"/>
  <c r="BZ539" i="8"/>
  <c r="BZ540" i="8"/>
  <c r="BZ541" i="8"/>
  <c r="BZ542" i="8"/>
  <c r="BZ543" i="8"/>
  <c r="BZ544" i="8"/>
  <c r="BZ545" i="8"/>
  <c r="BZ546" i="8"/>
  <c r="BZ547" i="8"/>
  <c r="BZ548" i="8"/>
  <c r="BZ549" i="8"/>
  <c r="BZ550" i="8"/>
  <c r="BZ551" i="8"/>
  <c r="BZ552" i="8"/>
  <c r="BZ553" i="8"/>
  <c r="BZ554" i="8"/>
  <c r="BZ555" i="8"/>
  <c r="BZ556" i="8"/>
  <c r="BZ557" i="8"/>
  <c r="BZ558" i="8"/>
  <c r="BZ559" i="8"/>
  <c r="BZ560" i="8"/>
  <c r="BZ561" i="8"/>
  <c r="BZ562" i="8"/>
  <c r="BZ563" i="8"/>
  <c r="BZ564" i="8"/>
  <c r="BZ565" i="8"/>
  <c r="BZ566" i="8"/>
  <c r="BZ567" i="8"/>
  <c r="BZ568" i="8"/>
  <c r="BZ569" i="8"/>
  <c r="BZ570" i="8"/>
  <c r="BZ571" i="8"/>
  <c r="BZ572" i="8"/>
  <c r="BZ573" i="8"/>
  <c r="BZ574" i="8"/>
  <c r="BZ575" i="8"/>
  <c r="BZ576" i="8"/>
  <c r="BZ577" i="8"/>
  <c r="BZ578" i="8"/>
  <c r="BZ579" i="8"/>
  <c r="BZ580" i="8"/>
  <c r="BZ581" i="8"/>
  <c r="BZ582" i="8"/>
  <c r="BZ583" i="8"/>
  <c r="BZ584" i="8"/>
  <c r="BZ585" i="8"/>
  <c r="BZ586" i="8"/>
  <c r="BZ587" i="8"/>
  <c r="BZ588" i="8"/>
  <c r="BZ589" i="8"/>
  <c r="BZ590" i="8"/>
  <c r="BZ591" i="8"/>
  <c r="BZ592" i="8"/>
  <c r="BZ593" i="8"/>
  <c r="BZ594" i="8"/>
  <c r="BZ595" i="8"/>
  <c r="BZ596" i="8"/>
  <c r="BZ597" i="8"/>
  <c r="BZ598" i="8"/>
  <c r="BZ599" i="8"/>
  <c r="BZ600" i="8"/>
  <c r="BZ601" i="8"/>
  <c r="BZ602" i="8"/>
  <c r="BZ603" i="8"/>
  <c r="BZ604" i="8"/>
  <c r="BZ605" i="8"/>
  <c r="BZ606" i="8"/>
  <c r="BZ607" i="8"/>
  <c r="BZ608" i="8"/>
  <c r="BZ609" i="8"/>
  <c r="BZ610" i="8"/>
  <c r="BZ611" i="8"/>
  <c r="BZ612" i="8"/>
  <c r="BZ613" i="8"/>
  <c r="BZ614" i="8"/>
  <c r="BZ615" i="8"/>
  <c r="BZ616" i="8"/>
  <c r="BZ617" i="8"/>
  <c r="BZ618" i="8"/>
  <c r="BZ619" i="8"/>
  <c r="BZ620" i="8"/>
  <c r="BZ621" i="8"/>
  <c r="BZ622" i="8"/>
  <c r="BZ623" i="8"/>
  <c r="BZ624" i="8"/>
  <c r="BZ625" i="8"/>
  <c r="BZ626" i="8"/>
  <c r="BZ627" i="8"/>
  <c r="BZ628" i="8"/>
  <c r="BZ629" i="8"/>
  <c r="BZ630" i="8"/>
  <c r="BZ631" i="8"/>
  <c r="BZ632" i="8"/>
  <c r="BZ633" i="8"/>
  <c r="BZ634" i="8"/>
  <c r="BZ635" i="8"/>
  <c r="BZ636" i="8"/>
  <c r="BZ637" i="8"/>
  <c r="BZ638" i="8"/>
  <c r="BZ639" i="8"/>
  <c r="BZ640" i="8"/>
  <c r="BZ641" i="8"/>
  <c r="BZ642" i="8"/>
  <c r="BZ643" i="8"/>
  <c r="BZ644" i="8"/>
  <c r="BZ645" i="8"/>
  <c r="BZ646" i="8"/>
  <c r="BZ647" i="8"/>
  <c r="BZ648" i="8"/>
  <c r="BZ649" i="8"/>
  <c r="BZ650" i="8"/>
  <c r="BZ651" i="8"/>
  <c r="BZ652" i="8"/>
  <c r="BZ653" i="8"/>
  <c r="BZ654" i="8"/>
  <c r="BZ655" i="8"/>
  <c r="BZ656" i="8"/>
  <c r="BZ657" i="8"/>
  <c r="BZ658" i="8"/>
  <c r="BZ659" i="8"/>
  <c r="BZ660" i="8"/>
  <c r="BZ661" i="8"/>
  <c r="BZ662" i="8"/>
  <c r="BZ663" i="8"/>
  <c r="BZ664" i="8"/>
  <c r="BZ665" i="8"/>
  <c r="BZ666" i="8"/>
  <c r="BZ667" i="8"/>
  <c r="BZ668" i="8"/>
  <c r="BZ669" i="8"/>
  <c r="BZ670" i="8"/>
  <c r="BZ671" i="8"/>
  <c r="BZ672" i="8"/>
  <c r="BZ673" i="8"/>
  <c r="BZ674" i="8"/>
  <c r="BZ675" i="8"/>
  <c r="BZ676" i="8"/>
  <c r="BZ677" i="8"/>
  <c r="BZ678" i="8"/>
  <c r="BZ679" i="8"/>
  <c r="BZ680" i="8"/>
  <c r="BZ681" i="8"/>
  <c r="BZ682" i="8"/>
  <c r="BZ683" i="8"/>
  <c r="BZ684" i="8"/>
  <c r="BZ685" i="8"/>
  <c r="BZ686" i="8"/>
  <c r="BZ687" i="8"/>
  <c r="BZ688" i="8"/>
  <c r="BZ689" i="8"/>
  <c r="BZ690" i="8"/>
  <c r="BZ691" i="8"/>
  <c r="BZ692" i="8"/>
  <c r="BZ693" i="8"/>
  <c r="BZ694" i="8"/>
  <c r="BZ695" i="8"/>
  <c r="BZ696" i="8"/>
  <c r="BZ697" i="8"/>
  <c r="BZ698" i="8"/>
  <c r="BZ699" i="8"/>
  <c r="BZ700" i="8"/>
  <c r="BZ701" i="8"/>
  <c r="BZ702" i="8"/>
  <c r="BZ703" i="8"/>
  <c r="BZ704" i="8"/>
  <c r="BZ705" i="8"/>
  <c r="BZ706" i="8"/>
  <c r="BZ707" i="8"/>
  <c r="BZ708" i="8"/>
  <c r="BZ709" i="8"/>
  <c r="BZ710" i="8"/>
  <c r="BZ711" i="8"/>
  <c r="BZ712" i="8"/>
  <c r="BZ713" i="8"/>
  <c r="BZ714" i="8"/>
  <c r="BZ715" i="8"/>
  <c r="BZ716" i="8"/>
  <c r="BZ717" i="8"/>
  <c r="BZ718" i="8"/>
  <c r="BZ719" i="8"/>
  <c r="BZ720" i="8"/>
  <c r="BZ721" i="8"/>
  <c r="BZ722" i="8"/>
  <c r="BZ723" i="8"/>
  <c r="BZ724" i="8"/>
  <c r="BZ725" i="8"/>
  <c r="BZ726" i="8"/>
  <c r="BZ727" i="8"/>
  <c r="BZ728" i="8"/>
  <c r="BZ729" i="8"/>
  <c r="BZ730" i="8"/>
  <c r="BZ731" i="8"/>
  <c r="BZ732" i="8"/>
  <c r="BZ733" i="8"/>
  <c r="BZ734" i="8"/>
  <c r="BZ735" i="8"/>
  <c r="BZ736" i="8"/>
  <c r="BZ737" i="8"/>
  <c r="BZ738" i="8"/>
  <c r="BZ739" i="8"/>
  <c r="BZ740" i="8"/>
  <c r="BZ741" i="8"/>
  <c r="BZ742" i="8"/>
  <c r="BZ743" i="8"/>
  <c r="BZ744" i="8"/>
  <c r="BZ745" i="8"/>
  <c r="BZ746" i="8"/>
  <c r="BZ747" i="8"/>
  <c r="BZ748" i="8"/>
  <c r="BZ749" i="8"/>
  <c r="BZ750" i="8"/>
  <c r="BZ751" i="8"/>
  <c r="BZ752" i="8"/>
  <c r="BZ753" i="8"/>
  <c r="BZ754" i="8"/>
  <c r="BZ755" i="8"/>
  <c r="BZ756" i="8"/>
  <c r="BZ757" i="8"/>
  <c r="BZ758" i="8"/>
  <c r="BZ759" i="8"/>
  <c r="BZ760" i="8"/>
  <c r="BZ761" i="8"/>
  <c r="BZ762" i="8"/>
  <c r="BZ763" i="8"/>
  <c r="BZ764" i="8"/>
  <c r="BZ765" i="8"/>
  <c r="BZ766" i="8"/>
  <c r="BZ767" i="8"/>
  <c r="BZ768" i="8"/>
  <c r="BZ769" i="8"/>
  <c r="BZ770" i="8"/>
  <c r="BZ771" i="8"/>
  <c r="BZ772" i="8"/>
  <c r="BZ773" i="8"/>
  <c r="BZ774" i="8"/>
  <c r="BZ775" i="8"/>
  <c r="BZ776" i="8"/>
  <c r="BZ777" i="8"/>
  <c r="BZ778" i="8"/>
  <c r="BZ779" i="8"/>
  <c r="BZ780" i="8"/>
  <c r="BZ781" i="8"/>
  <c r="BZ782" i="8"/>
  <c r="BZ783" i="8"/>
  <c r="BZ784" i="8"/>
  <c r="BZ785" i="8"/>
  <c r="BZ786" i="8"/>
  <c r="BZ787" i="8"/>
  <c r="BZ788" i="8"/>
  <c r="BZ789" i="8"/>
  <c r="BZ790" i="8"/>
  <c r="BZ791" i="8"/>
  <c r="BZ792" i="8"/>
  <c r="BZ793" i="8"/>
  <c r="BZ794" i="8"/>
  <c r="BZ795" i="8"/>
  <c r="BZ796" i="8"/>
  <c r="BZ797" i="8"/>
  <c r="BZ798" i="8"/>
  <c r="BZ799" i="8"/>
  <c r="BZ800" i="8"/>
  <c r="BZ801" i="8"/>
  <c r="BZ802" i="8"/>
  <c r="BZ803" i="8"/>
  <c r="BZ804" i="8"/>
  <c r="BZ805" i="8"/>
  <c r="BZ806" i="8"/>
  <c r="BZ807" i="8"/>
  <c r="BZ808" i="8"/>
  <c r="BZ809" i="8"/>
  <c r="BZ810" i="8"/>
  <c r="BZ811" i="8"/>
  <c r="BZ812" i="8"/>
  <c r="BZ813" i="8"/>
  <c r="BZ814" i="8"/>
  <c r="BZ815" i="8"/>
  <c r="BZ816" i="8"/>
  <c r="BZ817" i="8"/>
  <c r="BZ818" i="8"/>
  <c r="BZ819" i="8"/>
  <c r="BZ820" i="8"/>
  <c r="BZ821" i="8"/>
  <c r="BZ822" i="8"/>
  <c r="BZ823" i="8"/>
  <c r="BZ824" i="8"/>
  <c r="BZ825" i="8"/>
  <c r="BZ826" i="8"/>
  <c r="BZ827" i="8"/>
  <c r="BZ828" i="8"/>
  <c r="BZ829" i="8"/>
  <c r="BZ830" i="8"/>
  <c r="BZ831" i="8"/>
  <c r="BZ832" i="8"/>
  <c r="BZ833" i="8"/>
  <c r="BZ834" i="8"/>
  <c r="BZ835" i="8"/>
  <c r="BZ836" i="8"/>
  <c r="BZ837" i="8"/>
  <c r="BZ838" i="8"/>
  <c r="BZ839" i="8"/>
  <c r="BZ840" i="8"/>
  <c r="BZ841" i="8"/>
  <c r="BZ842" i="8"/>
  <c r="BZ843" i="8"/>
  <c r="BZ844" i="8"/>
  <c r="BZ845" i="8"/>
  <c r="BZ846" i="8"/>
  <c r="BZ847" i="8"/>
  <c r="BZ848" i="8"/>
  <c r="BZ849" i="8"/>
  <c r="BZ850" i="8"/>
  <c r="BZ851" i="8"/>
  <c r="BZ852" i="8"/>
  <c r="BZ853" i="8"/>
  <c r="BZ854" i="8"/>
  <c r="BZ855" i="8"/>
  <c r="BZ856" i="8"/>
  <c r="BZ857" i="8"/>
  <c r="BZ858" i="8"/>
  <c r="BZ859" i="8"/>
  <c r="BZ860" i="8"/>
  <c r="BZ861" i="8"/>
  <c r="BZ862" i="8"/>
  <c r="BZ863" i="8"/>
  <c r="BZ864" i="8"/>
  <c r="BZ865" i="8"/>
  <c r="BZ866" i="8"/>
  <c r="BZ867" i="8"/>
  <c r="BZ868" i="8"/>
  <c r="BZ869" i="8"/>
  <c r="BZ870" i="8"/>
  <c r="BZ871" i="8"/>
  <c r="BZ872" i="8"/>
  <c r="BZ873" i="8"/>
  <c r="BZ874" i="8"/>
  <c r="BZ875" i="8"/>
  <c r="BZ876" i="8"/>
  <c r="BZ877" i="8"/>
  <c r="BZ878" i="8"/>
  <c r="BZ879" i="8"/>
  <c r="BZ880" i="8"/>
  <c r="BZ881" i="8"/>
  <c r="BZ882" i="8"/>
  <c r="BZ883" i="8"/>
  <c r="BZ884" i="8"/>
  <c r="BZ885" i="8"/>
  <c r="BZ886" i="8"/>
  <c r="BZ887" i="8"/>
  <c r="BZ888" i="8"/>
  <c r="BZ889" i="8"/>
  <c r="BZ890" i="8"/>
  <c r="BZ891" i="8"/>
  <c r="BZ892" i="8"/>
  <c r="BZ893" i="8"/>
  <c r="BZ894" i="8"/>
  <c r="BZ895" i="8"/>
  <c r="BZ896" i="8"/>
  <c r="BZ897" i="8"/>
  <c r="BZ898" i="8"/>
  <c r="BZ899" i="8"/>
  <c r="BZ900" i="8"/>
  <c r="BZ901" i="8"/>
  <c r="BZ902" i="8"/>
  <c r="BZ903" i="8"/>
  <c r="BZ904" i="8"/>
  <c r="BZ905" i="8"/>
  <c r="BZ906" i="8"/>
  <c r="BZ907" i="8"/>
  <c r="BZ908" i="8"/>
  <c r="BZ909" i="8"/>
  <c r="BZ910" i="8"/>
  <c r="BZ911" i="8"/>
  <c r="BZ912" i="8"/>
  <c r="BZ913" i="8"/>
  <c r="BZ914" i="8"/>
  <c r="BZ915" i="8"/>
  <c r="BZ916" i="8"/>
  <c r="BZ917" i="8"/>
  <c r="BZ918" i="8"/>
  <c r="BZ919" i="8"/>
  <c r="BZ920" i="8"/>
  <c r="BZ921" i="8"/>
  <c r="BZ922" i="8"/>
  <c r="BZ923" i="8"/>
  <c r="BZ924" i="8"/>
  <c r="BZ925" i="8"/>
  <c r="BZ926" i="8"/>
  <c r="BZ927" i="8"/>
  <c r="BZ928" i="8"/>
  <c r="BZ929" i="8"/>
  <c r="BZ930" i="8"/>
  <c r="BZ931" i="8"/>
  <c r="BZ932" i="8"/>
  <c r="BZ933" i="8"/>
  <c r="BZ934" i="8"/>
  <c r="BZ935" i="8"/>
  <c r="BZ936" i="8"/>
  <c r="BZ937" i="8"/>
  <c r="BZ938" i="8"/>
  <c r="BZ939" i="8"/>
  <c r="BZ940" i="8"/>
  <c r="BZ941" i="8"/>
  <c r="BZ942" i="8"/>
  <c r="BZ943" i="8"/>
  <c r="BZ944" i="8"/>
  <c r="BZ945" i="8"/>
  <c r="BZ946" i="8"/>
  <c r="BZ947" i="8"/>
  <c r="BZ948" i="8"/>
  <c r="BZ949" i="8"/>
  <c r="BZ950" i="8"/>
  <c r="BZ951" i="8"/>
  <c r="BZ952" i="8"/>
  <c r="BZ953" i="8"/>
  <c r="BZ954" i="8"/>
  <c r="BZ955" i="8"/>
  <c r="BZ956" i="8"/>
  <c r="BZ957" i="8"/>
  <c r="BZ958" i="8"/>
  <c r="BZ959" i="8"/>
  <c r="BZ960" i="8"/>
  <c r="BZ961" i="8"/>
  <c r="BZ962" i="8"/>
  <c r="BZ963" i="8"/>
  <c r="BZ964" i="8"/>
  <c r="BZ965" i="8"/>
  <c r="BZ966" i="8"/>
  <c r="BZ967" i="8"/>
  <c r="BZ968" i="8"/>
  <c r="BZ969" i="8"/>
  <c r="BZ970" i="8"/>
  <c r="BZ971" i="8"/>
  <c r="BZ972" i="8"/>
  <c r="BZ973" i="8"/>
  <c r="BZ974" i="8"/>
  <c r="BZ975" i="8"/>
  <c r="BZ976" i="8"/>
  <c r="BZ977" i="8"/>
  <c r="BZ978" i="8"/>
  <c r="BZ979" i="8"/>
  <c r="BZ980" i="8"/>
  <c r="BZ981" i="8"/>
  <c r="BZ982" i="8"/>
  <c r="BZ983" i="8"/>
  <c r="BZ984" i="8"/>
  <c r="BZ985" i="8"/>
  <c r="BZ986" i="8"/>
  <c r="BZ987" i="8"/>
  <c r="BZ988" i="8"/>
  <c r="BZ989" i="8"/>
  <c r="BZ990" i="8"/>
  <c r="BZ991" i="8"/>
  <c r="BZ992" i="8"/>
  <c r="BZ993" i="8"/>
  <c r="BZ994" i="8"/>
  <c r="BZ995" i="8"/>
  <c r="BZ996" i="8"/>
  <c r="BZ997" i="8"/>
  <c r="BZ998" i="8"/>
  <c r="BZ999" i="8"/>
  <c r="BZ1000" i="8"/>
  <c r="BZ1001" i="8"/>
  <c r="BZ1002" i="8"/>
  <c r="BZ1003" i="8"/>
  <c r="BZ1004" i="8"/>
  <c r="BV13" i="8"/>
  <c r="BV14" i="8"/>
  <c r="BV15" i="8"/>
  <c r="BV16" i="8"/>
  <c r="BV17" i="8"/>
  <c r="BV18" i="8"/>
  <c r="BV19" i="8"/>
  <c r="BV20" i="8"/>
  <c r="BV21" i="8"/>
  <c r="BV22" i="8"/>
  <c r="BV23" i="8"/>
  <c r="BV24" i="8"/>
  <c r="BV25" i="8"/>
  <c r="BV26" i="8"/>
  <c r="BV27" i="8"/>
  <c r="BV28" i="8"/>
  <c r="BV29" i="8"/>
  <c r="BV30" i="8"/>
  <c r="BV31" i="8"/>
  <c r="BV32" i="8"/>
  <c r="BV33" i="8"/>
  <c r="BV34" i="8"/>
  <c r="BV35" i="8"/>
  <c r="BV36" i="8"/>
  <c r="BV37" i="8"/>
  <c r="BV38" i="8"/>
  <c r="BV39" i="8"/>
  <c r="BV40" i="8"/>
  <c r="BV41" i="8"/>
  <c r="BV42" i="8"/>
  <c r="BV43" i="8"/>
  <c r="BV44" i="8"/>
  <c r="BV45" i="8"/>
  <c r="BV46" i="8"/>
  <c r="BV47" i="8"/>
  <c r="BV48" i="8"/>
  <c r="BV49" i="8"/>
  <c r="BV50" i="8"/>
  <c r="BV51" i="8"/>
  <c r="BV52" i="8"/>
  <c r="BV53" i="8"/>
  <c r="BV54" i="8"/>
  <c r="BV55" i="8"/>
  <c r="BV56" i="8"/>
  <c r="BV57" i="8"/>
  <c r="BV58" i="8"/>
  <c r="BV59" i="8"/>
  <c r="BV60" i="8"/>
  <c r="BV61" i="8"/>
  <c r="BV62" i="8"/>
  <c r="BV63" i="8"/>
  <c r="BV64" i="8"/>
  <c r="BV65" i="8"/>
  <c r="BV66" i="8"/>
  <c r="BV67" i="8"/>
  <c r="BV68" i="8"/>
  <c r="BV69" i="8"/>
  <c r="BV70" i="8"/>
  <c r="BV71" i="8"/>
  <c r="BV72" i="8"/>
  <c r="BV73" i="8"/>
  <c r="BV74" i="8"/>
  <c r="BV75" i="8"/>
  <c r="BV76" i="8"/>
  <c r="BV77" i="8"/>
  <c r="BV78" i="8"/>
  <c r="BV79" i="8"/>
  <c r="BV80" i="8"/>
  <c r="BV81" i="8"/>
  <c r="BV82" i="8"/>
  <c r="BV83" i="8"/>
  <c r="BV84" i="8"/>
  <c r="BV85" i="8"/>
  <c r="BV86" i="8"/>
  <c r="BV87" i="8"/>
  <c r="BV88" i="8"/>
  <c r="BV89" i="8"/>
  <c r="BV90" i="8"/>
  <c r="BV91" i="8"/>
  <c r="BV92" i="8"/>
  <c r="BV93" i="8"/>
  <c r="BV94" i="8"/>
  <c r="BV95" i="8"/>
  <c r="BV96" i="8"/>
  <c r="BV97" i="8"/>
  <c r="BV98" i="8"/>
  <c r="BV99" i="8"/>
  <c r="BV100" i="8"/>
  <c r="BV101" i="8"/>
  <c r="BV102" i="8"/>
  <c r="BV103" i="8"/>
  <c r="BV104" i="8"/>
  <c r="BV105" i="8"/>
  <c r="BV106" i="8"/>
  <c r="BV107" i="8"/>
  <c r="BV108" i="8"/>
  <c r="BV109" i="8"/>
  <c r="BV110" i="8"/>
  <c r="BV111" i="8"/>
  <c r="BV112" i="8"/>
  <c r="BV113" i="8"/>
  <c r="BV114" i="8"/>
  <c r="BV115" i="8"/>
  <c r="BV116" i="8"/>
  <c r="BV117" i="8"/>
  <c r="BV118" i="8"/>
  <c r="BV119" i="8"/>
  <c r="BV120" i="8"/>
  <c r="BV121" i="8"/>
  <c r="BV122" i="8"/>
  <c r="BV123" i="8"/>
  <c r="BV124" i="8"/>
  <c r="BV125" i="8"/>
  <c r="BV126" i="8"/>
  <c r="BV127" i="8"/>
  <c r="BV128" i="8"/>
  <c r="BV129" i="8"/>
  <c r="BV130" i="8"/>
  <c r="BV131" i="8"/>
  <c r="BV132" i="8"/>
  <c r="BV133" i="8"/>
  <c r="BV134" i="8"/>
  <c r="BV135" i="8"/>
  <c r="BV136" i="8"/>
  <c r="BV137" i="8"/>
  <c r="BV138" i="8"/>
  <c r="BV139" i="8"/>
  <c r="BV140" i="8"/>
  <c r="BV141" i="8"/>
  <c r="BV142" i="8"/>
  <c r="BV143" i="8"/>
  <c r="BV144" i="8"/>
  <c r="BV145" i="8"/>
  <c r="BV146" i="8"/>
  <c r="BV147" i="8"/>
  <c r="BV148" i="8"/>
  <c r="BV149" i="8"/>
  <c r="BV150" i="8"/>
  <c r="BV151" i="8"/>
  <c r="BV152" i="8"/>
  <c r="BV153" i="8"/>
  <c r="BV154" i="8"/>
  <c r="BV155" i="8"/>
  <c r="BV156" i="8"/>
  <c r="BV157" i="8"/>
  <c r="BV158" i="8"/>
  <c r="BV159" i="8"/>
  <c r="BV160" i="8"/>
  <c r="BV161" i="8"/>
  <c r="BV162" i="8"/>
  <c r="BV163" i="8"/>
  <c r="BV164" i="8"/>
  <c r="BV165" i="8"/>
  <c r="BV166" i="8"/>
  <c r="BV167" i="8"/>
  <c r="BV168" i="8"/>
  <c r="BV169" i="8"/>
  <c r="BV170" i="8"/>
  <c r="BV171" i="8"/>
  <c r="BV172" i="8"/>
  <c r="BV173" i="8"/>
  <c r="BV174" i="8"/>
  <c r="BV175" i="8"/>
  <c r="BV176" i="8"/>
  <c r="BV177" i="8"/>
  <c r="BV178" i="8"/>
  <c r="BV179" i="8"/>
  <c r="BV180" i="8"/>
  <c r="BV181" i="8"/>
  <c r="BV182" i="8"/>
  <c r="BV183" i="8"/>
  <c r="BV184" i="8"/>
  <c r="BV185" i="8"/>
  <c r="BV186" i="8"/>
  <c r="BV187" i="8"/>
  <c r="BV188" i="8"/>
  <c r="BV189" i="8"/>
  <c r="BV190" i="8"/>
  <c r="BV191" i="8"/>
  <c r="BV192" i="8"/>
  <c r="BV193" i="8"/>
  <c r="BV194" i="8"/>
  <c r="BV195" i="8"/>
  <c r="BV196" i="8"/>
  <c r="BV197" i="8"/>
  <c r="BV198" i="8"/>
  <c r="BV199" i="8"/>
  <c r="BV200" i="8"/>
  <c r="BV201" i="8"/>
  <c r="BV202" i="8"/>
  <c r="BV203" i="8"/>
  <c r="BV204" i="8"/>
  <c r="BV205" i="8"/>
  <c r="BV206" i="8"/>
  <c r="BV207" i="8"/>
  <c r="BV208" i="8"/>
  <c r="BV209" i="8"/>
  <c r="BV210" i="8"/>
  <c r="BV211" i="8"/>
  <c r="BV212" i="8"/>
  <c r="BV213" i="8"/>
  <c r="BV214" i="8"/>
  <c r="BV215" i="8"/>
  <c r="BV216" i="8"/>
  <c r="BV217" i="8"/>
  <c r="BV218" i="8"/>
  <c r="BV219" i="8"/>
  <c r="BV220" i="8"/>
  <c r="BV221" i="8"/>
  <c r="BV222" i="8"/>
  <c r="BV223" i="8"/>
  <c r="BV224" i="8"/>
  <c r="BV225" i="8"/>
  <c r="BV226" i="8"/>
  <c r="BV227" i="8"/>
  <c r="BV228" i="8"/>
  <c r="BV229" i="8"/>
  <c r="BV230" i="8"/>
  <c r="BV231" i="8"/>
  <c r="BV232" i="8"/>
  <c r="BV233" i="8"/>
  <c r="BV234" i="8"/>
  <c r="BV235" i="8"/>
  <c r="BV236" i="8"/>
  <c r="BV237" i="8"/>
  <c r="BV238" i="8"/>
  <c r="BV239" i="8"/>
  <c r="BV240" i="8"/>
  <c r="BV241" i="8"/>
  <c r="BV242" i="8"/>
  <c r="BV243" i="8"/>
  <c r="BV244" i="8"/>
  <c r="BV245" i="8"/>
  <c r="BV246" i="8"/>
  <c r="BV247" i="8"/>
  <c r="BV248" i="8"/>
  <c r="BV249" i="8"/>
  <c r="BV250" i="8"/>
  <c r="BV251" i="8"/>
  <c r="BV252" i="8"/>
  <c r="BV253" i="8"/>
  <c r="BV254" i="8"/>
  <c r="BV255" i="8"/>
  <c r="BV256" i="8"/>
  <c r="BV257" i="8"/>
  <c r="BV258" i="8"/>
  <c r="BV259" i="8"/>
  <c r="BV260" i="8"/>
  <c r="BV261" i="8"/>
  <c r="BV262" i="8"/>
  <c r="BV263" i="8"/>
  <c r="BV264" i="8"/>
  <c r="BV265" i="8"/>
  <c r="BV266" i="8"/>
  <c r="BV267" i="8"/>
  <c r="BV268" i="8"/>
  <c r="BV269" i="8"/>
  <c r="BV270" i="8"/>
  <c r="BV271" i="8"/>
  <c r="BV272" i="8"/>
  <c r="BV273" i="8"/>
  <c r="BV274" i="8"/>
  <c r="BV275" i="8"/>
  <c r="BV276" i="8"/>
  <c r="BV277" i="8"/>
  <c r="BV278" i="8"/>
  <c r="BV279" i="8"/>
  <c r="BV280" i="8"/>
  <c r="BV281" i="8"/>
  <c r="BV282" i="8"/>
  <c r="BV283" i="8"/>
  <c r="BV284" i="8"/>
  <c r="BV285" i="8"/>
  <c r="BV286" i="8"/>
  <c r="BV287" i="8"/>
  <c r="BV288" i="8"/>
  <c r="BV289" i="8"/>
  <c r="BV290" i="8"/>
  <c r="BV291" i="8"/>
  <c r="BV292" i="8"/>
  <c r="BV293" i="8"/>
  <c r="BV294" i="8"/>
  <c r="BV295" i="8"/>
  <c r="BV296" i="8"/>
  <c r="BV297" i="8"/>
  <c r="BV298" i="8"/>
  <c r="BV299" i="8"/>
  <c r="BV300" i="8"/>
  <c r="BV301" i="8"/>
  <c r="BV302" i="8"/>
  <c r="BV303" i="8"/>
  <c r="BV304" i="8"/>
  <c r="BV305" i="8"/>
  <c r="BV306" i="8"/>
  <c r="BV307" i="8"/>
  <c r="BV308" i="8"/>
  <c r="BV309" i="8"/>
  <c r="BV310" i="8"/>
  <c r="BV311" i="8"/>
  <c r="BV312" i="8"/>
  <c r="BV313" i="8"/>
  <c r="BV314" i="8"/>
  <c r="BV315" i="8"/>
  <c r="BV316" i="8"/>
  <c r="BV317" i="8"/>
  <c r="BV318" i="8"/>
  <c r="BV319" i="8"/>
  <c r="BV320" i="8"/>
  <c r="BV321" i="8"/>
  <c r="BV322" i="8"/>
  <c r="BV323" i="8"/>
  <c r="BV324" i="8"/>
  <c r="BV325" i="8"/>
  <c r="BV326" i="8"/>
  <c r="BV327" i="8"/>
  <c r="BV328" i="8"/>
  <c r="BV329" i="8"/>
  <c r="BV330" i="8"/>
  <c r="BV331" i="8"/>
  <c r="BV332" i="8"/>
  <c r="BV333" i="8"/>
  <c r="BV334" i="8"/>
  <c r="BV335" i="8"/>
  <c r="BV336" i="8"/>
  <c r="BV337" i="8"/>
  <c r="BV338" i="8"/>
  <c r="BV339" i="8"/>
  <c r="BV340" i="8"/>
  <c r="BV341" i="8"/>
  <c r="BV342" i="8"/>
  <c r="BV343" i="8"/>
  <c r="BV344" i="8"/>
  <c r="BV345" i="8"/>
  <c r="BV346" i="8"/>
  <c r="BV347" i="8"/>
  <c r="BV348" i="8"/>
  <c r="BV349" i="8"/>
  <c r="BV350" i="8"/>
  <c r="BV351" i="8"/>
  <c r="BV352" i="8"/>
  <c r="BV353" i="8"/>
  <c r="BV354" i="8"/>
  <c r="BV355" i="8"/>
  <c r="BV356" i="8"/>
  <c r="BV357" i="8"/>
  <c r="BV358" i="8"/>
  <c r="BV359" i="8"/>
  <c r="BV360" i="8"/>
  <c r="BV361" i="8"/>
  <c r="BV362" i="8"/>
  <c r="BV363" i="8"/>
  <c r="BV364" i="8"/>
  <c r="BV365" i="8"/>
  <c r="BV366" i="8"/>
  <c r="BV367" i="8"/>
  <c r="BV368" i="8"/>
  <c r="BV369" i="8"/>
  <c r="BV370" i="8"/>
  <c r="BV371" i="8"/>
  <c r="BV372" i="8"/>
  <c r="BV373" i="8"/>
  <c r="BV374" i="8"/>
  <c r="BV375" i="8"/>
  <c r="BV376" i="8"/>
  <c r="BV377" i="8"/>
  <c r="BV378" i="8"/>
  <c r="BV379" i="8"/>
  <c r="BV380" i="8"/>
  <c r="BV381" i="8"/>
  <c r="BV382" i="8"/>
  <c r="BV383" i="8"/>
  <c r="BV384" i="8"/>
  <c r="BV385" i="8"/>
  <c r="BV386" i="8"/>
  <c r="BV387" i="8"/>
  <c r="BV388" i="8"/>
  <c r="BV389" i="8"/>
  <c r="BV390" i="8"/>
  <c r="BV391" i="8"/>
  <c r="BV392" i="8"/>
  <c r="BV393" i="8"/>
  <c r="BV394" i="8"/>
  <c r="BV395" i="8"/>
  <c r="BV396" i="8"/>
  <c r="BV397" i="8"/>
  <c r="BV398" i="8"/>
  <c r="BV399" i="8"/>
  <c r="BV400" i="8"/>
  <c r="BV401" i="8"/>
  <c r="BV402" i="8"/>
  <c r="BV403" i="8"/>
  <c r="BV404" i="8"/>
  <c r="BV405" i="8"/>
  <c r="BV406" i="8"/>
  <c r="BV407" i="8"/>
  <c r="BV408" i="8"/>
  <c r="BV409" i="8"/>
  <c r="BV410" i="8"/>
  <c r="BV411" i="8"/>
  <c r="BV412" i="8"/>
  <c r="BV413" i="8"/>
  <c r="BV414" i="8"/>
  <c r="BV415" i="8"/>
  <c r="BV416" i="8"/>
  <c r="BV417" i="8"/>
  <c r="BV418" i="8"/>
  <c r="BV419" i="8"/>
  <c r="BV420" i="8"/>
  <c r="BV421" i="8"/>
  <c r="BV422" i="8"/>
  <c r="BV423" i="8"/>
  <c r="BV424" i="8"/>
  <c r="BV425" i="8"/>
  <c r="BV426" i="8"/>
  <c r="BV427" i="8"/>
  <c r="BV428" i="8"/>
  <c r="BV429" i="8"/>
  <c r="BV430" i="8"/>
  <c r="BV431" i="8"/>
  <c r="BV432" i="8"/>
  <c r="BV433" i="8"/>
  <c r="BV434" i="8"/>
  <c r="BV435" i="8"/>
  <c r="BV436" i="8"/>
  <c r="BV437" i="8"/>
  <c r="BV438" i="8"/>
  <c r="BV439" i="8"/>
  <c r="BV440" i="8"/>
  <c r="BV441" i="8"/>
  <c r="BV442" i="8"/>
  <c r="BV443" i="8"/>
  <c r="BV444" i="8"/>
  <c r="BV445" i="8"/>
  <c r="BV446" i="8"/>
  <c r="BV447" i="8"/>
  <c r="BV448" i="8"/>
  <c r="BV449" i="8"/>
  <c r="BV450" i="8"/>
  <c r="BV451" i="8"/>
  <c r="BV452" i="8"/>
  <c r="BV453" i="8"/>
  <c r="BV454" i="8"/>
  <c r="BV455" i="8"/>
  <c r="BV456" i="8"/>
  <c r="BV457" i="8"/>
  <c r="BV458" i="8"/>
  <c r="BV459" i="8"/>
  <c r="BV460" i="8"/>
  <c r="BV461" i="8"/>
  <c r="BV462" i="8"/>
  <c r="BV463" i="8"/>
  <c r="BV464" i="8"/>
  <c r="BV465" i="8"/>
  <c r="BV466" i="8"/>
  <c r="BV467" i="8"/>
  <c r="BV468" i="8"/>
  <c r="BV469" i="8"/>
  <c r="BV470" i="8"/>
  <c r="BV471" i="8"/>
  <c r="BV472" i="8"/>
  <c r="BV473" i="8"/>
  <c r="BV474" i="8"/>
  <c r="BV475" i="8"/>
  <c r="BV476" i="8"/>
  <c r="BV477" i="8"/>
  <c r="BV478" i="8"/>
  <c r="BV479" i="8"/>
  <c r="BV480" i="8"/>
  <c r="BV481" i="8"/>
  <c r="BV482" i="8"/>
  <c r="BV483" i="8"/>
  <c r="BV484" i="8"/>
  <c r="BV485" i="8"/>
  <c r="BV486" i="8"/>
  <c r="BV487" i="8"/>
  <c r="BV488" i="8"/>
  <c r="BV489" i="8"/>
  <c r="BV490" i="8"/>
  <c r="BV491" i="8"/>
  <c r="BV492" i="8"/>
  <c r="BV493" i="8"/>
  <c r="BV494" i="8"/>
  <c r="BV495" i="8"/>
  <c r="BV496" i="8"/>
  <c r="BV497" i="8"/>
  <c r="BV498" i="8"/>
  <c r="BV499" i="8"/>
  <c r="BV500" i="8"/>
  <c r="BV501" i="8"/>
  <c r="BV502" i="8"/>
  <c r="BV503" i="8"/>
  <c r="BV504" i="8"/>
  <c r="BV505" i="8"/>
  <c r="BV506" i="8"/>
  <c r="BV507" i="8"/>
  <c r="BV508" i="8"/>
  <c r="BV509" i="8"/>
  <c r="BV510" i="8"/>
  <c r="BV511" i="8"/>
  <c r="BV512" i="8"/>
  <c r="BV513" i="8"/>
  <c r="BV514" i="8"/>
  <c r="BV515" i="8"/>
  <c r="BV516" i="8"/>
  <c r="BV517" i="8"/>
  <c r="BV518" i="8"/>
  <c r="BV519" i="8"/>
  <c r="BV520" i="8"/>
  <c r="BV521" i="8"/>
  <c r="BV522" i="8"/>
  <c r="BV523" i="8"/>
  <c r="BV524" i="8"/>
  <c r="BV525" i="8"/>
  <c r="BV526" i="8"/>
  <c r="BV527" i="8"/>
  <c r="BV528" i="8"/>
  <c r="BV529" i="8"/>
  <c r="BV530" i="8"/>
  <c r="BV531" i="8"/>
  <c r="BV532" i="8"/>
  <c r="BV533" i="8"/>
  <c r="BV534" i="8"/>
  <c r="BV535" i="8"/>
  <c r="BV536" i="8"/>
  <c r="BV537" i="8"/>
  <c r="BV538" i="8"/>
  <c r="BV539" i="8"/>
  <c r="BV540" i="8"/>
  <c r="BV541" i="8"/>
  <c r="BV542" i="8"/>
  <c r="BV543" i="8"/>
  <c r="BV544" i="8"/>
  <c r="BV545" i="8"/>
  <c r="BV546" i="8"/>
  <c r="BV547" i="8"/>
  <c r="BV548" i="8"/>
  <c r="BV549" i="8"/>
  <c r="BV550" i="8"/>
  <c r="BV551" i="8"/>
  <c r="BV552" i="8"/>
  <c r="BV553" i="8"/>
  <c r="BV554" i="8"/>
  <c r="BV555" i="8"/>
  <c r="BV556" i="8"/>
  <c r="BV557" i="8"/>
  <c r="BV558" i="8"/>
  <c r="BV559" i="8"/>
  <c r="BV560" i="8"/>
  <c r="BV561" i="8"/>
  <c r="BV562" i="8"/>
  <c r="BV563" i="8"/>
  <c r="BV564" i="8"/>
  <c r="BV565" i="8"/>
  <c r="BV566" i="8"/>
  <c r="BV567" i="8"/>
  <c r="BV568" i="8"/>
  <c r="BV569" i="8"/>
  <c r="BV570" i="8"/>
  <c r="BV571" i="8"/>
  <c r="BV572" i="8"/>
  <c r="BV573" i="8"/>
  <c r="BV574" i="8"/>
  <c r="BV575" i="8"/>
  <c r="BV576" i="8"/>
  <c r="BV577" i="8"/>
  <c r="BV578" i="8"/>
  <c r="BV579" i="8"/>
  <c r="BV580" i="8"/>
  <c r="BV581" i="8"/>
  <c r="BV582" i="8"/>
  <c r="BV583" i="8"/>
  <c r="BV584" i="8"/>
  <c r="BV585" i="8"/>
  <c r="BV586" i="8"/>
  <c r="BV587" i="8"/>
  <c r="BV588" i="8"/>
  <c r="BV589" i="8"/>
  <c r="BV590" i="8"/>
  <c r="BV591" i="8"/>
  <c r="BV592" i="8"/>
  <c r="BV593" i="8"/>
  <c r="BV594" i="8"/>
  <c r="BV595" i="8"/>
  <c r="BV596" i="8"/>
  <c r="BV597" i="8"/>
  <c r="BV598" i="8"/>
  <c r="BV599" i="8"/>
  <c r="BV600" i="8"/>
  <c r="BV601" i="8"/>
  <c r="BV602" i="8"/>
  <c r="BV603" i="8"/>
  <c r="BV604" i="8"/>
  <c r="BV605" i="8"/>
  <c r="BV606" i="8"/>
  <c r="BV607" i="8"/>
  <c r="BV608" i="8"/>
  <c r="BV609" i="8"/>
  <c r="BV610" i="8"/>
  <c r="BV611" i="8"/>
  <c r="BV612" i="8"/>
  <c r="BV613" i="8"/>
  <c r="BV614" i="8"/>
  <c r="BV615" i="8"/>
  <c r="BV616" i="8"/>
  <c r="BV617" i="8"/>
  <c r="BV618" i="8"/>
  <c r="BV619" i="8"/>
  <c r="BV620" i="8"/>
  <c r="BV621" i="8"/>
  <c r="BV622" i="8"/>
  <c r="BV623" i="8"/>
  <c r="BV624" i="8"/>
  <c r="BV625" i="8"/>
  <c r="BV626" i="8"/>
  <c r="BV627" i="8"/>
  <c r="BV628" i="8"/>
  <c r="BV629" i="8"/>
  <c r="BV630" i="8"/>
  <c r="BV631" i="8"/>
  <c r="BV632" i="8"/>
  <c r="BV633" i="8"/>
  <c r="BV634" i="8"/>
  <c r="BV635" i="8"/>
  <c r="BV636" i="8"/>
  <c r="BV637" i="8"/>
  <c r="BV638" i="8"/>
  <c r="BV639" i="8"/>
  <c r="BV640" i="8"/>
  <c r="BV641" i="8"/>
  <c r="BV642" i="8"/>
  <c r="BV643" i="8"/>
  <c r="BV644" i="8"/>
  <c r="BV645" i="8"/>
  <c r="BV646" i="8"/>
  <c r="BV647" i="8"/>
  <c r="BV648" i="8"/>
  <c r="BV649" i="8"/>
  <c r="BV650" i="8"/>
  <c r="BV651" i="8"/>
  <c r="BV652" i="8"/>
  <c r="BV653" i="8"/>
  <c r="BV654" i="8"/>
  <c r="BV655" i="8"/>
  <c r="BV656" i="8"/>
  <c r="BV657" i="8"/>
  <c r="BV658" i="8"/>
  <c r="BV659" i="8"/>
  <c r="BV660" i="8"/>
  <c r="BV661" i="8"/>
  <c r="BV662" i="8"/>
  <c r="BV663" i="8"/>
  <c r="BV664" i="8"/>
  <c r="BV665" i="8"/>
  <c r="BV666" i="8"/>
  <c r="BV667" i="8"/>
  <c r="BV668" i="8"/>
  <c r="BV669" i="8"/>
  <c r="BV670" i="8"/>
  <c r="BV671" i="8"/>
  <c r="BV672" i="8"/>
  <c r="BV673" i="8"/>
  <c r="BV674" i="8"/>
  <c r="BV675" i="8"/>
  <c r="BV676" i="8"/>
  <c r="BV677" i="8"/>
  <c r="BV678" i="8"/>
  <c r="BV679" i="8"/>
  <c r="BV680" i="8"/>
  <c r="BV681" i="8"/>
  <c r="BV682" i="8"/>
  <c r="BV683" i="8"/>
  <c r="BV684" i="8"/>
  <c r="BV685" i="8"/>
  <c r="BV686" i="8"/>
  <c r="BV687" i="8"/>
  <c r="BV688" i="8"/>
  <c r="BV689" i="8"/>
  <c r="BV690" i="8"/>
  <c r="BV691" i="8"/>
  <c r="BV692" i="8"/>
  <c r="BV693" i="8"/>
  <c r="BV694" i="8"/>
  <c r="BV695" i="8"/>
  <c r="BV696" i="8"/>
  <c r="BV697" i="8"/>
  <c r="BV698" i="8"/>
  <c r="BV699" i="8"/>
  <c r="BV700" i="8"/>
  <c r="BV701" i="8"/>
  <c r="BV702" i="8"/>
  <c r="BV703" i="8"/>
  <c r="BV704" i="8"/>
  <c r="BV705" i="8"/>
  <c r="BV706" i="8"/>
  <c r="BV707" i="8"/>
  <c r="BV708" i="8"/>
  <c r="BV709" i="8"/>
  <c r="BV710" i="8"/>
  <c r="BV711" i="8"/>
  <c r="BV712" i="8"/>
  <c r="BV713" i="8"/>
  <c r="BV714" i="8"/>
  <c r="BV715" i="8"/>
  <c r="BV716" i="8"/>
  <c r="BV717" i="8"/>
  <c r="BV718" i="8"/>
  <c r="BV719" i="8"/>
  <c r="BV720" i="8"/>
  <c r="BV721" i="8"/>
  <c r="BV722" i="8"/>
  <c r="BV723" i="8"/>
  <c r="BV724" i="8"/>
  <c r="BV725" i="8"/>
  <c r="BV726" i="8"/>
  <c r="BV727" i="8"/>
  <c r="BV728" i="8"/>
  <c r="BV729" i="8"/>
  <c r="BV730" i="8"/>
  <c r="BV731" i="8"/>
  <c r="BV732" i="8"/>
  <c r="BV733" i="8"/>
  <c r="BV734" i="8"/>
  <c r="BV735" i="8"/>
  <c r="BV736" i="8"/>
  <c r="BV737" i="8"/>
  <c r="BV738" i="8"/>
  <c r="BV739" i="8"/>
  <c r="BV740" i="8"/>
  <c r="BV741" i="8"/>
  <c r="BV742" i="8"/>
  <c r="BV743" i="8"/>
  <c r="BV744" i="8"/>
  <c r="BV745" i="8"/>
  <c r="BV746" i="8"/>
  <c r="BV747" i="8"/>
  <c r="BV748" i="8"/>
  <c r="BV749" i="8"/>
  <c r="BV750" i="8"/>
  <c r="BV751" i="8"/>
  <c r="BV752" i="8"/>
  <c r="BV753" i="8"/>
  <c r="BV754" i="8"/>
  <c r="BV755" i="8"/>
  <c r="BV756" i="8"/>
  <c r="BV757" i="8"/>
  <c r="BV758" i="8"/>
  <c r="BV759" i="8"/>
  <c r="BV760" i="8"/>
  <c r="BV761" i="8"/>
  <c r="BV762" i="8"/>
  <c r="BV763" i="8"/>
  <c r="BV764" i="8"/>
  <c r="BV765" i="8"/>
  <c r="BV766" i="8"/>
  <c r="BV767" i="8"/>
  <c r="BV768" i="8"/>
  <c r="BV769" i="8"/>
  <c r="BV770" i="8"/>
  <c r="BV771" i="8"/>
  <c r="BV772" i="8"/>
  <c r="BV773" i="8"/>
  <c r="BV774" i="8"/>
  <c r="BV775" i="8"/>
  <c r="BV776" i="8"/>
  <c r="BV777" i="8"/>
  <c r="BV778" i="8"/>
  <c r="BV779" i="8"/>
  <c r="BV780" i="8"/>
  <c r="BV781" i="8"/>
  <c r="BV782" i="8"/>
  <c r="BV783" i="8"/>
  <c r="BV784" i="8"/>
  <c r="BV785" i="8"/>
  <c r="BV786" i="8"/>
  <c r="BV787" i="8"/>
  <c r="BV788" i="8"/>
  <c r="BV789" i="8"/>
  <c r="BV790" i="8"/>
  <c r="BV791" i="8"/>
  <c r="BV792" i="8"/>
  <c r="BV793" i="8"/>
  <c r="BV794" i="8"/>
  <c r="BV795" i="8"/>
  <c r="BV796" i="8"/>
  <c r="BV797" i="8"/>
  <c r="BV798" i="8"/>
  <c r="BV799" i="8"/>
  <c r="BV800" i="8"/>
  <c r="BV801" i="8"/>
  <c r="BV802" i="8"/>
  <c r="BV803" i="8"/>
  <c r="BV804" i="8"/>
  <c r="BV805" i="8"/>
  <c r="BV806" i="8"/>
  <c r="BV807" i="8"/>
  <c r="BV808" i="8"/>
  <c r="BV809" i="8"/>
  <c r="BV810" i="8"/>
  <c r="BV811" i="8"/>
  <c r="BV812" i="8"/>
  <c r="BV813" i="8"/>
  <c r="BV814" i="8"/>
  <c r="BV815" i="8"/>
  <c r="BV816" i="8"/>
  <c r="BV817" i="8"/>
  <c r="BV818" i="8"/>
  <c r="BV819" i="8"/>
  <c r="BV820" i="8"/>
  <c r="BV821" i="8"/>
  <c r="BV822" i="8"/>
  <c r="BV823" i="8"/>
  <c r="BV824" i="8"/>
  <c r="BV825" i="8"/>
  <c r="BV826" i="8"/>
  <c r="BV827" i="8"/>
  <c r="BV828" i="8"/>
  <c r="BV829" i="8"/>
  <c r="BV830" i="8"/>
  <c r="BV831" i="8"/>
  <c r="BV832" i="8"/>
  <c r="BV833" i="8"/>
  <c r="BV834" i="8"/>
  <c r="BV835" i="8"/>
  <c r="BV836" i="8"/>
  <c r="BV837" i="8"/>
  <c r="BV838" i="8"/>
  <c r="BV839" i="8"/>
  <c r="BV840" i="8"/>
  <c r="BV841" i="8"/>
  <c r="BV842" i="8"/>
  <c r="BV843" i="8"/>
  <c r="BV844" i="8"/>
  <c r="BV845" i="8"/>
  <c r="BV846" i="8"/>
  <c r="BV847" i="8"/>
  <c r="BV848" i="8"/>
  <c r="BV849" i="8"/>
  <c r="BV850" i="8"/>
  <c r="BV851" i="8"/>
  <c r="BV852" i="8"/>
  <c r="BV853" i="8"/>
  <c r="BV854" i="8"/>
  <c r="BV855" i="8"/>
  <c r="BV856" i="8"/>
  <c r="BV857" i="8"/>
  <c r="BV858" i="8"/>
  <c r="BV859" i="8"/>
  <c r="BV860" i="8"/>
  <c r="BV861" i="8"/>
  <c r="BV862" i="8"/>
  <c r="BV863" i="8"/>
  <c r="BV864" i="8"/>
  <c r="BV865" i="8"/>
  <c r="BV866" i="8"/>
  <c r="BV867" i="8"/>
  <c r="BV868" i="8"/>
  <c r="BV869" i="8"/>
  <c r="BV870" i="8"/>
  <c r="BV871" i="8"/>
  <c r="BV872" i="8"/>
  <c r="BV873" i="8"/>
  <c r="BV874" i="8"/>
  <c r="BV875" i="8"/>
  <c r="BV876" i="8"/>
  <c r="BV877" i="8"/>
  <c r="BV878" i="8"/>
  <c r="BV879" i="8"/>
  <c r="BV880" i="8"/>
  <c r="BV881" i="8"/>
  <c r="BV882" i="8"/>
  <c r="BV883" i="8"/>
  <c r="BV884" i="8"/>
  <c r="BV885" i="8"/>
  <c r="BV886" i="8"/>
  <c r="BV887" i="8"/>
  <c r="BV888" i="8"/>
  <c r="BV889" i="8"/>
  <c r="BV890" i="8"/>
  <c r="BV891" i="8"/>
  <c r="BV892" i="8"/>
  <c r="BV893" i="8"/>
  <c r="BV894" i="8"/>
  <c r="BV895" i="8"/>
  <c r="BV896" i="8"/>
  <c r="BV897" i="8"/>
  <c r="BV898" i="8"/>
  <c r="BV899" i="8"/>
  <c r="BV900" i="8"/>
  <c r="BV901" i="8"/>
  <c r="BV902" i="8"/>
  <c r="BV903" i="8"/>
  <c r="BV904" i="8"/>
  <c r="BV905" i="8"/>
  <c r="BV906" i="8"/>
  <c r="BV907" i="8"/>
  <c r="BV908" i="8"/>
  <c r="BV909" i="8"/>
  <c r="BV910" i="8"/>
  <c r="BV911" i="8"/>
  <c r="BV912" i="8"/>
  <c r="BV913" i="8"/>
  <c r="BV914" i="8"/>
  <c r="BV915" i="8"/>
  <c r="BV916" i="8"/>
  <c r="BV917" i="8"/>
  <c r="BV918" i="8"/>
  <c r="BV919" i="8"/>
  <c r="BV920" i="8"/>
  <c r="BV921" i="8"/>
  <c r="BV922" i="8"/>
  <c r="BV923" i="8"/>
  <c r="BV924" i="8"/>
  <c r="BV925" i="8"/>
  <c r="BV926" i="8"/>
  <c r="BV927" i="8"/>
  <c r="BV928" i="8"/>
  <c r="BV929" i="8"/>
  <c r="BV930" i="8"/>
  <c r="BV931" i="8"/>
  <c r="BV932" i="8"/>
  <c r="BV933" i="8"/>
  <c r="BV934" i="8"/>
  <c r="BV935" i="8"/>
  <c r="BV936" i="8"/>
  <c r="BV937" i="8"/>
  <c r="BV938" i="8"/>
  <c r="BV939" i="8"/>
  <c r="BV940" i="8"/>
  <c r="BV941" i="8"/>
  <c r="BV942" i="8"/>
  <c r="BV943" i="8"/>
  <c r="BV944" i="8"/>
  <c r="BV945" i="8"/>
  <c r="BV946" i="8"/>
  <c r="BV947" i="8"/>
  <c r="BV948" i="8"/>
  <c r="BV949" i="8"/>
  <c r="BV950" i="8"/>
  <c r="BV951" i="8"/>
  <c r="BV952" i="8"/>
  <c r="BV953" i="8"/>
  <c r="BV954" i="8"/>
  <c r="BV955" i="8"/>
  <c r="BV956" i="8"/>
  <c r="BV957" i="8"/>
  <c r="BV958" i="8"/>
  <c r="BV959" i="8"/>
  <c r="BV960" i="8"/>
  <c r="BV961" i="8"/>
  <c r="BV962" i="8"/>
  <c r="BV963" i="8"/>
  <c r="BV964" i="8"/>
  <c r="BV965" i="8"/>
  <c r="BV966" i="8"/>
  <c r="BV967" i="8"/>
  <c r="BV968" i="8"/>
  <c r="BV969" i="8"/>
  <c r="BV970" i="8"/>
  <c r="BV971" i="8"/>
  <c r="BV972" i="8"/>
  <c r="BV973" i="8"/>
  <c r="BV974" i="8"/>
  <c r="BV975" i="8"/>
  <c r="BV976" i="8"/>
  <c r="BV977" i="8"/>
  <c r="BV978" i="8"/>
  <c r="BV979" i="8"/>
  <c r="BV980" i="8"/>
  <c r="BV981" i="8"/>
  <c r="BV982" i="8"/>
  <c r="BV983" i="8"/>
  <c r="BV984" i="8"/>
  <c r="BV985" i="8"/>
  <c r="BV986" i="8"/>
  <c r="BV987" i="8"/>
  <c r="BV988" i="8"/>
  <c r="BV989" i="8"/>
  <c r="BV990" i="8"/>
  <c r="BV991" i="8"/>
  <c r="BV992" i="8"/>
  <c r="BV993" i="8"/>
  <c r="BV994" i="8"/>
  <c r="BV995" i="8"/>
  <c r="BV996" i="8"/>
  <c r="BV997" i="8"/>
  <c r="BV998" i="8"/>
  <c r="BV999" i="8"/>
  <c r="BV1000" i="8"/>
  <c r="BV1001" i="8"/>
  <c r="BV1002" i="8"/>
  <c r="BV1003" i="8"/>
  <c r="BV1004" i="8"/>
  <c r="BS13" i="8"/>
  <c r="BS14" i="8"/>
  <c r="BS15" i="8"/>
  <c r="BS16" i="8"/>
  <c r="BS17" i="8"/>
  <c r="BS18" i="8"/>
  <c r="BS19" i="8"/>
  <c r="BS20" i="8"/>
  <c r="BS21" i="8"/>
  <c r="BS22" i="8"/>
  <c r="BS23" i="8"/>
  <c r="BS24" i="8"/>
  <c r="BS25" i="8"/>
  <c r="BS26" i="8"/>
  <c r="BS27" i="8"/>
  <c r="BS28" i="8"/>
  <c r="BS29" i="8"/>
  <c r="BS30" i="8"/>
  <c r="BS31" i="8"/>
  <c r="BS32" i="8"/>
  <c r="BS33" i="8"/>
  <c r="BS34" i="8"/>
  <c r="BS35" i="8"/>
  <c r="BS36" i="8"/>
  <c r="BS37" i="8"/>
  <c r="BS38" i="8"/>
  <c r="BS39" i="8"/>
  <c r="BS40" i="8"/>
  <c r="BS41" i="8"/>
  <c r="BS42" i="8"/>
  <c r="BS43" i="8"/>
  <c r="BS44" i="8"/>
  <c r="BS45" i="8"/>
  <c r="BS46" i="8"/>
  <c r="BS47" i="8"/>
  <c r="BS48" i="8"/>
  <c r="BS49" i="8"/>
  <c r="BS50" i="8"/>
  <c r="BS51" i="8"/>
  <c r="BS52" i="8"/>
  <c r="BS53" i="8"/>
  <c r="BS54" i="8"/>
  <c r="BS55" i="8"/>
  <c r="BS56" i="8"/>
  <c r="BS57" i="8"/>
  <c r="BS58" i="8"/>
  <c r="BS59" i="8"/>
  <c r="BS60" i="8"/>
  <c r="BS61" i="8"/>
  <c r="BS62" i="8"/>
  <c r="BS63" i="8"/>
  <c r="BS64" i="8"/>
  <c r="BS65" i="8"/>
  <c r="BS66" i="8"/>
  <c r="BS67" i="8"/>
  <c r="BS68" i="8"/>
  <c r="BS69" i="8"/>
  <c r="BS70" i="8"/>
  <c r="BS71" i="8"/>
  <c r="BS72" i="8"/>
  <c r="BS73" i="8"/>
  <c r="BS74" i="8"/>
  <c r="BS75" i="8"/>
  <c r="BS76" i="8"/>
  <c r="BS77" i="8"/>
  <c r="BS78" i="8"/>
  <c r="BS79" i="8"/>
  <c r="BS80" i="8"/>
  <c r="BS81" i="8"/>
  <c r="BS82" i="8"/>
  <c r="BS83" i="8"/>
  <c r="BS84" i="8"/>
  <c r="BS85" i="8"/>
  <c r="BS86" i="8"/>
  <c r="BS87" i="8"/>
  <c r="BS88" i="8"/>
  <c r="BS89" i="8"/>
  <c r="BS90" i="8"/>
  <c r="BS91" i="8"/>
  <c r="BS92" i="8"/>
  <c r="BS93" i="8"/>
  <c r="BS94" i="8"/>
  <c r="BS95" i="8"/>
  <c r="BS96" i="8"/>
  <c r="BS97" i="8"/>
  <c r="BS98" i="8"/>
  <c r="BS99" i="8"/>
  <c r="BS100" i="8"/>
  <c r="BS101" i="8"/>
  <c r="BS102" i="8"/>
  <c r="BS103" i="8"/>
  <c r="BS104" i="8"/>
  <c r="BS105" i="8"/>
  <c r="BS106" i="8"/>
  <c r="BS107" i="8"/>
  <c r="BS108" i="8"/>
  <c r="BS109" i="8"/>
  <c r="BS110" i="8"/>
  <c r="BS111" i="8"/>
  <c r="BS112" i="8"/>
  <c r="BS113" i="8"/>
  <c r="BS114" i="8"/>
  <c r="BS115" i="8"/>
  <c r="BS116" i="8"/>
  <c r="BS117" i="8"/>
  <c r="BS118" i="8"/>
  <c r="BS119" i="8"/>
  <c r="BS120" i="8"/>
  <c r="BS121" i="8"/>
  <c r="BS122" i="8"/>
  <c r="BS123" i="8"/>
  <c r="BS124" i="8"/>
  <c r="BS125" i="8"/>
  <c r="BS126" i="8"/>
  <c r="BS127" i="8"/>
  <c r="BS128" i="8"/>
  <c r="BS129" i="8"/>
  <c r="BS130" i="8"/>
  <c r="BS131" i="8"/>
  <c r="BS132" i="8"/>
  <c r="BS133" i="8"/>
  <c r="BS134" i="8"/>
  <c r="BS135" i="8"/>
  <c r="BS136" i="8"/>
  <c r="BS137" i="8"/>
  <c r="BS138" i="8"/>
  <c r="BS139" i="8"/>
  <c r="BS140" i="8"/>
  <c r="BS141" i="8"/>
  <c r="BS142" i="8"/>
  <c r="BS143" i="8"/>
  <c r="BS144" i="8"/>
  <c r="BS145" i="8"/>
  <c r="BS146" i="8"/>
  <c r="BS147" i="8"/>
  <c r="BS148" i="8"/>
  <c r="BS149" i="8"/>
  <c r="BS150" i="8"/>
  <c r="BS151" i="8"/>
  <c r="BS152" i="8"/>
  <c r="BS153" i="8"/>
  <c r="BS154" i="8"/>
  <c r="BS155" i="8"/>
  <c r="BS156" i="8"/>
  <c r="BS157" i="8"/>
  <c r="BS158" i="8"/>
  <c r="BS159" i="8"/>
  <c r="BS160" i="8"/>
  <c r="BS161" i="8"/>
  <c r="BS162" i="8"/>
  <c r="BS163" i="8"/>
  <c r="BS164" i="8"/>
  <c r="BS165" i="8"/>
  <c r="BS166" i="8"/>
  <c r="BS167" i="8"/>
  <c r="BS168" i="8"/>
  <c r="BS169" i="8"/>
  <c r="BS170" i="8"/>
  <c r="BS171" i="8"/>
  <c r="BS172" i="8"/>
  <c r="BS173" i="8"/>
  <c r="BS174" i="8"/>
  <c r="BS175" i="8"/>
  <c r="BS176" i="8"/>
  <c r="BS177" i="8"/>
  <c r="BS178" i="8"/>
  <c r="BS179" i="8"/>
  <c r="BS180" i="8"/>
  <c r="BS181" i="8"/>
  <c r="BS182" i="8"/>
  <c r="BS183" i="8"/>
  <c r="BS184" i="8"/>
  <c r="BS185" i="8"/>
  <c r="BS186" i="8"/>
  <c r="BS187" i="8"/>
  <c r="BS188" i="8"/>
  <c r="BS189" i="8"/>
  <c r="BS190" i="8"/>
  <c r="BS191" i="8"/>
  <c r="BS192" i="8"/>
  <c r="BS193" i="8"/>
  <c r="BS194" i="8"/>
  <c r="BS195" i="8"/>
  <c r="BS196" i="8"/>
  <c r="BS197" i="8"/>
  <c r="BS198" i="8"/>
  <c r="BS199" i="8"/>
  <c r="BS200" i="8"/>
  <c r="BS201" i="8"/>
  <c r="BS202" i="8"/>
  <c r="BS203" i="8"/>
  <c r="BS204" i="8"/>
  <c r="BS205" i="8"/>
  <c r="BS206" i="8"/>
  <c r="BS207" i="8"/>
  <c r="BS208" i="8"/>
  <c r="BS209" i="8"/>
  <c r="BS210" i="8"/>
  <c r="BS211" i="8"/>
  <c r="BS212" i="8"/>
  <c r="BS213" i="8"/>
  <c r="BS214" i="8"/>
  <c r="BS215" i="8"/>
  <c r="BS216" i="8"/>
  <c r="BS217" i="8"/>
  <c r="BS218" i="8"/>
  <c r="BS219" i="8"/>
  <c r="BS220" i="8"/>
  <c r="BS221" i="8"/>
  <c r="BS222" i="8"/>
  <c r="BS223" i="8"/>
  <c r="BS224" i="8"/>
  <c r="BS225" i="8"/>
  <c r="BS226" i="8"/>
  <c r="BS227" i="8"/>
  <c r="BS228" i="8"/>
  <c r="BS229" i="8"/>
  <c r="BS230" i="8"/>
  <c r="BS231" i="8"/>
  <c r="BS232" i="8"/>
  <c r="BS233" i="8"/>
  <c r="BS234" i="8"/>
  <c r="BS235" i="8"/>
  <c r="BS236" i="8"/>
  <c r="BS237" i="8"/>
  <c r="BS238" i="8"/>
  <c r="BS239" i="8"/>
  <c r="BS240" i="8"/>
  <c r="BS241" i="8"/>
  <c r="BS242" i="8"/>
  <c r="BS243" i="8"/>
  <c r="BS244" i="8"/>
  <c r="BS245" i="8"/>
  <c r="BS246" i="8"/>
  <c r="BS247" i="8"/>
  <c r="BS248" i="8"/>
  <c r="BS249" i="8"/>
  <c r="BS250" i="8"/>
  <c r="BS251" i="8"/>
  <c r="BS252" i="8"/>
  <c r="BS253" i="8"/>
  <c r="BS254" i="8"/>
  <c r="BS255" i="8"/>
  <c r="BS256" i="8"/>
  <c r="BS257" i="8"/>
  <c r="BS258" i="8"/>
  <c r="BS259" i="8"/>
  <c r="BS260" i="8"/>
  <c r="BS261" i="8"/>
  <c r="BS262" i="8"/>
  <c r="BS263" i="8"/>
  <c r="BS264" i="8"/>
  <c r="BS265" i="8"/>
  <c r="BS266" i="8"/>
  <c r="BS267" i="8"/>
  <c r="BS268" i="8"/>
  <c r="BS269" i="8"/>
  <c r="BS270" i="8"/>
  <c r="BS271" i="8"/>
  <c r="BS272" i="8"/>
  <c r="BS273" i="8"/>
  <c r="BS274" i="8"/>
  <c r="BS275" i="8"/>
  <c r="BS276" i="8"/>
  <c r="BS277" i="8"/>
  <c r="BS278" i="8"/>
  <c r="BS279" i="8"/>
  <c r="BS280" i="8"/>
  <c r="BS281" i="8"/>
  <c r="BS282" i="8"/>
  <c r="BS283" i="8"/>
  <c r="BS284" i="8"/>
  <c r="BS285" i="8"/>
  <c r="BS286" i="8"/>
  <c r="BS287" i="8"/>
  <c r="BS288" i="8"/>
  <c r="BS289" i="8"/>
  <c r="BS290" i="8"/>
  <c r="BS291" i="8"/>
  <c r="BS292" i="8"/>
  <c r="BS293" i="8"/>
  <c r="BS294" i="8"/>
  <c r="BS295" i="8"/>
  <c r="BS296" i="8"/>
  <c r="BS297" i="8"/>
  <c r="BS298" i="8"/>
  <c r="BS299" i="8"/>
  <c r="BS300" i="8"/>
  <c r="BS301" i="8"/>
  <c r="BS302" i="8"/>
  <c r="BS303" i="8"/>
  <c r="BS304" i="8"/>
  <c r="BS305" i="8"/>
  <c r="BS306" i="8"/>
  <c r="BS307" i="8"/>
  <c r="BS308" i="8"/>
  <c r="BS309" i="8"/>
  <c r="BS310" i="8"/>
  <c r="BS311" i="8"/>
  <c r="BS312" i="8"/>
  <c r="BS313" i="8"/>
  <c r="BS314" i="8"/>
  <c r="BS315" i="8"/>
  <c r="BS316" i="8"/>
  <c r="BS317" i="8"/>
  <c r="BS318" i="8"/>
  <c r="BS319" i="8"/>
  <c r="BS320" i="8"/>
  <c r="BS321" i="8"/>
  <c r="BS322" i="8"/>
  <c r="BS323" i="8"/>
  <c r="BS324" i="8"/>
  <c r="BS325" i="8"/>
  <c r="BS326" i="8"/>
  <c r="BS327" i="8"/>
  <c r="BS328" i="8"/>
  <c r="BS329" i="8"/>
  <c r="BS330" i="8"/>
  <c r="BS331" i="8"/>
  <c r="BS332" i="8"/>
  <c r="BS333" i="8"/>
  <c r="BS334" i="8"/>
  <c r="BS335" i="8"/>
  <c r="BS336" i="8"/>
  <c r="BS337" i="8"/>
  <c r="BS338" i="8"/>
  <c r="BS339" i="8"/>
  <c r="BS340" i="8"/>
  <c r="BS341" i="8"/>
  <c r="BS342" i="8"/>
  <c r="BS343" i="8"/>
  <c r="BS344" i="8"/>
  <c r="BS345" i="8"/>
  <c r="BS346" i="8"/>
  <c r="BS347" i="8"/>
  <c r="BS348" i="8"/>
  <c r="BS349" i="8"/>
  <c r="BS350" i="8"/>
  <c r="BS351" i="8"/>
  <c r="BS352" i="8"/>
  <c r="BS353" i="8"/>
  <c r="BS354" i="8"/>
  <c r="BS355" i="8"/>
  <c r="BS356" i="8"/>
  <c r="BS357" i="8"/>
  <c r="BS358" i="8"/>
  <c r="BS359" i="8"/>
  <c r="BS360" i="8"/>
  <c r="BS361" i="8"/>
  <c r="BS362" i="8"/>
  <c r="BS363" i="8"/>
  <c r="BS364" i="8"/>
  <c r="BS365" i="8"/>
  <c r="BS366" i="8"/>
  <c r="BS367" i="8"/>
  <c r="BS368" i="8"/>
  <c r="BS369" i="8"/>
  <c r="BS370" i="8"/>
  <c r="BS371" i="8"/>
  <c r="BS372" i="8"/>
  <c r="BS373" i="8"/>
  <c r="BS374" i="8"/>
  <c r="BS375" i="8"/>
  <c r="BS376" i="8"/>
  <c r="BS377" i="8"/>
  <c r="BS378" i="8"/>
  <c r="BS379" i="8"/>
  <c r="BS380" i="8"/>
  <c r="BS381" i="8"/>
  <c r="BS382" i="8"/>
  <c r="BS383" i="8"/>
  <c r="BS384" i="8"/>
  <c r="BS385" i="8"/>
  <c r="BS386" i="8"/>
  <c r="BS387" i="8"/>
  <c r="BS388" i="8"/>
  <c r="BS389" i="8"/>
  <c r="BS390" i="8"/>
  <c r="BS391" i="8"/>
  <c r="BS392" i="8"/>
  <c r="BS393" i="8"/>
  <c r="BS394" i="8"/>
  <c r="BS395" i="8"/>
  <c r="BS396" i="8"/>
  <c r="BS397" i="8"/>
  <c r="BS398" i="8"/>
  <c r="BS399" i="8"/>
  <c r="BS400" i="8"/>
  <c r="BS401" i="8"/>
  <c r="BS402" i="8"/>
  <c r="BS403" i="8"/>
  <c r="BS404" i="8"/>
  <c r="BS405" i="8"/>
  <c r="BS406" i="8"/>
  <c r="BS407" i="8"/>
  <c r="BS408" i="8"/>
  <c r="BS409" i="8"/>
  <c r="BS410" i="8"/>
  <c r="BS411" i="8"/>
  <c r="BS412" i="8"/>
  <c r="BS413" i="8"/>
  <c r="BS414" i="8"/>
  <c r="BS415" i="8"/>
  <c r="BS416" i="8"/>
  <c r="BS417" i="8"/>
  <c r="BS418" i="8"/>
  <c r="BS419" i="8"/>
  <c r="BS420" i="8"/>
  <c r="BS421" i="8"/>
  <c r="BS422" i="8"/>
  <c r="BS423" i="8"/>
  <c r="BS424" i="8"/>
  <c r="BS425" i="8"/>
  <c r="BS426" i="8"/>
  <c r="BS427" i="8"/>
  <c r="BS428" i="8"/>
  <c r="BS429" i="8"/>
  <c r="BS430" i="8"/>
  <c r="BS431" i="8"/>
  <c r="BS432" i="8"/>
  <c r="BS433" i="8"/>
  <c r="BS434" i="8"/>
  <c r="BS435" i="8"/>
  <c r="BS436" i="8"/>
  <c r="BS437" i="8"/>
  <c r="BS438" i="8"/>
  <c r="BS439" i="8"/>
  <c r="BS440" i="8"/>
  <c r="BS441" i="8"/>
  <c r="BS442" i="8"/>
  <c r="BS443" i="8"/>
  <c r="BS444" i="8"/>
  <c r="BS445" i="8"/>
  <c r="BS446" i="8"/>
  <c r="BS447" i="8"/>
  <c r="BS448" i="8"/>
  <c r="BS449" i="8"/>
  <c r="BS450" i="8"/>
  <c r="BS451" i="8"/>
  <c r="BS452" i="8"/>
  <c r="BS453" i="8"/>
  <c r="BS454" i="8"/>
  <c r="BS455" i="8"/>
  <c r="BS456" i="8"/>
  <c r="BS457" i="8"/>
  <c r="BS458" i="8"/>
  <c r="BS459" i="8"/>
  <c r="BS460" i="8"/>
  <c r="BS461" i="8"/>
  <c r="BS462" i="8"/>
  <c r="BS463" i="8"/>
  <c r="BS464" i="8"/>
  <c r="BS465" i="8"/>
  <c r="BS466" i="8"/>
  <c r="BS467" i="8"/>
  <c r="BS468" i="8"/>
  <c r="BS469" i="8"/>
  <c r="BS470" i="8"/>
  <c r="BS471" i="8"/>
  <c r="BS472" i="8"/>
  <c r="BS473" i="8"/>
  <c r="BS474" i="8"/>
  <c r="BS475" i="8"/>
  <c r="BS476" i="8"/>
  <c r="BS477" i="8"/>
  <c r="BS478" i="8"/>
  <c r="BS479" i="8"/>
  <c r="BS480" i="8"/>
  <c r="BS481" i="8"/>
  <c r="BS482" i="8"/>
  <c r="BS483" i="8"/>
  <c r="BS484" i="8"/>
  <c r="BS485" i="8"/>
  <c r="BS486" i="8"/>
  <c r="BS487" i="8"/>
  <c r="BS488" i="8"/>
  <c r="BS489" i="8"/>
  <c r="BS490" i="8"/>
  <c r="BS491" i="8"/>
  <c r="BS492" i="8"/>
  <c r="BS493" i="8"/>
  <c r="BS494" i="8"/>
  <c r="BS495" i="8"/>
  <c r="BS496" i="8"/>
  <c r="BS497" i="8"/>
  <c r="BS498" i="8"/>
  <c r="BS499" i="8"/>
  <c r="BS500" i="8"/>
  <c r="BS501" i="8"/>
  <c r="BS502" i="8"/>
  <c r="BS503" i="8"/>
  <c r="BS504" i="8"/>
  <c r="BS505" i="8"/>
  <c r="BS506" i="8"/>
  <c r="BS507" i="8"/>
  <c r="BS508" i="8"/>
  <c r="BS509" i="8"/>
  <c r="BS510" i="8"/>
  <c r="BS511" i="8"/>
  <c r="BS512" i="8"/>
  <c r="BS513" i="8"/>
  <c r="BS514" i="8"/>
  <c r="BS515" i="8"/>
  <c r="BS516" i="8"/>
  <c r="BS517" i="8"/>
  <c r="BS518" i="8"/>
  <c r="BS519" i="8"/>
  <c r="BS520" i="8"/>
  <c r="BS521" i="8"/>
  <c r="BS522" i="8"/>
  <c r="BS523" i="8"/>
  <c r="BS524" i="8"/>
  <c r="BS525" i="8"/>
  <c r="BS526" i="8"/>
  <c r="BS527" i="8"/>
  <c r="BS528" i="8"/>
  <c r="BS529" i="8"/>
  <c r="BS530" i="8"/>
  <c r="BS531" i="8"/>
  <c r="BS532" i="8"/>
  <c r="BS533" i="8"/>
  <c r="BS534" i="8"/>
  <c r="BS535" i="8"/>
  <c r="BS536" i="8"/>
  <c r="BS537" i="8"/>
  <c r="BS538" i="8"/>
  <c r="BS539" i="8"/>
  <c r="BS540" i="8"/>
  <c r="BS541" i="8"/>
  <c r="BS542" i="8"/>
  <c r="BS543" i="8"/>
  <c r="BS544" i="8"/>
  <c r="BS545" i="8"/>
  <c r="BS546" i="8"/>
  <c r="BS547" i="8"/>
  <c r="BS548" i="8"/>
  <c r="BS549" i="8"/>
  <c r="BS550" i="8"/>
  <c r="BS551" i="8"/>
  <c r="BS552" i="8"/>
  <c r="BS553" i="8"/>
  <c r="BS554" i="8"/>
  <c r="BS555" i="8"/>
  <c r="BS556" i="8"/>
  <c r="BS557" i="8"/>
  <c r="BS558" i="8"/>
  <c r="BS559" i="8"/>
  <c r="BS560" i="8"/>
  <c r="BS561" i="8"/>
  <c r="BS562" i="8"/>
  <c r="BS563" i="8"/>
  <c r="BS564" i="8"/>
  <c r="BS565" i="8"/>
  <c r="BS566" i="8"/>
  <c r="BS567" i="8"/>
  <c r="BS568" i="8"/>
  <c r="BS569" i="8"/>
  <c r="BS570" i="8"/>
  <c r="BS571" i="8"/>
  <c r="BS572" i="8"/>
  <c r="BS573" i="8"/>
  <c r="BS574" i="8"/>
  <c r="BS575" i="8"/>
  <c r="BS576" i="8"/>
  <c r="BS577" i="8"/>
  <c r="BS578" i="8"/>
  <c r="BS579" i="8"/>
  <c r="BS580" i="8"/>
  <c r="BS581" i="8"/>
  <c r="BS582" i="8"/>
  <c r="BS583" i="8"/>
  <c r="BS584" i="8"/>
  <c r="BS585" i="8"/>
  <c r="BS586" i="8"/>
  <c r="BS587" i="8"/>
  <c r="BS588" i="8"/>
  <c r="BS589" i="8"/>
  <c r="BS590" i="8"/>
  <c r="BS591" i="8"/>
  <c r="BS592" i="8"/>
  <c r="BS593" i="8"/>
  <c r="BS594" i="8"/>
  <c r="BS595" i="8"/>
  <c r="BS596" i="8"/>
  <c r="BS597" i="8"/>
  <c r="BS598" i="8"/>
  <c r="BS599" i="8"/>
  <c r="BS600" i="8"/>
  <c r="BS601" i="8"/>
  <c r="BS602" i="8"/>
  <c r="BS603" i="8"/>
  <c r="BS604" i="8"/>
  <c r="BS605" i="8"/>
  <c r="BS606" i="8"/>
  <c r="BS607" i="8"/>
  <c r="BS608" i="8"/>
  <c r="BS609" i="8"/>
  <c r="BS610" i="8"/>
  <c r="BS611" i="8"/>
  <c r="BS612" i="8"/>
  <c r="BS613" i="8"/>
  <c r="BS614" i="8"/>
  <c r="BS615" i="8"/>
  <c r="BS616" i="8"/>
  <c r="BS617" i="8"/>
  <c r="BS618" i="8"/>
  <c r="BS619" i="8"/>
  <c r="BS620" i="8"/>
  <c r="BS621" i="8"/>
  <c r="BS622" i="8"/>
  <c r="BS623" i="8"/>
  <c r="BS624" i="8"/>
  <c r="BS625" i="8"/>
  <c r="BS626" i="8"/>
  <c r="BS627" i="8"/>
  <c r="BS628" i="8"/>
  <c r="BS629" i="8"/>
  <c r="BS630" i="8"/>
  <c r="BS631" i="8"/>
  <c r="BS632" i="8"/>
  <c r="BS633" i="8"/>
  <c r="BS634" i="8"/>
  <c r="BS635" i="8"/>
  <c r="BS636" i="8"/>
  <c r="BS637" i="8"/>
  <c r="BS638" i="8"/>
  <c r="BS639" i="8"/>
  <c r="BS640" i="8"/>
  <c r="BS641" i="8"/>
  <c r="BS642" i="8"/>
  <c r="BS643" i="8"/>
  <c r="BS644" i="8"/>
  <c r="BS645" i="8"/>
  <c r="BS646" i="8"/>
  <c r="BS647" i="8"/>
  <c r="BS648" i="8"/>
  <c r="BS649" i="8"/>
  <c r="BS650" i="8"/>
  <c r="BS651" i="8"/>
  <c r="BS652" i="8"/>
  <c r="BS653" i="8"/>
  <c r="BS654" i="8"/>
  <c r="BS655" i="8"/>
  <c r="BS656" i="8"/>
  <c r="BS657" i="8"/>
  <c r="BS658" i="8"/>
  <c r="BS659" i="8"/>
  <c r="BS660" i="8"/>
  <c r="BS661" i="8"/>
  <c r="BS662" i="8"/>
  <c r="BS663" i="8"/>
  <c r="BS664" i="8"/>
  <c r="BS665" i="8"/>
  <c r="BS666" i="8"/>
  <c r="BS667" i="8"/>
  <c r="BS668" i="8"/>
  <c r="BS669" i="8"/>
  <c r="BS670" i="8"/>
  <c r="BS671" i="8"/>
  <c r="BS672" i="8"/>
  <c r="BS673" i="8"/>
  <c r="BS674" i="8"/>
  <c r="BS675" i="8"/>
  <c r="BS676" i="8"/>
  <c r="BS677" i="8"/>
  <c r="BS678" i="8"/>
  <c r="BS679" i="8"/>
  <c r="BS680" i="8"/>
  <c r="BS681" i="8"/>
  <c r="BS682" i="8"/>
  <c r="BS683" i="8"/>
  <c r="BS684" i="8"/>
  <c r="BS685" i="8"/>
  <c r="BS686" i="8"/>
  <c r="BS687" i="8"/>
  <c r="BS688" i="8"/>
  <c r="BS689" i="8"/>
  <c r="BS690" i="8"/>
  <c r="BS691" i="8"/>
  <c r="BS692" i="8"/>
  <c r="BS693" i="8"/>
  <c r="BS694" i="8"/>
  <c r="BS695" i="8"/>
  <c r="BS696" i="8"/>
  <c r="BS697" i="8"/>
  <c r="BS698" i="8"/>
  <c r="BS699" i="8"/>
  <c r="BS700" i="8"/>
  <c r="BS701" i="8"/>
  <c r="BS702" i="8"/>
  <c r="BS703" i="8"/>
  <c r="BS704" i="8"/>
  <c r="BS705" i="8"/>
  <c r="BS706" i="8"/>
  <c r="BS707" i="8"/>
  <c r="BS708" i="8"/>
  <c r="BS709" i="8"/>
  <c r="BS710" i="8"/>
  <c r="BS711" i="8"/>
  <c r="BS712" i="8"/>
  <c r="BS713" i="8"/>
  <c r="BS714" i="8"/>
  <c r="BS715" i="8"/>
  <c r="BS716" i="8"/>
  <c r="BS717" i="8"/>
  <c r="BS718" i="8"/>
  <c r="BS719" i="8"/>
  <c r="BS720" i="8"/>
  <c r="BS721" i="8"/>
  <c r="BS722" i="8"/>
  <c r="BS723" i="8"/>
  <c r="BS724" i="8"/>
  <c r="BS725" i="8"/>
  <c r="BS726" i="8"/>
  <c r="BS727" i="8"/>
  <c r="BS728" i="8"/>
  <c r="BS729" i="8"/>
  <c r="BS730" i="8"/>
  <c r="BS731" i="8"/>
  <c r="BS732" i="8"/>
  <c r="BS733" i="8"/>
  <c r="BS734" i="8"/>
  <c r="BS735" i="8"/>
  <c r="BS736" i="8"/>
  <c r="BS737" i="8"/>
  <c r="BS738" i="8"/>
  <c r="BS739" i="8"/>
  <c r="BS740" i="8"/>
  <c r="BS741" i="8"/>
  <c r="BS742" i="8"/>
  <c r="BS743" i="8"/>
  <c r="BS744" i="8"/>
  <c r="BS745" i="8"/>
  <c r="BS746" i="8"/>
  <c r="BS747" i="8"/>
  <c r="BS748" i="8"/>
  <c r="BS749" i="8"/>
  <c r="BS750" i="8"/>
  <c r="BS751" i="8"/>
  <c r="BS752" i="8"/>
  <c r="BS753" i="8"/>
  <c r="BS754" i="8"/>
  <c r="BS755" i="8"/>
  <c r="BS756" i="8"/>
  <c r="BS757" i="8"/>
  <c r="BS758" i="8"/>
  <c r="BS759" i="8"/>
  <c r="BS760" i="8"/>
  <c r="BS761" i="8"/>
  <c r="BS762" i="8"/>
  <c r="BS763" i="8"/>
  <c r="BS764" i="8"/>
  <c r="BS765" i="8"/>
  <c r="BS766" i="8"/>
  <c r="BS767" i="8"/>
  <c r="BS768" i="8"/>
  <c r="BS769" i="8"/>
  <c r="BS770" i="8"/>
  <c r="BS771" i="8"/>
  <c r="BS772" i="8"/>
  <c r="BS773" i="8"/>
  <c r="BS774" i="8"/>
  <c r="BS775" i="8"/>
  <c r="BS776" i="8"/>
  <c r="BS777" i="8"/>
  <c r="BS778" i="8"/>
  <c r="BS779" i="8"/>
  <c r="BS780" i="8"/>
  <c r="BS781" i="8"/>
  <c r="BS782" i="8"/>
  <c r="BS783" i="8"/>
  <c r="BS784" i="8"/>
  <c r="BS785" i="8"/>
  <c r="BS786" i="8"/>
  <c r="BS787" i="8"/>
  <c r="BS788" i="8"/>
  <c r="BS789" i="8"/>
  <c r="BS790" i="8"/>
  <c r="BS791" i="8"/>
  <c r="BS792" i="8"/>
  <c r="BS793" i="8"/>
  <c r="BS794" i="8"/>
  <c r="BS795" i="8"/>
  <c r="BS796" i="8"/>
  <c r="BS797" i="8"/>
  <c r="BS798" i="8"/>
  <c r="BS799" i="8"/>
  <c r="BS800" i="8"/>
  <c r="BS801" i="8"/>
  <c r="BS802" i="8"/>
  <c r="BS803" i="8"/>
  <c r="BS804" i="8"/>
  <c r="BS805" i="8"/>
  <c r="BS806" i="8"/>
  <c r="BS807" i="8"/>
  <c r="BS808" i="8"/>
  <c r="BS809" i="8"/>
  <c r="BS810" i="8"/>
  <c r="BS811" i="8"/>
  <c r="BS812" i="8"/>
  <c r="BS813" i="8"/>
  <c r="BS814" i="8"/>
  <c r="BS815" i="8"/>
  <c r="BS816" i="8"/>
  <c r="BS817" i="8"/>
  <c r="BS818" i="8"/>
  <c r="BS819" i="8"/>
  <c r="BS820" i="8"/>
  <c r="BS821" i="8"/>
  <c r="BS822" i="8"/>
  <c r="BS823" i="8"/>
  <c r="BS824" i="8"/>
  <c r="BS825" i="8"/>
  <c r="BS826" i="8"/>
  <c r="BS827" i="8"/>
  <c r="BS828" i="8"/>
  <c r="BS829" i="8"/>
  <c r="BS830" i="8"/>
  <c r="BS831" i="8"/>
  <c r="BS832" i="8"/>
  <c r="BS833" i="8"/>
  <c r="BS834" i="8"/>
  <c r="BS835" i="8"/>
  <c r="BS836" i="8"/>
  <c r="BS837" i="8"/>
  <c r="BS838" i="8"/>
  <c r="BS839" i="8"/>
  <c r="BS840" i="8"/>
  <c r="BS841" i="8"/>
  <c r="BS842" i="8"/>
  <c r="BS843" i="8"/>
  <c r="BS844" i="8"/>
  <c r="BS845" i="8"/>
  <c r="BS846" i="8"/>
  <c r="BS847" i="8"/>
  <c r="BS848" i="8"/>
  <c r="BS849" i="8"/>
  <c r="BS850" i="8"/>
  <c r="BS851" i="8"/>
  <c r="BS852" i="8"/>
  <c r="BS853" i="8"/>
  <c r="BS854" i="8"/>
  <c r="BS855" i="8"/>
  <c r="BS856" i="8"/>
  <c r="BS857" i="8"/>
  <c r="BS858" i="8"/>
  <c r="BS859" i="8"/>
  <c r="BS860" i="8"/>
  <c r="BS861" i="8"/>
  <c r="BS862" i="8"/>
  <c r="BS863" i="8"/>
  <c r="BS864" i="8"/>
  <c r="BS865" i="8"/>
  <c r="BS866" i="8"/>
  <c r="BS867" i="8"/>
  <c r="BS868" i="8"/>
  <c r="BS869" i="8"/>
  <c r="BS870" i="8"/>
  <c r="BS871" i="8"/>
  <c r="BS872" i="8"/>
  <c r="BS873" i="8"/>
  <c r="BS874" i="8"/>
  <c r="BS875" i="8"/>
  <c r="BS876" i="8"/>
  <c r="BS877" i="8"/>
  <c r="BS878" i="8"/>
  <c r="BS879" i="8"/>
  <c r="BS880" i="8"/>
  <c r="BS881" i="8"/>
  <c r="BS882" i="8"/>
  <c r="BS883" i="8"/>
  <c r="BS884" i="8"/>
  <c r="BS885" i="8"/>
  <c r="BS886" i="8"/>
  <c r="BS887" i="8"/>
  <c r="BS888" i="8"/>
  <c r="BS889" i="8"/>
  <c r="BS890" i="8"/>
  <c r="BS891" i="8"/>
  <c r="BS892" i="8"/>
  <c r="BS893" i="8"/>
  <c r="BS894" i="8"/>
  <c r="BS895" i="8"/>
  <c r="BS896" i="8"/>
  <c r="BS897" i="8"/>
  <c r="BS898" i="8"/>
  <c r="BS899" i="8"/>
  <c r="BS900" i="8"/>
  <c r="BS901" i="8"/>
  <c r="BS902" i="8"/>
  <c r="BS903" i="8"/>
  <c r="BS904" i="8"/>
  <c r="BS905" i="8"/>
  <c r="BS906" i="8"/>
  <c r="BS907" i="8"/>
  <c r="BS908" i="8"/>
  <c r="BS909" i="8"/>
  <c r="BS910" i="8"/>
  <c r="BS911" i="8"/>
  <c r="BS912" i="8"/>
  <c r="BS913" i="8"/>
  <c r="BS914" i="8"/>
  <c r="BS915" i="8"/>
  <c r="BS916" i="8"/>
  <c r="BS917" i="8"/>
  <c r="BS918" i="8"/>
  <c r="BS919" i="8"/>
  <c r="BS920" i="8"/>
  <c r="BS921" i="8"/>
  <c r="BS922" i="8"/>
  <c r="BS923" i="8"/>
  <c r="BS924" i="8"/>
  <c r="BS925" i="8"/>
  <c r="BS926" i="8"/>
  <c r="BS927" i="8"/>
  <c r="BS928" i="8"/>
  <c r="BS929" i="8"/>
  <c r="BS930" i="8"/>
  <c r="BS931" i="8"/>
  <c r="BS932" i="8"/>
  <c r="BS933" i="8"/>
  <c r="BS934" i="8"/>
  <c r="BS935" i="8"/>
  <c r="BS936" i="8"/>
  <c r="BS937" i="8"/>
  <c r="BS938" i="8"/>
  <c r="BS939" i="8"/>
  <c r="BS940" i="8"/>
  <c r="BS941" i="8"/>
  <c r="BS942" i="8"/>
  <c r="BS943" i="8"/>
  <c r="BS944" i="8"/>
  <c r="BS945" i="8"/>
  <c r="BS946" i="8"/>
  <c r="BS947" i="8"/>
  <c r="BS948" i="8"/>
  <c r="BS949" i="8"/>
  <c r="BS950" i="8"/>
  <c r="BS951" i="8"/>
  <c r="BS952" i="8"/>
  <c r="BS953" i="8"/>
  <c r="BS954" i="8"/>
  <c r="BS955" i="8"/>
  <c r="BS956" i="8"/>
  <c r="BS957" i="8"/>
  <c r="BS958" i="8"/>
  <c r="BS959" i="8"/>
  <c r="BS960" i="8"/>
  <c r="BS961" i="8"/>
  <c r="BS962" i="8"/>
  <c r="BS963" i="8"/>
  <c r="BS964" i="8"/>
  <c r="BS965" i="8"/>
  <c r="BS966" i="8"/>
  <c r="BS967" i="8"/>
  <c r="BS968" i="8"/>
  <c r="BS969" i="8"/>
  <c r="BS970" i="8"/>
  <c r="BS971" i="8"/>
  <c r="BS972" i="8"/>
  <c r="BS973" i="8"/>
  <c r="BS974" i="8"/>
  <c r="BS975" i="8"/>
  <c r="BS976" i="8"/>
  <c r="BS977" i="8"/>
  <c r="BS978" i="8"/>
  <c r="BS979" i="8"/>
  <c r="BS980" i="8"/>
  <c r="BS981" i="8"/>
  <c r="BS982" i="8"/>
  <c r="BS983" i="8"/>
  <c r="BS984" i="8"/>
  <c r="BS985" i="8"/>
  <c r="BS986" i="8"/>
  <c r="BS987" i="8"/>
  <c r="BS988" i="8"/>
  <c r="BS989" i="8"/>
  <c r="BS990" i="8"/>
  <c r="BS991" i="8"/>
  <c r="BS992" i="8"/>
  <c r="BS993" i="8"/>
  <c r="BS994" i="8"/>
  <c r="BS995" i="8"/>
  <c r="BS996" i="8"/>
  <c r="BS997" i="8"/>
  <c r="BS998" i="8"/>
  <c r="BS999" i="8"/>
  <c r="BS1000" i="8"/>
  <c r="BS1001" i="8"/>
  <c r="BS1002" i="8"/>
  <c r="BS1003" i="8"/>
  <c r="BS1004" i="8"/>
  <c r="BP13" i="8"/>
  <c r="BP14" i="8"/>
  <c r="BP15" i="8"/>
  <c r="BP16" i="8"/>
  <c r="BP17" i="8"/>
  <c r="BP18" i="8"/>
  <c r="BP19" i="8"/>
  <c r="BP20" i="8"/>
  <c r="BP21" i="8"/>
  <c r="BP22" i="8"/>
  <c r="BP23" i="8"/>
  <c r="BP24" i="8"/>
  <c r="BP25" i="8"/>
  <c r="BP26" i="8"/>
  <c r="BP27" i="8"/>
  <c r="BP28" i="8"/>
  <c r="BP29" i="8"/>
  <c r="BP30" i="8"/>
  <c r="BP31" i="8"/>
  <c r="BP32" i="8"/>
  <c r="BP33" i="8"/>
  <c r="BP34" i="8"/>
  <c r="BP35" i="8"/>
  <c r="BP36" i="8"/>
  <c r="BP37" i="8"/>
  <c r="BP38" i="8"/>
  <c r="BP39" i="8"/>
  <c r="BP40" i="8"/>
  <c r="BP41" i="8"/>
  <c r="BP42" i="8"/>
  <c r="BP43" i="8"/>
  <c r="BP44" i="8"/>
  <c r="BP45" i="8"/>
  <c r="BP46" i="8"/>
  <c r="BP47" i="8"/>
  <c r="BP48" i="8"/>
  <c r="BP49" i="8"/>
  <c r="BP50" i="8"/>
  <c r="BP51" i="8"/>
  <c r="BP52" i="8"/>
  <c r="BP53" i="8"/>
  <c r="BP54" i="8"/>
  <c r="BP55" i="8"/>
  <c r="BP56" i="8"/>
  <c r="BP57" i="8"/>
  <c r="BP58" i="8"/>
  <c r="BP59" i="8"/>
  <c r="BP60" i="8"/>
  <c r="BP61" i="8"/>
  <c r="BP62" i="8"/>
  <c r="BP63" i="8"/>
  <c r="BP64" i="8"/>
  <c r="BP65" i="8"/>
  <c r="BP66" i="8"/>
  <c r="BP67" i="8"/>
  <c r="BP68" i="8"/>
  <c r="BP69" i="8"/>
  <c r="BP70" i="8"/>
  <c r="BP71" i="8"/>
  <c r="BP72" i="8"/>
  <c r="BP73" i="8"/>
  <c r="BP74" i="8"/>
  <c r="BP75" i="8"/>
  <c r="BP76" i="8"/>
  <c r="BP77" i="8"/>
  <c r="BP78" i="8"/>
  <c r="BP79" i="8"/>
  <c r="BP80" i="8"/>
  <c r="BP81" i="8"/>
  <c r="BP82" i="8"/>
  <c r="BP83" i="8"/>
  <c r="BP84" i="8"/>
  <c r="BP85" i="8"/>
  <c r="BP86" i="8"/>
  <c r="BP87" i="8"/>
  <c r="BP88" i="8"/>
  <c r="BP89" i="8"/>
  <c r="BP90" i="8"/>
  <c r="BP91" i="8"/>
  <c r="BP92" i="8"/>
  <c r="BP93" i="8"/>
  <c r="BP94" i="8"/>
  <c r="BP95" i="8"/>
  <c r="BP96" i="8"/>
  <c r="BP97" i="8"/>
  <c r="BP98" i="8"/>
  <c r="BP99" i="8"/>
  <c r="BP100" i="8"/>
  <c r="BP101" i="8"/>
  <c r="BP102" i="8"/>
  <c r="BP103" i="8"/>
  <c r="BP104" i="8"/>
  <c r="BP105" i="8"/>
  <c r="BP106" i="8"/>
  <c r="BP107" i="8"/>
  <c r="BP108" i="8"/>
  <c r="BP109" i="8"/>
  <c r="BP110" i="8"/>
  <c r="BP111" i="8"/>
  <c r="BP112" i="8"/>
  <c r="BP113" i="8"/>
  <c r="BP114" i="8"/>
  <c r="BP115" i="8"/>
  <c r="BP116" i="8"/>
  <c r="BP117" i="8"/>
  <c r="BP118" i="8"/>
  <c r="BP119" i="8"/>
  <c r="BP120" i="8"/>
  <c r="BP121" i="8"/>
  <c r="BP122" i="8"/>
  <c r="BP123" i="8"/>
  <c r="BP124" i="8"/>
  <c r="BP125" i="8"/>
  <c r="BP126" i="8"/>
  <c r="BP127" i="8"/>
  <c r="BP128" i="8"/>
  <c r="BP129" i="8"/>
  <c r="BP130" i="8"/>
  <c r="BP131" i="8"/>
  <c r="BP132" i="8"/>
  <c r="BP133" i="8"/>
  <c r="BP134" i="8"/>
  <c r="BP135" i="8"/>
  <c r="BP136" i="8"/>
  <c r="BP137" i="8"/>
  <c r="BP138" i="8"/>
  <c r="BP139" i="8"/>
  <c r="BP140" i="8"/>
  <c r="BP141" i="8"/>
  <c r="BP142" i="8"/>
  <c r="BP143" i="8"/>
  <c r="BP144" i="8"/>
  <c r="BP145" i="8"/>
  <c r="BP146" i="8"/>
  <c r="BP147" i="8"/>
  <c r="BP148" i="8"/>
  <c r="BP149" i="8"/>
  <c r="BP150" i="8"/>
  <c r="BP151" i="8"/>
  <c r="BP152" i="8"/>
  <c r="BP153" i="8"/>
  <c r="BP154" i="8"/>
  <c r="BP155" i="8"/>
  <c r="BP156" i="8"/>
  <c r="BP157" i="8"/>
  <c r="BP158" i="8"/>
  <c r="BP159" i="8"/>
  <c r="BP160" i="8"/>
  <c r="BP161" i="8"/>
  <c r="BP162" i="8"/>
  <c r="BP163" i="8"/>
  <c r="BP164" i="8"/>
  <c r="BP165" i="8"/>
  <c r="BP166" i="8"/>
  <c r="BP167" i="8"/>
  <c r="BP168" i="8"/>
  <c r="BP169" i="8"/>
  <c r="BP170" i="8"/>
  <c r="BP171" i="8"/>
  <c r="BP172" i="8"/>
  <c r="BP173" i="8"/>
  <c r="BP174" i="8"/>
  <c r="BP175" i="8"/>
  <c r="BP176" i="8"/>
  <c r="BP177" i="8"/>
  <c r="BP178" i="8"/>
  <c r="BP179" i="8"/>
  <c r="BP180" i="8"/>
  <c r="BP181" i="8"/>
  <c r="BP182" i="8"/>
  <c r="BP183" i="8"/>
  <c r="BP184" i="8"/>
  <c r="BP185" i="8"/>
  <c r="BP186" i="8"/>
  <c r="BP187" i="8"/>
  <c r="BP188" i="8"/>
  <c r="BP189" i="8"/>
  <c r="BP190" i="8"/>
  <c r="BP191" i="8"/>
  <c r="BP192" i="8"/>
  <c r="BP193" i="8"/>
  <c r="BP194" i="8"/>
  <c r="BP195" i="8"/>
  <c r="BP196" i="8"/>
  <c r="BP197" i="8"/>
  <c r="BP198" i="8"/>
  <c r="BP199" i="8"/>
  <c r="BP200" i="8"/>
  <c r="BP201" i="8"/>
  <c r="BP202" i="8"/>
  <c r="BP203" i="8"/>
  <c r="BP204" i="8"/>
  <c r="BP205" i="8"/>
  <c r="BP206" i="8"/>
  <c r="BP207" i="8"/>
  <c r="BP208" i="8"/>
  <c r="BP209" i="8"/>
  <c r="BP210" i="8"/>
  <c r="BP211" i="8"/>
  <c r="BP212" i="8"/>
  <c r="BP213" i="8"/>
  <c r="BP214" i="8"/>
  <c r="BP215" i="8"/>
  <c r="BP216" i="8"/>
  <c r="BP217" i="8"/>
  <c r="BP218" i="8"/>
  <c r="BP219" i="8"/>
  <c r="BP220" i="8"/>
  <c r="BP221" i="8"/>
  <c r="BP222" i="8"/>
  <c r="BP223" i="8"/>
  <c r="BP224" i="8"/>
  <c r="BP225" i="8"/>
  <c r="BP226" i="8"/>
  <c r="BP227" i="8"/>
  <c r="BP228" i="8"/>
  <c r="BP229" i="8"/>
  <c r="BP230" i="8"/>
  <c r="BP231" i="8"/>
  <c r="BP232" i="8"/>
  <c r="BP233" i="8"/>
  <c r="BP234" i="8"/>
  <c r="BP235" i="8"/>
  <c r="BP236" i="8"/>
  <c r="BP237" i="8"/>
  <c r="BP238" i="8"/>
  <c r="BP239" i="8"/>
  <c r="BP240" i="8"/>
  <c r="BP241" i="8"/>
  <c r="BP242" i="8"/>
  <c r="BP243" i="8"/>
  <c r="BP244" i="8"/>
  <c r="BP245" i="8"/>
  <c r="BP246" i="8"/>
  <c r="BP247" i="8"/>
  <c r="BP248" i="8"/>
  <c r="BP249" i="8"/>
  <c r="BP250" i="8"/>
  <c r="BP251" i="8"/>
  <c r="BP252" i="8"/>
  <c r="BP253" i="8"/>
  <c r="BP254" i="8"/>
  <c r="BP255" i="8"/>
  <c r="BP256" i="8"/>
  <c r="BP257" i="8"/>
  <c r="BP258" i="8"/>
  <c r="BP259" i="8"/>
  <c r="BP260" i="8"/>
  <c r="BP261" i="8"/>
  <c r="BP262" i="8"/>
  <c r="BP263" i="8"/>
  <c r="BP264" i="8"/>
  <c r="BP265" i="8"/>
  <c r="BP266" i="8"/>
  <c r="BP267" i="8"/>
  <c r="BP268" i="8"/>
  <c r="BP269" i="8"/>
  <c r="BP270" i="8"/>
  <c r="BP271" i="8"/>
  <c r="BP272" i="8"/>
  <c r="BP273" i="8"/>
  <c r="BP274" i="8"/>
  <c r="BP275" i="8"/>
  <c r="BP276" i="8"/>
  <c r="BP277" i="8"/>
  <c r="BP278" i="8"/>
  <c r="BP279" i="8"/>
  <c r="BP280" i="8"/>
  <c r="BP281" i="8"/>
  <c r="BP282" i="8"/>
  <c r="BP283" i="8"/>
  <c r="BP284" i="8"/>
  <c r="BP285" i="8"/>
  <c r="BP286" i="8"/>
  <c r="BP287" i="8"/>
  <c r="BP288" i="8"/>
  <c r="BP289" i="8"/>
  <c r="BP290" i="8"/>
  <c r="BP291" i="8"/>
  <c r="BP292" i="8"/>
  <c r="BP293" i="8"/>
  <c r="BP294" i="8"/>
  <c r="BP295" i="8"/>
  <c r="BP296" i="8"/>
  <c r="BP297" i="8"/>
  <c r="BP298" i="8"/>
  <c r="BP299" i="8"/>
  <c r="BP300" i="8"/>
  <c r="BP301" i="8"/>
  <c r="BP302" i="8"/>
  <c r="BP303" i="8"/>
  <c r="BP304" i="8"/>
  <c r="BP305" i="8"/>
  <c r="BP306" i="8"/>
  <c r="BP307" i="8"/>
  <c r="BP308" i="8"/>
  <c r="BP309" i="8"/>
  <c r="BP310" i="8"/>
  <c r="BP311" i="8"/>
  <c r="BP312" i="8"/>
  <c r="BP313" i="8"/>
  <c r="BP314" i="8"/>
  <c r="BP315" i="8"/>
  <c r="BP316" i="8"/>
  <c r="BP317" i="8"/>
  <c r="BP318" i="8"/>
  <c r="BP319" i="8"/>
  <c r="BP320" i="8"/>
  <c r="BP321" i="8"/>
  <c r="BP322" i="8"/>
  <c r="BP323" i="8"/>
  <c r="BP324" i="8"/>
  <c r="BP325" i="8"/>
  <c r="BP326" i="8"/>
  <c r="BP327" i="8"/>
  <c r="BP328" i="8"/>
  <c r="BP329" i="8"/>
  <c r="BP330" i="8"/>
  <c r="BP331" i="8"/>
  <c r="BP332" i="8"/>
  <c r="BP333" i="8"/>
  <c r="BP334" i="8"/>
  <c r="BP335" i="8"/>
  <c r="BP336" i="8"/>
  <c r="BP337" i="8"/>
  <c r="BP338" i="8"/>
  <c r="BP339" i="8"/>
  <c r="BP340" i="8"/>
  <c r="BP341" i="8"/>
  <c r="BP342" i="8"/>
  <c r="BP343" i="8"/>
  <c r="BP344" i="8"/>
  <c r="BP345" i="8"/>
  <c r="BP346" i="8"/>
  <c r="BP347" i="8"/>
  <c r="BP348" i="8"/>
  <c r="BP349" i="8"/>
  <c r="BP350" i="8"/>
  <c r="BP351" i="8"/>
  <c r="BP352" i="8"/>
  <c r="BP353" i="8"/>
  <c r="BP354" i="8"/>
  <c r="BP355" i="8"/>
  <c r="BP356" i="8"/>
  <c r="BP357" i="8"/>
  <c r="BP358" i="8"/>
  <c r="BP359" i="8"/>
  <c r="BP360" i="8"/>
  <c r="BP361" i="8"/>
  <c r="BP362" i="8"/>
  <c r="BP363" i="8"/>
  <c r="BP364" i="8"/>
  <c r="BP365" i="8"/>
  <c r="BP366" i="8"/>
  <c r="BP367" i="8"/>
  <c r="BP368" i="8"/>
  <c r="BP369" i="8"/>
  <c r="BP370" i="8"/>
  <c r="BP371" i="8"/>
  <c r="BP372" i="8"/>
  <c r="BP373" i="8"/>
  <c r="BP374" i="8"/>
  <c r="BP375" i="8"/>
  <c r="BP376" i="8"/>
  <c r="BP377" i="8"/>
  <c r="BP378" i="8"/>
  <c r="BP379" i="8"/>
  <c r="BP380" i="8"/>
  <c r="BP381" i="8"/>
  <c r="BP382" i="8"/>
  <c r="BP383" i="8"/>
  <c r="BP384" i="8"/>
  <c r="BP385" i="8"/>
  <c r="BP386" i="8"/>
  <c r="BP387" i="8"/>
  <c r="BP388" i="8"/>
  <c r="BP389" i="8"/>
  <c r="BP390" i="8"/>
  <c r="BP391" i="8"/>
  <c r="BP392" i="8"/>
  <c r="BP393" i="8"/>
  <c r="BP394" i="8"/>
  <c r="BP395" i="8"/>
  <c r="BP396" i="8"/>
  <c r="BP397" i="8"/>
  <c r="BP398" i="8"/>
  <c r="BP399" i="8"/>
  <c r="BP400" i="8"/>
  <c r="BP401" i="8"/>
  <c r="BP402" i="8"/>
  <c r="BP403" i="8"/>
  <c r="BP404" i="8"/>
  <c r="BP405" i="8"/>
  <c r="BP406" i="8"/>
  <c r="BP407" i="8"/>
  <c r="BP408" i="8"/>
  <c r="BP409" i="8"/>
  <c r="BP410" i="8"/>
  <c r="BP411" i="8"/>
  <c r="BP412" i="8"/>
  <c r="BP413" i="8"/>
  <c r="BP414" i="8"/>
  <c r="BP415" i="8"/>
  <c r="BP416" i="8"/>
  <c r="BP417" i="8"/>
  <c r="BP418" i="8"/>
  <c r="BP419" i="8"/>
  <c r="BP420" i="8"/>
  <c r="BP421" i="8"/>
  <c r="BP422" i="8"/>
  <c r="BP423" i="8"/>
  <c r="BP424" i="8"/>
  <c r="BP425" i="8"/>
  <c r="BP426" i="8"/>
  <c r="BP427" i="8"/>
  <c r="BP428" i="8"/>
  <c r="BP429" i="8"/>
  <c r="BP430" i="8"/>
  <c r="BP431" i="8"/>
  <c r="BP432" i="8"/>
  <c r="BP433" i="8"/>
  <c r="BP434" i="8"/>
  <c r="BP435" i="8"/>
  <c r="BP436" i="8"/>
  <c r="BP437" i="8"/>
  <c r="BP438" i="8"/>
  <c r="BP439" i="8"/>
  <c r="BP440" i="8"/>
  <c r="BP441" i="8"/>
  <c r="BP442" i="8"/>
  <c r="BP443" i="8"/>
  <c r="BP444" i="8"/>
  <c r="BP445" i="8"/>
  <c r="BP446" i="8"/>
  <c r="BP447" i="8"/>
  <c r="BP448" i="8"/>
  <c r="BP449" i="8"/>
  <c r="BP450" i="8"/>
  <c r="BP451" i="8"/>
  <c r="BP452" i="8"/>
  <c r="BP453" i="8"/>
  <c r="BP454" i="8"/>
  <c r="BP455" i="8"/>
  <c r="BP456" i="8"/>
  <c r="BP457" i="8"/>
  <c r="BP458" i="8"/>
  <c r="BP459" i="8"/>
  <c r="BP460" i="8"/>
  <c r="BP461" i="8"/>
  <c r="BP462" i="8"/>
  <c r="BP463" i="8"/>
  <c r="BP464" i="8"/>
  <c r="BP465" i="8"/>
  <c r="BP466" i="8"/>
  <c r="BP467" i="8"/>
  <c r="BP468" i="8"/>
  <c r="BP469" i="8"/>
  <c r="BP470" i="8"/>
  <c r="BP471" i="8"/>
  <c r="BP472" i="8"/>
  <c r="BP473" i="8"/>
  <c r="BP474" i="8"/>
  <c r="BP475" i="8"/>
  <c r="BP476" i="8"/>
  <c r="BP477" i="8"/>
  <c r="BP478" i="8"/>
  <c r="BP479" i="8"/>
  <c r="BP480" i="8"/>
  <c r="BP481" i="8"/>
  <c r="BP482" i="8"/>
  <c r="BP483" i="8"/>
  <c r="BP484" i="8"/>
  <c r="BP485" i="8"/>
  <c r="BP486" i="8"/>
  <c r="BP487" i="8"/>
  <c r="BP488" i="8"/>
  <c r="BP489" i="8"/>
  <c r="BP490" i="8"/>
  <c r="BP491" i="8"/>
  <c r="BP492" i="8"/>
  <c r="BP493" i="8"/>
  <c r="BP494" i="8"/>
  <c r="BP495" i="8"/>
  <c r="BP496" i="8"/>
  <c r="BP497" i="8"/>
  <c r="BP498" i="8"/>
  <c r="BP499" i="8"/>
  <c r="BP500" i="8"/>
  <c r="BP501" i="8"/>
  <c r="BP502" i="8"/>
  <c r="BP503" i="8"/>
  <c r="BP504" i="8"/>
  <c r="BP505" i="8"/>
  <c r="BP506" i="8"/>
  <c r="BP507" i="8"/>
  <c r="BP508" i="8"/>
  <c r="BP509" i="8"/>
  <c r="BP510" i="8"/>
  <c r="BP511" i="8"/>
  <c r="BP512" i="8"/>
  <c r="BP513" i="8"/>
  <c r="BP514" i="8"/>
  <c r="BP515" i="8"/>
  <c r="BP516" i="8"/>
  <c r="BP517" i="8"/>
  <c r="BP518" i="8"/>
  <c r="BP519" i="8"/>
  <c r="BP520" i="8"/>
  <c r="BP521" i="8"/>
  <c r="BP522" i="8"/>
  <c r="BP523" i="8"/>
  <c r="BP524" i="8"/>
  <c r="BP525" i="8"/>
  <c r="BP526" i="8"/>
  <c r="BP527" i="8"/>
  <c r="BP528" i="8"/>
  <c r="BP529" i="8"/>
  <c r="BP530" i="8"/>
  <c r="BP531" i="8"/>
  <c r="BP532" i="8"/>
  <c r="BP533" i="8"/>
  <c r="BP534" i="8"/>
  <c r="BP535" i="8"/>
  <c r="BP536" i="8"/>
  <c r="BP537" i="8"/>
  <c r="BP538" i="8"/>
  <c r="BP539" i="8"/>
  <c r="BP540" i="8"/>
  <c r="BP541" i="8"/>
  <c r="BP542" i="8"/>
  <c r="BP543" i="8"/>
  <c r="BP544" i="8"/>
  <c r="BP545" i="8"/>
  <c r="BP546" i="8"/>
  <c r="BP547" i="8"/>
  <c r="BP548" i="8"/>
  <c r="BP549" i="8"/>
  <c r="BP550" i="8"/>
  <c r="BP551" i="8"/>
  <c r="BP552" i="8"/>
  <c r="BP553" i="8"/>
  <c r="BP554" i="8"/>
  <c r="BP555" i="8"/>
  <c r="BP556" i="8"/>
  <c r="BP557" i="8"/>
  <c r="BP558" i="8"/>
  <c r="BP559" i="8"/>
  <c r="BP560" i="8"/>
  <c r="BP561" i="8"/>
  <c r="BP562" i="8"/>
  <c r="BP563" i="8"/>
  <c r="BP564" i="8"/>
  <c r="BP565" i="8"/>
  <c r="BP566" i="8"/>
  <c r="BP567" i="8"/>
  <c r="BP568" i="8"/>
  <c r="BP569" i="8"/>
  <c r="BP570" i="8"/>
  <c r="BP571" i="8"/>
  <c r="BP572" i="8"/>
  <c r="BP573" i="8"/>
  <c r="BP574" i="8"/>
  <c r="BP575" i="8"/>
  <c r="BP576" i="8"/>
  <c r="BP577" i="8"/>
  <c r="BP578" i="8"/>
  <c r="BP579" i="8"/>
  <c r="BP580" i="8"/>
  <c r="BP581" i="8"/>
  <c r="BP582" i="8"/>
  <c r="BP583" i="8"/>
  <c r="BP584" i="8"/>
  <c r="BP585" i="8"/>
  <c r="BP586" i="8"/>
  <c r="BP587" i="8"/>
  <c r="BP588" i="8"/>
  <c r="BP589" i="8"/>
  <c r="BP590" i="8"/>
  <c r="BP591" i="8"/>
  <c r="BP592" i="8"/>
  <c r="BP593" i="8"/>
  <c r="BP594" i="8"/>
  <c r="BP595" i="8"/>
  <c r="BP596" i="8"/>
  <c r="BP597" i="8"/>
  <c r="BP598" i="8"/>
  <c r="BP599" i="8"/>
  <c r="BP600" i="8"/>
  <c r="BP601" i="8"/>
  <c r="BP602" i="8"/>
  <c r="BP603" i="8"/>
  <c r="BP604" i="8"/>
  <c r="BP605" i="8"/>
  <c r="BP606" i="8"/>
  <c r="BP607" i="8"/>
  <c r="BP608" i="8"/>
  <c r="BP609" i="8"/>
  <c r="BP610" i="8"/>
  <c r="BP611" i="8"/>
  <c r="BP612" i="8"/>
  <c r="BP613" i="8"/>
  <c r="BP614" i="8"/>
  <c r="BP615" i="8"/>
  <c r="BP616" i="8"/>
  <c r="BP617" i="8"/>
  <c r="BP618" i="8"/>
  <c r="BP619" i="8"/>
  <c r="BP620" i="8"/>
  <c r="BP621" i="8"/>
  <c r="BP622" i="8"/>
  <c r="BP623" i="8"/>
  <c r="BP624" i="8"/>
  <c r="BP625" i="8"/>
  <c r="BP626" i="8"/>
  <c r="BP627" i="8"/>
  <c r="BP628" i="8"/>
  <c r="BP629" i="8"/>
  <c r="BP630" i="8"/>
  <c r="BP631" i="8"/>
  <c r="BP632" i="8"/>
  <c r="BP633" i="8"/>
  <c r="BP634" i="8"/>
  <c r="BP635" i="8"/>
  <c r="BP636" i="8"/>
  <c r="BP637" i="8"/>
  <c r="BP638" i="8"/>
  <c r="BP639" i="8"/>
  <c r="BP640" i="8"/>
  <c r="BP641" i="8"/>
  <c r="BP642" i="8"/>
  <c r="BP643" i="8"/>
  <c r="BP644" i="8"/>
  <c r="BP645" i="8"/>
  <c r="BP646" i="8"/>
  <c r="BP647" i="8"/>
  <c r="BP648" i="8"/>
  <c r="BP649" i="8"/>
  <c r="BP650" i="8"/>
  <c r="BP651" i="8"/>
  <c r="BP652" i="8"/>
  <c r="BP653" i="8"/>
  <c r="BP654" i="8"/>
  <c r="BP655" i="8"/>
  <c r="BP656" i="8"/>
  <c r="BP657" i="8"/>
  <c r="BP658" i="8"/>
  <c r="BP659" i="8"/>
  <c r="BP660" i="8"/>
  <c r="BP661" i="8"/>
  <c r="BP662" i="8"/>
  <c r="BP663" i="8"/>
  <c r="BP664" i="8"/>
  <c r="BP665" i="8"/>
  <c r="BP666" i="8"/>
  <c r="BP667" i="8"/>
  <c r="BP668" i="8"/>
  <c r="BP669" i="8"/>
  <c r="BP670" i="8"/>
  <c r="BP671" i="8"/>
  <c r="BP672" i="8"/>
  <c r="BP673" i="8"/>
  <c r="BP674" i="8"/>
  <c r="BP675" i="8"/>
  <c r="BP676" i="8"/>
  <c r="BP677" i="8"/>
  <c r="BP678" i="8"/>
  <c r="BP679" i="8"/>
  <c r="BP680" i="8"/>
  <c r="BP681" i="8"/>
  <c r="BP682" i="8"/>
  <c r="BP683" i="8"/>
  <c r="BP684" i="8"/>
  <c r="BP685" i="8"/>
  <c r="BP686" i="8"/>
  <c r="BP687" i="8"/>
  <c r="BP688" i="8"/>
  <c r="BP689" i="8"/>
  <c r="BP690" i="8"/>
  <c r="BP691" i="8"/>
  <c r="BP692" i="8"/>
  <c r="BP693" i="8"/>
  <c r="BP694" i="8"/>
  <c r="BP695" i="8"/>
  <c r="BP696" i="8"/>
  <c r="BP697" i="8"/>
  <c r="BP698" i="8"/>
  <c r="BP699" i="8"/>
  <c r="BP700" i="8"/>
  <c r="BP701" i="8"/>
  <c r="BP702" i="8"/>
  <c r="BP703" i="8"/>
  <c r="BP704" i="8"/>
  <c r="BP705" i="8"/>
  <c r="BP706" i="8"/>
  <c r="BP707" i="8"/>
  <c r="BP708" i="8"/>
  <c r="BP709" i="8"/>
  <c r="BP710" i="8"/>
  <c r="BP711" i="8"/>
  <c r="BP712" i="8"/>
  <c r="BP713" i="8"/>
  <c r="BP714" i="8"/>
  <c r="BP715" i="8"/>
  <c r="BP716" i="8"/>
  <c r="BP717" i="8"/>
  <c r="BP718" i="8"/>
  <c r="BP719" i="8"/>
  <c r="BP720" i="8"/>
  <c r="BP721" i="8"/>
  <c r="BP722" i="8"/>
  <c r="BP723" i="8"/>
  <c r="BP724" i="8"/>
  <c r="BP725" i="8"/>
  <c r="BP726" i="8"/>
  <c r="BP727" i="8"/>
  <c r="BP728" i="8"/>
  <c r="BP729" i="8"/>
  <c r="BP730" i="8"/>
  <c r="BP731" i="8"/>
  <c r="BP732" i="8"/>
  <c r="BP733" i="8"/>
  <c r="BP734" i="8"/>
  <c r="BP735" i="8"/>
  <c r="BP736" i="8"/>
  <c r="BP737" i="8"/>
  <c r="BP738" i="8"/>
  <c r="BP739" i="8"/>
  <c r="BP740" i="8"/>
  <c r="BP741" i="8"/>
  <c r="BP742" i="8"/>
  <c r="BP743" i="8"/>
  <c r="BP744" i="8"/>
  <c r="BP745" i="8"/>
  <c r="BP746" i="8"/>
  <c r="BP747" i="8"/>
  <c r="BP748" i="8"/>
  <c r="BP749" i="8"/>
  <c r="BP750" i="8"/>
  <c r="BP751" i="8"/>
  <c r="BP752" i="8"/>
  <c r="BP753" i="8"/>
  <c r="BP754" i="8"/>
  <c r="BP755" i="8"/>
  <c r="BP756" i="8"/>
  <c r="BP757" i="8"/>
  <c r="BP758" i="8"/>
  <c r="BP759" i="8"/>
  <c r="BP760" i="8"/>
  <c r="BP761" i="8"/>
  <c r="BP762" i="8"/>
  <c r="BP763" i="8"/>
  <c r="BP764" i="8"/>
  <c r="BP765" i="8"/>
  <c r="BP766" i="8"/>
  <c r="BP767" i="8"/>
  <c r="BP768" i="8"/>
  <c r="BP769" i="8"/>
  <c r="BP770" i="8"/>
  <c r="BP771" i="8"/>
  <c r="BP772" i="8"/>
  <c r="BP773" i="8"/>
  <c r="BP774" i="8"/>
  <c r="BP775" i="8"/>
  <c r="BP776" i="8"/>
  <c r="BP777" i="8"/>
  <c r="BP778" i="8"/>
  <c r="BP779" i="8"/>
  <c r="BP780" i="8"/>
  <c r="BP781" i="8"/>
  <c r="BP782" i="8"/>
  <c r="BP783" i="8"/>
  <c r="BP784" i="8"/>
  <c r="BP785" i="8"/>
  <c r="BP786" i="8"/>
  <c r="BP787" i="8"/>
  <c r="BP788" i="8"/>
  <c r="BP789" i="8"/>
  <c r="BP790" i="8"/>
  <c r="BP791" i="8"/>
  <c r="BP792" i="8"/>
  <c r="BP793" i="8"/>
  <c r="BP794" i="8"/>
  <c r="BP795" i="8"/>
  <c r="BP796" i="8"/>
  <c r="BP797" i="8"/>
  <c r="BP798" i="8"/>
  <c r="BP799" i="8"/>
  <c r="BP800" i="8"/>
  <c r="BP801" i="8"/>
  <c r="BP802" i="8"/>
  <c r="BP803" i="8"/>
  <c r="BP804" i="8"/>
  <c r="BP805" i="8"/>
  <c r="BP806" i="8"/>
  <c r="BP807" i="8"/>
  <c r="BP808" i="8"/>
  <c r="BP809" i="8"/>
  <c r="BP810" i="8"/>
  <c r="BP811" i="8"/>
  <c r="BP812" i="8"/>
  <c r="BP813" i="8"/>
  <c r="BP814" i="8"/>
  <c r="BP815" i="8"/>
  <c r="BP816" i="8"/>
  <c r="BP817" i="8"/>
  <c r="BP818" i="8"/>
  <c r="BP819" i="8"/>
  <c r="BP820" i="8"/>
  <c r="BP821" i="8"/>
  <c r="BP822" i="8"/>
  <c r="BP823" i="8"/>
  <c r="BP824" i="8"/>
  <c r="BP825" i="8"/>
  <c r="BP826" i="8"/>
  <c r="BP827" i="8"/>
  <c r="BP828" i="8"/>
  <c r="BP829" i="8"/>
  <c r="BP830" i="8"/>
  <c r="BP831" i="8"/>
  <c r="BP832" i="8"/>
  <c r="BP833" i="8"/>
  <c r="BP834" i="8"/>
  <c r="BP835" i="8"/>
  <c r="BP836" i="8"/>
  <c r="BP837" i="8"/>
  <c r="BP838" i="8"/>
  <c r="BP839" i="8"/>
  <c r="BP840" i="8"/>
  <c r="BP841" i="8"/>
  <c r="BP842" i="8"/>
  <c r="BP843" i="8"/>
  <c r="BP844" i="8"/>
  <c r="BP845" i="8"/>
  <c r="BP846" i="8"/>
  <c r="BP847" i="8"/>
  <c r="BP848" i="8"/>
  <c r="BP849" i="8"/>
  <c r="BP850" i="8"/>
  <c r="BP851" i="8"/>
  <c r="BP852" i="8"/>
  <c r="BP853" i="8"/>
  <c r="BP854" i="8"/>
  <c r="BP855" i="8"/>
  <c r="BP856" i="8"/>
  <c r="BP857" i="8"/>
  <c r="BP858" i="8"/>
  <c r="BP859" i="8"/>
  <c r="BP860" i="8"/>
  <c r="BP861" i="8"/>
  <c r="BP862" i="8"/>
  <c r="BP863" i="8"/>
  <c r="BP864" i="8"/>
  <c r="BP865" i="8"/>
  <c r="BP866" i="8"/>
  <c r="BP867" i="8"/>
  <c r="BP868" i="8"/>
  <c r="BP869" i="8"/>
  <c r="BP870" i="8"/>
  <c r="BP871" i="8"/>
  <c r="BP872" i="8"/>
  <c r="BP873" i="8"/>
  <c r="BP874" i="8"/>
  <c r="BP875" i="8"/>
  <c r="BP876" i="8"/>
  <c r="BP877" i="8"/>
  <c r="BP878" i="8"/>
  <c r="BP879" i="8"/>
  <c r="BP880" i="8"/>
  <c r="BP881" i="8"/>
  <c r="BP882" i="8"/>
  <c r="BP883" i="8"/>
  <c r="BP884" i="8"/>
  <c r="BP885" i="8"/>
  <c r="BP886" i="8"/>
  <c r="BP887" i="8"/>
  <c r="BP888" i="8"/>
  <c r="BP889" i="8"/>
  <c r="BP890" i="8"/>
  <c r="BP891" i="8"/>
  <c r="BP892" i="8"/>
  <c r="BP893" i="8"/>
  <c r="BP894" i="8"/>
  <c r="BP895" i="8"/>
  <c r="BP896" i="8"/>
  <c r="BP897" i="8"/>
  <c r="BP898" i="8"/>
  <c r="BP899" i="8"/>
  <c r="BP900" i="8"/>
  <c r="BP901" i="8"/>
  <c r="BP902" i="8"/>
  <c r="BP903" i="8"/>
  <c r="BP904" i="8"/>
  <c r="BP905" i="8"/>
  <c r="BP906" i="8"/>
  <c r="BP907" i="8"/>
  <c r="BP908" i="8"/>
  <c r="BP909" i="8"/>
  <c r="BP910" i="8"/>
  <c r="BP911" i="8"/>
  <c r="BP912" i="8"/>
  <c r="BP913" i="8"/>
  <c r="BP914" i="8"/>
  <c r="BP915" i="8"/>
  <c r="BP916" i="8"/>
  <c r="BP917" i="8"/>
  <c r="BP918" i="8"/>
  <c r="BP919" i="8"/>
  <c r="BP920" i="8"/>
  <c r="BP921" i="8"/>
  <c r="BP922" i="8"/>
  <c r="BP923" i="8"/>
  <c r="BP924" i="8"/>
  <c r="BP925" i="8"/>
  <c r="BP926" i="8"/>
  <c r="BP927" i="8"/>
  <c r="BP928" i="8"/>
  <c r="BP929" i="8"/>
  <c r="BP930" i="8"/>
  <c r="BP931" i="8"/>
  <c r="BP932" i="8"/>
  <c r="BP933" i="8"/>
  <c r="BP934" i="8"/>
  <c r="BP935" i="8"/>
  <c r="BP936" i="8"/>
  <c r="BP937" i="8"/>
  <c r="BP938" i="8"/>
  <c r="BP939" i="8"/>
  <c r="BP940" i="8"/>
  <c r="BP941" i="8"/>
  <c r="BP942" i="8"/>
  <c r="BP943" i="8"/>
  <c r="BP944" i="8"/>
  <c r="BP945" i="8"/>
  <c r="BP946" i="8"/>
  <c r="BP947" i="8"/>
  <c r="BP948" i="8"/>
  <c r="BP949" i="8"/>
  <c r="BP950" i="8"/>
  <c r="BP951" i="8"/>
  <c r="BP952" i="8"/>
  <c r="BP953" i="8"/>
  <c r="BP954" i="8"/>
  <c r="BP955" i="8"/>
  <c r="BP956" i="8"/>
  <c r="BP957" i="8"/>
  <c r="BP958" i="8"/>
  <c r="BP959" i="8"/>
  <c r="BP960" i="8"/>
  <c r="BP961" i="8"/>
  <c r="BP962" i="8"/>
  <c r="BP963" i="8"/>
  <c r="BP964" i="8"/>
  <c r="BP965" i="8"/>
  <c r="BP966" i="8"/>
  <c r="BP967" i="8"/>
  <c r="BP968" i="8"/>
  <c r="BP969" i="8"/>
  <c r="BP970" i="8"/>
  <c r="BP971" i="8"/>
  <c r="BP972" i="8"/>
  <c r="BP973" i="8"/>
  <c r="BP974" i="8"/>
  <c r="BP975" i="8"/>
  <c r="BP976" i="8"/>
  <c r="BP977" i="8"/>
  <c r="BP978" i="8"/>
  <c r="BP979" i="8"/>
  <c r="BP980" i="8"/>
  <c r="BP981" i="8"/>
  <c r="BP982" i="8"/>
  <c r="BP983" i="8"/>
  <c r="BP984" i="8"/>
  <c r="BP985" i="8"/>
  <c r="BP986" i="8"/>
  <c r="BP987" i="8"/>
  <c r="BP988" i="8"/>
  <c r="BP989" i="8"/>
  <c r="BP990" i="8"/>
  <c r="BP991" i="8"/>
  <c r="BP992" i="8"/>
  <c r="BP993" i="8"/>
  <c r="BP994" i="8"/>
  <c r="BP995" i="8"/>
  <c r="BP996" i="8"/>
  <c r="BP997" i="8"/>
  <c r="BP998" i="8"/>
  <c r="BP999" i="8"/>
  <c r="BP1000" i="8"/>
  <c r="BP1001" i="8"/>
  <c r="BP1002" i="8"/>
  <c r="BP1003" i="8"/>
  <c r="BP1004" i="8"/>
  <c r="BM13" i="8"/>
  <c r="BM14" i="8"/>
  <c r="BM15" i="8"/>
  <c r="BM16" i="8"/>
  <c r="BM17" i="8"/>
  <c r="BM18" i="8"/>
  <c r="BM19" i="8"/>
  <c r="BM20" i="8"/>
  <c r="BM21" i="8"/>
  <c r="BM22" i="8"/>
  <c r="BM23" i="8"/>
  <c r="BM24" i="8"/>
  <c r="BM25" i="8"/>
  <c r="BM26" i="8"/>
  <c r="BM27" i="8"/>
  <c r="BM28" i="8"/>
  <c r="BM29" i="8"/>
  <c r="BM30" i="8"/>
  <c r="BM31" i="8"/>
  <c r="BM32" i="8"/>
  <c r="BM33" i="8"/>
  <c r="BM34" i="8"/>
  <c r="BM35" i="8"/>
  <c r="BM36" i="8"/>
  <c r="BM37" i="8"/>
  <c r="BM38" i="8"/>
  <c r="BM39" i="8"/>
  <c r="BM40" i="8"/>
  <c r="BM41" i="8"/>
  <c r="BM42" i="8"/>
  <c r="BM43" i="8"/>
  <c r="BM44" i="8"/>
  <c r="BM45" i="8"/>
  <c r="BM46" i="8"/>
  <c r="BM47" i="8"/>
  <c r="BM48" i="8"/>
  <c r="BM49" i="8"/>
  <c r="BM50" i="8"/>
  <c r="BM51" i="8"/>
  <c r="BM52" i="8"/>
  <c r="BM53" i="8"/>
  <c r="BM54" i="8"/>
  <c r="BM55" i="8"/>
  <c r="BM56" i="8"/>
  <c r="BM57" i="8"/>
  <c r="BM58" i="8"/>
  <c r="BM59" i="8"/>
  <c r="BM60" i="8"/>
  <c r="BM61" i="8"/>
  <c r="BM62" i="8"/>
  <c r="BM63" i="8"/>
  <c r="BM64" i="8"/>
  <c r="BM65" i="8"/>
  <c r="BM66" i="8"/>
  <c r="BM67" i="8"/>
  <c r="BM68" i="8"/>
  <c r="BM69" i="8"/>
  <c r="BM70" i="8"/>
  <c r="BM71" i="8"/>
  <c r="BM72" i="8"/>
  <c r="BM73" i="8"/>
  <c r="BM74" i="8"/>
  <c r="BM75" i="8"/>
  <c r="BM76" i="8"/>
  <c r="BM77" i="8"/>
  <c r="BM78" i="8"/>
  <c r="BM79" i="8"/>
  <c r="BM80" i="8"/>
  <c r="BM81" i="8"/>
  <c r="BM82" i="8"/>
  <c r="BM83" i="8"/>
  <c r="BM84" i="8"/>
  <c r="BM85" i="8"/>
  <c r="BM86" i="8"/>
  <c r="BM87" i="8"/>
  <c r="BM88" i="8"/>
  <c r="BM89" i="8"/>
  <c r="BM90" i="8"/>
  <c r="BM91" i="8"/>
  <c r="BM92" i="8"/>
  <c r="BM93" i="8"/>
  <c r="BM94" i="8"/>
  <c r="BM95" i="8"/>
  <c r="BM96" i="8"/>
  <c r="BM97" i="8"/>
  <c r="BM98" i="8"/>
  <c r="BM99" i="8"/>
  <c r="BM100" i="8"/>
  <c r="BM101" i="8"/>
  <c r="BM102" i="8"/>
  <c r="BM103" i="8"/>
  <c r="BM104" i="8"/>
  <c r="BM105" i="8"/>
  <c r="BM106" i="8"/>
  <c r="BM107" i="8"/>
  <c r="BM108" i="8"/>
  <c r="BM109" i="8"/>
  <c r="BM110" i="8"/>
  <c r="BM111" i="8"/>
  <c r="BM112" i="8"/>
  <c r="BM113" i="8"/>
  <c r="BM114" i="8"/>
  <c r="BM115" i="8"/>
  <c r="BM116" i="8"/>
  <c r="BM117" i="8"/>
  <c r="BM118" i="8"/>
  <c r="BM119" i="8"/>
  <c r="BM120" i="8"/>
  <c r="BM121" i="8"/>
  <c r="BM122" i="8"/>
  <c r="BM123" i="8"/>
  <c r="BM124" i="8"/>
  <c r="BM125" i="8"/>
  <c r="BM126" i="8"/>
  <c r="BM127" i="8"/>
  <c r="BM128" i="8"/>
  <c r="BM129" i="8"/>
  <c r="BM130" i="8"/>
  <c r="BM131" i="8"/>
  <c r="BM132" i="8"/>
  <c r="BM133" i="8"/>
  <c r="BM134" i="8"/>
  <c r="BM135" i="8"/>
  <c r="BM136" i="8"/>
  <c r="BM137" i="8"/>
  <c r="BM138" i="8"/>
  <c r="BM139" i="8"/>
  <c r="BM140" i="8"/>
  <c r="BM141" i="8"/>
  <c r="BM142" i="8"/>
  <c r="BM143" i="8"/>
  <c r="BM144" i="8"/>
  <c r="BM145" i="8"/>
  <c r="BM146" i="8"/>
  <c r="BM147" i="8"/>
  <c r="BM148" i="8"/>
  <c r="BM149" i="8"/>
  <c r="BM150" i="8"/>
  <c r="BM151" i="8"/>
  <c r="BM152" i="8"/>
  <c r="BM153" i="8"/>
  <c r="BM154" i="8"/>
  <c r="BM155" i="8"/>
  <c r="BM156" i="8"/>
  <c r="BM157" i="8"/>
  <c r="BM158" i="8"/>
  <c r="BM159" i="8"/>
  <c r="BM160" i="8"/>
  <c r="BM161" i="8"/>
  <c r="BM162" i="8"/>
  <c r="BM163" i="8"/>
  <c r="BM164" i="8"/>
  <c r="BM165" i="8"/>
  <c r="BM166" i="8"/>
  <c r="BM167" i="8"/>
  <c r="BM168" i="8"/>
  <c r="BM169" i="8"/>
  <c r="BM170" i="8"/>
  <c r="BM171" i="8"/>
  <c r="BM172" i="8"/>
  <c r="BM173" i="8"/>
  <c r="BM174" i="8"/>
  <c r="BM175" i="8"/>
  <c r="BM176" i="8"/>
  <c r="BM177" i="8"/>
  <c r="BM178" i="8"/>
  <c r="BM179" i="8"/>
  <c r="BM180" i="8"/>
  <c r="BM181" i="8"/>
  <c r="BM182" i="8"/>
  <c r="BM183" i="8"/>
  <c r="BM184" i="8"/>
  <c r="BM185" i="8"/>
  <c r="BM186" i="8"/>
  <c r="BM187" i="8"/>
  <c r="BM188" i="8"/>
  <c r="BM189" i="8"/>
  <c r="BM190" i="8"/>
  <c r="BM191" i="8"/>
  <c r="BM192" i="8"/>
  <c r="BM193" i="8"/>
  <c r="BM194" i="8"/>
  <c r="BM195" i="8"/>
  <c r="BM196" i="8"/>
  <c r="BM197" i="8"/>
  <c r="BM198" i="8"/>
  <c r="BM199" i="8"/>
  <c r="BM200" i="8"/>
  <c r="BM201" i="8"/>
  <c r="BM202" i="8"/>
  <c r="BM203" i="8"/>
  <c r="BM204" i="8"/>
  <c r="BM205" i="8"/>
  <c r="BM206" i="8"/>
  <c r="BM207" i="8"/>
  <c r="BM208" i="8"/>
  <c r="BM209" i="8"/>
  <c r="BM210" i="8"/>
  <c r="BM211" i="8"/>
  <c r="BM212" i="8"/>
  <c r="BM213" i="8"/>
  <c r="BM214" i="8"/>
  <c r="BM215" i="8"/>
  <c r="BM216" i="8"/>
  <c r="BM217" i="8"/>
  <c r="BM218" i="8"/>
  <c r="BM219" i="8"/>
  <c r="BM220" i="8"/>
  <c r="BM221" i="8"/>
  <c r="BM222" i="8"/>
  <c r="BM223" i="8"/>
  <c r="BM224" i="8"/>
  <c r="BM225" i="8"/>
  <c r="BM226" i="8"/>
  <c r="BM227" i="8"/>
  <c r="BM228" i="8"/>
  <c r="BM229" i="8"/>
  <c r="BM230" i="8"/>
  <c r="BM231" i="8"/>
  <c r="BM232" i="8"/>
  <c r="BM233" i="8"/>
  <c r="BM234" i="8"/>
  <c r="BM235" i="8"/>
  <c r="BM236" i="8"/>
  <c r="BM237" i="8"/>
  <c r="BM238" i="8"/>
  <c r="BM239" i="8"/>
  <c r="BM240" i="8"/>
  <c r="BM241" i="8"/>
  <c r="BM242" i="8"/>
  <c r="BM243" i="8"/>
  <c r="BM244" i="8"/>
  <c r="BM245" i="8"/>
  <c r="BM246" i="8"/>
  <c r="BM247" i="8"/>
  <c r="BM248" i="8"/>
  <c r="BM249" i="8"/>
  <c r="BM250" i="8"/>
  <c r="BM251" i="8"/>
  <c r="BM252" i="8"/>
  <c r="BM253" i="8"/>
  <c r="BM254" i="8"/>
  <c r="BM255" i="8"/>
  <c r="BM256" i="8"/>
  <c r="BM257" i="8"/>
  <c r="BM258" i="8"/>
  <c r="BM259" i="8"/>
  <c r="BM260" i="8"/>
  <c r="BM261" i="8"/>
  <c r="BM262" i="8"/>
  <c r="BM263" i="8"/>
  <c r="BM264" i="8"/>
  <c r="BM265" i="8"/>
  <c r="BM266" i="8"/>
  <c r="BM267" i="8"/>
  <c r="BM268" i="8"/>
  <c r="BM269" i="8"/>
  <c r="BM270" i="8"/>
  <c r="BM271" i="8"/>
  <c r="BM272" i="8"/>
  <c r="BM273" i="8"/>
  <c r="BM274" i="8"/>
  <c r="BM275" i="8"/>
  <c r="BM276" i="8"/>
  <c r="BM277" i="8"/>
  <c r="BM278" i="8"/>
  <c r="BM279" i="8"/>
  <c r="BM280" i="8"/>
  <c r="BM281" i="8"/>
  <c r="BM282" i="8"/>
  <c r="BM283" i="8"/>
  <c r="BM284" i="8"/>
  <c r="BM285" i="8"/>
  <c r="BM286" i="8"/>
  <c r="BM287" i="8"/>
  <c r="BM288" i="8"/>
  <c r="BM289" i="8"/>
  <c r="BM290" i="8"/>
  <c r="BM291" i="8"/>
  <c r="BM292" i="8"/>
  <c r="BM293" i="8"/>
  <c r="BM294" i="8"/>
  <c r="BM295" i="8"/>
  <c r="BM296" i="8"/>
  <c r="BM297" i="8"/>
  <c r="BM298" i="8"/>
  <c r="BM299" i="8"/>
  <c r="BM300" i="8"/>
  <c r="BM301" i="8"/>
  <c r="BM302" i="8"/>
  <c r="BM303" i="8"/>
  <c r="BM304" i="8"/>
  <c r="BM305" i="8"/>
  <c r="BM306" i="8"/>
  <c r="BM307" i="8"/>
  <c r="BM308" i="8"/>
  <c r="BM309" i="8"/>
  <c r="BM310" i="8"/>
  <c r="BM311" i="8"/>
  <c r="BM312" i="8"/>
  <c r="BM313" i="8"/>
  <c r="BM314" i="8"/>
  <c r="BM315" i="8"/>
  <c r="BM316" i="8"/>
  <c r="BM317" i="8"/>
  <c r="BM318" i="8"/>
  <c r="BM319" i="8"/>
  <c r="BM320" i="8"/>
  <c r="BM321" i="8"/>
  <c r="BM322" i="8"/>
  <c r="BM323" i="8"/>
  <c r="BM324" i="8"/>
  <c r="BM325" i="8"/>
  <c r="BM326" i="8"/>
  <c r="BM327" i="8"/>
  <c r="BM328" i="8"/>
  <c r="BM329" i="8"/>
  <c r="BM330" i="8"/>
  <c r="BM331" i="8"/>
  <c r="BM332" i="8"/>
  <c r="BM333" i="8"/>
  <c r="BM334" i="8"/>
  <c r="BM335" i="8"/>
  <c r="BM336" i="8"/>
  <c r="BM337" i="8"/>
  <c r="BM338" i="8"/>
  <c r="BM339" i="8"/>
  <c r="BM340" i="8"/>
  <c r="BM341" i="8"/>
  <c r="BM342" i="8"/>
  <c r="BM343" i="8"/>
  <c r="BM344" i="8"/>
  <c r="BM345" i="8"/>
  <c r="BM346" i="8"/>
  <c r="BM347" i="8"/>
  <c r="BM348" i="8"/>
  <c r="BM349" i="8"/>
  <c r="BM350" i="8"/>
  <c r="BM351" i="8"/>
  <c r="BM352" i="8"/>
  <c r="BM353" i="8"/>
  <c r="BM354" i="8"/>
  <c r="BM355" i="8"/>
  <c r="BM356" i="8"/>
  <c r="BM357" i="8"/>
  <c r="BM358" i="8"/>
  <c r="BM359" i="8"/>
  <c r="BM360" i="8"/>
  <c r="BM361" i="8"/>
  <c r="BM362" i="8"/>
  <c r="BM363" i="8"/>
  <c r="BM364" i="8"/>
  <c r="BM365" i="8"/>
  <c r="BM366" i="8"/>
  <c r="BM367" i="8"/>
  <c r="BM368" i="8"/>
  <c r="BM369" i="8"/>
  <c r="BM370" i="8"/>
  <c r="BM371" i="8"/>
  <c r="BM372" i="8"/>
  <c r="BM373" i="8"/>
  <c r="BM374" i="8"/>
  <c r="BM375" i="8"/>
  <c r="BM376" i="8"/>
  <c r="BM377" i="8"/>
  <c r="BM378" i="8"/>
  <c r="BM379" i="8"/>
  <c r="BM380" i="8"/>
  <c r="BM381" i="8"/>
  <c r="BM382" i="8"/>
  <c r="BM383" i="8"/>
  <c r="BM384" i="8"/>
  <c r="BM385" i="8"/>
  <c r="BM386" i="8"/>
  <c r="BM387" i="8"/>
  <c r="BM388" i="8"/>
  <c r="BM389" i="8"/>
  <c r="BM390" i="8"/>
  <c r="BM391" i="8"/>
  <c r="BM392" i="8"/>
  <c r="BM393" i="8"/>
  <c r="BM394" i="8"/>
  <c r="BM395" i="8"/>
  <c r="BM396" i="8"/>
  <c r="BM397" i="8"/>
  <c r="BM398" i="8"/>
  <c r="BM399" i="8"/>
  <c r="BM400" i="8"/>
  <c r="BM401" i="8"/>
  <c r="BM402" i="8"/>
  <c r="BM403" i="8"/>
  <c r="BM404" i="8"/>
  <c r="BM405" i="8"/>
  <c r="BM406" i="8"/>
  <c r="BM407" i="8"/>
  <c r="BM408" i="8"/>
  <c r="BM409" i="8"/>
  <c r="BM410" i="8"/>
  <c r="BM411" i="8"/>
  <c r="BM412" i="8"/>
  <c r="BM413" i="8"/>
  <c r="BM414" i="8"/>
  <c r="BM415" i="8"/>
  <c r="BM416" i="8"/>
  <c r="BM417" i="8"/>
  <c r="BM418" i="8"/>
  <c r="BM419" i="8"/>
  <c r="BM420" i="8"/>
  <c r="BM421" i="8"/>
  <c r="BM422" i="8"/>
  <c r="BM423" i="8"/>
  <c r="BM424" i="8"/>
  <c r="BM425" i="8"/>
  <c r="BM426" i="8"/>
  <c r="BM427" i="8"/>
  <c r="BM428" i="8"/>
  <c r="BM429" i="8"/>
  <c r="BM430" i="8"/>
  <c r="BM431" i="8"/>
  <c r="BM432" i="8"/>
  <c r="BM433" i="8"/>
  <c r="BM434" i="8"/>
  <c r="BM435" i="8"/>
  <c r="BM436" i="8"/>
  <c r="BM437" i="8"/>
  <c r="BM438" i="8"/>
  <c r="BM439" i="8"/>
  <c r="BM440" i="8"/>
  <c r="BM441" i="8"/>
  <c r="BM442" i="8"/>
  <c r="BM443" i="8"/>
  <c r="BM444" i="8"/>
  <c r="BM445" i="8"/>
  <c r="BM446" i="8"/>
  <c r="BM447" i="8"/>
  <c r="BM448" i="8"/>
  <c r="BM449" i="8"/>
  <c r="BM450" i="8"/>
  <c r="BM451" i="8"/>
  <c r="BM452" i="8"/>
  <c r="BM453" i="8"/>
  <c r="BM454" i="8"/>
  <c r="BM455" i="8"/>
  <c r="BM456" i="8"/>
  <c r="BM457" i="8"/>
  <c r="BM458" i="8"/>
  <c r="BM459" i="8"/>
  <c r="BM460" i="8"/>
  <c r="BM461" i="8"/>
  <c r="BM462" i="8"/>
  <c r="BM463" i="8"/>
  <c r="BM464" i="8"/>
  <c r="BM465" i="8"/>
  <c r="BM466" i="8"/>
  <c r="BM467" i="8"/>
  <c r="BM468" i="8"/>
  <c r="BM469" i="8"/>
  <c r="BM470" i="8"/>
  <c r="BM471" i="8"/>
  <c r="BM472" i="8"/>
  <c r="BM473" i="8"/>
  <c r="BM474" i="8"/>
  <c r="BM475" i="8"/>
  <c r="BM476" i="8"/>
  <c r="BM477" i="8"/>
  <c r="BM478" i="8"/>
  <c r="BM479" i="8"/>
  <c r="BM480" i="8"/>
  <c r="BM481" i="8"/>
  <c r="BM482" i="8"/>
  <c r="BM483" i="8"/>
  <c r="BM484" i="8"/>
  <c r="BM485" i="8"/>
  <c r="BM486" i="8"/>
  <c r="BM487" i="8"/>
  <c r="BM488" i="8"/>
  <c r="BM489" i="8"/>
  <c r="BM490" i="8"/>
  <c r="BM491" i="8"/>
  <c r="BM492" i="8"/>
  <c r="BM493" i="8"/>
  <c r="BM494" i="8"/>
  <c r="BM495" i="8"/>
  <c r="BM496" i="8"/>
  <c r="BM497" i="8"/>
  <c r="BM498" i="8"/>
  <c r="BM499" i="8"/>
  <c r="BM500" i="8"/>
  <c r="BM501" i="8"/>
  <c r="BM502" i="8"/>
  <c r="BM503" i="8"/>
  <c r="BM504" i="8"/>
  <c r="BM505" i="8"/>
  <c r="BM506" i="8"/>
  <c r="BM507" i="8"/>
  <c r="BM508" i="8"/>
  <c r="BM509" i="8"/>
  <c r="BM510" i="8"/>
  <c r="BM511" i="8"/>
  <c r="BM512" i="8"/>
  <c r="BM513" i="8"/>
  <c r="BM514" i="8"/>
  <c r="BM515" i="8"/>
  <c r="BM516" i="8"/>
  <c r="BM517" i="8"/>
  <c r="BM518" i="8"/>
  <c r="BM519" i="8"/>
  <c r="BM520" i="8"/>
  <c r="BM521" i="8"/>
  <c r="BM522" i="8"/>
  <c r="BM523" i="8"/>
  <c r="BM524" i="8"/>
  <c r="BM525" i="8"/>
  <c r="BM526" i="8"/>
  <c r="BM527" i="8"/>
  <c r="BM528" i="8"/>
  <c r="BM529" i="8"/>
  <c r="BM530" i="8"/>
  <c r="BM531" i="8"/>
  <c r="BM532" i="8"/>
  <c r="BM533" i="8"/>
  <c r="BM534" i="8"/>
  <c r="BM535" i="8"/>
  <c r="BM536" i="8"/>
  <c r="BM537" i="8"/>
  <c r="BM538" i="8"/>
  <c r="BM539" i="8"/>
  <c r="BM540" i="8"/>
  <c r="BM541" i="8"/>
  <c r="BM542" i="8"/>
  <c r="BM543" i="8"/>
  <c r="BM544" i="8"/>
  <c r="BM545" i="8"/>
  <c r="BM546" i="8"/>
  <c r="BM547" i="8"/>
  <c r="BM548" i="8"/>
  <c r="BM549" i="8"/>
  <c r="BM550" i="8"/>
  <c r="BM551" i="8"/>
  <c r="BM552" i="8"/>
  <c r="BM553" i="8"/>
  <c r="BM554" i="8"/>
  <c r="BM555" i="8"/>
  <c r="BM556" i="8"/>
  <c r="BM557" i="8"/>
  <c r="BM558" i="8"/>
  <c r="BM559" i="8"/>
  <c r="BM560" i="8"/>
  <c r="BM561" i="8"/>
  <c r="BM562" i="8"/>
  <c r="BM563" i="8"/>
  <c r="BM564" i="8"/>
  <c r="BM565" i="8"/>
  <c r="BM566" i="8"/>
  <c r="BM567" i="8"/>
  <c r="BM568" i="8"/>
  <c r="BM569" i="8"/>
  <c r="BM570" i="8"/>
  <c r="BM571" i="8"/>
  <c r="BM572" i="8"/>
  <c r="BM573" i="8"/>
  <c r="BM574" i="8"/>
  <c r="BM575" i="8"/>
  <c r="BM576" i="8"/>
  <c r="BM577" i="8"/>
  <c r="BM578" i="8"/>
  <c r="BM579" i="8"/>
  <c r="BM580" i="8"/>
  <c r="BM581" i="8"/>
  <c r="BM582" i="8"/>
  <c r="BM583" i="8"/>
  <c r="BM584" i="8"/>
  <c r="BM585" i="8"/>
  <c r="BM586" i="8"/>
  <c r="BM587" i="8"/>
  <c r="BM588" i="8"/>
  <c r="BM589" i="8"/>
  <c r="BM590" i="8"/>
  <c r="BM591" i="8"/>
  <c r="BM592" i="8"/>
  <c r="BM593" i="8"/>
  <c r="BM594" i="8"/>
  <c r="BM595" i="8"/>
  <c r="BM596" i="8"/>
  <c r="BM597" i="8"/>
  <c r="BM598" i="8"/>
  <c r="BM599" i="8"/>
  <c r="BM600" i="8"/>
  <c r="BM601" i="8"/>
  <c r="BM602" i="8"/>
  <c r="BM603" i="8"/>
  <c r="BM604" i="8"/>
  <c r="BM605" i="8"/>
  <c r="BM606" i="8"/>
  <c r="BM607" i="8"/>
  <c r="BM608" i="8"/>
  <c r="BM609" i="8"/>
  <c r="BM610" i="8"/>
  <c r="BM611" i="8"/>
  <c r="BM612" i="8"/>
  <c r="BM613" i="8"/>
  <c r="BM614" i="8"/>
  <c r="BM615" i="8"/>
  <c r="BM616" i="8"/>
  <c r="BM617" i="8"/>
  <c r="BM618" i="8"/>
  <c r="BM619" i="8"/>
  <c r="BM620" i="8"/>
  <c r="BM621" i="8"/>
  <c r="BM622" i="8"/>
  <c r="BM623" i="8"/>
  <c r="BM624" i="8"/>
  <c r="BM625" i="8"/>
  <c r="BM626" i="8"/>
  <c r="BM627" i="8"/>
  <c r="BM628" i="8"/>
  <c r="BM629" i="8"/>
  <c r="BM630" i="8"/>
  <c r="BM631" i="8"/>
  <c r="BM632" i="8"/>
  <c r="BM633" i="8"/>
  <c r="BM634" i="8"/>
  <c r="BM635" i="8"/>
  <c r="BM636" i="8"/>
  <c r="BM637" i="8"/>
  <c r="BM638" i="8"/>
  <c r="BM639" i="8"/>
  <c r="BM640" i="8"/>
  <c r="BM641" i="8"/>
  <c r="BM642" i="8"/>
  <c r="BM643" i="8"/>
  <c r="BM644" i="8"/>
  <c r="BM645" i="8"/>
  <c r="BM646" i="8"/>
  <c r="BM647" i="8"/>
  <c r="BM648" i="8"/>
  <c r="BM649" i="8"/>
  <c r="BM650" i="8"/>
  <c r="BM651" i="8"/>
  <c r="BM652" i="8"/>
  <c r="BM653" i="8"/>
  <c r="BM654" i="8"/>
  <c r="BM655" i="8"/>
  <c r="BM656" i="8"/>
  <c r="BM657" i="8"/>
  <c r="BM658" i="8"/>
  <c r="BM659" i="8"/>
  <c r="BM660" i="8"/>
  <c r="BM661" i="8"/>
  <c r="BM662" i="8"/>
  <c r="BM663" i="8"/>
  <c r="BM664" i="8"/>
  <c r="BM665" i="8"/>
  <c r="BM666" i="8"/>
  <c r="BM667" i="8"/>
  <c r="BM668" i="8"/>
  <c r="BM669" i="8"/>
  <c r="BM670" i="8"/>
  <c r="BM671" i="8"/>
  <c r="BM672" i="8"/>
  <c r="BM673" i="8"/>
  <c r="BM674" i="8"/>
  <c r="BM675" i="8"/>
  <c r="BM676" i="8"/>
  <c r="BM677" i="8"/>
  <c r="BM678" i="8"/>
  <c r="BM679" i="8"/>
  <c r="BM680" i="8"/>
  <c r="BM681" i="8"/>
  <c r="BM682" i="8"/>
  <c r="BM683" i="8"/>
  <c r="BM684" i="8"/>
  <c r="BM685" i="8"/>
  <c r="BM686" i="8"/>
  <c r="BM687" i="8"/>
  <c r="BM688" i="8"/>
  <c r="BM689" i="8"/>
  <c r="BM690" i="8"/>
  <c r="BM691" i="8"/>
  <c r="BM692" i="8"/>
  <c r="BM693" i="8"/>
  <c r="BM694" i="8"/>
  <c r="BM695" i="8"/>
  <c r="BM696" i="8"/>
  <c r="BM697" i="8"/>
  <c r="BM698" i="8"/>
  <c r="BM699" i="8"/>
  <c r="BM700" i="8"/>
  <c r="BM701" i="8"/>
  <c r="BM702" i="8"/>
  <c r="BM703" i="8"/>
  <c r="BM704" i="8"/>
  <c r="BM705" i="8"/>
  <c r="BM706" i="8"/>
  <c r="BM707" i="8"/>
  <c r="BM708" i="8"/>
  <c r="BM709" i="8"/>
  <c r="BM710" i="8"/>
  <c r="BM711" i="8"/>
  <c r="BM712" i="8"/>
  <c r="BM713" i="8"/>
  <c r="BM714" i="8"/>
  <c r="BM715" i="8"/>
  <c r="BM716" i="8"/>
  <c r="BM717" i="8"/>
  <c r="BM718" i="8"/>
  <c r="BM719" i="8"/>
  <c r="BM720" i="8"/>
  <c r="BM721" i="8"/>
  <c r="BM722" i="8"/>
  <c r="BM723" i="8"/>
  <c r="BM724" i="8"/>
  <c r="BM725" i="8"/>
  <c r="BM726" i="8"/>
  <c r="BM727" i="8"/>
  <c r="BM728" i="8"/>
  <c r="BM729" i="8"/>
  <c r="BM730" i="8"/>
  <c r="BM731" i="8"/>
  <c r="BM732" i="8"/>
  <c r="BM733" i="8"/>
  <c r="BM734" i="8"/>
  <c r="BM735" i="8"/>
  <c r="BM736" i="8"/>
  <c r="BM737" i="8"/>
  <c r="BM738" i="8"/>
  <c r="BM739" i="8"/>
  <c r="BM740" i="8"/>
  <c r="BM741" i="8"/>
  <c r="BM742" i="8"/>
  <c r="BM743" i="8"/>
  <c r="BM744" i="8"/>
  <c r="BM745" i="8"/>
  <c r="BM746" i="8"/>
  <c r="BM747" i="8"/>
  <c r="BM748" i="8"/>
  <c r="BM749" i="8"/>
  <c r="BM750" i="8"/>
  <c r="BM751" i="8"/>
  <c r="BM752" i="8"/>
  <c r="BM753" i="8"/>
  <c r="BM754" i="8"/>
  <c r="BM755" i="8"/>
  <c r="BM756" i="8"/>
  <c r="BM757" i="8"/>
  <c r="BM758" i="8"/>
  <c r="BM759" i="8"/>
  <c r="BM760" i="8"/>
  <c r="BM761" i="8"/>
  <c r="BM762" i="8"/>
  <c r="BM763" i="8"/>
  <c r="BM764" i="8"/>
  <c r="BM765" i="8"/>
  <c r="BM766" i="8"/>
  <c r="BM767" i="8"/>
  <c r="BM768" i="8"/>
  <c r="BM769" i="8"/>
  <c r="BM770" i="8"/>
  <c r="BM771" i="8"/>
  <c r="BM772" i="8"/>
  <c r="BM773" i="8"/>
  <c r="BM774" i="8"/>
  <c r="BM775" i="8"/>
  <c r="BM776" i="8"/>
  <c r="BM777" i="8"/>
  <c r="BM778" i="8"/>
  <c r="BM779" i="8"/>
  <c r="BM780" i="8"/>
  <c r="BM781" i="8"/>
  <c r="BM782" i="8"/>
  <c r="BM783" i="8"/>
  <c r="BM784" i="8"/>
  <c r="BM785" i="8"/>
  <c r="BM786" i="8"/>
  <c r="BM787" i="8"/>
  <c r="BM788" i="8"/>
  <c r="BM789" i="8"/>
  <c r="BM790" i="8"/>
  <c r="BM791" i="8"/>
  <c r="BM792" i="8"/>
  <c r="BM793" i="8"/>
  <c r="BM794" i="8"/>
  <c r="BM795" i="8"/>
  <c r="BM796" i="8"/>
  <c r="BM797" i="8"/>
  <c r="BM798" i="8"/>
  <c r="BM799" i="8"/>
  <c r="BM800" i="8"/>
  <c r="BM801" i="8"/>
  <c r="BM802" i="8"/>
  <c r="BM803" i="8"/>
  <c r="BM804" i="8"/>
  <c r="BM805" i="8"/>
  <c r="BM806" i="8"/>
  <c r="BM807" i="8"/>
  <c r="BM808" i="8"/>
  <c r="BM809" i="8"/>
  <c r="BM810" i="8"/>
  <c r="BM811" i="8"/>
  <c r="BM812" i="8"/>
  <c r="BM813" i="8"/>
  <c r="BM814" i="8"/>
  <c r="BM815" i="8"/>
  <c r="BM816" i="8"/>
  <c r="BM817" i="8"/>
  <c r="BM818" i="8"/>
  <c r="BM819" i="8"/>
  <c r="BM820" i="8"/>
  <c r="BM821" i="8"/>
  <c r="BM822" i="8"/>
  <c r="BM823" i="8"/>
  <c r="BM824" i="8"/>
  <c r="BM825" i="8"/>
  <c r="BM826" i="8"/>
  <c r="BM827" i="8"/>
  <c r="BM828" i="8"/>
  <c r="BM829" i="8"/>
  <c r="BM830" i="8"/>
  <c r="BM831" i="8"/>
  <c r="BM832" i="8"/>
  <c r="BM833" i="8"/>
  <c r="BM834" i="8"/>
  <c r="BM835" i="8"/>
  <c r="BM836" i="8"/>
  <c r="BM837" i="8"/>
  <c r="BM838" i="8"/>
  <c r="BM839" i="8"/>
  <c r="BM840" i="8"/>
  <c r="BM841" i="8"/>
  <c r="BM842" i="8"/>
  <c r="BM843" i="8"/>
  <c r="BM844" i="8"/>
  <c r="BM845" i="8"/>
  <c r="BM846" i="8"/>
  <c r="BM847" i="8"/>
  <c r="BM848" i="8"/>
  <c r="BM849" i="8"/>
  <c r="BM850" i="8"/>
  <c r="BM851" i="8"/>
  <c r="BM852" i="8"/>
  <c r="BM853" i="8"/>
  <c r="BM854" i="8"/>
  <c r="BM855" i="8"/>
  <c r="BM856" i="8"/>
  <c r="BM857" i="8"/>
  <c r="BM858" i="8"/>
  <c r="BM859" i="8"/>
  <c r="BM860" i="8"/>
  <c r="BM861" i="8"/>
  <c r="BM862" i="8"/>
  <c r="BM863" i="8"/>
  <c r="BM864" i="8"/>
  <c r="BM865" i="8"/>
  <c r="BM866" i="8"/>
  <c r="BM867" i="8"/>
  <c r="BM868" i="8"/>
  <c r="BM869" i="8"/>
  <c r="BM870" i="8"/>
  <c r="BM871" i="8"/>
  <c r="BM872" i="8"/>
  <c r="BM873" i="8"/>
  <c r="BM874" i="8"/>
  <c r="BM875" i="8"/>
  <c r="BM876" i="8"/>
  <c r="BM877" i="8"/>
  <c r="BM878" i="8"/>
  <c r="BM879" i="8"/>
  <c r="BM880" i="8"/>
  <c r="BM881" i="8"/>
  <c r="BM882" i="8"/>
  <c r="BM883" i="8"/>
  <c r="BM884" i="8"/>
  <c r="BM885" i="8"/>
  <c r="BM886" i="8"/>
  <c r="BM887" i="8"/>
  <c r="BM888" i="8"/>
  <c r="BM889" i="8"/>
  <c r="BM890" i="8"/>
  <c r="BM891" i="8"/>
  <c r="BM892" i="8"/>
  <c r="BM893" i="8"/>
  <c r="BM894" i="8"/>
  <c r="BM895" i="8"/>
  <c r="BM896" i="8"/>
  <c r="BM897" i="8"/>
  <c r="BM898" i="8"/>
  <c r="BM899" i="8"/>
  <c r="BM900" i="8"/>
  <c r="BM901" i="8"/>
  <c r="BM902" i="8"/>
  <c r="BM903" i="8"/>
  <c r="BM904" i="8"/>
  <c r="BM905" i="8"/>
  <c r="BM906" i="8"/>
  <c r="BM907" i="8"/>
  <c r="BM908" i="8"/>
  <c r="BM909" i="8"/>
  <c r="BM910" i="8"/>
  <c r="BM911" i="8"/>
  <c r="BM912" i="8"/>
  <c r="BM913" i="8"/>
  <c r="BM914" i="8"/>
  <c r="BM915" i="8"/>
  <c r="BM916" i="8"/>
  <c r="BM917" i="8"/>
  <c r="BM918" i="8"/>
  <c r="BM919" i="8"/>
  <c r="BM920" i="8"/>
  <c r="BM921" i="8"/>
  <c r="BM922" i="8"/>
  <c r="BM923" i="8"/>
  <c r="BM924" i="8"/>
  <c r="BM925" i="8"/>
  <c r="BM926" i="8"/>
  <c r="BM927" i="8"/>
  <c r="BM928" i="8"/>
  <c r="BM929" i="8"/>
  <c r="BM930" i="8"/>
  <c r="BM931" i="8"/>
  <c r="BM932" i="8"/>
  <c r="BM933" i="8"/>
  <c r="BM934" i="8"/>
  <c r="BM935" i="8"/>
  <c r="BM936" i="8"/>
  <c r="BM937" i="8"/>
  <c r="BM938" i="8"/>
  <c r="BM939" i="8"/>
  <c r="BM940" i="8"/>
  <c r="BM941" i="8"/>
  <c r="BM942" i="8"/>
  <c r="BM943" i="8"/>
  <c r="BM944" i="8"/>
  <c r="BM945" i="8"/>
  <c r="BM946" i="8"/>
  <c r="BM947" i="8"/>
  <c r="BM948" i="8"/>
  <c r="BM949" i="8"/>
  <c r="BM950" i="8"/>
  <c r="BM951" i="8"/>
  <c r="BM952" i="8"/>
  <c r="BM953" i="8"/>
  <c r="BM954" i="8"/>
  <c r="BM955" i="8"/>
  <c r="BM956" i="8"/>
  <c r="BM957" i="8"/>
  <c r="BM958" i="8"/>
  <c r="BM959" i="8"/>
  <c r="BM960" i="8"/>
  <c r="BM961" i="8"/>
  <c r="BM962" i="8"/>
  <c r="BM963" i="8"/>
  <c r="BM964" i="8"/>
  <c r="BM965" i="8"/>
  <c r="BM966" i="8"/>
  <c r="BM967" i="8"/>
  <c r="BM968" i="8"/>
  <c r="BM969" i="8"/>
  <c r="BM970" i="8"/>
  <c r="BM971" i="8"/>
  <c r="BM972" i="8"/>
  <c r="BM973" i="8"/>
  <c r="BM974" i="8"/>
  <c r="BM975" i="8"/>
  <c r="BM976" i="8"/>
  <c r="BM977" i="8"/>
  <c r="BM978" i="8"/>
  <c r="BM979" i="8"/>
  <c r="BM980" i="8"/>
  <c r="BM981" i="8"/>
  <c r="BM982" i="8"/>
  <c r="BM983" i="8"/>
  <c r="BM984" i="8"/>
  <c r="BM985" i="8"/>
  <c r="BM986" i="8"/>
  <c r="BM987" i="8"/>
  <c r="BM988" i="8"/>
  <c r="BM989" i="8"/>
  <c r="BM990" i="8"/>
  <c r="BM991" i="8"/>
  <c r="BM992" i="8"/>
  <c r="BM993" i="8"/>
  <c r="BM994" i="8"/>
  <c r="BM995" i="8"/>
  <c r="BM996" i="8"/>
  <c r="BM997" i="8"/>
  <c r="BM998" i="8"/>
  <c r="BM999" i="8"/>
  <c r="BM1000" i="8"/>
  <c r="BM1001" i="8"/>
  <c r="BM1002" i="8"/>
  <c r="BM1003" i="8"/>
  <c r="BM1004" i="8"/>
  <c r="BI13" i="8"/>
  <c r="BI14" i="8"/>
  <c r="BI15" i="8"/>
  <c r="BI16" i="8"/>
  <c r="BI17" i="8"/>
  <c r="BI18" i="8"/>
  <c r="BI19" i="8"/>
  <c r="BI20" i="8"/>
  <c r="BI21" i="8"/>
  <c r="BI22" i="8"/>
  <c r="BI23" i="8"/>
  <c r="BI24" i="8"/>
  <c r="BI25" i="8"/>
  <c r="BI26" i="8"/>
  <c r="BI27" i="8"/>
  <c r="BI28" i="8"/>
  <c r="BI29" i="8"/>
  <c r="BI30" i="8"/>
  <c r="BI31" i="8"/>
  <c r="BI32" i="8"/>
  <c r="BI33" i="8"/>
  <c r="BI34" i="8"/>
  <c r="BI35" i="8"/>
  <c r="BI36" i="8"/>
  <c r="BI37" i="8"/>
  <c r="BI38" i="8"/>
  <c r="BI39" i="8"/>
  <c r="BI40" i="8"/>
  <c r="BI41" i="8"/>
  <c r="BI42" i="8"/>
  <c r="BI43" i="8"/>
  <c r="BI44" i="8"/>
  <c r="BI45" i="8"/>
  <c r="BI46" i="8"/>
  <c r="BI47" i="8"/>
  <c r="BI48" i="8"/>
  <c r="BI49" i="8"/>
  <c r="BI50" i="8"/>
  <c r="BI51" i="8"/>
  <c r="BI52" i="8"/>
  <c r="BI53" i="8"/>
  <c r="BI54" i="8"/>
  <c r="BI55" i="8"/>
  <c r="BI56" i="8"/>
  <c r="BI57" i="8"/>
  <c r="BI58" i="8"/>
  <c r="BI59" i="8"/>
  <c r="BI60" i="8"/>
  <c r="BI61" i="8"/>
  <c r="BI62" i="8"/>
  <c r="BI63" i="8"/>
  <c r="BI64" i="8"/>
  <c r="BI65" i="8"/>
  <c r="BI66" i="8"/>
  <c r="BI67" i="8"/>
  <c r="BI68" i="8"/>
  <c r="BI69" i="8"/>
  <c r="BI70" i="8"/>
  <c r="BI71" i="8"/>
  <c r="BI72" i="8"/>
  <c r="BI73" i="8"/>
  <c r="BI74" i="8"/>
  <c r="BI75" i="8"/>
  <c r="BI76" i="8"/>
  <c r="BI77" i="8"/>
  <c r="BI78" i="8"/>
  <c r="BI79" i="8"/>
  <c r="BI80" i="8"/>
  <c r="BI81" i="8"/>
  <c r="BI82" i="8"/>
  <c r="BI83" i="8"/>
  <c r="BI84" i="8"/>
  <c r="BI85" i="8"/>
  <c r="BI86" i="8"/>
  <c r="BI87" i="8"/>
  <c r="BI88" i="8"/>
  <c r="BI89" i="8"/>
  <c r="BI90" i="8"/>
  <c r="BI91" i="8"/>
  <c r="BI92" i="8"/>
  <c r="BI93" i="8"/>
  <c r="BI94" i="8"/>
  <c r="BI95" i="8"/>
  <c r="BI96" i="8"/>
  <c r="BI97" i="8"/>
  <c r="BI98" i="8"/>
  <c r="BI99" i="8"/>
  <c r="BI100" i="8"/>
  <c r="BI101" i="8"/>
  <c r="BI102" i="8"/>
  <c r="BI103" i="8"/>
  <c r="BI104" i="8"/>
  <c r="BI105" i="8"/>
  <c r="BI106" i="8"/>
  <c r="BI107" i="8"/>
  <c r="BI108" i="8"/>
  <c r="BI109" i="8"/>
  <c r="BI110" i="8"/>
  <c r="BI111" i="8"/>
  <c r="BI112" i="8"/>
  <c r="BI113" i="8"/>
  <c r="BI114" i="8"/>
  <c r="BI115" i="8"/>
  <c r="BI116" i="8"/>
  <c r="BI117" i="8"/>
  <c r="BI118" i="8"/>
  <c r="BI119" i="8"/>
  <c r="BI120" i="8"/>
  <c r="BI121" i="8"/>
  <c r="BI122" i="8"/>
  <c r="BI123" i="8"/>
  <c r="BI124" i="8"/>
  <c r="BI125" i="8"/>
  <c r="BI126" i="8"/>
  <c r="BI127" i="8"/>
  <c r="BI128" i="8"/>
  <c r="BI129" i="8"/>
  <c r="BI130" i="8"/>
  <c r="BI131" i="8"/>
  <c r="BI132" i="8"/>
  <c r="BI133" i="8"/>
  <c r="BI134" i="8"/>
  <c r="BI135" i="8"/>
  <c r="BI136" i="8"/>
  <c r="BI137" i="8"/>
  <c r="BI138" i="8"/>
  <c r="BI139" i="8"/>
  <c r="BI140" i="8"/>
  <c r="BI141" i="8"/>
  <c r="BI142" i="8"/>
  <c r="BI143" i="8"/>
  <c r="BI144" i="8"/>
  <c r="BI145" i="8"/>
  <c r="BI146" i="8"/>
  <c r="BI147" i="8"/>
  <c r="BI148" i="8"/>
  <c r="BI149" i="8"/>
  <c r="BI150" i="8"/>
  <c r="BI151" i="8"/>
  <c r="BI152" i="8"/>
  <c r="BI153" i="8"/>
  <c r="BI154" i="8"/>
  <c r="BI155" i="8"/>
  <c r="BI156" i="8"/>
  <c r="BI157" i="8"/>
  <c r="BI158" i="8"/>
  <c r="BI159" i="8"/>
  <c r="BI160" i="8"/>
  <c r="BI161" i="8"/>
  <c r="BI162" i="8"/>
  <c r="BI163" i="8"/>
  <c r="BI164" i="8"/>
  <c r="BI165" i="8"/>
  <c r="BI166" i="8"/>
  <c r="BI167" i="8"/>
  <c r="BI168" i="8"/>
  <c r="BI169" i="8"/>
  <c r="BI170" i="8"/>
  <c r="BI171" i="8"/>
  <c r="BI172" i="8"/>
  <c r="BI173" i="8"/>
  <c r="BI174" i="8"/>
  <c r="BI175" i="8"/>
  <c r="BI176" i="8"/>
  <c r="BI177" i="8"/>
  <c r="BI178" i="8"/>
  <c r="BI179" i="8"/>
  <c r="BI180" i="8"/>
  <c r="BI181" i="8"/>
  <c r="BI182" i="8"/>
  <c r="BI183" i="8"/>
  <c r="BI184" i="8"/>
  <c r="BI185" i="8"/>
  <c r="BI186" i="8"/>
  <c r="BI187" i="8"/>
  <c r="BI188" i="8"/>
  <c r="BI189" i="8"/>
  <c r="BI190" i="8"/>
  <c r="BI191" i="8"/>
  <c r="BI192" i="8"/>
  <c r="BI193" i="8"/>
  <c r="BI194" i="8"/>
  <c r="BI195" i="8"/>
  <c r="BI196" i="8"/>
  <c r="BI197" i="8"/>
  <c r="BI198" i="8"/>
  <c r="BI199" i="8"/>
  <c r="BI200" i="8"/>
  <c r="BI201" i="8"/>
  <c r="BI202" i="8"/>
  <c r="BI203" i="8"/>
  <c r="BI204" i="8"/>
  <c r="BI205" i="8"/>
  <c r="BI206" i="8"/>
  <c r="BI207" i="8"/>
  <c r="BI208" i="8"/>
  <c r="BI209" i="8"/>
  <c r="BI210" i="8"/>
  <c r="BI211" i="8"/>
  <c r="BI212" i="8"/>
  <c r="BI213" i="8"/>
  <c r="BI214" i="8"/>
  <c r="BI215" i="8"/>
  <c r="BI216" i="8"/>
  <c r="BI217" i="8"/>
  <c r="BI218" i="8"/>
  <c r="BI219" i="8"/>
  <c r="BI220" i="8"/>
  <c r="BI221" i="8"/>
  <c r="BI222" i="8"/>
  <c r="BI223" i="8"/>
  <c r="BI224" i="8"/>
  <c r="BI225" i="8"/>
  <c r="BI226" i="8"/>
  <c r="BI227" i="8"/>
  <c r="BI228" i="8"/>
  <c r="BI229" i="8"/>
  <c r="BI230" i="8"/>
  <c r="BI231" i="8"/>
  <c r="BI232" i="8"/>
  <c r="BI233" i="8"/>
  <c r="BI234" i="8"/>
  <c r="BI235" i="8"/>
  <c r="BI236" i="8"/>
  <c r="BI237" i="8"/>
  <c r="BI238" i="8"/>
  <c r="BI239" i="8"/>
  <c r="BI240" i="8"/>
  <c r="BI241" i="8"/>
  <c r="BI242" i="8"/>
  <c r="BI243" i="8"/>
  <c r="BI244" i="8"/>
  <c r="BI245" i="8"/>
  <c r="BI246" i="8"/>
  <c r="BI247" i="8"/>
  <c r="BI248" i="8"/>
  <c r="BI249" i="8"/>
  <c r="BI250" i="8"/>
  <c r="BI251" i="8"/>
  <c r="BI252" i="8"/>
  <c r="BI253" i="8"/>
  <c r="BI254" i="8"/>
  <c r="BI255" i="8"/>
  <c r="BI256" i="8"/>
  <c r="BI257" i="8"/>
  <c r="BI258" i="8"/>
  <c r="BI259" i="8"/>
  <c r="BI260" i="8"/>
  <c r="BI261" i="8"/>
  <c r="BI262" i="8"/>
  <c r="BI263" i="8"/>
  <c r="BI264" i="8"/>
  <c r="BI265" i="8"/>
  <c r="BI266" i="8"/>
  <c r="BI267" i="8"/>
  <c r="BI268" i="8"/>
  <c r="BI269" i="8"/>
  <c r="BI270" i="8"/>
  <c r="BI271" i="8"/>
  <c r="BI272" i="8"/>
  <c r="BI273" i="8"/>
  <c r="BI274" i="8"/>
  <c r="BI275" i="8"/>
  <c r="BI276" i="8"/>
  <c r="BI277" i="8"/>
  <c r="BI278" i="8"/>
  <c r="BI279" i="8"/>
  <c r="BI280" i="8"/>
  <c r="BI281" i="8"/>
  <c r="BI282" i="8"/>
  <c r="BI283" i="8"/>
  <c r="BI284" i="8"/>
  <c r="BI285" i="8"/>
  <c r="BI286" i="8"/>
  <c r="BI287" i="8"/>
  <c r="BI288" i="8"/>
  <c r="BI289" i="8"/>
  <c r="BI290" i="8"/>
  <c r="BI291" i="8"/>
  <c r="BI292" i="8"/>
  <c r="BI293" i="8"/>
  <c r="BI294" i="8"/>
  <c r="BI295" i="8"/>
  <c r="BI296" i="8"/>
  <c r="BI297" i="8"/>
  <c r="BI298" i="8"/>
  <c r="BI299" i="8"/>
  <c r="BI300" i="8"/>
  <c r="BI301" i="8"/>
  <c r="BI302" i="8"/>
  <c r="BI303" i="8"/>
  <c r="BI304" i="8"/>
  <c r="BI305" i="8"/>
  <c r="BI306" i="8"/>
  <c r="BI307" i="8"/>
  <c r="BI308" i="8"/>
  <c r="BI309" i="8"/>
  <c r="BI310" i="8"/>
  <c r="BI311" i="8"/>
  <c r="BI312" i="8"/>
  <c r="BI313" i="8"/>
  <c r="BI314" i="8"/>
  <c r="BI315" i="8"/>
  <c r="BI316" i="8"/>
  <c r="BI317" i="8"/>
  <c r="BI318" i="8"/>
  <c r="BI319" i="8"/>
  <c r="BI320" i="8"/>
  <c r="BI321" i="8"/>
  <c r="BI322" i="8"/>
  <c r="BI323" i="8"/>
  <c r="BI324" i="8"/>
  <c r="BI325" i="8"/>
  <c r="BI326" i="8"/>
  <c r="BI327" i="8"/>
  <c r="BI328" i="8"/>
  <c r="BI329" i="8"/>
  <c r="BI330" i="8"/>
  <c r="BI331" i="8"/>
  <c r="BI332" i="8"/>
  <c r="BI333" i="8"/>
  <c r="BI334" i="8"/>
  <c r="BI335" i="8"/>
  <c r="BI336" i="8"/>
  <c r="BI337" i="8"/>
  <c r="BI338" i="8"/>
  <c r="BI339" i="8"/>
  <c r="BI340" i="8"/>
  <c r="BI341" i="8"/>
  <c r="BI342" i="8"/>
  <c r="BI343" i="8"/>
  <c r="BI344" i="8"/>
  <c r="BI345" i="8"/>
  <c r="BI346" i="8"/>
  <c r="BI347" i="8"/>
  <c r="BI348" i="8"/>
  <c r="BI349" i="8"/>
  <c r="BI350" i="8"/>
  <c r="BI351" i="8"/>
  <c r="BI352" i="8"/>
  <c r="BI353" i="8"/>
  <c r="BI354" i="8"/>
  <c r="BI355" i="8"/>
  <c r="BI356" i="8"/>
  <c r="BI357" i="8"/>
  <c r="BI358" i="8"/>
  <c r="BI359" i="8"/>
  <c r="BI360" i="8"/>
  <c r="BI361" i="8"/>
  <c r="BI362" i="8"/>
  <c r="BI363" i="8"/>
  <c r="BI364" i="8"/>
  <c r="BI365" i="8"/>
  <c r="BI366" i="8"/>
  <c r="BI367" i="8"/>
  <c r="BI368" i="8"/>
  <c r="BI369" i="8"/>
  <c r="BI370" i="8"/>
  <c r="BI371" i="8"/>
  <c r="BI372" i="8"/>
  <c r="BI373" i="8"/>
  <c r="BI374" i="8"/>
  <c r="BI375" i="8"/>
  <c r="BI376" i="8"/>
  <c r="BI377" i="8"/>
  <c r="BI378" i="8"/>
  <c r="BI379" i="8"/>
  <c r="BI380" i="8"/>
  <c r="BI381" i="8"/>
  <c r="BI382" i="8"/>
  <c r="BI383" i="8"/>
  <c r="BI384" i="8"/>
  <c r="BI385" i="8"/>
  <c r="BI386" i="8"/>
  <c r="BI387" i="8"/>
  <c r="BI388" i="8"/>
  <c r="BI389" i="8"/>
  <c r="BI390" i="8"/>
  <c r="BI391" i="8"/>
  <c r="BI392" i="8"/>
  <c r="BI393" i="8"/>
  <c r="BI394" i="8"/>
  <c r="BI395" i="8"/>
  <c r="BI396" i="8"/>
  <c r="BI397" i="8"/>
  <c r="BI398" i="8"/>
  <c r="BI399" i="8"/>
  <c r="BI400" i="8"/>
  <c r="BI401" i="8"/>
  <c r="BI402" i="8"/>
  <c r="BI403" i="8"/>
  <c r="BI404" i="8"/>
  <c r="BI405" i="8"/>
  <c r="BI406" i="8"/>
  <c r="BI407" i="8"/>
  <c r="BI408" i="8"/>
  <c r="BI409" i="8"/>
  <c r="BI410" i="8"/>
  <c r="BI411" i="8"/>
  <c r="BI412" i="8"/>
  <c r="BI413" i="8"/>
  <c r="BI414" i="8"/>
  <c r="BI415" i="8"/>
  <c r="BI416" i="8"/>
  <c r="BI417" i="8"/>
  <c r="BI418" i="8"/>
  <c r="BI419" i="8"/>
  <c r="BI420" i="8"/>
  <c r="BI421" i="8"/>
  <c r="BI422" i="8"/>
  <c r="BI423" i="8"/>
  <c r="BI424" i="8"/>
  <c r="BI425" i="8"/>
  <c r="BI426" i="8"/>
  <c r="BI427" i="8"/>
  <c r="BI428" i="8"/>
  <c r="BI429" i="8"/>
  <c r="BI430" i="8"/>
  <c r="BI431" i="8"/>
  <c r="BI432" i="8"/>
  <c r="BI433" i="8"/>
  <c r="BI434" i="8"/>
  <c r="BI435" i="8"/>
  <c r="BI436" i="8"/>
  <c r="BI437" i="8"/>
  <c r="BI438" i="8"/>
  <c r="BI439" i="8"/>
  <c r="BI440" i="8"/>
  <c r="BI441" i="8"/>
  <c r="BI442" i="8"/>
  <c r="BI443" i="8"/>
  <c r="BI444" i="8"/>
  <c r="BI445" i="8"/>
  <c r="BI446" i="8"/>
  <c r="BI447" i="8"/>
  <c r="BI448" i="8"/>
  <c r="BI449" i="8"/>
  <c r="BI450" i="8"/>
  <c r="BI451" i="8"/>
  <c r="BI452" i="8"/>
  <c r="BI453" i="8"/>
  <c r="BI454" i="8"/>
  <c r="BI455" i="8"/>
  <c r="BI456" i="8"/>
  <c r="BI457" i="8"/>
  <c r="BI458" i="8"/>
  <c r="BI459" i="8"/>
  <c r="BI460" i="8"/>
  <c r="BI461" i="8"/>
  <c r="BI462" i="8"/>
  <c r="BI463" i="8"/>
  <c r="BI464" i="8"/>
  <c r="BI465" i="8"/>
  <c r="BI466" i="8"/>
  <c r="BI467" i="8"/>
  <c r="BI468" i="8"/>
  <c r="BI469" i="8"/>
  <c r="BI470" i="8"/>
  <c r="BI471" i="8"/>
  <c r="BI472" i="8"/>
  <c r="BI473" i="8"/>
  <c r="BI474" i="8"/>
  <c r="BI475" i="8"/>
  <c r="BI476" i="8"/>
  <c r="BI477" i="8"/>
  <c r="BI478" i="8"/>
  <c r="BI479" i="8"/>
  <c r="BI480" i="8"/>
  <c r="BI481" i="8"/>
  <c r="BI482" i="8"/>
  <c r="BI483" i="8"/>
  <c r="BI484" i="8"/>
  <c r="BI485" i="8"/>
  <c r="BI486" i="8"/>
  <c r="BI487" i="8"/>
  <c r="BI488" i="8"/>
  <c r="BI489" i="8"/>
  <c r="BI490" i="8"/>
  <c r="BI491" i="8"/>
  <c r="BI492" i="8"/>
  <c r="BI493" i="8"/>
  <c r="BI494" i="8"/>
  <c r="BI495" i="8"/>
  <c r="BI496" i="8"/>
  <c r="BI497" i="8"/>
  <c r="BI498" i="8"/>
  <c r="BI499" i="8"/>
  <c r="BI500" i="8"/>
  <c r="BI501" i="8"/>
  <c r="BI502" i="8"/>
  <c r="BI503" i="8"/>
  <c r="BI504" i="8"/>
  <c r="BI505" i="8"/>
  <c r="BI506" i="8"/>
  <c r="BI507" i="8"/>
  <c r="BI508" i="8"/>
  <c r="BI509" i="8"/>
  <c r="BI510" i="8"/>
  <c r="BI511" i="8"/>
  <c r="BI512" i="8"/>
  <c r="BI513" i="8"/>
  <c r="BI514" i="8"/>
  <c r="BI515" i="8"/>
  <c r="BI516" i="8"/>
  <c r="BI517" i="8"/>
  <c r="BI518" i="8"/>
  <c r="BI519" i="8"/>
  <c r="BI520" i="8"/>
  <c r="BI521" i="8"/>
  <c r="BI522" i="8"/>
  <c r="BI523" i="8"/>
  <c r="BI524" i="8"/>
  <c r="BI525" i="8"/>
  <c r="BI526" i="8"/>
  <c r="BI527" i="8"/>
  <c r="BI528" i="8"/>
  <c r="BI529" i="8"/>
  <c r="BI530" i="8"/>
  <c r="BI531" i="8"/>
  <c r="BI532" i="8"/>
  <c r="BI533" i="8"/>
  <c r="BI534" i="8"/>
  <c r="BI535" i="8"/>
  <c r="BI536" i="8"/>
  <c r="BI537" i="8"/>
  <c r="BI538" i="8"/>
  <c r="BI539" i="8"/>
  <c r="BI540" i="8"/>
  <c r="BI541" i="8"/>
  <c r="BI542" i="8"/>
  <c r="BI543" i="8"/>
  <c r="BI544" i="8"/>
  <c r="BI545" i="8"/>
  <c r="BI546" i="8"/>
  <c r="BI547" i="8"/>
  <c r="BI548" i="8"/>
  <c r="BI549" i="8"/>
  <c r="BI550" i="8"/>
  <c r="BI551" i="8"/>
  <c r="BI552" i="8"/>
  <c r="BI553" i="8"/>
  <c r="BI554" i="8"/>
  <c r="BI555" i="8"/>
  <c r="BI556" i="8"/>
  <c r="BI557" i="8"/>
  <c r="BI558" i="8"/>
  <c r="BI559" i="8"/>
  <c r="BI560" i="8"/>
  <c r="BI561" i="8"/>
  <c r="BI562" i="8"/>
  <c r="BI563" i="8"/>
  <c r="BI564" i="8"/>
  <c r="BI565" i="8"/>
  <c r="BI566" i="8"/>
  <c r="BI567" i="8"/>
  <c r="BI568" i="8"/>
  <c r="BI569" i="8"/>
  <c r="BI570" i="8"/>
  <c r="BI571" i="8"/>
  <c r="BI572" i="8"/>
  <c r="BI573" i="8"/>
  <c r="BI574" i="8"/>
  <c r="BI575" i="8"/>
  <c r="BI576" i="8"/>
  <c r="BI577" i="8"/>
  <c r="BI578" i="8"/>
  <c r="BI579" i="8"/>
  <c r="BI580" i="8"/>
  <c r="BI581" i="8"/>
  <c r="BI582" i="8"/>
  <c r="BI583" i="8"/>
  <c r="BI584" i="8"/>
  <c r="BI585" i="8"/>
  <c r="BI586" i="8"/>
  <c r="BI587" i="8"/>
  <c r="BI588" i="8"/>
  <c r="BI589" i="8"/>
  <c r="BI590" i="8"/>
  <c r="BI591" i="8"/>
  <c r="BI592" i="8"/>
  <c r="BI593" i="8"/>
  <c r="BI594" i="8"/>
  <c r="BI595" i="8"/>
  <c r="BI596" i="8"/>
  <c r="BI597" i="8"/>
  <c r="BI598" i="8"/>
  <c r="BI599" i="8"/>
  <c r="BI600" i="8"/>
  <c r="BI601" i="8"/>
  <c r="BI602" i="8"/>
  <c r="BI603" i="8"/>
  <c r="BI604" i="8"/>
  <c r="BI605" i="8"/>
  <c r="BI606" i="8"/>
  <c r="BI607" i="8"/>
  <c r="BI608" i="8"/>
  <c r="BI609" i="8"/>
  <c r="BI610" i="8"/>
  <c r="BI611" i="8"/>
  <c r="BI612" i="8"/>
  <c r="BI613" i="8"/>
  <c r="BI614" i="8"/>
  <c r="BI615" i="8"/>
  <c r="BI616" i="8"/>
  <c r="BI617" i="8"/>
  <c r="BI618" i="8"/>
  <c r="BI619" i="8"/>
  <c r="BI620" i="8"/>
  <c r="BI621" i="8"/>
  <c r="BI622" i="8"/>
  <c r="BI623" i="8"/>
  <c r="BI624" i="8"/>
  <c r="BI625" i="8"/>
  <c r="BI626" i="8"/>
  <c r="BI627" i="8"/>
  <c r="BI628" i="8"/>
  <c r="BI629" i="8"/>
  <c r="BI630" i="8"/>
  <c r="BI631" i="8"/>
  <c r="BI632" i="8"/>
  <c r="BI633" i="8"/>
  <c r="BI634" i="8"/>
  <c r="BI635" i="8"/>
  <c r="BI636" i="8"/>
  <c r="BI637" i="8"/>
  <c r="BI638" i="8"/>
  <c r="BI639" i="8"/>
  <c r="BI640" i="8"/>
  <c r="BI641" i="8"/>
  <c r="BI642" i="8"/>
  <c r="BI643" i="8"/>
  <c r="BI644" i="8"/>
  <c r="BI645" i="8"/>
  <c r="BI646" i="8"/>
  <c r="BI647" i="8"/>
  <c r="BI648" i="8"/>
  <c r="BI649" i="8"/>
  <c r="BI650" i="8"/>
  <c r="BI651" i="8"/>
  <c r="BI652" i="8"/>
  <c r="BI653" i="8"/>
  <c r="BI654" i="8"/>
  <c r="BI655" i="8"/>
  <c r="BI656" i="8"/>
  <c r="BI657" i="8"/>
  <c r="BI658" i="8"/>
  <c r="BI659" i="8"/>
  <c r="BI660" i="8"/>
  <c r="BI661" i="8"/>
  <c r="BI662" i="8"/>
  <c r="BI663" i="8"/>
  <c r="BI664" i="8"/>
  <c r="BI665" i="8"/>
  <c r="BI666" i="8"/>
  <c r="BI667" i="8"/>
  <c r="BI668" i="8"/>
  <c r="BI669" i="8"/>
  <c r="BI670" i="8"/>
  <c r="BI671" i="8"/>
  <c r="BI672" i="8"/>
  <c r="BI673" i="8"/>
  <c r="BI674" i="8"/>
  <c r="BI675" i="8"/>
  <c r="BI676" i="8"/>
  <c r="BI677" i="8"/>
  <c r="BI678" i="8"/>
  <c r="BI679" i="8"/>
  <c r="BI680" i="8"/>
  <c r="BI681" i="8"/>
  <c r="BI682" i="8"/>
  <c r="BI683" i="8"/>
  <c r="BI684" i="8"/>
  <c r="BI685" i="8"/>
  <c r="BI686" i="8"/>
  <c r="BI687" i="8"/>
  <c r="BI688" i="8"/>
  <c r="BI689" i="8"/>
  <c r="BI690" i="8"/>
  <c r="BI691" i="8"/>
  <c r="BI692" i="8"/>
  <c r="BI693" i="8"/>
  <c r="BI694" i="8"/>
  <c r="BI695" i="8"/>
  <c r="BI696" i="8"/>
  <c r="BI697" i="8"/>
  <c r="BI698" i="8"/>
  <c r="BI699" i="8"/>
  <c r="BI700" i="8"/>
  <c r="BI701" i="8"/>
  <c r="BI702" i="8"/>
  <c r="BI703" i="8"/>
  <c r="BI704" i="8"/>
  <c r="BI705" i="8"/>
  <c r="BI706" i="8"/>
  <c r="BI707" i="8"/>
  <c r="BI708" i="8"/>
  <c r="BI709" i="8"/>
  <c r="BI710" i="8"/>
  <c r="BI711" i="8"/>
  <c r="BI712" i="8"/>
  <c r="BI713" i="8"/>
  <c r="BI714" i="8"/>
  <c r="BI715" i="8"/>
  <c r="BI716" i="8"/>
  <c r="BI717" i="8"/>
  <c r="BI718" i="8"/>
  <c r="BI719" i="8"/>
  <c r="BI720" i="8"/>
  <c r="BI721" i="8"/>
  <c r="BI722" i="8"/>
  <c r="BI723" i="8"/>
  <c r="BI724" i="8"/>
  <c r="BI725" i="8"/>
  <c r="BI726" i="8"/>
  <c r="BI727" i="8"/>
  <c r="BI728" i="8"/>
  <c r="BI729" i="8"/>
  <c r="BI730" i="8"/>
  <c r="BI731" i="8"/>
  <c r="BI732" i="8"/>
  <c r="BI733" i="8"/>
  <c r="BI734" i="8"/>
  <c r="BI735" i="8"/>
  <c r="BI736" i="8"/>
  <c r="BI737" i="8"/>
  <c r="BI738" i="8"/>
  <c r="BI739" i="8"/>
  <c r="BI740" i="8"/>
  <c r="BI741" i="8"/>
  <c r="BI742" i="8"/>
  <c r="BI743" i="8"/>
  <c r="BI744" i="8"/>
  <c r="BI745" i="8"/>
  <c r="BI746" i="8"/>
  <c r="BI747" i="8"/>
  <c r="BI748" i="8"/>
  <c r="BI749" i="8"/>
  <c r="BI750" i="8"/>
  <c r="BI751" i="8"/>
  <c r="BI752" i="8"/>
  <c r="BI753" i="8"/>
  <c r="BI754" i="8"/>
  <c r="BI755" i="8"/>
  <c r="BI756" i="8"/>
  <c r="BI757" i="8"/>
  <c r="BI758" i="8"/>
  <c r="BI759" i="8"/>
  <c r="BI760" i="8"/>
  <c r="BI761" i="8"/>
  <c r="BI762" i="8"/>
  <c r="BI763" i="8"/>
  <c r="BI764" i="8"/>
  <c r="BI765" i="8"/>
  <c r="BI766" i="8"/>
  <c r="BI767" i="8"/>
  <c r="BI768" i="8"/>
  <c r="BI769" i="8"/>
  <c r="BI770" i="8"/>
  <c r="BI771" i="8"/>
  <c r="BI772" i="8"/>
  <c r="BI773" i="8"/>
  <c r="BI774" i="8"/>
  <c r="BI775" i="8"/>
  <c r="BI776" i="8"/>
  <c r="BI777" i="8"/>
  <c r="BI778" i="8"/>
  <c r="BI779" i="8"/>
  <c r="BI780" i="8"/>
  <c r="BI781" i="8"/>
  <c r="BI782" i="8"/>
  <c r="BI783" i="8"/>
  <c r="BI784" i="8"/>
  <c r="BI785" i="8"/>
  <c r="BI786" i="8"/>
  <c r="BI787" i="8"/>
  <c r="BI788" i="8"/>
  <c r="BI789" i="8"/>
  <c r="BI790" i="8"/>
  <c r="BI791" i="8"/>
  <c r="BI792" i="8"/>
  <c r="BI793" i="8"/>
  <c r="BI794" i="8"/>
  <c r="BI795" i="8"/>
  <c r="BI796" i="8"/>
  <c r="BI797" i="8"/>
  <c r="BI798" i="8"/>
  <c r="BI799" i="8"/>
  <c r="BI800" i="8"/>
  <c r="BI801" i="8"/>
  <c r="BI802" i="8"/>
  <c r="BI803" i="8"/>
  <c r="BI804" i="8"/>
  <c r="BI805" i="8"/>
  <c r="BI806" i="8"/>
  <c r="BI807" i="8"/>
  <c r="BI808" i="8"/>
  <c r="BI809" i="8"/>
  <c r="BI810" i="8"/>
  <c r="BI811" i="8"/>
  <c r="BI812" i="8"/>
  <c r="BI813" i="8"/>
  <c r="BI814" i="8"/>
  <c r="BI815" i="8"/>
  <c r="BI816" i="8"/>
  <c r="BI817" i="8"/>
  <c r="BI818" i="8"/>
  <c r="BI819" i="8"/>
  <c r="BI820" i="8"/>
  <c r="BI821" i="8"/>
  <c r="BI822" i="8"/>
  <c r="BI823" i="8"/>
  <c r="BI824" i="8"/>
  <c r="BI825" i="8"/>
  <c r="BI826" i="8"/>
  <c r="BI827" i="8"/>
  <c r="BI828" i="8"/>
  <c r="BI829" i="8"/>
  <c r="BI830" i="8"/>
  <c r="BI831" i="8"/>
  <c r="BI832" i="8"/>
  <c r="BI833" i="8"/>
  <c r="BI834" i="8"/>
  <c r="BI835" i="8"/>
  <c r="BI836" i="8"/>
  <c r="BI837" i="8"/>
  <c r="BI838" i="8"/>
  <c r="BI839" i="8"/>
  <c r="BI840" i="8"/>
  <c r="BI841" i="8"/>
  <c r="BI842" i="8"/>
  <c r="BI843" i="8"/>
  <c r="BI844" i="8"/>
  <c r="BI845" i="8"/>
  <c r="BI846" i="8"/>
  <c r="BI847" i="8"/>
  <c r="BI848" i="8"/>
  <c r="BI849" i="8"/>
  <c r="BI850" i="8"/>
  <c r="BI851" i="8"/>
  <c r="BI852" i="8"/>
  <c r="BI853" i="8"/>
  <c r="BI854" i="8"/>
  <c r="BI855" i="8"/>
  <c r="BI856" i="8"/>
  <c r="BI857" i="8"/>
  <c r="BI858" i="8"/>
  <c r="BI859" i="8"/>
  <c r="BI860" i="8"/>
  <c r="BI861" i="8"/>
  <c r="BI862" i="8"/>
  <c r="BI863" i="8"/>
  <c r="BI864" i="8"/>
  <c r="BI865" i="8"/>
  <c r="BI866" i="8"/>
  <c r="BI867" i="8"/>
  <c r="BI868" i="8"/>
  <c r="BI869" i="8"/>
  <c r="BI870" i="8"/>
  <c r="BI871" i="8"/>
  <c r="BI872" i="8"/>
  <c r="BI873" i="8"/>
  <c r="BI874" i="8"/>
  <c r="BI875" i="8"/>
  <c r="BI876" i="8"/>
  <c r="BI877" i="8"/>
  <c r="BI878" i="8"/>
  <c r="BI879" i="8"/>
  <c r="BI880" i="8"/>
  <c r="BI881" i="8"/>
  <c r="BI882" i="8"/>
  <c r="BI883" i="8"/>
  <c r="BI884" i="8"/>
  <c r="BI885" i="8"/>
  <c r="BI886" i="8"/>
  <c r="BI887" i="8"/>
  <c r="BI888" i="8"/>
  <c r="BI889" i="8"/>
  <c r="BI890" i="8"/>
  <c r="BI891" i="8"/>
  <c r="BI892" i="8"/>
  <c r="BI893" i="8"/>
  <c r="BI894" i="8"/>
  <c r="BI895" i="8"/>
  <c r="BI896" i="8"/>
  <c r="BI897" i="8"/>
  <c r="BI898" i="8"/>
  <c r="BI899" i="8"/>
  <c r="BI900" i="8"/>
  <c r="BI901" i="8"/>
  <c r="BI902" i="8"/>
  <c r="BI903" i="8"/>
  <c r="BI904" i="8"/>
  <c r="BI905" i="8"/>
  <c r="BI906" i="8"/>
  <c r="BI907" i="8"/>
  <c r="BI908" i="8"/>
  <c r="BI909" i="8"/>
  <c r="BI910" i="8"/>
  <c r="BI911" i="8"/>
  <c r="BI912" i="8"/>
  <c r="BI913" i="8"/>
  <c r="BI914" i="8"/>
  <c r="BI915" i="8"/>
  <c r="BI916" i="8"/>
  <c r="BI917" i="8"/>
  <c r="BI918" i="8"/>
  <c r="BI919" i="8"/>
  <c r="BI920" i="8"/>
  <c r="BI921" i="8"/>
  <c r="BI922" i="8"/>
  <c r="BI923" i="8"/>
  <c r="BI924" i="8"/>
  <c r="BI925" i="8"/>
  <c r="BI926" i="8"/>
  <c r="BI927" i="8"/>
  <c r="BI928" i="8"/>
  <c r="BI929" i="8"/>
  <c r="BI930" i="8"/>
  <c r="BI931" i="8"/>
  <c r="BI932" i="8"/>
  <c r="BI933" i="8"/>
  <c r="BI934" i="8"/>
  <c r="BI935" i="8"/>
  <c r="BI936" i="8"/>
  <c r="BI937" i="8"/>
  <c r="BI938" i="8"/>
  <c r="BI939" i="8"/>
  <c r="BI940" i="8"/>
  <c r="BI941" i="8"/>
  <c r="BI942" i="8"/>
  <c r="BI943" i="8"/>
  <c r="BI944" i="8"/>
  <c r="BI945" i="8"/>
  <c r="BI946" i="8"/>
  <c r="BI947" i="8"/>
  <c r="BI948" i="8"/>
  <c r="BI949" i="8"/>
  <c r="BI950" i="8"/>
  <c r="BI951" i="8"/>
  <c r="BI952" i="8"/>
  <c r="BI953" i="8"/>
  <c r="BI954" i="8"/>
  <c r="BI955" i="8"/>
  <c r="BI956" i="8"/>
  <c r="BI957" i="8"/>
  <c r="BI958" i="8"/>
  <c r="BI959" i="8"/>
  <c r="BI960" i="8"/>
  <c r="BI961" i="8"/>
  <c r="BI962" i="8"/>
  <c r="BI963" i="8"/>
  <c r="BI964" i="8"/>
  <c r="BI965" i="8"/>
  <c r="BI966" i="8"/>
  <c r="BI967" i="8"/>
  <c r="BI968" i="8"/>
  <c r="BI969" i="8"/>
  <c r="BI970" i="8"/>
  <c r="BI971" i="8"/>
  <c r="BI972" i="8"/>
  <c r="BI973" i="8"/>
  <c r="BI974" i="8"/>
  <c r="BI975" i="8"/>
  <c r="BI976" i="8"/>
  <c r="BI977" i="8"/>
  <c r="BI978" i="8"/>
  <c r="BI979" i="8"/>
  <c r="BI980" i="8"/>
  <c r="BI981" i="8"/>
  <c r="BI982" i="8"/>
  <c r="BI983" i="8"/>
  <c r="BI984" i="8"/>
  <c r="BI985" i="8"/>
  <c r="BI986" i="8"/>
  <c r="BI987" i="8"/>
  <c r="BI988" i="8"/>
  <c r="BI989" i="8"/>
  <c r="BI990" i="8"/>
  <c r="BI991" i="8"/>
  <c r="BI992" i="8"/>
  <c r="BI993" i="8"/>
  <c r="BI994" i="8"/>
  <c r="BI995" i="8"/>
  <c r="BI996" i="8"/>
  <c r="BI997" i="8"/>
  <c r="BI998" i="8"/>
  <c r="BI999" i="8"/>
  <c r="BI1000" i="8"/>
  <c r="BI1001" i="8"/>
  <c r="BI1002" i="8"/>
  <c r="BI1003" i="8"/>
  <c r="BI1004" i="8"/>
  <c r="BE13" i="8"/>
  <c r="BE14" i="8"/>
  <c r="BE15" i="8"/>
  <c r="BE16" i="8"/>
  <c r="BE17" i="8"/>
  <c r="BE18" i="8"/>
  <c r="BE19" i="8"/>
  <c r="BE20" i="8"/>
  <c r="BE21" i="8"/>
  <c r="BE22" i="8"/>
  <c r="BE23" i="8"/>
  <c r="BE24" i="8"/>
  <c r="BE25" i="8"/>
  <c r="BE26" i="8"/>
  <c r="BE27" i="8"/>
  <c r="BE28" i="8"/>
  <c r="BE29" i="8"/>
  <c r="BE30" i="8"/>
  <c r="BE31" i="8"/>
  <c r="BE32" i="8"/>
  <c r="BE33" i="8"/>
  <c r="BE34" i="8"/>
  <c r="BE35" i="8"/>
  <c r="BE36" i="8"/>
  <c r="BE37" i="8"/>
  <c r="BE38" i="8"/>
  <c r="BE39" i="8"/>
  <c r="BE40" i="8"/>
  <c r="BE41" i="8"/>
  <c r="BE42" i="8"/>
  <c r="BE43" i="8"/>
  <c r="BE44" i="8"/>
  <c r="BE45" i="8"/>
  <c r="BE46" i="8"/>
  <c r="BE47" i="8"/>
  <c r="BE48" i="8"/>
  <c r="BE49" i="8"/>
  <c r="BE50" i="8"/>
  <c r="BE51" i="8"/>
  <c r="BE52" i="8"/>
  <c r="BE53" i="8"/>
  <c r="BE54" i="8"/>
  <c r="BE55" i="8"/>
  <c r="BE56" i="8"/>
  <c r="BE57" i="8"/>
  <c r="BE58" i="8"/>
  <c r="BE59" i="8"/>
  <c r="BE60" i="8"/>
  <c r="BE61" i="8"/>
  <c r="BE62" i="8"/>
  <c r="BE63" i="8"/>
  <c r="BE64" i="8"/>
  <c r="BE65" i="8"/>
  <c r="BE66" i="8"/>
  <c r="BE67" i="8"/>
  <c r="BE68" i="8"/>
  <c r="BE69" i="8"/>
  <c r="BE70" i="8"/>
  <c r="BE71" i="8"/>
  <c r="BE72" i="8"/>
  <c r="BE73" i="8"/>
  <c r="BE74" i="8"/>
  <c r="BE75" i="8"/>
  <c r="BE76" i="8"/>
  <c r="BE77" i="8"/>
  <c r="BE78" i="8"/>
  <c r="BE79" i="8"/>
  <c r="BE80" i="8"/>
  <c r="BE81" i="8"/>
  <c r="BE82" i="8"/>
  <c r="BE83" i="8"/>
  <c r="BE84" i="8"/>
  <c r="BE85" i="8"/>
  <c r="BE86" i="8"/>
  <c r="BE87" i="8"/>
  <c r="BE88" i="8"/>
  <c r="BE89" i="8"/>
  <c r="BE90" i="8"/>
  <c r="BE91" i="8"/>
  <c r="BE92" i="8"/>
  <c r="BE93" i="8"/>
  <c r="BE94" i="8"/>
  <c r="BE95" i="8"/>
  <c r="BE96" i="8"/>
  <c r="BE97" i="8"/>
  <c r="BE98" i="8"/>
  <c r="BE99" i="8"/>
  <c r="BE100" i="8"/>
  <c r="BE101" i="8"/>
  <c r="BE102" i="8"/>
  <c r="BE103" i="8"/>
  <c r="BE104" i="8"/>
  <c r="BE105" i="8"/>
  <c r="BE106" i="8"/>
  <c r="BE107" i="8"/>
  <c r="BE108" i="8"/>
  <c r="BE109" i="8"/>
  <c r="BE110" i="8"/>
  <c r="BE111" i="8"/>
  <c r="BE112" i="8"/>
  <c r="BE113" i="8"/>
  <c r="BE114" i="8"/>
  <c r="BE115" i="8"/>
  <c r="BE116" i="8"/>
  <c r="BE117" i="8"/>
  <c r="BE118" i="8"/>
  <c r="BE119" i="8"/>
  <c r="BE120" i="8"/>
  <c r="BE121" i="8"/>
  <c r="BE122" i="8"/>
  <c r="BE123" i="8"/>
  <c r="BE124" i="8"/>
  <c r="BE125" i="8"/>
  <c r="BE126" i="8"/>
  <c r="BE127" i="8"/>
  <c r="BE128" i="8"/>
  <c r="BE129" i="8"/>
  <c r="BE130" i="8"/>
  <c r="BE131" i="8"/>
  <c r="BE132" i="8"/>
  <c r="BE133" i="8"/>
  <c r="BE134" i="8"/>
  <c r="BE135" i="8"/>
  <c r="BE136" i="8"/>
  <c r="BE137" i="8"/>
  <c r="BE138" i="8"/>
  <c r="BE139" i="8"/>
  <c r="BE140" i="8"/>
  <c r="BE141" i="8"/>
  <c r="BE142" i="8"/>
  <c r="BE143" i="8"/>
  <c r="BE144" i="8"/>
  <c r="BE145" i="8"/>
  <c r="BE146" i="8"/>
  <c r="BE147" i="8"/>
  <c r="BE148" i="8"/>
  <c r="BE149" i="8"/>
  <c r="BE150" i="8"/>
  <c r="BE151" i="8"/>
  <c r="BE152" i="8"/>
  <c r="BE153" i="8"/>
  <c r="BE154" i="8"/>
  <c r="BE155" i="8"/>
  <c r="BE156" i="8"/>
  <c r="BE157" i="8"/>
  <c r="BE158" i="8"/>
  <c r="BE159" i="8"/>
  <c r="BE160" i="8"/>
  <c r="BE161" i="8"/>
  <c r="BE162" i="8"/>
  <c r="BE163" i="8"/>
  <c r="BE164" i="8"/>
  <c r="BE165" i="8"/>
  <c r="BE166" i="8"/>
  <c r="BE167" i="8"/>
  <c r="BE168" i="8"/>
  <c r="BE169" i="8"/>
  <c r="BE170" i="8"/>
  <c r="BE171" i="8"/>
  <c r="BE172" i="8"/>
  <c r="BE173" i="8"/>
  <c r="BE174" i="8"/>
  <c r="BE175" i="8"/>
  <c r="BE176" i="8"/>
  <c r="BE177" i="8"/>
  <c r="BE178" i="8"/>
  <c r="BE179" i="8"/>
  <c r="BE180" i="8"/>
  <c r="BE181" i="8"/>
  <c r="BE182" i="8"/>
  <c r="BE183" i="8"/>
  <c r="BE184" i="8"/>
  <c r="BE185" i="8"/>
  <c r="BE186" i="8"/>
  <c r="BE187" i="8"/>
  <c r="BE188" i="8"/>
  <c r="BE189" i="8"/>
  <c r="BE190" i="8"/>
  <c r="BE191" i="8"/>
  <c r="BE192" i="8"/>
  <c r="BE193" i="8"/>
  <c r="BE194" i="8"/>
  <c r="BE195" i="8"/>
  <c r="BE196" i="8"/>
  <c r="BE197" i="8"/>
  <c r="BE198" i="8"/>
  <c r="BE199" i="8"/>
  <c r="BE200" i="8"/>
  <c r="BE201" i="8"/>
  <c r="BE202" i="8"/>
  <c r="BE203" i="8"/>
  <c r="BE204" i="8"/>
  <c r="BE205" i="8"/>
  <c r="BE206" i="8"/>
  <c r="BE207" i="8"/>
  <c r="BE208" i="8"/>
  <c r="BE209" i="8"/>
  <c r="BE210" i="8"/>
  <c r="BE211" i="8"/>
  <c r="BE212" i="8"/>
  <c r="BE213" i="8"/>
  <c r="BE214" i="8"/>
  <c r="BE215" i="8"/>
  <c r="BE216" i="8"/>
  <c r="BE217" i="8"/>
  <c r="BE218" i="8"/>
  <c r="BE219" i="8"/>
  <c r="BE220" i="8"/>
  <c r="BE221" i="8"/>
  <c r="BE222" i="8"/>
  <c r="BE223" i="8"/>
  <c r="BE224" i="8"/>
  <c r="BE225" i="8"/>
  <c r="BE226" i="8"/>
  <c r="BE227" i="8"/>
  <c r="BE228" i="8"/>
  <c r="BE229" i="8"/>
  <c r="BE230" i="8"/>
  <c r="BE231" i="8"/>
  <c r="BE232" i="8"/>
  <c r="BE233" i="8"/>
  <c r="BE234" i="8"/>
  <c r="BE235" i="8"/>
  <c r="BE236" i="8"/>
  <c r="BE237" i="8"/>
  <c r="BE238" i="8"/>
  <c r="BE239" i="8"/>
  <c r="BE240" i="8"/>
  <c r="BE241" i="8"/>
  <c r="BE242" i="8"/>
  <c r="BE243" i="8"/>
  <c r="BE244" i="8"/>
  <c r="BE245" i="8"/>
  <c r="BE246" i="8"/>
  <c r="BE247" i="8"/>
  <c r="BE248" i="8"/>
  <c r="BE249" i="8"/>
  <c r="BE250" i="8"/>
  <c r="BE251" i="8"/>
  <c r="BE252" i="8"/>
  <c r="BE253" i="8"/>
  <c r="BE254" i="8"/>
  <c r="BE255" i="8"/>
  <c r="BE256" i="8"/>
  <c r="BE257" i="8"/>
  <c r="BE258" i="8"/>
  <c r="BE259" i="8"/>
  <c r="BE260" i="8"/>
  <c r="BE261" i="8"/>
  <c r="BE262" i="8"/>
  <c r="BE263" i="8"/>
  <c r="BE264" i="8"/>
  <c r="BE265" i="8"/>
  <c r="BE266" i="8"/>
  <c r="BE267" i="8"/>
  <c r="BE268" i="8"/>
  <c r="BE269" i="8"/>
  <c r="BE270" i="8"/>
  <c r="BE271" i="8"/>
  <c r="BE272" i="8"/>
  <c r="BE273" i="8"/>
  <c r="BE274" i="8"/>
  <c r="BE275" i="8"/>
  <c r="BE276" i="8"/>
  <c r="BE277" i="8"/>
  <c r="BE278" i="8"/>
  <c r="BE279" i="8"/>
  <c r="BE280" i="8"/>
  <c r="BE281" i="8"/>
  <c r="BE282" i="8"/>
  <c r="BE283" i="8"/>
  <c r="BE284" i="8"/>
  <c r="BE285" i="8"/>
  <c r="BE286" i="8"/>
  <c r="BE287" i="8"/>
  <c r="BE288" i="8"/>
  <c r="BE289" i="8"/>
  <c r="BE290" i="8"/>
  <c r="BE291" i="8"/>
  <c r="BE292" i="8"/>
  <c r="BE293" i="8"/>
  <c r="BE294" i="8"/>
  <c r="BE295" i="8"/>
  <c r="BE296" i="8"/>
  <c r="BE297" i="8"/>
  <c r="BE298" i="8"/>
  <c r="BE299" i="8"/>
  <c r="BE300" i="8"/>
  <c r="BE301" i="8"/>
  <c r="BE302" i="8"/>
  <c r="BE303" i="8"/>
  <c r="BE304" i="8"/>
  <c r="BE305" i="8"/>
  <c r="BE306" i="8"/>
  <c r="BE307" i="8"/>
  <c r="BE308" i="8"/>
  <c r="BE309" i="8"/>
  <c r="BE310" i="8"/>
  <c r="BE311" i="8"/>
  <c r="BE312" i="8"/>
  <c r="BE313" i="8"/>
  <c r="BE314" i="8"/>
  <c r="BE315" i="8"/>
  <c r="BE316" i="8"/>
  <c r="BE317" i="8"/>
  <c r="BE318" i="8"/>
  <c r="BE319" i="8"/>
  <c r="BE320" i="8"/>
  <c r="BE321" i="8"/>
  <c r="BE322" i="8"/>
  <c r="BE323" i="8"/>
  <c r="BE324" i="8"/>
  <c r="BE325" i="8"/>
  <c r="BE326" i="8"/>
  <c r="BE327" i="8"/>
  <c r="BE328" i="8"/>
  <c r="BE329" i="8"/>
  <c r="BE330" i="8"/>
  <c r="BE331" i="8"/>
  <c r="BE332" i="8"/>
  <c r="BE333" i="8"/>
  <c r="BE334" i="8"/>
  <c r="BE335" i="8"/>
  <c r="BE336" i="8"/>
  <c r="BE337" i="8"/>
  <c r="BE338" i="8"/>
  <c r="BE339" i="8"/>
  <c r="BE340" i="8"/>
  <c r="BE341" i="8"/>
  <c r="BE342" i="8"/>
  <c r="BE343" i="8"/>
  <c r="BE344" i="8"/>
  <c r="BE345" i="8"/>
  <c r="BE346" i="8"/>
  <c r="BE347" i="8"/>
  <c r="BE348" i="8"/>
  <c r="BE349" i="8"/>
  <c r="BE350" i="8"/>
  <c r="BE351" i="8"/>
  <c r="BE352" i="8"/>
  <c r="BE353" i="8"/>
  <c r="BE354" i="8"/>
  <c r="BE355" i="8"/>
  <c r="BE356" i="8"/>
  <c r="BE357" i="8"/>
  <c r="BE358" i="8"/>
  <c r="BE359" i="8"/>
  <c r="BE360" i="8"/>
  <c r="BE361" i="8"/>
  <c r="BE362" i="8"/>
  <c r="BE363" i="8"/>
  <c r="BE364" i="8"/>
  <c r="BE365" i="8"/>
  <c r="BE366" i="8"/>
  <c r="BE367" i="8"/>
  <c r="BE368" i="8"/>
  <c r="BE369" i="8"/>
  <c r="BE370" i="8"/>
  <c r="BE371" i="8"/>
  <c r="BE372" i="8"/>
  <c r="BE373" i="8"/>
  <c r="BE374" i="8"/>
  <c r="BE375" i="8"/>
  <c r="BE376" i="8"/>
  <c r="BE377" i="8"/>
  <c r="BE378" i="8"/>
  <c r="BE379" i="8"/>
  <c r="BE380" i="8"/>
  <c r="BE381" i="8"/>
  <c r="BE382" i="8"/>
  <c r="BE383" i="8"/>
  <c r="BE384" i="8"/>
  <c r="BE385" i="8"/>
  <c r="BE386" i="8"/>
  <c r="BE387" i="8"/>
  <c r="BE388" i="8"/>
  <c r="BE389" i="8"/>
  <c r="BE390" i="8"/>
  <c r="BE391" i="8"/>
  <c r="BE392" i="8"/>
  <c r="BE393" i="8"/>
  <c r="BE394" i="8"/>
  <c r="BE395" i="8"/>
  <c r="BE396" i="8"/>
  <c r="BE397" i="8"/>
  <c r="BE398" i="8"/>
  <c r="BE399" i="8"/>
  <c r="BE400" i="8"/>
  <c r="BE401" i="8"/>
  <c r="BE402" i="8"/>
  <c r="BE403" i="8"/>
  <c r="BE404" i="8"/>
  <c r="BE405" i="8"/>
  <c r="BE406" i="8"/>
  <c r="BE407" i="8"/>
  <c r="BE408" i="8"/>
  <c r="BE409" i="8"/>
  <c r="BE410" i="8"/>
  <c r="BE411" i="8"/>
  <c r="BE412" i="8"/>
  <c r="BE413" i="8"/>
  <c r="BE414" i="8"/>
  <c r="BE415" i="8"/>
  <c r="BE416" i="8"/>
  <c r="BE417" i="8"/>
  <c r="BE418" i="8"/>
  <c r="BE419" i="8"/>
  <c r="BE420" i="8"/>
  <c r="BE421" i="8"/>
  <c r="BE422" i="8"/>
  <c r="BE423" i="8"/>
  <c r="BE424" i="8"/>
  <c r="BE425" i="8"/>
  <c r="BE426" i="8"/>
  <c r="BE427" i="8"/>
  <c r="BE428" i="8"/>
  <c r="BE429" i="8"/>
  <c r="BE430" i="8"/>
  <c r="BE431" i="8"/>
  <c r="BE432" i="8"/>
  <c r="BE433" i="8"/>
  <c r="BE434" i="8"/>
  <c r="BE435" i="8"/>
  <c r="BE436" i="8"/>
  <c r="BE437" i="8"/>
  <c r="BE438" i="8"/>
  <c r="BE439" i="8"/>
  <c r="BE440" i="8"/>
  <c r="BE441" i="8"/>
  <c r="BE442" i="8"/>
  <c r="BE443" i="8"/>
  <c r="BE444" i="8"/>
  <c r="BE445" i="8"/>
  <c r="BE446" i="8"/>
  <c r="BE447" i="8"/>
  <c r="BE448" i="8"/>
  <c r="BE449" i="8"/>
  <c r="BE450" i="8"/>
  <c r="BE451" i="8"/>
  <c r="BE452" i="8"/>
  <c r="BE453" i="8"/>
  <c r="BE454" i="8"/>
  <c r="BE455" i="8"/>
  <c r="BE456" i="8"/>
  <c r="BE457" i="8"/>
  <c r="BE458" i="8"/>
  <c r="BE459" i="8"/>
  <c r="BE460" i="8"/>
  <c r="BE461" i="8"/>
  <c r="BE462" i="8"/>
  <c r="BE463" i="8"/>
  <c r="BE464" i="8"/>
  <c r="BE465" i="8"/>
  <c r="BE466" i="8"/>
  <c r="BE467" i="8"/>
  <c r="BE468" i="8"/>
  <c r="BE469" i="8"/>
  <c r="BE470" i="8"/>
  <c r="BE471" i="8"/>
  <c r="BE472" i="8"/>
  <c r="BE473" i="8"/>
  <c r="BE474" i="8"/>
  <c r="BE475" i="8"/>
  <c r="BE476" i="8"/>
  <c r="BE477" i="8"/>
  <c r="BE478" i="8"/>
  <c r="BE479" i="8"/>
  <c r="BE480" i="8"/>
  <c r="BE481" i="8"/>
  <c r="BE482" i="8"/>
  <c r="BE483" i="8"/>
  <c r="BE484" i="8"/>
  <c r="BE485" i="8"/>
  <c r="BE486" i="8"/>
  <c r="BE487" i="8"/>
  <c r="BE488" i="8"/>
  <c r="BE489" i="8"/>
  <c r="BE490" i="8"/>
  <c r="BE491" i="8"/>
  <c r="BE492" i="8"/>
  <c r="BE493" i="8"/>
  <c r="BE494" i="8"/>
  <c r="BE495" i="8"/>
  <c r="BE496" i="8"/>
  <c r="BE497" i="8"/>
  <c r="BE498" i="8"/>
  <c r="BE499" i="8"/>
  <c r="BE500" i="8"/>
  <c r="BE501" i="8"/>
  <c r="BE502" i="8"/>
  <c r="BE503" i="8"/>
  <c r="BE504" i="8"/>
  <c r="BE505" i="8"/>
  <c r="BE506" i="8"/>
  <c r="BE507" i="8"/>
  <c r="BE508" i="8"/>
  <c r="BE509" i="8"/>
  <c r="BE510" i="8"/>
  <c r="BE511" i="8"/>
  <c r="BE512" i="8"/>
  <c r="BE513" i="8"/>
  <c r="BE514" i="8"/>
  <c r="BE515" i="8"/>
  <c r="BE516" i="8"/>
  <c r="BE517" i="8"/>
  <c r="BE518" i="8"/>
  <c r="BE519" i="8"/>
  <c r="BE520" i="8"/>
  <c r="BE521" i="8"/>
  <c r="BE522" i="8"/>
  <c r="BE523" i="8"/>
  <c r="BE524" i="8"/>
  <c r="BE525" i="8"/>
  <c r="BE526" i="8"/>
  <c r="BE527" i="8"/>
  <c r="BE528" i="8"/>
  <c r="BE529" i="8"/>
  <c r="BE530" i="8"/>
  <c r="BE531" i="8"/>
  <c r="BE532" i="8"/>
  <c r="BE533" i="8"/>
  <c r="BE534" i="8"/>
  <c r="BE535" i="8"/>
  <c r="BE536" i="8"/>
  <c r="BE537" i="8"/>
  <c r="BE538" i="8"/>
  <c r="BE539" i="8"/>
  <c r="BE540" i="8"/>
  <c r="BE541" i="8"/>
  <c r="BE542" i="8"/>
  <c r="BE543" i="8"/>
  <c r="BE544" i="8"/>
  <c r="BE545" i="8"/>
  <c r="BE546" i="8"/>
  <c r="BE547" i="8"/>
  <c r="BE548" i="8"/>
  <c r="BE549" i="8"/>
  <c r="BE550" i="8"/>
  <c r="BE551" i="8"/>
  <c r="BE552" i="8"/>
  <c r="BE553" i="8"/>
  <c r="BE554" i="8"/>
  <c r="BE555" i="8"/>
  <c r="BE556" i="8"/>
  <c r="BE557" i="8"/>
  <c r="BE558" i="8"/>
  <c r="BE559" i="8"/>
  <c r="BE560" i="8"/>
  <c r="BE561" i="8"/>
  <c r="BE562" i="8"/>
  <c r="BE563" i="8"/>
  <c r="BE564" i="8"/>
  <c r="BE565" i="8"/>
  <c r="BE566" i="8"/>
  <c r="BE567" i="8"/>
  <c r="BE568" i="8"/>
  <c r="BE569" i="8"/>
  <c r="BE570" i="8"/>
  <c r="BE571" i="8"/>
  <c r="BE572" i="8"/>
  <c r="BE573" i="8"/>
  <c r="BE574" i="8"/>
  <c r="BE575" i="8"/>
  <c r="BE576" i="8"/>
  <c r="BE577" i="8"/>
  <c r="BE578" i="8"/>
  <c r="BE579" i="8"/>
  <c r="BE580" i="8"/>
  <c r="BE581" i="8"/>
  <c r="BE582" i="8"/>
  <c r="BE583" i="8"/>
  <c r="BE584" i="8"/>
  <c r="BE585" i="8"/>
  <c r="BE586" i="8"/>
  <c r="BE587" i="8"/>
  <c r="BE588" i="8"/>
  <c r="BE589" i="8"/>
  <c r="BE590" i="8"/>
  <c r="BE591" i="8"/>
  <c r="BE592" i="8"/>
  <c r="BE593" i="8"/>
  <c r="BE594" i="8"/>
  <c r="BE595" i="8"/>
  <c r="BE596" i="8"/>
  <c r="BE597" i="8"/>
  <c r="BE598" i="8"/>
  <c r="BE599" i="8"/>
  <c r="BE600" i="8"/>
  <c r="BE601" i="8"/>
  <c r="BE602" i="8"/>
  <c r="BE603" i="8"/>
  <c r="BE604" i="8"/>
  <c r="BE605" i="8"/>
  <c r="BE606" i="8"/>
  <c r="BE607" i="8"/>
  <c r="BE608" i="8"/>
  <c r="BE609" i="8"/>
  <c r="BE610" i="8"/>
  <c r="BE611" i="8"/>
  <c r="BE612" i="8"/>
  <c r="BE613" i="8"/>
  <c r="BE614" i="8"/>
  <c r="BE615" i="8"/>
  <c r="BE616" i="8"/>
  <c r="BE617" i="8"/>
  <c r="BE618" i="8"/>
  <c r="BE619" i="8"/>
  <c r="BE620" i="8"/>
  <c r="BE621" i="8"/>
  <c r="BE622" i="8"/>
  <c r="BE623" i="8"/>
  <c r="BE624" i="8"/>
  <c r="BE625" i="8"/>
  <c r="BE626" i="8"/>
  <c r="BE627" i="8"/>
  <c r="BE628" i="8"/>
  <c r="BE629" i="8"/>
  <c r="BE630" i="8"/>
  <c r="BE631" i="8"/>
  <c r="BE632" i="8"/>
  <c r="BE633" i="8"/>
  <c r="BE634" i="8"/>
  <c r="BE635" i="8"/>
  <c r="BE636" i="8"/>
  <c r="BE637" i="8"/>
  <c r="BE638" i="8"/>
  <c r="BE639" i="8"/>
  <c r="BE640" i="8"/>
  <c r="BE641" i="8"/>
  <c r="BE642" i="8"/>
  <c r="BE643" i="8"/>
  <c r="BE644" i="8"/>
  <c r="BE645" i="8"/>
  <c r="BE646" i="8"/>
  <c r="BE647" i="8"/>
  <c r="BE648" i="8"/>
  <c r="BE649" i="8"/>
  <c r="BE650" i="8"/>
  <c r="BE651" i="8"/>
  <c r="BE652" i="8"/>
  <c r="BE653" i="8"/>
  <c r="BE654" i="8"/>
  <c r="BE655" i="8"/>
  <c r="BE656" i="8"/>
  <c r="BE657" i="8"/>
  <c r="BE658" i="8"/>
  <c r="BE659" i="8"/>
  <c r="BE660" i="8"/>
  <c r="BE661" i="8"/>
  <c r="BE662" i="8"/>
  <c r="BE663" i="8"/>
  <c r="BE664" i="8"/>
  <c r="BE665" i="8"/>
  <c r="BE666" i="8"/>
  <c r="BE667" i="8"/>
  <c r="BE668" i="8"/>
  <c r="BE669" i="8"/>
  <c r="BE670" i="8"/>
  <c r="BE671" i="8"/>
  <c r="BE672" i="8"/>
  <c r="BE673" i="8"/>
  <c r="BE674" i="8"/>
  <c r="BE675" i="8"/>
  <c r="BE676" i="8"/>
  <c r="BE677" i="8"/>
  <c r="BE678" i="8"/>
  <c r="BE679" i="8"/>
  <c r="BE680" i="8"/>
  <c r="BE681" i="8"/>
  <c r="BE682" i="8"/>
  <c r="BE683" i="8"/>
  <c r="BE684" i="8"/>
  <c r="BE685" i="8"/>
  <c r="BE686" i="8"/>
  <c r="BE687" i="8"/>
  <c r="BE688" i="8"/>
  <c r="BE689" i="8"/>
  <c r="BE690" i="8"/>
  <c r="BE691" i="8"/>
  <c r="BE692" i="8"/>
  <c r="BE693" i="8"/>
  <c r="BE694" i="8"/>
  <c r="BE695" i="8"/>
  <c r="BE696" i="8"/>
  <c r="BE697" i="8"/>
  <c r="BE698" i="8"/>
  <c r="BE699" i="8"/>
  <c r="BE700" i="8"/>
  <c r="BE701" i="8"/>
  <c r="BE702" i="8"/>
  <c r="BE703" i="8"/>
  <c r="BE704" i="8"/>
  <c r="BE705" i="8"/>
  <c r="BE706" i="8"/>
  <c r="BE707" i="8"/>
  <c r="BE708" i="8"/>
  <c r="BE709" i="8"/>
  <c r="BE710" i="8"/>
  <c r="BE711" i="8"/>
  <c r="BE712" i="8"/>
  <c r="BE713" i="8"/>
  <c r="BE714" i="8"/>
  <c r="BE715" i="8"/>
  <c r="BE716" i="8"/>
  <c r="BE717" i="8"/>
  <c r="BE718" i="8"/>
  <c r="BE719" i="8"/>
  <c r="BE720" i="8"/>
  <c r="BE721" i="8"/>
  <c r="BE722" i="8"/>
  <c r="BE723" i="8"/>
  <c r="BE724" i="8"/>
  <c r="BE725" i="8"/>
  <c r="BE726" i="8"/>
  <c r="BE727" i="8"/>
  <c r="BE728" i="8"/>
  <c r="BE729" i="8"/>
  <c r="BE730" i="8"/>
  <c r="BE731" i="8"/>
  <c r="BE732" i="8"/>
  <c r="BE733" i="8"/>
  <c r="BE734" i="8"/>
  <c r="BE735" i="8"/>
  <c r="BE736" i="8"/>
  <c r="BE737" i="8"/>
  <c r="BE738" i="8"/>
  <c r="BE739" i="8"/>
  <c r="BE740" i="8"/>
  <c r="BE741" i="8"/>
  <c r="BE742" i="8"/>
  <c r="BE743" i="8"/>
  <c r="BE744" i="8"/>
  <c r="BE745" i="8"/>
  <c r="BE746" i="8"/>
  <c r="BE747" i="8"/>
  <c r="BE748" i="8"/>
  <c r="BE749" i="8"/>
  <c r="BE750" i="8"/>
  <c r="BE751" i="8"/>
  <c r="BE752" i="8"/>
  <c r="BE753" i="8"/>
  <c r="BE754" i="8"/>
  <c r="BE755" i="8"/>
  <c r="BE756" i="8"/>
  <c r="BE757" i="8"/>
  <c r="BE758" i="8"/>
  <c r="BE759" i="8"/>
  <c r="BE760" i="8"/>
  <c r="BE761" i="8"/>
  <c r="BE762" i="8"/>
  <c r="BE763" i="8"/>
  <c r="BE764" i="8"/>
  <c r="BE765" i="8"/>
  <c r="BE766" i="8"/>
  <c r="BE767" i="8"/>
  <c r="BE768" i="8"/>
  <c r="BE769" i="8"/>
  <c r="BE770" i="8"/>
  <c r="BE771" i="8"/>
  <c r="BE772" i="8"/>
  <c r="BE773" i="8"/>
  <c r="BE774" i="8"/>
  <c r="BE775" i="8"/>
  <c r="BE776" i="8"/>
  <c r="BE777" i="8"/>
  <c r="BE778" i="8"/>
  <c r="BE779" i="8"/>
  <c r="BE780" i="8"/>
  <c r="BE781" i="8"/>
  <c r="BE782" i="8"/>
  <c r="BE783" i="8"/>
  <c r="BE784" i="8"/>
  <c r="BE785" i="8"/>
  <c r="BE786" i="8"/>
  <c r="BE787" i="8"/>
  <c r="BE788" i="8"/>
  <c r="BE789" i="8"/>
  <c r="BE790" i="8"/>
  <c r="BE791" i="8"/>
  <c r="BE792" i="8"/>
  <c r="BE793" i="8"/>
  <c r="BE794" i="8"/>
  <c r="BE795" i="8"/>
  <c r="BE796" i="8"/>
  <c r="BE797" i="8"/>
  <c r="BE798" i="8"/>
  <c r="BE799" i="8"/>
  <c r="BE800" i="8"/>
  <c r="BE801" i="8"/>
  <c r="BE802" i="8"/>
  <c r="BE803" i="8"/>
  <c r="BE804" i="8"/>
  <c r="BE805" i="8"/>
  <c r="BE806" i="8"/>
  <c r="BE807" i="8"/>
  <c r="BE808" i="8"/>
  <c r="BE809" i="8"/>
  <c r="BE810" i="8"/>
  <c r="BE811" i="8"/>
  <c r="BE812" i="8"/>
  <c r="BE813" i="8"/>
  <c r="BE814" i="8"/>
  <c r="BE815" i="8"/>
  <c r="BE816" i="8"/>
  <c r="BE817" i="8"/>
  <c r="BE818" i="8"/>
  <c r="BE819" i="8"/>
  <c r="BE820" i="8"/>
  <c r="BE821" i="8"/>
  <c r="BE822" i="8"/>
  <c r="BE823" i="8"/>
  <c r="BE824" i="8"/>
  <c r="BE825" i="8"/>
  <c r="BE826" i="8"/>
  <c r="BE827" i="8"/>
  <c r="BE828" i="8"/>
  <c r="BE829" i="8"/>
  <c r="BE830" i="8"/>
  <c r="BE831" i="8"/>
  <c r="BE832" i="8"/>
  <c r="BE833" i="8"/>
  <c r="BE834" i="8"/>
  <c r="BE835" i="8"/>
  <c r="BE836" i="8"/>
  <c r="BE837" i="8"/>
  <c r="BE838" i="8"/>
  <c r="BE839" i="8"/>
  <c r="BE840" i="8"/>
  <c r="BE841" i="8"/>
  <c r="BE842" i="8"/>
  <c r="BE843" i="8"/>
  <c r="BE844" i="8"/>
  <c r="BE845" i="8"/>
  <c r="BE846" i="8"/>
  <c r="BE847" i="8"/>
  <c r="BE848" i="8"/>
  <c r="BE849" i="8"/>
  <c r="BE850" i="8"/>
  <c r="BE851" i="8"/>
  <c r="BE852" i="8"/>
  <c r="BE853" i="8"/>
  <c r="BE854" i="8"/>
  <c r="BE855" i="8"/>
  <c r="BE856" i="8"/>
  <c r="BE857" i="8"/>
  <c r="BE858" i="8"/>
  <c r="BE859" i="8"/>
  <c r="BE860" i="8"/>
  <c r="BE861" i="8"/>
  <c r="BE862" i="8"/>
  <c r="BE863" i="8"/>
  <c r="BE864" i="8"/>
  <c r="BE865" i="8"/>
  <c r="BE866" i="8"/>
  <c r="BE867" i="8"/>
  <c r="BE868" i="8"/>
  <c r="BE869" i="8"/>
  <c r="BE870" i="8"/>
  <c r="BE871" i="8"/>
  <c r="BE872" i="8"/>
  <c r="BE873" i="8"/>
  <c r="BE874" i="8"/>
  <c r="BE875" i="8"/>
  <c r="BE876" i="8"/>
  <c r="BE877" i="8"/>
  <c r="BE878" i="8"/>
  <c r="BE879" i="8"/>
  <c r="BE880" i="8"/>
  <c r="BE881" i="8"/>
  <c r="BE882" i="8"/>
  <c r="BE883" i="8"/>
  <c r="BE884" i="8"/>
  <c r="BE885" i="8"/>
  <c r="BE886" i="8"/>
  <c r="BE887" i="8"/>
  <c r="BE888" i="8"/>
  <c r="BE889" i="8"/>
  <c r="BE890" i="8"/>
  <c r="BE891" i="8"/>
  <c r="BE892" i="8"/>
  <c r="BE893" i="8"/>
  <c r="BE894" i="8"/>
  <c r="BE895" i="8"/>
  <c r="BE896" i="8"/>
  <c r="BE897" i="8"/>
  <c r="BE898" i="8"/>
  <c r="BE899" i="8"/>
  <c r="BE900" i="8"/>
  <c r="BE901" i="8"/>
  <c r="BE902" i="8"/>
  <c r="BE903" i="8"/>
  <c r="BE904" i="8"/>
  <c r="BE905" i="8"/>
  <c r="BE906" i="8"/>
  <c r="BE907" i="8"/>
  <c r="BE908" i="8"/>
  <c r="BE909" i="8"/>
  <c r="BE910" i="8"/>
  <c r="BE911" i="8"/>
  <c r="BE912" i="8"/>
  <c r="BE913" i="8"/>
  <c r="BE914" i="8"/>
  <c r="BE915" i="8"/>
  <c r="BE916" i="8"/>
  <c r="BE917" i="8"/>
  <c r="BE918" i="8"/>
  <c r="BE919" i="8"/>
  <c r="BE920" i="8"/>
  <c r="BE921" i="8"/>
  <c r="BE922" i="8"/>
  <c r="BE923" i="8"/>
  <c r="BE924" i="8"/>
  <c r="BE925" i="8"/>
  <c r="BE926" i="8"/>
  <c r="BE927" i="8"/>
  <c r="BE928" i="8"/>
  <c r="BE929" i="8"/>
  <c r="BE930" i="8"/>
  <c r="BE931" i="8"/>
  <c r="BE932" i="8"/>
  <c r="BE933" i="8"/>
  <c r="BE934" i="8"/>
  <c r="BE935" i="8"/>
  <c r="BE936" i="8"/>
  <c r="BE937" i="8"/>
  <c r="BE938" i="8"/>
  <c r="BE939" i="8"/>
  <c r="BE940" i="8"/>
  <c r="BE941" i="8"/>
  <c r="BE942" i="8"/>
  <c r="BE943" i="8"/>
  <c r="BE944" i="8"/>
  <c r="BE945" i="8"/>
  <c r="BE946" i="8"/>
  <c r="BE947" i="8"/>
  <c r="BE948" i="8"/>
  <c r="BE949" i="8"/>
  <c r="BE950" i="8"/>
  <c r="BE951" i="8"/>
  <c r="BE952" i="8"/>
  <c r="BE953" i="8"/>
  <c r="BE954" i="8"/>
  <c r="BE955" i="8"/>
  <c r="BE956" i="8"/>
  <c r="BE957" i="8"/>
  <c r="BE958" i="8"/>
  <c r="BE959" i="8"/>
  <c r="BE960" i="8"/>
  <c r="BE961" i="8"/>
  <c r="BE962" i="8"/>
  <c r="BE963" i="8"/>
  <c r="BE964" i="8"/>
  <c r="BE965" i="8"/>
  <c r="BE966" i="8"/>
  <c r="BE967" i="8"/>
  <c r="BE968" i="8"/>
  <c r="BE969" i="8"/>
  <c r="BE970" i="8"/>
  <c r="BE971" i="8"/>
  <c r="BE972" i="8"/>
  <c r="BE973" i="8"/>
  <c r="BE974" i="8"/>
  <c r="BE975" i="8"/>
  <c r="BE976" i="8"/>
  <c r="BE977" i="8"/>
  <c r="BE978" i="8"/>
  <c r="BE979" i="8"/>
  <c r="BE980" i="8"/>
  <c r="BE981" i="8"/>
  <c r="BE982" i="8"/>
  <c r="BE983" i="8"/>
  <c r="BE984" i="8"/>
  <c r="BE985" i="8"/>
  <c r="BE986" i="8"/>
  <c r="BE987" i="8"/>
  <c r="BE988" i="8"/>
  <c r="BE989" i="8"/>
  <c r="BE990" i="8"/>
  <c r="BE991" i="8"/>
  <c r="BE992" i="8"/>
  <c r="BE993" i="8"/>
  <c r="BE994" i="8"/>
  <c r="BE995" i="8"/>
  <c r="BE996" i="8"/>
  <c r="BE997" i="8"/>
  <c r="BE998" i="8"/>
  <c r="BE999" i="8"/>
  <c r="BE1000" i="8"/>
  <c r="BE1001" i="8"/>
  <c r="BE1002" i="8"/>
  <c r="BE1003" i="8"/>
  <c r="BE1004" i="8"/>
  <c r="BA13" i="8"/>
  <c r="BA14" i="8"/>
  <c r="BA15" i="8"/>
  <c r="BA16" i="8"/>
  <c r="BA17" i="8"/>
  <c r="BA18" i="8"/>
  <c r="BA19" i="8"/>
  <c r="BA20" i="8"/>
  <c r="BA21" i="8"/>
  <c r="BA22" i="8"/>
  <c r="BA23" i="8"/>
  <c r="BA24" i="8"/>
  <c r="BA25" i="8"/>
  <c r="BA26" i="8"/>
  <c r="BA27" i="8"/>
  <c r="BA28" i="8"/>
  <c r="BA29" i="8"/>
  <c r="BA30" i="8"/>
  <c r="BA31" i="8"/>
  <c r="BA32" i="8"/>
  <c r="BA33" i="8"/>
  <c r="BA34" i="8"/>
  <c r="BA35" i="8"/>
  <c r="BA36" i="8"/>
  <c r="BA37" i="8"/>
  <c r="BA38" i="8"/>
  <c r="BA39" i="8"/>
  <c r="BA40" i="8"/>
  <c r="BA41" i="8"/>
  <c r="BA42" i="8"/>
  <c r="BA43" i="8"/>
  <c r="BA44" i="8"/>
  <c r="BA45" i="8"/>
  <c r="BA46" i="8"/>
  <c r="BA47" i="8"/>
  <c r="BA48" i="8"/>
  <c r="BA49" i="8"/>
  <c r="BA50" i="8"/>
  <c r="BA51" i="8"/>
  <c r="BA52" i="8"/>
  <c r="BA53" i="8"/>
  <c r="BA54" i="8"/>
  <c r="BA55" i="8"/>
  <c r="BA56" i="8"/>
  <c r="BA57" i="8"/>
  <c r="BA58" i="8"/>
  <c r="BA59" i="8"/>
  <c r="BA60" i="8"/>
  <c r="BA61" i="8"/>
  <c r="BA62" i="8"/>
  <c r="BA63" i="8"/>
  <c r="BA64" i="8"/>
  <c r="BA65" i="8"/>
  <c r="BA66" i="8"/>
  <c r="BA67" i="8"/>
  <c r="BA68" i="8"/>
  <c r="BA69" i="8"/>
  <c r="BA70" i="8"/>
  <c r="BA71" i="8"/>
  <c r="BA72" i="8"/>
  <c r="BA73" i="8"/>
  <c r="BA74" i="8"/>
  <c r="BA75" i="8"/>
  <c r="BA76" i="8"/>
  <c r="BA77" i="8"/>
  <c r="BA78" i="8"/>
  <c r="BA79" i="8"/>
  <c r="BA80" i="8"/>
  <c r="BA81" i="8"/>
  <c r="BA82" i="8"/>
  <c r="BA83" i="8"/>
  <c r="BA84" i="8"/>
  <c r="BA85" i="8"/>
  <c r="BA86" i="8"/>
  <c r="BA87" i="8"/>
  <c r="BA88" i="8"/>
  <c r="BA89" i="8"/>
  <c r="BA90" i="8"/>
  <c r="BA91" i="8"/>
  <c r="BA92" i="8"/>
  <c r="BA93" i="8"/>
  <c r="BA94" i="8"/>
  <c r="BA95" i="8"/>
  <c r="BA96" i="8"/>
  <c r="BA97" i="8"/>
  <c r="BA98" i="8"/>
  <c r="BA99" i="8"/>
  <c r="BA100" i="8"/>
  <c r="BA101" i="8"/>
  <c r="BA102" i="8"/>
  <c r="BA103" i="8"/>
  <c r="BA104" i="8"/>
  <c r="BA105" i="8"/>
  <c r="BA106" i="8"/>
  <c r="BA107" i="8"/>
  <c r="BA108" i="8"/>
  <c r="BA109" i="8"/>
  <c r="BA110" i="8"/>
  <c r="BA111" i="8"/>
  <c r="BA112" i="8"/>
  <c r="BA113" i="8"/>
  <c r="BA114" i="8"/>
  <c r="BA115" i="8"/>
  <c r="BA116" i="8"/>
  <c r="BA117" i="8"/>
  <c r="BA118" i="8"/>
  <c r="BA119" i="8"/>
  <c r="BA120" i="8"/>
  <c r="BA121" i="8"/>
  <c r="BA122" i="8"/>
  <c r="BA123" i="8"/>
  <c r="BA124" i="8"/>
  <c r="BA125" i="8"/>
  <c r="BA126" i="8"/>
  <c r="BA127" i="8"/>
  <c r="BA128" i="8"/>
  <c r="BA129" i="8"/>
  <c r="BA130" i="8"/>
  <c r="BA131" i="8"/>
  <c r="BA132" i="8"/>
  <c r="BA133" i="8"/>
  <c r="BA134" i="8"/>
  <c r="BA135" i="8"/>
  <c r="BA136" i="8"/>
  <c r="BA137" i="8"/>
  <c r="BA138" i="8"/>
  <c r="BA139" i="8"/>
  <c r="BA140" i="8"/>
  <c r="BA141" i="8"/>
  <c r="BA142" i="8"/>
  <c r="BA143" i="8"/>
  <c r="BA144" i="8"/>
  <c r="BA145" i="8"/>
  <c r="BA146" i="8"/>
  <c r="BA147" i="8"/>
  <c r="BA148" i="8"/>
  <c r="BA149" i="8"/>
  <c r="BA150" i="8"/>
  <c r="BA151" i="8"/>
  <c r="BA152" i="8"/>
  <c r="BA153" i="8"/>
  <c r="BA154" i="8"/>
  <c r="BA155" i="8"/>
  <c r="BA156" i="8"/>
  <c r="BA157" i="8"/>
  <c r="BA158" i="8"/>
  <c r="BA159" i="8"/>
  <c r="BA160" i="8"/>
  <c r="BA161" i="8"/>
  <c r="BA162" i="8"/>
  <c r="BA163" i="8"/>
  <c r="BA164" i="8"/>
  <c r="BA165" i="8"/>
  <c r="BA166" i="8"/>
  <c r="BA167" i="8"/>
  <c r="BA168" i="8"/>
  <c r="BA169" i="8"/>
  <c r="BA170" i="8"/>
  <c r="BA171" i="8"/>
  <c r="BA172" i="8"/>
  <c r="BA173" i="8"/>
  <c r="BA174" i="8"/>
  <c r="BA175" i="8"/>
  <c r="BA176" i="8"/>
  <c r="BA177" i="8"/>
  <c r="BA178" i="8"/>
  <c r="BA179" i="8"/>
  <c r="BA180" i="8"/>
  <c r="BA181" i="8"/>
  <c r="BA182" i="8"/>
  <c r="BA183" i="8"/>
  <c r="BA184" i="8"/>
  <c r="BA185" i="8"/>
  <c r="BA186" i="8"/>
  <c r="BA187" i="8"/>
  <c r="BA188" i="8"/>
  <c r="BA189" i="8"/>
  <c r="BA190" i="8"/>
  <c r="BA191" i="8"/>
  <c r="BA192" i="8"/>
  <c r="BA193" i="8"/>
  <c r="BA194" i="8"/>
  <c r="BA195" i="8"/>
  <c r="BA196" i="8"/>
  <c r="BA197" i="8"/>
  <c r="BA198" i="8"/>
  <c r="BA199" i="8"/>
  <c r="BA200" i="8"/>
  <c r="BA201" i="8"/>
  <c r="BA202" i="8"/>
  <c r="BA203" i="8"/>
  <c r="BA204" i="8"/>
  <c r="BA205" i="8"/>
  <c r="BA206" i="8"/>
  <c r="BA207" i="8"/>
  <c r="BA208" i="8"/>
  <c r="BA209" i="8"/>
  <c r="BA210" i="8"/>
  <c r="BA211" i="8"/>
  <c r="BA212" i="8"/>
  <c r="BA213" i="8"/>
  <c r="BA214" i="8"/>
  <c r="BA215" i="8"/>
  <c r="BA216" i="8"/>
  <c r="BA217" i="8"/>
  <c r="BA218" i="8"/>
  <c r="BA219" i="8"/>
  <c r="BA220" i="8"/>
  <c r="BA221" i="8"/>
  <c r="BA222" i="8"/>
  <c r="BA223" i="8"/>
  <c r="BA224" i="8"/>
  <c r="BA225" i="8"/>
  <c r="BA226" i="8"/>
  <c r="BA227" i="8"/>
  <c r="BA228" i="8"/>
  <c r="BA229" i="8"/>
  <c r="BA230" i="8"/>
  <c r="BA231" i="8"/>
  <c r="BA232" i="8"/>
  <c r="BA233" i="8"/>
  <c r="BA234" i="8"/>
  <c r="BA235" i="8"/>
  <c r="BA236" i="8"/>
  <c r="BA237" i="8"/>
  <c r="BA238" i="8"/>
  <c r="BA239" i="8"/>
  <c r="BA240" i="8"/>
  <c r="BA241" i="8"/>
  <c r="BA242" i="8"/>
  <c r="BA243" i="8"/>
  <c r="BA244" i="8"/>
  <c r="BA245" i="8"/>
  <c r="BA246" i="8"/>
  <c r="BA247" i="8"/>
  <c r="BA248" i="8"/>
  <c r="BA249" i="8"/>
  <c r="BA250" i="8"/>
  <c r="BA251" i="8"/>
  <c r="BA252" i="8"/>
  <c r="BA253" i="8"/>
  <c r="BA254" i="8"/>
  <c r="BA255" i="8"/>
  <c r="BA256" i="8"/>
  <c r="BA257" i="8"/>
  <c r="BA258" i="8"/>
  <c r="BA259" i="8"/>
  <c r="BA260" i="8"/>
  <c r="BA261" i="8"/>
  <c r="BA262" i="8"/>
  <c r="BA263" i="8"/>
  <c r="BA264" i="8"/>
  <c r="BA265" i="8"/>
  <c r="BA266" i="8"/>
  <c r="BA267" i="8"/>
  <c r="BA268" i="8"/>
  <c r="BA269" i="8"/>
  <c r="BA270" i="8"/>
  <c r="BA271" i="8"/>
  <c r="BA272" i="8"/>
  <c r="BA273" i="8"/>
  <c r="BA274" i="8"/>
  <c r="BA275" i="8"/>
  <c r="BA276" i="8"/>
  <c r="BA277" i="8"/>
  <c r="BA278" i="8"/>
  <c r="BA279" i="8"/>
  <c r="BA280" i="8"/>
  <c r="BA281" i="8"/>
  <c r="BA282" i="8"/>
  <c r="BA283" i="8"/>
  <c r="BA284" i="8"/>
  <c r="BA285" i="8"/>
  <c r="BA286" i="8"/>
  <c r="BA287" i="8"/>
  <c r="BA288" i="8"/>
  <c r="BA289" i="8"/>
  <c r="BA290" i="8"/>
  <c r="BA291" i="8"/>
  <c r="BA292" i="8"/>
  <c r="BA293" i="8"/>
  <c r="BA294" i="8"/>
  <c r="BA295" i="8"/>
  <c r="BA296" i="8"/>
  <c r="BA297" i="8"/>
  <c r="BA298" i="8"/>
  <c r="BA299" i="8"/>
  <c r="BA300" i="8"/>
  <c r="BA301" i="8"/>
  <c r="BA302" i="8"/>
  <c r="BA303" i="8"/>
  <c r="BA304" i="8"/>
  <c r="BA305" i="8"/>
  <c r="BA306" i="8"/>
  <c r="BA307" i="8"/>
  <c r="BA308" i="8"/>
  <c r="BA309" i="8"/>
  <c r="BA310" i="8"/>
  <c r="BA311" i="8"/>
  <c r="BA312" i="8"/>
  <c r="BA313" i="8"/>
  <c r="BA314" i="8"/>
  <c r="BA315" i="8"/>
  <c r="BA316" i="8"/>
  <c r="BA317" i="8"/>
  <c r="BA318" i="8"/>
  <c r="BA319" i="8"/>
  <c r="BA320" i="8"/>
  <c r="BA321" i="8"/>
  <c r="BA322" i="8"/>
  <c r="BA323" i="8"/>
  <c r="BA324" i="8"/>
  <c r="BA325" i="8"/>
  <c r="BA326" i="8"/>
  <c r="BA327" i="8"/>
  <c r="BA328" i="8"/>
  <c r="BA329" i="8"/>
  <c r="BA330" i="8"/>
  <c r="BA331" i="8"/>
  <c r="BA332" i="8"/>
  <c r="BA333" i="8"/>
  <c r="BA334" i="8"/>
  <c r="BA335" i="8"/>
  <c r="BA336" i="8"/>
  <c r="BA337" i="8"/>
  <c r="BA338" i="8"/>
  <c r="BA339" i="8"/>
  <c r="BA340" i="8"/>
  <c r="BA341" i="8"/>
  <c r="BA342" i="8"/>
  <c r="BA343" i="8"/>
  <c r="BA344" i="8"/>
  <c r="BA345" i="8"/>
  <c r="BA346" i="8"/>
  <c r="BA347" i="8"/>
  <c r="BA348" i="8"/>
  <c r="BA349" i="8"/>
  <c r="BA350" i="8"/>
  <c r="BA351" i="8"/>
  <c r="BA352" i="8"/>
  <c r="BA353" i="8"/>
  <c r="BA354" i="8"/>
  <c r="BA355" i="8"/>
  <c r="BA356" i="8"/>
  <c r="BA357" i="8"/>
  <c r="BA358" i="8"/>
  <c r="BA359" i="8"/>
  <c r="BA360" i="8"/>
  <c r="BA361" i="8"/>
  <c r="BA362" i="8"/>
  <c r="BA363" i="8"/>
  <c r="BA364" i="8"/>
  <c r="BA365" i="8"/>
  <c r="BA366" i="8"/>
  <c r="BA367" i="8"/>
  <c r="BA368" i="8"/>
  <c r="BA369" i="8"/>
  <c r="BA370" i="8"/>
  <c r="BA371" i="8"/>
  <c r="BA372" i="8"/>
  <c r="BA373" i="8"/>
  <c r="BA374" i="8"/>
  <c r="BA375" i="8"/>
  <c r="BA376" i="8"/>
  <c r="BA377" i="8"/>
  <c r="BA378" i="8"/>
  <c r="BA379" i="8"/>
  <c r="BA380" i="8"/>
  <c r="BA381" i="8"/>
  <c r="BA382" i="8"/>
  <c r="BA383" i="8"/>
  <c r="BA384" i="8"/>
  <c r="BA385" i="8"/>
  <c r="BA386" i="8"/>
  <c r="BA387" i="8"/>
  <c r="BA388" i="8"/>
  <c r="BA389" i="8"/>
  <c r="BA390" i="8"/>
  <c r="BA391" i="8"/>
  <c r="BA392" i="8"/>
  <c r="BA393" i="8"/>
  <c r="BA394" i="8"/>
  <c r="BA395" i="8"/>
  <c r="BA396" i="8"/>
  <c r="BA397" i="8"/>
  <c r="BA398" i="8"/>
  <c r="BA399" i="8"/>
  <c r="BA400" i="8"/>
  <c r="BA401" i="8"/>
  <c r="BA402" i="8"/>
  <c r="BA403" i="8"/>
  <c r="BA404" i="8"/>
  <c r="BA405" i="8"/>
  <c r="BA406" i="8"/>
  <c r="BA407" i="8"/>
  <c r="BA408" i="8"/>
  <c r="BA409" i="8"/>
  <c r="BA410" i="8"/>
  <c r="BA411" i="8"/>
  <c r="BA412" i="8"/>
  <c r="BA413" i="8"/>
  <c r="BA414" i="8"/>
  <c r="BA415" i="8"/>
  <c r="BA416" i="8"/>
  <c r="BA417" i="8"/>
  <c r="BA418" i="8"/>
  <c r="BA419" i="8"/>
  <c r="BA420" i="8"/>
  <c r="BA421" i="8"/>
  <c r="BA422" i="8"/>
  <c r="BA423" i="8"/>
  <c r="BA424" i="8"/>
  <c r="BA425" i="8"/>
  <c r="BA426" i="8"/>
  <c r="BA427" i="8"/>
  <c r="BA428" i="8"/>
  <c r="BA429" i="8"/>
  <c r="BA430" i="8"/>
  <c r="BA431" i="8"/>
  <c r="BA432" i="8"/>
  <c r="BA433" i="8"/>
  <c r="BA434" i="8"/>
  <c r="BA435" i="8"/>
  <c r="BA436" i="8"/>
  <c r="BA437" i="8"/>
  <c r="BA438" i="8"/>
  <c r="BA439" i="8"/>
  <c r="BA440" i="8"/>
  <c r="BA441" i="8"/>
  <c r="BA442" i="8"/>
  <c r="BA443" i="8"/>
  <c r="BA444" i="8"/>
  <c r="BA445" i="8"/>
  <c r="BA446" i="8"/>
  <c r="BA447" i="8"/>
  <c r="BA448" i="8"/>
  <c r="BA449" i="8"/>
  <c r="BA450" i="8"/>
  <c r="BA451" i="8"/>
  <c r="BA452" i="8"/>
  <c r="BA453" i="8"/>
  <c r="BA454" i="8"/>
  <c r="BA455" i="8"/>
  <c r="BA456" i="8"/>
  <c r="BA457" i="8"/>
  <c r="BA458" i="8"/>
  <c r="BA459" i="8"/>
  <c r="BA460" i="8"/>
  <c r="BA461" i="8"/>
  <c r="BA462" i="8"/>
  <c r="BA463" i="8"/>
  <c r="BA464" i="8"/>
  <c r="BA465" i="8"/>
  <c r="BA466" i="8"/>
  <c r="BA467" i="8"/>
  <c r="BA468" i="8"/>
  <c r="BA469" i="8"/>
  <c r="BA470" i="8"/>
  <c r="BA471" i="8"/>
  <c r="BA472" i="8"/>
  <c r="BA473" i="8"/>
  <c r="BA474" i="8"/>
  <c r="BA475" i="8"/>
  <c r="BA476" i="8"/>
  <c r="BA477" i="8"/>
  <c r="BA478" i="8"/>
  <c r="BA479" i="8"/>
  <c r="BA480" i="8"/>
  <c r="BA481" i="8"/>
  <c r="BA482" i="8"/>
  <c r="BA483" i="8"/>
  <c r="BA484" i="8"/>
  <c r="BA485" i="8"/>
  <c r="BA486" i="8"/>
  <c r="BA487" i="8"/>
  <c r="BA488" i="8"/>
  <c r="BA489" i="8"/>
  <c r="BA490" i="8"/>
  <c r="BA491" i="8"/>
  <c r="BA492" i="8"/>
  <c r="BA493" i="8"/>
  <c r="BA494" i="8"/>
  <c r="BA495" i="8"/>
  <c r="BA496" i="8"/>
  <c r="BA497" i="8"/>
  <c r="BA498" i="8"/>
  <c r="BA499" i="8"/>
  <c r="BA500" i="8"/>
  <c r="BA501" i="8"/>
  <c r="BA502" i="8"/>
  <c r="BA503" i="8"/>
  <c r="BA504" i="8"/>
  <c r="BA505" i="8"/>
  <c r="BA506" i="8"/>
  <c r="BA507" i="8"/>
  <c r="BA508" i="8"/>
  <c r="BA509" i="8"/>
  <c r="BA510" i="8"/>
  <c r="BA511" i="8"/>
  <c r="BA512" i="8"/>
  <c r="BA513" i="8"/>
  <c r="BA514" i="8"/>
  <c r="BA515" i="8"/>
  <c r="BA516" i="8"/>
  <c r="BA517" i="8"/>
  <c r="BA518" i="8"/>
  <c r="BA519" i="8"/>
  <c r="BA520" i="8"/>
  <c r="BA521" i="8"/>
  <c r="BA522" i="8"/>
  <c r="BA523" i="8"/>
  <c r="BA524" i="8"/>
  <c r="BA525" i="8"/>
  <c r="BA526" i="8"/>
  <c r="BA527" i="8"/>
  <c r="BA528" i="8"/>
  <c r="BA529" i="8"/>
  <c r="BA530" i="8"/>
  <c r="BA531" i="8"/>
  <c r="BA532" i="8"/>
  <c r="BA533" i="8"/>
  <c r="BA534" i="8"/>
  <c r="BA535" i="8"/>
  <c r="BA536" i="8"/>
  <c r="BA537" i="8"/>
  <c r="BA538" i="8"/>
  <c r="BA539" i="8"/>
  <c r="BA540" i="8"/>
  <c r="BA541" i="8"/>
  <c r="BA542" i="8"/>
  <c r="BA543" i="8"/>
  <c r="BA544" i="8"/>
  <c r="BA545" i="8"/>
  <c r="BA546" i="8"/>
  <c r="BA547" i="8"/>
  <c r="BA548" i="8"/>
  <c r="BA549" i="8"/>
  <c r="BA550" i="8"/>
  <c r="BA551" i="8"/>
  <c r="BA552" i="8"/>
  <c r="BA553" i="8"/>
  <c r="BA554" i="8"/>
  <c r="BA555" i="8"/>
  <c r="BA556" i="8"/>
  <c r="BA557" i="8"/>
  <c r="BA558" i="8"/>
  <c r="BA559" i="8"/>
  <c r="BA560" i="8"/>
  <c r="BA561" i="8"/>
  <c r="BA562" i="8"/>
  <c r="BA563" i="8"/>
  <c r="BA564" i="8"/>
  <c r="BA565" i="8"/>
  <c r="BA566" i="8"/>
  <c r="BA567" i="8"/>
  <c r="BA568" i="8"/>
  <c r="BA569" i="8"/>
  <c r="BA570" i="8"/>
  <c r="BA571" i="8"/>
  <c r="BA572" i="8"/>
  <c r="BA573" i="8"/>
  <c r="BA574" i="8"/>
  <c r="BA575" i="8"/>
  <c r="BA576" i="8"/>
  <c r="BA577" i="8"/>
  <c r="BA578" i="8"/>
  <c r="BA579" i="8"/>
  <c r="BA580" i="8"/>
  <c r="BA581" i="8"/>
  <c r="BA582" i="8"/>
  <c r="BA583" i="8"/>
  <c r="BA584" i="8"/>
  <c r="BA585" i="8"/>
  <c r="BA586" i="8"/>
  <c r="BA587" i="8"/>
  <c r="BA588" i="8"/>
  <c r="BA589" i="8"/>
  <c r="BA590" i="8"/>
  <c r="BA591" i="8"/>
  <c r="BA592" i="8"/>
  <c r="BA593" i="8"/>
  <c r="BA594" i="8"/>
  <c r="BA595" i="8"/>
  <c r="BA596" i="8"/>
  <c r="BA597" i="8"/>
  <c r="BA598" i="8"/>
  <c r="BA599" i="8"/>
  <c r="BA600" i="8"/>
  <c r="BA601" i="8"/>
  <c r="BA602" i="8"/>
  <c r="BA603" i="8"/>
  <c r="BA604" i="8"/>
  <c r="BA605" i="8"/>
  <c r="BA606" i="8"/>
  <c r="BA607" i="8"/>
  <c r="BA608" i="8"/>
  <c r="BA609" i="8"/>
  <c r="BA610" i="8"/>
  <c r="BA611" i="8"/>
  <c r="BA612" i="8"/>
  <c r="BA613" i="8"/>
  <c r="BA614" i="8"/>
  <c r="BA615" i="8"/>
  <c r="BA616" i="8"/>
  <c r="BA617" i="8"/>
  <c r="BA618" i="8"/>
  <c r="BA619" i="8"/>
  <c r="BA620" i="8"/>
  <c r="BA621" i="8"/>
  <c r="BA622" i="8"/>
  <c r="BA623" i="8"/>
  <c r="BA624" i="8"/>
  <c r="BA625" i="8"/>
  <c r="BA626" i="8"/>
  <c r="BA627" i="8"/>
  <c r="BA628" i="8"/>
  <c r="BA629" i="8"/>
  <c r="BA630" i="8"/>
  <c r="BA631" i="8"/>
  <c r="BA632" i="8"/>
  <c r="BA633" i="8"/>
  <c r="BA634" i="8"/>
  <c r="BA635" i="8"/>
  <c r="BA636" i="8"/>
  <c r="BA637" i="8"/>
  <c r="BA638" i="8"/>
  <c r="BA639" i="8"/>
  <c r="BA640" i="8"/>
  <c r="BA641" i="8"/>
  <c r="BA642" i="8"/>
  <c r="BA643" i="8"/>
  <c r="BA644" i="8"/>
  <c r="BA645" i="8"/>
  <c r="BA646" i="8"/>
  <c r="BA647" i="8"/>
  <c r="BA648" i="8"/>
  <c r="BA649" i="8"/>
  <c r="BA650" i="8"/>
  <c r="BA651" i="8"/>
  <c r="BA652" i="8"/>
  <c r="BA653" i="8"/>
  <c r="BA654" i="8"/>
  <c r="BA655" i="8"/>
  <c r="BA656" i="8"/>
  <c r="BA657" i="8"/>
  <c r="BA658" i="8"/>
  <c r="BA659" i="8"/>
  <c r="BA660" i="8"/>
  <c r="BA661" i="8"/>
  <c r="BA662" i="8"/>
  <c r="BA663" i="8"/>
  <c r="BA664" i="8"/>
  <c r="BA665" i="8"/>
  <c r="BA666" i="8"/>
  <c r="BA667" i="8"/>
  <c r="BA668" i="8"/>
  <c r="BA669" i="8"/>
  <c r="BA670" i="8"/>
  <c r="BA671" i="8"/>
  <c r="BA672" i="8"/>
  <c r="BA673" i="8"/>
  <c r="BA674" i="8"/>
  <c r="BA675" i="8"/>
  <c r="BA676" i="8"/>
  <c r="BA677" i="8"/>
  <c r="BA678" i="8"/>
  <c r="BA679" i="8"/>
  <c r="BA680" i="8"/>
  <c r="BA681" i="8"/>
  <c r="BA682" i="8"/>
  <c r="BA683" i="8"/>
  <c r="BA684" i="8"/>
  <c r="BA685" i="8"/>
  <c r="BA686" i="8"/>
  <c r="BA687" i="8"/>
  <c r="BA688" i="8"/>
  <c r="BA689" i="8"/>
  <c r="BA690" i="8"/>
  <c r="BA691" i="8"/>
  <c r="BA692" i="8"/>
  <c r="BA693" i="8"/>
  <c r="BA694" i="8"/>
  <c r="BA695" i="8"/>
  <c r="BA696" i="8"/>
  <c r="BA697" i="8"/>
  <c r="BA698" i="8"/>
  <c r="BA699" i="8"/>
  <c r="BA700" i="8"/>
  <c r="BA701" i="8"/>
  <c r="BA702" i="8"/>
  <c r="BA703" i="8"/>
  <c r="BA704" i="8"/>
  <c r="BA705" i="8"/>
  <c r="BA706" i="8"/>
  <c r="BA707" i="8"/>
  <c r="BA708" i="8"/>
  <c r="BA709" i="8"/>
  <c r="BA710" i="8"/>
  <c r="BA711" i="8"/>
  <c r="BA712" i="8"/>
  <c r="BA713" i="8"/>
  <c r="BA714" i="8"/>
  <c r="BA715" i="8"/>
  <c r="BA716" i="8"/>
  <c r="BA717" i="8"/>
  <c r="BA718" i="8"/>
  <c r="BA719" i="8"/>
  <c r="BA720" i="8"/>
  <c r="BA721" i="8"/>
  <c r="BA722" i="8"/>
  <c r="BA723" i="8"/>
  <c r="BA724" i="8"/>
  <c r="BA725" i="8"/>
  <c r="BA726" i="8"/>
  <c r="BA727" i="8"/>
  <c r="BA728" i="8"/>
  <c r="BA729" i="8"/>
  <c r="BA730" i="8"/>
  <c r="BA731" i="8"/>
  <c r="BA732" i="8"/>
  <c r="BA733" i="8"/>
  <c r="BA734" i="8"/>
  <c r="BA735" i="8"/>
  <c r="BA736" i="8"/>
  <c r="BA737" i="8"/>
  <c r="BA738" i="8"/>
  <c r="BA739" i="8"/>
  <c r="BA740" i="8"/>
  <c r="BA741" i="8"/>
  <c r="BA742" i="8"/>
  <c r="BA743" i="8"/>
  <c r="BA744" i="8"/>
  <c r="BA745" i="8"/>
  <c r="BA746" i="8"/>
  <c r="BA747" i="8"/>
  <c r="BA748" i="8"/>
  <c r="BA749" i="8"/>
  <c r="BA750" i="8"/>
  <c r="BA751" i="8"/>
  <c r="BA752" i="8"/>
  <c r="BA753" i="8"/>
  <c r="BA754" i="8"/>
  <c r="BA755" i="8"/>
  <c r="BA756" i="8"/>
  <c r="BA757" i="8"/>
  <c r="BA758" i="8"/>
  <c r="BA759" i="8"/>
  <c r="BA760" i="8"/>
  <c r="BA761" i="8"/>
  <c r="BA762" i="8"/>
  <c r="BA763" i="8"/>
  <c r="BA764" i="8"/>
  <c r="BA765" i="8"/>
  <c r="BA766" i="8"/>
  <c r="BA767" i="8"/>
  <c r="BA768" i="8"/>
  <c r="BA769" i="8"/>
  <c r="BA770" i="8"/>
  <c r="BA771" i="8"/>
  <c r="BA772" i="8"/>
  <c r="BA773" i="8"/>
  <c r="BA774" i="8"/>
  <c r="BA775" i="8"/>
  <c r="BA776" i="8"/>
  <c r="BA777" i="8"/>
  <c r="BA778" i="8"/>
  <c r="BA779" i="8"/>
  <c r="BA780" i="8"/>
  <c r="BA781" i="8"/>
  <c r="BA782" i="8"/>
  <c r="BA783" i="8"/>
  <c r="BA784" i="8"/>
  <c r="BA785" i="8"/>
  <c r="BA786" i="8"/>
  <c r="BA787" i="8"/>
  <c r="BA788" i="8"/>
  <c r="BA789" i="8"/>
  <c r="BA790" i="8"/>
  <c r="BA791" i="8"/>
  <c r="BA792" i="8"/>
  <c r="BA793" i="8"/>
  <c r="BA794" i="8"/>
  <c r="BA795" i="8"/>
  <c r="BA796" i="8"/>
  <c r="BA797" i="8"/>
  <c r="BA798" i="8"/>
  <c r="BA799" i="8"/>
  <c r="BA800" i="8"/>
  <c r="BA801" i="8"/>
  <c r="BA802" i="8"/>
  <c r="BA803" i="8"/>
  <c r="BA804" i="8"/>
  <c r="BA805" i="8"/>
  <c r="BA806" i="8"/>
  <c r="BA807" i="8"/>
  <c r="BA808" i="8"/>
  <c r="BA809" i="8"/>
  <c r="BA810" i="8"/>
  <c r="BA811" i="8"/>
  <c r="BA812" i="8"/>
  <c r="BA813" i="8"/>
  <c r="BA814" i="8"/>
  <c r="BA815" i="8"/>
  <c r="BA816" i="8"/>
  <c r="BA817" i="8"/>
  <c r="BA818" i="8"/>
  <c r="BA819" i="8"/>
  <c r="BA820" i="8"/>
  <c r="BA821" i="8"/>
  <c r="BA822" i="8"/>
  <c r="BA823" i="8"/>
  <c r="BA824" i="8"/>
  <c r="BA825" i="8"/>
  <c r="BA826" i="8"/>
  <c r="BA827" i="8"/>
  <c r="BA828" i="8"/>
  <c r="BA829" i="8"/>
  <c r="BA830" i="8"/>
  <c r="BA831" i="8"/>
  <c r="BA832" i="8"/>
  <c r="BA833" i="8"/>
  <c r="BA834" i="8"/>
  <c r="BA835" i="8"/>
  <c r="BA836" i="8"/>
  <c r="BA837" i="8"/>
  <c r="BA838" i="8"/>
  <c r="BA839" i="8"/>
  <c r="BA840" i="8"/>
  <c r="BA841" i="8"/>
  <c r="BA842" i="8"/>
  <c r="BA843" i="8"/>
  <c r="BA844" i="8"/>
  <c r="BA845" i="8"/>
  <c r="BA846" i="8"/>
  <c r="BA847" i="8"/>
  <c r="BA848" i="8"/>
  <c r="BA849" i="8"/>
  <c r="BA850" i="8"/>
  <c r="BA851" i="8"/>
  <c r="BA852" i="8"/>
  <c r="BA853" i="8"/>
  <c r="BA854" i="8"/>
  <c r="BA855" i="8"/>
  <c r="BA856" i="8"/>
  <c r="BA857" i="8"/>
  <c r="BA858" i="8"/>
  <c r="BA859" i="8"/>
  <c r="BA860" i="8"/>
  <c r="BA861" i="8"/>
  <c r="BA862" i="8"/>
  <c r="BA863" i="8"/>
  <c r="BA864" i="8"/>
  <c r="BA865" i="8"/>
  <c r="BA866" i="8"/>
  <c r="BA867" i="8"/>
  <c r="BA868" i="8"/>
  <c r="BA869" i="8"/>
  <c r="BA870" i="8"/>
  <c r="BA871" i="8"/>
  <c r="BA872" i="8"/>
  <c r="BA873" i="8"/>
  <c r="BA874" i="8"/>
  <c r="BA875" i="8"/>
  <c r="BA876" i="8"/>
  <c r="BA877" i="8"/>
  <c r="BA878" i="8"/>
  <c r="BA879" i="8"/>
  <c r="BA880" i="8"/>
  <c r="BA881" i="8"/>
  <c r="BA882" i="8"/>
  <c r="BA883" i="8"/>
  <c r="BA884" i="8"/>
  <c r="BA885" i="8"/>
  <c r="BA886" i="8"/>
  <c r="BA887" i="8"/>
  <c r="BA888" i="8"/>
  <c r="BA889" i="8"/>
  <c r="BA890" i="8"/>
  <c r="BA891" i="8"/>
  <c r="BA892" i="8"/>
  <c r="BA893" i="8"/>
  <c r="BA894" i="8"/>
  <c r="BA895" i="8"/>
  <c r="BA896" i="8"/>
  <c r="BA897" i="8"/>
  <c r="BA898" i="8"/>
  <c r="BA899" i="8"/>
  <c r="BA900" i="8"/>
  <c r="BA901" i="8"/>
  <c r="BA902" i="8"/>
  <c r="BA903" i="8"/>
  <c r="BA904" i="8"/>
  <c r="BA905" i="8"/>
  <c r="BA906" i="8"/>
  <c r="BA907" i="8"/>
  <c r="BA908" i="8"/>
  <c r="BA909" i="8"/>
  <c r="BA910" i="8"/>
  <c r="BA911" i="8"/>
  <c r="BA912" i="8"/>
  <c r="BA913" i="8"/>
  <c r="BA914" i="8"/>
  <c r="BA915" i="8"/>
  <c r="BA916" i="8"/>
  <c r="BA917" i="8"/>
  <c r="BA918" i="8"/>
  <c r="BA919" i="8"/>
  <c r="BA920" i="8"/>
  <c r="BA921" i="8"/>
  <c r="BA922" i="8"/>
  <c r="BA923" i="8"/>
  <c r="BA924" i="8"/>
  <c r="BA925" i="8"/>
  <c r="BA926" i="8"/>
  <c r="BA927" i="8"/>
  <c r="BA928" i="8"/>
  <c r="BA929" i="8"/>
  <c r="BA930" i="8"/>
  <c r="BA931" i="8"/>
  <c r="BA932" i="8"/>
  <c r="BA933" i="8"/>
  <c r="BA934" i="8"/>
  <c r="BA935" i="8"/>
  <c r="BA936" i="8"/>
  <c r="BA937" i="8"/>
  <c r="BA938" i="8"/>
  <c r="BA939" i="8"/>
  <c r="BA940" i="8"/>
  <c r="BA941" i="8"/>
  <c r="BA942" i="8"/>
  <c r="BA943" i="8"/>
  <c r="BA944" i="8"/>
  <c r="BA945" i="8"/>
  <c r="BA946" i="8"/>
  <c r="BA947" i="8"/>
  <c r="BA948" i="8"/>
  <c r="BA949" i="8"/>
  <c r="BA950" i="8"/>
  <c r="BA951" i="8"/>
  <c r="BA952" i="8"/>
  <c r="BA953" i="8"/>
  <c r="BA954" i="8"/>
  <c r="BA955" i="8"/>
  <c r="BA956" i="8"/>
  <c r="BA957" i="8"/>
  <c r="BA958" i="8"/>
  <c r="BA959" i="8"/>
  <c r="BA960" i="8"/>
  <c r="BA961" i="8"/>
  <c r="BA962" i="8"/>
  <c r="BA963" i="8"/>
  <c r="BA964" i="8"/>
  <c r="BA965" i="8"/>
  <c r="BA966" i="8"/>
  <c r="BA967" i="8"/>
  <c r="BA968" i="8"/>
  <c r="BA969" i="8"/>
  <c r="BA970" i="8"/>
  <c r="BA971" i="8"/>
  <c r="BA972" i="8"/>
  <c r="BA973" i="8"/>
  <c r="BA974" i="8"/>
  <c r="BA975" i="8"/>
  <c r="BA976" i="8"/>
  <c r="BA977" i="8"/>
  <c r="BA978" i="8"/>
  <c r="BA979" i="8"/>
  <c r="BA980" i="8"/>
  <c r="BA981" i="8"/>
  <c r="BA982" i="8"/>
  <c r="BA983" i="8"/>
  <c r="BA984" i="8"/>
  <c r="BA985" i="8"/>
  <c r="BA986" i="8"/>
  <c r="BA987" i="8"/>
  <c r="BA988" i="8"/>
  <c r="BA989" i="8"/>
  <c r="BA990" i="8"/>
  <c r="BA991" i="8"/>
  <c r="BA992" i="8"/>
  <c r="BA993" i="8"/>
  <c r="BA994" i="8"/>
  <c r="BA995" i="8"/>
  <c r="BA996" i="8"/>
  <c r="BA997" i="8"/>
  <c r="BA998" i="8"/>
  <c r="BA999" i="8"/>
  <c r="BA1000" i="8"/>
  <c r="BA1001" i="8"/>
  <c r="BA1002" i="8"/>
  <c r="BA1003" i="8"/>
  <c r="BA1004" i="8"/>
  <c r="AW13" i="8"/>
  <c r="AW14" i="8"/>
  <c r="AW15" i="8"/>
  <c r="AW16" i="8"/>
  <c r="AW17" i="8"/>
  <c r="AW18" i="8"/>
  <c r="AW19" i="8"/>
  <c r="AW20" i="8"/>
  <c r="AW21" i="8"/>
  <c r="AW22" i="8"/>
  <c r="AW23" i="8"/>
  <c r="AW24" i="8"/>
  <c r="AW25" i="8"/>
  <c r="AW26" i="8"/>
  <c r="AW27" i="8"/>
  <c r="AW28" i="8"/>
  <c r="AW29" i="8"/>
  <c r="AW30" i="8"/>
  <c r="AW31" i="8"/>
  <c r="AW32" i="8"/>
  <c r="AW33" i="8"/>
  <c r="AW34" i="8"/>
  <c r="AW35" i="8"/>
  <c r="AW36" i="8"/>
  <c r="AW37" i="8"/>
  <c r="AW38" i="8"/>
  <c r="AW39" i="8"/>
  <c r="AW40" i="8"/>
  <c r="AW41" i="8"/>
  <c r="AW42" i="8"/>
  <c r="AW43" i="8"/>
  <c r="AW44" i="8"/>
  <c r="AW45" i="8"/>
  <c r="AW46" i="8"/>
  <c r="AW47" i="8"/>
  <c r="AW48" i="8"/>
  <c r="AW49" i="8"/>
  <c r="AW50" i="8"/>
  <c r="AW51" i="8"/>
  <c r="AW52" i="8"/>
  <c r="AW53" i="8"/>
  <c r="AW54" i="8"/>
  <c r="AW55" i="8"/>
  <c r="AW56" i="8"/>
  <c r="AW57" i="8"/>
  <c r="AW58" i="8"/>
  <c r="AW59" i="8"/>
  <c r="AW60" i="8"/>
  <c r="AW61" i="8"/>
  <c r="AW62" i="8"/>
  <c r="AW63" i="8"/>
  <c r="AW64" i="8"/>
  <c r="AW65" i="8"/>
  <c r="AW66" i="8"/>
  <c r="AW67" i="8"/>
  <c r="AW68" i="8"/>
  <c r="AW69" i="8"/>
  <c r="AW70" i="8"/>
  <c r="AW71" i="8"/>
  <c r="AW72" i="8"/>
  <c r="AW73" i="8"/>
  <c r="AW74" i="8"/>
  <c r="AW75" i="8"/>
  <c r="AW76" i="8"/>
  <c r="AW77" i="8"/>
  <c r="AW78" i="8"/>
  <c r="AW79" i="8"/>
  <c r="AW80" i="8"/>
  <c r="AW81" i="8"/>
  <c r="AW82" i="8"/>
  <c r="AW83" i="8"/>
  <c r="AW84" i="8"/>
  <c r="AW85" i="8"/>
  <c r="AW86" i="8"/>
  <c r="AW87" i="8"/>
  <c r="AW88" i="8"/>
  <c r="AW89" i="8"/>
  <c r="AW90" i="8"/>
  <c r="AW91" i="8"/>
  <c r="AW92" i="8"/>
  <c r="AW93" i="8"/>
  <c r="AW94" i="8"/>
  <c r="AW95" i="8"/>
  <c r="AW96" i="8"/>
  <c r="AW97" i="8"/>
  <c r="AW98" i="8"/>
  <c r="AW99" i="8"/>
  <c r="AW100" i="8"/>
  <c r="AW101" i="8"/>
  <c r="AW102" i="8"/>
  <c r="AW103" i="8"/>
  <c r="AW104" i="8"/>
  <c r="AW105" i="8"/>
  <c r="AW106" i="8"/>
  <c r="AW107" i="8"/>
  <c r="AW108" i="8"/>
  <c r="AW109" i="8"/>
  <c r="AW110" i="8"/>
  <c r="AW111" i="8"/>
  <c r="AW112" i="8"/>
  <c r="AW113" i="8"/>
  <c r="AW114" i="8"/>
  <c r="AW115" i="8"/>
  <c r="AW116" i="8"/>
  <c r="AW117" i="8"/>
  <c r="AW118" i="8"/>
  <c r="AW119" i="8"/>
  <c r="AW120" i="8"/>
  <c r="AW121" i="8"/>
  <c r="AW122" i="8"/>
  <c r="AW123" i="8"/>
  <c r="AW124" i="8"/>
  <c r="AW125" i="8"/>
  <c r="AW126" i="8"/>
  <c r="AW127" i="8"/>
  <c r="AW128" i="8"/>
  <c r="AW129" i="8"/>
  <c r="AW130" i="8"/>
  <c r="AW131" i="8"/>
  <c r="AW132" i="8"/>
  <c r="AW133" i="8"/>
  <c r="AW134" i="8"/>
  <c r="AW135" i="8"/>
  <c r="AW136" i="8"/>
  <c r="AW137" i="8"/>
  <c r="AW138" i="8"/>
  <c r="AW139" i="8"/>
  <c r="AW140" i="8"/>
  <c r="AW141" i="8"/>
  <c r="AW142" i="8"/>
  <c r="AW143" i="8"/>
  <c r="AW144" i="8"/>
  <c r="AW145" i="8"/>
  <c r="AW146" i="8"/>
  <c r="AW147" i="8"/>
  <c r="AW148" i="8"/>
  <c r="AW149" i="8"/>
  <c r="AW150" i="8"/>
  <c r="AW151" i="8"/>
  <c r="AW152" i="8"/>
  <c r="AW153" i="8"/>
  <c r="AW154" i="8"/>
  <c r="AW155" i="8"/>
  <c r="AW156" i="8"/>
  <c r="AW157" i="8"/>
  <c r="AW158" i="8"/>
  <c r="AW159" i="8"/>
  <c r="AW160" i="8"/>
  <c r="AW161" i="8"/>
  <c r="AW162" i="8"/>
  <c r="AW163" i="8"/>
  <c r="AW164" i="8"/>
  <c r="AW165" i="8"/>
  <c r="AW166" i="8"/>
  <c r="AW167" i="8"/>
  <c r="AW168" i="8"/>
  <c r="AW169" i="8"/>
  <c r="AW170" i="8"/>
  <c r="AW171" i="8"/>
  <c r="AW172" i="8"/>
  <c r="AW173" i="8"/>
  <c r="AW174" i="8"/>
  <c r="AW175" i="8"/>
  <c r="AW176" i="8"/>
  <c r="AW177" i="8"/>
  <c r="AW178" i="8"/>
  <c r="AW179" i="8"/>
  <c r="AW180" i="8"/>
  <c r="AW181" i="8"/>
  <c r="AW182" i="8"/>
  <c r="AW183" i="8"/>
  <c r="AW184" i="8"/>
  <c r="AW185" i="8"/>
  <c r="AW186" i="8"/>
  <c r="AW187" i="8"/>
  <c r="AW188" i="8"/>
  <c r="AW189" i="8"/>
  <c r="AW190" i="8"/>
  <c r="AW191" i="8"/>
  <c r="AW192" i="8"/>
  <c r="AW193" i="8"/>
  <c r="AW194" i="8"/>
  <c r="AW195" i="8"/>
  <c r="AW196" i="8"/>
  <c r="AW197" i="8"/>
  <c r="AW198" i="8"/>
  <c r="AW199" i="8"/>
  <c r="AW200" i="8"/>
  <c r="AW201" i="8"/>
  <c r="AW202" i="8"/>
  <c r="AW203" i="8"/>
  <c r="AW204" i="8"/>
  <c r="AW205" i="8"/>
  <c r="AW206" i="8"/>
  <c r="AW207" i="8"/>
  <c r="AW208" i="8"/>
  <c r="AW209" i="8"/>
  <c r="AW210" i="8"/>
  <c r="AW211" i="8"/>
  <c r="AW212" i="8"/>
  <c r="AW213" i="8"/>
  <c r="AW214" i="8"/>
  <c r="AW215" i="8"/>
  <c r="AW216" i="8"/>
  <c r="AW217" i="8"/>
  <c r="AW218" i="8"/>
  <c r="AW219" i="8"/>
  <c r="AW220" i="8"/>
  <c r="AW221" i="8"/>
  <c r="AW222" i="8"/>
  <c r="AW223" i="8"/>
  <c r="AW224" i="8"/>
  <c r="AW225" i="8"/>
  <c r="AW226" i="8"/>
  <c r="AW227" i="8"/>
  <c r="AW228" i="8"/>
  <c r="AW229" i="8"/>
  <c r="AW230" i="8"/>
  <c r="AW231" i="8"/>
  <c r="AW232" i="8"/>
  <c r="AW233" i="8"/>
  <c r="AW234" i="8"/>
  <c r="AW235" i="8"/>
  <c r="AW236" i="8"/>
  <c r="AW237" i="8"/>
  <c r="AW238" i="8"/>
  <c r="AW239" i="8"/>
  <c r="AW240" i="8"/>
  <c r="AW241" i="8"/>
  <c r="AW242" i="8"/>
  <c r="AW243" i="8"/>
  <c r="AW244" i="8"/>
  <c r="AW245" i="8"/>
  <c r="AW246" i="8"/>
  <c r="AW247" i="8"/>
  <c r="AW248" i="8"/>
  <c r="AW249" i="8"/>
  <c r="AW250" i="8"/>
  <c r="AW251" i="8"/>
  <c r="AW252" i="8"/>
  <c r="AW253" i="8"/>
  <c r="AW254" i="8"/>
  <c r="AW255" i="8"/>
  <c r="AW256" i="8"/>
  <c r="AW257" i="8"/>
  <c r="AW258" i="8"/>
  <c r="AW259" i="8"/>
  <c r="AW260" i="8"/>
  <c r="AW261" i="8"/>
  <c r="AW262" i="8"/>
  <c r="AW263" i="8"/>
  <c r="AW264" i="8"/>
  <c r="AW265" i="8"/>
  <c r="AW266" i="8"/>
  <c r="AW267" i="8"/>
  <c r="AW268" i="8"/>
  <c r="AW269" i="8"/>
  <c r="AW270" i="8"/>
  <c r="AW271" i="8"/>
  <c r="AW272" i="8"/>
  <c r="AW273" i="8"/>
  <c r="AW274" i="8"/>
  <c r="AW275" i="8"/>
  <c r="AW276" i="8"/>
  <c r="AW277" i="8"/>
  <c r="AW278" i="8"/>
  <c r="AW279" i="8"/>
  <c r="AW280" i="8"/>
  <c r="AW281" i="8"/>
  <c r="AW282" i="8"/>
  <c r="AW283" i="8"/>
  <c r="AW284" i="8"/>
  <c r="AW285" i="8"/>
  <c r="AW286" i="8"/>
  <c r="AW287" i="8"/>
  <c r="AW288" i="8"/>
  <c r="AW289" i="8"/>
  <c r="AW290" i="8"/>
  <c r="AW291" i="8"/>
  <c r="AW292" i="8"/>
  <c r="AW293" i="8"/>
  <c r="AW294" i="8"/>
  <c r="AW295" i="8"/>
  <c r="AW296" i="8"/>
  <c r="AW297" i="8"/>
  <c r="AW298" i="8"/>
  <c r="AW299" i="8"/>
  <c r="AW300" i="8"/>
  <c r="AW301" i="8"/>
  <c r="AW302" i="8"/>
  <c r="AW303" i="8"/>
  <c r="AW304" i="8"/>
  <c r="AW305" i="8"/>
  <c r="AW306" i="8"/>
  <c r="AW307" i="8"/>
  <c r="AW308" i="8"/>
  <c r="AW309" i="8"/>
  <c r="AW310" i="8"/>
  <c r="AW311" i="8"/>
  <c r="AW312" i="8"/>
  <c r="AW313" i="8"/>
  <c r="AW314" i="8"/>
  <c r="AW315" i="8"/>
  <c r="AW316" i="8"/>
  <c r="AW317" i="8"/>
  <c r="AW318" i="8"/>
  <c r="AW319" i="8"/>
  <c r="AW320" i="8"/>
  <c r="AW321" i="8"/>
  <c r="AW322" i="8"/>
  <c r="AW323" i="8"/>
  <c r="AW324" i="8"/>
  <c r="AW325" i="8"/>
  <c r="AW326" i="8"/>
  <c r="AW327" i="8"/>
  <c r="AW328" i="8"/>
  <c r="AW329" i="8"/>
  <c r="AW330" i="8"/>
  <c r="AW331" i="8"/>
  <c r="AW332" i="8"/>
  <c r="AW333" i="8"/>
  <c r="AW334" i="8"/>
  <c r="AW335" i="8"/>
  <c r="AW336" i="8"/>
  <c r="AW337" i="8"/>
  <c r="AW338" i="8"/>
  <c r="AW339" i="8"/>
  <c r="AW340" i="8"/>
  <c r="AW341" i="8"/>
  <c r="AW342" i="8"/>
  <c r="AW343" i="8"/>
  <c r="AW344" i="8"/>
  <c r="AW345" i="8"/>
  <c r="AW346" i="8"/>
  <c r="AW347" i="8"/>
  <c r="AW348" i="8"/>
  <c r="AW349" i="8"/>
  <c r="AW350" i="8"/>
  <c r="AW351" i="8"/>
  <c r="AW352" i="8"/>
  <c r="AW353" i="8"/>
  <c r="AW354" i="8"/>
  <c r="AW355" i="8"/>
  <c r="AW356" i="8"/>
  <c r="AW357" i="8"/>
  <c r="AW358" i="8"/>
  <c r="AW359" i="8"/>
  <c r="AW360" i="8"/>
  <c r="AW361" i="8"/>
  <c r="AW362" i="8"/>
  <c r="AW363" i="8"/>
  <c r="AW364" i="8"/>
  <c r="AW365" i="8"/>
  <c r="AW366" i="8"/>
  <c r="AW367" i="8"/>
  <c r="AW368" i="8"/>
  <c r="AW369" i="8"/>
  <c r="AW370" i="8"/>
  <c r="AW371" i="8"/>
  <c r="AW372" i="8"/>
  <c r="AW373" i="8"/>
  <c r="AW374" i="8"/>
  <c r="AW375" i="8"/>
  <c r="AW376" i="8"/>
  <c r="AW377" i="8"/>
  <c r="AW378" i="8"/>
  <c r="AW379" i="8"/>
  <c r="AW380" i="8"/>
  <c r="AW381" i="8"/>
  <c r="AW382" i="8"/>
  <c r="AW383" i="8"/>
  <c r="AW384" i="8"/>
  <c r="AW385" i="8"/>
  <c r="AW386" i="8"/>
  <c r="AW387" i="8"/>
  <c r="AW388" i="8"/>
  <c r="AW389" i="8"/>
  <c r="AW390" i="8"/>
  <c r="AW391" i="8"/>
  <c r="AW392" i="8"/>
  <c r="AW393" i="8"/>
  <c r="AW394" i="8"/>
  <c r="AW395" i="8"/>
  <c r="AW396" i="8"/>
  <c r="AW397" i="8"/>
  <c r="AW398" i="8"/>
  <c r="AW399" i="8"/>
  <c r="AW400" i="8"/>
  <c r="AW401" i="8"/>
  <c r="AW402" i="8"/>
  <c r="AW403" i="8"/>
  <c r="AW404" i="8"/>
  <c r="AW405" i="8"/>
  <c r="AW406" i="8"/>
  <c r="AW407" i="8"/>
  <c r="AW408" i="8"/>
  <c r="AW409" i="8"/>
  <c r="AW410" i="8"/>
  <c r="AW411" i="8"/>
  <c r="AW412" i="8"/>
  <c r="AW413" i="8"/>
  <c r="AW414" i="8"/>
  <c r="AW415" i="8"/>
  <c r="AW416" i="8"/>
  <c r="AW417" i="8"/>
  <c r="AW418" i="8"/>
  <c r="AW419" i="8"/>
  <c r="AW420" i="8"/>
  <c r="AW421" i="8"/>
  <c r="AW422" i="8"/>
  <c r="AW423" i="8"/>
  <c r="AW424" i="8"/>
  <c r="AW425" i="8"/>
  <c r="AW426" i="8"/>
  <c r="AW427" i="8"/>
  <c r="AW428" i="8"/>
  <c r="AW429" i="8"/>
  <c r="AW430" i="8"/>
  <c r="AW431" i="8"/>
  <c r="AW432" i="8"/>
  <c r="AW433" i="8"/>
  <c r="AW434" i="8"/>
  <c r="AW435" i="8"/>
  <c r="AW436" i="8"/>
  <c r="AW437" i="8"/>
  <c r="AW438" i="8"/>
  <c r="AW439" i="8"/>
  <c r="AW440" i="8"/>
  <c r="AW441" i="8"/>
  <c r="AW442" i="8"/>
  <c r="AW443" i="8"/>
  <c r="AW444" i="8"/>
  <c r="AW445" i="8"/>
  <c r="AW446" i="8"/>
  <c r="AW447" i="8"/>
  <c r="AW448" i="8"/>
  <c r="AW449" i="8"/>
  <c r="AW450" i="8"/>
  <c r="AW451" i="8"/>
  <c r="AW452" i="8"/>
  <c r="AW453" i="8"/>
  <c r="AW454" i="8"/>
  <c r="AW455" i="8"/>
  <c r="AW456" i="8"/>
  <c r="AW457" i="8"/>
  <c r="AW458" i="8"/>
  <c r="AW459" i="8"/>
  <c r="AW460" i="8"/>
  <c r="AW461" i="8"/>
  <c r="AW462" i="8"/>
  <c r="AW463" i="8"/>
  <c r="AW464" i="8"/>
  <c r="AW465" i="8"/>
  <c r="AW466" i="8"/>
  <c r="AW467" i="8"/>
  <c r="AW468" i="8"/>
  <c r="AW469" i="8"/>
  <c r="AW470" i="8"/>
  <c r="AW471" i="8"/>
  <c r="AW472" i="8"/>
  <c r="AW473" i="8"/>
  <c r="AW474" i="8"/>
  <c r="AW475" i="8"/>
  <c r="AW476" i="8"/>
  <c r="AW477" i="8"/>
  <c r="AW478" i="8"/>
  <c r="AW479" i="8"/>
  <c r="AW480" i="8"/>
  <c r="AW481" i="8"/>
  <c r="AW482" i="8"/>
  <c r="AW483" i="8"/>
  <c r="AW484" i="8"/>
  <c r="AW485" i="8"/>
  <c r="AW486" i="8"/>
  <c r="AW487" i="8"/>
  <c r="AW488" i="8"/>
  <c r="AW489" i="8"/>
  <c r="AW490" i="8"/>
  <c r="AW491" i="8"/>
  <c r="AW492" i="8"/>
  <c r="AW493" i="8"/>
  <c r="AW494" i="8"/>
  <c r="AW495" i="8"/>
  <c r="AW496" i="8"/>
  <c r="AW497" i="8"/>
  <c r="AW498" i="8"/>
  <c r="AW499" i="8"/>
  <c r="AW500" i="8"/>
  <c r="AW501" i="8"/>
  <c r="AW502" i="8"/>
  <c r="AW503" i="8"/>
  <c r="AW504" i="8"/>
  <c r="AW505" i="8"/>
  <c r="AW506" i="8"/>
  <c r="AW507" i="8"/>
  <c r="AW508" i="8"/>
  <c r="AW509" i="8"/>
  <c r="AW510" i="8"/>
  <c r="AW511" i="8"/>
  <c r="AW512" i="8"/>
  <c r="AW513" i="8"/>
  <c r="AW514" i="8"/>
  <c r="AW515" i="8"/>
  <c r="AW516" i="8"/>
  <c r="AW517" i="8"/>
  <c r="AW518" i="8"/>
  <c r="AW519" i="8"/>
  <c r="AW520" i="8"/>
  <c r="AW521" i="8"/>
  <c r="AW522" i="8"/>
  <c r="AW523" i="8"/>
  <c r="AW524" i="8"/>
  <c r="AW525" i="8"/>
  <c r="AW526" i="8"/>
  <c r="AW527" i="8"/>
  <c r="AW528" i="8"/>
  <c r="AW529" i="8"/>
  <c r="AW530" i="8"/>
  <c r="AW531" i="8"/>
  <c r="AW532" i="8"/>
  <c r="AW533" i="8"/>
  <c r="AW534" i="8"/>
  <c r="AW535" i="8"/>
  <c r="AW536" i="8"/>
  <c r="AW537" i="8"/>
  <c r="AW538" i="8"/>
  <c r="AW539" i="8"/>
  <c r="AW540" i="8"/>
  <c r="AW541" i="8"/>
  <c r="AW542" i="8"/>
  <c r="AW543" i="8"/>
  <c r="AW544" i="8"/>
  <c r="AW545" i="8"/>
  <c r="AW546" i="8"/>
  <c r="AW547" i="8"/>
  <c r="AW548" i="8"/>
  <c r="AW549" i="8"/>
  <c r="AW550" i="8"/>
  <c r="AW551" i="8"/>
  <c r="AW552" i="8"/>
  <c r="AW553" i="8"/>
  <c r="AW554" i="8"/>
  <c r="AW555" i="8"/>
  <c r="AW556" i="8"/>
  <c r="AW557" i="8"/>
  <c r="AW558" i="8"/>
  <c r="AW559" i="8"/>
  <c r="AW560" i="8"/>
  <c r="AW561" i="8"/>
  <c r="AW562" i="8"/>
  <c r="AW563" i="8"/>
  <c r="AW564" i="8"/>
  <c r="AW565" i="8"/>
  <c r="AW566" i="8"/>
  <c r="AW567" i="8"/>
  <c r="AW568" i="8"/>
  <c r="AW569" i="8"/>
  <c r="AW570" i="8"/>
  <c r="AW571" i="8"/>
  <c r="AW572" i="8"/>
  <c r="AW573" i="8"/>
  <c r="AW574" i="8"/>
  <c r="AW575" i="8"/>
  <c r="AW576" i="8"/>
  <c r="AW577" i="8"/>
  <c r="AW578" i="8"/>
  <c r="AW579" i="8"/>
  <c r="AW580" i="8"/>
  <c r="AW581" i="8"/>
  <c r="AW582" i="8"/>
  <c r="AW583" i="8"/>
  <c r="AW584" i="8"/>
  <c r="AW585" i="8"/>
  <c r="AW586" i="8"/>
  <c r="AW587" i="8"/>
  <c r="AW588" i="8"/>
  <c r="AW589" i="8"/>
  <c r="AW590" i="8"/>
  <c r="AW591" i="8"/>
  <c r="AW592" i="8"/>
  <c r="AW593" i="8"/>
  <c r="AW594" i="8"/>
  <c r="AW595" i="8"/>
  <c r="AW596" i="8"/>
  <c r="AW597" i="8"/>
  <c r="AW598" i="8"/>
  <c r="AW599" i="8"/>
  <c r="AW600" i="8"/>
  <c r="AW601" i="8"/>
  <c r="AW602" i="8"/>
  <c r="AW603" i="8"/>
  <c r="AW604" i="8"/>
  <c r="AW605" i="8"/>
  <c r="AW606" i="8"/>
  <c r="AW607" i="8"/>
  <c r="AW608" i="8"/>
  <c r="AW609" i="8"/>
  <c r="AW610" i="8"/>
  <c r="AW611" i="8"/>
  <c r="AW612" i="8"/>
  <c r="AW613" i="8"/>
  <c r="AW614" i="8"/>
  <c r="AW615" i="8"/>
  <c r="AW616" i="8"/>
  <c r="AW617" i="8"/>
  <c r="AW618" i="8"/>
  <c r="AW619" i="8"/>
  <c r="AW620" i="8"/>
  <c r="AW621" i="8"/>
  <c r="AW622" i="8"/>
  <c r="AW623" i="8"/>
  <c r="AW624" i="8"/>
  <c r="AW625" i="8"/>
  <c r="AW626" i="8"/>
  <c r="AW627" i="8"/>
  <c r="AW628" i="8"/>
  <c r="AW629" i="8"/>
  <c r="AW630" i="8"/>
  <c r="AW631" i="8"/>
  <c r="AW632" i="8"/>
  <c r="AW633" i="8"/>
  <c r="AW634" i="8"/>
  <c r="AW635" i="8"/>
  <c r="AW636" i="8"/>
  <c r="AW637" i="8"/>
  <c r="AW638" i="8"/>
  <c r="AW639" i="8"/>
  <c r="AW640" i="8"/>
  <c r="AW641" i="8"/>
  <c r="AW642" i="8"/>
  <c r="AW643" i="8"/>
  <c r="AW644" i="8"/>
  <c r="AW645" i="8"/>
  <c r="AW646" i="8"/>
  <c r="AW647" i="8"/>
  <c r="AW648" i="8"/>
  <c r="AW649" i="8"/>
  <c r="AW650" i="8"/>
  <c r="AW651" i="8"/>
  <c r="AW652" i="8"/>
  <c r="AW653" i="8"/>
  <c r="AW654" i="8"/>
  <c r="AW655" i="8"/>
  <c r="AW656" i="8"/>
  <c r="AW657" i="8"/>
  <c r="AW658" i="8"/>
  <c r="AW659" i="8"/>
  <c r="AW660" i="8"/>
  <c r="AW661" i="8"/>
  <c r="AW662" i="8"/>
  <c r="AW663" i="8"/>
  <c r="AW664" i="8"/>
  <c r="AW665" i="8"/>
  <c r="AW666" i="8"/>
  <c r="AW667" i="8"/>
  <c r="AW668" i="8"/>
  <c r="AW669" i="8"/>
  <c r="AW670" i="8"/>
  <c r="AW671" i="8"/>
  <c r="AW672" i="8"/>
  <c r="AW673" i="8"/>
  <c r="AW674" i="8"/>
  <c r="AW675" i="8"/>
  <c r="AW676" i="8"/>
  <c r="AW677" i="8"/>
  <c r="AW678" i="8"/>
  <c r="AW679" i="8"/>
  <c r="AW680" i="8"/>
  <c r="AW681" i="8"/>
  <c r="AW682" i="8"/>
  <c r="AW683" i="8"/>
  <c r="AW684" i="8"/>
  <c r="AW685" i="8"/>
  <c r="AW686" i="8"/>
  <c r="AW687" i="8"/>
  <c r="AW688" i="8"/>
  <c r="AW689" i="8"/>
  <c r="AW690" i="8"/>
  <c r="AW691" i="8"/>
  <c r="AW692" i="8"/>
  <c r="AW693" i="8"/>
  <c r="AW694" i="8"/>
  <c r="AW695" i="8"/>
  <c r="AW696" i="8"/>
  <c r="AW697" i="8"/>
  <c r="AW698" i="8"/>
  <c r="AW699" i="8"/>
  <c r="AW700" i="8"/>
  <c r="AW701" i="8"/>
  <c r="AW702" i="8"/>
  <c r="AW703" i="8"/>
  <c r="AW704" i="8"/>
  <c r="AW705" i="8"/>
  <c r="AW706" i="8"/>
  <c r="AW707" i="8"/>
  <c r="AW708" i="8"/>
  <c r="AW709" i="8"/>
  <c r="AW710" i="8"/>
  <c r="AW711" i="8"/>
  <c r="AW712" i="8"/>
  <c r="AW713" i="8"/>
  <c r="AW714" i="8"/>
  <c r="AW715" i="8"/>
  <c r="AW716" i="8"/>
  <c r="AW717" i="8"/>
  <c r="AW718" i="8"/>
  <c r="AW719" i="8"/>
  <c r="AW720" i="8"/>
  <c r="AW721" i="8"/>
  <c r="AW722" i="8"/>
  <c r="AW723" i="8"/>
  <c r="AW724" i="8"/>
  <c r="AW725" i="8"/>
  <c r="AW726" i="8"/>
  <c r="AW727" i="8"/>
  <c r="AW728" i="8"/>
  <c r="AW729" i="8"/>
  <c r="AW730" i="8"/>
  <c r="AW731" i="8"/>
  <c r="AW732" i="8"/>
  <c r="AW733" i="8"/>
  <c r="AW734" i="8"/>
  <c r="AW735" i="8"/>
  <c r="AW736" i="8"/>
  <c r="AW737" i="8"/>
  <c r="AW738" i="8"/>
  <c r="AW739" i="8"/>
  <c r="AW740" i="8"/>
  <c r="AW741" i="8"/>
  <c r="AW742" i="8"/>
  <c r="AW743" i="8"/>
  <c r="AW744" i="8"/>
  <c r="AW745" i="8"/>
  <c r="AW746" i="8"/>
  <c r="AW747" i="8"/>
  <c r="AW748" i="8"/>
  <c r="AW749" i="8"/>
  <c r="AW750" i="8"/>
  <c r="AW751" i="8"/>
  <c r="AW752" i="8"/>
  <c r="AW753" i="8"/>
  <c r="AW754" i="8"/>
  <c r="AW755" i="8"/>
  <c r="AW756" i="8"/>
  <c r="AW757" i="8"/>
  <c r="AW758" i="8"/>
  <c r="AW759" i="8"/>
  <c r="AW760" i="8"/>
  <c r="AW761" i="8"/>
  <c r="AW762" i="8"/>
  <c r="AW763" i="8"/>
  <c r="AW764" i="8"/>
  <c r="AW765" i="8"/>
  <c r="AW766" i="8"/>
  <c r="AW767" i="8"/>
  <c r="AW768" i="8"/>
  <c r="AW769" i="8"/>
  <c r="AW770" i="8"/>
  <c r="AW771" i="8"/>
  <c r="AW772" i="8"/>
  <c r="AW773" i="8"/>
  <c r="AW774" i="8"/>
  <c r="AW775" i="8"/>
  <c r="AW776" i="8"/>
  <c r="AW777" i="8"/>
  <c r="AW778" i="8"/>
  <c r="AW779" i="8"/>
  <c r="AW780" i="8"/>
  <c r="AW781" i="8"/>
  <c r="AW782" i="8"/>
  <c r="AW783" i="8"/>
  <c r="AW784" i="8"/>
  <c r="AW785" i="8"/>
  <c r="AW786" i="8"/>
  <c r="AW787" i="8"/>
  <c r="AW788" i="8"/>
  <c r="AW789" i="8"/>
  <c r="AW790" i="8"/>
  <c r="AW791" i="8"/>
  <c r="AW792" i="8"/>
  <c r="AW793" i="8"/>
  <c r="AW794" i="8"/>
  <c r="AW795" i="8"/>
  <c r="AW796" i="8"/>
  <c r="AW797" i="8"/>
  <c r="AW798" i="8"/>
  <c r="AW799" i="8"/>
  <c r="AW800" i="8"/>
  <c r="AW801" i="8"/>
  <c r="AW802" i="8"/>
  <c r="AW803" i="8"/>
  <c r="AW804" i="8"/>
  <c r="AW805" i="8"/>
  <c r="AW806" i="8"/>
  <c r="AW807" i="8"/>
  <c r="AW808" i="8"/>
  <c r="AW809" i="8"/>
  <c r="AW810" i="8"/>
  <c r="AW811" i="8"/>
  <c r="AW812" i="8"/>
  <c r="AW813" i="8"/>
  <c r="AW814" i="8"/>
  <c r="AW815" i="8"/>
  <c r="AW816" i="8"/>
  <c r="AW817" i="8"/>
  <c r="AW818" i="8"/>
  <c r="AW819" i="8"/>
  <c r="AW820" i="8"/>
  <c r="AW821" i="8"/>
  <c r="AW822" i="8"/>
  <c r="AW823" i="8"/>
  <c r="AW824" i="8"/>
  <c r="AW825" i="8"/>
  <c r="AW826" i="8"/>
  <c r="AW827" i="8"/>
  <c r="AW828" i="8"/>
  <c r="AW829" i="8"/>
  <c r="AW830" i="8"/>
  <c r="AW831" i="8"/>
  <c r="AW832" i="8"/>
  <c r="AW833" i="8"/>
  <c r="AW834" i="8"/>
  <c r="AW835" i="8"/>
  <c r="AW836" i="8"/>
  <c r="AW837" i="8"/>
  <c r="AW838" i="8"/>
  <c r="AW839" i="8"/>
  <c r="AW840" i="8"/>
  <c r="AW841" i="8"/>
  <c r="AW842" i="8"/>
  <c r="AW843" i="8"/>
  <c r="AW844" i="8"/>
  <c r="AW845" i="8"/>
  <c r="AW846" i="8"/>
  <c r="AW847" i="8"/>
  <c r="AW848" i="8"/>
  <c r="AW849" i="8"/>
  <c r="AW850" i="8"/>
  <c r="AW851" i="8"/>
  <c r="AW852" i="8"/>
  <c r="AW853" i="8"/>
  <c r="AW854" i="8"/>
  <c r="AW855" i="8"/>
  <c r="AW856" i="8"/>
  <c r="AW857" i="8"/>
  <c r="AW858" i="8"/>
  <c r="AW859" i="8"/>
  <c r="AW860" i="8"/>
  <c r="AW861" i="8"/>
  <c r="AW862" i="8"/>
  <c r="AW863" i="8"/>
  <c r="AW864" i="8"/>
  <c r="AW865" i="8"/>
  <c r="AW866" i="8"/>
  <c r="AW867" i="8"/>
  <c r="AW868" i="8"/>
  <c r="AW869" i="8"/>
  <c r="AW870" i="8"/>
  <c r="AW871" i="8"/>
  <c r="AW872" i="8"/>
  <c r="AW873" i="8"/>
  <c r="AW874" i="8"/>
  <c r="AW875" i="8"/>
  <c r="AW876" i="8"/>
  <c r="AW877" i="8"/>
  <c r="AW878" i="8"/>
  <c r="AW879" i="8"/>
  <c r="AW880" i="8"/>
  <c r="AW881" i="8"/>
  <c r="AW882" i="8"/>
  <c r="AW883" i="8"/>
  <c r="AW884" i="8"/>
  <c r="AW885" i="8"/>
  <c r="AW886" i="8"/>
  <c r="AW887" i="8"/>
  <c r="AW888" i="8"/>
  <c r="AW889" i="8"/>
  <c r="AW890" i="8"/>
  <c r="AW891" i="8"/>
  <c r="AW892" i="8"/>
  <c r="AW893" i="8"/>
  <c r="AW894" i="8"/>
  <c r="AW895" i="8"/>
  <c r="AW896" i="8"/>
  <c r="AW897" i="8"/>
  <c r="AW898" i="8"/>
  <c r="AW899" i="8"/>
  <c r="AW900" i="8"/>
  <c r="AW901" i="8"/>
  <c r="AW902" i="8"/>
  <c r="AW903" i="8"/>
  <c r="AW904" i="8"/>
  <c r="AW905" i="8"/>
  <c r="AW906" i="8"/>
  <c r="AW907" i="8"/>
  <c r="AW908" i="8"/>
  <c r="AW909" i="8"/>
  <c r="AW910" i="8"/>
  <c r="AW911" i="8"/>
  <c r="AW912" i="8"/>
  <c r="AW913" i="8"/>
  <c r="AW914" i="8"/>
  <c r="AW915" i="8"/>
  <c r="AW916" i="8"/>
  <c r="AW917" i="8"/>
  <c r="AW918" i="8"/>
  <c r="AW919" i="8"/>
  <c r="AW920" i="8"/>
  <c r="AW921" i="8"/>
  <c r="AW922" i="8"/>
  <c r="AW923" i="8"/>
  <c r="AW924" i="8"/>
  <c r="AW925" i="8"/>
  <c r="AW926" i="8"/>
  <c r="AW927" i="8"/>
  <c r="AW928" i="8"/>
  <c r="AW929" i="8"/>
  <c r="AW930" i="8"/>
  <c r="AW931" i="8"/>
  <c r="AW932" i="8"/>
  <c r="AW933" i="8"/>
  <c r="AW934" i="8"/>
  <c r="AW935" i="8"/>
  <c r="AW936" i="8"/>
  <c r="AW937" i="8"/>
  <c r="AW938" i="8"/>
  <c r="AW939" i="8"/>
  <c r="AW940" i="8"/>
  <c r="AW941" i="8"/>
  <c r="AW942" i="8"/>
  <c r="AW943" i="8"/>
  <c r="AW944" i="8"/>
  <c r="AW945" i="8"/>
  <c r="AW946" i="8"/>
  <c r="AW947" i="8"/>
  <c r="AW948" i="8"/>
  <c r="AW949" i="8"/>
  <c r="AW950" i="8"/>
  <c r="AW951" i="8"/>
  <c r="AW952" i="8"/>
  <c r="AW953" i="8"/>
  <c r="AW954" i="8"/>
  <c r="AW955" i="8"/>
  <c r="AW956" i="8"/>
  <c r="AW957" i="8"/>
  <c r="AW958" i="8"/>
  <c r="AW959" i="8"/>
  <c r="AW960" i="8"/>
  <c r="AW961" i="8"/>
  <c r="AW962" i="8"/>
  <c r="AW963" i="8"/>
  <c r="AW964" i="8"/>
  <c r="AW965" i="8"/>
  <c r="AW966" i="8"/>
  <c r="AW967" i="8"/>
  <c r="AW968" i="8"/>
  <c r="AW969" i="8"/>
  <c r="AW970" i="8"/>
  <c r="AW971" i="8"/>
  <c r="AW972" i="8"/>
  <c r="AW973" i="8"/>
  <c r="AW974" i="8"/>
  <c r="AW975" i="8"/>
  <c r="AW976" i="8"/>
  <c r="AW977" i="8"/>
  <c r="AW978" i="8"/>
  <c r="AW979" i="8"/>
  <c r="AW980" i="8"/>
  <c r="AW981" i="8"/>
  <c r="AW982" i="8"/>
  <c r="AW983" i="8"/>
  <c r="AW984" i="8"/>
  <c r="AW985" i="8"/>
  <c r="AW986" i="8"/>
  <c r="AW987" i="8"/>
  <c r="AW988" i="8"/>
  <c r="AW989" i="8"/>
  <c r="AW990" i="8"/>
  <c r="AW991" i="8"/>
  <c r="AW992" i="8"/>
  <c r="AW993" i="8"/>
  <c r="AW994" i="8"/>
  <c r="AW995" i="8"/>
  <c r="AW996" i="8"/>
  <c r="AW997" i="8"/>
  <c r="AW998" i="8"/>
  <c r="AW999" i="8"/>
  <c r="AW1000" i="8"/>
  <c r="AW1001" i="8"/>
  <c r="AW1002" i="8"/>
  <c r="AW1003" i="8"/>
  <c r="AW1004" i="8"/>
  <c r="AQ13" i="8"/>
  <c r="AQ14" i="8"/>
  <c r="AQ15" i="8"/>
  <c r="AQ16" i="8"/>
  <c r="AQ17" i="8"/>
  <c r="AQ18" i="8"/>
  <c r="AQ19" i="8"/>
  <c r="AQ20" i="8"/>
  <c r="AQ21" i="8"/>
  <c r="AQ22" i="8"/>
  <c r="AQ23" i="8"/>
  <c r="AQ24" i="8"/>
  <c r="H25" i="7" s="1"/>
  <c r="AQ25" i="8"/>
  <c r="H26" i="7" s="1"/>
  <c r="AQ26" i="8"/>
  <c r="H27" i="7" s="1"/>
  <c r="AQ27" i="8"/>
  <c r="H28" i="7" s="1"/>
  <c r="AQ28" i="8"/>
  <c r="H29" i="7" s="1"/>
  <c r="AQ29" i="8"/>
  <c r="H30" i="7" s="1"/>
  <c r="AQ30" i="8"/>
  <c r="H31" i="7" s="1"/>
  <c r="AQ31" i="8"/>
  <c r="H32" i="7" s="1"/>
  <c r="AQ32" i="8"/>
  <c r="H33" i="7" s="1"/>
  <c r="AQ33" i="8"/>
  <c r="H34" i="7" s="1"/>
  <c r="AQ34" i="8"/>
  <c r="H35" i="7" s="1"/>
  <c r="AQ35" i="8"/>
  <c r="H36" i="7" s="1"/>
  <c r="AQ36" i="8"/>
  <c r="H37" i="7" s="1"/>
  <c r="AQ37" i="8"/>
  <c r="H38" i="7" s="1"/>
  <c r="AQ38" i="8"/>
  <c r="H39" i="7" s="1"/>
  <c r="AQ39" i="8"/>
  <c r="H40" i="7" s="1"/>
  <c r="AQ40" i="8"/>
  <c r="H41" i="7" s="1"/>
  <c r="AQ41" i="8"/>
  <c r="H42" i="7" s="1"/>
  <c r="AQ42" i="8"/>
  <c r="H43" i="7" s="1"/>
  <c r="AQ43" i="8"/>
  <c r="H44" i="7" s="1"/>
  <c r="AQ44" i="8"/>
  <c r="H45" i="7" s="1"/>
  <c r="AQ45" i="8"/>
  <c r="H46" i="7" s="1"/>
  <c r="AQ46" i="8"/>
  <c r="H47" i="7" s="1"/>
  <c r="AQ47" i="8"/>
  <c r="H48" i="7" s="1"/>
  <c r="AQ48" i="8"/>
  <c r="H49" i="7" s="1"/>
  <c r="AQ49" i="8"/>
  <c r="H50" i="7" s="1"/>
  <c r="AQ50" i="8"/>
  <c r="H51" i="7" s="1"/>
  <c r="AQ51" i="8"/>
  <c r="H52" i="7" s="1"/>
  <c r="AQ52" i="8"/>
  <c r="H53" i="7" s="1"/>
  <c r="AQ53" i="8"/>
  <c r="H54" i="7" s="1"/>
  <c r="AQ54" i="8"/>
  <c r="H55" i="7" s="1"/>
  <c r="AQ55" i="8"/>
  <c r="H56" i="7" s="1"/>
  <c r="AQ56" i="8"/>
  <c r="H57" i="7" s="1"/>
  <c r="AQ57" i="8"/>
  <c r="H58" i="7" s="1"/>
  <c r="AQ58" i="8"/>
  <c r="H59" i="7" s="1"/>
  <c r="AQ59" i="8"/>
  <c r="H60" i="7" s="1"/>
  <c r="AQ60" i="8"/>
  <c r="H61" i="7" s="1"/>
  <c r="AQ61" i="8"/>
  <c r="H62" i="7" s="1"/>
  <c r="AQ62" i="8"/>
  <c r="H63" i="7" s="1"/>
  <c r="AQ63" i="8"/>
  <c r="H64" i="7" s="1"/>
  <c r="AQ64" i="8"/>
  <c r="H65" i="7" s="1"/>
  <c r="AQ65" i="8"/>
  <c r="H66" i="7" s="1"/>
  <c r="AQ66" i="8"/>
  <c r="H67" i="7" s="1"/>
  <c r="AQ67" i="8"/>
  <c r="H68" i="7" s="1"/>
  <c r="AQ68" i="8"/>
  <c r="H69" i="7" s="1"/>
  <c r="AQ69" i="8"/>
  <c r="H70" i="7" s="1"/>
  <c r="AQ70" i="8"/>
  <c r="H71" i="7" s="1"/>
  <c r="AQ71" i="8"/>
  <c r="H72" i="7" s="1"/>
  <c r="AQ72" i="8"/>
  <c r="H73" i="7" s="1"/>
  <c r="AQ73" i="8"/>
  <c r="H74" i="7" s="1"/>
  <c r="AQ74" i="8"/>
  <c r="H75" i="7" s="1"/>
  <c r="AQ75" i="8"/>
  <c r="H76" i="7" s="1"/>
  <c r="AQ76" i="8"/>
  <c r="H77" i="7" s="1"/>
  <c r="AQ77" i="8"/>
  <c r="H78" i="7" s="1"/>
  <c r="AQ78" i="8"/>
  <c r="H79" i="7" s="1"/>
  <c r="AQ79" i="8"/>
  <c r="H80" i="7" s="1"/>
  <c r="AQ80" i="8"/>
  <c r="AQ81" i="8"/>
  <c r="AQ82" i="8"/>
  <c r="AQ83" i="8"/>
  <c r="AQ84" i="8"/>
  <c r="AQ85" i="8"/>
  <c r="AQ86" i="8"/>
  <c r="AQ87" i="8"/>
  <c r="AQ88" i="8"/>
  <c r="AQ89" i="8"/>
  <c r="AQ90" i="8"/>
  <c r="AQ91" i="8"/>
  <c r="AQ92" i="8"/>
  <c r="AQ93" i="8"/>
  <c r="AQ94" i="8"/>
  <c r="AQ95" i="8"/>
  <c r="AQ96" i="8"/>
  <c r="AQ97" i="8"/>
  <c r="AQ98" i="8"/>
  <c r="AQ99" i="8"/>
  <c r="AQ100" i="8"/>
  <c r="AQ101" i="8"/>
  <c r="AQ102" i="8"/>
  <c r="AQ103" i="8"/>
  <c r="AQ104" i="8"/>
  <c r="AQ105" i="8"/>
  <c r="AQ106" i="8"/>
  <c r="AQ107" i="8"/>
  <c r="AQ108" i="8"/>
  <c r="AQ109" i="8"/>
  <c r="AQ110" i="8"/>
  <c r="AQ111" i="8"/>
  <c r="AQ112" i="8"/>
  <c r="AQ113" i="8"/>
  <c r="AQ114" i="8"/>
  <c r="AQ115" i="8"/>
  <c r="AQ116" i="8"/>
  <c r="AQ117" i="8"/>
  <c r="AQ118" i="8"/>
  <c r="AQ119" i="8"/>
  <c r="AQ120" i="8"/>
  <c r="AQ121" i="8"/>
  <c r="AQ122" i="8"/>
  <c r="AQ123" i="8"/>
  <c r="AQ124" i="8"/>
  <c r="AQ125" i="8"/>
  <c r="AQ126" i="8"/>
  <c r="AQ127" i="8"/>
  <c r="AQ128" i="8"/>
  <c r="AQ129" i="8"/>
  <c r="AQ130" i="8"/>
  <c r="AQ131" i="8"/>
  <c r="AQ132" i="8"/>
  <c r="AQ133" i="8"/>
  <c r="AQ134" i="8"/>
  <c r="AQ135" i="8"/>
  <c r="AQ136" i="8"/>
  <c r="AQ137" i="8"/>
  <c r="AQ138" i="8"/>
  <c r="AQ139" i="8"/>
  <c r="AQ140" i="8"/>
  <c r="AQ141" i="8"/>
  <c r="AQ142" i="8"/>
  <c r="AQ143" i="8"/>
  <c r="AQ144" i="8"/>
  <c r="AQ145" i="8"/>
  <c r="AQ146" i="8"/>
  <c r="AQ147" i="8"/>
  <c r="AQ148" i="8"/>
  <c r="AQ149" i="8"/>
  <c r="AQ150" i="8"/>
  <c r="AQ151" i="8"/>
  <c r="AQ152" i="8"/>
  <c r="AQ153" i="8"/>
  <c r="AQ154" i="8"/>
  <c r="AQ155" i="8"/>
  <c r="AQ156" i="8"/>
  <c r="AQ157" i="8"/>
  <c r="AQ158" i="8"/>
  <c r="AQ159" i="8"/>
  <c r="AQ160" i="8"/>
  <c r="AQ161" i="8"/>
  <c r="AQ162" i="8"/>
  <c r="AQ163" i="8"/>
  <c r="AQ164" i="8"/>
  <c r="AQ165" i="8"/>
  <c r="AQ166" i="8"/>
  <c r="AQ167" i="8"/>
  <c r="AQ168" i="8"/>
  <c r="AQ169" i="8"/>
  <c r="AQ170" i="8"/>
  <c r="AQ171" i="8"/>
  <c r="AQ172" i="8"/>
  <c r="AQ173" i="8"/>
  <c r="AQ174" i="8"/>
  <c r="AQ175" i="8"/>
  <c r="AQ176" i="8"/>
  <c r="AQ177" i="8"/>
  <c r="AQ178" i="8"/>
  <c r="AQ179" i="8"/>
  <c r="AQ180" i="8"/>
  <c r="AQ181" i="8"/>
  <c r="AQ182" i="8"/>
  <c r="AQ183" i="8"/>
  <c r="AQ184" i="8"/>
  <c r="AQ185" i="8"/>
  <c r="AQ186" i="8"/>
  <c r="AQ187" i="8"/>
  <c r="AQ188" i="8"/>
  <c r="AQ189" i="8"/>
  <c r="AQ190" i="8"/>
  <c r="AQ191" i="8"/>
  <c r="AQ192" i="8"/>
  <c r="AQ193" i="8"/>
  <c r="AQ194" i="8"/>
  <c r="AQ195" i="8"/>
  <c r="AQ196" i="8"/>
  <c r="AQ197" i="8"/>
  <c r="AQ198" i="8"/>
  <c r="AQ199" i="8"/>
  <c r="AQ200" i="8"/>
  <c r="AQ201" i="8"/>
  <c r="AQ202" i="8"/>
  <c r="AQ203" i="8"/>
  <c r="AQ204" i="8"/>
  <c r="AQ205" i="8"/>
  <c r="AQ206" i="8"/>
  <c r="AQ207" i="8"/>
  <c r="AQ208" i="8"/>
  <c r="AQ209" i="8"/>
  <c r="AQ210" i="8"/>
  <c r="AQ211" i="8"/>
  <c r="AQ212" i="8"/>
  <c r="AQ213" i="8"/>
  <c r="AQ214" i="8"/>
  <c r="AQ215" i="8"/>
  <c r="AQ216" i="8"/>
  <c r="AQ217" i="8"/>
  <c r="AQ218" i="8"/>
  <c r="AQ219" i="8"/>
  <c r="AQ220" i="8"/>
  <c r="AQ221" i="8"/>
  <c r="AQ222" i="8"/>
  <c r="AQ223" i="8"/>
  <c r="AQ224" i="8"/>
  <c r="AQ225" i="8"/>
  <c r="AQ226" i="8"/>
  <c r="AQ227" i="8"/>
  <c r="AQ228" i="8"/>
  <c r="AQ229" i="8"/>
  <c r="AQ230" i="8"/>
  <c r="AQ231" i="8"/>
  <c r="AQ232" i="8"/>
  <c r="AQ233" i="8"/>
  <c r="AQ234" i="8"/>
  <c r="AQ235" i="8"/>
  <c r="AQ236" i="8"/>
  <c r="AQ237" i="8"/>
  <c r="AQ238" i="8"/>
  <c r="AQ239" i="8"/>
  <c r="AQ240" i="8"/>
  <c r="AQ241" i="8"/>
  <c r="AQ242" i="8"/>
  <c r="AQ243" i="8"/>
  <c r="AQ244" i="8"/>
  <c r="AQ245" i="8"/>
  <c r="AQ246" i="8"/>
  <c r="AQ247" i="8"/>
  <c r="AQ248" i="8"/>
  <c r="AQ249" i="8"/>
  <c r="AQ250" i="8"/>
  <c r="AQ251" i="8"/>
  <c r="AQ252" i="8"/>
  <c r="AQ253" i="8"/>
  <c r="AQ254" i="8"/>
  <c r="AQ255" i="8"/>
  <c r="AQ256" i="8"/>
  <c r="AQ257" i="8"/>
  <c r="AQ258" i="8"/>
  <c r="AQ259" i="8"/>
  <c r="AQ260" i="8"/>
  <c r="AQ261" i="8"/>
  <c r="AQ262" i="8"/>
  <c r="AQ263" i="8"/>
  <c r="AQ264" i="8"/>
  <c r="AQ265" i="8"/>
  <c r="AQ266" i="8"/>
  <c r="AQ267" i="8"/>
  <c r="AQ268" i="8"/>
  <c r="AQ269" i="8"/>
  <c r="AQ270" i="8"/>
  <c r="AQ271" i="8"/>
  <c r="AQ272" i="8"/>
  <c r="AQ273" i="8"/>
  <c r="AQ274" i="8"/>
  <c r="AQ275" i="8"/>
  <c r="AQ276" i="8"/>
  <c r="AQ277" i="8"/>
  <c r="AQ278" i="8"/>
  <c r="AQ279" i="8"/>
  <c r="AQ280" i="8"/>
  <c r="AQ281" i="8"/>
  <c r="AQ282" i="8"/>
  <c r="AQ283" i="8"/>
  <c r="AQ284" i="8"/>
  <c r="AQ285" i="8"/>
  <c r="AQ286" i="8"/>
  <c r="AQ287" i="8"/>
  <c r="AQ288" i="8"/>
  <c r="AQ289" i="8"/>
  <c r="AQ290" i="8"/>
  <c r="AQ291" i="8"/>
  <c r="AQ292" i="8"/>
  <c r="AQ293" i="8"/>
  <c r="AQ294" i="8"/>
  <c r="AQ295" i="8"/>
  <c r="AQ296" i="8"/>
  <c r="AQ297" i="8"/>
  <c r="AQ298" i="8"/>
  <c r="AQ299" i="8"/>
  <c r="AQ300" i="8"/>
  <c r="AQ301" i="8"/>
  <c r="AQ302" i="8"/>
  <c r="AQ303" i="8"/>
  <c r="AQ304" i="8"/>
  <c r="AQ305" i="8"/>
  <c r="AQ306" i="8"/>
  <c r="AQ307" i="8"/>
  <c r="AQ308" i="8"/>
  <c r="AQ309" i="8"/>
  <c r="AQ310" i="8"/>
  <c r="AQ311" i="8"/>
  <c r="AQ312" i="8"/>
  <c r="AQ313" i="8"/>
  <c r="AQ314" i="8"/>
  <c r="AQ315" i="8"/>
  <c r="AQ316" i="8"/>
  <c r="AQ317" i="8"/>
  <c r="AQ318" i="8"/>
  <c r="AQ319" i="8"/>
  <c r="AQ320" i="8"/>
  <c r="AQ321" i="8"/>
  <c r="AQ322" i="8"/>
  <c r="AQ323" i="8"/>
  <c r="AQ324" i="8"/>
  <c r="AQ325" i="8"/>
  <c r="AQ326" i="8"/>
  <c r="AQ327" i="8"/>
  <c r="AQ328" i="8"/>
  <c r="AQ329" i="8"/>
  <c r="AQ330" i="8"/>
  <c r="AQ331" i="8"/>
  <c r="AQ332" i="8"/>
  <c r="AQ333" i="8"/>
  <c r="AQ334" i="8"/>
  <c r="AQ335" i="8"/>
  <c r="AQ336" i="8"/>
  <c r="AQ337" i="8"/>
  <c r="AQ338" i="8"/>
  <c r="AQ339" i="8"/>
  <c r="AQ340" i="8"/>
  <c r="AQ341" i="8"/>
  <c r="AQ342" i="8"/>
  <c r="AQ343" i="8"/>
  <c r="AQ344" i="8"/>
  <c r="AQ345" i="8"/>
  <c r="AQ346" i="8"/>
  <c r="AQ347" i="8"/>
  <c r="AQ348" i="8"/>
  <c r="AQ349" i="8"/>
  <c r="AQ350" i="8"/>
  <c r="AQ351" i="8"/>
  <c r="AQ352" i="8"/>
  <c r="AQ353" i="8"/>
  <c r="AQ354" i="8"/>
  <c r="AQ355" i="8"/>
  <c r="AQ356" i="8"/>
  <c r="AQ357" i="8"/>
  <c r="AQ358" i="8"/>
  <c r="AQ359" i="8"/>
  <c r="AQ360" i="8"/>
  <c r="AQ361" i="8"/>
  <c r="AQ362" i="8"/>
  <c r="AQ363" i="8"/>
  <c r="AQ364" i="8"/>
  <c r="AQ365" i="8"/>
  <c r="AQ366" i="8"/>
  <c r="AQ367" i="8"/>
  <c r="AQ368" i="8"/>
  <c r="AQ369" i="8"/>
  <c r="AQ370" i="8"/>
  <c r="AQ371" i="8"/>
  <c r="AQ372" i="8"/>
  <c r="AQ373" i="8"/>
  <c r="AQ374" i="8"/>
  <c r="AQ375" i="8"/>
  <c r="AQ376" i="8"/>
  <c r="AQ377" i="8"/>
  <c r="AQ378" i="8"/>
  <c r="AQ379" i="8"/>
  <c r="AQ380" i="8"/>
  <c r="AQ381" i="8"/>
  <c r="AQ382" i="8"/>
  <c r="AQ383" i="8"/>
  <c r="AQ384" i="8"/>
  <c r="AQ385" i="8"/>
  <c r="AQ386" i="8"/>
  <c r="AQ387" i="8"/>
  <c r="AQ388" i="8"/>
  <c r="AQ389" i="8"/>
  <c r="AQ390" i="8"/>
  <c r="AQ391" i="8"/>
  <c r="AQ392" i="8"/>
  <c r="AQ393" i="8"/>
  <c r="AQ394" i="8"/>
  <c r="AQ395" i="8"/>
  <c r="AQ396" i="8"/>
  <c r="AQ397" i="8"/>
  <c r="AQ398" i="8"/>
  <c r="AQ399" i="8"/>
  <c r="AQ400" i="8"/>
  <c r="AQ401" i="8"/>
  <c r="AQ402" i="8"/>
  <c r="AQ403" i="8"/>
  <c r="AQ404" i="8"/>
  <c r="AQ405" i="8"/>
  <c r="AQ406" i="8"/>
  <c r="AQ407" i="8"/>
  <c r="AQ408" i="8"/>
  <c r="AQ409" i="8"/>
  <c r="AQ410" i="8"/>
  <c r="AQ411" i="8"/>
  <c r="AQ412" i="8"/>
  <c r="AQ413" i="8"/>
  <c r="AQ414" i="8"/>
  <c r="AQ415" i="8"/>
  <c r="AQ416" i="8"/>
  <c r="AQ417" i="8"/>
  <c r="AQ418" i="8"/>
  <c r="AQ419" i="8"/>
  <c r="AQ420" i="8"/>
  <c r="AQ421" i="8"/>
  <c r="AQ422" i="8"/>
  <c r="AQ423" i="8"/>
  <c r="AQ424" i="8"/>
  <c r="AQ425" i="8"/>
  <c r="AQ426" i="8"/>
  <c r="AQ427" i="8"/>
  <c r="AQ428" i="8"/>
  <c r="AQ429" i="8"/>
  <c r="AQ430" i="8"/>
  <c r="AQ431" i="8"/>
  <c r="AQ432" i="8"/>
  <c r="AQ433" i="8"/>
  <c r="AQ434" i="8"/>
  <c r="AQ435" i="8"/>
  <c r="AQ436" i="8"/>
  <c r="AQ437" i="8"/>
  <c r="AQ438" i="8"/>
  <c r="AQ439" i="8"/>
  <c r="AQ440" i="8"/>
  <c r="AQ441" i="8"/>
  <c r="AQ442" i="8"/>
  <c r="AQ443" i="8"/>
  <c r="AQ444" i="8"/>
  <c r="AQ445" i="8"/>
  <c r="AQ446" i="8"/>
  <c r="AQ447" i="8"/>
  <c r="AQ448" i="8"/>
  <c r="AQ449" i="8"/>
  <c r="AQ450" i="8"/>
  <c r="AQ451" i="8"/>
  <c r="AQ452" i="8"/>
  <c r="AQ453" i="8"/>
  <c r="AQ454" i="8"/>
  <c r="AQ455" i="8"/>
  <c r="AQ456" i="8"/>
  <c r="AQ457" i="8"/>
  <c r="AQ458" i="8"/>
  <c r="AQ459" i="8"/>
  <c r="AQ460" i="8"/>
  <c r="AQ461" i="8"/>
  <c r="AQ462" i="8"/>
  <c r="AQ463" i="8"/>
  <c r="AQ464" i="8"/>
  <c r="AQ465" i="8"/>
  <c r="AQ466" i="8"/>
  <c r="AQ467" i="8"/>
  <c r="AQ468" i="8"/>
  <c r="AQ469" i="8"/>
  <c r="AQ470" i="8"/>
  <c r="AQ471" i="8"/>
  <c r="AQ472" i="8"/>
  <c r="AQ473" i="8"/>
  <c r="AQ474" i="8"/>
  <c r="AQ475" i="8"/>
  <c r="AQ476" i="8"/>
  <c r="AQ477" i="8"/>
  <c r="AQ478" i="8"/>
  <c r="AQ479" i="8"/>
  <c r="AQ480" i="8"/>
  <c r="AQ481" i="8"/>
  <c r="AQ482" i="8"/>
  <c r="AQ483" i="8"/>
  <c r="AQ484" i="8"/>
  <c r="AQ485" i="8"/>
  <c r="AQ486" i="8"/>
  <c r="AQ487" i="8"/>
  <c r="AQ488" i="8"/>
  <c r="AQ489" i="8"/>
  <c r="AQ490" i="8"/>
  <c r="AQ491" i="8"/>
  <c r="AQ492" i="8"/>
  <c r="AQ493" i="8"/>
  <c r="AQ494" i="8"/>
  <c r="AQ495" i="8"/>
  <c r="AQ496" i="8"/>
  <c r="AQ497" i="8"/>
  <c r="AQ498" i="8"/>
  <c r="AQ499" i="8"/>
  <c r="AQ500" i="8"/>
  <c r="AQ501" i="8"/>
  <c r="AQ502" i="8"/>
  <c r="AQ503" i="8"/>
  <c r="AQ504" i="8"/>
  <c r="AQ505" i="8"/>
  <c r="AQ506" i="8"/>
  <c r="AQ507" i="8"/>
  <c r="AQ508" i="8"/>
  <c r="AQ509" i="8"/>
  <c r="AQ510" i="8"/>
  <c r="AQ511" i="8"/>
  <c r="AQ512" i="8"/>
  <c r="AQ513" i="8"/>
  <c r="AQ514" i="8"/>
  <c r="AQ515" i="8"/>
  <c r="AQ516" i="8"/>
  <c r="AQ517" i="8"/>
  <c r="AQ518" i="8"/>
  <c r="AQ519" i="8"/>
  <c r="AQ520" i="8"/>
  <c r="AQ521" i="8"/>
  <c r="AQ522" i="8"/>
  <c r="AQ523" i="8"/>
  <c r="AQ524" i="8"/>
  <c r="AQ525" i="8"/>
  <c r="AQ526" i="8"/>
  <c r="AQ527" i="8"/>
  <c r="AQ528" i="8"/>
  <c r="AQ529" i="8"/>
  <c r="AQ530" i="8"/>
  <c r="AQ531" i="8"/>
  <c r="AQ532" i="8"/>
  <c r="AQ533" i="8"/>
  <c r="AQ534" i="8"/>
  <c r="AQ535" i="8"/>
  <c r="AQ536" i="8"/>
  <c r="AQ537" i="8"/>
  <c r="AQ538" i="8"/>
  <c r="AQ539" i="8"/>
  <c r="AQ540" i="8"/>
  <c r="AQ541" i="8"/>
  <c r="AQ542" i="8"/>
  <c r="AQ543" i="8"/>
  <c r="AQ544" i="8"/>
  <c r="AQ545" i="8"/>
  <c r="AQ546" i="8"/>
  <c r="AQ547" i="8"/>
  <c r="AQ548" i="8"/>
  <c r="AQ549" i="8"/>
  <c r="AQ550" i="8"/>
  <c r="AQ551" i="8"/>
  <c r="AQ552" i="8"/>
  <c r="AQ553" i="8"/>
  <c r="AQ554" i="8"/>
  <c r="AQ555" i="8"/>
  <c r="AQ556" i="8"/>
  <c r="AQ557" i="8"/>
  <c r="AQ558" i="8"/>
  <c r="AQ559" i="8"/>
  <c r="AQ560" i="8"/>
  <c r="AQ561" i="8"/>
  <c r="AQ562" i="8"/>
  <c r="AQ563" i="8"/>
  <c r="AQ564" i="8"/>
  <c r="AQ565" i="8"/>
  <c r="AQ566" i="8"/>
  <c r="AQ567" i="8"/>
  <c r="AQ568" i="8"/>
  <c r="AQ569" i="8"/>
  <c r="AQ570" i="8"/>
  <c r="AQ571" i="8"/>
  <c r="AQ572" i="8"/>
  <c r="AQ573" i="8"/>
  <c r="AQ574" i="8"/>
  <c r="AQ575" i="8"/>
  <c r="AQ576" i="8"/>
  <c r="AQ577" i="8"/>
  <c r="AQ578" i="8"/>
  <c r="AQ579" i="8"/>
  <c r="AQ580" i="8"/>
  <c r="AQ581" i="8"/>
  <c r="AQ582" i="8"/>
  <c r="AQ583" i="8"/>
  <c r="AQ584" i="8"/>
  <c r="AQ585" i="8"/>
  <c r="AQ586" i="8"/>
  <c r="AQ587" i="8"/>
  <c r="AQ588" i="8"/>
  <c r="AQ589" i="8"/>
  <c r="AQ590" i="8"/>
  <c r="AQ591" i="8"/>
  <c r="AQ592" i="8"/>
  <c r="AQ593" i="8"/>
  <c r="AQ594" i="8"/>
  <c r="AQ595" i="8"/>
  <c r="AQ596" i="8"/>
  <c r="AQ597" i="8"/>
  <c r="AQ598" i="8"/>
  <c r="AQ599" i="8"/>
  <c r="AQ600" i="8"/>
  <c r="AQ601" i="8"/>
  <c r="AQ602" i="8"/>
  <c r="AQ603" i="8"/>
  <c r="AQ604" i="8"/>
  <c r="AQ605" i="8"/>
  <c r="AQ606" i="8"/>
  <c r="AQ607" i="8"/>
  <c r="AQ608" i="8"/>
  <c r="AQ609" i="8"/>
  <c r="AQ610" i="8"/>
  <c r="AQ611" i="8"/>
  <c r="AQ612" i="8"/>
  <c r="AQ613" i="8"/>
  <c r="AQ614" i="8"/>
  <c r="AQ615" i="8"/>
  <c r="AQ616" i="8"/>
  <c r="AQ617" i="8"/>
  <c r="AQ618" i="8"/>
  <c r="AQ619" i="8"/>
  <c r="AQ620" i="8"/>
  <c r="AQ621" i="8"/>
  <c r="AQ622" i="8"/>
  <c r="AQ623" i="8"/>
  <c r="AQ624" i="8"/>
  <c r="AQ625" i="8"/>
  <c r="AQ626" i="8"/>
  <c r="AQ627" i="8"/>
  <c r="AQ628" i="8"/>
  <c r="AQ629" i="8"/>
  <c r="AQ630" i="8"/>
  <c r="AQ631" i="8"/>
  <c r="AQ632" i="8"/>
  <c r="AQ633" i="8"/>
  <c r="AQ634" i="8"/>
  <c r="AQ635" i="8"/>
  <c r="AQ636" i="8"/>
  <c r="AQ637" i="8"/>
  <c r="AQ638" i="8"/>
  <c r="AQ639" i="8"/>
  <c r="AQ640" i="8"/>
  <c r="AQ641" i="8"/>
  <c r="AQ642" i="8"/>
  <c r="AQ643" i="8"/>
  <c r="AQ644" i="8"/>
  <c r="AQ645" i="8"/>
  <c r="AQ646" i="8"/>
  <c r="AQ647" i="8"/>
  <c r="AQ648" i="8"/>
  <c r="AQ649" i="8"/>
  <c r="AQ650" i="8"/>
  <c r="AQ651" i="8"/>
  <c r="AQ652" i="8"/>
  <c r="AQ653" i="8"/>
  <c r="AQ654" i="8"/>
  <c r="AQ655" i="8"/>
  <c r="AQ656" i="8"/>
  <c r="AQ657" i="8"/>
  <c r="AQ658" i="8"/>
  <c r="AQ659" i="8"/>
  <c r="AQ660" i="8"/>
  <c r="AQ661" i="8"/>
  <c r="AQ662" i="8"/>
  <c r="AQ663" i="8"/>
  <c r="AQ664" i="8"/>
  <c r="AQ665" i="8"/>
  <c r="AQ666" i="8"/>
  <c r="AQ667" i="8"/>
  <c r="AQ668" i="8"/>
  <c r="AQ669" i="8"/>
  <c r="AQ670" i="8"/>
  <c r="AQ671" i="8"/>
  <c r="AQ672" i="8"/>
  <c r="AQ673" i="8"/>
  <c r="AQ674" i="8"/>
  <c r="AQ675" i="8"/>
  <c r="AQ676" i="8"/>
  <c r="AQ677" i="8"/>
  <c r="AQ678" i="8"/>
  <c r="AQ679" i="8"/>
  <c r="AQ680" i="8"/>
  <c r="AQ681" i="8"/>
  <c r="AQ682" i="8"/>
  <c r="AQ683" i="8"/>
  <c r="AQ684" i="8"/>
  <c r="AQ685" i="8"/>
  <c r="AQ686" i="8"/>
  <c r="AQ687" i="8"/>
  <c r="AQ688" i="8"/>
  <c r="AQ689" i="8"/>
  <c r="AQ690" i="8"/>
  <c r="AQ691" i="8"/>
  <c r="AQ692" i="8"/>
  <c r="AQ693" i="8"/>
  <c r="AQ694" i="8"/>
  <c r="AQ695" i="8"/>
  <c r="AQ696" i="8"/>
  <c r="AQ697" i="8"/>
  <c r="AQ698" i="8"/>
  <c r="AQ699" i="8"/>
  <c r="AQ700" i="8"/>
  <c r="AQ701" i="8"/>
  <c r="AQ702" i="8"/>
  <c r="AQ703" i="8"/>
  <c r="AQ704" i="8"/>
  <c r="AQ705" i="8"/>
  <c r="AQ706" i="8"/>
  <c r="AQ707" i="8"/>
  <c r="AQ708" i="8"/>
  <c r="AQ709" i="8"/>
  <c r="AQ710" i="8"/>
  <c r="AQ711" i="8"/>
  <c r="AQ712" i="8"/>
  <c r="AQ713" i="8"/>
  <c r="AQ714" i="8"/>
  <c r="AQ715" i="8"/>
  <c r="AQ716" i="8"/>
  <c r="AQ717" i="8"/>
  <c r="AQ718" i="8"/>
  <c r="AQ719" i="8"/>
  <c r="AQ720" i="8"/>
  <c r="AQ721" i="8"/>
  <c r="AQ722" i="8"/>
  <c r="AQ723" i="8"/>
  <c r="AQ724" i="8"/>
  <c r="AQ725" i="8"/>
  <c r="AQ726" i="8"/>
  <c r="AQ727" i="8"/>
  <c r="AQ728" i="8"/>
  <c r="AQ729" i="8"/>
  <c r="AQ730" i="8"/>
  <c r="AQ731" i="8"/>
  <c r="AQ732" i="8"/>
  <c r="AQ733" i="8"/>
  <c r="AQ734" i="8"/>
  <c r="AQ735" i="8"/>
  <c r="AQ736" i="8"/>
  <c r="AQ737" i="8"/>
  <c r="AQ738" i="8"/>
  <c r="AQ739" i="8"/>
  <c r="AQ740" i="8"/>
  <c r="AQ741" i="8"/>
  <c r="AQ742" i="8"/>
  <c r="AQ743" i="8"/>
  <c r="AQ744" i="8"/>
  <c r="AQ745" i="8"/>
  <c r="AQ746" i="8"/>
  <c r="AQ747" i="8"/>
  <c r="AQ748" i="8"/>
  <c r="AQ749" i="8"/>
  <c r="AQ750" i="8"/>
  <c r="AQ751" i="8"/>
  <c r="AQ752" i="8"/>
  <c r="AQ753" i="8"/>
  <c r="AQ754" i="8"/>
  <c r="AQ755" i="8"/>
  <c r="AQ756" i="8"/>
  <c r="AQ757" i="8"/>
  <c r="AQ758" i="8"/>
  <c r="AQ759" i="8"/>
  <c r="AQ760" i="8"/>
  <c r="AQ761" i="8"/>
  <c r="AQ762" i="8"/>
  <c r="AQ763" i="8"/>
  <c r="AQ764" i="8"/>
  <c r="AQ765" i="8"/>
  <c r="AQ766" i="8"/>
  <c r="AQ767" i="8"/>
  <c r="AQ768" i="8"/>
  <c r="AQ769" i="8"/>
  <c r="AQ770" i="8"/>
  <c r="AQ771" i="8"/>
  <c r="AQ772" i="8"/>
  <c r="AQ773" i="8"/>
  <c r="AQ774" i="8"/>
  <c r="AQ775" i="8"/>
  <c r="AQ776" i="8"/>
  <c r="AQ777" i="8"/>
  <c r="AQ778" i="8"/>
  <c r="AQ779" i="8"/>
  <c r="AQ780" i="8"/>
  <c r="AQ781" i="8"/>
  <c r="AQ782" i="8"/>
  <c r="AQ783" i="8"/>
  <c r="AQ784" i="8"/>
  <c r="AQ785" i="8"/>
  <c r="AQ786" i="8"/>
  <c r="AQ787" i="8"/>
  <c r="AQ788" i="8"/>
  <c r="AQ789" i="8"/>
  <c r="AQ790" i="8"/>
  <c r="AQ791" i="8"/>
  <c r="AQ792" i="8"/>
  <c r="AQ793" i="8"/>
  <c r="AQ794" i="8"/>
  <c r="AQ795" i="8"/>
  <c r="AQ796" i="8"/>
  <c r="AQ797" i="8"/>
  <c r="AQ798" i="8"/>
  <c r="AQ799" i="8"/>
  <c r="AQ800" i="8"/>
  <c r="AQ801" i="8"/>
  <c r="AQ802" i="8"/>
  <c r="AQ803" i="8"/>
  <c r="AQ804" i="8"/>
  <c r="AQ805" i="8"/>
  <c r="AQ806" i="8"/>
  <c r="AQ807" i="8"/>
  <c r="AQ808" i="8"/>
  <c r="AQ809" i="8"/>
  <c r="AQ810" i="8"/>
  <c r="AQ811" i="8"/>
  <c r="AQ812" i="8"/>
  <c r="AQ813" i="8"/>
  <c r="AQ814" i="8"/>
  <c r="AQ815" i="8"/>
  <c r="AQ816" i="8"/>
  <c r="AQ817" i="8"/>
  <c r="AQ818" i="8"/>
  <c r="AQ819" i="8"/>
  <c r="AQ820" i="8"/>
  <c r="AQ821" i="8"/>
  <c r="AQ822" i="8"/>
  <c r="AQ823" i="8"/>
  <c r="AQ824" i="8"/>
  <c r="AQ825" i="8"/>
  <c r="AQ826" i="8"/>
  <c r="AQ827" i="8"/>
  <c r="AQ828" i="8"/>
  <c r="AQ829" i="8"/>
  <c r="AQ830" i="8"/>
  <c r="AQ831" i="8"/>
  <c r="AQ832" i="8"/>
  <c r="AQ833" i="8"/>
  <c r="AQ834" i="8"/>
  <c r="AQ835" i="8"/>
  <c r="AQ836" i="8"/>
  <c r="AQ837" i="8"/>
  <c r="AQ838" i="8"/>
  <c r="AQ839" i="8"/>
  <c r="AQ840" i="8"/>
  <c r="AQ841" i="8"/>
  <c r="AQ842" i="8"/>
  <c r="AQ843" i="8"/>
  <c r="AQ844" i="8"/>
  <c r="AQ845" i="8"/>
  <c r="AQ846" i="8"/>
  <c r="AQ847" i="8"/>
  <c r="AQ848" i="8"/>
  <c r="AQ849" i="8"/>
  <c r="AQ850" i="8"/>
  <c r="AQ851" i="8"/>
  <c r="AQ852" i="8"/>
  <c r="AQ853" i="8"/>
  <c r="AQ854" i="8"/>
  <c r="AQ855" i="8"/>
  <c r="AQ856" i="8"/>
  <c r="AQ857" i="8"/>
  <c r="AQ858" i="8"/>
  <c r="AQ859" i="8"/>
  <c r="AQ860" i="8"/>
  <c r="AQ861" i="8"/>
  <c r="AQ862" i="8"/>
  <c r="AQ863" i="8"/>
  <c r="AQ864" i="8"/>
  <c r="AQ865" i="8"/>
  <c r="AQ866" i="8"/>
  <c r="AQ867" i="8"/>
  <c r="AQ868" i="8"/>
  <c r="AQ869" i="8"/>
  <c r="AQ870" i="8"/>
  <c r="AQ871" i="8"/>
  <c r="AQ872" i="8"/>
  <c r="AQ873" i="8"/>
  <c r="AQ874" i="8"/>
  <c r="AQ875" i="8"/>
  <c r="AQ876" i="8"/>
  <c r="AQ877" i="8"/>
  <c r="AQ878" i="8"/>
  <c r="AQ879" i="8"/>
  <c r="AQ880" i="8"/>
  <c r="AQ881" i="8"/>
  <c r="AQ882" i="8"/>
  <c r="AQ883" i="8"/>
  <c r="AQ884" i="8"/>
  <c r="AQ885" i="8"/>
  <c r="AQ886" i="8"/>
  <c r="AQ887" i="8"/>
  <c r="AQ888" i="8"/>
  <c r="AQ889" i="8"/>
  <c r="AQ890" i="8"/>
  <c r="AQ891" i="8"/>
  <c r="AQ892" i="8"/>
  <c r="AQ893" i="8"/>
  <c r="AQ894" i="8"/>
  <c r="AQ895" i="8"/>
  <c r="AQ896" i="8"/>
  <c r="AQ897" i="8"/>
  <c r="AQ898" i="8"/>
  <c r="AQ899" i="8"/>
  <c r="AQ900" i="8"/>
  <c r="AQ901" i="8"/>
  <c r="AQ902" i="8"/>
  <c r="AQ903" i="8"/>
  <c r="AQ904" i="8"/>
  <c r="AQ905" i="8"/>
  <c r="AQ906" i="8"/>
  <c r="AQ907" i="8"/>
  <c r="AQ908" i="8"/>
  <c r="AQ909" i="8"/>
  <c r="AQ910" i="8"/>
  <c r="AQ911" i="8"/>
  <c r="AQ912" i="8"/>
  <c r="AQ913" i="8"/>
  <c r="AQ914" i="8"/>
  <c r="AQ915" i="8"/>
  <c r="AQ916" i="8"/>
  <c r="AQ917" i="8"/>
  <c r="AQ918" i="8"/>
  <c r="AQ919" i="8"/>
  <c r="AQ920" i="8"/>
  <c r="AQ921" i="8"/>
  <c r="AQ922" i="8"/>
  <c r="AQ923" i="8"/>
  <c r="AQ924" i="8"/>
  <c r="AQ925" i="8"/>
  <c r="AQ926" i="8"/>
  <c r="AQ927" i="8"/>
  <c r="AQ928" i="8"/>
  <c r="AQ929" i="8"/>
  <c r="AQ930" i="8"/>
  <c r="AQ931" i="8"/>
  <c r="AQ932" i="8"/>
  <c r="AQ933" i="8"/>
  <c r="AQ934" i="8"/>
  <c r="AQ935" i="8"/>
  <c r="AQ936" i="8"/>
  <c r="AQ937" i="8"/>
  <c r="AQ938" i="8"/>
  <c r="AQ939" i="8"/>
  <c r="AQ940" i="8"/>
  <c r="AQ941" i="8"/>
  <c r="AQ942" i="8"/>
  <c r="AQ943" i="8"/>
  <c r="AQ944" i="8"/>
  <c r="AQ945" i="8"/>
  <c r="AQ946" i="8"/>
  <c r="AQ947" i="8"/>
  <c r="AQ948" i="8"/>
  <c r="AQ949" i="8"/>
  <c r="AQ950" i="8"/>
  <c r="AQ951" i="8"/>
  <c r="AQ952" i="8"/>
  <c r="AQ953" i="8"/>
  <c r="AQ954" i="8"/>
  <c r="AQ955" i="8"/>
  <c r="AQ956" i="8"/>
  <c r="AQ957" i="8"/>
  <c r="AQ958" i="8"/>
  <c r="AQ959" i="8"/>
  <c r="AQ960" i="8"/>
  <c r="AQ961" i="8"/>
  <c r="AQ962" i="8"/>
  <c r="AQ963" i="8"/>
  <c r="AQ964" i="8"/>
  <c r="AQ965" i="8"/>
  <c r="AQ966" i="8"/>
  <c r="AQ967" i="8"/>
  <c r="AQ968" i="8"/>
  <c r="AQ969" i="8"/>
  <c r="AQ970" i="8"/>
  <c r="AQ971" i="8"/>
  <c r="AQ972" i="8"/>
  <c r="AQ973" i="8"/>
  <c r="AQ974" i="8"/>
  <c r="AQ975" i="8"/>
  <c r="AQ976" i="8"/>
  <c r="AQ977" i="8"/>
  <c r="AQ978" i="8"/>
  <c r="AQ979" i="8"/>
  <c r="AQ980" i="8"/>
  <c r="AQ981" i="8"/>
  <c r="AQ982" i="8"/>
  <c r="AQ983" i="8"/>
  <c r="AQ984" i="8"/>
  <c r="AQ985" i="8"/>
  <c r="AQ986" i="8"/>
  <c r="AQ987" i="8"/>
  <c r="AQ988" i="8"/>
  <c r="AQ989" i="8"/>
  <c r="AQ990" i="8"/>
  <c r="AQ991" i="8"/>
  <c r="AQ992" i="8"/>
  <c r="AQ993" i="8"/>
  <c r="AQ994" i="8"/>
  <c r="AQ995" i="8"/>
  <c r="AQ996" i="8"/>
  <c r="AQ997" i="8"/>
  <c r="AQ998" i="8"/>
  <c r="AQ999" i="8"/>
  <c r="AQ1000" i="8"/>
  <c r="AQ1001" i="8"/>
  <c r="AQ1002" i="8"/>
  <c r="AQ1003" i="8"/>
  <c r="AQ1004" i="8"/>
  <c r="AM13" i="8"/>
  <c r="AM14" i="8"/>
  <c r="AM15" i="8"/>
  <c r="AM16" i="8"/>
  <c r="AM17" i="8"/>
  <c r="AM18" i="8"/>
  <c r="AM19" i="8"/>
  <c r="AM20" i="8"/>
  <c r="AM21" i="8"/>
  <c r="AM22" i="8"/>
  <c r="AM23" i="8"/>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M75" i="8"/>
  <c r="AM76" i="8"/>
  <c r="AM77" i="8"/>
  <c r="AM78" i="8"/>
  <c r="AM79" i="8"/>
  <c r="AM80" i="8"/>
  <c r="AM81" i="8"/>
  <c r="AM82" i="8"/>
  <c r="AM83" i="8"/>
  <c r="AM84" i="8"/>
  <c r="AM85" i="8"/>
  <c r="AM86" i="8"/>
  <c r="AM87" i="8"/>
  <c r="AM88" i="8"/>
  <c r="AM89" i="8"/>
  <c r="AM90" i="8"/>
  <c r="AM91" i="8"/>
  <c r="AM92" i="8"/>
  <c r="AM93" i="8"/>
  <c r="AM94" i="8"/>
  <c r="AM95" i="8"/>
  <c r="AM96" i="8"/>
  <c r="AM97" i="8"/>
  <c r="AM98" i="8"/>
  <c r="AM99" i="8"/>
  <c r="AM100" i="8"/>
  <c r="AM101" i="8"/>
  <c r="AM102" i="8"/>
  <c r="AM103" i="8"/>
  <c r="AM104" i="8"/>
  <c r="AM105" i="8"/>
  <c r="AM106" i="8"/>
  <c r="AM107" i="8"/>
  <c r="AM108" i="8"/>
  <c r="AM109" i="8"/>
  <c r="AM110" i="8"/>
  <c r="AM111" i="8"/>
  <c r="AM112" i="8"/>
  <c r="AM113" i="8"/>
  <c r="AM114" i="8"/>
  <c r="AM115" i="8"/>
  <c r="AM116" i="8"/>
  <c r="AM117" i="8"/>
  <c r="AM118" i="8"/>
  <c r="AM119" i="8"/>
  <c r="AM120" i="8"/>
  <c r="AM121" i="8"/>
  <c r="AM122" i="8"/>
  <c r="AM123" i="8"/>
  <c r="AM124" i="8"/>
  <c r="AM125" i="8"/>
  <c r="AM126" i="8"/>
  <c r="AM127" i="8"/>
  <c r="AM128" i="8"/>
  <c r="AM129" i="8"/>
  <c r="AM130" i="8"/>
  <c r="AM131" i="8"/>
  <c r="AM132" i="8"/>
  <c r="AM133" i="8"/>
  <c r="AM134" i="8"/>
  <c r="AM135" i="8"/>
  <c r="AM136" i="8"/>
  <c r="AM137" i="8"/>
  <c r="AM138" i="8"/>
  <c r="AM139" i="8"/>
  <c r="AM140" i="8"/>
  <c r="AM141" i="8"/>
  <c r="AM142" i="8"/>
  <c r="AM143" i="8"/>
  <c r="AM144" i="8"/>
  <c r="AM145" i="8"/>
  <c r="AM146" i="8"/>
  <c r="AM147" i="8"/>
  <c r="AM148" i="8"/>
  <c r="AM149" i="8"/>
  <c r="AM150" i="8"/>
  <c r="AM151" i="8"/>
  <c r="AM152" i="8"/>
  <c r="AM153" i="8"/>
  <c r="AM154" i="8"/>
  <c r="AM155" i="8"/>
  <c r="AM156" i="8"/>
  <c r="AM157" i="8"/>
  <c r="AM158" i="8"/>
  <c r="AM159" i="8"/>
  <c r="AM160" i="8"/>
  <c r="AM161" i="8"/>
  <c r="AM162" i="8"/>
  <c r="AM163" i="8"/>
  <c r="AM164" i="8"/>
  <c r="AM165" i="8"/>
  <c r="AM166" i="8"/>
  <c r="AM167" i="8"/>
  <c r="AM168" i="8"/>
  <c r="AM169" i="8"/>
  <c r="AM170" i="8"/>
  <c r="AM171" i="8"/>
  <c r="AM172" i="8"/>
  <c r="AM173" i="8"/>
  <c r="AM174" i="8"/>
  <c r="AM175" i="8"/>
  <c r="AM176" i="8"/>
  <c r="AM177" i="8"/>
  <c r="AM178" i="8"/>
  <c r="AM179" i="8"/>
  <c r="AM180" i="8"/>
  <c r="AM181" i="8"/>
  <c r="AM182" i="8"/>
  <c r="AM183" i="8"/>
  <c r="AM184" i="8"/>
  <c r="AM185" i="8"/>
  <c r="AM186" i="8"/>
  <c r="AM187" i="8"/>
  <c r="AM188" i="8"/>
  <c r="AM189" i="8"/>
  <c r="AM190" i="8"/>
  <c r="AM191" i="8"/>
  <c r="AM192" i="8"/>
  <c r="AM193" i="8"/>
  <c r="AM194" i="8"/>
  <c r="AM195" i="8"/>
  <c r="AM196" i="8"/>
  <c r="AM197" i="8"/>
  <c r="AM198" i="8"/>
  <c r="AM199" i="8"/>
  <c r="AM200" i="8"/>
  <c r="AM201" i="8"/>
  <c r="AM202" i="8"/>
  <c r="AM203" i="8"/>
  <c r="AM204" i="8"/>
  <c r="AM205" i="8"/>
  <c r="AM206" i="8"/>
  <c r="AM207" i="8"/>
  <c r="AM208" i="8"/>
  <c r="AM209" i="8"/>
  <c r="AM210" i="8"/>
  <c r="AM211" i="8"/>
  <c r="AM212" i="8"/>
  <c r="AM213" i="8"/>
  <c r="AM214" i="8"/>
  <c r="AM215" i="8"/>
  <c r="AM216" i="8"/>
  <c r="AM217" i="8"/>
  <c r="AM218" i="8"/>
  <c r="AM219" i="8"/>
  <c r="AM220" i="8"/>
  <c r="AM221" i="8"/>
  <c r="AM222" i="8"/>
  <c r="AM223" i="8"/>
  <c r="AM224" i="8"/>
  <c r="AM225" i="8"/>
  <c r="AM226" i="8"/>
  <c r="AM227" i="8"/>
  <c r="AM228" i="8"/>
  <c r="AM229" i="8"/>
  <c r="AM230" i="8"/>
  <c r="AM231" i="8"/>
  <c r="AM232" i="8"/>
  <c r="AM233" i="8"/>
  <c r="AM234" i="8"/>
  <c r="AM235" i="8"/>
  <c r="AM236" i="8"/>
  <c r="AM237" i="8"/>
  <c r="AM238" i="8"/>
  <c r="AM239" i="8"/>
  <c r="AM240" i="8"/>
  <c r="AM241" i="8"/>
  <c r="AM242" i="8"/>
  <c r="AM243" i="8"/>
  <c r="AM244" i="8"/>
  <c r="AM245" i="8"/>
  <c r="AM246" i="8"/>
  <c r="AM247" i="8"/>
  <c r="AM248" i="8"/>
  <c r="AM249" i="8"/>
  <c r="AM250" i="8"/>
  <c r="AM251" i="8"/>
  <c r="AM252" i="8"/>
  <c r="AM253" i="8"/>
  <c r="AM254" i="8"/>
  <c r="AM255" i="8"/>
  <c r="AM256" i="8"/>
  <c r="AM257" i="8"/>
  <c r="AM258" i="8"/>
  <c r="AM259" i="8"/>
  <c r="AM260" i="8"/>
  <c r="AM261" i="8"/>
  <c r="AM262" i="8"/>
  <c r="AM263" i="8"/>
  <c r="AM264" i="8"/>
  <c r="AM265" i="8"/>
  <c r="AM266" i="8"/>
  <c r="AM267" i="8"/>
  <c r="AM268" i="8"/>
  <c r="AM269" i="8"/>
  <c r="AM270" i="8"/>
  <c r="AM271" i="8"/>
  <c r="AM272" i="8"/>
  <c r="AM273" i="8"/>
  <c r="AM274" i="8"/>
  <c r="AM275" i="8"/>
  <c r="AM276" i="8"/>
  <c r="AM277" i="8"/>
  <c r="AM278" i="8"/>
  <c r="AM279" i="8"/>
  <c r="AM280" i="8"/>
  <c r="AM281" i="8"/>
  <c r="AM282" i="8"/>
  <c r="AM283" i="8"/>
  <c r="AM284" i="8"/>
  <c r="AM285" i="8"/>
  <c r="AM286" i="8"/>
  <c r="AM287" i="8"/>
  <c r="AM288" i="8"/>
  <c r="AM289" i="8"/>
  <c r="AM290" i="8"/>
  <c r="AM291" i="8"/>
  <c r="AM292" i="8"/>
  <c r="AM293" i="8"/>
  <c r="AM294" i="8"/>
  <c r="AM295" i="8"/>
  <c r="AM296" i="8"/>
  <c r="AM297" i="8"/>
  <c r="AM298" i="8"/>
  <c r="AM299" i="8"/>
  <c r="AM300" i="8"/>
  <c r="AM301" i="8"/>
  <c r="AM302" i="8"/>
  <c r="AM303" i="8"/>
  <c r="AM304" i="8"/>
  <c r="AM305" i="8"/>
  <c r="AM306" i="8"/>
  <c r="AM307" i="8"/>
  <c r="AM308" i="8"/>
  <c r="AM309" i="8"/>
  <c r="AM310" i="8"/>
  <c r="AM311" i="8"/>
  <c r="AM312" i="8"/>
  <c r="AM313" i="8"/>
  <c r="AM314" i="8"/>
  <c r="AM315" i="8"/>
  <c r="AM316" i="8"/>
  <c r="AM317" i="8"/>
  <c r="AM318" i="8"/>
  <c r="AM319" i="8"/>
  <c r="AM320" i="8"/>
  <c r="AM321" i="8"/>
  <c r="AM322" i="8"/>
  <c r="AM323" i="8"/>
  <c r="AM324" i="8"/>
  <c r="AM325" i="8"/>
  <c r="AM326" i="8"/>
  <c r="AM327" i="8"/>
  <c r="AM328" i="8"/>
  <c r="AM329" i="8"/>
  <c r="AM330" i="8"/>
  <c r="AM331" i="8"/>
  <c r="AM332" i="8"/>
  <c r="AM333" i="8"/>
  <c r="AM334" i="8"/>
  <c r="AM335" i="8"/>
  <c r="AM336" i="8"/>
  <c r="AM337" i="8"/>
  <c r="AM338" i="8"/>
  <c r="AM339" i="8"/>
  <c r="AM340" i="8"/>
  <c r="AM341" i="8"/>
  <c r="AM342" i="8"/>
  <c r="AM343" i="8"/>
  <c r="AM344" i="8"/>
  <c r="AM345" i="8"/>
  <c r="AM346" i="8"/>
  <c r="AM347" i="8"/>
  <c r="AM348" i="8"/>
  <c r="AM349" i="8"/>
  <c r="AM350" i="8"/>
  <c r="AM351" i="8"/>
  <c r="AM352" i="8"/>
  <c r="AM353" i="8"/>
  <c r="AM354" i="8"/>
  <c r="AM355" i="8"/>
  <c r="AM356" i="8"/>
  <c r="AM357" i="8"/>
  <c r="AM358" i="8"/>
  <c r="AM359" i="8"/>
  <c r="AM360" i="8"/>
  <c r="AM361" i="8"/>
  <c r="AM362" i="8"/>
  <c r="AM363" i="8"/>
  <c r="AM364" i="8"/>
  <c r="AM365" i="8"/>
  <c r="AM366" i="8"/>
  <c r="AM367" i="8"/>
  <c r="AM368" i="8"/>
  <c r="AM369" i="8"/>
  <c r="AM370" i="8"/>
  <c r="AM371" i="8"/>
  <c r="AM372" i="8"/>
  <c r="AM373" i="8"/>
  <c r="AM374" i="8"/>
  <c r="AM375" i="8"/>
  <c r="AM376" i="8"/>
  <c r="AM377" i="8"/>
  <c r="AM378" i="8"/>
  <c r="AM379" i="8"/>
  <c r="AM380" i="8"/>
  <c r="AM381" i="8"/>
  <c r="AM382" i="8"/>
  <c r="AM383" i="8"/>
  <c r="AM384" i="8"/>
  <c r="AM385" i="8"/>
  <c r="AM386" i="8"/>
  <c r="AM387" i="8"/>
  <c r="AM388" i="8"/>
  <c r="AM389" i="8"/>
  <c r="AM390" i="8"/>
  <c r="AM391" i="8"/>
  <c r="AM392" i="8"/>
  <c r="AM393" i="8"/>
  <c r="AM394" i="8"/>
  <c r="AM395" i="8"/>
  <c r="AM396" i="8"/>
  <c r="AM397" i="8"/>
  <c r="AM398" i="8"/>
  <c r="AM399" i="8"/>
  <c r="AM400" i="8"/>
  <c r="AM401" i="8"/>
  <c r="AM402" i="8"/>
  <c r="AM403" i="8"/>
  <c r="AM404" i="8"/>
  <c r="AM405" i="8"/>
  <c r="AM406" i="8"/>
  <c r="AM407" i="8"/>
  <c r="AM408" i="8"/>
  <c r="AM409" i="8"/>
  <c r="AM410" i="8"/>
  <c r="AM411" i="8"/>
  <c r="AM412" i="8"/>
  <c r="AM413" i="8"/>
  <c r="AM414" i="8"/>
  <c r="AM415" i="8"/>
  <c r="AM416" i="8"/>
  <c r="AM417" i="8"/>
  <c r="AM418" i="8"/>
  <c r="AM419" i="8"/>
  <c r="AM420" i="8"/>
  <c r="AM421" i="8"/>
  <c r="AM422" i="8"/>
  <c r="AM423" i="8"/>
  <c r="AM424" i="8"/>
  <c r="AM425" i="8"/>
  <c r="AM426" i="8"/>
  <c r="AM427" i="8"/>
  <c r="AM428" i="8"/>
  <c r="AM429" i="8"/>
  <c r="AM430" i="8"/>
  <c r="AM431" i="8"/>
  <c r="AM432" i="8"/>
  <c r="AM433" i="8"/>
  <c r="AM434" i="8"/>
  <c r="AM435" i="8"/>
  <c r="AM436" i="8"/>
  <c r="AM437" i="8"/>
  <c r="AM438" i="8"/>
  <c r="AM439" i="8"/>
  <c r="AM440" i="8"/>
  <c r="AM441" i="8"/>
  <c r="AM442" i="8"/>
  <c r="AM443" i="8"/>
  <c r="AM444" i="8"/>
  <c r="AM445" i="8"/>
  <c r="AM446" i="8"/>
  <c r="AM447" i="8"/>
  <c r="AM448" i="8"/>
  <c r="AM449" i="8"/>
  <c r="AM450" i="8"/>
  <c r="AM451" i="8"/>
  <c r="AM452" i="8"/>
  <c r="AM453" i="8"/>
  <c r="AM454" i="8"/>
  <c r="AM455" i="8"/>
  <c r="AM456" i="8"/>
  <c r="AM457" i="8"/>
  <c r="AM458" i="8"/>
  <c r="AM459" i="8"/>
  <c r="AM460" i="8"/>
  <c r="AM461" i="8"/>
  <c r="AM462" i="8"/>
  <c r="AM463" i="8"/>
  <c r="AM464" i="8"/>
  <c r="AM465" i="8"/>
  <c r="AM466" i="8"/>
  <c r="AM467" i="8"/>
  <c r="AM468" i="8"/>
  <c r="AM469" i="8"/>
  <c r="AM470" i="8"/>
  <c r="AM471" i="8"/>
  <c r="AM472" i="8"/>
  <c r="AM473" i="8"/>
  <c r="AM474" i="8"/>
  <c r="AM475" i="8"/>
  <c r="AM476" i="8"/>
  <c r="AM477" i="8"/>
  <c r="AM478" i="8"/>
  <c r="AM479" i="8"/>
  <c r="AM480" i="8"/>
  <c r="AM481" i="8"/>
  <c r="AM482" i="8"/>
  <c r="AM483" i="8"/>
  <c r="AM484" i="8"/>
  <c r="AM485" i="8"/>
  <c r="AM486" i="8"/>
  <c r="AM487" i="8"/>
  <c r="AM488" i="8"/>
  <c r="AM489" i="8"/>
  <c r="AM490" i="8"/>
  <c r="AM491" i="8"/>
  <c r="AM492" i="8"/>
  <c r="AM493" i="8"/>
  <c r="AM494" i="8"/>
  <c r="AM495" i="8"/>
  <c r="AM496" i="8"/>
  <c r="AM497" i="8"/>
  <c r="AM498" i="8"/>
  <c r="AM499" i="8"/>
  <c r="AM500" i="8"/>
  <c r="AM501" i="8"/>
  <c r="AM502" i="8"/>
  <c r="AM503" i="8"/>
  <c r="AM504" i="8"/>
  <c r="AM505" i="8"/>
  <c r="AM506" i="8"/>
  <c r="AM507" i="8"/>
  <c r="AM508" i="8"/>
  <c r="AM509" i="8"/>
  <c r="AM510" i="8"/>
  <c r="AM511" i="8"/>
  <c r="AM512" i="8"/>
  <c r="AM513" i="8"/>
  <c r="AM514" i="8"/>
  <c r="AM515" i="8"/>
  <c r="AM516" i="8"/>
  <c r="AM517" i="8"/>
  <c r="AM518" i="8"/>
  <c r="AM519" i="8"/>
  <c r="AM520" i="8"/>
  <c r="AM521" i="8"/>
  <c r="AM522" i="8"/>
  <c r="AM523" i="8"/>
  <c r="AM524" i="8"/>
  <c r="AM525" i="8"/>
  <c r="AM526" i="8"/>
  <c r="AM527" i="8"/>
  <c r="AM528" i="8"/>
  <c r="AM529" i="8"/>
  <c r="AM530" i="8"/>
  <c r="AM531" i="8"/>
  <c r="AM532" i="8"/>
  <c r="AM533" i="8"/>
  <c r="AM534" i="8"/>
  <c r="AM535" i="8"/>
  <c r="AM536" i="8"/>
  <c r="AM537" i="8"/>
  <c r="AM538" i="8"/>
  <c r="AM539" i="8"/>
  <c r="AM540" i="8"/>
  <c r="AM541" i="8"/>
  <c r="AM542" i="8"/>
  <c r="AM543" i="8"/>
  <c r="AM544" i="8"/>
  <c r="AM545" i="8"/>
  <c r="AM546" i="8"/>
  <c r="AM547" i="8"/>
  <c r="AM548" i="8"/>
  <c r="AM549" i="8"/>
  <c r="AM550" i="8"/>
  <c r="AM551" i="8"/>
  <c r="AM552" i="8"/>
  <c r="AM553" i="8"/>
  <c r="AM554" i="8"/>
  <c r="AM555" i="8"/>
  <c r="AM556" i="8"/>
  <c r="AM557" i="8"/>
  <c r="AM558" i="8"/>
  <c r="AM559" i="8"/>
  <c r="AM560" i="8"/>
  <c r="AM561" i="8"/>
  <c r="AM562" i="8"/>
  <c r="AM563" i="8"/>
  <c r="AM564" i="8"/>
  <c r="AM565" i="8"/>
  <c r="AM566" i="8"/>
  <c r="AM567" i="8"/>
  <c r="AM568" i="8"/>
  <c r="AM569" i="8"/>
  <c r="AM570" i="8"/>
  <c r="AM571" i="8"/>
  <c r="AM572" i="8"/>
  <c r="AM573" i="8"/>
  <c r="AM574" i="8"/>
  <c r="AM575" i="8"/>
  <c r="AM576" i="8"/>
  <c r="AM577" i="8"/>
  <c r="AM578" i="8"/>
  <c r="AM579" i="8"/>
  <c r="AM580" i="8"/>
  <c r="AM581" i="8"/>
  <c r="AM582" i="8"/>
  <c r="AM583" i="8"/>
  <c r="AM584" i="8"/>
  <c r="AM585" i="8"/>
  <c r="AM586" i="8"/>
  <c r="AM587" i="8"/>
  <c r="AM588" i="8"/>
  <c r="AM589" i="8"/>
  <c r="AM590" i="8"/>
  <c r="AM591" i="8"/>
  <c r="AM592" i="8"/>
  <c r="AM593" i="8"/>
  <c r="AM594" i="8"/>
  <c r="AM595" i="8"/>
  <c r="AM596" i="8"/>
  <c r="AM597" i="8"/>
  <c r="AM598" i="8"/>
  <c r="AM599" i="8"/>
  <c r="AM600" i="8"/>
  <c r="AM601" i="8"/>
  <c r="AM602" i="8"/>
  <c r="AM603" i="8"/>
  <c r="AM604" i="8"/>
  <c r="AM605" i="8"/>
  <c r="AM606" i="8"/>
  <c r="AM607" i="8"/>
  <c r="AM608" i="8"/>
  <c r="AM609" i="8"/>
  <c r="AM610" i="8"/>
  <c r="AM611" i="8"/>
  <c r="AM612" i="8"/>
  <c r="AM613" i="8"/>
  <c r="AM614" i="8"/>
  <c r="AM615" i="8"/>
  <c r="AM616" i="8"/>
  <c r="AM617" i="8"/>
  <c r="AM618" i="8"/>
  <c r="AM619" i="8"/>
  <c r="AM620" i="8"/>
  <c r="AM621" i="8"/>
  <c r="AM622" i="8"/>
  <c r="AM623" i="8"/>
  <c r="AM624" i="8"/>
  <c r="AM625" i="8"/>
  <c r="AM626" i="8"/>
  <c r="AM627" i="8"/>
  <c r="AM628" i="8"/>
  <c r="AM629" i="8"/>
  <c r="AM630" i="8"/>
  <c r="AM631" i="8"/>
  <c r="AM632" i="8"/>
  <c r="AM633" i="8"/>
  <c r="AM634" i="8"/>
  <c r="AM635" i="8"/>
  <c r="AM636" i="8"/>
  <c r="AM637" i="8"/>
  <c r="AM638" i="8"/>
  <c r="AM639" i="8"/>
  <c r="AM640" i="8"/>
  <c r="AM641" i="8"/>
  <c r="AM642" i="8"/>
  <c r="AM643" i="8"/>
  <c r="AM644" i="8"/>
  <c r="AM645" i="8"/>
  <c r="AM646" i="8"/>
  <c r="AM647" i="8"/>
  <c r="AM648" i="8"/>
  <c r="AM649" i="8"/>
  <c r="AM650" i="8"/>
  <c r="AM651" i="8"/>
  <c r="AM652" i="8"/>
  <c r="AM653" i="8"/>
  <c r="AM654" i="8"/>
  <c r="AM655" i="8"/>
  <c r="AM656" i="8"/>
  <c r="AM657" i="8"/>
  <c r="AM658" i="8"/>
  <c r="AM659" i="8"/>
  <c r="AM660" i="8"/>
  <c r="AM661" i="8"/>
  <c r="AM662" i="8"/>
  <c r="AM663" i="8"/>
  <c r="AM664" i="8"/>
  <c r="AM665" i="8"/>
  <c r="AM666" i="8"/>
  <c r="AM667" i="8"/>
  <c r="AM668" i="8"/>
  <c r="AM669" i="8"/>
  <c r="AM670" i="8"/>
  <c r="AM671" i="8"/>
  <c r="AM672" i="8"/>
  <c r="AM673" i="8"/>
  <c r="AM674" i="8"/>
  <c r="AM675" i="8"/>
  <c r="AM676" i="8"/>
  <c r="AM677" i="8"/>
  <c r="AM678" i="8"/>
  <c r="AM679" i="8"/>
  <c r="AM680" i="8"/>
  <c r="AM681" i="8"/>
  <c r="AM682" i="8"/>
  <c r="AM683" i="8"/>
  <c r="AM684" i="8"/>
  <c r="AM685" i="8"/>
  <c r="AM686" i="8"/>
  <c r="AM687" i="8"/>
  <c r="AM688" i="8"/>
  <c r="AM689" i="8"/>
  <c r="AM690" i="8"/>
  <c r="AM691" i="8"/>
  <c r="AM692" i="8"/>
  <c r="AM693" i="8"/>
  <c r="AM694" i="8"/>
  <c r="AM695" i="8"/>
  <c r="AM696" i="8"/>
  <c r="AM697" i="8"/>
  <c r="AM698" i="8"/>
  <c r="AM699" i="8"/>
  <c r="AM700" i="8"/>
  <c r="AM701" i="8"/>
  <c r="AM702" i="8"/>
  <c r="AM703" i="8"/>
  <c r="AM704" i="8"/>
  <c r="AM705" i="8"/>
  <c r="AM706" i="8"/>
  <c r="AM707" i="8"/>
  <c r="AM708" i="8"/>
  <c r="AM709" i="8"/>
  <c r="AM710" i="8"/>
  <c r="AM711" i="8"/>
  <c r="AM712" i="8"/>
  <c r="AM713" i="8"/>
  <c r="AM714" i="8"/>
  <c r="AM715" i="8"/>
  <c r="AM716" i="8"/>
  <c r="AM717" i="8"/>
  <c r="AM718" i="8"/>
  <c r="AM719" i="8"/>
  <c r="AM720" i="8"/>
  <c r="AM721" i="8"/>
  <c r="AM722" i="8"/>
  <c r="AM723" i="8"/>
  <c r="AM724" i="8"/>
  <c r="AM725" i="8"/>
  <c r="AM726" i="8"/>
  <c r="AM727" i="8"/>
  <c r="AM728" i="8"/>
  <c r="AM729" i="8"/>
  <c r="AM730" i="8"/>
  <c r="AM731" i="8"/>
  <c r="AM732" i="8"/>
  <c r="AM733" i="8"/>
  <c r="AM734" i="8"/>
  <c r="AM735" i="8"/>
  <c r="AM736" i="8"/>
  <c r="AM737" i="8"/>
  <c r="AM738" i="8"/>
  <c r="AM739" i="8"/>
  <c r="AM740" i="8"/>
  <c r="AM741" i="8"/>
  <c r="AM742" i="8"/>
  <c r="AM743" i="8"/>
  <c r="AM744" i="8"/>
  <c r="AM745" i="8"/>
  <c r="AM746" i="8"/>
  <c r="AM747" i="8"/>
  <c r="AM748" i="8"/>
  <c r="AM749" i="8"/>
  <c r="AM750" i="8"/>
  <c r="AM751" i="8"/>
  <c r="AM752" i="8"/>
  <c r="AM753" i="8"/>
  <c r="AM754" i="8"/>
  <c r="AM755" i="8"/>
  <c r="AM756" i="8"/>
  <c r="AM757" i="8"/>
  <c r="AM758" i="8"/>
  <c r="AM759" i="8"/>
  <c r="AM760" i="8"/>
  <c r="AM761" i="8"/>
  <c r="AM762" i="8"/>
  <c r="AM763" i="8"/>
  <c r="AM764" i="8"/>
  <c r="AM765" i="8"/>
  <c r="AM766" i="8"/>
  <c r="AM767" i="8"/>
  <c r="AM768" i="8"/>
  <c r="AM769" i="8"/>
  <c r="AM770" i="8"/>
  <c r="AM771" i="8"/>
  <c r="AM772" i="8"/>
  <c r="AM773" i="8"/>
  <c r="AM774" i="8"/>
  <c r="AM775" i="8"/>
  <c r="AM776" i="8"/>
  <c r="AM777" i="8"/>
  <c r="AM778" i="8"/>
  <c r="AM779" i="8"/>
  <c r="AM780" i="8"/>
  <c r="AM781" i="8"/>
  <c r="AM782" i="8"/>
  <c r="AM783" i="8"/>
  <c r="AM784" i="8"/>
  <c r="AM785" i="8"/>
  <c r="AM786" i="8"/>
  <c r="AM787" i="8"/>
  <c r="AM788" i="8"/>
  <c r="AM789" i="8"/>
  <c r="AM790" i="8"/>
  <c r="AM791" i="8"/>
  <c r="AM792" i="8"/>
  <c r="AM793" i="8"/>
  <c r="AM794" i="8"/>
  <c r="AM795" i="8"/>
  <c r="AM796" i="8"/>
  <c r="AM797" i="8"/>
  <c r="AM798" i="8"/>
  <c r="AM799" i="8"/>
  <c r="AM800" i="8"/>
  <c r="AM801" i="8"/>
  <c r="AM802" i="8"/>
  <c r="AM803" i="8"/>
  <c r="AM804" i="8"/>
  <c r="AM805" i="8"/>
  <c r="AM806" i="8"/>
  <c r="AM807" i="8"/>
  <c r="AM808" i="8"/>
  <c r="AM809" i="8"/>
  <c r="AM810" i="8"/>
  <c r="AM811" i="8"/>
  <c r="AM812" i="8"/>
  <c r="AM813" i="8"/>
  <c r="AM814" i="8"/>
  <c r="AM815" i="8"/>
  <c r="AM816" i="8"/>
  <c r="AM817" i="8"/>
  <c r="AM818" i="8"/>
  <c r="AM819" i="8"/>
  <c r="AM820" i="8"/>
  <c r="AM821" i="8"/>
  <c r="AM822" i="8"/>
  <c r="AM823" i="8"/>
  <c r="AM824" i="8"/>
  <c r="AM825" i="8"/>
  <c r="AM826" i="8"/>
  <c r="AM827" i="8"/>
  <c r="AM828" i="8"/>
  <c r="AM829" i="8"/>
  <c r="AM830" i="8"/>
  <c r="AM831" i="8"/>
  <c r="AM832" i="8"/>
  <c r="AM833" i="8"/>
  <c r="AM834" i="8"/>
  <c r="AM835" i="8"/>
  <c r="AM836" i="8"/>
  <c r="AM837" i="8"/>
  <c r="AM838" i="8"/>
  <c r="AM839" i="8"/>
  <c r="AM840" i="8"/>
  <c r="AM841" i="8"/>
  <c r="AM842" i="8"/>
  <c r="AM843" i="8"/>
  <c r="AM844" i="8"/>
  <c r="AM845" i="8"/>
  <c r="AM846" i="8"/>
  <c r="AM847" i="8"/>
  <c r="AM848" i="8"/>
  <c r="AM849" i="8"/>
  <c r="AM850" i="8"/>
  <c r="AM851" i="8"/>
  <c r="AM852" i="8"/>
  <c r="AM853" i="8"/>
  <c r="AM854" i="8"/>
  <c r="AM855" i="8"/>
  <c r="AM856" i="8"/>
  <c r="AM857" i="8"/>
  <c r="AM858" i="8"/>
  <c r="AM859" i="8"/>
  <c r="AM860" i="8"/>
  <c r="AM861" i="8"/>
  <c r="AM862" i="8"/>
  <c r="AM863" i="8"/>
  <c r="AM864" i="8"/>
  <c r="AM865" i="8"/>
  <c r="AM866" i="8"/>
  <c r="AM867" i="8"/>
  <c r="AM868" i="8"/>
  <c r="AM869" i="8"/>
  <c r="AM870" i="8"/>
  <c r="AM871" i="8"/>
  <c r="AM872" i="8"/>
  <c r="AM873" i="8"/>
  <c r="AM874" i="8"/>
  <c r="AM875" i="8"/>
  <c r="AM876" i="8"/>
  <c r="AM877" i="8"/>
  <c r="AM878" i="8"/>
  <c r="AM879" i="8"/>
  <c r="AM880" i="8"/>
  <c r="AM881" i="8"/>
  <c r="AM882" i="8"/>
  <c r="AM883" i="8"/>
  <c r="AM884" i="8"/>
  <c r="AM885" i="8"/>
  <c r="AM886" i="8"/>
  <c r="AM887" i="8"/>
  <c r="AM888" i="8"/>
  <c r="AM889" i="8"/>
  <c r="AM890" i="8"/>
  <c r="AM891" i="8"/>
  <c r="AM892" i="8"/>
  <c r="AM893" i="8"/>
  <c r="AM894" i="8"/>
  <c r="AM895" i="8"/>
  <c r="AM896" i="8"/>
  <c r="AM897" i="8"/>
  <c r="AM898" i="8"/>
  <c r="AM899" i="8"/>
  <c r="AM900" i="8"/>
  <c r="AM901" i="8"/>
  <c r="AM902" i="8"/>
  <c r="AM903" i="8"/>
  <c r="AM904" i="8"/>
  <c r="AM905" i="8"/>
  <c r="AM906" i="8"/>
  <c r="AM907" i="8"/>
  <c r="AM908" i="8"/>
  <c r="AM909" i="8"/>
  <c r="AM910" i="8"/>
  <c r="AM911" i="8"/>
  <c r="AM912" i="8"/>
  <c r="AM913" i="8"/>
  <c r="AM914" i="8"/>
  <c r="AM915" i="8"/>
  <c r="AM916" i="8"/>
  <c r="AM917" i="8"/>
  <c r="AM918" i="8"/>
  <c r="AM919" i="8"/>
  <c r="AM920" i="8"/>
  <c r="AM921" i="8"/>
  <c r="AM922" i="8"/>
  <c r="AM923" i="8"/>
  <c r="AM924" i="8"/>
  <c r="AM925" i="8"/>
  <c r="AM926" i="8"/>
  <c r="AM927" i="8"/>
  <c r="AM928" i="8"/>
  <c r="AM929" i="8"/>
  <c r="AM930" i="8"/>
  <c r="AM931" i="8"/>
  <c r="AM932" i="8"/>
  <c r="AM933" i="8"/>
  <c r="AM934" i="8"/>
  <c r="AM935" i="8"/>
  <c r="AM936" i="8"/>
  <c r="AM937" i="8"/>
  <c r="AM938" i="8"/>
  <c r="AM939" i="8"/>
  <c r="AM940" i="8"/>
  <c r="AM941" i="8"/>
  <c r="AM942" i="8"/>
  <c r="AM943" i="8"/>
  <c r="AM944" i="8"/>
  <c r="AM945" i="8"/>
  <c r="AM946" i="8"/>
  <c r="AM947" i="8"/>
  <c r="AM948" i="8"/>
  <c r="AM949" i="8"/>
  <c r="AM950" i="8"/>
  <c r="AM951" i="8"/>
  <c r="AM952" i="8"/>
  <c r="AM953" i="8"/>
  <c r="AM954" i="8"/>
  <c r="AM955" i="8"/>
  <c r="AM956" i="8"/>
  <c r="AM957" i="8"/>
  <c r="AM958" i="8"/>
  <c r="AM959" i="8"/>
  <c r="AM960" i="8"/>
  <c r="AM961" i="8"/>
  <c r="AM962" i="8"/>
  <c r="AM963" i="8"/>
  <c r="AM964" i="8"/>
  <c r="AM965" i="8"/>
  <c r="AM966" i="8"/>
  <c r="AM967" i="8"/>
  <c r="AM968" i="8"/>
  <c r="AM969" i="8"/>
  <c r="AM970" i="8"/>
  <c r="AM971" i="8"/>
  <c r="AM972" i="8"/>
  <c r="AM973" i="8"/>
  <c r="AM974" i="8"/>
  <c r="AM975" i="8"/>
  <c r="AM976" i="8"/>
  <c r="AM977" i="8"/>
  <c r="AM978" i="8"/>
  <c r="AM979" i="8"/>
  <c r="AM980" i="8"/>
  <c r="AM981" i="8"/>
  <c r="AM982" i="8"/>
  <c r="AM983" i="8"/>
  <c r="AM984" i="8"/>
  <c r="AM985" i="8"/>
  <c r="AM986" i="8"/>
  <c r="AM987" i="8"/>
  <c r="AM988" i="8"/>
  <c r="AM989" i="8"/>
  <c r="AM990" i="8"/>
  <c r="AM991" i="8"/>
  <c r="AM992" i="8"/>
  <c r="AM993" i="8"/>
  <c r="AM994" i="8"/>
  <c r="AM995" i="8"/>
  <c r="AM996" i="8"/>
  <c r="AM997" i="8"/>
  <c r="AM998" i="8"/>
  <c r="AM999" i="8"/>
  <c r="AM1000" i="8"/>
  <c r="AM1001" i="8"/>
  <c r="AM1002" i="8"/>
  <c r="AM1003" i="8"/>
  <c r="AM1004" i="8"/>
  <c r="AI13" i="8"/>
  <c r="AI14" i="8"/>
  <c r="AI15" i="8"/>
  <c r="AI16" i="8"/>
  <c r="AI17" i="8"/>
  <c r="AI18" i="8"/>
  <c r="AI19" i="8"/>
  <c r="AI20" i="8"/>
  <c r="AI21" i="8"/>
  <c r="AI22" i="8"/>
  <c r="AI23" i="8"/>
  <c r="AI24" i="8"/>
  <c r="F25" i="7" s="1"/>
  <c r="AI25" i="8"/>
  <c r="F26" i="7" s="1"/>
  <c r="AI26" i="8"/>
  <c r="F27" i="7" s="1"/>
  <c r="AI27" i="8"/>
  <c r="F28" i="7" s="1"/>
  <c r="AI28" i="8"/>
  <c r="F29" i="7" s="1"/>
  <c r="AI29" i="8"/>
  <c r="F30" i="7" s="1"/>
  <c r="AI30" i="8"/>
  <c r="F31" i="7" s="1"/>
  <c r="AI31" i="8"/>
  <c r="F32" i="7" s="1"/>
  <c r="AI32" i="8"/>
  <c r="F33" i="7" s="1"/>
  <c r="AI33" i="8"/>
  <c r="F34" i="7" s="1"/>
  <c r="AI34" i="8"/>
  <c r="F35" i="7" s="1"/>
  <c r="AI35" i="8"/>
  <c r="F36" i="7" s="1"/>
  <c r="AI36" i="8"/>
  <c r="F37" i="7" s="1"/>
  <c r="AI37" i="8"/>
  <c r="F38" i="7" s="1"/>
  <c r="AI38" i="8"/>
  <c r="F39" i="7" s="1"/>
  <c r="AI39" i="8"/>
  <c r="F40" i="7" s="1"/>
  <c r="AI40" i="8"/>
  <c r="F41" i="7" s="1"/>
  <c r="AI41" i="8"/>
  <c r="F42" i="7" s="1"/>
  <c r="AI42" i="8"/>
  <c r="F43" i="7" s="1"/>
  <c r="AI43" i="8"/>
  <c r="F44" i="7" s="1"/>
  <c r="AI44" i="8"/>
  <c r="F45" i="7" s="1"/>
  <c r="AI45" i="8"/>
  <c r="F46" i="7" s="1"/>
  <c r="AI46" i="8"/>
  <c r="F47" i="7" s="1"/>
  <c r="AI47" i="8"/>
  <c r="F48" i="7" s="1"/>
  <c r="AI48" i="8"/>
  <c r="F49" i="7" s="1"/>
  <c r="AI49" i="8"/>
  <c r="F50" i="7" s="1"/>
  <c r="AI50" i="8"/>
  <c r="F51" i="7" s="1"/>
  <c r="AI51" i="8"/>
  <c r="F52" i="7" s="1"/>
  <c r="AI52" i="8"/>
  <c r="F53" i="7" s="1"/>
  <c r="AI53" i="8"/>
  <c r="F54" i="7" s="1"/>
  <c r="AI54" i="8"/>
  <c r="F55" i="7" s="1"/>
  <c r="AI55" i="8"/>
  <c r="F56" i="7" s="1"/>
  <c r="AI56" i="8"/>
  <c r="F57" i="7" s="1"/>
  <c r="AI57" i="8"/>
  <c r="F58" i="7" s="1"/>
  <c r="AI58" i="8"/>
  <c r="F59" i="7" s="1"/>
  <c r="AI59" i="8"/>
  <c r="F60" i="7" s="1"/>
  <c r="AI60" i="8"/>
  <c r="F61" i="7" s="1"/>
  <c r="AI61" i="8"/>
  <c r="F62" i="7" s="1"/>
  <c r="AI62" i="8"/>
  <c r="F63" i="7" s="1"/>
  <c r="AI63" i="8"/>
  <c r="F64" i="7" s="1"/>
  <c r="AI64" i="8"/>
  <c r="F65" i="7" s="1"/>
  <c r="AI65" i="8"/>
  <c r="F66" i="7" s="1"/>
  <c r="AI66" i="8"/>
  <c r="F67" i="7" s="1"/>
  <c r="AI67" i="8"/>
  <c r="F68" i="7" s="1"/>
  <c r="AI68" i="8"/>
  <c r="F69" i="7" s="1"/>
  <c r="AI69" i="8"/>
  <c r="F70" i="7" s="1"/>
  <c r="AI70" i="8"/>
  <c r="F71" i="7" s="1"/>
  <c r="AI71" i="8"/>
  <c r="F72" i="7" s="1"/>
  <c r="AI72" i="8"/>
  <c r="F73" i="7" s="1"/>
  <c r="AI73" i="8"/>
  <c r="F74" i="7" s="1"/>
  <c r="AI74" i="8"/>
  <c r="F75" i="7" s="1"/>
  <c r="AI75" i="8"/>
  <c r="F76" i="7" s="1"/>
  <c r="AI76" i="8"/>
  <c r="F77" i="7" s="1"/>
  <c r="AI77" i="8"/>
  <c r="F78" i="7" s="1"/>
  <c r="AI78" i="8"/>
  <c r="F79" i="7" s="1"/>
  <c r="AI79" i="8"/>
  <c r="F80" i="7" s="1"/>
  <c r="AI80" i="8"/>
  <c r="AI81" i="8"/>
  <c r="AI82" i="8"/>
  <c r="AI83" i="8"/>
  <c r="AI84" i="8"/>
  <c r="AI85" i="8"/>
  <c r="AI86" i="8"/>
  <c r="AI87" i="8"/>
  <c r="AI88" i="8"/>
  <c r="AI89" i="8"/>
  <c r="AI90" i="8"/>
  <c r="AI91" i="8"/>
  <c r="AI92" i="8"/>
  <c r="AI93" i="8"/>
  <c r="AI94" i="8"/>
  <c r="AI95" i="8"/>
  <c r="AI96" i="8"/>
  <c r="AI97" i="8"/>
  <c r="AI98" i="8"/>
  <c r="AI99" i="8"/>
  <c r="AI100" i="8"/>
  <c r="AI101" i="8"/>
  <c r="AI102" i="8"/>
  <c r="AI103" i="8"/>
  <c r="AI104" i="8"/>
  <c r="AI105" i="8"/>
  <c r="AI106" i="8"/>
  <c r="AI107" i="8"/>
  <c r="AI108" i="8"/>
  <c r="AI109" i="8"/>
  <c r="AI110" i="8"/>
  <c r="AI111" i="8"/>
  <c r="AI112" i="8"/>
  <c r="AI113" i="8"/>
  <c r="AI114" i="8"/>
  <c r="AI115" i="8"/>
  <c r="AI116" i="8"/>
  <c r="AI117" i="8"/>
  <c r="AI118" i="8"/>
  <c r="AI119" i="8"/>
  <c r="AI120" i="8"/>
  <c r="AI121" i="8"/>
  <c r="AI122" i="8"/>
  <c r="AI123" i="8"/>
  <c r="AI124" i="8"/>
  <c r="AI125" i="8"/>
  <c r="AI126" i="8"/>
  <c r="AI127" i="8"/>
  <c r="AI128" i="8"/>
  <c r="AI129" i="8"/>
  <c r="AI130" i="8"/>
  <c r="AI131" i="8"/>
  <c r="AI132" i="8"/>
  <c r="AI133" i="8"/>
  <c r="AI134" i="8"/>
  <c r="AI135" i="8"/>
  <c r="AI136" i="8"/>
  <c r="AI137" i="8"/>
  <c r="AI138" i="8"/>
  <c r="AI139" i="8"/>
  <c r="AI140" i="8"/>
  <c r="AI141" i="8"/>
  <c r="AI142" i="8"/>
  <c r="AI143" i="8"/>
  <c r="AI144" i="8"/>
  <c r="AI145" i="8"/>
  <c r="AI146" i="8"/>
  <c r="AI147" i="8"/>
  <c r="AI148" i="8"/>
  <c r="AI149" i="8"/>
  <c r="AI150" i="8"/>
  <c r="AI151" i="8"/>
  <c r="AI152" i="8"/>
  <c r="AI153" i="8"/>
  <c r="AI154" i="8"/>
  <c r="AI155" i="8"/>
  <c r="AI156" i="8"/>
  <c r="AI157" i="8"/>
  <c r="AI158" i="8"/>
  <c r="AI159" i="8"/>
  <c r="AI160" i="8"/>
  <c r="AI161" i="8"/>
  <c r="AI162" i="8"/>
  <c r="AI163" i="8"/>
  <c r="AI164" i="8"/>
  <c r="AI165" i="8"/>
  <c r="AI166" i="8"/>
  <c r="AI167" i="8"/>
  <c r="AI168" i="8"/>
  <c r="AI169" i="8"/>
  <c r="AI170" i="8"/>
  <c r="AI171" i="8"/>
  <c r="AI172" i="8"/>
  <c r="AI173" i="8"/>
  <c r="AI174" i="8"/>
  <c r="AI175" i="8"/>
  <c r="AI176" i="8"/>
  <c r="AI177" i="8"/>
  <c r="AI178" i="8"/>
  <c r="AI179" i="8"/>
  <c r="AI180" i="8"/>
  <c r="AI181" i="8"/>
  <c r="AI182" i="8"/>
  <c r="AI183" i="8"/>
  <c r="AI184" i="8"/>
  <c r="AI185" i="8"/>
  <c r="AI186" i="8"/>
  <c r="AI187" i="8"/>
  <c r="AI188" i="8"/>
  <c r="AI189" i="8"/>
  <c r="AI190" i="8"/>
  <c r="AI191" i="8"/>
  <c r="AI192" i="8"/>
  <c r="AI193" i="8"/>
  <c r="AI194" i="8"/>
  <c r="AI195" i="8"/>
  <c r="AI196" i="8"/>
  <c r="AI197" i="8"/>
  <c r="AI198" i="8"/>
  <c r="AI199" i="8"/>
  <c r="AI200" i="8"/>
  <c r="AI201" i="8"/>
  <c r="AI202" i="8"/>
  <c r="AI203" i="8"/>
  <c r="AI204" i="8"/>
  <c r="AI205" i="8"/>
  <c r="AI206" i="8"/>
  <c r="AI207" i="8"/>
  <c r="AI208" i="8"/>
  <c r="AI209" i="8"/>
  <c r="AI210" i="8"/>
  <c r="AI211" i="8"/>
  <c r="AI212" i="8"/>
  <c r="AI213" i="8"/>
  <c r="AI214" i="8"/>
  <c r="AI215" i="8"/>
  <c r="AI216" i="8"/>
  <c r="AI217" i="8"/>
  <c r="AI218" i="8"/>
  <c r="AI219" i="8"/>
  <c r="AI220" i="8"/>
  <c r="AI221" i="8"/>
  <c r="AI222" i="8"/>
  <c r="AI223" i="8"/>
  <c r="AI224" i="8"/>
  <c r="AI225" i="8"/>
  <c r="AI226" i="8"/>
  <c r="AI227" i="8"/>
  <c r="AI228" i="8"/>
  <c r="AI229" i="8"/>
  <c r="AI230" i="8"/>
  <c r="AI231" i="8"/>
  <c r="AI232" i="8"/>
  <c r="AI233" i="8"/>
  <c r="AI234" i="8"/>
  <c r="AI235" i="8"/>
  <c r="AI236" i="8"/>
  <c r="AI237" i="8"/>
  <c r="AI238" i="8"/>
  <c r="AI239" i="8"/>
  <c r="AI240" i="8"/>
  <c r="AI241" i="8"/>
  <c r="AI242" i="8"/>
  <c r="AI243" i="8"/>
  <c r="AI244" i="8"/>
  <c r="AI245" i="8"/>
  <c r="AI246" i="8"/>
  <c r="AI247" i="8"/>
  <c r="AI248" i="8"/>
  <c r="AI249" i="8"/>
  <c r="AI250" i="8"/>
  <c r="AI251" i="8"/>
  <c r="AI252" i="8"/>
  <c r="AI253" i="8"/>
  <c r="AI254" i="8"/>
  <c r="AI255" i="8"/>
  <c r="AI256" i="8"/>
  <c r="AI257" i="8"/>
  <c r="AI258" i="8"/>
  <c r="AI259" i="8"/>
  <c r="AI260" i="8"/>
  <c r="AI261" i="8"/>
  <c r="AI262" i="8"/>
  <c r="AI263" i="8"/>
  <c r="AI264" i="8"/>
  <c r="AI265" i="8"/>
  <c r="AI266" i="8"/>
  <c r="AI267" i="8"/>
  <c r="AI268" i="8"/>
  <c r="AI269" i="8"/>
  <c r="AI270" i="8"/>
  <c r="AI271" i="8"/>
  <c r="AI272" i="8"/>
  <c r="AI273" i="8"/>
  <c r="AI274" i="8"/>
  <c r="AI275" i="8"/>
  <c r="AI276" i="8"/>
  <c r="AI277" i="8"/>
  <c r="AI278" i="8"/>
  <c r="AI279" i="8"/>
  <c r="AI280" i="8"/>
  <c r="AI281" i="8"/>
  <c r="AI282" i="8"/>
  <c r="AI283" i="8"/>
  <c r="AI284" i="8"/>
  <c r="AI285" i="8"/>
  <c r="AI286" i="8"/>
  <c r="AI287" i="8"/>
  <c r="AI288" i="8"/>
  <c r="AI289" i="8"/>
  <c r="AI290" i="8"/>
  <c r="AI291" i="8"/>
  <c r="AI292" i="8"/>
  <c r="AI293" i="8"/>
  <c r="AI294" i="8"/>
  <c r="AI295" i="8"/>
  <c r="AI296" i="8"/>
  <c r="AI297" i="8"/>
  <c r="AI298" i="8"/>
  <c r="AI299" i="8"/>
  <c r="AI300" i="8"/>
  <c r="AI301" i="8"/>
  <c r="AI302" i="8"/>
  <c r="AI303" i="8"/>
  <c r="AI304" i="8"/>
  <c r="AI305" i="8"/>
  <c r="AI306" i="8"/>
  <c r="AI307" i="8"/>
  <c r="AI308" i="8"/>
  <c r="AI309" i="8"/>
  <c r="AI310" i="8"/>
  <c r="AI311" i="8"/>
  <c r="AI312" i="8"/>
  <c r="AI313" i="8"/>
  <c r="AI314" i="8"/>
  <c r="AI315" i="8"/>
  <c r="AI316" i="8"/>
  <c r="AI317" i="8"/>
  <c r="AI318" i="8"/>
  <c r="AI319" i="8"/>
  <c r="AI320" i="8"/>
  <c r="AI321" i="8"/>
  <c r="AI322" i="8"/>
  <c r="AI323" i="8"/>
  <c r="AI324" i="8"/>
  <c r="AI325" i="8"/>
  <c r="AI326" i="8"/>
  <c r="AI327" i="8"/>
  <c r="AI328" i="8"/>
  <c r="AI329" i="8"/>
  <c r="AI330" i="8"/>
  <c r="AI331" i="8"/>
  <c r="AI332" i="8"/>
  <c r="AI333" i="8"/>
  <c r="AI334" i="8"/>
  <c r="AI335" i="8"/>
  <c r="AI336" i="8"/>
  <c r="AI337" i="8"/>
  <c r="AI338" i="8"/>
  <c r="AI339" i="8"/>
  <c r="AI340" i="8"/>
  <c r="AI341" i="8"/>
  <c r="AI342" i="8"/>
  <c r="AI343" i="8"/>
  <c r="AI344" i="8"/>
  <c r="AI345" i="8"/>
  <c r="AI346" i="8"/>
  <c r="AI347" i="8"/>
  <c r="AI348" i="8"/>
  <c r="AI349" i="8"/>
  <c r="AI350" i="8"/>
  <c r="AI351" i="8"/>
  <c r="AI352" i="8"/>
  <c r="AI353" i="8"/>
  <c r="AI354" i="8"/>
  <c r="AI355" i="8"/>
  <c r="AI356" i="8"/>
  <c r="AI357" i="8"/>
  <c r="AI358" i="8"/>
  <c r="AI359" i="8"/>
  <c r="AI360" i="8"/>
  <c r="AI361" i="8"/>
  <c r="AI362" i="8"/>
  <c r="AI363" i="8"/>
  <c r="AI364" i="8"/>
  <c r="AI365" i="8"/>
  <c r="AI366" i="8"/>
  <c r="AI367" i="8"/>
  <c r="AI368" i="8"/>
  <c r="AI369" i="8"/>
  <c r="AI370" i="8"/>
  <c r="AI371" i="8"/>
  <c r="AI372" i="8"/>
  <c r="AI373" i="8"/>
  <c r="AI374" i="8"/>
  <c r="AI375" i="8"/>
  <c r="AI376" i="8"/>
  <c r="AI377" i="8"/>
  <c r="AI378" i="8"/>
  <c r="AI379" i="8"/>
  <c r="AI380" i="8"/>
  <c r="AI381" i="8"/>
  <c r="AI382" i="8"/>
  <c r="AI383" i="8"/>
  <c r="AI384" i="8"/>
  <c r="AI385" i="8"/>
  <c r="AI386" i="8"/>
  <c r="AI387" i="8"/>
  <c r="AI388" i="8"/>
  <c r="AI389" i="8"/>
  <c r="AI390" i="8"/>
  <c r="AI391" i="8"/>
  <c r="AI392" i="8"/>
  <c r="AI393" i="8"/>
  <c r="AI394" i="8"/>
  <c r="AI395" i="8"/>
  <c r="AI396" i="8"/>
  <c r="AI397" i="8"/>
  <c r="AI398" i="8"/>
  <c r="AI399" i="8"/>
  <c r="AI400" i="8"/>
  <c r="AI401" i="8"/>
  <c r="AI402" i="8"/>
  <c r="AI403" i="8"/>
  <c r="AI404" i="8"/>
  <c r="AI405" i="8"/>
  <c r="AI406" i="8"/>
  <c r="AI407" i="8"/>
  <c r="AI408" i="8"/>
  <c r="AI409" i="8"/>
  <c r="AI410" i="8"/>
  <c r="AI411" i="8"/>
  <c r="AI412" i="8"/>
  <c r="AI413" i="8"/>
  <c r="AI414" i="8"/>
  <c r="AI415" i="8"/>
  <c r="AI416" i="8"/>
  <c r="AI417" i="8"/>
  <c r="AI418" i="8"/>
  <c r="AI419" i="8"/>
  <c r="AI420" i="8"/>
  <c r="AI421" i="8"/>
  <c r="AI422" i="8"/>
  <c r="AI423" i="8"/>
  <c r="AI424" i="8"/>
  <c r="AI425" i="8"/>
  <c r="AI426" i="8"/>
  <c r="AI427" i="8"/>
  <c r="AI428" i="8"/>
  <c r="AI429" i="8"/>
  <c r="AI430" i="8"/>
  <c r="AI431" i="8"/>
  <c r="AI432" i="8"/>
  <c r="AI433" i="8"/>
  <c r="AI434" i="8"/>
  <c r="AI435" i="8"/>
  <c r="AI436" i="8"/>
  <c r="AI437" i="8"/>
  <c r="AI438" i="8"/>
  <c r="AI439" i="8"/>
  <c r="AI440" i="8"/>
  <c r="AI441" i="8"/>
  <c r="AI442" i="8"/>
  <c r="AI443" i="8"/>
  <c r="AI444" i="8"/>
  <c r="AI445" i="8"/>
  <c r="AI446" i="8"/>
  <c r="AI447" i="8"/>
  <c r="AI448" i="8"/>
  <c r="AI449" i="8"/>
  <c r="AI450" i="8"/>
  <c r="AI451" i="8"/>
  <c r="AI452" i="8"/>
  <c r="AI453" i="8"/>
  <c r="AI454" i="8"/>
  <c r="AI455" i="8"/>
  <c r="AI456" i="8"/>
  <c r="AI457" i="8"/>
  <c r="AI458" i="8"/>
  <c r="AI459" i="8"/>
  <c r="AI460" i="8"/>
  <c r="AI461" i="8"/>
  <c r="AI462" i="8"/>
  <c r="AI463" i="8"/>
  <c r="AI464" i="8"/>
  <c r="AI465" i="8"/>
  <c r="AI466" i="8"/>
  <c r="AI467" i="8"/>
  <c r="AI468" i="8"/>
  <c r="AI469" i="8"/>
  <c r="AI470" i="8"/>
  <c r="AI471" i="8"/>
  <c r="AI472" i="8"/>
  <c r="AI473" i="8"/>
  <c r="AI474" i="8"/>
  <c r="AI475" i="8"/>
  <c r="AI476" i="8"/>
  <c r="AI477" i="8"/>
  <c r="AI478" i="8"/>
  <c r="AI479" i="8"/>
  <c r="AI480" i="8"/>
  <c r="AI481" i="8"/>
  <c r="AI482" i="8"/>
  <c r="AI483" i="8"/>
  <c r="AI484" i="8"/>
  <c r="AI485" i="8"/>
  <c r="AI486" i="8"/>
  <c r="AI487" i="8"/>
  <c r="AI488" i="8"/>
  <c r="AI489" i="8"/>
  <c r="AI490" i="8"/>
  <c r="AI491" i="8"/>
  <c r="AI492" i="8"/>
  <c r="AI493" i="8"/>
  <c r="AI494" i="8"/>
  <c r="AI495" i="8"/>
  <c r="AI496" i="8"/>
  <c r="AI497" i="8"/>
  <c r="AI498" i="8"/>
  <c r="AI499" i="8"/>
  <c r="AI500" i="8"/>
  <c r="AI501" i="8"/>
  <c r="AI502" i="8"/>
  <c r="AI503" i="8"/>
  <c r="AI504" i="8"/>
  <c r="AI505" i="8"/>
  <c r="AI506" i="8"/>
  <c r="AI507" i="8"/>
  <c r="AI508" i="8"/>
  <c r="AI509" i="8"/>
  <c r="AI510" i="8"/>
  <c r="AI511" i="8"/>
  <c r="AI512" i="8"/>
  <c r="AI513" i="8"/>
  <c r="AI514" i="8"/>
  <c r="AI515" i="8"/>
  <c r="AI516" i="8"/>
  <c r="AI517" i="8"/>
  <c r="AI518" i="8"/>
  <c r="AI519" i="8"/>
  <c r="AI520" i="8"/>
  <c r="AI521" i="8"/>
  <c r="AI522" i="8"/>
  <c r="AI523" i="8"/>
  <c r="AI524" i="8"/>
  <c r="AI525" i="8"/>
  <c r="AI526" i="8"/>
  <c r="AI527" i="8"/>
  <c r="AI528" i="8"/>
  <c r="AI529" i="8"/>
  <c r="AI530" i="8"/>
  <c r="AI531" i="8"/>
  <c r="AI532" i="8"/>
  <c r="AI533" i="8"/>
  <c r="AI534" i="8"/>
  <c r="AI535" i="8"/>
  <c r="AI536" i="8"/>
  <c r="AI537" i="8"/>
  <c r="AI538" i="8"/>
  <c r="AI539" i="8"/>
  <c r="AI540" i="8"/>
  <c r="AI541" i="8"/>
  <c r="AI542" i="8"/>
  <c r="AI543" i="8"/>
  <c r="AI544" i="8"/>
  <c r="AI545" i="8"/>
  <c r="AI546" i="8"/>
  <c r="AI547" i="8"/>
  <c r="AI548" i="8"/>
  <c r="AI549" i="8"/>
  <c r="AI550" i="8"/>
  <c r="AI551" i="8"/>
  <c r="AI552" i="8"/>
  <c r="AI553" i="8"/>
  <c r="AI554" i="8"/>
  <c r="AI555" i="8"/>
  <c r="AI556" i="8"/>
  <c r="AI557" i="8"/>
  <c r="AI558" i="8"/>
  <c r="AI559" i="8"/>
  <c r="AI560" i="8"/>
  <c r="AI561" i="8"/>
  <c r="AI562" i="8"/>
  <c r="AI563" i="8"/>
  <c r="AI564" i="8"/>
  <c r="AI565" i="8"/>
  <c r="AI566" i="8"/>
  <c r="AI567" i="8"/>
  <c r="AI568" i="8"/>
  <c r="AI569" i="8"/>
  <c r="AI570" i="8"/>
  <c r="AI571" i="8"/>
  <c r="AI572" i="8"/>
  <c r="AI573" i="8"/>
  <c r="AI574" i="8"/>
  <c r="AI575" i="8"/>
  <c r="AI576" i="8"/>
  <c r="AI577" i="8"/>
  <c r="AI578" i="8"/>
  <c r="AI579" i="8"/>
  <c r="AI580" i="8"/>
  <c r="AI581" i="8"/>
  <c r="AI582" i="8"/>
  <c r="AI583" i="8"/>
  <c r="AI584" i="8"/>
  <c r="AI585" i="8"/>
  <c r="AI586" i="8"/>
  <c r="AI587" i="8"/>
  <c r="AI588" i="8"/>
  <c r="AI589" i="8"/>
  <c r="AI590" i="8"/>
  <c r="AI591" i="8"/>
  <c r="AI592" i="8"/>
  <c r="AI593" i="8"/>
  <c r="AI594" i="8"/>
  <c r="AI595" i="8"/>
  <c r="AI596" i="8"/>
  <c r="AI597" i="8"/>
  <c r="AI598" i="8"/>
  <c r="AI599" i="8"/>
  <c r="AI600" i="8"/>
  <c r="AI601" i="8"/>
  <c r="AI602" i="8"/>
  <c r="AI603" i="8"/>
  <c r="AI604" i="8"/>
  <c r="AI605" i="8"/>
  <c r="AI606" i="8"/>
  <c r="AI607" i="8"/>
  <c r="AI608" i="8"/>
  <c r="AI609" i="8"/>
  <c r="AI610" i="8"/>
  <c r="AI611" i="8"/>
  <c r="AI612" i="8"/>
  <c r="AI613" i="8"/>
  <c r="AI614" i="8"/>
  <c r="AI615" i="8"/>
  <c r="AI616" i="8"/>
  <c r="AI617" i="8"/>
  <c r="AI618" i="8"/>
  <c r="AI619" i="8"/>
  <c r="AI620" i="8"/>
  <c r="AI621" i="8"/>
  <c r="AI622" i="8"/>
  <c r="AI623" i="8"/>
  <c r="AI624" i="8"/>
  <c r="AI625" i="8"/>
  <c r="AI626" i="8"/>
  <c r="AI627" i="8"/>
  <c r="AI628" i="8"/>
  <c r="AI629" i="8"/>
  <c r="AI630" i="8"/>
  <c r="AI631" i="8"/>
  <c r="AI632" i="8"/>
  <c r="AI633" i="8"/>
  <c r="AI634" i="8"/>
  <c r="AI635" i="8"/>
  <c r="AI636" i="8"/>
  <c r="AI637" i="8"/>
  <c r="AI638" i="8"/>
  <c r="AI639" i="8"/>
  <c r="AI640" i="8"/>
  <c r="AI641" i="8"/>
  <c r="AI642" i="8"/>
  <c r="AI643" i="8"/>
  <c r="AI644" i="8"/>
  <c r="AI645" i="8"/>
  <c r="AI646" i="8"/>
  <c r="AI647" i="8"/>
  <c r="AI648" i="8"/>
  <c r="AI649" i="8"/>
  <c r="AI650" i="8"/>
  <c r="AI651" i="8"/>
  <c r="AI652" i="8"/>
  <c r="AI653" i="8"/>
  <c r="AI654" i="8"/>
  <c r="AI655" i="8"/>
  <c r="AI656" i="8"/>
  <c r="AI657" i="8"/>
  <c r="AI658" i="8"/>
  <c r="AI659" i="8"/>
  <c r="AI660" i="8"/>
  <c r="AI661" i="8"/>
  <c r="AI662" i="8"/>
  <c r="AI663" i="8"/>
  <c r="AI664" i="8"/>
  <c r="AI665" i="8"/>
  <c r="AI666" i="8"/>
  <c r="AI667" i="8"/>
  <c r="AI668" i="8"/>
  <c r="AI669" i="8"/>
  <c r="AI670" i="8"/>
  <c r="AI671" i="8"/>
  <c r="AI672" i="8"/>
  <c r="AI673" i="8"/>
  <c r="AI674" i="8"/>
  <c r="AI675" i="8"/>
  <c r="AI676" i="8"/>
  <c r="AI677" i="8"/>
  <c r="AI678" i="8"/>
  <c r="AI679" i="8"/>
  <c r="AI680" i="8"/>
  <c r="AI681" i="8"/>
  <c r="AI682" i="8"/>
  <c r="AI683" i="8"/>
  <c r="AI684" i="8"/>
  <c r="AI685" i="8"/>
  <c r="AI686" i="8"/>
  <c r="AI687" i="8"/>
  <c r="AI688" i="8"/>
  <c r="AI689" i="8"/>
  <c r="AI690" i="8"/>
  <c r="AI691" i="8"/>
  <c r="AI692" i="8"/>
  <c r="AI693" i="8"/>
  <c r="AI694" i="8"/>
  <c r="AI695" i="8"/>
  <c r="AI696" i="8"/>
  <c r="AI697" i="8"/>
  <c r="AI698" i="8"/>
  <c r="AI699" i="8"/>
  <c r="AI700" i="8"/>
  <c r="AI701" i="8"/>
  <c r="AI702" i="8"/>
  <c r="AI703" i="8"/>
  <c r="AI704" i="8"/>
  <c r="AI705" i="8"/>
  <c r="AI706" i="8"/>
  <c r="AI707" i="8"/>
  <c r="AI708" i="8"/>
  <c r="AI709" i="8"/>
  <c r="AI710" i="8"/>
  <c r="AI711" i="8"/>
  <c r="AI712" i="8"/>
  <c r="AI713" i="8"/>
  <c r="AI714" i="8"/>
  <c r="AI715" i="8"/>
  <c r="AI716" i="8"/>
  <c r="AI717" i="8"/>
  <c r="AI718" i="8"/>
  <c r="AI719" i="8"/>
  <c r="AI720" i="8"/>
  <c r="AI721" i="8"/>
  <c r="AI722" i="8"/>
  <c r="AI723" i="8"/>
  <c r="AI724" i="8"/>
  <c r="AI725" i="8"/>
  <c r="AI726" i="8"/>
  <c r="AI727" i="8"/>
  <c r="AI728" i="8"/>
  <c r="AI729" i="8"/>
  <c r="AI730" i="8"/>
  <c r="AI731" i="8"/>
  <c r="AI732" i="8"/>
  <c r="AI733" i="8"/>
  <c r="AI734" i="8"/>
  <c r="AI735" i="8"/>
  <c r="AI736" i="8"/>
  <c r="AI737" i="8"/>
  <c r="AI738" i="8"/>
  <c r="AI739" i="8"/>
  <c r="AI740" i="8"/>
  <c r="AI741" i="8"/>
  <c r="AI742" i="8"/>
  <c r="AI743" i="8"/>
  <c r="AI744" i="8"/>
  <c r="AI745" i="8"/>
  <c r="AI746" i="8"/>
  <c r="AI747" i="8"/>
  <c r="AI748" i="8"/>
  <c r="AI749" i="8"/>
  <c r="AI750" i="8"/>
  <c r="AI751" i="8"/>
  <c r="AI752" i="8"/>
  <c r="AI753" i="8"/>
  <c r="AI754" i="8"/>
  <c r="AI755" i="8"/>
  <c r="AI756" i="8"/>
  <c r="AI757" i="8"/>
  <c r="AI758" i="8"/>
  <c r="AI759" i="8"/>
  <c r="AI760" i="8"/>
  <c r="AI761" i="8"/>
  <c r="AI762" i="8"/>
  <c r="AI763" i="8"/>
  <c r="AI764" i="8"/>
  <c r="AI765" i="8"/>
  <c r="AI766" i="8"/>
  <c r="AI767" i="8"/>
  <c r="AI768" i="8"/>
  <c r="AI769" i="8"/>
  <c r="AI770" i="8"/>
  <c r="AI771" i="8"/>
  <c r="AI772" i="8"/>
  <c r="AI773" i="8"/>
  <c r="AI774" i="8"/>
  <c r="AI775" i="8"/>
  <c r="AI776" i="8"/>
  <c r="AI777" i="8"/>
  <c r="AI778" i="8"/>
  <c r="AI779" i="8"/>
  <c r="AI780" i="8"/>
  <c r="AI781" i="8"/>
  <c r="AI782" i="8"/>
  <c r="AI783" i="8"/>
  <c r="AI784" i="8"/>
  <c r="AI785" i="8"/>
  <c r="AI786" i="8"/>
  <c r="AI787" i="8"/>
  <c r="AI788" i="8"/>
  <c r="AI789" i="8"/>
  <c r="AI790" i="8"/>
  <c r="AI791" i="8"/>
  <c r="AI792" i="8"/>
  <c r="AI793" i="8"/>
  <c r="AI794" i="8"/>
  <c r="AI795" i="8"/>
  <c r="AI796" i="8"/>
  <c r="AI797" i="8"/>
  <c r="AI798" i="8"/>
  <c r="AI799" i="8"/>
  <c r="AI800" i="8"/>
  <c r="AI801" i="8"/>
  <c r="AI802" i="8"/>
  <c r="AI803" i="8"/>
  <c r="AI804" i="8"/>
  <c r="AI805" i="8"/>
  <c r="AI806" i="8"/>
  <c r="AI807" i="8"/>
  <c r="AI808" i="8"/>
  <c r="AI809" i="8"/>
  <c r="AI810" i="8"/>
  <c r="AI811" i="8"/>
  <c r="AI812" i="8"/>
  <c r="AI813" i="8"/>
  <c r="AI814" i="8"/>
  <c r="AI815" i="8"/>
  <c r="AI816" i="8"/>
  <c r="AI817" i="8"/>
  <c r="AI818" i="8"/>
  <c r="AI819" i="8"/>
  <c r="AI820" i="8"/>
  <c r="AI821" i="8"/>
  <c r="AI822" i="8"/>
  <c r="AI823" i="8"/>
  <c r="AI824" i="8"/>
  <c r="AI825" i="8"/>
  <c r="AI826" i="8"/>
  <c r="AI827" i="8"/>
  <c r="AI828" i="8"/>
  <c r="AI829" i="8"/>
  <c r="AI830" i="8"/>
  <c r="AI831" i="8"/>
  <c r="AI832" i="8"/>
  <c r="AI833" i="8"/>
  <c r="AI834" i="8"/>
  <c r="AI835" i="8"/>
  <c r="AI836" i="8"/>
  <c r="AI837" i="8"/>
  <c r="AI838" i="8"/>
  <c r="AI839" i="8"/>
  <c r="AI840" i="8"/>
  <c r="AI841" i="8"/>
  <c r="AI842" i="8"/>
  <c r="AI843" i="8"/>
  <c r="AI844" i="8"/>
  <c r="AI845" i="8"/>
  <c r="AI846" i="8"/>
  <c r="AI847" i="8"/>
  <c r="AI848" i="8"/>
  <c r="AI849" i="8"/>
  <c r="AI850" i="8"/>
  <c r="AI851" i="8"/>
  <c r="AI852" i="8"/>
  <c r="AI853" i="8"/>
  <c r="AI854" i="8"/>
  <c r="AI855" i="8"/>
  <c r="AI856" i="8"/>
  <c r="AI857" i="8"/>
  <c r="AI858" i="8"/>
  <c r="AI859" i="8"/>
  <c r="AI860" i="8"/>
  <c r="AI861" i="8"/>
  <c r="AI862" i="8"/>
  <c r="AI863" i="8"/>
  <c r="AI864" i="8"/>
  <c r="AI865" i="8"/>
  <c r="AI866" i="8"/>
  <c r="AI867" i="8"/>
  <c r="AI868" i="8"/>
  <c r="AI869" i="8"/>
  <c r="AI870" i="8"/>
  <c r="AI871" i="8"/>
  <c r="AI872" i="8"/>
  <c r="AI873" i="8"/>
  <c r="AI874" i="8"/>
  <c r="AI875" i="8"/>
  <c r="AI876" i="8"/>
  <c r="AI877" i="8"/>
  <c r="AI878" i="8"/>
  <c r="AI879" i="8"/>
  <c r="AI880" i="8"/>
  <c r="AI881" i="8"/>
  <c r="AI882" i="8"/>
  <c r="AI883" i="8"/>
  <c r="AI884" i="8"/>
  <c r="AI885" i="8"/>
  <c r="AI886" i="8"/>
  <c r="AI887" i="8"/>
  <c r="AI888" i="8"/>
  <c r="AI889" i="8"/>
  <c r="AI890" i="8"/>
  <c r="AI891" i="8"/>
  <c r="AI892" i="8"/>
  <c r="AI893" i="8"/>
  <c r="AI894" i="8"/>
  <c r="AI895" i="8"/>
  <c r="AI896" i="8"/>
  <c r="AI897" i="8"/>
  <c r="AI898" i="8"/>
  <c r="AI899" i="8"/>
  <c r="AI900" i="8"/>
  <c r="AI901" i="8"/>
  <c r="AI902" i="8"/>
  <c r="AI903" i="8"/>
  <c r="AI904" i="8"/>
  <c r="AI905" i="8"/>
  <c r="AI906" i="8"/>
  <c r="AI907" i="8"/>
  <c r="AI908" i="8"/>
  <c r="AI909" i="8"/>
  <c r="AI910" i="8"/>
  <c r="AI911" i="8"/>
  <c r="AI912" i="8"/>
  <c r="AI913" i="8"/>
  <c r="AI914" i="8"/>
  <c r="AI915" i="8"/>
  <c r="AI916" i="8"/>
  <c r="AI917" i="8"/>
  <c r="AI918" i="8"/>
  <c r="AI919" i="8"/>
  <c r="AI920" i="8"/>
  <c r="AI921" i="8"/>
  <c r="AI922" i="8"/>
  <c r="AI923" i="8"/>
  <c r="AI924" i="8"/>
  <c r="AI925" i="8"/>
  <c r="AI926" i="8"/>
  <c r="AI927" i="8"/>
  <c r="AI928" i="8"/>
  <c r="AI929" i="8"/>
  <c r="AI930" i="8"/>
  <c r="AI931" i="8"/>
  <c r="AI932" i="8"/>
  <c r="AI933" i="8"/>
  <c r="AI934" i="8"/>
  <c r="AI935" i="8"/>
  <c r="AI936" i="8"/>
  <c r="AI937" i="8"/>
  <c r="AI938" i="8"/>
  <c r="AI939" i="8"/>
  <c r="AI940" i="8"/>
  <c r="AI941" i="8"/>
  <c r="AI942" i="8"/>
  <c r="AI943" i="8"/>
  <c r="AI944" i="8"/>
  <c r="AI945" i="8"/>
  <c r="AI946" i="8"/>
  <c r="AI947" i="8"/>
  <c r="AI948" i="8"/>
  <c r="AI949" i="8"/>
  <c r="AI950" i="8"/>
  <c r="AI951" i="8"/>
  <c r="AI952" i="8"/>
  <c r="AI953" i="8"/>
  <c r="AI954" i="8"/>
  <c r="AI955" i="8"/>
  <c r="AI956" i="8"/>
  <c r="AI957" i="8"/>
  <c r="AI958" i="8"/>
  <c r="AI959" i="8"/>
  <c r="AI960" i="8"/>
  <c r="AI961" i="8"/>
  <c r="AI962" i="8"/>
  <c r="AI963" i="8"/>
  <c r="AI964" i="8"/>
  <c r="AI965" i="8"/>
  <c r="AI966" i="8"/>
  <c r="AI967" i="8"/>
  <c r="AI968" i="8"/>
  <c r="AI969" i="8"/>
  <c r="AI970" i="8"/>
  <c r="AI971" i="8"/>
  <c r="AI972" i="8"/>
  <c r="AI973" i="8"/>
  <c r="AI974" i="8"/>
  <c r="AI975" i="8"/>
  <c r="AI976" i="8"/>
  <c r="AI977" i="8"/>
  <c r="AI978" i="8"/>
  <c r="AI979" i="8"/>
  <c r="AI980" i="8"/>
  <c r="AI981" i="8"/>
  <c r="AI982" i="8"/>
  <c r="AI983" i="8"/>
  <c r="AI984" i="8"/>
  <c r="AI985" i="8"/>
  <c r="AI986" i="8"/>
  <c r="AI987" i="8"/>
  <c r="AI988" i="8"/>
  <c r="AI989" i="8"/>
  <c r="AI990" i="8"/>
  <c r="AI991" i="8"/>
  <c r="AI992" i="8"/>
  <c r="AI993" i="8"/>
  <c r="AI994" i="8"/>
  <c r="AI995" i="8"/>
  <c r="AI996" i="8"/>
  <c r="AI997" i="8"/>
  <c r="AI998" i="8"/>
  <c r="AI999" i="8"/>
  <c r="AI1000" i="8"/>
  <c r="AI1001" i="8"/>
  <c r="AI1002" i="8"/>
  <c r="AI1003" i="8"/>
  <c r="AI1004" i="8"/>
  <c r="AC13" i="8"/>
  <c r="AC14" i="8"/>
  <c r="AC15" i="8"/>
  <c r="AC16" i="8"/>
  <c r="AC17" i="8"/>
  <c r="AC18" i="8"/>
  <c r="AC19" i="8"/>
  <c r="AC20" i="8"/>
  <c r="AC21" i="8"/>
  <c r="AC22" i="8"/>
  <c r="AC23" i="8"/>
  <c r="AC24" i="8"/>
  <c r="AC25" i="8"/>
  <c r="AC26" i="8"/>
  <c r="AC27" i="8"/>
  <c r="AC28" i="8"/>
  <c r="AC29" i="8"/>
  <c r="AC30" i="8"/>
  <c r="AC31" i="8"/>
  <c r="AC32" i="8"/>
  <c r="AC33" i="8"/>
  <c r="AC34" i="8"/>
  <c r="AC35" i="8"/>
  <c r="AC36" i="8"/>
  <c r="AC37" i="8"/>
  <c r="AC38" i="8"/>
  <c r="AC39" i="8"/>
  <c r="AC40" i="8"/>
  <c r="AC41" i="8"/>
  <c r="AC42" i="8"/>
  <c r="AC43" i="8"/>
  <c r="AC44" i="8"/>
  <c r="AC45" i="8"/>
  <c r="AC46" i="8"/>
  <c r="AC47" i="8"/>
  <c r="AC48" i="8"/>
  <c r="AC49" i="8"/>
  <c r="AC50" i="8"/>
  <c r="AC51" i="8"/>
  <c r="AC52" i="8"/>
  <c r="AC53" i="8"/>
  <c r="AC54" i="8"/>
  <c r="AC55" i="8"/>
  <c r="AC56" i="8"/>
  <c r="AC57" i="8"/>
  <c r="AC58" i="8"/>
  <c r="AC59" i="8"/>
  <c r="AC60" i="8"/>
  <c r="AC61" i="8"/>
  <c r="AC62" i="8"/>
  <c r="AC63" i="8"/>
  <c r="AC64" i="8"/>
  <c r="AC65" i="8"/>
  <c r="AC66" i="8"/>
  <c r="AC67" i="8"/>
  <c r="AC68" i="8"/>
  <c r="AC69" i="8"/>
  <c r="AC70" i="8"/>
  <c r="AC71" i="8"/>
  <c r="AC72" i="8"/>
  <c r="AC73" i="8"/>
  <c r="AC74" i="8"/>
  <c r="AC75" i="8"/>
  <c r="AC76" i="8"/>
  <c r="AC77" i="8"/>
  <c r="AC78" i="8"/>
  <c r="AC79" i="8"/>
  <c r="AC80" i="8"/>
  <c r="AC81" i="8"/>
  <c r="AC82" i="8"/>
  <c r="AC83" i="8"/>
  <c r="AC84" i="8"/>
  <c r="AC85" i="8"/>
  <c r="AC86" i="8"/>
  <c r="AC87" i="8"/>
  <c r="AC88" i="8"/>
  <c r="AC89" i="8"/>
  <c r="AC90" i="8"/>
  <c r="AC91" i="8"/>
  <c r="AC92" i="8"/>
  <c r="AC93" i="8"/>
  <c r="AC94" i="8"/>
  <c r="AC95" i="8"/>
  <c r="AC96" i="8"/>
  <c r="AC97" i="8"/>
  <c r="AC98" i="8"/>
  <c r="AC99" i="8"/>
  <c r="AC100" i="8"/>
  <c r="AC101" i="8"/>
  <c r="AC102" i="8"/>
  <c r="AC103" i="8"/>
  <c r="AC104" i="8"/>
  <c r="AC105" i="8"/>
  <c r="AC106" i="8"/>
  <c r="AC107" i="8"/>
  <c r="AC108" i="8"/>
  <c r="AC109" i="8"/>
  <c r="AC110" i="8"/>
  <c r="AC111" i="8"/>
  <c r="AC112" i="8"/>
  <c r="AC113" i="8"/>
  <c r="AC114" i="8"/>
  <c r="AC115" i="8"/>
  <c r="AC116" i="8"/>
  <c r="AC117" i="8"/>
  <c r="AC118" i="8"/>
  <c r="AC119" i="8"/>
  <c r="AC120" i="8"/>
  <c r="AC121" i="8"/>
  <c r="AC122" i="8"/>
  <c r="AC123" i="8"/>
  <c r="AC124" i="8"/>
  <c r="AC125" i="8"/>
  <c r="AC126" i="8"/>
  <c r="AC127" i="8"/>
  <c r="AC128" i="8"/>
  <c r="AC129" i="8"/>
  <c r="AC130" i="8"/>
  <c r="AC131" i="8"/>
  <c r="AC132" i="8"/>
  <c r="AC133" i="8"/>
  <c r="AC134" i="8"/>
  <c r="AC135" i="8"/>
  <c r="AC136" i="8"/>
  <c r="AC137" i="8"/>
  <c r="AC138" i="8"/>
  <c r="AC139" i="8"/>
  <c r="AC140" i="8"/>
  <c r="AC141" i="8"/>
  <c r="AC142" i="8"/>
  <c r="AC143" i="8"/>
  <c r="AC144" i="8"/>
  <c r="AC145" i="8"/>
  <c r="AC146" i="8"/>
  <c r="AC147" i="8"/>
  <c r="AC148" i="8"/>
  <c r="AC149" i="8"/>
  <c r="AC150" i="8"/>
  <c r="AC151" i="8"/>
  <c r="AC152" i="8"/>
  <c r="AC153" i="8"/>
  <c r="AC154" i="8"/>
  <c r="AC155" i="8"/>
  <c r="AC156" i="8"/>
  <c r="AC157" i="8"/>
  <c r="AC158" i="8"/>
  <c r="AC159" i="8"/>
  <c r="AC160" i="8"/>
  <c r="AC161" i="8"/>
  <c r="AC162" i="8"/>
  <c r="AC163" i="8"/>
  <c r="AC164" i="8"/>
  <c r="AC165" i="8"/>
  <c r="AC166" i="8"/>
  <c r="AC167" i="8"/>
  <c r="AC168" i="8"/>
  <c r="AC169" i="8"/>
  <c r="AC170" i="8"/>
  <c r="AC171" i="8"/>
  <c r="AC172" i="8"/>
  <c r="AC173" i="8"/>
  <c r="AC174" i="8"/>
  <c r="AC175" i="8"/>
  <c r="AC176" i="8"/>
  <c r="AC177" i="8"/>
  <c r="AC178" i="8"/>
  <c r="AC179" i="8"/>
  <c r="AC180" i="8"/>
  <c r="AC181" i="8"/>
  <c r="AC182" i="8"/>
  <c r="AC183" i="8"/>
  <c r="AC184" i="8"/>
  <c r="AC185" i="8"/>
  <c r="AC186" i="8"/>
  <c r="AC187" i="8"/>
  <c r="AC188" i="8"/>
  <c r="AC189" i="8"/>
  <c r="AC190" i="8"/>
  <c r="AC191" i="8"/>
  <c r="AC192" i="8"/>
  <c r="AC193" i="8"/>
  <c r="AC194" i="8"/>
  <c r="AC195" i="8"/>
  <c r="AC196" i="8"/>
  <c r="AC197" i="8"/>
  <c r="AC198" i="8"/>
  <c r="AC199" i="8"/>
  <c r="AC200" i="8"/>
  <c r="AC201" i="8"/>
  <c r="AC202" i="8"/>
  <c r="AC203" i="8"/>
  <c r="AC204" i="8"/>
  <c r="AC205" i="8"/>
  <c r="AC206" i="8"/>
  <c r="AC207" i="8"/>
  <c r="AC208" i="8"/>
  <c r="AC209" i="8"/>
  <c r="AC210" i="8"/>
  <c r="AC211" i="8"/>
  <c r="AC212" i="8"/>
  <c r="AC213" i="8"/>
  <c r="AC214" i="8"/>
  <c r="AC215" i="8"/>
  <c r="AC216" i="8"/>
  <c r="AC217" i="8"/>
  <c r="AC218" i="8"/>
  <c r="AC219" i="8"/>
  <c r="AC220" i="8"/>
  <c r="AC221" i="8"/>
  <c r="AC222" i="8"/>
  <c r="AC223" i="8"/>
  <c r="AC224" i="8"/>
  <c r="AC225" i="8"/>
  <c r="AC226" i="8"/>
  <c r="AC227" i="8"/>
  <c r="AC228" i="8"/>
  <c r="AC229" i="8"/>
  <c r="AC230" i="8"/>
  <c r="AC231" i="8"/>
  <c r="AC232" i="8"/>
  <c r="AC233" i="8"/>
  <c r="AC234" i="8"/>
  <c r="AC235" i="8"/>
  <c r="AC236" i="8"/>
  <c r="AC237" i="8"/>
  <c r="AC238" i="8"/>
  <c r="AC239" i="8"/>
  <c r="AC240" i="8"/>
  <c r="AC241" i="8"/>
  <c r="AC242" i="8"/>
  <c r="AC243" i="8"/>
  <c r="AC244" i="8"/>
  <c r="AC245" i="8"/>
  <c r="AC246" i="8"/>
  <c r="AC247" i="8"/>
  <c r="AC248" i="8"/>
  <c r="AC249" i="8"/>
  <c r="AC250" i="8"/>
  <c r="AC251" i="8"/>
  <c r="AC252" i="8"/>
  <c r="AC253" i="8"/>
  <c r="AC254" i="8"/>
  <c r="AC255" i="8"/>
  <c r="AC256" i="8"/>
  <c r="AC257" i="8"/>
  <c r="AC258" i="8"/>
  <c r="AC259" i="8"/>
  <c r="AC260" i="8"/>
  <c r="AC261" i="8"/>
  <c r="AC262" i="8"/>
  <c r="AC263" i="8"/>
  <c r="AC264" i="8"/>
  <c r="AC265" i="8"/>
  <c r="AC266" i="8"/>
  <c r="AC267" i="8"/>
  <c r="AC268" i="8"/>
  <c r="AC269" i="8"/>
  <c r="AC270" i="8"/>
  <c r="AC271" i="8"/>
  <c r="AC272" i="8"/>
  <c r="AC273" i="8"/>
  <c r="AC274" i="8"/>
  <c r="AC275" i="8"/>
  <c r="AC276" i="8"/>
  <c r="AC277" i="8"/>
  <c r="AC278" i="8"/>
  <c r="AC279" i="8"/>
  <c r="AC280" i="8"/>
  <c r="AC281" i="8"/>
  <c r="AC282" i="8"/>
  <c r="AC283" i="8"/>
  <c r="AC284" i="8"/>
  <c r="AC285" i="8"/>
  <c r="AC286" i="8"/>
  <c r="AC287" i="8"/>
  <c r="AC288" i="8"/>
  <c r="AC289" i="8"/>
  <c r="AC290" i="8"/>
  <c r="AC291" i="8"/>
  <c r="AC292" i="8"/>
  <c r="AC293" i="8"/>
  <c r="AC294" i="8"/>
  <c r="AC295" i="8"/>
  <c r="AC296" i="8"/>
  <c r="AC297" i="8"/>
  <c r="AC298" i="8"/>
  <c r="AC299" i="8"/>
  <c r="AC300" i="8"/>
  <c r="AC301" i="8"/>
  <c r="AC302" i="8"/>
  <c r="AC303" i="8"/>
  <c r="AC304" i="8"/>
  <c r="AC305" i="8"/>
  <c r="AC306" i="8"/>
  <c r="AC307" i="8"/>
  <c r="AC308" i="8"/>
  <c r="AC309" i="8"/>
  <c r="AC310" i="8"/>
  <c r="AC311" i="8"/>
  <c r="AC312" i="8"/>
  <c r="AC313" i="8"/>
  <c r="AC314" i="8"/>
  <c r="AC315" i="8"/>
  <c r="AC316" i="8"/>
  <c r="AC317" i="8"/>
  <c r="AC318" i="8"/>
  <c r="AC319" i="8"/>
  <c r="AC320" i="8"/>
  <c r="AC321" i="8"/>
  <c r="AC322" i="8"/>
  <c r="AC323" i="8"/>
  <c r="AC324" i="8"/>
  <c r="AC325" i="8"/>
  <c r="AC326" i="8"/>
  <c r="AC327" i="8"/>
  <c r="AC328" i="8"/>
  <c r="AC329" i="8"/>
  <c r="AC330" i="8"/>
  <c r="AC331" i="8"/>
  <c r="AC332" i="8"/>
  <c r="AC333" i="8"/>
  <c r="AC334" i="8"/>
  <c r="AC335" i="8"/>
  <c r="AC336" i="8"/>
  <c r="AC337" i="8"/>
  <c r="AC338" i="8"/>
  <c r="AC339" i="8"/>
  <c r="AC340" i="8"/>
  <c r="AC341" i="8"/>
  <c r="AC342" i="8"/>
  <c r="AC343" i="8"/>
  <c r="AC344" i="8"/>
  <c r="AC345" i="8"/>
  <c r="AC346" i="8"/>
  <c r="AC347" i="8"/>
  <c r="AC348" i="8"/>
  <c r="AC349" i="8"/>
  <c r="AC350" i="8"/>
  <c r="AC351" i="8"/>
  <c r="AC352" i="8"/>
  <c r="AC353" i="8"/>
  <c r="AC354" i="8"/>
  <c r="AC355" i="8"/>
  <c r="AC356" i="8"/>
  <c r="AC357" i="8"/>
  <c r="AC358" i="8"/>
  <c r="AC359" i="8"/>
  <c r="AC360" i="8"/>
  <c r="AC361" i="8"/>
  <c r="AC362" i="8"/>
  <c r="AC363" i="8"/>
  <c r="AC364" i="8"/>
  <c r="AC365" i="8"/>
  <c r="AC366" i="8"/>
  <c r="AC367" i="8"/>
  <c r="AC368" i="8"/>
  <c r="AC369" i="8"/>
  <c r="AC370" i="8"/>
  <c r="AC371" i="8"/>
  <c r="AC372" i="8"/>
  <c r="AC373" i="8"/>
  <c r="AC374" i="8"/>
  <c r="AC375" i="8"/>
  <c r="AC376" i="8"/>
  <c r="AC377" i="8"/>
  <c r="AC378" i="8"/>
  <c r="AC379" i="8"/>
  <c r="AC380" i="8"/>
  <c r="AC381" i="8"/>
  <c r="AC382" i="8"/>
  <c r="AC383" i="8"/>
  <c r="AC384" i="8"/>
  <c r="AC385" i="8"/>
  <c r="AC386" i="8"/>
  <c r="AC387" i="8"/>
  <c r="AC388" i="8"/>
  <c r="AC389" i="8"/>
  <c r="AC390" i="8"/>
  <c r="AC391" i="8"/>
  <c r="AC392" i="8"/>
  <c r="AC393" i="8"/>
  <c r="AC394" i="8"/>
  <c r="AC395" i="8"/>
  <c r="AC396" i="8"/>
  <c r="AC397" i="8"/>
  <c r="AC398" i="8"/>
  <c r="AC399" i="8"/>
  <c r="AC400" i="8"/>
  <c r="AC401" i="8"/>
  <c r="AC402" i="8"/>
  <c r="AC403" i="8"/>
  <c r="AC404" i="8"/>
  <c r="AC405" i="8"/>
  <c r="AC406" i="8"/>
  <c r="AC407" i="8"/>
  <c r="AC408" i="8"/>
  <c r="AC409" i="8"/>
  <c r="AC410" i="8"/>
  <c r="AC411" i="8"/>
  <c r="AC412" i="8"/>
  <c r="AC413" i="8"/>
  <c r="AC414" i="8"/>
  <c r="AC415" i="8"/>
  <c r="AC416" i="8"/>
  <c r="AC417" i="8"/>
  <c r="AC418" i="8"/>
  <c r="AC419" i="8"/>
  <c r="AC420" i="8"/>
  <c r="AC421" i="8"/>
  <c r="AC422" i="8"/>
  <c r="AC423" i="8"/>
  <c r="AC424" i="8"/>
  <c r="AC425" i="8"/>
  <c r="AC426" i="8"/>
  <c r="AC427" i="8"/>
  <c r="AC428" i="8"/>
  <c r="AC429" i="8"/>
  <c r="AC430" i="8"/>
  <c r="AC431" i="8"/>
  <c r="AC432" i="8"/>
  <c r="AC433" i="8"/>
  <c r="AC434" i="8"/>
  <c r="AC435" i="8"/>
  <c r="AC436" i="8"/>
  <c r="AC437" i="8"/>
  <c r="AC438" i="8"/>
  <c r="AC439" i="8"/>
  <c r="AC440" i="8"/>
  <c r="AC441" i="8"/>
  <c r="AC442" i="8"/>
  <c r="AC443" i="8"/>
  <c r="AC444" i="8"/>
  <c r="AC445" i="8"/>
  <c r="AC446" i="8"/>
  <c r="AC447" i="8"/>
  <c r="AC448" i="8"/>
  <c r="AC449" i="8"/>
  <c r="AC450" i="8"/>
  <c r="AC451" i="8"/>
  <c r="AC452" i="8"/>
  <c r="AC453" i="8"/>
  <c r="AC454" i="8"/>
  <c r="AC455" i="8"/>
  <c r="AC456" i="8"/>
  <c r="AC457" i="8"/>
  <c r="AC458" i="8"/>
  <c r="AC459" i="8"/>
  <c r="AC460" i="8"/>
  <c r="AC461" i="8"/>
  <c r="AC462" i="8"/>
  <c r="AC463" i="8"/>
  <c r="AC464" i="8"/>
  <c r="AC465" i="8"/>
  <c r="AC466" i="8"/>
  <c r="AC467" i="8"/>
  <c r="AC468" i="8"/>
  <c r="AC469" i="8"/>
  <c r="AC470" i="8"/>
  <c r="AC471" i="8"/>
  <c r="AC472" i="8"/>
  <c r="AC473" i="8"/>
  <c r="AC474" i="8"/>
  <c r="AC475" i="8"/>
  <c r="AC476" i="8"/>
  <c r="AC477" i="8"/>
  <c r="AC478" i="8"/>
  <c r="AC479" i="8"/>
  <c r="AC480" i="8"/>
  <c r="AC481" i="8"/>
  <c r="AC482" i="8"/>
  <c r="AC483" i="8"/>
  <c r="AC484" i="8"/>
  <c r="AC485" i="8"/>
  <c r="AC486" i="8"/>
  <c r="AC487" i="8"/>
  <c r="AC488" i="8"/>
  <c r="AC489" i="8"/>
  <c r="AC490" i="8"/>
  <c r="AC491" i="8"/>
  <c r="AC492" i="8"/>
  <c r="AC493" i="8"/>
  <c r="AC494" i="8"/>
  <c r="AC495" i="8"/>
  <c r="AC496" i="8"/>
  <c r="AC497" i="8"/>
  <c r="AC498" i="8"/>
  <c r="AC499" i="8"/>
  <c r="AC500" i="8"/>
  <c r="AC501" i="8"/>
  <c r="AC502" i="8"/>
  <c r="AC503" i="8"/>
  <c r="AC504" i="8"/>
  <c r="AC505" i="8"/>
  <c r="AC506" i="8"/>
  <c r="AC507" i="8"/>
  <c r="AC508" i="8"/>
  <c r="AC509" i="8"/>
  <c r="AC510" i="8"/>
  <c r="AC511" i="8"/>
  <c r="AC512" i="8"/>
  <c r="AC513" i="8"/>
  <c r="AC514" i="8"/>
  <c r="AC515" i="8"/>
  <c r="AC516" i="8"/>
  <c r="AC517" i="8"/>
  <c r="AC518" i="8"/>
  <c r="AC519" i="8"/>
  <c r="AC520" i="8"/>
  <c r="AC521" i="8"/>
  <c r="AC522" i="8"/>
  <c r="AC523" i="8"/>
  <c r="AC524" i="8"/>
  <c r="AC525" i="8"/>
  <c r="AC526" i="8"/>
  <c r="AC527" i="8"/>
  <c r="AC528" i="8"/>
  <c r="AC529" i="8"/>
  <c r="AC530" i="8"/>
  <c r="AC531" i="8"/>
  <c r="AC532" i="8"/>
  <c r="AC533" i="8"/>
  <c r="AC534" i="8"/>
  <c r="AC535" i="8"/>
  <c r="AC536" i="8"/>
  <c r="AC537" i="8"/>
  <c r="AC538" i="8"/>
  <c r="AC539" i="8"/>
  <c r="AC540" i="8"/>
  <c r="AC541" i="8"/>
  <c r="AC542" i="8"/>
  <c r="AC543" i="8"/>
  <c r="AC544" i="8"/>
  <c r="AC545" i="8"/>
  <c r="AC546" i="8"/>
  <c r="AC547" i="8"/>
  <c r="AC548" i="8"/>
  <c r="AC549" i="8"/>
  <c r="AC550" i="8"/>
  <c r="AC551" i="8"/>
  <c r="AC552" i="8"/>
  <c r="AC553" i="8"/>
  <c r="AC554" i="8"/>
  <c r="AC555" i="8"/>
  <c r="AC556" i="8"/>
  <c r="AC557" i="8"/>
  <c r="AC558" i="8"/>
  <c r="AC559" i="8"/>
  <c r="AC560" i="8"/>
  <c r="AC561" i="8"/>
  <c r="AC562" i="8"/>
  <c r="AC563" i="8"/>
  <c r="AC564" i="8"/>
  <c r="AC565" i="8"/>
  <c r="AC566" i="8"/>
  <c r="AC567" i="8"/>
  <c r="AC568" i="8"/>
  <c r="AC569" i="8"/>
  <c r="AC570" i="8"/>
  <c r="AC571" i="8"/>
  <c r="AC572" i="8"/>
  <c r="AC573" i="8"/>
  <c r="AC574" i="8"/>
  <c r="AC575" i="8"/>
  <c r="AC576" i="8"/>
  <c r="AC577" i="8"/>
  <c r="AC578" i="8"/>
  <c r="AC579" i="8"/>
  <c r="AC580" i="8"/>
  <c r="AC581" i="8"/>
  <c r="AC582" i="8"/>
  <c r="AC583" i="8"/>
  <c r="AC584" i="8"/>
  <c r="AC585" i="8"/>
  <c r="AC586" i="8"/>
  <c r="AC587" i="8"/>
  <c r="AC588" i="8"/>
  <c r="AC589" i="8"/>
  <c r="AC590" i="8"/>
  <c r="AC591" i="8"/>
  <c r="AC592" i="8"/>
  <c r="AC593" i="8"/>
  <c r="AC594" i="8"/>
  <c r="AC595" i="8"/>
  <c r="AC596" i="8"/>
  <c r="AC597" i="8"/>
  <c r="AC598" i="8"/>
  <c r="AC599" i="8"/>
  <c r="AC600" i="8"/>
  <c r="AC601" i="8"/>
  <c r="AC602" i="8"/>
  <c r="AC603" i="8"/>
  <c r="AC604" i="8"/>
  <c r="AC605" i="8"/>
  <c r="AC606" i="8"/>
  <c r="AC607" i="8"/>
  <c r="AC608" i="8"/>
  <c r="AC609" i="8"/>
  <c r="AC610" i="8"/>
  <c r="AC611" i="8"/>
  <c r="AC612" i="8"/>
  <c r="AC613" i="8"/>
  <c r="AC614" i="8"/>
  <c r="AC615" i="8"/>
  <c r="AC616" i="8"/>
  <c r="AC617" i="8"/>
  <c r="AC618" i="8"/>
  <c r="AC619" i="8"/>
  <c r="AC620" i="8"/>
  <c r="AC621" i="8"/>
  <c r="AC622" i="8"/>
  <c r="AC623" i="8"/>
  <c r="AC624" i="8"/>
  <c r="AC625" i="8"/>
  <c r="AC626" i="8"/>
  <c r="AC627" i="8"/>
  <c r="AC628" i="8"/>
  <c r="AC629" i="8"/>
  <c r="AC630" i="8"/>
  <c r="AC631" i="8"/>
  <c r="AC632" i="8"/>
  <c r="AC633" i="8"/>
  <c r="AC634" i="8"/>
  <c r="AC635" i="8"/>
  <c r="AC636" i="8"/>
  <c r="AC637" i="8"/>
  <c r="AC638" i="8"/>
  <c r="AC639" i="8"/>
  <c r="AC640" i="8"/>
  <c r="AC641" i="8"/>
  <c r="AC642" i="8"/>
  <c r="AC643" i="8"/>
  <c r="AC644" i="8"/>
  <c r="AC645" i="8"/>
  <c r="AC646" i="8"/>
  <c r="AC647" i="8"/>
  <c r="AC648" i="8"/>
  <c r="AC649" i="8"/>
  <c r="AC650" i="8"/>
  <c r="AC651" i="8"/>
  <c r="AC652" i="8"/>
  <c r="AC653" i="8"/>
  <c r="AC654" i="8"/>
  <c r="AC655" i="8"/>
  <c r="AC656" i="8"/>
  <c r="AC657" i="8"/>
  <c r="AC658" i="8"/>
  <c r="AC659" i="8"/>
  <c r="AC660" i="8"/>
  <c r="AC661" i="8"/>
  <c r="AC662" i="8"/>
  <c r="AC663" i="8"/>
  <c r="AC664" i="8"/>
  <c r="AC665" i="8"/>
  <c r="AC666" i="8"/>
  <c r="AC667" i="8"/>
  <c r="AC668" i="8"/>
  <c r="AC669" i="8"/>
  <c r="AC670" i="8"/>
  <c r="AC671" i="8"/>
  <c r="AC672" i="8"/>
  <c r="AC673" i="8"/>
  <c r="AC674" i="8"/>
  <c r="AC675" i="8"/>
  <c r="AC676" i="8"/>
  <c r="AC677" i="8"/>
  <c r="AC678" i="8"/>
  <c r="AC679" i="8"/>
  <c r="AC680" i="8"/>
  <c r="AC681" i="8"/>
  <c r="AC682" i="8"/>
  <c r="AC683" i="8"/>
  <c r="AC684" i="8"/>
  <c r="AC685" i="8"/>
  <c r="AC686" i="8"/>
  <c r="AC687" i="8"/>
  <c r="AC688" i="8"/>
  <c r="AC689" i="8"/>
  <c r="AC690" i="8"/>
  <c r="AC691" i="8"/>
  <c r="AC692" i="8"/>
  <c r="AC693" i="8"/>
  <c r="AC694" i="8"/>
  <c r="AC695" i="8"/>
  <c r="AC696" i="8"/>
  <c r="AC697" i="8"/>
  <c r="AC698" i="8"/>
  <c r="AC699" i="8"/>
  <c r="AC700" i="8"/>
  <c r="AC701" i="8"/>
  <c r="AC702" i="8"/>
  <c r="AC703" i="8"/>
  <c r="AC704" i="8"/>
  <c r="AC705" i="8"/>
  <c r="AC706" i="8"/>
  <c r="AC707" i="8"/>
  <c r="AC708" i="8"/>
  <c r="AC709" i="8"/>
  <c r="AC710" i="8"/>
  <c r="AC711" i="8"/>
  <c r="AC712" i="8"/>
  <c r="AC713" i="8"/>
  <c r="AC714" i="8"/>
  <c r="AC715" i="8"/>
  <c r="AC716" i="8"/>
  <c r="AC717" i="8"/>
  <c r="AC718" i="8"/>
  <c r="AC719" i="8"/>
  <c r="AC720" i="8"/>
  <c r="AC721" i="8"/>
  <c r="AC722" i="8"/>
  <c r="AC723" i="8"/>
  <c r="AC724" i="8"/>
  <c r="AC725" i="8"/>
  <c r="AC726" i="8"/>
  <c r="AC727" i="8"/>
  <c r="AC728" i="8"/>
  <c r="AC729" i="8"/>
  <c r="AC730" i="8"/>
  <c r="AC731" i="8"/>
  <c r="AC732" i="8"/>
  <c r="AC733" i="8"/>
  <c r="AC734" i="8"/>
  <c r="AC735" i="8"/>
  <c r="AC736" i="8"/>
  <c r="AC737" i="8"/>
  <c r="AC738" i="8"/>
  <c r="AC739" i="8"/>
  <c r="AC740" i="8"/>
  <c r="AC741" i="8"/>
  <c r="AC742" i="8"/>
  <c r="AC743" i="8"/>
  <c r="AC744" i="8"/>
  <c r="AC745" i="8"/>
  <c r="AC746" i="8"/>
  <c r="AC747" i="8"/>
  <c r="AC748" i="8"/>
  <c r="AC749" i="8"/>
  <c r="AC750" i="8"/>
  <c r="AC751" i="8"/>
  <c r="AC752" i="8"/>
  <c r="AC753" i="8"/>
  <c r="AC754" i="8"/>
  <c r="AC755" i="8"/>
  <c r="AC756" i="8"/>
  <c r="AC757" i="8"/>
  <c r="AC758" i="8"/>
  <c r="AC759" i="8"/>
  <c r="AC760" i="8"/>
  <c r="AC761" i="8"/>
  <c r="AC762" i="8"/>
  <c r="AC763" i="8"/>
  <c r="AC764" i="8"/>
  <c r="AC765" i="8"/>
  <c r="AC766" i="8"/>
  <c r="AC767" i="8"/>
  <c r="AC768" i="8"/>
  <c r="AC769" i="8"/>
  <c r="AC770" i="8"/>
  <c r="AC771" i="8"/>
  <c r="AC772" i="8"/>
  <c r="AC773" i="8"/>
  <c r="AC774" i="8"/>
  <c r="AC775" i="8"/>
  <c r="AC776" i="8"/>
  <c r="AC777" i="8"/>
  <c r="AC778" i="8"/>
  <c r="AC779" i="8"/>
  <c r="AC780" i="8"/>
  <c r="AC781" i="8"/>
  <c r="AC782" i="8"/>
  <c r="AC783" i="8"/>
  <c r="AC784" i="8"/>
  <c r="AC785" i="8"/>
  <c r="AC786" i="8"/>
  <c r="AC787" i="8"/>
  <c r="AC788" i="8"/>
  <c r="AC789" i="8"/>
  <c r="AC790" i="8"/>
  <c r="AC791" i="8"/>
  <c r="AC792" i="8"/>
  <c r="AC793" i="8"/>
  <c r="AC794" i="8"/>
  <c r="AC795" i="8"/>
  <c r="AC796" i="8"/>
  <c r="AC797" i="8"/>
  <c r="AC798" i="8"/>
  <c r="AC799" i="8"/>
  <c r="AC800" i="8"/>
  <c r="AC801" i="8"/>
  <c r="AC802" i="8"/>
  <c r="AC803" i="8"/>
  <c r="AC804" i="8"/>
  <c r="AC805" i="8"/>
  <c r="AC806" i="8"/>
  <c r="AC807" i="8"/>
  <c r="AC808" i="8"/>
  <c r="AC809" i="8"/>
  <c r="AC810" i="8"/>
  <c r="AC811" i="8"/>
  <c r="AC812" i="8"/>
  <c r="AC813" i="8"/>
  <c r="AC814" i="8"/>
  <c r="AC815" i="8"/>
  <c r="AC816" i="8"/>
  <c r="AC817" i="8"/>
  <c r="AC818" i="8"/>
  <c r="AC819" i="8"/>
  <c r="AC820" i="8"/>
  <c r="AC821" i="8"/>
  <c r="AC822" i="8"/>
  <c r="AC823" i="8"/>
  <c r="AC824" i="8"/>
  <c r="AC825" i="8"/>
  <c r="AC826" i="8"/>
  <c r="AC827" i="8"/>
  <c r="AC828" i="8"/>
  <c r="AC829" i="8"/>
  <c r="AC830" i="8"/>
  <c r="AC831" i="8"/>
  <c r="AC832" i="8"/>
  <c r="AC833" i="8"/>
  <c r="AC834" i="8"/>
  <c r="AC835" i="8"/>
  <c r="AC836" i="8"/>
  <c r="AC837" i="8"/>
  <c r="AC838" i="8"/>
  <c r="AC839" i="8"/>
  <c r="AC840" i="8"/>
  <c r="AC841" i="8"/>
  <c r="AC842" i="8"/>
  <c r="AC843" i="8"/>
  <c r="AC844" i="8"/>
  <c r="AC845" i="8"/>
  <c r="AC846" i="8"/>
  <c r="AC847" i="8"/>
  <c r="AC848" i="8"/>
  <c r="AC849" i="8"/>
  <c r="AC850" i="8"/>
  <c r="AC851" i="8"/>
  <c r="AC852" i="8"/>
  <c r="AC853" i="8"/>
  <c r="AC854" i="8"/>
  <c r="AC855" i="8"/>
  <c r="AC856" i="8"/>
  <c r="AC857" i="8"/>
  <c r="AC858" i="8"/>
  <c r="AC859" i="8"/>
  <c r="AC860" i="8"/>
  <c r="AC861" i="8"/>
  <c r="AC862" i="8"/>
  <c r="AC863" i="8"/>
  <c r="AC864" i="8"/>
  <c r="AC865" i="8"/>
  <c r="AC866" i="8"/>
  <c r="AC867" i="8"/>
  <c r="AC868" i="8"/>
  <c r="AC869" i="8"/>
  <c r="AC870" i="8"/>
  <c r="AC871" i="8"/>
  <c r="AC872" i="8"/>
  <c r="AC873" i="8"/>
  <c r="AC874" i="8"/>
  <c r="AC875" i="8"/>
  <c r="AC876" i="8"/>
  <c r="AC877" i="8"/>
  <c r="AC878" i="8"/>
  <c r="AC879" i="8"/>
  <c r="AC880" i="8"/>
  <c r="AC881" i="8"/>
  <c r="AC882" i="8"/>
  <c r="AC883" i="8"/>
  <c r="AC884" i="8"/>
  <c r="AC885" i="8"/>
  <c r="AC886" i="8"/>
  <c r="AC887" i="8"/>
  <c r="AC888" i="8"/>
  <c r="AC889" i="8"/>
  <c r="AC890" i="8"/>
  <c r="AC891" i="8"/>
  <c r="AC892" i="8"/>
  <c r="AC893" i="8"/>
  <c r="AC894" i="8"/>
  <c r="AC895" i="8"/>
  <c r="AC896" i="8"/>
  <c r="AC897" i="8"/>
  <c r="AC898" i="8"/>
  <c r="AC899" i="8"/>
  <c r="AC900" i="8"/>
  <c r="AC901" i="8"/>
  <c r="AC902" i="8"/>
  <c r="AC903" i="8"/>
  <c r="AC904" i="8"/>
  <c r="AC905" i="8"/>
  <c r="AC906" i="8"/>
  <c r="AC907" i="8"/>
  <c r="AC908" i="8"/>
  <c r="AC909" i="8"/>
  <c r="AC910" i="8"/>
  <c r="AC911" i="8"/>
  <c r="AC912" i="8"/>
  <c r="AC913" i="8"/>
  <c r="AC914" i="8"/>
  <c r="AC915" i="8"/>
  <c r="AC916" i="8"/>
  <c r="AC917" i="8"/>
  <c r="AC918" i="8"/>
  <c r="AC919" i="8"/>
  <c r="AC920" i="8"/>
  <c r="AC921" i="8"/>
  <c r="AC922" i="8"/>
  <c r="AC923" i="8"/>
  <c r="AC924" i="8"/>
  <c r="AC925" i="8"/>
  <c r="AC926" i="8"/>
  <c r="AC927" i="8"/>
  <c r="AC928" i="8"/>
  <c r="AC929" i="8"/>
  <c r="AC930" i="8"/>
  <c r="AC931" i="8"/>
  <c r="AC932" i="8"/>
  <c r="AC933" i="8"/>
  <c r="AC934" i="8"/>
  <c r="AC935" i="8"/>
  <c r="AC936" i="8"/>
  <c r="AC937" i="8"/>
  <c r="AC938" i="8"/>
  <c r="AC939" i="8"/>
  <c r="AC940" i="8"/>
  <c r="AC941" i="8"/>
  <c r="AC942" i="8"/>
  <c r="AC943" i="8"/>
  <c r="AC944" i="8"/>
  <c r="AC945" i="8"/>
  <c r="AC946" i="8"/>
  <c r="AC947" i="8"/>
  <c r="AC948" i="8"/>
  <c r="AC949" i="8"/>
  <c r="AC950" i="8"/>
  <c r="AC951" i="8"/>
  <c r="AC952" i="8"/>
  <c r="AC953" i="8"/>
  <c r="AC954" i="8"/>
  <c r="AC955" i="8"/>
  <c r="AC956" i="8"/>
  <c r="AC957" i="8"/>
  <c r="AC958" i="8"/>
  <c r="AC959" i="8"/>
  <c r="AC960" i="8"/>
  <c r="AC961" i="8"/>
  <c r="AC962" i="8"/>
  <c r="AC963" i="8"/>
  <c r="AC964" i="8"/>
  <c r="AC965" i="8"/>
  <c r="AC966" i="8"/>
  <c r="AC967" i="8"/>
  <c r="AC968" i="8"/>
  <c r="AC969" i="8"/>
  <c r="AC970" i="8"/>
  <c r="AC971" i="8"/>
  <c r="AC972" i="8"/>
  <c r="AC973" i="8"/>
  <c r="AC974" i="8"/>
  <c r="AC975" i="8"/>
  <c r="AC976" i="8"/>
  <c r="AC977" i="8"/>
  <c r="AC978" i="8"/>
  <c r="AC979" i="8"/>
  <c r="AC980" i="8"/>
  <c r="AC981" i="8"/>
  <c r="AC982" i="8"/>
  <c r="AC983" i="8"/>
  <c r="AC984" i="8"/>
  <c r="AC985" i="8"/>
  <c r="AC986" i="8"/>
  <c r="AC987" i="8"/>
  <c r="AC988" i="8"/>
  <c r="AC989" i="8"/>
  <c r="AC990" i="8"/>
  <c r="AC991" i="8"/>
  <c r="AC992" i="8"/>
  <c r="AC993" i="8"/>
  <c r="AC994" i="8"/>
  <c r="AC995" i="8"/>
  <c r="AC996" i="8"/>
  <c r="AC997" i="8"/>
  <c r="AC998" i="8"/>
  <c r="AC999" i="8"/>
  <c r="AC1000" i="8"/>
  <c r="AC1001" i="8"/>
  <c r="AC1002" i="8"/>
  <c r="AC1003" i="8"/>
  <c r="AC1004"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3" i="8"/>
  <c r="Y84" i="8"/>
  <c r="Y85" i="8"/>
  <c r="Y86" i="8"/>
  <c r="Y87" i="8"/>
  <c r="Y88" i="8"/>
  <c r="Y89" i="8"/>
  <c r="Y90" i="8"/>
  <c r="Y91" i="8"/>
  <c r="Y92" i="8"/>
  <c r="Y93" i="8"/>
  <c r="Y94" i="8"/>
  <c r="Y95" i="8"/>
  <c r="Y96" i="8"/>
  <c r="Y97" i="8"/>
  <c r="Y98" i="8"/>
  <c r="Y99" i="8"/>
  <c r="Y100" i="8"/>
  <c r="Y101" i="8"/>
  <c r="Y102" i="8"/>
  <c r="Y103" i="8"/>
  <c r="Y104" i="8"/>
  <c r="Y105" i="8"/>
  <c r="Y106" i="8"/>
  <c r="Y107" i="8"/>
  <c r="Y108" i="8"/>
  <c r="Y109" i="8"/>
  <c r="Y110" i="8"/>
  <c r="Y111" i="8"/>
  <c r="Y112" i="8"/>
  <c r="Y113" i="8"/>
  <c r="Y114" i="8"/>
  <c r="Y115" i="8"/>
  <c r="Y116" i="8"/>
  <c r="Y117" i="8"/>
  <c r="Y118" i="8"/>
  <c r="Y119" i="8"/>
  <c r="Y120" i="8"/>
  <c r="Y121" i="8"/>
  <c r="Y122" i="8"/>
  <c r="Y123" i="8"/>
  <c r="Y124" i="8"/>
  <c r="Y125" i="8"/>
  <c r="Y126" i="8"/>
  <c r="Y127" i="8"/>
  <c r="Y128" i="8"/>
  <c r="Y129" i="8"/>
  <c r="Y130" i="8"/>
  <c r="Y131" i="8"/>
  <c r="Y132" i="8"/>
  <c r="Y133" i="8"/>
  <c r="Y134" i="8"/>
  <c r="Y135" i="8"/>
  <c r="Y136" i="8"/>
  <c r="Y137" i="8"/>
  <c r="Y138" i="8"/>
  <c r="Y139" i="8"/>
  <c r="Y140" i="8"/>
  <c r="Y141" i="8"/>
  <c r="Y142" i="8"/>
  <c r="Y143" i="8"/>
  <c r="Y144" i="8"/>
  <c r="Y145" i="8"/>
  <c r="Y146" i="8"/>
  <c r="Y147" i="8"/>
  <c r="Y148" i="8"/>
  <c r="Y149" i="8"/>
  <c r="Y150" i="8"/>
  <c r="Y151" i="8"/>
  <c r="Y152" i="8"/>
  <c r="Y153" i="8"/>
  <c r="Y154" i="8"/>
  <c r="Y155" i="8"/>
  <c r="Y156" i="8"/>
  <c r="Y157" i="8"/>
  <c r="Y158" i="8"/>
  <c r="Y159" i="8"/>
  <c r="Y160" i="8"/>
  <c r="Y161" i="8"/>
  <c r="Y162" i="8"/>
  <c r="Y163" i="8"/>
  <c r="Y164" i="8"/>
  <c r="Y165" i="8"/>
  <c r="Y166" i="8"/>
  <c r="Y167" i="8"/>
  <c r="Y168" i="8"/>
  <c r="Y169" i="8"/>
  <c r="Y170" i="8"/>
  <c r="Y171" i="8"/>
  <c r="Y172" i="8"/>
  <c r="Y173" i="8"/>
  <c r="Y174" i="8"/>
  <c r="Y175" i="8"/>
  <c r="Y176" i="8"/>
  <c r="Y177" i="8"/>
  <c r="Y178" i="8"/>
  <c r="Y179" i="8"/>
  <c r="Y180" i="8"/>
  <c r="Y181" i="8"/>
  <c r="Y182" i="8"/>
  <c r="Y183" i="8"/>
  <c r="Y184" i="8"/>
  <c r="Y185" i="8"/>
  <c r="Y186" i="8"/>
  <c r="Y187" i="8"/>
  <c r="Y188" i="8"/>
  <c r="Y189" i="8"/>
  <c r="Y190" i="8"/>
  <c r="Y191" i="8"/>
  <c r="Y192" i="8"/>
  <c r="Y193" i="8"/>
  <c r="Y194" i="8"/>
  <c r="Y195" i="8"/>
  <c r="Y196" i="8"/>
  <c r="Y197" i="8"/>
  <c r="Y198" i="8"/>
  <c r="Y199" i="8"/>
  <c r="Y200" i="8"/>
  <c r="Y201" i="8"/>
  <c r="Y202" i="8"/>
  <c r="Y203" i="8"/>
  <c r="Y204" i="8"/>
  <c r="Y205" i="8"/>
  <c r="Y206" i="8"/>
  <c r="Y207" i="8"/>
  <c r="Y208" i="8"/>
  <c r="Y209" i="8"/>
  <c r="Y210" i="8"/>
  <c r="Y211" i="8"/>
  <c r="Y212" i="8"/>
  <c r="Y213" i="8"/>
  <c r="Y214" i="8"/>
  <c r="Y215" i="8"/>
  <c r="Y216" i="8"/>
  <c r="Y217" i="8"/>
  <c r="Y218" i="8"/>
  <c r="Y219" i="8"/>
  <c r="Y220" i="8"/>
  <c r="Y221" i="8"/>
  <c r="Y222" i="8"/>
  <c r="Y223" i="8"/>
  <c r="Y224" i="8"/>
  <c r="Y225" i="8"/>
  <c r="Y226" i="8"/>
  <c r="Y227" i="8"/>
  <c r="Y228" i="8"/>
  <c r="Y229" i="8"/>
  <c r="Y230" i="8"/>
  <c r="Y231" i="8"/>
  <c r="Y232" i="8"/>
  <c r="Y233" i="8"/>
  <c r="Y234" i="8"/>
  <c r="Y235" i="8"/>
  <c r="Y236" i="8"/>
  <c r="Y237" i="8"/>
  <c r="Y238" i="8"/>
  <c r="Y239" i="8"/>
  <c r="Y240" i="8"/>
  <c r="Y241" i="8"/>
  <c r="Y242" i="8"/>
  <c r="Y243" i="8"/>
  <c r="Y244" i="8"/>
  <c r="Y245" i="8"/>
  <c r="Y246" i="8"/>
  <c r="Y247" i="8"/>
  <c r="Y248" i="8"/>
  <c r="Y249" i="8"/>
  <c r="Y250" i="8"/>
  <c r="Y251" i="8"/>
  <c r="Y252" i="8"/>
  <c r="Y253" i="8"/>
  <c r="Y254" i="8"/>
  <c r="Y255" i="8"/>
  <c r="Y256" i="8"/>
  <c r="Y257" i="8"/>
  <c r="Y258" i="8"/>
  <c r="Y259" i="8"/>
  <c r="Y260" i="8"/>
  <c r="Y261" i="8"/>
  <c r="Y262" i="8"/>
  <c r="Y263" i="8"/>
  <c r="Y264" i="8"/>
  <c r="Y265" i="8"/>
  <c r="Y266" i="8"/>
  <c r="Y267" i="8"/>
  <c r="Y268" i="8"/>
  <c r="Y269" i="8"/>
  <c r="Y270" i="8"/>
  <c r="Y271" i="8"/>
  <c r="Y272" i="8"/>
  <c r="Y273" i="8"/>
  <c r="Y274" i="8"/>
  <c r="Y275" i="8"/>
  <c r="Y276" i="8"/>
  <c r="Y277" i="8"/>
  <c r="Y278" i="8"/>
  <c r="Y279" i="8"/>
  <c r="Y280" i="8"/>
  <c r="Y281" i="8"/>
  <c r="Y282" i="8"/>
  <c r="Y283" i="8"/>
  <c r="Y284" i="8"/>
  <c r="Y285" i="8"/>
  <c r="Y286" i="8"/>
  <c r="Y287" i="8"/>
  <c r="Y288" i="8"/>
  <c r="Y289" i="8"/>
  <c r="Y290" i="8"/>
  <c r="Y291" i="8"/>
  <c r="Y292" i="8"/>
  <c r="Y293" i="8"/>
  <c r="Y294" i="8"/>
  <c r="Y295" i="8"/>
  <c r="Y296" i="8"/>
  <c r="Y297" i="8"/>
  <c r="Y298" i="8"/>
  <c r="Y299" i="8"/>
  <c r="Y300" i="8"/>
  <c r="Y301" i="8"/>
  <c r="Y302" i="8"/>
  <c r="Y303" i="8"/>
  <c r="Y304" i="8"/>
  <c r="Y305" i="8"/>
  <c r="Y306" i="8"/>
  <c r="Y307" i="8"/>
  <c r="Y308" i="8"/>
  <c r="Y309" i="8"/>
  <c r="Y310" i="8"/>
  <c r="Y311" i="8"/>
  <c r="Y312" i="8"/>
  <c r="Y313" i="8"/>
  <c r="Y314" i="8"/>
  <c r="Y315" i="8"/>
  <c r="Y316" i="8"/>
  <c r="Y317" i="8"/>
  <c r="Y318" i="8"/>
  <c r="Y319" i="8"/>
  <c r="Y320" i="8"/>
  <c r="Y321" i="8"/>
  <c r="Y322" i="8"/>
  <c r="Y323" i="8"/>
  <c r="Y324" i="8"/>
  <c r="Y325" i="8"/>
  <c r="Y326" i="8"/>
  <c r="Y327" i="8"/>
  <c r="Y328" i="8"/>
  <c r="Y329" i="8"/>
  <c r="Y330" i="8"/>
  <c r="Y331" i="8"/>
  <c r="Y332" i="8"/>
  <c r="Y333" i="8"/>
  <c r="Y334" i="8"/>
  <c r="Y335" i="8"/>
  <c r="Y336" i="8"/>
  <c r="Y337" i="8"/>
  <c r="Y338" i="8"/>
  <c r="Y339" i="8"/>
  <c r="Y340" i="8"/>
  <c r="Y341" i="8"/>
  <c r="Y342" i="8"/>
  <c r="Y343" i="8"/>
  <c r="Y344" i="8"/>
  <c r="Y345" i="8"/>
  <c r="Y346" i="8"/>
  <c r="Y347" i="8"/>
  <c r="Y348" i="8"/>
  <c r="Y349" i="8"/>
  <c r="Y350" i="8"/>
  <c r="Y351" i="8"/>
  <c r="Y352" i="8"/>
  <c r="Y353" i="8"/>
  <c r="Y354" i="8"/>
  <c r="Y355" i="8"/>
  <c r="Y356" i="8"/>
  <c r="Y357" i="8"/>
  <c r="Y358" i="8"/>
  <c r="Y359" i="8"/>
  <c r="Y360" i="8"/>
  <c r="Y361" i="8"/>
  <c r="Y362" i="8"/>
  <c r="Y363" i="8"/>
  <c r="Y364" i="8"/>
  <c r="Y365" i="8"/>
  <c r="Y366" i="8"/>
  <c r="Y367" i="8"/>
  <c r="Y368" i="8"/>
  <c r="Y369" i="8"/>
  <c r="Y370" i="8"/>
  <c r="Y371" i="8"/>
  <c r="Y372" i="8"/>
  <c r="Y373" i="8"/>
  <c r="Y374" i="8"/>
  <c r="Y375" i="8"/>
  <c r="Y376" i="8"/>
  <c r="Y377" i="8"/>
  <c r="Y378" i="8"/>
  <c r="Y379" i="8"/>
  <c r="Y380" i="8"/>
  <c r="Y381" i="8"/>
  <c r="Y382" i="8"/>
  <c r="Y383" i="8"/>
  <c r="Y384" i="8"/>
  <c r="Y385" i="8"/>
  <c r="Y386" i="8"/>
  <c r="Y387" i="8"/>
  <c r="Y388" i="8"/>
  <c r="Y389" i="8"/>
  <c r="Y390" i="8"/>
  <c r="Y391" i="8"/>
  <c r="Y392" i="8"/>
  <c r="Y393" i="8"/>
  <c r="Y394" i="8"/>
  <c r="Y395" i="8"/>
  <c r="Y396" i="8"/>
  <c r="Y397" i="8"/>
  <c r="Y398" i="8"/>
  <c r="Y399" i="8"/>
  <c r="Y400" i="8"/>
  <c r="Y401" i="8"/>
  <c r="Y402" i="8"/>
  <c r="Y403" i="8"/>
  <c r="Y404" i="8"/>
  <c r="Y405" i="8"/>
  <c r="Y406" i="8"/>
  <c r="Y407" i="8"/>
  <c r="Y408" i="8"/>
  <c r="Y409" i="8"/>
  <c r="Y410" i="8"/>
  <c r="Y411" i="8"/>
  <c r="Y412" i="8"/>
  <c r="Y413" i="8"/>
  <c r="Y414" i="8"/>
  <c r="Y415" i="8"/>
  <c r="Y416" i="8"/>
  <c r="Y417" i="8"/>
  <c r="Y418" i="8"/>
  <c r="Y419" i="8"/>
  <c r="Y420" i="8"/>
  <c r="Y421" i="8"/>
  <c r="Y422" i="8"/>
  <c r="Y423" i="8"/>
  <c r="Y424" i="8"/>
  <c r="Y425" i="8"/>
  <c r="Y426" i="8"/>
  <c r="Y427" i="8"/>
  <c r="Y428" i="8"/>
  <c r="Y429" i="8"/>
  <c r="Y430" i="8"/>
  <c r="Y431" i="8"/>
  <c r="Y432" i="8"/>
  <c r="Y433" i="8"/>
  <c r="Y434" i="8"/>
  <c r="Y435" i="8"/>
  <c r="Y436" i="8"/>
  <c r="Y437" i="8"/>
  <c r="Y438" i="8"/>
  <c r="Y439" i="8"/>
  <c r="Y440" i="8"/>
  <c r="Y441" i="8"/>
  <c r="Y442" i="8"/>
  <c r="Y443" i="8"/>
  <c r="Y444" i="8"/>
  <c r="Y445" i="8"/>
  <c r="Y446" i="8"/>
  <c r="Y447" i="8"/>
  <c r="Y448" i="8"/>
  <c r="Y449" i="8"/>
  <c r="Y450" i="8"/>
  <c r="Y451" i="8"/>
  <c r="Y452" i="8"/>
  <c r="Y453" i="8"/>
  <c r="Y454" i="8"/>
  <c r="Y455" i="8"/>
  <c r="Y456" i="8"/>
  <c r="Y457" i="8"/>
  <c r="Y458" i="8"/>
  <c r="Y459" i="8"/>
  <c r="Y460" i="8"/>
  <c r="Y461" i="8"/>
  <c r="Y462" i="8"/>
  <c r="Y463" i="8"/>
  <c r="Y464" i="8"/>
  <c r="Y465" i="8"/>
  <c r="Y466" i="8"/>
  <c r="Y467" i="8"/>
  <c r="Y468" i="8"/>
  <c r="Y469" i="8"/>
  <c r="Y470" i="8"/>
  <c r="Y471" i="8"/>
  <c r="Y472" i="8"/>
  <c r="Y473" i="8"/>
  <c r="Y474" i="8"/>
  <c r="Y475" i="8"/>
  <c r="Y476" i="8"/>
  <c r="Y477" i="8"/>
  <c r="Y478" i="8"/>
  <c r="Y479" i="8"/>
  <c r="Y480" i="8"/>
  <c r="Y481" i="8"/>
  <c r="Y482" i="8"/>
  <c r="Y483" i="8"/>
  <c r="Y484" i="8"/>
  <c r="Y485" i="8"/>
  <c r="Y486" i="8"/>
  <c r="Y487" i="8"/>
  <c r="Y488" i="8"/>
  <c r="Y489" i="8"/>
  <c r="Y490" i="8"/>
  <c r="Y491" i="8"/>
  <c r="Y492" i="8"/>
  <c r="Y493" i="8"/>
  <c r="Y494" i="8"/>
  <c r="Y495" i="8"/>
  <c r="Y496" i="8"/>
  <c r="Y497" i="8"/>
  <c r="Y498" i="8"/>
  <c r="Y499" i="8"/>
  <c r="Y500" i="8"/>
  <c r="Y501" i="8"/>
  <c r="Y502" i="8"/>
  <c r="Y503" i="8"/>
  <c r="Y504" i="8"/>
  <c r="Y505" i="8"/>
  <c r="Y506" i="8"/>
  <c r="Y507" i="8"/>
  <c r="Y508" i="8"/>
  <c r="Y509" i="8"/>
  <c r="Y510" i="8"/>
  <c r="Y511" i="8"/>
  <c r="Y512" i="8"/>
  <c r="Y513" i="8"/>
  <c r="Y514" i="8"/>
  <c r="Y515" i="8"/>
  <c r="Y516" i="8"/>
  <c r="Y517" i="8"/>
  <c r="Y518" i="8"/>
  <c r="Y519" i="8"/>
  <c r="Y520" i="8"/>
  <c r="Y521" i="8"/>
  <c r="Y522" i="8"/>
  <c r="Y523" i="8"/>
  <c r="Y524" i="8"/>
  <c r="Y525" i="8"/>
  <c r="Y526" i="8"/>
  <c r="Y527" i="8"/>
  <c r="Y528" i="8"/>
  <c r="Y529" i="8"/>
  <c r="Y530" i="8"/>
  <c r="Y531" i="8"/>
  <c r="Y532" i="8"/>
  <c r="Y533" i="8"/>
  <c r="Y534" i="8"/>
  <c r="Y535" i="8"/>
  <c r="Y536" i="8"/>
  <c r="Y537" i="8"/>
  <c r="Y538" i="8"/>
  <c r="Y539" i="8"/>
  <c r="Y540" i="8"/>
  <c r="Y541" i="8"/>
  <c r="Y542" i="8"/>
  <c r="Y543" i="8"/>
  <c r="Y544" i="8"/>
  <c r="Y545" i="8"/>
  <c r="Y546" i="8"/>
  <c r="Y547" i="8"/>
  <c r="Y548" i="8"/>
  <c r="Y549" i="8"/>
  <c r="Y550" i="8"/>
  <c r="Y551" i="8"/>
  <c r="Y552" i="8"/>
  <c r="Y553" i="8"/>
  <c r="Y554" i="8"/>
  <c r="Y555" i="8"/>
  <c r="Y556" i="8"/>
  <c r="Y557" i="8"/>
  <c r="Y558" i="8"/>
  <c r="Y559" i="8"/>
  <c r="Y560" i="8"/>
  <c r="Y561" i="8"/>
  <c r="Y562" i="8"/>
  <c r="Y563" i="8"/>
  <c r="Y564" i="8"/>
  <c r="Y565" i="8"/>
  <c r="Y566" i="8"/>
  <c r="Y567" i="8"/>
  <c r="Y568" i="8"/>
  <c r="Y569" i="8"/>
  <c r="Y570" i="8"/>
  <c r="Y571" i="8"/>
  <c r="Y572" i="8"/>
  <c r="Y573" i="8"/>
  <c r="Y574" i="8"/>
  <c r="Y575" i="8"/>
  <c r="Y576" i="8"/>
  <c r="Y577" i="8"/>
  <c r="Y578" i="8"/>
  <c r="Y579" i="8"/>
  <c r="Y580" i="8"/>
  <c r="Y581" i="8"/>
  <c r="Y582" i="8"/>
  <c r="Y583" i="8"/>
  <c r="Y584" i="8"/>
  <c r="Y585" i="8"/>
  <c r="Y586" i="8"/>
  <c r="Y587" i="8"/>
  <c r="Y588" i="8"/>
  <c r="Y589" i="8"/>
  <c r="Y590" i="8"/>
  <c r="Y591" i="8"/>
  <c r="Y592" i="8"/>
  <c r="Y593" i="8"/>
  <c r="Y594" i="8"/>
  <c r="Y595" i="8"/>
  <c r="Y596" i="8"/>
  <c r="Y597" i="8"/>
  <c r="Y598" i="8"/>
  <c r="Y599" i="8"/>
  <c r="Y600" i="8"/>
  <c r="Y601" i="8"/>
  <c r="Y602" i="8"/>
  <c r="Y603" i="8"/>
  <c r="Y604" i="8"/>
  <c r="Y605" i="8"/>
  <c r="Y606" i="8"/>
  <c r="Y607" i="8"/>
  <c r="Y608" i="8"/>
  <c r="Y609" i="8"/>
  <c r="Y610" i="8"/>
  <c r="Y611" i="8"/>
  <c r="Y612" i="8"/>
  <c r="Y613" i="8"/>
  <c r="Y614" i="8"/>
  <c r="Y615" i="8"/>
  <c r="Y616" i="8"/>
  <c r="Y617" i="8"/>
  <c r="Y618" i="8"/>
  <c r="Y619" i="8"/>
  <c r="Y620" i="8"/>
  <c r="Y621" i="8"/>
  <c r="Y622" i="8"/>
  <c r="Y623" i="8"/>
  <c r="Y624" i="8"/>
  <c r="Y625" i="8"/>
  <c r="Y626" i="8"/>
  <c r="Y627" i="8"/>
  <c r="Y628" i="8"/>
  <c r="Y629" i="8"/>
  <c r="Y630" i="8"/>
  <c r="Y631" i="8"/>
  <c r="Y632" i="8"/>
  <c r="Y633" i="8"/>
  <c r="Y634" i="8"/>
  <c r="Y635" i="8"/>
  <c r="Y636" i="8"/>
  <c r="Y637" i="8"/>
  <c r="Y638" i="8"/>
  <c r="Y639" i="8"/>
  <c r="Y640" i="8"/>
  <c r="Y641" i="8"/>
  <c r="Y642" i="8"/>
  <c r="Y643" i="8"/>
  <c r="Y644" i="8"/>
  <c r="Y645" i="8"/>
  <c r="Y646" i="8"/>
  <c r="Y647" i="8"/>
  <c r="Y648" i="8"/>
  <c r="Y649" i="8"/>
  <c r="Y650" i="8"/>
  <c r="Y651" i="8"/>
  <c r="Y652" i="8"/>
  <c r="Y653" i="8"/>
  <c r="Y654" i="8"/>
  <c r="Y655" i="8"/>
  <c r="Y656" i="8"/>
  <c r="Y657" i="8"/>
  <c r="Y658" i="8"/>
  <c r="Y659" i="8"/>
  <c r="Y660" i="8"/>
  <c r="Y661" i="8"/>
  <c r="Y662" i="8"/>
  <c r="Y663" i="8"/>
  <c r="Y664" i="8"/>
  <c r="Y665" i="8"/>
  <c r="Y666" i="8"/>
  <c r="Y667" i="8"/>
  <c r="Y668" i="8"/>
  <c r="Y669" i="8"/>
  <c r="Y670" i="8"/>
  <c r="Y671" i="8"/>
  <c r="Y672" i="8"/>
  <c r="Y673" i="8"/>
  <c r="Y674" i="8"/>
  <c r="Y675" i="8"/>
  <c r="Y676" i="8"/>
  <c r="Y677" i="8"/>
  <c r="Y678" i="8"/>
  <c r="Y679" i="8"/>
  <c r="Y680" i="8"/>
  <c r="Y681" i="8"/>
  <c r="Y682" i="8"/>
  <c r="Y683" i="8"/>
  <c r="Y684" i="8"/>
  <c r="Y685" i="8"/>
  <c r="Y686" i="8"/>
  <c r="Y687" i="8"/>
  <c r="Y688" i="8"/>
  <c r="Y689" i="8"/>
  <c r="Y690" i="8"/>
  <c r="Y691" i="8"/>
  <c r="Y692" i="8"/>
  <c r="Y693" i="8"/>
  <c r="Y694" i="8"/>
  <c r="Y695" i="8"/>
  <c r="Y696" i="8"/>
  <c r="Y697" i="8"/>
  <c r="Y698" i="8"/>
  <c r="Y699" i="8"/>
  <c r="Y700" i="8"/>
  <c r="Y701" i="8"/>
  <c r="Y702" i="8"/>
  <c r="Y703" i="8"/>
  <c r="Y704" i="8"/>
  <c r="Y705" i="8"/>
  <c r="Y706" i="8"/>
  <c r="Y707" i="8"/>
  <c r="Y708" i="8"/>
  <c r="Y709" i="8"/>
  <c r="Y710" i="8"/>
  <c r="Y711" i="8"/>
  <c r="Y712" i="8"/>
  <c r="Y713" i="8"/>
  <c r="Y714" i="8"/>
  <c r="Y715" i="8"/>
  <c r="Y716" i="8"/>
  <c r="Y717" i="8"/>
  <c r="Y718" i="8"/>
  <c r="Y719" i="8"/>
  <c r="Y720" i="8"/>
  <c r="Y721" i="8"/>
  <c r="Y722" i="8"/>
  <c r="Y723" i="8"/>
  <c r="Y724" i="8"/>
  <c r="Y725" i="8"/>
  <c r="Y726" i="8"/>
  <c r="Y727" i="8"/>
  <c r="Y728" i="8"/>
  <c r="Y729" i="8"/>
  <c r="Y730" i="8"/>
  <c r="Y731" i="8"/>
  <c r="Y732" i="8"/>
  <c r="Y733" i="8"/>
  <c r="Y734" i="8"/>
  <c r="Y735" i="8"/>
  <c r="Y736" i="8"/>
  <c r="Y737" i="8"/>
  <c r="Y738" i="8"/>
  <c r="Y739" i="8"/>
  <c r="Y740" i="8"/>
  <c r="Y741" i="8"/>
  <c r="Y742" i="8"/>
  <c r="Y743" i="8"/>
  <c r="Y744" i="8"/>
  <c r="Y745" i="8"/>
  <c r="Y746" i="8"/>
  <c r="Y747" i="8"/>
  <c r="Y748" i="8"/>
  <c r="Y749" i="8"/>
  <c r="Y750" i="8"/>
  <c r="Y751" i="8"/>
  <c r="Y752" i="8"/>
  <c r="Y753" i="8"/>
  <c r="Y754" i="8"/>
  <c r="Y755" i="8"/>
  <c r="Y756" i="8"/>
  <c r="Y757" i="8"/>
  <c r="Y758" i="8"/>
  <c r="Y759" i="8"/>
  <c r="Y760" i="8"/>
  <c r="Y761" i="8"/>
  <c r="Y762" i="8"/>
  <c r="Y763" i="8"/>
  <c r="Y764" i="8"/>
  <c r="Y765" i="8"/>
  <c r="Y766" i="8"/>
  <c r="Y767" i="8"/>
  <c r="Y768" i="8"/>
  <c r="Y769" i="8"/>
  <c r="Y770" i="8"/>
  <c r="Y771" i="8"/>
  <c r="Y772" i="8"/>
  <c r="Y773" i="8"/>
  <c r="Y774" i="8"/>
  <c r="Y775" i="8"/>
  <c r="Y776" i="8"/>
  <c r="Y777" i="8"/>
  <c r="Y778" i="8"/>
  <c r="Y779" i="8"/>
  <c r="Y780" i="8"/>
  <c r="Y781" i="8"/>
  <c r="Y782" i="8"/>
  <c r="Y783" i="8"/>
  <c r="Y784" i="8"/>
  <c r="Y785" i="8"/>
  <c r="Y786" i="8"/>
  <c r="Y787" i="8"/>
  <c r="Y788" i="8"/>
  <c r="Y789" i="8"/>
  <c r="Y790" i="8"/>
  <c r="Y791" i="8"/>
  <c r="Y792" i="8"/>
  <c r="Y793" i="8"/>
  <c r="Y794" i="8"/>
  <c r="Y795" i="8"/>
  <c r="Y796" i="8"/>
  <c r="Y797" i="8"/>
  <c r="Y798" i="8"/>
  <c r="Y799" i="8"/>
  <c r="Y800" i="8"/>
  <c r="Y801" i="8"/>
  <c r="Y802" i="8"/>
  <c r="Y803" i="8"/>
  <c r="Y804" i="8"/>
  <c r="Y805" i="8"/>
  <c r="Y806" i="8"/>
  <c r="Y807" i="8"/>
  <c r="Y808" i="8"/>
  <c r="Y809" i="8"/>
  <c r="Y810" i="8"/>
  <c r="Y811" i="8"/>
  <c r="Y812" i="8"/>
  <c r="Y813" i="8"/>
  <c r="Y814" i="8"/>
  <c r="Y815" i="8"/>
  <c r="Y816" i="8"/>
  <c r="Y817" i="8"/>
  <c r="Y818" i="8"/>
  <c r="Y819" i="8"/>
  <c r="Y820" i="8"/>
  <c r="Y821" i="8"/>
  <c r="Y822" i="8"/>
  <c r="Y823" i="8"/>
  <c r="Y824" i="8"/>
  <c r="Y825" i="8"/>
  <c r="Y826" i="8"/>
  <c r="Y827" i="8"/>
  <c r="Y828" i="8"/>
  <c r="Y829" i="8"/>
  <c r="Y830" i="8"/>
  <c r="Y831" i="8"/>
  <c r="Y832" i="8"/>
  <c r="Y833" i="8"/>
  <c r="Y834" i="8"/>
  <c r="Y835" i="8"/>
  <c r="Y836" i="8"/>
  <c r="Y837" i="8"/>
  <c r="Y838" i="8"/>
  <c r="Y839" i="8"/>
  <c r="Y840" i="8"/>
  <c r="Y841" i="8"/>
  <c r="Y842" i="8"/>
  <c r="Y843" i="8"/>
  <c r="Y844" i="8"/>
  <c r="Y845" i="8"/>
  <c r="Y846" i="8"/>
  <c r="Y847" i="8"/>
  <c r="Y848" i="8"/>
  <c r="Y849" i="8"/>
  <c r="Y850" i="8"/>
  <c r="Y851" i="8"/>
  <c r="Y852" i="8"/>
  <c r="Y853" i="8"/>
  <c r="Y854" i="8"/>
  <c r="Y855" i="8"/>
  <c r="Y856" i="8"/>
  <c r="Y857" i="8"/>
  <c r="Y858" i="8"/>
  <c r="Y859" i="8"/>
  <c r="Y860" i="8"/>
  <c r="Y861" i="8"/>
  <c r="Y862" i="8"/>
  <c r="Y863" i="8"/>
  <c r="Y864" i="8"/>
  <c r="Y865" i="8"/>
  <c r="Y866" i="8"/>
  <c r="Y867" i="8"/>
  <c r="Y868" i="8"/>
  <c r="Y869" i="8"/>
  <c r="Y870" i="8"/>
  <c r="Y871" i="8"/>
  <c r="Y872" i="8"/>
  <c r="Y873" i="8"/>
  <c r="Y874" i="8"/>
  <c r="Y875" i="8"/>
  <c r="Y876" i="8"/>
  <c r="Y877" i="8"/>
  <c r="Y878" i="8"/>
  <c r="Y879" i="8"/>
  <c r="Y880" i="8"/>
  <c r="Y881" i="8"/>
  <c r="Y882" i="8"/>
  <c r="Y883" i="8"/>
  <c r="Y884" i="8"/>
  <c r="Y885" i="8"/>
  <c r="Y886" i="8"/>
  <c r="Y887" i="8"/>
  <c r="Y888" i="8"/>
  <c r="Y889" i="8"/>
  <c r="Y890" i="8"/>
  <c r="Y891" i="8"/>
  <c r="Y892" i="8"/>
  <c r="Y893" i="8"/>
  <c r="Y894" i="8"/>
  <c r="Y895" i="8"/>
  <c r="Y896" i="8"/>
  <c r="Y897" i="8"/>
  <c r="Y898" i="8"/>
  <c r="Y899" i="8"/>
  <c r="Y900" i="8"/>
  <c r="Y901" i="8"/>
  <c r="Y902" i="8"/>
  <c r="Y903" i="8"/>
  <c r="Y904" i="8"/>
  <c r="Y905" i="8"/>
  <c r="Y906" i="8"/>
  <c r="Y907" i="8"/>
  <c r="Y908" i="8"/>
  <c r="Y909" i="8"/>
  <c r="Y910" i="8"/>
  <c r="Y911" i="8"/>
  <c r="Y912" i="8"/>
  <c r="Y913" i="8"/>
  <c r="Y914" i="8"/>
  <c r="Y915" i="8"/>
  <c r="Y916" i="8"/>
  <c r="Y917" i="8"/>
  <c r="Y918" i="8"/>
  <c r="Y919" i="8"/>
  <c r="Y920" i="8"/>
  <c r="Y921" i="8"/>
  <c r="Y922" i="8"/>
  <c r="Y923" i="8"/>
  <c r="Y924" i="8"/>
  <c r="Y925" i="8"/>
  <c r="Y926" i="8"/>
  <c r="Y927" i="8"/>
  <c r="Y928" i="8"/>
  <c r="Y929" i="8"/>
  <c r="Y930" i="8"/>
  <c r="Y931" i="8"/>
  <c r="Y932" i="8"/>
  <c r="Y933" i="8"/>
  <c r="Y934" i="8"/>
  <c r="Y935" i="8"/>
  <c r="Y936" i="8"/>
  <c r="Y937" i="8"/>
  <c r="Y938" i="8"/>
  <c r="Y939" i="8"/>
  <c r="Y940" i="8"/>
  <c r="Y941" i="8"/>
  <c r="Y942" i="8"/>
  <c r="Y943" i="8"/>
  <c r="Y944" i="8"/>
  <c r="Y945" i="8"/>
  <c r="Y946" i="8"/>
  <c r="Y947" i="8"/>
  <c r="Y948" i="8"/>
  <c r="Y949" i="8"/>
  <c r="Y950" i="8"/>
  <c r="Y951" i="8"/>
  <c r="Y952" i="8"/>
  <c r="Y953" i="8"/>
  <c r="Y954" i="8"/>
  <c r="Y955" i="8"/>
  <c r="Y956" i="8"/>
  <c r="Y957" i="8"/>
  <c r="Y958" i="8"/>
  <c r="Y959" i="8"/>
  <c r="Y960" i="8"/>
  <c r="Y961" i="8"/>
  <c r="Y962" i="8"/>
  <c r="Y963" i="8"/>
  <c r="Y964" i="8"/>
  <c r="Y965" i="8"/>
  <c r="Y966" i="8"/>
  <c r="Y967" i="8"/>
  <c r="Y968" i="8"/>
  <c r="Y969" i="8"/>
  <c r="Y970" i="8"/>
  <c r="Y971" i="8"/>
  <c r="Y972" i="8"/>
  <c r="Y973" i="8"/>
  <c r="Y974" i="8"/>
  <c r="Y975" i="8"/>
  <c r="Y976" i="8"/>
  <c r="Y977" i="8"/>
  <c r="Y978" i="8"/>
  <c r="Y979" i="8"/>
  <c r="Y980" i="8"/>
  <c r="Y981" i="8"/>
  <c r="Y982" i="8"/>
  <c r="Y983" i="8"/>
  <c r="Y984" i="8"/>
  <c r="Y985" i="8"/>
  <c r="Y986" i="8"/>
  <c r="Y987" i="8"/>
  <c r="Y988" i="8"/>
  <c r="Y989" i="8"/>
  <c r="Y990" i="8"/>
  <c r="Y991" i="8"/>
  <c r="Y992" i="8"/>
  <c r="Y993" i="8"/>
  <c r="Y994" i="8"/>
  <c r="Y995" i="8"/>
  <c r="Y996" i="8"/>
  <c r="Y997" i="8"/>
  <c r="Y998" i="8"/>
  <c r="Y999" i="8"/>
  <c r="Y1000" i="8"/>
  <c r="Y1001" i="8"/>
  <c r="Y1002" i="8"/>
  <c r="Y1003" i="8"/>
  <c r="Y1004" i="8"/>
  <c r="W4" i="8"/>
  <c r="W5" i="8"/>
  <c r="W6" i="8"/>
  <c r="W7" i="8"/>
  <c r="W8" i="8"/>
  <c r="W9" i="8"/>
  <c r="W10" i="8"/>
  <c r="W11" i="8"/>
  <c r="W12" i="8"/>
  <c r="W47" i="8"/>
  <c r="W48" i="8"/>
  <c r="W49" i="8"/>
  <c r="W50" i="8"/>
  <c r="W51" i="8"/>
  <c r="W52" i="8"/>
  <c r="W53" i="8"/>
  <c r="W54" i="8"/>
  <c r="W55" i="8"/>
  <c r="W56" i="8"/>
  <c r="W57" i="8"/>
  <c r="W58" i="8"/>
  <c r="W59" i="8"/>
  <c r="W60" i="8"/>
  <c r="W61" i="8"/>
  <c r="W62" i="8"/>
  <c r="W63" i="8"/>
  <c r="W64" i="8"/>
  <c r="W65" i="8"/>
  <c r="W66" i="8"/>
  <c r="W67" i="8"/>
  <c r="W68" i="8"/>
  <c r="W69" i="8"/>
  <c r="W70" i="8"/>
  <c r="W71" i="8"/>
  <c r="W72" i="8"/>
  <c r="W73" i="8"/>
  <c r="W74" i="8"/>
  <c r="W75" i="8"/>
  <c r="W76" i="8"/>
  <c r="W77" i="8"/>
  <c r="W78" i="8"/>
  <c r="W79" i="8"/>
  <c r="W80" i="8"/>
  <c r="W81" i="8"/>
  <c r="W82" i="8"/>
  <c r="W83" i="8"/>
  <c r="W84" i="8"/>
  <c r="W85" i="8"/>
  <c r="W86" i="8"/>
  <c r="W87" i="8"/>
  <c r="W88" i="8"/>
  <c r="W89" i="8"/>
  <c r="W90" i="8"/>
  <c r="W91" i="8"/>
  <c r="W92" i="8"/>
  <c r="W93" i="8"/>
  <c r="W94" i="8"/>
  <c r="W95" i="8"/>
  <c r="W96" i="8"/>
  <c r="W97" i="8"/>
  <c r="W98" i="8"/>
  <c r="W99" i="8"/>
  <c r="W100" i="8"/>
  <c r="W101" i="8"/>
  <c r="W102" i="8"/>
  <c r="W103" i="8"/>
  <c r="W104" i="8"/>
  <c r="W105" i="8"/>
  <c r="W106" i="8"/>
  <c r="W107" i="8"/>
  <c r="W108" i="8"/>
  <c r="W109" i="8"/>
  <c r="W110" i="8"/>
  <c r="W111" i="8"/>
  <c r="W112" i="8"/>
  <c r="W113" i="8"/>
  <c r="W114" i="8"/>
  <c r="W115" i="8"/>
  <c r="W116" i="8"/>
  <c r="W117" i="8"/>
  <c r="W118" i="8"/>
  <c r="W119" i="8"/>
  <c r="W120" i="8"/>
  <c r="W121" i="8"/>
  <c r="W122" i="8"/>
  <c r="W123" i="8"/>
  <c r="W124" i="8"/>
  <c r="W125" i="8"/>
  <c r="W126" i="8"/>
  <c r="W127" i="8"/>
  <c r="W128" i="8"/>
  <c r="W129" i="8"/>
  <c r="W130" i="8"/>
  <c r="W131" i="8"/>
  <c r="W132" i="8"/>
  <c r="W133" i="8"/>
  <c r="W134" i="8"/>
  <c r="W135" i="8"/>
  <c r="W136" i="8"/>
  <c r="W137" i="8"/>
  <c r="W138" i="8"/>
  <c r="W139" i="8"/>
  <c r="W140" i="8"/>
  <c r="W141" i="8"/>
  <c r="W142" i="8"/>
  <c r="W143" i="8"/>
  <c r="W144" i="8"/>
  <c r="W145" i="8"/>
  <c r="W146" i="8"/>
  <c r="W147" i="8"/>
  <c r="W148" i="8"/>
  <c r="W149" i="8"/>
  <c r="W150" i="8"/>
  <c r="W151" i="8"/>
  <c r="W152" i="8"/>
  <c r="W153" i="8"/>
  <c r="W154" i="8"/>
  <c r="W155" i="8"/>
  <c r="W156" i="8"/>
  <c r="W157" i="8"/>
  <c r="W158" i="8"/>
  <c r="W159" i="8"/>
  <c r="W160" i="8"/>
  <c r="W161" i="8"/>
  <c r="W162" i="8"/>
  <c r="W163" i="8"/>
  <c r="W164" i="8"/>
  <c r="W165" i="8"/>
  <c r="W166" i="8"/>
  <c r="W167" i="8"/>
  <c r="W168" i="8"/>
  <c r="W169" i="8"/>
  <c r="W170" i="8"/>
  <c r="W171" i="8"/>
  <c r="W172" i="8"/>
  <c r="W173" i="8"/>
  <c r="W174" i="8"/>
  <c r="W175" i="8"/>
  <c r="W176" i="8"/>
  <c r="W177" i="8"/>
  <c r="W178" i="8"/>
  <c r="W179" i="8"/>
  <c r="W180" i="8"/>
  <c r="W181" i="8"/>
  <c r="W182" i="8"/>
  <c r="W183" i="8"/>
  <c r="W184" i="8"/>
  <c r="W185" i="8"/>
  <c r="W186" i="8"/>
  <c r="W187" i="8"/>
  <c r="W188" i="8"/>
  <c r="W189" i="8"/>
  <c r="W190" i="8"/>
  <c r="W191" i="8"/>
  <c r="W192" i="8"/>
  <c r="W193" i="8"/>
  <c r="W194" i="8"/>
  <c r="W195" i="8"/>
  <c r="W196" i="8"/>
  <c r="W197" i="8"/>
  <c r="W198" i="8"/>
  <c r="W199" i="8"/>
  <c r="W200" i="8"/>
  <c r="W201" i="8"/>
  <c r="W202" i="8"/>
  <c r="W203" i="8"/>
  <c r="W204" i="8"/>
  <c r="W205" i="8"/>
  <c r="W206" i="8"/>
  <c r="W207" i="8"/>
  <c r="W208" i="8"/>
  <c r="W209" i="8"/>
  <c r="W210" i="8"/>
  <c r="W211" i="8"/>
  <c r="W212" i="8"/>
  <c r="W213" i="8"/>
  <c r="W214" i="8"/>
  <c r="W215" i="8"/>
  <c r="W216" i="8"/>
  <c r="W217" i="8"/>
  <c r="W218" i="8"/>
  <c r="W219" i="8"/>
  <c r="W220" i="8"/>
  <c r="W221" i="8"/>
  <c r="W222" i="8"/>
  <c r="W223" i="8"/>
  <c r="W224" i="8"/>
  <c r="W225" i="8"/>
  <c r="W226" i="8"/>
  <c r="W227" i="8"/>
  <c r="W228" i="8"/>
  <c r="W229" i="8"/>
  <c r="W230" i="8"/>
  <c r="W231" i="8"/>
  <c r="W232" i="8"/>
  <c r="W233" i="8"/>
  <c r="W234" i="8"/>
  <c r="W235" i="8"/>
  <c r="W236" i="8"/>
  <c r="W237" i="8"/>
  <c r="W238" i="8"/>
  <c r="W239" i="8"/>
  <c r="W240" i="8"/>
  <c r="W241" i="8"/>
  <c r="W242" i="8"/>
  <c r="W243" i="8"/>
  <c r="W244" i="8"/>
  <c r="W245" i="8"/>
  <c r="W246" i="8"/>
  <c r="W247" i="8"/>
  <c r="W248" i="8"/>
  <c r="W249" i="8"/>
  <c r="W250" i="8"/>
  <c r="W251" i="8"/>
  <c r="W252" i="8"/>
  <c r="W253" i="8"/>
  <c r="W254" i="8"/>
  <c r="W255" i="8"/>
  <c r="W256" i="8"/>
  <c r="W257" i="8"/>
  <c r="W258" i="8"/>
  <c r="W259" i="8"/>
  <c r="W260" i="8"/>
  <c r="W261" i="8"/>
  <c r="W262" i="8"/>
  <c r="W263" i="8"/>
  <c r="W264" i="8"/>
  <c r="W265" i="8"/>
  <c r="W266" i="8"/>
  <c r="W267" i="8"/>
  <c r="W268" i="8"/>
  <c r="W269" i="8"/>
  <c r="W270" i="8"/>
  <c r="W271" i="8"/>
  <c r="W272" i="8"/>
  <c r="W273" i="8"/>
  <c r="W274" i="8"/>
  <c r="W275" i="8"/>
  <c r="W276" i="8"/>
  <c r="W277" i="8"/>
  <c r="W278" i="8"/>
  <c r="W279" i="8"/>
  <c r="W280" i="8"/>
  <c r="W281" i="8"/>
  <c r="W282" i="8"/>
  <c r="W283" i="8"/>
  <c r="W284" i="8"/>
  <c r="W285" i="8"/>
  <c r="W286" i="8"/>
  <c r="W287" i="8"/>
  <c r="W288" i="8"/>
  <c r="W289" i="8"/>
  <c r="W290" i="8"/>
  <c r="W291" i="8"/>
  <c r="W292" i="8"/>
  <c r="W293" i="8"/>
  <c r="W294" i="8"/>
  <c r="W295" i="8"/>
  <c r="W296" i="8"/>
  <c r="W297" i="8"/>
  <c r="W298" i="8"/>
  <c r="W299" i="8"/>
  <c r="W300" i="8"/>
  <c r="W301" i="8"/>
  <c r="W302" i="8"/>
  <c r="W303" i="8"/>
  <c r="W304" i="8"/>
  <c r="W305" i="8"/>
  <c r="W306" i="8"/>
  <c r="W307" i="8"/>
  <c r="W308" i="8"/>
  <c r="W309" i="8"/>
  <c r="W310" i="8"/>
  <c r="W311" i="8"/>
  <c r="W312" i="8"/>
  <c r="W313" i="8"/>
  <c r="W314" i="8"/>
  <c r="W315" i="8"/>
  <c r="W316" i="8"/>
  <c r="W317" i="8"/>
  <c r="W318" i="8"/>
  <c r="W319" i="8"/>
  <c r="W320" i="8"/>
  <c r="W321" i="8"/>
  <c r="W322" i="8"/>
  <c r="W323" i="8"/>
  <c r="W324" i="8"/>
  <c r="W325" i="8"/>
  <c r="W326" i="8"/>
  <c r="W327" i="8"/>
  <c r="W328" i="8"/>
  <c r="W329" i="8"/>
  <c r="W330" i="8"/>
  <c r="W331" i="8"/>
  <c r="W332" i="8"/>
  <c r="W333" i="8"/>
  <c r="W334" i="8"/>
  <c r="W335" i="8"/>
  <c r="W336" i="8"/>
  <c r="W337" i="8"/>
  <c r="W338" i="8"/>
  <c r="W339" i="8"/>
  <c r="W340" i="8"/>
  <c r="W341" i="8"/>
  <c r="W342" i="8"/>
  <c r="W343" i="8"/>
  <c r="W344" i="8"/>
  <c r="W345" i="8"/>
  <c r="W346" i="8"/>
  <c r="W347" i="8"/>
  <c r="W348" i="8"/>
  <c r="W349" i="8"/>
  <c r="W350" i="8"/>
  <c r="W351" i="8"/>
  <c r="W352" i="8"/>
  <c r="W353" i="8"/>
  <c r="W354" i="8"/>
  <c r="W355" i="8"/>
  <c r="W356" i="8"/>
  <c r="W357" i="8"/>
  <c r="W358" i="8"/>
  <c r="W359" i="8"/>
  <c r="W360" i="8"/>
  <c r="W361" i="8"/>
  <c r="W362" i="8"/>
  <c r="W363" i="8"/>
  <c r="W364" i="8"/>
  <c r="W365" i="8"/>
  <c r="W366" i="8"/>
  <c r="W367" i="8"/>
  <c r="W368" i="8"/>
  <c r="W369" i="8"/>
  <c r="W370" i="8"/>
  <c r="W371" i="8"/>
  <c r="W372" i="8"/>
  <c r="W373" i="8"/>
  <c r="W374" i="8"/>
  <c r="W375" i="8"/>
  <c r="W376" i="8"/>
  <c r="W377" i="8"/>
  <c r="W378" i="8"/>
  <c r="W379" i="8"/>
  <c r="W380" i="8"/>
  <c r="W381" i="8"/>
  <c r="W382" i="8"/>
  <c r="W383" i="8"/>
  <c r="W384" i="8"/>
  <c r="W385" i="8"/>
  <c r="W386" i="8"/>
  <c r="W387" i="8"/>
  <c r="W388" i="8"/>
  <c r="W389" i="8"/>
  <c r="W390" i="8"/>
  <c r="W391" i="8"/>
  <c r="W392" i="8"/>
  <c r="W393" i="8"/>
  <c r="W394" i="8"/>
  <c r="W395" i="8"/>
  <c r="W396" i="8"/>
  <c r="W397" i="8"/>
  <c r="W398" i="8"/>
  <c r="W399" i="8"/>
  <c r="W400" i="8"/>
  <c r="W401" i="8"/>
  <c r="W402" i="8"/>
  <c r="W403" i="8"/>
  <c r="W404" i="8"/>
  <c r="W405" i="8"/>
  <c r="W406" i="8"/>
  <c r="W407" i="8"/>
  <c r="W408" i="8"/>
  <c r="W409" i="8"/>
  <c r="W410" i="8"/>
  <c r="W411" i="8"/>
  <c r="W412" i="8"/>
  <c r="W413" i="8"/>
  <c r="W414" i="8"/>
  <c r="W415" i="8"/>
  <c r="W416" i="8"/>
  <c r="W417" i="8"/>
  <c r="W418" i="8"/>
  <c r="W419" i="8"/>
  <c r="W420" i="8"/>
  <c r="W421" i="8"/>
  <c r="W422" i="8"/>
  <c r="W423" i="8"/>
  <c r="W424" i="8"/>
  <c r="W425" i="8"/>
  <c r="W426" i="8"/>
  <c r="W427" i="8"/>
  <c r="W428" i="8"/>
  <c r="W429" i="8"/>
  <c r="W430" i="8"/>
  <c r="W431" i="8"/>
  <c r="W432" i="8"/>
  <c r="W433" i="8"/>
  <c r="W434" i="8"/>
  <c r="W435" i="8"/>
  <c r="W436" i="8"/>
  <c r="W437" i="8"/>
  <c r="W438" i="8"/>
  <c r="W439" i="8"/>
  <c r="W440" i="8"/>
  <c r="W441" i="8"/>
  <c r="W442" i="8"/>
  <c r="W443" i="8"/>
  <c r="W444" i="8"/>
  <c r="W445" i="8"/>
  <c r="W446" i="8"/>
  <c r="W447" i="8"/>
  <c r="W448" i="8"/>
  <c r="W449" i="8"/>
  <c r="W450" i="8"/>
  <c r="W451" i="8"/>
  <c r="W452" i="8"/>
  <c r="W453" i="8"/>
  <c r="W454" i="8"/>
  <c r="W455" i="8"/>
  <c r="W456" i="8"/>
  <c r="W457" i="8"/>
  <c r="W458" i="8"/>
  <c r="W459" i="8"/>
  <c r="W460" i="8"/>
  <c r="W461" i="8"/>
  <c r="W462" i="8"/>
  <c r="W463" i="8"/>
  <c r="W464" i="8"/>
  <c r="W465" i="8"/>
  <c r="W466" i="8"/>
  <c r="W467" i="8"/>
  <c r="W468" i="8"/>
  <c r="W469" i="8"/>
  <c r="W470" i="8"/>
  <c r="W471" i="8"/>
  <c r="W472" i="8"/>
  <c r="W473" i="8"/>
  <c r="W474" i="8"/>
  <c r="W475" i="8"/>
  <c r="W476" i="8"/>
  <c r="W477" i="8"/>
  <c r="W478" i="8"/>
  <c r="W479" i="8"/>
  <c r="W480" i="8"/>
  <c r="W481" i="8"/>
  <c r="W482" i="8"/>
  <c r="W483" i="8"/>
  <c r="W484" i="8"/>
  <c r="W485" i="8"/>
  <c r="W486" i="8"/>
  <c r="W487" i="8"/>
  <c r="W488" i="8"/>
  <c r="W489" i="8"/>
  <c r="W490" i="8"/>
  <c r="W491" i="8"/>
  <c r="W492" i="8"/>
  <c r="W493" i="8"/>
  <c r="W494" i="8"/>
  <c r="W495" i="8"/>
  <c r="W496" i="8"/>
  <c r="W497" i="8"/>
  <c r="W498" i="8"/>
  <c r="W499" i="8"/>
  <c r="W500" i="8"/>
  <c r="W501" i="8"/>
  <c r="W502" i="8"/>
  <c r="W503" i="8"/>
  <c r="W504" i="8"/>
  <c r="W505" i="8"/>
  <c r="W506" i="8"/>
  <c r="W507" i="8"/>
  <c r="W508" i="8"/>
  <c r="W509" i="8"/>
  <c r="W510" i="8"/>
  <c r="W511" i="8"/>
  <c r="W512" i="8"/>
  <c r="W513" i="8"/>
  <c r="W514" i="8"/>
  <c r="W515" i="8"/>
  <c r="W516" i="8"/>
  <c r="W517" i="8"/>
  <c r="W518" i="8"/>
  <c r="W519" i="8"/>
  <c r="W520" i="8"/>
  <c r="W521" i="8"/>
  <c r="W522" i="8"/>
  <c r="W523" i="8"/>
  <c r="W524" i="8"/>
  <c r="W525" i="8"/>
  <c r="W526" i="8"/>
  <c r="W527" i="8"/>
  <c r="W528" i="8"/>
  <c r="W529" i="8"/>
  <c r="W530" i="8"/>
  <c r="W531" i="8"/>
  <c r="W532" i="8"/>
  <c r="W533" i="8"/>
  <c r="W534" i="8"/>
  <c r="W535" i="8"/>
  <c r="W536" i="8"/>
  <c r="W537" i="8"/>
  <c r="W538" i="8"/>
  <c r="W539" i="8"/>
  <c r="W540" i="8"/>
  <c r="W541" i="8"/>
  <c r="W542" i="8"/>
  <c r="W543" i="8"/>
  <c r="W544" i="8"/>
  <c r="W545" i="8"/>
  <c r="W546" i="8"/>
  <c r="W547" i="8"/>
  <c r="W548" i="8"/>
  <c r="W549" i="8"/>
  <c r="W550" i="8"/>
  <c r="W551" i="8"/>
  <c r="W552" i="8"/>
  <c r="W553" i="8"/>
  <c r="W554" i="8"/>
  <c r="W555" i="8"/>
  <c r="W556" i="8"/>
  <c r="W557" i="8"/>
  <c r="W558" i="8"/>
  <c r="W559" i="8"/>
  <c r="W560" i="8"/>
  <c r="W561" i="8"/>
  <c r="W562" i="8"/>
  <c r="W563" i="8"/>
  <c r="W564" i="8"/>
  <c r="W565" i="8"/>
  <c r="W566" i="8"/>
  <c r="W567" i="8"/>
  <c r="W568" i="8"/>
  <c r="W569" i="8"/>
  <c r="W570" i="8"/>
  <c r="W571" i="8"/>
  <c r="W572" i="8"/>
  <c r="W573" i="8"/>
  <c r="W574" i="8"/>
  <c r="W575" i="8"/>
  <c r="W576" i="8"/>
  <c r="W577" i="8"/>
  <c r="W578" i="8"/>
  <c r="W579" i="8"/>
  <c r="W580" i="8"/>
  <c r="W581" i="8"/>
  <c r="W582" i="8"/>
  <c r="W583" i="8"/>
  <c r="W584" i="8"/>
  <c r="W585" i="8"/>
  <c r="W586" i="8"/>
  <c r="W587" i="8"/>
  <c r="W588" i="8"/>
  <c r="W589" i="8"/>
  <c r="W590" i="8"/>
  <c r="W591" i="8"/>
  <c r="W592" i="8"/>
  <c r="W593" i="8"/>
  <c r="W594" i="8"/>
  <c r="W595" i="8"/>
  <c r="W596" i="8"/>
  <c r="W597" i="8"/>
  <c r="W598" i="8"/>
  <c r="W599" i="8"/>
  <c r="W600" i="8"/>
  <c r="W601" i="8"/>
  <c r="W602" i="8"/>
  <c r="W603" i="8"/>
  <c r="W604" i="8"/>
  <c r="W605" i="8"/>
  <c r="W606" i="8"/>
  <c r="W607" i="8"/>
  <c r="W608" i="8"/>
  <c r="W609" i="8"/>
  <c r="W610" i="8"/>
  <c r="W611" i="8"/>
  <c r="W612" i="8"/>
  <c r="W613" i="8"/>
  <c r="W614" i="8"/>
  <c r="W615" i="8"/>
  <c r="W616" i="8"/>
  <c r="W617" i="8"/>
  <c r="W618" i="8"/>
  <c r="W619" i="8"/>
  <c r="W620" i="8"/>
  <c r="W621" i="8"/>
  <c r="W622" i="8"/>
  <c r="W623" i="8"/>
  <c r="W624" i="8"/>
  <c r="W625" i="8"/>
  <c r="W626" i="8"/>
  <c r="W627" i="8"/>
  <c r="W628" i="8"/>
  <c r="W629" i="8"/>
  <c r="W630" i="8"/>
  <c r="W631" i="8"/>
  <c r="W632" i="8"/>
  <c r="W633" i="8"/>
  <c r="W634" i="8"/>
  <c r="W635" i="8"/>
  <c r="W636" i="8"/>
  <c r="W637" i="8"/>
  <c r="W638" i="8"/>
  <c r="W639" i="8"/>
  <c r="W640" i="8"/>
  <c r="W641" i="8"/>
  <c r="W642" i="8"/>
  <c r="W643" i="8"/>
  <c r="W644" i="8"/>
  <c r="W645" i="8"/>
  <c r="W646" i="8"/>
  <c r="W647" i="8"/>
  <c r="W648" i="8"/>
  <c r="W649" i="8"/>
  <c r="W650" i="8"/>
  <c r="W651" i="8"/>
  <c r="W652" i="8"/>
  <c r="W653" i="8"/>
  <c r="W654" i="8"/>
  <c r="W655" i="8"/>
  <c r="W656" i="8"/>
  <c r="W657" i="8"/>
  <c r="W658" i="8"/>
  <c r="W659" i="8"/>
  <c r="W660" i="8"/>
  <c r="W661" i="8"/>
  <c r="W662" i="8"/>
  <c r="W663" i="8"/>
  <c r="W664" i="8"/>
  <c r="W665" i="8"/>
  <c r="W666" i="8"/>
  <c r="W667" i="8"/>
  <c r="W668" i="8"/>
  <c r="W669" i="8"/>
  <c r="W670" i="8"/>
  <c r="W671" i="8"/>
  <c r="W672" i="8"/>
  <c r="W673" i="8"/>
  <c r="W674" i="8"/>
  <c r="W675" i="8"/>
  <c r="W676" i="8"/>
  <c r="W677" i="8"/>
  <c r="W678" i="8"/>
  <c r="W679" i="8"/>
  <c r="W680" i="8"/>
  <c r="W681" i="8"/>
  <c r="W682" i="8"/>
  <c r="W683" i="8"/>
  <c r="W684" i="8"/>
  <c r="W685" i="8"/>
  <c r="W686" i="8"/>
  <c r="W687" i="8"/>
  <c r="W688" i="8"/>
  <c r="W689" i="8"/>
  <c r="W690" i="8"/>
  <c r="W691" i="8"/>
  <c r="W692" i="8"/>
  <c r="W693" i="8"/>
  <c r="W694" i="8"/>
  <c r="W695" i="8"/>
  <c r="W696" i="8"/>
  <c r="W697" i="8"/>
  <c r="W698" i="8"/>
  <c r="W699" i="8"/>
  <c r="W700" i="8"/>
  <c r="W701" i="8"/>
  <c r="W702" i="8"/>
  <c r="W703" i="8"/>
  <c r="W704" i="8"/>
  <c r="W705" i="8"/>
  <c r="W706" i="8"/>
  <c r="W707" i="8"/>
  <c r="W708" i="8"/>
  <c r="W709" i="8"/>
  <c r="W710" i="8"/>
  <c r="W711" i="8"/>
  <c r="W712" i="8"/>
  <c r="W713" i="8"/>
  <c r="W714" i="8"/>
  <c r="W715" i="8"/>
  <c r="W716" i="8"/>
  <c r="W717" i="8"/>
  <c r="W718" i="8"/>
  <c r="W719" i="8"/>
  <c r="W720" i="8"/>
  <c r="W721" i="8"/>
  <c r="W722" i="8"/>
  <c r="W723" i="8"/>
  <c r="W724" i="8"/>
  <c r="W725" i="8"/>
  <c r="W726" i="8"/>
  <c r="W727" i="8"/>
  <c r="W728" i="8"/>
  <c r="W729" i="8"/>
  <c r="W730" i="8"/>
  <c r="W731" i="8"/>
  <c r="W732" i="8"/>
  <c r="W733" i="8"/>
  <c r="W734" i="8"/>
  <c r="W735" i="8"/>
  <c r="W736" i="8"/>
  <c r="W737" i="8"/>
  <c r="W738" i="8"/>
  <c r="W739" i="8"/>
  <c r="W740" i="8"/>
  <c r="W741" i="8"/>
  <c r="W742" i="8"/>
  <c r="W743" i="8"/>
  <c r="W744" i="8"/>
  <c r="W745" i="8"/>
  <c r="W746" i="8"/>
  <c r="W747" i="8"/>
  <c r="W748" i="8"/>
  <c r="W749" i="8"/>
  <c r="W750" i="8"/>
  <c r="W751" i="8"/>
  <c r="W752" i="8"/>
  <c r="W753" i="8"/>
  <c r="W754" i="8"/>
  <c r="W755" i="8"/>
  <c r="W756" i="8"/>
  <c r="W757" i="8"/>
  <c r="W758" i="8"/>
  <c r="W759" i="8"/>
  <c r="W760" i="8"/>
  <c r="W761" i="8"/>
  <c r="W762" i="8"/>
  <c r="W763" i="8"/>
  <c r="W764" i="8"/>
  <c r="W765" i="8"/>
  <c r="W766" i="8"/>
  <c r="W767" i="8"/>
  <c r="W768" i="8"/>
  <c r="W769" i="8"/>
  <c r="W770" i="8"/>
  <c r="W771" i="8"/>
  <c r="W772" i="8"/>
  <c r="W773" i="8"/>
  <c r="W774" i="8"/>
  <c r="W775" i="8"/>
  <c r="W776" i="8"/>
  <c r="W777" i="8"/>
  <c r="W778" i="8"/>
  <c r="W779" i="8"/>
  <c r="W780" i="8"/>
  <c r="W781" i="8"/>
  <c r="W782" i="8"/>
  <c r="W783" i="8"/>
  <c r="W784" i="8"/>
  <c r="W785" i="8"/>
  <c r="W786" i="8"/>
  <c r="W787" i="8"/>
  <c r="W788" i="8"/>
  <c r="W789" i="8"/>
  <c r="W790" i="8"/>
  <c r="W791" i="8"/>
  <c r="W792" i="8"/>
  <c r="W793" i="8"/>
  <c r="W794" i="8"/>
  <c r="W795" i="8"/>
  <c r="W796" i="8"/>
  <c r="W797" i="8"/>
  <c r="W798" i="8"/>
  <c r="W799" i="8"/>
  <c r="W800" i="8"/>
  <c r="W801" i="8"/>
  <c r="W802" i="8"/>
  <c r="W803" i="8"/>
  <c r="W804" i="8"/>
  <c r="W805" i="8"/>
  <c r="W806" i="8"/>
  <c r="W807" i="8"/>
  <c r="W808" i="8"/>
  <c r="W809" i="8"/>
  <c r="W810" i="8"/>
  <c r="W811" i="8"/>
  <c r="W812" i="8"/>
  <c r="W813" i="8"/>
  <c r="W814" i="8"/>
  <c r="W815" i="8"/>
  <c r="W816" i="8"/>
  <c r="W817" i="8"/>
  <c r="W818" i="8"/>
  <c r="W819" i="8"/>
  <c r="W820" i="8"/>
  <c r="W821" i="8"/>
  <c r="W822" i="8"/>
  <c r="W823" i="8"/>
  <c r="W824" i="8"/>
  <c r="W825" i="8"/>
  <c r="W826" i="8"/>
  <c r="W827" i="8"/>
  <c r="W828" i="8"/>
  <c r="W829" i="8"/>
  <c r="W830" i="8"/>
  <c r="W831" i="8"/>
  <c r="W832" i="8"/>
  <c r="W833" i="8"/>
  <c r="W834" i="8"/>
  <c r="W835" i="8"/>
  <c r="W836" i="8"/>
  <c r="W837" i="8"/>
  <c r="W838" i="8"/>
  <c r="W839" i="8"/>
  <c r="W840" i="8"/>
  <c r="W841" i="8"/>
  <c r="W842" i="8"/>
  <c r="W843" i="8"/>
  <c r="W844" i="8"/>
  <c r="W845" i="8"/>
  <c r="W846" i="8"/>
  <c r="W847" i="8"/>
  <c r="W848" i="8"/>
  <c r="W849" i="8"/>
  <c r="W850" i="8"/>
  <c r="W851" i="8"/>
  <c r="W852" i="8"/>
  <c r="W853" i="8"/>
  <c r="W854" i="8"/>
  <c r="W855" i="8"/>
  <c r="W856" i="8"/>
  <c r="W857" i="8"/>
  <c r="W858" i="8"/>
  <c r="W859" i="8"/>
  <c r="W860" i="8"/>
  <c r="W861" i="8"/>
  <c r="W862" i="8"/>
  <c r="W863" i="8"/>
  <c r="W864" i="8"/>
  <c r="W865" i="8"/>
  <c r="W866" i="8"/>
  <c r="W867" i="8"/>
  <c r="W868" i="8"/>
  <c r="W869" i="8"/>
  <c r="W870" i="8"/>
  <c r="W871" i="8"/>
  <c r="W872" i="8"/>
  <c r="W873" i="8"/>
  <c r="W874" i="8"/>
  <c r="W875" i="8"/>
  <c r="W876" i="8"/>
  <c r="W877" i="8"/>
  <c r="W878" i="8"/>
  <c r="W879" i="8"/>
  <c r="W880" i="8"/>
  <c r="W881" i="8"/>
  <c r="W882" i="8"/>
  <c r="W883" i="8"/>
  <c r="W884" i="8"/>
  <c r="W885" i="8"/>
  <c r="W886" i="8"/>
  <c r="W887" i="8"/>
  <c r="W888" i="8"/>
  <c r="W889" i="8"/>
  <c r="W890" i="8"/>
  <c r="W891" i="8"/>
  <c r="W892" i="8"/>
  <c r="W893" i="8"/>
  <c r="W894" i="8"/>
  <c r="W895" i="8"/>
  <c r="W896" i="8"/>
  <c r="W897" i="8"/>
  <c r="W898" i="8"/>
  <c r="W899" i="8"/>
  <c r="W900" i="8"/>
  <c r="W901" i="8"/>
  <c r="W902" i="8"/>
  <c r="W903" i="8"/>
  <c r="W904" i="8"/>
  <c r="W905" i="8"/>
  <c r="W906" i="8"/>
  <c r="W907" i="8"/>
  <c r="W908" i="8"/>
  <c r="W909" i="8"/>
  <c r="W910" i="8"/>
  <c r="W911" i="8"/>
  <c r="W912" i="8"/>
  <c r="W913" i="8"/>
  <c r="W914" i="8"/>
  <c r="W915" i="8"/>
  <c r="W916" i="8"/>
  <c r="W917" i="8"/>
  <c r="W918" i="8"/>
  <c r="W919" i="8"/>
  <c r="W920" i="8"/>
  <c r="W921" i="8"/>
  <c r="W922" i="8"/>
  <c r="W923" i="8"/>
  <c r="W924" i="8"/>
  <c r="W925" i="8"/>
  <c r="W926" i="8"/>
  <c r="W927" i="8"/>
  <c r="W928" i="8"/>
  <c r="W929" i="8"/>
  <c r="W930" i="8"/>
  <c r="W931" i="8"/>
  <c r="W932" i="8"/>
  <c r="W933" i="8"/>
  <c r="W934" i="8"/>
  <c r="W935" i="8"/>
  <c r="W936" i="8"/>
  <c r="W937" i="8"/>
  <c r="W938" i="8"/>
  <c r="W939" i="8"/>
  <c r="W940" i="8"/>
  <c r="W941" i="8"/>
  <c r="W942" i="8"/>
  <c r="W943" i="8"/>
  <c r="W944" i="8"/>
  <c r="W945" i="8"/>
  <c r="W946" i="8"/>
  <c r="W947" i="8"/>
  <c r="W948" i="8"/>
  <c r="W949" i="8"/>
  <c r="W950" i="8"/>
  <c r="W951" i="8"/>
  <c r="W952" i="8"/>
  <c r="W953" i="8"/>
  <c r="W954" i="8"/>
  <c r="W955" i="8"/>
  <c r="W956" i="8"/>
  <c r="W957" i="8"/>
  <c r="W958" i="8"/>
  <c r="W959" i="8"/>
  <c r="W960" i="8"/>
  <c r="W961" i="8"/>
  <c r="W962" i="8"/>
  <c r="W963" i="8"/>
  <c r="W964" i="8"/>
  <c r="W965" i="8"/>
  <c r="W966" i="8"/>
  <c r="W967" i="8"/>
  <c r="W968" i="8"/>
  <c r="W969" i="8"/>
  <c r="W970" i="8"/>
  <c r="W971" i="8"/>
  <c r="W972" i="8"/>
  <c r="W973" i="8"/>
  <c r="W974" i="8"/>
  <c r="W975" i="8"/>
  <c r="W976" i="8"/>
  <c r="W977" i="8"/>
  <c r="W978" i="8"/>
  <c r="W979" i="8"/>
  <c r="W980" i="8"/>
  <c r="W981" i="8"/>
  <c r="W982" i="8"/>
  <c r="W983" i="8"/>
  <c r="W984" i="8"/>
  <c r="W985" i="8"/>
  <c r="W986" i="8"/>
  <c r="W987" i="8"/>
  <c r="W988" i="8"/>
  <c r="W989" i="8"/>
  <c r="W990" i="8"/>
  <c r="W991" i="8"/>
  <c r="W992" i="8"/>
  <c r="W993" i="8"/>
  <c r="W994" i="8"/>
  <c r="W995" i="8"/>
  <c r="W996" i="8"/>
  <c r="W997" i="8"/>
  <c r="W998" i="8"/>
  <c r="W999" i="8"/>
  <c r="W1000" i="8"/>
  <c r="W1001" i="8"/>
  <c r="W1002" i="8"/>
  <c r="W1003" i="8"/>
  <c r="W1004" i="8"/>
  <c r="AM4" i="8"/>
  <c r="AM5" i="8"/>
  <c r="AM6" i="8"/>
  <c r="AM7" i="8"/>
  <c r="AM8" i="8"/>
  <c r="AM9" i="8"/>
  <c r="AM10" i="8"/>
  <c r="AM11" i="8"/>
  <c r="AM12" i="8"/>
  <c r="BV4" i="8"/>
  <c r="BV5" i="8"/>
  <c r="BV6" i="8"/>
  <c r="BV7" i="8"/>
  <c r="BV8" i="8"/>
  <c r="BV9" i="8"/>
  <c r="BV10" i="8"/>
  <c r="BV11" i="8"/>
  <c r="BV12" i="8"/>
  <c r="AG47" i="8"/>
  <c r="AG48" i="8"/>
  <c r="AG49" i="8"/>
  <c r="AG50" i="8"/>
  <c r="AG51" i="8"/>
  <c r="AG52" i="8"/>
  <c r="AG53"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82" i="8"/>
  <c r="AG83" i="8"/>
  <c r="AG84" i="8"/>
  <c r="AG85" i="8"/>
  <c r="AG86" i="8"/>
  <c r="AG87" i="8"/>
  <c r="AG88" i="8"/>
  <c r="AG89" i="8"/>
  <c r="AG90" i="8"/>
  <c r="AG91" i="8"/>
  <c r="AG92" i="8"/>
  <c r="AG93" i="8"/>
  <c r="AG94" i="8"/>
  <c r="AG95" i="8"/>
  <c r="AG96" i="8"/>
  <c r="AG97" i="8"/>
  <c r="AG98" i="8"/>
  <c r="AG99" i="8"/>
  <c r="AG100" i="8"/>
  <c r="AG101" i="8"/>
  <c r="AG102" i="8"/>
  <c r="AG103" i="8"/>
  <c r="AG104" i="8"/>
  <c r="AG105" i="8"/>
  <c r="AG106" i="8"/>
  <c r="AG107" i="8"/>
  <c r="AG108" i="8"/>
  <c r="AG109" i="8"/>
  <c r="AG110" i="8"/>
  <c r="AG111" i="8"/>
  <c r="AG112" i="8"/>
  <c r="AG113" i="8"/>
  <c r="AG114" i="8"/>
  <c r="AG115" i="8"/>
  <c r="AG116" i="8"/>
  <c r="AG117" i="8"/>
  <c r="AG118" i="8"/>
  <c r="AG119" i="8"/>
  <c r="AG120" i="8"/>
  <c r="AG121" i="8"/>
  <c r="AG122" i="8"/>
  <c r="AG123" i="8"/>
  <c r="AG124" i="8"/>
  <c r="AG125" i="8"/>
  <c r="AG126" i="8"/>
  <c r="AG127" i="8"/>
  <c r="AG128" i="8"/>
  <c r="AG129" i="8"/>
  <c r="AG130" i="8"/>
  <c r="AG131" i="8"/>
  <c r="AG132" i="8"/>
  <c r="AG133" i="8"/>
  <c r="AG134" i="8"/>
  <c r="AG135" i="8"/>
  <c r="AG136" i="8"/>
  <c r="AG137" i="8"/>
  <c r="AG138" i="8"/>
  <c r="AG139" i="8"/>
  <c r="AG140" i="8"/>
  <c r="AG141" i="8"/>
  <c r="AG142" i="8"/>
  <c r="AG143" i="8"/>
  <c r="AG144" i="8"/>
  <c r="AG145" i="8"/>
  <c r="AG146" i="8"/>
  <c r="AG147" i="8"/>
  <c r="AG148" i="8"/>
  <c r="AG149" i="8"/>
  <c r="AG150" i="8"/>
  <c r="AG151" i="8"/>
  <c r="AG152" i="8"/>
  <c r="AG153" i="8"/>
  <c r="AG154" i="8"/>
  <c r="AG155" i="8"/>
  <c r="AG156" i="8"/>
  <c r="AG157" i="8"/>
  <c r="AG158" i="8"/>
  <c r="AG159" i="8"/>
  <c r="AG160" i="8"/>
  <c r="AG161" i="8"/>
  <c r="AG162" i="8"/>
  <c r="AG163" i="8"/>
  <c r="AG164" i="8"/>
  <c r="AG165" i="8"/>
  <c r="AG166" i="8"/>
  <c r="AG167" i="8"/>
  <c r="AG168" i="8"/>
  <c r="AG169" i="8"/>
  <c r="AG170" i="8"/>
  <c r="AG171" i="8"/>
  <c r="AG172" i="8"/>
  <c r="AG173" i="8"/>
  <c r="AG174" i="8"/>
  <c r="AG175" i="8"/>
  <c r="AG176" i="8"/>
  <c r="AG177" i="8"/>
  <c r="AG178" i="8"/>
  <c r="AG179" i="8"/>
  <c r="AG180" i="8"/>
  <c r="AG181" i="8"/>
  <c r="AG182" i="8"/>
  <c r="AG183" i="8"/>
  <c r="AG184" i="8"/>
  <c r="AG185" i="8"/>
  <c r="AG186" i="8"/>
  <c r="AG187" i="8"/>
  <c r="AG188" i="8"/>
  <c r="AG189" i="8"/>
  <c r="AG190" i="8"/>
  <c r="AG191" i="8"/>
  <c r="AG192" i="8"/>
  <c r="AG193" i="8"/>
  <c r="AG194" i="8"/>
  <c r="AG195" i="8"/>
  <c r="AG196" i="8"/>
  <c r="AG197" i="8"/>
  <c r="AG198" i="8"/>
  <c r="AG199" i="8"/>
  <c r="AG200" i="8"/>
  <c r="AG201" i="8"/>
  <c r="AG202" i="8"/>
  <c r="AG203" i="8"/>
  <c r="AG204" i="8"/>
  <c r="AG205" i="8"/>
  <c r="AG206" i="8"/>
  <c r="AG207" i="8"/>
  <c r="AG208" i="8"/>
  <c r="AG209" i="8"/>
  <c r="AG210" i="8"/>
  <c r="AG211" i="8"/>
  <c r="AG212" i="8"/>
  <c r="AG213" i="8"/>
  <c r="AG214" i="8"/>
  <c r="AG215" i="8"/>
  <c r="AG216" i="8"/>
  <c r="AG217" i="8"/>
  <c r="AG218" i="8"/>
  <c r="AG219" i="8"/>
  <c r="AG220" i="8"/>
  <c r="AG221" i="8"/>
  <c r="AG222" i="8"/>
  <c r="AG223" i="8"/>
  <c r="AG224" i="8"/>
  <c r="AG225" i="8"/>
  <c r="AG226" i="8"/>
  <c r="AG227" i="8"/>
  <c r="AG228" i="8"/>
  <c r="AG229" i="8"/>
  <c r="AG230" i="8"/>
  <c r="AG231" i="8"/>
  <c r="AG232" i="8"/>
  <c r="AG233" i="8"/>
  <c r="AG234" i="8"/>
  <c r="AG235" i="8"/>
  <c r="AG236" i="8"/>
  <c r="AG237" i="8"/>
  <c r="AG238" i="8"/>
  <c r="AG239" i="8"/>
  <c r="AG240" i="8"/>
  <c r="AG241" i="8"/>
  <c r="AG242" i="8"/>
  <c r="AG243" i="8"/>
  <c r="AG244" i="8"/>
  <c r="AG245" i="8"/>
  <c r="AG246" i="8"/>
  <c r="AG247" i="8"/>
  <c r="AG248" i="8"/>
  <c r="AG249" i="8"/>
  <c r="AG250" i="8"/>
  <c r="AG251" i="8"/>
  <c r="AG252" i="8"/>
  <c r="AG253" i="8"/>
  <c r="AG254" i="8"/>
  <c r="AG255" i="8"/>
  <c r="AG256" i="8"/>
  <c r="AG257" i="8"/>
  <c r="AG258" i="8"/>
  <c r="AG259" i="8"/>
  <c r="AG260" i="8"/>
  <c r="AG261" i="8"/>
  <c r="AG262" i="8"/>
  <c r="AG263" i="8"/>
  <c r="AG264" i="8"/>
  <c r="AG265" i="8"/>
  <c r="AG266" i="8"/>
  <c r="AG267" i="8"/>
  <c r="AG268" i="8"/>
  <c r="AG269" i="8"/>
  <c r="AG270" i="8"/>
  <c r="AG271" i="8"/>
  <c r="AG272" i="8"/>
  <c r="AG273" i="8"/>
  <c r="AG274" i="8"/>
  <c r="AG275" i="8"/>
  <c r="AG276" i="8"/>
  <c r="AG277" i="8"/>
  <c r="AG278" i="8"/>
  <c r="AG279" i="8"/>
  <c r="AG280" i="8"/>
  <c r="AG281" i="8"/>
  <c r="AG282" i="8"/>
  <c r="AG283" i="8"/>
  <c r="AG284" i="8"/>
  <c r="AG285" i="8"/>
  <c r="AG286" i="8"/>
  <c r="AG287" i="8"/>
  <c r="AG288" i="8"/>
  <c r="AG289" i="8"/>
  <c r="AG290" i="8"/>
  <c r="AG291" i="8"/>
  <c r="AG292" i="8"/>
  <c r="AG293" i="8"/>
  <c r="AG294" i="8"/>
  <c r="AG295" i="8"/>
  <c r="AG296" i="8"/>
  <c r="AG297" i="8"/>
  <c r="AG298" i="8"/>
  <c r="AG299" i="8"/>
  <c r="AG300" i="8"/>
  <c r="AG301" i="8"/>
  <c r="AG302" i="8"/>
  <c r="AG303" i="8"/>
  <c r="AG304" i="8"/>
  <c r="AG305" i="8"/>
  <c r="AG306" i="8"/>
  <c r="AG307" i="8"/>
  <c r="AG308" i="8"/>
  <c r="AG309" i="8"/>
  <c r="AG310" i="8"/>
  <c r="AG311" i="8"/>
  <c r="AG312" i="8"/>
  <c r="AG313" i="8"/>
  <c r="AG314" i="8"/>
  <c r="AG315" i="8"/>
  <c r="AG316" i="8"/>
  <c r="AG317" i="8"/>
  <c r="AG318" i="8"/>
  <c r="AG319" i="8"/>
  <c r="AG320" i="8"/>
  <c r="AG321" i="8"/>
  <c r="AG322" i="8"/>
  <c r="AG323" i="8"/>
  <c r="AG324" i="8"/>
  <c r="AG325" i="8"/>
  <c r="AG326" i="8"/>
  <c r="AG327" i="8"/>
  <c r="AG328" i="8"/>
  <c r="AG329" i="8"/>
  <c r="AG330" i="8"/>
  <c r="AG331" i="8"/>
  <c r="AG332" i="8"/>
  <c r="AG333" i="8"/>
  <c r="AG334" i="8"/>
  <c r="AG335" i="8"/>
  <c r="AG336" i="8"/>
  <c r="AG337" i="8"/>
  <c r="AG338" i="8"/>
  <c r="AG339" i="8"/>
  <c r="AG340" i="8"/>
  <c r="AG341" i="8"/>
  <c r="AG342" i="8"/>
  <c r="AG343" i="8"/>
  <c r="AG344" i="8"/>
  <c r="AG345" i="8"/>
  <c r="AG346" i="8"/>
  <c r="AG347" i="8"/>
  <c r="AG348" i="8"/>
  <c r="AG349" i="8"/>
  <c r="AG350" i="8"/>
  <c r="AG351" i="8"/>
  <c r="AG352" i="8"/>
  <c r="AG353" i="8"/>
  <c r="AG354" i="8"/>
  <c r="AG355" i="8"/>
  <c r="AG356" i="8"/>
  <c r="AG357" i="8"/>
  <c r="AG358" i="8"/>
  <c r="AG359" i="8"/>
  <c r="AG360" i="8"/>
  <c r="AG361" i="8"/>
  <c r="AG362" i="8"/>
  <c r="AG363" i="8"/>
  <c r="AG364" i="8"/>
  <c r="AG365" i="8"/>
  <c r="AG366" i="8"/>
  <c r="AG367" i="8"/>
  <c r="AG368" i="8"/>
  <c r="AG369" i="8"/>
  <c r="AG370" i="8"/>
  <c r="AG371" i="8"/>
  <c r="AG372" i="8"/>
  <c r="AG373" i="8"/>
  <c r="AG374" i="8"/>
  <c r="AG375" i="8"/>
  <c r="AG376" i="8"/>
  <c r="AG377" i="8"/>
  <c r="AG378" i="8"/>
  <c r="AG379" i="8"/>
  <c r="AG380" i="8"/>
  <c r="AG381" i="8"/>
  <c r="AG382" i="8"/>
  <c r="AG383" i="8"/>
  <c r="AG384" i="8"/>
  <c r="AG385" i="8"/>
  <c r="AG386" i="8"/>
  <c r="AG387" i="8"/>
  <c r="AG388" i="8"/>
  <c r="AG389" i="8"/>
  <c r="AG390" i="8"/>
  <c r="AG391" i="8"/>
  <c r="AG392" i="8"/>
  <c r="AG393" i="8"/>
  <c r="AG394" i="8"/>
  <c r="AG395" i="8"/>
  <c r="AG396" i="8"/>
  <c r="AG397" i="8"/>
  <c r="AG398" i="8"/>
  <c r="AG399" i="8"/>
  <c r="AG400" i="8"/>
  <c r="AG401" i="8"/>
  <c r="AG402" i="8"/>
  <c r="AG403" i="8"/>
  <c r="AG404" i="8"/>
  <c r="AG405" i="8"/>
  <c r="AG406" i="8"/>
  <c r="AG407" i="8"/>
  <c r="AG408" i="8"/>
  <c r="AG409" i="8"/>
  <c r="AG410" i="8"/>
  <c r="AG411" i="8"/>
  <c r="AG412" i="8"/>
  <c r="AG413" i="8"/>
  <c r="AG414" i="8"/>
  <c r="AG415" i="8"/>
  <c r="AG416" i="8"/>
  <c r="AG417" i="8"/>
  <c r="AG418" i="8"/>
  <c r="AG419" i="8"/>
  <c r="AG420" i="8"/>
  <c r="AG421" i="8"/>
  <c r="AG422" i="8"/>
  <c r="AG423" i="8"/>
  <c r="AG424" i="8"/>
  <c r="AG425" i="8"/>
  <c r="AG426" i="8"/>
  <c r="AG427" i="8"/>
  <c r="AG428" i="8"/>
  <c r="AG429" i="8"/>
  <c r="AG430" i="8"/>
  <c r="AG431" i="8"/>
  <c r="AG432" i="8"/>
  <c r="AG433" i="8"/>
  <c r="AG434" i="8"/>
  <c r="AG435" i="8"/>
  <c r="AG436" i="8"/>
  <c r="AG437" i="8"/>
  <c r="AG438" i="8"/>
  <c r="AG439" i="8"/>
  <c r="AG440" i="8"/>
  <c r="AG441" i="8"/>
  <c r="AG442" i="8"/>
  <c r="AG443" i="8"/>
  <c r="AG444" i="8"/>
  <c r="AG445" i="8"/>
  <c r="AG446" i="8"/>
  <c r="AG447" i="8"/>
  <c r="AG448" i="8"/>
  <c r="AG449" i="8"/>
  <c r="AG450" i="8"/>
  <c r="AG451" i="8"/>
  <c r="AG452" i="8"/>
  <c r="AG453" i="8"/>
  <c r="AG454" i="8"/>
  <c r="AG455" i="8"/>
  <c r="AG456" i="8"/>
  <c r="AG457" i="8"/>
  <c r="AG458" i="8"/>
  <c r="AG459" i="8"/>
  <c r="AG460" i="8"/>
  <c r="AG461" i="8"/>
  <c r="AG462" i="8"/>
  <c r="AG463" i="8"/>
  <c r="AG464" i="8"/>
  <c r="AG465" i="8"/>
  <c r="AG466" i="8"/>
  <c r="AG467" i="8"/>
  <c r="AG468" i="8"/>
  <c r="AG469" i="8"/>
  <c r="AG470" i="8"/>
  <c r="AG471" i="8"/>
  <c r="AG472" i="8"/>
  <c r="AG473" i="8"/>
  <c r="AG474" i="8"/>
  <c r="AG475" i="8"/>
  <c r="AG476" i="8"/>
  <c r="AG477" i="8"/>
  <c r="AG478" i="8"/>
  <c r="AG479" i="8"/>
  <c r="AG480" i="8"/>
  <c r="AG481" i="8"/>
  <c r="AG482" i="8"/>
  <c r="AG483" i="8"/>
  <c r="AG484" i="8"/>
  <c r="AG485" i="8"/>
  <c r="AG486" i="8"/>
  <c r="AG487" i="8"/>
  <c r="AG488" i="8"/>
  <c r="AG489" i="8"/>
  <c r="AG490" i="8"/>
  <c r="AG491" i="8"/>
  <c r="AG492" i="8"/>
  <c r="AG493" i="8"/>
  <c r="AG494" i="8"/>
  <c r="AG495" i="8"/>
  <c r="AG496" i="8"/>
  <c r="AG497" i="8"/>
  <c r="AG498" i="8"/>
  <c r="AG499" i="8"/>
  <c r="AG500" i="8"/>
  <c r="AG501" i="8"/>
  <c r="AG502" i="8"/>
  <c r="AG503" i="8"/>
  <c r="AG504" i="8"/>
  <c r="AG505" i="8"/>
  <c r="AG506" i="8"/>
  <c r="AG507" i="8"/>
  <c r="AG508" i="8"/>
  <c r="AG509" i="8"/>
  <c r="AG510" i="8"/>
  <c r="AG511" i="8"/>
  <c r="AG512" i="8"/>
  <c r="AG513" i="8"/>
  <c r="AG514" i="8"/>
  <c r="AG515" i="8"/>
  <c r="AG516" i="8"/>
  <c r="AG517" i="8"/>
  <c r="AG518" i="8"/>
  <c r="AG519" i="8"/>
  <c r="AG520" i="8"/>
  <c r="AG521" i="8"/>
  <c r="AG522" i="8"/>
  <c r="AG523" i="8"/>
  <c r="AG524" i="8"/>
  <c r="AG525" i="8"/>
  <c r="AG526" i="8"/>
  <c r="AG527" i="8"/>
  <c r="AG528" i="8"/>
  <c r="AG529" i="8"/>
  <c r="AG530" i="8"/>
  <c r="AG531" i="8"/>
  <c r="AG532" i="8"/>
  <c r="AG533" i="8"/>
  <c r="AG534" i="8"/>
  <c r="AG535" i="8"/>
  <c r="AG536" i="8"/>
  <c r="AG537" i="8"/>
  <c r="AG538" i="8"/>
  <c r="AG539" i="8"/>
  <c r="AG540" i="8"/>
  <c r="AG541" i="8"/>
  <c r="AG542" i="8"/>
  <c r="AG543" i="8"/>
  <c r="AG544" i="8"/>
  <c r="AG545" i="8"/>
  <c r="AG546" i="8"/>
  <c r="AG547" i="8"/>
  <c r="AG548" i="8"/>
  <c r="AG549" i="8"/>
  <c r="AG550" i="8"/>
  <c r="AG551" i="8"/>
  <c r="AG552" i="8"/>
  <c r="AG553" i="8"/>
  <c r="AG554" i="8"/>
  <c r="AG555" i="8"/>
  <c r="AG556" i="8"/>
  <c r="AG557" i="8"/>
  <c r="AG558" i="8"/>
  <c r="AG559" i="8"/>
  <c r="AG560" i="8"/>
  <c r="AG561" i="8"/>
  <c r="AG562" i="8"/>
  <c r="AG563" i="8"/>
  <c r="AG564" i="8"/>
  <c r="AG565" i="8"/>
  <c r="AG566" i="8"/>
  <c r="AG567" i="8"/>
  <c r="AG568" i="8"/>
  <c r="AG569" i="8"/>
  <c r="AG570" i="8"/>
  <c r="AG571" i="8"/>
  <c r="AG572" i="8"/>
  <c r="AG573" i="8"/>
  <c r="AG574" i="8"/>
  <c r="AG575" i="8"/>
  <c r="AG576" i="8"/>
  <c r="AG577" i="8"/>
  <c r="AG578" i="8"/>
  <c r="AG579" i="8"/>
  <c r="AG580" i="8"/>
  <c r="AG581" i="8"/>
  <c r="AG582" i="8"/>
  <c r="AG583" i="8"/>
  <c r="AG584" i="8"/>
  <c r="AG585" i="8"/>
  <c r="AG586" i="8"/>
  <c r="AG587" i="8"/>
  <c r="AG588" i="8"/>
  <c r="AG589" i="8"/>
  <c r="AG590" i="8"/>
  <c r="AG591" i="8"/>
  <c r="AG592" i="8"/>
  <c r="AG593" i="8"/>
  <c r="AG594" i="8"/>
  <c r="AG595" i="8"/>
  <c r="AG596" i="8"/>
  <c r="AG597" i="8"/>
  <c r="AG598" i="8"/>
  <c r="AG599" i="8"/>
  <c r="AG600" i="8"/>
  <c r="AG601" i="8"/>
  <c r="AG602" i="8"/>
  <c r="AG603" i="8"/>
  <c r="AG604" i="8"/>
  <c r="AG605" i="8"/>
  <c r="AG606" i="8"/>
  <c r="AG607" i="8"/>
  <c r="AG608" i="8"/>
  <c r="AG609" i="8"/>
  <c r="AG610" i="8"/>
  <c r="AG611" i="8"/>
  <c r="AG612" i="8"/>
  <c r="AG613" i="8"/>
  <c r="AG614" i="8"/>
  <c r="AG615" i="8"/>
  <c r="AG616" i="8"/>
  <c r="AG617" i="8"/>
  <c r="AG618" i="8"/>
  <c r="AG619" i="8"/>
  <c r="AG620" i="8"/>
  <c r="AG621" i="8"/>
  <c r="AG622" i="8"/>
  <c r="AG623" i="8"/>
  <c r="AG624" i="8"/>
  <c r="AG625" i="8"/>
  <c r="AG626" i="8"/>
  <c r="AG627" i="8"/>
  <c r="AG628" i="8"/>
  <c r="AG629" i="8"/>
  <c r="AG630" i="8"/>
  <c r="AG631" i="8"/>
  <c r="AG632" i="8"/>
  <c r="AG633" i="8"/>
  <c r="AG634" i="8"/>
  <c r="AG635" i="8"/>
  <c r="AG636" i="8"/>
  <c r="AG637" i="8"/>
  <c r="AG638" i="8"/>
  <c r="AG639" i="8"/>
  <c r="AG640" i="8"/>
  <c r="AG641" i="8"/>
  <c r="AG642" i="8"/>
  <c r="AG643" i="8"/>
  <c r="AG644" i="8"/>
  <c r="AG645" i="8"/>
  <c r="AG646" i="8"/>
  <c r="AG647" i="8"/>
  <c r="AG648" i="8"/>
  <c r="AG649" i="8"/>
  <c r="AG650" i="8"/>
  <c r="AG651" i="8"/>
  <c r="AG652" i="8"/>
  <c r="AG653" i="8"/>
  <c r="AG654" i="8"/>
  <c r="AG655" i="8"/>
  <c r="AG656" i="8"/>
  <c r="AG657" i="8"/>
  <c r="AG658" i="8"/>
  <c r="AG659" i="8"/>
  <c r="AG660" i="8"/>
  <c r="AG661" i="8"/>
  <c r="AG662" i="8"/>
  <c r="AG663" i="8"/>
  <c r="AG664" i="8"/>
  <c r="AG665" i="8"/>
  <c r="AG666" i="8"/>
  <c r="AG667" i="8"/>
  <c r="AG668" i="8"/>
  <c r="AG669" i="8"/>
  <c r="AG670" i="8"/>
  <c r="AG671" i="8"/>
  <c r="AG672" i="8"/>
  <c r="AG673" i="8"/>
  <c r="AG674" i="8"/>
  <c r="AG675" i="8"/>
  <c r="AG676" i="8"/>
  <c r="AG677" i="8"/>
  <c r="AG678" i="8"/>
  <c r="AG679" i="8"/>
  <c r="AG680" i="8"/>
  <c r="AG681" i="8"/>
  <c r="AG682" i="8"/>
  <c r="AG683" i="8"/>
  <c r="AG684" i="8"/>
  <c r="AG685" i="8"/>
  <c r="AG686" i="8"/>
  <c r="AG687" i="8"/>
  <c r="AG688" i="8"/>
  <c r="AG689" i="8"/>
  <c r="AG690" i="8"/>
  <c r="AG691" i="8"/>
  <c r="AG692" i="8"/>
  <c r="AG693" i="8"/>
  <c r="AG694" i="8"/>
  <c r="AG695" i="8"/>
  <c r="AG696" i="8"/>
  <c r="AG697" i="8"/>
  <c r="AG698" i="8"/>
  <c r="AG699" i="8"/>
  <c r="AG700" i="8"/>
  <c r="AG701" i="8"/>
  <c r="AG702" i="8"/>
  <c r="AG703" i="8"/>
  <c r="AG704" i="8"/>
  <c r="AG705" i="8"/>
  <c r="AG706" i="8"/>
  <c r="AG707" i="8"/>
  <c r="AG708" i="8"/>
  <c r="AG709" i="8"/>
  <c r="AG710" i="8"/>
  <c r="AG711" i="8"/>
  <c r="AG712" i="8"/>
  <c r="AG713" i="8"/>
  <c r="AG714" i="8"/>
  <c r="AG715" i="8"/>
  <c r="AG716" i="8"/>
  <c r="AG717" i="8"/>
  <c r="AG718" i="8"/>
  <c r="AG719" i="8"/>
  <c r="AG720" i="8"/>
  <c r="AG721" i="8"/>
  <c r="AG722" i="8"/>
  <c r="AG723" i="8"/>
  <c r="AG724" i="8"/>
  <c r="AG725" i="8"/>
  <c r="AG726" i="8"/>
  <c r="AG727" i="8"/>
  <c r="AG728" i="8"/>
  <c r="AG729" i="8"/>
  <c r="AG730" i="8"/>
  <c r="AG731" i="8"/>
  <c r="AG732" i="8"/>
  <c r="AG733" i="8"/>
  <c r="AG734" i="8"/>
  <c r="AG735" i="8"/>
  <c r="AG736" i="8"/>
  <c r="AG737" i="8"/>
  <c r="AG738" i="8"/>
  <c r="AG739" i="8"/>
  <c r="AG740" i="8"/>
  <c r="AG741" i="8"/>
  <c r="AG742" i="8"/>
  <c r="AG743" i="8"/>
  <c r="AG744" i="8"/>
  <c r="AG745" i="8"/>
  <c r="AG746" i="8"/>
  <c r="AG747" i="8"/>
  <c r="AG748" i="8"/>
  <c r="AG749" i="8"/>
  <c r="AG750" i="8"/>
  <c r="AG751" i="8"/>
  <c r="AG752" i="8"/>
  <c r="AG753" i="8"/>
  <c r="AG754" i="8"/>
  <c r="AG755" i="8"/>
  <c r="AG756" i="8"/>
  <c r="AG757" i="8"/>
  <c r="AG758" i="8"/>
  <c r="AG759" i="8"/>
  <c r="AG760" i="8"/>
  <c r="AG761" i="8"/>
  <c r="AG762" i="8"/>
  <c r="AG763" i="8"/>
  <c r="AG764" i="8"/>
  <c r="AG765" i="8"/>
  <c r="AG766" i="8"/>
  <c r="AG767" i="8"/>
  <c r="AG768" i="8"/>
  <c r="AG769" i="8"/>
  <c r="AG770" i="8"/>
  <c r="AG771" i="8"/>
  <c r="AG772" i="8"/>
  <c r="AG773" i="8"/>
  <c r="AG774" i="8"/>
  <c r="AG775" i="8"/>
  <c r="AG776" i="8"/>
  <c r="AG777" i="8"/>
  <c r="AG778" i="8"/>
  <c r="AG779" i="8"/>
  <c r="AG780" i="8"/>
  <c r="AG781" i="8"/>
  <c r="AG782" i="8"/>
  <c r="AG783" i="8"/>
  <c r="AG784" i="8"/>
  <c r="AG785" i="8"/>
  <c r="AG786" i="8"/>
  <c r="AG787" i="8"/>
  <c r="AG788" i="8"/>
  <c r="AG789" i="8"/>
  <c r="AG790" i="8"/>
  <c r="AG791" i="8"/>
  <c r="AG792" i="8"/>
  <c r="AG793" i="8"/>
  <c r="AG794" i="8"/>
  <c r="AG795" i="8"/>
  <c r="AG796" i="8"/>
  <c r="AG797" i="8"/>
  <c r="AG798" i="8"/>
  <c r="AG799" i="8"/>
  <c r="AG800" i="8"/>
  <c r="AG801" i="8"/>
  <c r="AG802" i="8"/>
  <c r="AG803" i="8"/>
  <c r="AG804" i="8"/>
  <c r="AG805" i="8"/>
  <c r="AG806" i="8"/>
  <c r="AG807" i="8"/>
  <c r="AG808" i="8"/>
  <c r="AG809" i="8"/>
  <c r="AG810" i="8"/>
  <c r="AG811" i="8"/>
  <c r="AG812" i="8"/>
  <c r="AG813" i="8"/>
  <c r="AG814" i="8"/>
  <c r="AG815" i="8"/>
  <c r="AG816" i="8"/>
  <c r="AG817" i="8"/>
  <c r="AG818" i="8"/>
  <c r="AG819" i="8"/>
  <c r="AG820" i="8"/>
  <c r="AG821" i="8"/>
  <c r="AG822" i="8"/>
  <c r="AG823" i="8"/>
  <c r="AG824" i="8"/>
  <c r="AG825" i="8"/>
  <c r="AG826" i="8"/>
  <c r="AG827" i="8"/>
  <c r="AG828" i="8"/>
  <c r="AG829" i="8"/>
  <c r="AG830" i="8"/>
  <c r="AG831" i="8"/>
  <c r="AG832" i="8"/>
  <c r="AG833" i="8"/>
  <c r="AG834" i="8"/>
  <c r="AG835" i="8"/>
  <c r="AG836" i="8"/>
  <c r="AG837" i="8"/>
  <c r="AG838" i="8"/>
  <c r="AG839" i="8"/>
  <c r="AG840" i="8"/>
  <c r="AG841" i="8"/>
  <c r="AG842" i="8"/>
  <c r="AG843" i="8"/>
  <c r="AG844" i="8"/>
  <c r="AG845" i="8"/>
  <c r="AG846" i="8"/>
  <c r="AG847" i="8"/>
  <c r="AG848" i="8"/>
  <c r="AG849" i="8"/>
  <c r="AG850" i="8"/>
  <c r="AG851" i="8"/>
  <c r="AG852" i="8"/>
  <c r="AG853" i="8"/>
  <c r="AG854" i="8"/>
  <c r="AG855" i="8"/>
  <c r="AG856" i="8"/>
  <c r="AG857" i="8"/>
  <c r="AG858" i="8"/>
  <c r="AG859" i="8"/>
  <c r="AG860" i="8"/>
  <c r="AG861" i="8"/>
  <c r="AG862" i="8"/>
  <c r="AG863" i="8"/>
  <c r="AG864" i="8"/>
  <c r="AG865" i="8"/>
  <c r="AG866" i="8"/>
  <c r="AG867" i="8"/>
  <c r="AG868" i="8"/>
  <c r="AG869" i="8"/>
  <c r="AG870" i="8"/>
  <c r="AG871" i="8"/>
  <c r="AG872" i="8"/>
  <c r="AG873" i="8"/>
  <c r="AG874" i="8"/>
  <c r="AG875" i="8"/>
  <c r="AG876" i="8"/>
  <c r="AG877" i="8"/>
  <c r="AG878" i="8"/>
  <c r="AG879" i="8"/>
  <c r="AG880" i="8"/>
  <c r="AG881" i="8"/>
  <c r="AG882" i="8"/>
  <c r="AG883" i="8"/>
  <c r="AG884" i="8"/>
  <c r="AG885" i="8"/>
  <c r="AG886" i="8"/>
  <c r="AG887" i="8"/>
  <c r="AG888" i="8"/>
  <c r="AG889" i="8"/>
  <c r="AG890" i="8"/>
  <c r="AG891" i="8"/>
  <c r="AG892" i="8"/>
  <c r="AG893" i="8"/>
  <c r="AG894" i="8"/>
  <c r="AG895" i="8"/>
  <c r="AG896" i="8"/>
  <c r="AG897" i="8"/>
  <c r="AG898" i="8"/>
  <c r="AG899" i="8"/>
  <c r="AG900" i="8"/>
  <c r="AG901" i="8"/>
  <c r="AG902" i="8"/>
  <c r="AG903" i="8"/>
  <c r="AG904" i="8"/>
  <c r="AG905" i="8"/>
  <c r="AG906" i="8"/>
  <c r="AG907" i="8"/>
  <c r="AG908" i="8"/>
  <c r="AG909" i="8"/>
  <c r="AG910" i="8"/>
  <c r="AG911" i="8"/>
  <c r="AG912" i="8"/>
  <c r="AG913" i="8"/>
  <c r="AG914" i="8"/>
  <c r="AG915" i="8"/>
  <c r="AG916" i="8"/>
  <c r="AG917" i="8"/>
  <c r="AG918" i="8"/>
  <c r="AG919" i="8"/>
  <c r="AG920" i="8"/>
  <c r="AG921" i="8"/>
  <c r="AG922" i="8"/>
  <c r="AG923" i="8"/>
  <c r="AG924" i="8"/>
  <c r="AG925" i="8"/>
  <c r="AG926" i="8"/>
  <c r="AG927" i="8"/>
  <c r="AG928" i="8"/>
  <c r="AG929" i="8"/>
  <c r="AG930" i="8"/>
  <c r="AG931" i="8"/>
  <c r="AG932" i="8"/>
  <c r="AG933" i="8"/>
  <c r="AG934" i="8"/>
  <c r="AG935" i="8"/>
  <c r="AG936" i="8"/>
  <c r="AG937" i="8"/>
  <c r="AG938" i="8"/>
  <c r="AG939" i="8"/>
  <c r="AG940" i="8"/>
  <c r="AG941" i="8"/>
  <c r="AG942" i="8"/>
  <c r="AG943" i="8"/>
  <c r="AG944" i="8"/>
  <c r="AG945" i="8"/>
  <c r="AG946" i="8"/>
  <c r="AG947" i="8"/>
  <c r="AG948" i="8"/>
  <c r="AG949" i="8"/>
  <c r="AG950" i="8"/>
  <c r="AG951" i="8"/>
  <c r="AG952" i="8"/>
  <c r="AG953" i="8"/>
  <c r="AG954" i="8"/>
  <c r="AG955" i="8"/>
  <c r="AG956" i="8"/>
  <c r="AG957" i="8"/>
  <c r="AG958" i="8"/>
  <c r="AG959" i="8"/>
  <c r="AG960" i="8"/>
  <c r="AG961" i="8"/>
  <c r="AG962" i="8"/>
  <c r="AG963" i="8"/>
  <c r="AG964" i="8"/>
  <c r="AG965" i="8"/>
  <c r="AG966" i="8"/>
  <c r="AG967" i="8"/>
  <c r="AG968" i="8"/>
  <c r="AG969" i="8"/>
  <c r="AG970" i="8"/>
  <c r="AG971" i="8"/>
  <c r="AG972" i="8"/>
  <c r="AG973" i="8"/>
  <c r="AG974" i="8"/>
  <c r="AG975" i="8"/>
  <c r="AG976" i="8"/>
  <c r="AG977" i="8"/>
  <c r="AG978" i="8"/>
  <c r="AG979" i="8"/>
  <c r="AG980" i="8"/>
  <c r="AG981" i="8"/>
  <c r="AG982" i="8"/>
  <c r="AG983" i="8"/>
  <c r="AG984" i="8"/>
  <c r="AG985" i="8"/>
  <c r="AG986" i="8"/>
  <c r="AG987" i="8"/>
  <c r="AG988" i="8"/>
  <c r="AG989" i="8"/>
  <c r="AG990" i="8"/>
  <c r="AG991" i="8"/>
  <c r="AG992" i="8"/>
  <c r="AG993" i="8"/>
  <c r="AG994" i="8"/>
  <c r="AG995" i="8"/>
  <c r="AG996" i="8"/>
  <c r="AG997" i="8"/>
  <c r="AG998" i="8"/>
  <c r="AG999" i="8"/>
  <c r="AG1000" i="8"/>
  <c r="AG1001" i="8"/>
  <c r="AG1002" i="8"/>
  <c r="AG1003" i="8"/>
  <c r="AG1004" i="8"/>
  <c r="S47" i="8"/>
  <c r="S48" i="8"/>
  <c r="S49" i="8"/>
  <c r="S50" i="8"/>
  <c r="S51" i="8"/>
  <c r="S52" i="8"/>
  <c r="S53" i="8"/>
  <c r="S54" i="8"/>
  <c r="S55" i="8"/>
  <c r="S56" i="8"/>
  <c r="S57" i="8"/>
  <c r="S58" i="8"/>
  <c r="S59" i="8"/>
  <c r="S60" i="8"/>
  <c r="S61" i="8"/>
  <c r="S62" i="8"/>
  <c r="S63" i="8"/>
  <c r="S64" i="8"/>
  <c r="S65" i="8"/>
  <c r="S66" i="8"/>
  <c r="S67" i="8"/>
  <c r="S68" i="8"/>
  <c r="S69" i="8"/>
  <c r="S70" i="8"/>
  <c r="S71" i="8"/>
  <c r="S72" i="8"/>
  <c r="S73" i="8"/>
  <c r="S74" i="8"/>
  <c r="S75" i="8"/>
  <c r="S76" i="8"/>
  <c r="S77" i="8"/>
  <c r="S78" i="8"/>
  <c r="S79" i="8"/>
  <c r="S80" i="8"/>
  <c r="S81" i="8"/>
  <c r="S82" i="8"/>
  <c r="S83" i="8"/>
  <c r="S84" i="8"/>
  <c r="S85" i="8"/>
  <c r="S86" i="8"/>
  <c r="S87" i="8"/>
  <c r="S88" i="8"/>
  <c r="S89" i="8"/>
  <c r="S90" i="8"/>
  <c r="S91" i="8"/>
  <c r="S92" i="8"/>
  <c r="S93" i="8"/>
  <c r="S94" i="8"/>
  <c r="S95" i="8"/>
  <c r="S96" i="8"/>
  <c r="S97" i="8"/>
  <c r="S98" i="8"/>
  <c r="S99" i="8"/>
  <c r="S100" i="8"/>
  <c r="S101" i="8"/>
  <c r="S102" i="8"/>
  <c r="S103" i="8"/>
  <c r="S104" i="8"/>
  <c r="S105" i="8"/>
  <c r="S106" i="8"/>
  <c r="S107" i="8"/>
  <c r="S108" i="8"/>
  <c r="S109" i="8"/>
  <c r="S110" i="8"/>
  <c r="S111" i="8"/>
  <c r="S112" i="8"/>
  <c r="S113" i="8"/>
  <c r="S114" i="8"/>
  <c r="S115" i="8"/>
  <c r="S116" i="8"/>
  <c r="S117" i="8"/>
  <c r="S118" i="8"/>
  <c r="S119" i="8"/>
  <c r="S120" i="8"/>
  <c r="S121" i="8"/>
  <c r="S122" i="8"/>
  <c r="S123" i="8"/>
  <c r="S124" i="8"/>
  <c r="S125" i="8"/>
  <c r="S126" i="8"/>
  <c r="S127" i="8"/>
  <c r="S128" i="8"/>
  <c r="S129" i="8"/>
  <c r="S130" i="8"/>
  <c r="S131" i="8"/>
  <c r="S132" i="8"/>
  <c r="S133" i="8"/>
  <c r="S134" i="8"/>
  <c r="S135" i="8"/>
  <c r="S136" i="8"/>
  <c r="S137" i="8"/>
  <c r="S138" i="8"/>
  <c r="S139" i="8"/>
  <c r="S140" i="8"/>
  <c r="S141" i="8"/>
  <c r="S142" i="8"/>
  <c r="S143" i="8"/>
  <c r="S144" i="8"/>
  <c r="S145" i="8"/>
  <c r="S146" i="8"/>
  <c r="S147" i="8"/>
  <c r="S148" i="8"/>
  <c r="S149" i="8"/>
  <c r="S150" i="8"/>
  <c r="S151" i="8"/>
  <c r="S152" i="8"/>
  <c r="S153" i="8"/>
  <c r="S154" i="8"/>
  <c r="S155" i="8"/>
  <c r="S156" i="8"/>
  <c r="S157" i="8"/>
  <c r="S158" i="8"/>
  <c r="S159" i="8"/>
  <c r="S160" i="8"/>
  <c r="S161" i="8"/>
  <c r="S162" i="8"/>
  <c r="S163" i="8"/>
  <c r="S164" i="8"/>
  <c r="S165" i="8"/>
  <c r="S166" i="8"/>
  <c r="S167" i="8"/>
  <c r="S168" i="8"/>
  <c r="S169" i="8"/>
  <c r="S170" i="8"/>
  <c r="S171" i="8"/>
  <c r="S172" i="8"/>
  <c r="S173" i="8"/>
  <c r="S174" i="8"/>
  <c r="S175" i="8"/>
  <c r="S176" i="8"/>
  <c r="S177" i="8"/>
  <c r="S178" i="8"/>
  <c r="S179" i="8"/>
  <c r="S180" i="8"/>
  <c r="S181" i="8"/>
  <c r="S182" i="8"/>
  <c r="S183" i="8"/>
  <c r="S184" i="8"/>
  <c r="S185" i="8"/>
  <c r="S186" i="8"/>
  <c r="S187" i="8"/>
  <c r="S188" i="8"/>
  <c r="S189" i="8"/>
  <c r="S190" i="8"/>
  <c r="S191" i="8"/>
  <c r="S192" i="8"/>
  <c r="S193" i="8"/>
  <c r="S194" i="8"/>
  <c r="S195" i="8"/>
  <c r="S196" i="8"/>
  <c r="S197" i="8"/>
  <c r="S198" i="8"/>
  <c r="S199" i="8"/>
  <c r="S200" i="8"/>
  <c r="S201" i="8"/>
  <c r="S202" i="8"/>
  <c r="S203" i="8"/>
  <c r="S204" i="8"/>
  <c r="S205" i="8"/>
  <c r="S206" i="8"/>
  <c r="S207" i="8"/>
  <c r="S208" i="8"/>
  <c r="S209" i="8"/>
  <c r="S210" i="8"/>
  <c r="S211" i="8"/>
  <c r="S212" i="8"/>
  <c r="S213" i="8"/>
  <c r="S214" i="8"/>
  <c r="S215" i="8"/>
  <c r="S216" i="8"/>
  <c r="S217" i="8"/>
  <c r="S218" i="8"/>
  <c r="S219" i="8"/>
  <c r="S220" i="8"/>
  <c r="S221" i="8"/>
  <c r="S222" i="8"/>
  <c r="S223" i="8"/>
  <c r="S224" i="8"/>
  <c r="S225" i="8"/>
  <c r="S226" i="8"/>
  <c r="S227" i="8"/>
  <c r="S228" i="8"/>
  <c r="S229" i="8"/>
  <c r="S230" i="8"/>
  <c r="S231" i="8"/>
  <c r="S232" i="8"/>
  <c r="S233" i="8"/>
  <c r="S234" i="8"/>
  <c r="S235" i="8"/>
  <c r="S236" i="8"/>
  <c r="S237" i="8"/>
  <c r="S238" i="8"/>
  <c r="S239" i="8"/>
  <c r="S240" i="8"/>
  <c r="S241" i="8"/>
  <c r="S242" i="8"/>
  <c r="S243" i="8"/>
  <c r="S244" i="8"/>
  <c r="S245" i="8"/>
  <c r="S246" i="8"/>
  <c r="S247" i="8"/>
  <c r="S248" i="8"/>
  <c r="S249" i="8"/>
  <c r="S250" i="8"/>
  <c r="S251" i="8"/>
  <c r="S252" i="8"/>
  <c r="S253" i="8"/>
  <c r="S254" i="8"/>
  <c r="S255" i="8"/>
  <c r="S256" i="8"/>
  <c r="S257" i="8"/>
  <c r="S258" i="8"/>
  <c r="S259" i="8"/>
  <c r="S260" i="8"/>
  <c r="S261" i="8"/>
  <c r="S262" i="8"/>
  <c r="S263" i="8"/>
  <c r="S264" i="8"/>
  <c r="S265" i="8"/>
  <c r="S266" i="8"/>
  <c r="S267" i="8"/>
  <c r="S268" i="8"/>
  <c r="S269" i="8"/>
  <c r="S270" i="8"/>
  <c r="S271" i="8"/>
  <c r="S272" i="8"/>
  <c r="S273" i="8"/>
  <c r="S274" i="8"/>
  <c r="S275" i="8"/>
  <c r="S276" i="8"/>
  <c r="S277" i="8"/>
  <c r="S278" i="8"/>
  <c r="S279" i="8"/>
  <c r="S280" i="8"/>
  <c r="S281" i="8"/>
  <c r="S282" i="8"/>
  <c r="S283" i="8"/>
  <c r="S284" i="8"/>
  <c r="S285" i="8"/>
  <c r="S286" i="8"/>
  <c r="S287" i="8"/>
  <c r="S288" i="8"/>
  <c r="S289" i="8"/>
  <c r="S290" i="8"/>
  <c r="S291" i="8"/>
  <c r="S292" i="8"/>
  <c r="S293" i="8"/>
  <c r="S294" i="8"/>
  <c r="S295" i="8"/>
  <c r="S296" i="8"/>
  <c r="S297" i="8"/>
  <c r="S298" i="8"/>
  <c r="S299" i="8"/>
  <c r="S300" i="8"/>
  <c r="S301" i="8"/>
  <c r="S302" i="8"/>
  <c r="S303" i="8"/>
  <c r="S304" i="8"/>
  <c r="S305" i="8"/>
  <c r="S306" i="8"/>
  <c r="S307" i="8"/>
  <c r="S308" i="8"/>
  <c r="S309" i="8"/>
  <c r="S310" i="8"/>
  <c r="S311" i="8"/>
  <c r="S312" i="8"/>
  <c r="S313" i="8"/>
  <c r="S314" i="8"/>
  <c r="S315" i="8"/>
  <c r="S316" i="8"/>
  <c r="S317" i="8"/>
  <c r="S318" i="8"/>
  <c r="S319" i="8"/>
  <c r="S320" i="8"/>
  <c r="S321" i="8"/>
  <c r="S322" i="8"/>
  <c r="S323" i="8"/>
  <c r="S324" i="8"/>
  <c r="S325" i="8"/>
  <c r="S326" i="8"/>
  <c r="S327" i="8"/>
  <c r="S328" i="8"/>
  <c r="S329" i="8"/>
  <c r="S330" i="8"/>
  <c r="S331" i="8"/>
  <c r="S332" i="8"/>
  <c r="S333" i="8"/>
  <c r="S334" i="8"/>
  <c r="S335" i="8"/>
  <c r="S336" i="8"/>
  <c r="S337" i="8"/>
  <c r="S338" i="8"/>
  <c r="S339" i="8"/>
  <c r="S340" i="8"/>
  <c r="S341" i="8"/>
  <c r="S342" i="8"/>
  <c r="S343" i="8"/>
  <c r="S344" i="8"/>
  <c r="S345" i="8"/>
  <c r="S346" i="8"/>
  <c r="S347" i="8"/>
  <c r="S348" i="8"/>
  <c r="S349" i="8"/>
  <c r="S350" i="8"/>
  <c r="S351" i="8"/>
  <c r="S352" i="8"/>
  <c r="S353" i="8"/>
  <c r="S354" i="8"/>
  <c r="S355" i="8"/>
  <c r="S356" i="8"/>
  <c r="S357" i="8"/>
  <c r="S358" i="8"/>
  <c r="S359" i="8"/>
  <c r="S360" i="8"/>
  <c r="S361" i="8"/>
  <c r="S362" i="8"/>
  <c r="S363" i="8"/>
  <c r="S364" i="8"/>
  <c r="S365" i="8"/>
  <c r="S366" i="8"/>
  <c r="S367" i="8"/>
  <c r="S368" i="8"/>
  <c r="S369" i="8"/>
  <c r="S370" i="8"/>
  <c r="S371" i="8"/>
  <c r="S372" i="8"/>
  <c r="S373" i="8"/>
  <c r="S374" i="8"/>
  <c r="S375" i="8"/>
  <c r="S376" i="8"/>
  <c r="S377" i="8"/>
  <c r="S378" i="8"/>
  <c r="S379" i="8"/>
  <c r="S380" i="8"/>
  <c r="S381" i="8"/>
  <c r="S382" i="8"/>
  <c r="S383" i="8"/>
  <c r="S384" i="8"/>
  <c r="S385" i="8"/>
  <c r="S386" i="8"/>
  <c r="S387" i="8"/>
  <c r="S388" i="8"/>
  <c r="S389" i="8"/>
  <c r="S390" i="8"/>
  <c r="S391" i="8"/>
  <c r="S392" i="8"/>
  <c r="S393" i="8"/>
  <c r="S394" i="8"/>
  <c r="S395" i="8"/>
  <c r="S396" i="8"/>
  <c r="S397" i="8"/>
  <c r="S398" i="8"/>
  <c r="S399" i="8"/>
  <c r="S400" i="8"/>
  <c r="S401" i="8"/>
  <c r="S402" i="8"/>
  <c r="S403" i="8"/>
  <c r="S404" i="8"/>
  <c r="S405" i="8"/>
  <c r="S406" i="8"/>
  <c r="S407" i="8"/>
  <c r="S408" i="8"/>
  <c r="S409" i="8"/>
  <c r="S410" i="8"/>
  <c r="S411" i="8"/>
  <c r="S412" i="8"/>
  <c r="S413" i="8"/>
  <c r="S414" i="8"/>
  <c r="S415" i="8"/>
  <c r="S416" i="8"/>
  <c r="S417" i="8"/>
  <c r="S418" i="8"/>
  <c r="S419" i="8"/>
  <c r="S420" i="8"/>
  <c r="S421" i="8"/>
  <c r="S422" i="8"/>
  <c r="S423" i="8"/>
  <c r="S424" i="8"/>
  <c r="S425" i="8"/>
  <c r="S426" i="8"/>
  <c r="S427" i="8"/>
  <c r="S428" i="8"/>
  <c r="S429" i="8"/>
  <c r="S430" i="8"/>
  <c r="S431" i="8"/>
  <c r="S432" i="8"/>
  <c r="S433" i="8"/>
  <c r="S434" i="8"/>
  <c r="S435" i="8"/>
  <c r="S436" i="8"/>
  <c r="S437" i="8"/>
  <c r="S438" i="8"/>
  <c r="S439" i="8"/>
  <c r="S440" i="8"/>
  <c r="S441" i="8"/>
  <c r="S442" i="8"/>
  <c r="S443" i="8"/>
  <c r="S444" i="8"/>
  <c r="S445" i="8"/>
  <c r="S446" i="8"/>
  <c r="S447" i="8"/>
  <c r="S448" i="8"/>
  <c r="S449" i="8"/>
  <c r="S450" i="8"/>
  <c r="S451" i="8"/>
  <c r="S452" i="8"/>
  <c r="S453" i="8"/>
  <c r="S454" i="8"/>
  <c r="S455" i="8"/>
  <c r="S456" i="8"/>
  <c r="S457" i="8"/>
  <c r="S458" i="8"/>
  <c r="S459" i="8"/>
  <c r="S460" i="8"/>
  <c r="S461" i="8"/>
  <c r="S462" i="8"/>
  <c r="S463" i="8"/>
  <c r="S464" i="8"/>
  <c r="S465" i="8"/>
  <c r="S466" i="8"/>
  <c r="S467" i="8"/>
  <c r="S468" i="8"/>
  <c r="S469" i="8"/>
  <c r="S470" i="8"/>
  <c r="S471" i="8"/>
  <c r="S472" i="8"/>
  <c r="S473" i="8"/>
  <c r="S474" i="8"/>
  <c r="S475" i="8"/>
  <c r="S476" i="8"/>
  <c r="S477" i="8"/>
  <c r="S478" i="8"/>
  <c r="S479" i="8"/>
  <c r="S480" i="8"/>
  <c r="S481" i="8"/>
  <c r="S482" i="8"/>
  <c r="S483" i="8"/>
  <c r="S484" i="8"/>
  <c r="S485" i="8"/>
  <c r="S486" i="8"/>
  <c r="S487" i="8"/>
  <c r="S488" i="8"/>
  <c r="S489" i="8"/>
  <c r="S490" i="8"/>
  <c r="S491" i="8"/>
  <c r="S492" i="8"/>
  <c r="S493" i="8"/>
  <c r="S494" i="8"/>
  <c r="S495" i="8"/>
  <c r="S496" i="8"/>
  <c r="S497" i="8"/>
  <c r="S498" i="8"/>
  <c r="S499" i="8"/>
  <c r="S500" i="8"/>
  <c r="S501" i="8"/>
  <c r="S502" i="8"/>
  <c r="S503" i="8"/>
  <c r="S504" i="8"/>
  <c r="S505" i="8"/>
  <c r="S506" i="8"/>
  <c r="S507" i="8"/>
  <c r="S508" i="8"/>
  <c r="S509" i="8"/>
  <c r="S510" i="8"/>
  <c r="S511" i="8"/>
  <c r="S512" i="8"/>
  <c r="S513" i="8"/>
  <c r="S514" i="8"/>
  <c r="S515" i="8"/>
  <c r="S516" i="8"/>
  <c r="S517" i="8"/>
  <c r="S518" i="8"/>
  <c r="S519" i="8"/>
  <c r="S520" i="8"/>
  <c r="S521" i="8"/>
  <c r="S522" i="8"/>
  <c r="S523" i="8"/>
  <c r="S524" i="8"/>
  <c r="S525" i="8"/>
  <c r="S526" i="8"/>
  <c r="S527" i="8"/>
  <c r="S528" i="8"/>
  <c r="S529" i="8"/>
  <c r="S530" i="8"/>
  <c r="S531" i="8"/>
  <c r="S532" i="8"/>
  <c r="S533" i="8"/>
  <c r="S534" i="8"/>
  <c r="S535" i="8"/>
  <c r="S536" i="8"/>
  <c r="S537" i="8"/>
  <c r="S538" i="8"/>
  <c r="S539" i="8"/>
  <c r="S540" i="8"/>
  <c r="S541" i="8"/>
  <c r="S542" i="8"/>
  <c r="S543" i="8"/>
  <c r="S544" i="8"/>
  <c r="S545" i="8"/>
  <c r="S546" i="8"/>
  <c r="S547" i="8"/>
  <c r="S548" i="8"/>
  <c r="S549" i="8"/>
  <c r="S550" i="8"/>
  <c r="S551" i="8"/>
  <c r="S552" i="8"/>
  <c r="S553" i="8"/>
  <c r="S554" i="8"/>
  <c r="S555" i="8"/>
  <c r="S556" i="8"/>
  <c r="S557" i="8"/>
  <c r="S558" i="8"/>
  <c r="S559" i="8"/>
  <c r="S560" i="8"/>
  <c r="S561" i="8"/>
  <c r="S562" i="8"/>
  <c r="S563" i="8"/>
  <c r="S564" i="8"/>
  <c r="S565" i="8"/>
  <c r="S566" i="8"/>
  <c r="S567" i="8"/>
  <c r="S568" i="8"/>
  <c r="S569" i="8"/>
  <c r="S570" i="8"/>
  <c r="S571" i="8"/>
  <c r="S572" i="8"/>
  <c r="S573" i="8"/>
  <c r="S574" i="8"/>
  <c r="S575" i="8"/>
  <c r="S576" i="8"/>
  <c r="S577" i="8"/>
  <c r="S578" i="8"/>
  <c r="S579" i="8"/>
  <c r="S580" i="8"/>
  <c r="S581" i="8"/>
  <c r="S582" i="8"/>
  <c r="S583" i="8"/>
  <c r="S584" i="8"/>
  <c r="S585" i="8"/>
  <c r="S586" i="8"/>
  <c r="S587" i="8"/>
  <c r="S588" i="8"/>
  <c r="S589" i="8"/>
  <c r="S590" i="8"/>
  <c r="S591" i="8"/>
  <c r="S592" i="8"/>
  <c r="S593" i="8"/>
  <c r="S594" i="8"/>
  <c r="S595" i="8"/>
  <c r="S596" i="8"/>
  <c r="S597" i="8"/>
  <c r="S598" i="8"/>
  <c r="S599" i="8"/>
  <c r="S600" i="8"/>
  <c r="S601" i="8"/>
  <c r="S602" i="8"/>
  <c r="S603" i="8"/>
  <c r="S604" i="8"/>
  <c r="S605" i="8"/>
  <c r="S606" i="8"/>
  <c r="S607" i="8"/>
  <c r="S608" i="8"/>
  <c r="S609" i="8"/>
  <c r="S610" i="8"/>
  <c r="S611" i="8"/>
  <c r="S612" i="8"/>
  <c r="S613" i="8"/>
  <c r="S614" i="8"/>
  <c r="S615" i="8"/>
  <c r="S616" i="8"/>
  <c r="S617" i="8"/>
  <c r="S618" i="8"/>
  <c r="S619" i="8"/>
  <c r="S620" i="8"/>
  <c r="S621" i="8"/>
  <c r="S622" i="8"/>
  <c r="S623" i="8"/>
  <c r="S624" i="8"/>
  <c r="S625" i="8"/>
  <c r="S626" i="8"/>
  <c r="S627" i="8"/>
  <c r="S628" i="8"/>
  <c r="S629" i="8"/>
  <c r="S630" i="8"/>
  <c r="S631" i="8"/>
  <c r="S632" i="8"/>
  <c r="S633" i="8"/>
  <c r="S634" i="8"/>
  <c r="S635" i="8"/>
  <c r="S636" i="8"/>
  <c r="S637" i="8"/>
  <c r="S638" i="8"/>
  <c r="S639" i="8"/>
  <c r="S640" i="8"/>
  <c r="S641" i="8"/>
  <c r="S642" i="8"/>
  <c r="S643" i="8"/>
  <c r="S644" i="8"/>
  <c r="S645" i="8"/>
  <c r="S646" i="8"/>
  <c r="S647" i="8"/>
  <c r="S648" i="8"/>
  <c r="S649" i="8"/>
  <c r="S650" i="8"/>
  <c r="S651" i="8"/>
  <c r="S652" i="8"/>
  <c r="S653" i="8"/>
  <c r="S654" i="8"/>
  <c r="S655" i="8"/>
  <c r="S656" i="8"/>
  <c r="S657" i="8"/>
  <c r="S658" i="8"/>
  <c r="S659" i="8"/>
  <c r="S660" i="8"/>
  <c r="S661" i="8"/>
  <c r="S662" i="8"/>
  <c r="S663" i="8"/>
  <c r="S664" i="8"/>
  <c r="S665" i="8"/>
  <c r="S666" i="8"/>
  <c r="S667" i="8"/>
  <c r="S668" i="8"/>
  <c r="S669" i="8"/>
  <c r="S670" i="8"/>
  <c r="S671" i="8"/>
  <c r="S672" i="8"/>
  <c r="S673" i="8"/>
  <c r="S674" i="8"/>
  <c r="S675" i="8"/>
  <c r="S676" i="8"/>
  <c r="S677" i="8"/>
  <c r="S678" i="8"/>
  <c r="S679" i="8"/>
  <c r="S680" i="8"/>
  <c r="S681" i="8"/>
  <c r="S682" i="8"/>
  <c r="S683" i="8"/>
  <c r="S684" i="8"/>
  <c r="S685" i="8"/>
  <c r="S686" i="8"/>
  <c r="S687" i="8"/>
  <c r="S688" i="8"/>
  <c r="S689" i="8"/>
  <c r="S690" i="8"/>
  <c r="S691" i="8"/>
  <c r="S692" i="8"/>
  <c r="S693" i="8"/>
  <c r="S694" i="8"/>
  <c r="S695" i="8"/>
  <c r="S696" i="8"/>
  <c r="S697" i="8"/>
  <c r="S698" i="8"/>
  <c r="S699" i="8"/>
  <c r="S700" i="8"/>
  <c r="S701" i="8"/>
  <c r="S702" i="8"/>
  <c r="S703" i="8"/>
  <c r="S704" i="8"/>
  <c r="S705" i="8"/>
  <c r="S706" i="8"/>
  <c r="S707" i="8"/>
  <c r="S708" i="8"/>
  <c r="S709" i="8"/>
  <c r="S710" i="8"/>
  <c r="S711" i="8"/>
  <c r="S712" i="8"/>
  <c r="S713" i="8"/>
  <c r="S714" i="8"/>
  <c r="S715" i="8"/>
  <c r="S716" i="8"/>
  <c r="S717" i="8"/>
  <c r="S718" i="8"/>
  <c r="S719" i="8"/>
  <c r="S720" i="8"/>
  <c r="S721" i="8"/>
  <c r="S722" i="8"/>
  <c r="S723" i="8"/>
  <c r="S724" i="8"/>
  <c r="S725" i="8"/>
  <c r="S726" i="8"/>
  <c r="S727" i="8"/>
  <c r="S728" i="8"/>
  <c r="S729" i="8"/>
  <c r="S730" i="8"/>
  <c r="S731" i="8"/>
  <c r="S732" i="8"/>
  <c r="S733" i="8"/>
  <c r="S734" i="8"/>
  <c r="S735" i="8"/>
  <c r="S736" i="8"/>
  <c r="S737" i="8"/>
  <c r="S738" i="8"/>
  <c r="S739" i="8"/>
  <c r="S740" i="8"/>
  <c r="S741" i="8"/>
  <c r="S742" i="8"/>
  <c r="S743" i="8"/>
  <c r="S744" i="8"/>
  <c r="S745" i="8"/>
  <c r="S746" i="8"/>
  <c r="S747" i="8"/>
  <c r="S748" i="8"/>
  <c r="S749" i="8"/>
  <c r="S750" i="8"/>
  <c r="S751" i="8"/>
  <c r="S752" i="8"/>
  <c r="S753" i="8"/>
  <c r="S754" i="8"/>
  <c r="S755" i="8"/>
  <c r="S756" i="8"/>
  <c r="S757" i="8"/>
  <c r="S758" i="8"/>
  <c r="S759" i="8"/>
  <c r="S760" i="8"/>
  <c r="S761" i="8"/>
  <c r="S762" i="8"/>
  <c r="S763" i="8"/>
  <c r="S764" i="8"/>
  <c r="S765" i="8"/>
  <c r="S766" i="8"/>
  <c r="S767" i="8"/>
  <c r="S768" i="8"/>
  <c r="S769" i="8"/>
  <c r="S770" i="8"/>
  <c r="S771" i="8"/>
  <c r="S772" i="8"/>
  <c r="S773" i="8"/>
  <c r="S774" i="8"/>
  <c r="S775" i="8"/>
  <c r="S776" i="8"/>
  <c r="S777" i="8"/>
  <c r="S778" i="8"/>
  <c r="S779" i="8"/>
  <c r="S780" i="8"/>
  <c r="S781" i="8"/>
  <c r="S782" i="8"/>
  <c r="S783" i="8"/>
  <c r="S784" i="8"/>
  <c r="S785" i="8"/>
  <c r="S786" i="8"/>
  <c r="S787" i="8"/>
  <c r="S788" i="8"/>
  <c r="S789" i="8"/>
  <c r="S790" i="8"/>
  <c r="S791" i="8"/>
  <c r="S792" i="8"/>
  <c r="S793" i="8"/>
  <c r="S794" i="8"/>
  <c r="S795" i="8"/>
  <c r="S796" i="8"/>
  <c r="S797" i="8"/>
  <c r="S798" i="8"/>
  <c r="S799" i="8"/>
  <c r="S800" i="8"/>
  <c r="S801" i="8"/>
  <c r="S802" i="8"/>
  <c r="S803" i="8"/>
  <c r="S804" i="8"/>
  <c r="S805" i="8"/>
  <c r="S806" i="8"/>
  <c r="S807" i="8"/>
  <c r="S808" i="8"/>
  <c r="S809" i="8"/>
  <c r="S810" i="8"/>
  <c r="S811" i="8"/>
  <c r="S812" i="8"/>
  <c r="S813" i="8"/>
  <c r="S814" i="8"/>
  <c r="S815" i="8"/>
  <c r="S816" i="8"/>
  <c r="S817" i="8"/>
  <c r="S818" i="8"/>
  <c r="S819" i="8"/>
  <c r="S820" i="8"/>
  <c r="S821" i="8"/>
  <c r="S822" i="8"/>
  <c r="S823" i="8"/>
  <c r="S824" i="8"/>
  <c r="S825" i="8"/>
  <c r="S826" i="8"/>
  <c r="S827" i="8"/>
  <c r="S828" i="8"/>
  <c r="S829" i="8"/>
  <c r="S830" i="8"/>
  <c r="S831" i="8"/>
  <c r="S832" i="8"/>
  <c r="S833" i="8"/>
  <c r="S834" i="8"/>
  <c r="S835" i="8"/>
  <c r="S836" i="8"/>
  <c r="S837" i="8"/>
  <c r="S838" i="8"/>
  <c r="S839" i="8"/>
  <c r="S840" i="8"/>
  <c r="S841" i="8"/>
  <c r="S842" i="8"/>
  <c r="S843" i="8"/>
  <c r="S844" i="8"/>
  <c r="S845" i="8"/>
  <c r="S846" i="8"/>
  <c r="S847" i="8"/>
  <c r="S848" i="8"/>
  <c r="S849" i="8"/>
  <c r="S850" i="8"/>
  <c r="S851" i="8"/>
  <c r="S852" i="8"/>
  <c r="S853" i="8"/>
  <c r="S854" i="8"/>
  <c r="S855" i="8"/>
  <c r="S856" i="8"/>
  <c r="S857" i="8"/>
  <c r="S858" i="8"/>
  <c r="S859" i="8"/>
  <c r="S860" i="8"/>
  <c r="S861" i="8"/>
  <c r="S862" i="8"/>
  <c r="S863" i="8"/>
  <c r="S864" i="8"/>
  <c r="S865" i="8"/>
  <c r="S866" i="8"/>
  <c r="S867" i="8"/>
  <c r="S868" i="8"/>
  <c r="S869" i="8"/>
  <c r="S870" i="8"/>
  <c r="S871" i="8"/>
  <c r="S872" i="8"/>
  <c r="S873" i="8"/>
  <c r="S874" i="8"/>
  <c r="S875" i="8"/>
  <c r="S876" i="8"/>
  <c r="S877" i="8"/>
  <c r="S878" i="8"/>
  <c r="S879" i="8"/>
  <c r="S880" i="8"/>
  <c r="S881" i="8"/>
  <c r="S882" i="8"/>
  <c r="S883" i="8"/>
  <c r="S884" i="8"/>
  <c r="S885" i="8"/>
  <c r="S886" i="8"/>
  <c r="S887" i="8"/>
  <c r="S888" i="8"/>
  <c r="S889" i="8"/>
  <c r="S890" i="8"/>
  <c r="S891" i="8"/>
  <c r="S892" i="8"/>
  <c r="S893" i="8"/>
  <c r="S894" i="8"/>
  <c r="S895" i="8"/>
  <c r="S896" i="8"/>
  <c r="S897" i="8"/>
  <c r="S898" i="8"/>
  <c r="S899" i="8"/>
  <c r="S900" i="8"/>
  <c r="S901" i="8"/>
  <c r="S902" i="8"/>
  <c r="S903" i="8"/>
  <c r="S904" i="8"/>
  <c r="S905" i="8"/>
  <c r="S906" i="8"/>
  <c r="S907" i="8"/>
  <c r="S908" i="8"/>
  <c r="S909" i="8"/>
  <c r="S910" i="8"/>
  <c r="S911" i="8"/>
  <c r="S912" i="8"/>
  <c r="S913" i="8"/>
  <c r="S914" i="8"/>
  <c r="S915" i="8"/>
  <c r="S916" i="8"/>
  <c r="S917" i="8"/>
  <c r="S918" i="8"/>
  <c r="S919" i="8"/>
  <c r="S920" i="8"/>
  <c r="S921" i="8"/>
  <c r="S922" i="8"/>
  <c r="S923" i="8"/>
  <c r="S924" i="8"/>
  <c r="S925" i="8"/>
  <c r="S926" i="8"/>
  <c r="S927" i="8"/>
  <c r="S928" i="8"/>
  <c r="S929" i="8"/>
  <c r="S930" i="8"/>
  <c r="S931" i="8"/>
  <c r="S932" i="8"/>
  <c r="S933" i="8"/>
  <c r="S934" i="8"/>
  <c r="S935" i="8"/>
  <c r="S936" i="8"/>
  <c r="S937" i="8"/>
  <c r="S938" i="8"/>
  <c r="S939" i="8"/>
  <c r="S940" i="8"/>
  <c r="S941" i="8"/>
  <c r="S942" i="8"/>
  <c r="S943" i="8"/>
  <c r="S944" i="8"/>
  <c r="S945" i="8"/>
  <c r="S946" i="8"/>
  <c r="S947" i="8"/>
  <c r="S948" i="8"/>
  <c r="S949" i="8"/>
  <c r="S950" i="8"/>
  <c r="S951" i="8"/>
  <c r="S952" i="8"/>
  <c r="S953" i="8"/>
  <c r="S954" i="8"/>
  <c r="S955" i="8"/>
  <c r="S956" i="8"/>
  <c r="S957" i="8"/>
  <c r="S958" i="8"/>
  <c r="S959" i="8"/>
  <c r="S960" i="8"/>
  <c r="S961" i="8"/>
  <c r="S962" i="8"/>
  <c r="S963" i="8"/>
  <c r="S964" i="8"/>
  <c r="S965" i="8"/>
  <c r="S966" i="8"/>
  <c r="S967" i="8"/>
  <c r="S968" i="8"/>
  <c r="S969" i="8"/>
  <c r="S970" i="8"/>
  <c r="S971" i="8"/>
  <c r="S972" i="8"/>
  <c r="S973" i="8"/>
  <c r="S974" i="8"/>
  <c r="S975" i="8"/>
  <c r="S976" i="8"/>
  <c r="S977" i="8"/>
  <c r="S978" i="8"/>
  <c r="S979" i="8"/>
  <c r="S980" i="8"/>
  <c r="S981" i="8"/>
  <c r="S982" i="8"/>
  <c r="S983" i="8"/>
  <c r="S984" i="8"/>
  <c r="S985" i="8"/>
  <c r="S986" i="8"/>
  <c r="S987" i="8"/>
  <c r="S988" i="8"/>
  <c r="S989" i="8"/>
  <c r="S990" i="8"/>
  <c r="S991" i="8"/>
  <c r="S992" i="8"/>
  <c r="S993" i="8"/>
  <c r="S994" i="8"/>
  <c r="S995" i="8"/>
  <c r="S996" i="8"/>
  <c r="S997" i="8"/>
  <c r="S998" i="8"/>
  <c r="S999" i="8"/>
  <c r="S1000" i="8"/>
  <c r="S1001" i="8"/>
  <c r="S1002" i="8"/>
  <c r="S1003" i="8"/>
  <c r="S1004" i="8"/>
  <c r="N46" i="8"/>
  <c r="M46" i="8"/>
  <c r="L46" i="8"/>
  <c r="K46" i="8"/>
  <c r="J46" i="8"/>
  <c r="I46" i="8"/>
  <c r="E46" i="8"/>
  <c r="D46" i="8"/>
  <c r="C46" i="8"/>
  <c r="B46" i="8"/>
  <c r="A46" i="8"/>
  <c r="N45" i="8"/>
  <c r="M45" i="8"/>
  <c r="L45" i="8"/>
  <c r="K45" i="8"/>
  <c r="J45" i="8"/>
  <c r="I45" i="8"/>
  <c r="E45" i="8"/>
  <c r="D45" i="8"/>
  <c r="C45" i="8"/>
  <c r="B45" i="8"/>
  <c r="A45" i="8"/>
  <c r="N44" i="8"/>
  <c r="M44" i="8"/>
  <c r="L44" i="8"/>
  <c r="K44" i="8"/>
  <c r="J44" i="8"/>
  <c r="I44" i="8"/>
  <c r="E44" i="8"/>
  <c r="D44" i="8"/>
  <c r="C44" i="8"/>
  <c r="B44" i="8"/>
  <c r="A44" i="8"/>
  <c r="N43" i="8"/>
  <c r="M43" i="8"/>
  <c r="L43" i="8"/>
  <c r="K43" i="8"/>
  <c r="J43" i="8"/>
  <c r="I43" i="8"/>
  <c r="E43" i="8"/>
  <c r="D43" i="8"/>
  <c r="C43" i="8"/>
  <c r="B43" i="8"/>
  <c r="A43" i="8"/>
  <c r="N42" i="8"/>
  <c r="M42" i="8"/>
  <c r="L42" i="8"/>
  <c r="K42" i="8"/>
  <c r="J42" i="8"/>
  <c r="I42" i="8"/>
  <c r="E42" i="8"/>
  <c r="D42" i="8"/>
  <c r="C42" i="8"/>
  <c r="B42" i="8"/>
  <c r="A42" i="8"/>
  <c r="N41" i="8"/>
  <c r="M41" i="8"/>
  <c r="L41" i="8"/>
  <c r="K41" i="8"/>
  <c r="J41" i="8"/>
  <c r="I41" i="8"/>
  <c r="E41" i="8"/>
  <c r="D41" i="8"/>
  <c r="C41" i="8"/>
  <c r="B41" i="8"/>
  <c r="A41" i="8"/>
  <c r="N40" i="8"/>
  <c r="M40" i="8"/>
  <c r="L40" i="8"/>
  <c r="K40" i="8"/>
  <c r="J40" i="8"/>
  <c r="I40" i="8"/>
  <c r="E40" i="8"/>
  <c r="D40" i="8"/>
  <c r="C40" i="8"/>
  <c r="B40" i="8"/>
  <c r="A40" i="8"/>
  <c r="N39" i="8"/>
  <c r="M39" i="8"/>
  <c r="L39" i="8"/>
  <c r="K39" i="8"/>
  <c r="J39" i="8"/>
  <c r="I39" i="8"/>
  <c r="E39" i="8"/>
  <c r="D39" i="8"/>
  <c r="C39" i="8"/>
  <c r="B39" i="8"/>
  <c r="A39" i="8"/>
  <c r="N38" i="8"/>
  <c r="M38" i="8"/>
  <c r="L38" i="8"/>
  <c r="K38" i="8"/>
  <c r="J38" i="8"/>
  <c r="I38" i="8"/>
  <c r="E38" i="8"/>
  <c r="D38" i="8"/>
  <c r="C38" i="8"/>
  <c r="B38" i="8"/>
  <c r="A38" i="8"/>
  <c r="N37" i="8"/>
  <c r="M37" i="8"/>
  <c r="L37" i="8"/>
  <c r="K37" i="8"/>
  <c r="J37" i="8"/>
  <c r="I37" i="8"/>
  <c r="E37" i="8"/>
  <c r="D37" i="8"/>
  <c r="C37" i="8"/>
  <c r="B37" i="8"/>
  <c r="A37" i="8"/>
  <c r="N36" i="8"/>
  <c r="M36" i="8"/>
  <c r="L36" i="8"/>
  <c r="K36" i="8"/>
  <c r="J36" i="8"/>
  <c r="I36" i="8"/>
  <c r="E36" i="8"/>
  <c r="D36" i="8"/>
  <c r="C36" i="8"/>
  <c r="B36" i="8"/>
  <c r="A36" i="8"/>
  <c r="N35" i="8"/>
  <c r="M35" i="8"/>
  <c r="L35" i="8"/>
  <c r="K35" i="8"/>
  <c r="J35" i="8"/>
  <c r="I35" i="8"/>
  <c r="E35" i="8"/>
  <c r="D35" i="8"/>
  <c r="C35" i="8"/>
  <c r="B35" i="8"/>
  <c r="A35" i="8"/>
  <c r="N34" i="8"/>
  <c r="M34" i="8"/>
  <c r="L34" i="8"/>
  <c r="K34" i="8"/>
  <c r="J34" i="8"/>
  <c r="I34" i="8"/>
  <c r="E34" i="8"/>
  <c r="D34" i="8"/>
  <c r="C34" i="8"/>
  <c r="B34" i="8"/>
  <c r="A34" i="8"/>
  <c r="N33" i="8"/>
  <c r="M33" i="8"/>
  <c r="L33" i="8"/>
  <c r="K33" i="8"/>
  <c r="J33" i="8"/>
  <c r="I33" i="8"/>
  <c r="E33" i="8"/>
  <c r="D33" i="8"/>
  <c r="C33" i="8"/>
  <c r="B33" i="8"/>
  <c r="A33" i="8"/>
  <c r="N32" i="8"/>
  <c r="M32" i="8"/>
  <c r="L32" i="8"/>
  <c r="K32" i="8"/>
  <c r="J32" i="8"/>
  <c r="I32" i="8"/>
  <c r="E32" i="8"/>
  <c r="D32" i="8"/>
  <c r="C32" i="8"/>
  <c r="B32" i="8"/>
  <c r="A32" i="8"/>
  <c r="N31" i="8"/>
  <c r="M31" i="8"/>
  <c r="L31" i="8"/>
  <c r="K31" i="8"/>
  <c r="J31" i="8"/>
  <c r="I31" i="8"/>
  <c r="E31" i="8"/>
  <c r="D31" i="8"/>
  <c r="C31" i="8"/>
  <c r="B31" i="8"/>
  <c r="A31" i="8"/>
  <c r="N30" i="8"/>
  <c r="M30" i="8"/>
  <c r="L30" i="8"/>
  <c r="K30" i="8"/>
  <c r="J30" i="8"/>
  <c r="I30" i="8"/>
  <c r="E30" i="8"/>
  <c r="D30" i="8"/>
  <c r="C30" i="8"/>
  <c r="B30" i="8"/>
  <c r="A30" i="8"/>
  <c r="N29" i="8"/>
  <c r="M29" i="8"/>
  <c r="L29" i="8"/>
  <c r="K29" i="8"/>
  <c r="J29" i="8"/>
  <c r="I29" i="8"/>
  <c r="E29" i="8"/>
  <c r="D29" i="8"/>
  <c r="C29" i="8"/>
  <c r="B29" i="8"/>
  <c r="A29" i="8"/>
  <c r="N28" i="8"/>
  <c r="M28" i="8"/>
  <c r="L28" i="8"/>
  <c r="K28" i="8"/>
  <c r="J28" i="8"/>
  <c r="I28" i="8"/>
  <c r="E28" i="8"/>
  <c r="D28" i="8"/>
  <c r="C28" i="8"/>
  <c r="B28" i="8"/>
  <c r="A28" i="8"/>
  <c r="N27" i="8"/>
  <c r="M27" i="8"/>
  <c r="L27" i="8"/>
  <c r="K27" i="8"/>
  <c r="J27" i="8"/>
  <c r="I27" i="8"/>
  <c r="E27" i="8"/>
  <c r="D27" i="8"/>
  <c r="C27" i="8"/>
  <c r="B27" i="8"/>
  <c r="A27" i="8"/>
  <c r="N26" i="8"/>
  <c r="M26" i="8"/>
  <c r="L26" i="8"/>
  <c r="K26" i="8"/>
  <c r="J26" i="8"/>
  <c r="I26" i="8"/>
  <c r="E26" i="8"/>
  <c r="D26" i="8"/>
  <c r="C26" i="8"/>
  <c r="B26" i="8"/>
  <c r="A26" i="8"/>
  <c r="N25" i="8"/>
  <c r="M25" i="8"/>
  <c r="L25" i="8"/>
  <c r="K25" i="8"/>
  <c r="J25" i="8"/>
  <c r="I25" i="8"/>
  <c r="E25" i="8"/>
  <c r="D25" i="8"/>
  <c r="C25" i="8"/>
  <c r="B25" i="8"/>
  <c r="A25" i="8"/>
  <c r="N24" i="8"/>
  <c r="M24" i="8"/>
  <c r="L24" i="8"/>
  <c r="K24" i="8"/>
  <c r="J24" i="8"/>
  <c r="I24" i="8"/>
  <c r="E24" i="8"/>
  <c r="D24" i="8"/>
  <c r="C24" i="8"/>
  <c r="B24" i="8"/>
  <c r="A24" i="8"/>
  <c r="N23" i="8"/>
  <c r="M23" i="8"/>
  <c r="L23" i="8"/>
  <c r="K23" i="8"/>
  <c r="J23" i="8"/>
  <c r="I23" i="8"/>
  <c r="E23" i="8"/>
  <c r="D23" i="8"/>
  <c r="C23" i="8"/>
  <c r="B23" i="8"/>
  <c r="A23" i="8"/>
  <c r="N22" i="8"/>
  <c r="M22" i="8"/>
  <c r="L22" i="8"/>
  <c r="K22" i="8"/>
  <c r="J22" i="8"/>
  <c r="I22" i="8"/>
  <c r="E22" i="8"/>
  <c r="D22" i="8"/>
  <c r="C22" i="8"/>
  <c r="B22" i="8"/>
  <c r="A22" i="8"/>
  <c r="N21" i="8"/>
  <c r="M21" i="8"/>
  <c r="L21" i="8"/>
  <c r="K21" i="8"/>
  <c r="J21" i="8"/>
  <c r="I21" i="8"/>
  <c r="E21" i="8"/>
  <c r="D21" i="8"/>
  <c r="C21" i="8"/>
  <c r="B21" i="8"/>
  <c r="A21" i="8"/>
  <c r="N20" i="8"/>
  <c r="M20" i="8"/>
  <c r="L20" i="8"/>
  <c r="K20" i="8"/>
  <c r="J20" i="8"/>
  <c r="I20" i="8"/>
  <c r="E20" i="8"/>
  <c r="D20" i="8"/>
  <c r="C20" i="8"/>
  <c r="B20" i="8"/>
  <c r="A20" i="8"/>
  <c r="N19" i="8"/>
  <c r="M19" i="8"/>
  <c r="L19" i="8"/>
  <c r="K19" i="8"/>
  <c r="J19" i="8"/>
  <c r="I19" i="8"/>
  <c r="E19" i="8"/>
  <c r="D19" i="8"/>
  <c r="C19" i="8"/>
  <c r="B19" i="8"/>
  <c r="A19" i="8"/>
  <c r="N18" i="8"/>
  <c r="M18" i="8"/>
  <c r="L18" i="8"/>
  <c r="K18" i="8"/>
  <c r="J18" i="8"/>
  <c r="I18" i="8"/>
  <c r="E18" i="8"/>
  <c r="D18" i="8"/>
  <c r="C18" i="8"/>
  <c r="B18" i="8"/>
  <c r="A18" i="8"/>
  <c r="N17" i="8"/>
  <c r="M17" i="8"/>
  <c r="L17" i="8"/>
  <c r="K17" i="8"/>
  <c r="J17" i="8"/>
  <c r="I17" i="8"/>
  <c r="E17" i="8"/>
  <c r="D17" i="8"/>
  <c r="C17" i="8"/>
  <c r="B17" i="8"/>
  <c r="A17" i="8"/>
  <c r="N16" i="8"/>
  <c r="M16" i="8"/>
  <c r="L16" i="8"/>
  <c r="K16" i="8"/>
  <c r="J16" i="8"/>
  <c r="I16" i="8"/>
  <c r="E16" i="8"/>
  <c r="D16" i="8"/>
  <c r="C16" i="8"/>
  <c r="B16" i="8"/>
  <c r="A16" i="8"/>
  <c r="N15" i="8"/>
  <c r="M15" i="8"/>
  <c r="L15" i="8"/>
  <c r="K15" i="8"/>
  <c r="J15" i="8"/>
  <c r="I15" i="8"/>
  <c r="E15" i="8"/>
  <c r="D15" i="8"/>
  <c r="C15" i="8"/>
  <c r="B15" i="8"/>
  <c r="A15" i="8"/>
  <c r="N14" i="8"/>
  <c r="M14" i="8"/>
  <c r="L14" i="8"/>
  <c r="K14" i="8"/>
  <c r="J14" i="8"/>
  <c r="I14" i="8"/>
  <c r="E14" i="8"/>
  <c r="D14" i="8"/>
  <c r="C14" i="8"/>
  <c r="B14" i="8"/>
  <c r="A14" i="8"/>
  <c r="N13" i="8"/>
  <c r="M13" i="8"/>
  <c r="L13" i="8"/>
  <c r="K13" i="8"/>
  <c r="J13" i="8"/>
  <c r="I13" i="8"/>
  <c r="E13" i="8"/>
  <c r="D13" i="8"/>
  <c r="C13" i="8"/>
  <c r="B13" i="8"/>
  <c r="A13" i="8"/>
  <c r="A6" i="7" l="1"/>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5" i="7"/>
  <c r="Q14" i="7"/>
  <c r="Q15" i="7"/>
  <c r="Q16"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P8" i="7"/>
  <c r="P9" i="7"/>
  <c r="P10" i="7"/>
  <c r="P11" i="7"/>
  <c r="P12" i="7"/>
  <c r="P13" i="7"/>
  <c r="P14"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N14"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H14" i="7"/>
  <c r="H15" i="7"/>
  <c r="H16" i="7"/>
  <c r="H17" i="7"/>
  <c r="H18" i="7"/>
  <c r="H19" i="7"/>
  <c r="H20" i="7"/>
  <c r="H21" i="7"/>
  <c r="H22" i="7"/>
  <c r="H23" i="7"/>
  <c r="H24" i="7"/>
  <c r="F14" i="7"/>
  <c r="F15" i="7"/>
  <c r="F16" i="7"/>
  <c r="F17" i="7"/>
  <c r="F18" i="7"/>
  <c r="F19" i="7"/>
  <c r="F20" i="7"/>
  <c r="F21" i="7"/>
  <c r="F22" i="7"/>
  <c r="F23" i="7"/>
  <c r="F24"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B4" i="7"/>
  <c r="B5" i="7"/>
  <c r="B6" i="7"/>
  <c r="B7" i="7"/>
  <c r="AN4" i="8"/>
  <c r="AN5" i="8"/>
  <c r="AN6" i="8"/>
  <c r="AN7" i="8"/>
  <c r="AN8" i="8"/>
  <c r="AN9" i="8"/>
  <c r="AN10" i="8"/>
  <c r="AN11" i="8"/>
  <c r="AN12" i="8"/>
  <c r="AN47" i="8"/>
  <c r="AN48" i="8"/>
  <c r="AN49" i="8"/>
  <c r="AN50" i="8"/>
  <c r="AN51" i="8"/>
  <c r="AN52" i="8"/>
  <c r="AN53" i="8"/>
  <c r="AN54" i="8"/>
  <c r="AN55" i="8"/>
  <c r="AN56" i="8"/>
  <c r="AN57" i="8"/>
  <c r="AN58" i="8"/>
  <c r="AN59" i="8"/>
  <c r="AN60" i="8"/>
  <c r="AN61" i="8"/>
  <c r="AN62" i="8"/>
  <c r="AN63" i="8"/>
  <c r="AN64" i="8"/>
  <c r="AN65" i="8"/>
  <c r="AN66" i="8"/>
  <c r="AN67" i="8"/>
  <c r="AN68" i="8"/>
  <c r="AN69" i="8"/>
  <c r="AN70" i="8"/>
  <c r="AN71" i="8"/>
  <c r="AN72" i="8"/>
  <c r="AN73" i="8"/>
  <c r="AN74" i="8"/>
  <c r="AN75" i="8"/>
  <c r="AN76" i="8"/>
  <c r="AN77" i="8"/>
  <c r="AN78" i="8"/>
  <c r="AN79" i="8"/>
  <c r="AN80" i="8"/>
  <c r="AN81" i="8"/>
  <c r="AN82" i="8"/>
  <c r="AN83" i="8"/>
  <c r="AN84" i="8"/>
  <c r="AN85" i="8"/>
  <c r="AN86" i="8"/>
  <c r="AN87" i="8"/>
  <c r="AN88" i="8"/>
  <c r="AN89" i="8"/>
  <c r="AN90" i="8"/>
  <c r="AN91" i="8"/>
  <c r="AN92" i="8"/>
  <c r="AN93" i="8"/>
  <c r="AN94" i="8"/>
  <c r="AN95" i="8"/>
  <c r="AN96" i="8"/>
  <c r="AN97" i="8"/>
  <c r="AN98" i="8"/>
  <c r="AN99" i="8"/>
  <c r="AN100" i="8"/>
  <c r="AN101" i="8"/>
  <c r="AN102" i="8"/>
  <c r="AN103" i="8"/>
  <c r="AN104" i="8"/>
  <c r="AN105" i="8"/>
  <c r="AN106" i="8"/>
  <c r="AN107" i="8"/>
  <c r="AN108" i="8"/>
  <c r="AN109" i="8"/>
  <c r="AN110" i="8"/>
  <c r="AN111" i="8"/>
  <c r="AN112" i="8"/>
  <c r="AN113" i="8"/>
  <c r="AN114" i="8"/>
  <c r="AN115" i="8"/>
  <c r="AN116" i="8"/>
  <c r="AN117" i="8"/>
  <c r="AN118" i="8"/>
  <c r="AN119" i="8"/>
  <c r="AN120" i="8"/>
  <c r="AN121" i="8"/>
  <c r="AN122" i="8"/>
  <c r="AN123" i="8"/>
  <c r="AN124" i="8"/>
  <c r="AN125" i="8"/>
  <c r="AN126" i="8"/>
  <c r="AN127" i="8"/>
  <c r="AN128" i="8"/>
  <c r="AN129" i="8"/>
  <c r="AN130" i="8"/>
  <c r="AN131" i="8"/>
  <c r="AN132" i="8"/>
  <c r="AN133" i="8"/>
  <c r="AN134" i="8"/>
  <c r="AN135" i="8"/>
  <c r="AN136" i="8"/>
  <c r="AN137" i="8"/>
  <c r="AN138" i="8"/>
  <c r="AN139" i="8"/>
  <c r="AN140" i="8"/>
  <c r="AN141" i="8"/>
  <c r="AN142" i="8"/>
  <c r="AN143" i="8"/>
  <c r="AN144" i="8"/>
  <c r="AN145" i="8"/>
  <c r="AN146" i="8"/>
  <c r="AN147" i="8"/>
  <c r="AN148" i="8"/>
  <c r="AN149" i="8"/>
  <c r="AN150" i="8"/>
  <c r="AN151" i="8"/>
  <c r="AN152" i="8"/>
  <c r="AN153" i="8"/>
  <c r="AN154" i="8"/>
  <c r="AN155" i="8"/>
  <c r="AN156" i="8"/>
  <c r="AN157" i="8"/>
  <c r="AN158" i="8"/>
  <c r="AN159" i="8"/>
  <c r="AN160" i="8"/>
  <c r="AN161" i="8"/>
  <c r="AN162" i="8"/>
  <c r="AN163" i="8"/>
  <c r="AN164" i="8"/>
  <c r="AN165" i="8"/>
  <c r="AN166" i="8"/>
  <c r="AN167" i="8"/>
  <c r="AN168" i="8"/>
  <c r="AN169" i="8"/>
  <c r="AN170" i="8"/>
  <c r="AN171" i="8"/>
  <c r="AN172" i="8"/>
  <c r="AN173" i="8"/>
  <c r="AN174" i="8"/>
  <c r="AN175" i="8"/>
  <c r="AN176" i="8"/>
  <c r="AN177" i="8"/>
  <c r="AN178" i="8"/>
  <c r="AN179" i="8"/>
  <c r="AN180" i="8"/>
  <c r="AN181" i="8"/>
  <c r="AN182" i="8"/>
  <c r="AN183" i="8"/>
  <c r="AN184" i="8"/>
  <c r="AN185" i="8"/>
  <c r="AN186" i="8"/>
  <c r="AN187" i="8"/>
  <c r="AN188" i="8"/>
  <c r="AN189" i="8"/>
  <c r="AN190" i="8"/>
  <c r="AN191" i="8"/>
  <c r="AN192" i="8"/>
  <c r="AN193" i="8"/>
  <c r="AN194" i="8"/>
  <c r="AN195" i="8"/>
  <c r="AN196" i="8"/>
  <c r="AN197" i="8"/>
  <c r="AN198" i="8"/>
  <c r="AN199" i="8"/>
  <c r="AN200" i="8"/>
  <c r="AN201" i="8"/>
  <c r="AN202" i="8"/>
  <c r="AN203" i="8"/>
  <c r="AN204" i="8"/>
  <c r="AN205" i="8"/>
  <c r="AN206" i="8"/>
  <c r="AN207" i="8"/>
  <c r="AN208" i="8"/>
  <c r="AN209" i="8"/>
  <c r="AN210" i="8"/>
  <c r="AN211" i="8"/>
  <c r="AN212" i="8"/>
  <c r="AN213" i="8"/>
  <c r="AN214" i="8"/>
  <c r="AN215" i="8"/>
  <c r="AN216" i="8"/>
  <c r="AN217" i="8"/>
  <c r="AN218" i="8"/>
  <c r="AN219" i="8"/>
  <c r="AN220" i="8"/>
  <c r="AN221" i="8"/>
  <c r="AN222" i="8"/>
  <c r="AN223" i="8"/>
  <c r="AN224" i="8"/>
  <c r="AN225" i="8"/>
  <c r="AN226" i="8"/>
  <c r="AN227" i="8"/>
  <c r="AN228" i="8"/>
  <c r="AN229" i="8"/>
  <c r="AN230" i="8"/>
  <c r="AN231" i="8"/>
  <c r="AN232" i="8"/>
  <c r="AN233" i="8"/>
  <c r="AN234" i="8"/>
  <c r="AN235" i="8"/>
  <c r="AN236" i="8"/>
  <c r="AN237" i="8"/>
  <c r="AN238" i="8"/>
  <c r="AN239" i="8"/>
  <c r="AN240" i="8"/>
  <c r="AN241" i="8"/>
  <c r="AN242" i="8"/>
  <c r="AN243" i="8"/>
  <c r="AN244" i="8"/>
  <c r="AN245" i="8"/>
  <c r="AN246" i="8"/>
  <c r="AN247" i="8"/>
  <c r="AN248" i="8"/>
  <c r="AN249" i="8"/>
  <c r="AN250" i="8"/>
  <c r="AN251" i="8"/>
  <c r="AN252" i="8"/>
  <c r="AN253" i="8"/>
  <c r="AN254" i="8"/>
  <c r="AN255" i="8"/>
  <c r="AN256" i="8"/>
  <c r="AN257" i="8"/>
  <c r="AN258" i="8"/>
  <c r="AN259" i="8"/>
  <c r="AN260" i="8"/>
  <c r="AN261" i="8"/>
  <c r="AN262" i="8"/>
  <c r="AN263" i="8"/>
  <c r="AN264" i="8"/>
  <c r="AN265" i="8"/>
  <c r="AN266" i="8"/>
  <c r="AN267" i="8"/>
  <c r="AN268" i="8"/>
  <c r="AN269" i="8"/>
  <c r="AN270" i="8"/>
  <c r="AN271" i="8"/>
  <c r="AN272" i="8"/>
  <c r="AN273" i="8"/>
  <c r="AN274" i="8"/>
  <c r="AN275" i="8"/>
  <c r="AN276" i="8"/>
  <c r="AN277" i="8"/>
  <c r="AN278" i="8"/>
  <c r="AN279" i="8"/>
  <c r="AN280" i="8"/>
  <c r="AN281" i="8"/>
  <c r="AN282" i="8"/>
  <c r="AN283" i="8"/>
  <c r="AN284" i="8"/>
  <c r="AN285" i="8"/>
  <c r="AN286" i="8"/>
  <c r="AN287" i="8"/>
  <c r="AN288" i="8"/>
  <c r="AN289" i="8"/>
  <c r="AN290" i="8"/>
  <c r="AN291" i="8"/>
  <c r="AN292" i="8"/>
  <c r="AN293" i="8"/>
  <c r="AN294" i="8"/>
  <c r="AN295" i="8"/>
  <c r="AN296" i="8"/>
  <c r="AN297" i="8"/>
  <c r="AN298" i="8"/>
  <c r="AN299" i="8"/>
  <c r="AN300" i="8"/>
  <c r="AN301" i="8"/>
  <c r="AN302" i="8"/>
  <c r="AN303" i="8"/>
  <c r="AN304" i="8"/>
  <c r="AN305" i="8"/>
  <c r="AN306" i="8"/>
  <c r="AN307" i="8"/>
  <c r="AN308" i="8"/>
  <c r="AN309" i="8"/>
  <c r="AN310" i="8"/>
  <c r="AN311" i="8"/>
  <c r="AN312" i="8"/>
  <c r="AN313" i="8"/>
  <c r="AN314" i="8"/>
  <c r="AN315" i="8"/>
  <c r="AN316" i="8"/>
  <c r="AN317" i="8"/>
  <c r="AN318" i="8"/>
  <c r="AN319" i="8"/>
  <c r="AN320" i="8"/>
  <c r="AN321" i="8"/>
  <c r="AN322" i="8"/>
  <c r="AN323" i="8"/>
  <c r="AN324" i="8"/>
  <c r="AN325" i="8"/>
  <c r="AN326" i="8"/>
  <c r="AN327" i="8"/>
  <c r="AN328" i="8"/>
  <c r="AN329" i="8"/>
  <c r="AN330" i="8"/>
  <c r="AN331" i="8"/>
  <c r="AN332" i="8"/>
  <c r="AN333" i="8"/>
  <c r="AN334" i="8"/>
  <c r="AN335" i="8"/>
  <c r="AN336" i="8"/>
  <c r="AN337" i="8"/>
  <c r="AN338" i="8"/>
  <c r="AN339" i="8"/>
  <c r="AN340" i="8"/>
  <c r="AN341" i="8"/>
  <c r="AN342" i="8"/>
  <c r="AN343" i="8"/>
  <c r="AN344" i="8"/>
  <c r="AN345" i="8"/>
  <c r="AN346" i="8"/>
  <c r="AN347" i="8"/>
  <c r="AN348" i="8"/>
  <c r="AN349" i="8"/>
  <c r="AN350" i="8"/>
  <c r="AN351" i="8"/>
  <c r="AN352" i="8"/>
  <c r="AN353" i="8"/>
  <c r="AN354" i="8"/>
  <c r="AN355" i="8"/>
  <c r="AN356" i="8"/>
  <c r="AN357" i="8"/>
  <c r="AN358" i="8"/>
  <c r="AN359" i="8"/>
  <c r="AN360" i="8"/>
  <c r="AN361" i="8"/>
  <c r="AN362" i="8"/>
  <c r="AN363" i="8"/>
  <c r="AN364" i="8"/>
  <c r="AN365" i="8"/>
  <c r="AN366" i="8"/>
  <c r="AN367" i="8"/>
  <c r="AN368" i="8"/>
  <c r="AN369" i="8"/>
  <c r="AN370" i="8"/>
  <c r="AN371" i="8"/>
  <c r="AN372" i="8"/>
  <c r="AN373" i="8"/>
  <c r="AN374" i="8"/>
  <c r="AN375" i="8"/>
  <c r="AN376" i="8"/>
  <c r="AN377" i="8"/>
  <c r="AN378" i="8"/>
  <c r="AN379" i="8"/>
  <c r="AN380" i="8"/>
  <c r="AN381" i="8"/>
  <c r="AN382" i="8"/>
  <c r="AN383" i="8"/>
  <c r="AN384" i="8"/>
  <c r="AN385" i="8"/>
  <c r="AN386" i="8"/>
  <c r="AN387" i="8"/>
  <c r="AN388" i="8"/>
  <c r="AN389" i="8"/>
  <c r="AN390" i="8"/>
  <c r="AN391" i="8"/>
  <c r="AN392" i="8"/>
  <c r="AN393" i="8"/>
  <c r="AN394" i="8"/>
  <c r="AN395" i="8"/>
  <c r="AN396" i="8"/>
  <c r="AN397" i="8"/>
  <c r="AN398" i="8"/>
  <c r="AN399" i="8"/>
  <c r="AN400" i="8"/>
  <c r="AN401" i="8"/>
  <c r="AN402" i="8"/>
  <c r="AN403" i="8"/>
  <c r="AN404" i="8"/>
  <c r="AN405" i="8"/>
  <c r="AN406" i="8"/>
  <c r="AN407" i="8"/>
  <c r="AN408" i="8"/>
  <c r="AN409" i="8"/>
  <c r="AN410" i="8"/>
  <c r="AN411" i="8"/>
  <c r="AN412" i="8"/>
  <c r="AN413" i="8"/>
  <c r="AN414" i="8"/>
  <c r="AN415" i="8"/>
  <c r="AN416" i="8"/>
  <c r="AN417" i="8"/>
  <c r="AN418" i="8"/>
  <c r="AN419" i="8"/>
  <c r="AN420" i="8"/>
  <c r="AN421" i="8"/>
  <c r="AN422" i="8"/>
  <c r="AN423" i="8"/>
  <c r="AN424" i="8"/>
  <c r="AN425" i="8"/>
  <c r="AN426" i="8"/>
  <c r="AN427" i="8"/>
  <c r="AN428" i="8"/>
  <c r="AN429" i="8"/>
  <c r="AN430" i="8"/>
  <c r="AN431" i="8"/>
  <c r="AN432" i="8"/>
  <c r="AN433" i="8"/>
  <c r="AN434" i="8"/>
  <c r="AN435" i="8"/>
  <c r="AN436" i="8"/>
  <c r="AN437" i="8"/>
  <c r="AN438" i="8"/>
  <c r="AN439" i="8"/>
  <c r="AN440" i="8"/>
  <c r="AN441" i="8"/>
  <c r="AN442" i="8"/>
  <c r="AN443" i="8"/>
  <c r="AN444" i="8"/>
  <c r="AN445" i="8"/>
  <c r="AN446" i="8"/>
  <c r="AN447" i="8"/>
  <c r="AN448" i="8"/>
  <c r="AN449" i="8"/>
  <c r="AN450" i="8"/>
  <c r="AN451" i="8"/>
  <c r="AN452" i="8"/>
  <c r="AN453" i="8"/>
  <c r="AN454" i="8"/>
  <c r="AN455" i="8"/>
  <c r="AN456" i="8"/>
  <c r="AN457" i="8"/>
  <c r="AN458" i="8"/>
  <c r="AN459" i="8"/>
  <c r="AN460" i="8"/>
  <c r="AN461" i="8"/>
  <c r="AN462" i="8"/>
  <c r="AN463" i="8"/>
  <c r="AN464" i="8"/>
  <c r="AN465" i="8"/>
  <c r="AN466" i="8"/>
  <c r="AN467" i="8"/>
  <c r="AN468" i="8"/>
  <c r="AN469" i="8"/>
  <c r="AN470" i="8"/>
  <c r="AN471" i="8"/>
  <c r="AN472" i="8"/>
  <c r="AN473" i="8"/>
  <c r="AN474" i="8"/>
  <c r="AN475" i="8"/>
  <c r="AN476" i="8"/>
  <c r="AN477" i="8"/>
  <c r="AN478" i="8"/>
  <c r="AN479" i="8"/>
  <c r="AN480" i="8"/>
  <c r="AN481" i="8"/>
  <c r="AN482" i="8"/>
  <c r="AN483" i="8"/>
  <c r="AN484" i="8"/>
  <c r="AN485" i="8"/>
  <c r="AN486" i="8"/>
  <c r="AN487" i="8"/>
  <c r="AN488" i="8"/>
  <c r="AN489" i="8"/>
  <c r="AN490" i="8"/>
  <c r="AN491" i="8"/>
  <c r="AN492" i="8"/>
  <c r="AN493" i="8"/>
  <c r="AN494" i="8"/>
  <c r="AN495" i="8"/>
  <c r="AN496" i="8"/>
  <c r="AN497" i="8"/>
  <c r="AN498" i="8"/>
  <c r="AN499" i="8"/>
  <c r="AN500" i="8"/>
  <c r="AN501" i="8"/>
  <c r="AN502" i="8"/>
  <c r="AN503" i="8"/>
  <c r="AN504" i="8"/>
  <c r="AN505" i="8"/>
  <c r="AN506" i="8"/>
  <c r="AN507" i="8"/>
  <c r="AN508" i="8"/>
  <c r="AN509" i="8"/>
  <c r="AN510" i="8"/>
  <c r="AN511" i="8"/>
  <c r="AN512" i="8"/>
  <c r="AN513" i="8"/>
  <c r="AN514" i="8"/>
  <c r="AN515" i="8"/>
  <c r="AN516" i="8"/>
  <c r="AN517" i="8"/>
  <c r="AN518" i="8"/>
  <c r="AN519" i="8"/>
  <c r="AN520" i="8"/>
  <c r="AN521" i="8"/>
  <c r="AN522" i="8"/>
  <c r="AN523" i="8"/>
  <c r="AN524" i="8"/>
  <c r="AN525" i="8"/>
  <c r="AN526" i="8"/>
  <c r="AN527" i="8"/>
  <c r="AN528" i="8"/>
  <c r="AN529" i="8"/>
  <c r="AN530" i="8"/>
  <c r="AN531" i="8"/>
  <c r="AN532" i="8"/>
  <c r="AN533" i="8"/>
  <c r="AN534" i="8"/>
  <c r="AN535" i="8"/>
  <c r="AN536" i="8"/>
  <c r="AN537" i="8"/>
  <c r="AN538" i="8"/>
  <c r="AN539" i="8"/>
  <c r="AN540" i="8"/>
  <c r="AN541" i="8"/>
  <c r="AN542" i="8"/>
  <c r="AN543" i="8"/>
  <c r="AN544" i="8"/>
  <c r="AN545" i="8"/>
  <c r="AN546" i="8"/>
  <c r="AN547" i="8"/>
  <c r="AN548" i="8"/>
  <c r="AN549" i="8"/>
  <c r="AN550" i="8"/>
  <c r="AN551" i="8"/>
  <c r="AN552" i="8"/>
  <c r="AN553" i="8"/>
  <c r="AN554" i="8"/>
  <c r="AN555" i="8"/>
  <c r="AN556" i="8"/>
  <c r="AN557" i="8"/>
  <c r="AN558" i="8"/>
  <c r="AN559" i="8"/>
  <c r="AN560" i="8"/>
  <c r="AN561" i="8"/>
  <c r="AN562" i="8"/>
  <c r="AN563" i="8"/>
  <c r="AN564" i="8"/>
  <c r="AN565" i="8"/>
  <c r="AN566" i="8"/>
  <c r="AN567" i="8"/>
  <c r="AN568" i="8"/>
  <c r="AN569" i="8"/>
  <c r="AN570" i="8"/>
  <c r="AN571" i="8"/>
  <c r="AN572" i="8"/>
  <c r="AN573" i="8"/>
  <c r="AN574" i="8"/>
  <c r="AN575" i="8"/>
  <c r="AN576" i="8"/>
  <c r="AN577" i="8"/>
  <c r="AN578" i="8"/>
  <c r="AN579" i="8"/>
  <c r="AN580" i="8"/>
  <c r="AN581" i="8"/>
  <c r="AN582" i="8"/>
  <c r="AN583" i="8"/>
  <c r="AN584" i="8"/>
  <c r="AN585" i="8"/>
  <c r="AN586" i="8"/>
  <c r="AN587" i="8"/>
  <c r="AN588" i="8"/>
  <c r="AN589" i="8"/>
  <c r="AN590" i="8"/>
  <c r="AN591" i="8"/>
  <c r="AN592" i="8"/>
  <c r="AN593" i="8"/>
  <c r="AN594" i="8"/>
  <c r="AN595" i="8"/>
  <c r="AN596" i="8"/>
  <c r="AN597" i="8"/>
  <c r="AN598" i="8"/>
  <c r="AN599" i="8"/>
  <c r="AN600" i="8"/>
  <c r="AN601" i="8"/>
  <c r="AN602" i="8"/>
  <c r="AN603" i="8"/>
  <c r="AN604" i="8"/>
  <c r="AN605" i="8"/>
  <c r="AN606" i="8"/>
  <c r="AN607" i="8"/>
  <c r="AN608" i="8"/>
  <c r="AN609" i="8"/>
  <c r="AN610" i="8"/>
  <c r="AN611" i="8"/>
  <c r="AN612" i="8"/>
  <c r="AN613" i="8"/>
  <c r="AN614" i="8"/>
  <c r="AN615" i="8"/>
  <c r="AN616" i="8"/>
  <c r="AN617" i="8"/>
  <c r="AN618" i="8"/>
  <c r="AN619" i="8"/>
  <c r="AN620" i="8"/>
  <c r="AN621" i="8"/>
  <c r="AN622" i="8"/>
  <c r="AN623" i="8"/>
  <c r="AN624" i="8"/>
  <c r="AN625" i="8"/>
  <c r="AN626" i="8"/>
  <c r="AN627" i="8"/>
  <c r="AN628" i="8"/>
  <c r="AN629" i="8"/>
  <c r="AN630" i="8"/>
  <c r="AN631" i="8"/>
  <c r="AN632" i="8"/>
  <c r="AN633" i="8"/>
  <c r="AN634" i="8"/>
  <c r="AN635" i="8"/>
  <c r="AN636" i="8"/>
  <c r="AN637" i="8"/>
  <c r="AN638" i="8"/>
  <c r="AN639" i="8"/>
  <c r="AN640" i="8"/>
  <c r="AN641" i="8"/>
  <c r="AN642" i="8"/>
  <c r="AN643" i="8"/>
  <c r="AN644" i="8"/>
  <c r="AN645" i="8"/>
  <c r="AN646" i="8"/>
  <c r="AN647" i="8"/>
  <c r="AN648" i="8"/>
  <c r="AN649" i="8"/>
  <c r="AN650" i="8"/>
  <c r="AN651" i="8"/>
  <c r="AN652" i="8"/>
  <c r="AN653" i="8"/>
  <c r="AN654" i="8"/>
  <c r="AN655" i="8"/>
  <c r="AN656" i="8"/>
  <c r="AN657" i="8"/>
  <c r="AN658" i="8"/>
  <c r="AN659" i="8"/>
  <c r="AN660" i="8"/>
  <c r="AN661" i="8"/>
  <c r="AN662" i="8"/>
  <c r="AN663" i="8"/>
  <c r="AN664" i="8"/>
  <c r="AN665" i="8"/>
  <c r="AN666" i="8"/>
  <c r="AN667" i="8"/>
  <c r="AN668" i="8"/>
  <c r="AN669" i="8"/>
  <c r="AN670" i="8"/>
  <c r="AN671" i="8"/>
  <c r="AN672" i="8"/>
  <c r="AN673" i="8"/>
  <c r="AN674" i="8"/>
  <c r="AN675" i="8"/>
  <c r="AN676" i="8"/>
  <c r="AN677" i="8"/>
  <c r="AN678" i="8"/>
  <c r="AN679" i="8"/>
  <c r="AN680" i="8"/>
  <c r="AN681" i="8"/>
  <c r="AN682" i="8"/>
  <c r="AN683" i="8"/>
  <c r="AN684" i="8"/>
  <c r="AN685" i="8"/>
  <c r="AN686" i="8"/>
  <c r="AN687" i="8"/>
  <c r="AN688" i="8"/>
  <c r="AN689" i="8"/>
  <c r="AN690" i="8"/>
  <c r="AN691" i="8"/>
  <c r="AN692" i="8"/>
  <c r="AN693" i="8"/>
  <c r="AN694" i="8"/>
  <c r="AN695" i="8"/>
  <c r="AN696" i="8"/>
  <c r="AN697" i="8"/>
  <c r="AN698" i="8"/>
  <c r="AN699" i="8"/>
  <c r="AN700" i="8"/>
  <c r="AN701" i="8"/>
  <c r="AN702" i="8"/>
  <c r="AN703" i="8"/>
  <c r="AN704" i="8"/>
  <c r="AN705" i="8"/>
  <c r="AN706" i="8"/>
  <c r="AN707" i="8"/>
  <c r="AN708" i="8"/>
  <c r="AN709" i="8"/>
  <c r="AN710" i="8"/>
  <c r="AN711" i="8"/>
  <c r="AN712" i="8"/>
  <c r="AN713" i="8"/>
  <c r="AN714" i="8"/>
  <c r="AN715" i="8"/>
  <c r="AN716" i="8"/>
  <c r="AN717" i="8"/>
  <c r="AN718" i="8"/>
  <c r="AN719" i="8"/>
  <c r="AN720" i="8"/>
  <c r="AN721" i="8"/>
  <c r="AN722" i="8"/>
  <c r="AN723" i="8"/>
  <c r="AN724" i="8"/>
  <c r="AN725" i="8"/>
  <c r="AN726" i="8"/>
  <c r="AN727" i="8"/>
  <c r="AN728" i="8"/>
  <c r="AN729" i="8"/>
  <c r="AN730" i="8"/>
  <c r="AN731" i="8"/>
  <c r="AN732" i="8"/>
  <c r="AN733" i="8"/>
  <c r="AN734" i="8"/>
  <c r="AN735" i="8"/>
  <c r="AN736" i="8"/>
  <c r="AN737" i="8"/>
  <c r="AN738" i="8"/>
  <c r="AN739" i="8"/>
  <c r="AN740" i="8"/>
  <c r="AN741" i="8"/>
  <c r="AN742" i="8"/>
  <c r="AN743" i="8"/>
  <c r="AN744" i="8"/>
  <c r="AN745" i="8"/>
  <c r="AN746" i="8"/>
  <c r="AN747" i="8"/>
  <c r="AN748" i="8"/>
  <c r="AN749" i="8"/>
  <c r="AN750" i="8"/>
  <c r="AN751" i="8"/>
  <c r="AN752" i="8"/>
  <c r="AN753" i="8"/>
  <c r="AN754" i="8"/>
  <c r="AN755" i="8"/>
  <c r="AN756" i="8"/>
  <c r="AN757" i="8"/>
  <c r="AN758" i="8"/>
  <c r="AN759" i="8"/>
  <c r="AN760" i="8"/>
  <c r="AN761" i="8"/>
  <c r="AN762" i="8"/>
  <c r="AN763" i="8"/>
  <c r="AN764" i="8"/>
  <c r="AN765" i="8"/>
  <c r="AN766" i="8"/>
  <c r="AN767" i="8"/>
  <c r="AN768" i="8"/>
  <c r="AN769" i="8"/>
  <c r="AN770" i="8"/>
  <c r="AN771" i="8"/>
  <c r="AN772" i="8"/>
  <c r="AN773" i="8"/>
  <c r="AN774" i="8"/>
  <c r="AN775" i="8"/>
  <c r="AN776" i="8"/>
  <c r="AN777" i="8"/>
  <c r="AN778" i="8"/>
  <c r="AN779" i="8"/>
  <c r="AN780" i="8"/>
  <c r="AN781" i="8"/>
  <c r="AN782" i="8"/>
  <c r="AN783" i="8"/>
  <c r="AN784" i="8"/>
  <c r="AN785" i="8"/>
  <c r="AN786" i="8"/>
  <c r="AN787" i="8"/>
  <c r="AN788" i="8"/>
  <c r="AN789" i="8"/>
  <c r="AN790" i="8"/>
  <c r="AN791" i="8"/>
  <c r="AN792" i="8"/>
  <c r="AN793" i="8"/>
  <c r="AN794" i="8"/>
  <c r="AN795" i="8"/>
  <c r="AN796" i="8"/>
  <c r="AN797" i="8"/>
  <c r="AN798" i="8"/>
  <c r="AN799" i="8"/>
  <c r="AN800" i="8"/>
  <c r="AN801" i="8"/>
  <c r="AN802" i="8"/>
  <c r="AN803" i="8"/>
  <c r="AN804" i="8"/>
  <c r="AN805" i="8"/>
  <c r="AN806" i="8"/>
  <c r="AN807" i="8"/>
  <c r="AN808" i="8"/>
  <c r="AN809" i="8"/>
  <c r="AN810" i="8"/>
  <c r="AN811" i="8"/>
  <c r="AN812" i="8"/>
  <c r="AN813" i="8"/>
  <c r="AN814" i="8"/>
  <c r="AN815" i="8"/>
  <c r="AN816" i="8"/>
  <c r="AN817" i="8"/>
  <c r="AN818" i="8"/>
  <c r="AN819" i="8"/>
  <c r="AN820" i="8"/>
  <c r="AN821" i="8"/>
  <c r="AN822" i="8"/>
  <c r="AN823" i="8"/>
  <c r="AN824" i="8"/>
  <c r="AN825" i="8"/>
  <c r="AN826" i="8"/>
  <c r="AN827" i="8"/>
  <c r="AN828" i="8"/>
  <c r="AN829" i="8"/>
  <c r="AN830" i="8"/>
  <c r="AN831" i="8"/>
  <c r="AN832" i="8"/>
  <c r="AN833" i="8"/>
  <c r="AN834" i="8"/>
  <c r="AN835" i="8"/>
  <c r="AN836" i="8"/>
  <c r="AN837" i="8"/>
  <c r="AN838" i="8"/>
  <c r="AN839" i="8"/>
  <c r="AN840" i="8"/>
  <c r="AN841" i="8"/>
  <c r="AN842" i="8"/>
  <c r="AN843" i="8"/>
  <c r="AN844" i="8"/>
  <c r="AN845" i="8"/>
  <c r="AN846" i="8"/>
  <c r="AN847" i="8"/>
  <c r="AN848" i="8"/>
  <c r="AN849" i="8"/>
  <c r="AN850" i="8"/>
  <c r="AN851" i="8"/>
  <c r="AN852" i="8"/>
  <c r="AN853" i="8"/>
  <c r="AN854" i="8"/>
  <c r="AN855" i="8"/>
  <c r="AN856" i="8"/>
  <c r="AN857" i="8"/>
  <c r="AN858" i="8"/>
  <c r="AN859" i="8"/>
  <c r="AN860" i="8"/>
  <c r="AN861" i="8"/>
  <c r="AN862" i="8"/>
  <c r="AN863" i="8"/>
  <c r="AN864" i="8"/>
  <c r="AN865" i="8"/>
  <c r="AN866" i="8"/>
  <c r="AN867" i="8"/>
  <c r="AN868" i="8"/>
  <c r="AN869" i="8"/>
  <c r="AN870" i="8"/>
  <c r="AN871" i="8"/>
  <c r="AN872" i="8"/>
  <c r="AN873" i="8"/>
  <c r="AN874" i="8"/>
  <c r="AN875" i="8"/>
  <c r="AN876" i="8"/>
  <c r="AN877" i="8"/>
  <c r="AN878" i="8"/>
  <c r="AN879" i="8"/>
  <c r="AN880" i="8"/>
  <c r="AN881" i="8"/>
  <c r="AN882" i="8"/>
  <c r="AN883" i="8"/>
  <c r="AN884" i="8"/>
  <c r="AN885" i="8"/>
  <c r="AN886" i="8"/>
  <c r="AN887" i="8"/>
  <c r="AN888" i="8"/>
  <c r="AN889" i="8"/>
  <c r="AN890" i="8"/>
  <c r="AN891" i="8"/>
  <c r="AN892" i="8"/>
  <c r="AN893" i="8"/>
  <c r="AN894" i="8"/>
  <c r="AN895" i="8"/>
  <c r="AN896" i="8"/>
  <c r="AN897" i="8"/>
  <c r="AN898" i="8"/>
  <c r="AN899" i="8"/>
  <c r="AN900" i="8"/>
  <c r="AN901" i="8"/>
  <c r="AN902" i="8"/>
  <c r="AN903" i="8"/>
  <c r="AN904" i="8"/>
  <c r="AN905" i="8"/>
  <c r="AN906" i="8"/>
  <c r="AN907" i="8"/>
  <c r="AN908" i="8"/>
  <c r="AN909" i="8"/>
  <c r="AN910" i="8"/>
  <c r="AN911" i="8"/>
  <c r="AN912" i="8"/>
  <c r="AN913" i="8"/>
  <c r="AN914" i="8"/>
  <c r="AN915" i="8"/>
  <c r="AN916" i="8"/>
  <c r="AN917" i="8"/>
  <c r="AN918" i="8"/>
  <c r="AN919" i="8"/>
  <c r="AN920" i="8"/>
  <c r="AN921" i="8"/>
  <c r="AN922" i="8"/>
  <c r="AN923" i="8"/>
  <c r="AN924" i="8"/>
  <c r="AN925" i="8"/>
  <c r="AN926" i="8"/>
  <c r="AN927" i="8"/>
  <c r="AN928" i="8"/>
  <c r="AN929" i="8"/>
  <c r="AN930" i="8"/>
  <c r="AN931" i="8"/>
  <c r="AN932" i="8"/>
  <c r="AN933" i="8"/>
  <c r="AN934" i="8"/>
  <c r="AN935" i="8"/>
  <c r="AN936" i="8"/>
  <c r="AN937" i="8"/>
  <c r="AN938" i="8"/>
  <c r="AN939" i="8"/>
  <c r="AN940" i="8"/>
  <c r="AN941" i="8"/>
  <c r="AN942" i="8"/>
  <c r="AN943" i="8"/>
  <c r="AN944" i="8"/>
  <c r="AN945" i="8"/>
  <c r="AN946" i="8"/>
  <c r="AN947" i="8"/>
  <c r="AN948" i="8"/>
  <c r="AN949" i="8"/>
  <c r="AN950" i="8"/>
  <c r="AN951" i="8"/>
  <c r="AN952" i="8"/>
  <c r="AN953" i="8"/>
  <c r="AN954" i="8"/>
  <c r="AN955" i="8"/>
  <c r="AN956" i="8"/>
  <c r="AN957" i="8"/>
  <c r="AN958" i="8"/>
  <c r="AN959" i="8"/>
  <c r="AN960" i="8"/>
  <c r="AN961" i="8"/>
  <c r="AN962" i="8"/>
  <c r="AN963" i="8"/>
  <c r="AN964" i="8"/>
  <c r="AN965" i="8"/>
  <c r="AN966" i="8"/>
  <c r="AN967" i="8"/>
  <c r="AN968" i="8"/>
  <c r="AN969" i="8"/>
  <c r="AN970" i="8"/>
  <c r="AN971" i="8"/>
  <c r="AN972" i="8"/>
  <c r="AN973" i="8"/>
  <c r="AN974" i="8"/>
  <c r="AN975" i="8"/>
  <c r="AN976" i="8"/>
  <c r="AN977" i="8"/>
  <c r="AN978" i="8"/>
  <c r="AN979" i="8"/>
  <c r="AN980" i="8"/>
  <c r="AN981" i="8"/>
  <c r="AN982" i="8"/>
  <c r="AN983" i="8"/>
  <c r="AN984" i="8"/>
  <c r="AN985" i="8"/>
  <c r="AN986" i="8"/>
  <c r="AN987" i="8"/>
  <c r="AN988" i="8"/>
  <c r="AN989" i="8"/>
  <c r="AN990" i="8"/>
  <c r="AN991" i="8"/>
  <c r="AN992" i="8"/>
  <c r="AN993" i="8"/>
  <c r="AN994" i="8"/>
  <c r="AN995" i="8"/>
  <c r="AN996" i="8"/>
  <c r="AN997" i="8"/>
  <c r="AN998" i="8"/>
  <c r="AN999" i="8"/>
  <c r="AN1000" i="8"/>
  <c r="AN1001" i="8"/>
  <c r="AN1002" i="8"/>
  <c r="AN1003" i="8"/>
  <c r="AN1004" i="8"/>
  <c r="AG4" i="8"/>
  <c r="AG5" i="8"/>
  <c r="AG6" i="8"/>
  <c r="AG7" i="8"/>
  <c r="AG8" i="8"/>
  <c r="AG9" i="8"/>
  <c r="AG10" i="8"/>
  <c r="AG11" i="8"/>
  <c r="AG12" i="8"/>
  <c r="AA4" i="8"/>
  <c r="AA5" i="8"/>
  <c r="AA6" i="8"/>
  <c r="AA7" i="8"/>
  <c r="AA8" i="8"/>
  <c r="AA9" i="8"/>
  <c r="AA10" i="8"/>
  <c r="AA11" i="8"/>
  <c r="AA12" i="8"/>
  <c r="AA47" i="8"/>
  <c r="AA48" i="8"/>
  <c r="AA49" i="8"/>
  <c r="AA50" i="8"/>
  <c r="AA51" i="8"/>
  <c r="AA52" i="8"/>
  <c r="AA53" i="8"/>
  <c r="AA54" i="8"/>
  <c r="AA55" i="8"/>
  <c r="AA56" i="8"/>
  <c r="AA57" i="8"/>
  <c r="AA58" i="8"/>
  <c r="AA59" i="8"/>
  <c r="AA60" i="8"/>
  <c r="AA61" i="8"/>
  <c r="AA62" i="8"/>
  <c r="AA63" i="8"/>
  <c r="AA64" i="8"/>
  <c r="AA65" i="8"/>
  <c r="AA66" i="8"/>
  <c r="AA67" i="8"/>
  <c r="AA68" i="8"/>
  <c r="AA69" i="8"/>
  <c r="AA70" i="8"/>
  <c r="AA71" i="8"/>
  <c r="AA72" i="8"/>
  <c r="AA73" i="8"/>
  <c r="AA74" i="8"/>
  <c r="AA75" i="8"/>
  <c r="AA76" i="8"/>
  <c r="AA77" i="8"/>
  <c r="AA78" i="8"/>
  <c r="AA79" i="8"/>
  <c r="AA80" i="8"/>
  <c r="AA81" i="8"/>
  <c r="AA82" i="8"/>
  <c r="AA83" i="8"/>
  <c r="AA84" i="8"/>
  <c r="AA85" i="8"/>
  <c r="AA86" i="8"/>
  <c r="AA87" i="8"/>
  <c r="AA88" i="8"/>
  <c r="AA89" i="8"/>
  <c r="AA90" i="8"/>
  <c r="AA91" i="8"/>
  <c r="AA92" i="8"/>
  <c r="AA93" i="8"/>
  <c r="AA94" i="8"/>
  <c r="AA95" i="8"/>
  <c r="AA96" i="8"/>
  <c r="AA97" i="8"/>
  <c r="AA98" i="8"/>
  <c r="AA99" i="8"/>
  <c r="AA100" i="8"/>
  <c r="AA101" i="8"/>
  <c r="AA102" i="8"/>
  <c r="AA103" i="8"/>
  <c r="AA104" i="8"/>
  <c r="AA105" i="8"/>
  <c r="AA106" i="8"/>
  <c r="AA107" i="8"/>
  <c r="AA108" i="8"/>
  <c r="AA109" i="8"/>
  <c r="AA110" i="8"/>
  <c r="AA111" i="8"/>
  <c r="AA112" i="8"/>
  <c r="AA113" i="8"/>
  <c r="AA114" i="8"/>
  <c r="AA115" i="8"/>
  <c r="AA116" i="8"/>
  <c r="AA117" i="8"/>
  <c r="AA118" i="8"/>
  <c r="AA119" i="8"/>
  <c r="AA120" i="8"/>
  <c r="AA121" i="8"/>
  <c r="AA122" i="8"/>
  <c r="AA123" i="8"/>
  <c r="AA124" i="8"/>
  <c r="AA125" i="8"/>
  <c r="AA126" i="8"/>
  <c r="AA127" i="8"/>
  <c r="AA128" i="8"/>
  <c r="AA129" i="8"/>
  <c r="AA130" i="8"/>
  <c r="AA131" i="8"/>
  <c r="AA132" i="8"/>
  <c r="AA133" i="8"/>
  <c r="AA134" i="8"/>
  <c r="AA135" i="8"/>
  <c r="AA136" i="8"/>
  <c r="AA137" i="8"/>
  <c r="AA138" i="8"/>
  <c r="AA139" i="8"/>
  <c r="AA140" i="8"/>
  <c r="AA141" i="8"/>
  <c r="AA142" i="8"/>
  <c r="AA143" i="8"/>
  <c r="AA144" i="8"/>
  <c r="AA145" i="8"/>
  <c r="AA146" i="8"/>
  <c r="AA147" i="8"/>
  <c r="AA148" i="8"/>
  <c r="AA149" i="8"/>
  <c r="AA150" i="8"/>
  <c r="AA151" i="8"/>
  <c r="AA152" i="8"/>
  <c r="AA153" i="8"/>
  <c r="AA154" i="8"/>
  <c r="AA155" i="8"/>
  <c r="AA156" i="8"/>
  <c r="AA157" i="8"/>
  <c r="AA158" i="8"/>
  <c r="AA159" i="8"/>
  <c r="AA160" i="8"/>
  <c r="AA161" i="8"/>
  <c r="AA162" i="8"/>
  <c r="AA163" i="8"/>
  <c r="AA164" i="8"/>
  <c r="AA165" i="8"/>
  <c r="AA166" i="8"/>
  <c r="AA167" i="8"/>
  <c r="AA168" i="8"/>
  <c r="AA169" i="8"/>
  <c r="AA170" i="8"/>
  <c r="AA171" i="8"/>
  <c r="AA172" i="8"/>
  <c r="AA173" i="8"/>
  <c r="AA174" i="8"/>
  <c r="AA175" i="8"/>
  <c r="AA176" i="8"/>
  <c r="AA177" i="8"/>
  <c r="AA178" i="8"/>
  <c r="AA179" i="8"/>
  <c r="AA180" i="8"/>
  <c r="AA181" i="8"/>
  <c r="AA182" i="8"/>
  <c r="AA183" i="8"/>
  <c r="AA184" i="8"/>
  <c r="AA185" i="8"/>
  <c r="AA186" i="8"/>
  <c r="AA187" i="8"/>
  <c r="AA188" i="8"/>
  <c r="AA189" i="8"/>
  <c r="AA190" i="8"/>
  <c r="AA191" i="8"/>
  <c r="AA192" i="8"/>
  <c r="AA193" i="8"/>
  <c r="AA194" i="8"/>
  <c r="AA195" i="8"/>
  <c r="AA196" i="8"/>
  <c r="AA197" i="8"/>
  <c r="AA198" i="8"/>
  <c r="AA199" i="8"/>
  <c r="AA200" i="8"/>
  <c r="AA201" i="8"/>
  <c r="AA202" i="8"/>
  <c r="AA203" i="8"/>
  <c r="AA204" i="8"/>
  <c r="AA205" i="8"/>
  <c r="AA206" i="8"/>
  <c r="AA207" i="8"/>
  <c r="AA208" i="8"/>
  <c r="AA209" i="8"/>
  <c r="AA210" i="8"/>
  <c r="AA211" i="8"/>
  <c r="AA212" i="8"/>
  <c r="AA213" i="8"/>
  <c r="AA214" i="8"/>
  <c r="AA215" i="8"/>
  <c r="AA216" i="8"/>
  <c r="AA217" i="8"/>
  <c r="AA218" i="8"/>
  <c r="AA219" i="8"/>
  <c r="AA220" i="8"/>
  <c r="AA221" i="8"/>
  <c r="AA222" i="8"/>
  <c r="AA223" i="8"/>
  <c r="AA224" i="8"/>
  <c r="AA225" i="8"/>
  <c r="AA226" i="8"/>
  <c r="AA227" i="8"/>
  <c r="AA228" i="8"/>
  <c r="AA229" i="8"/>
  <c r="AA230" i="8"/>
  <c r="AA231" i="8"/>
  <c r="AA232" i="8"/>
  <c r="AA233" i="8"/>
  <c r="AA234" i="8"/>
  <c r="AA235" i="8"/>
  <c r="AA236" i="8"/>
  <c r="AA237" i="8"/>
  <c r="AA238" i="8"/>
  <c r="AA239" i="8"/>
  <c r="AA240" i="8"/>
  <c r="AA241" i="8"/>
  <c r="AA242" i="8"/>
  <c r="AA243" i="8"/>
  <c r="AA244" i="8"/>
  <c r="AA245" i="8"/>
  <c r="AA246" i="8"/>
  <c r="AA247" i="8"/>
  <c r="AA248" i="8"/>
  <c r="AA249" i="8"/>
  <c r="AA250" i="8"/>
  <c r="AA251" i="8"/>
  <c r="AA252" i="8"/>
  <c r="AA253" i="8"/>
  <c r="AA254" i="8"/>
  <c r="AA255" i="8"/>
  <c r="AA256" i="8"/>
  <c r="AA257" i="8"/>
  <c r="AA258" i="8"/>
  <c r="AA259" i="8"/>
  <c r="AA260" i="8"/>
  <c r="AA261" i="8"/>
  <c r="AA262" i="8"/>
  <c r="AA263" i="8"/>
  <c r="AA264" i="8"/>
  <c r="AA265" i="8"/>
  <c r="AA266" i="8"/>
  <c r="AA267" i="8"/>
  <c r="AA268" i="8"/>
  <c r="AA269" i="8"/>
  <c r="AA270" i="8"/>
  <c r="AA271" i="8"/>
  <c r="AA272" i="8"/>
  <c r="AA273" i="8"/>
  <c r="AA274" i="8"/>
  <c r="AA275" i="8"/>
  <c r="AA276" i="8"/>
  <c r="AA277" i="8"/>
  <c r="AA278" i="8"/>
  <c r="AA279" i="8"/>
  <c r="AA280" i="8"/>
  <c r="AA281" i="8"/>
  <c r="AA282" i="8"/>
  <c r="AA283" i="8"/>
  <c r="AA284" i="8"/>
  <c r="AA285" i="8"/>
  <c r="AA286" i="8"/>
  <c r="AA287" i="8"/>
  <c r="AA288" i="8"/>
  <c r="AA289" i="8"/>
  <c r="AA290" i="8"/>
  <c r="AA291" i="8"/>
  <c r="AA292" i="8"/>
  <c r="AA293" i="8"/>
  <c r="AA294" i="8"/>
  <c r="AA295" i="8"/>
  <c r="AA296" i="8"/>
  <c r="AA297" i="8"/>
  <c r="AA298" i="8"/>
  <c r="AA299" i="8"/>
  <c r="AA300" i="8"/>
  <c r="AA301" i="8"/>
  <c r="AA302" i="8"/>
  <c r="AA303" i="8"/>
  <c r="AA304" i="8"/>
  <c r="AA305" i="8"/>
  <c r="AA306" i="8"/>
  <c r="AA307" i="8"/>
  <c r="AA308" i="8"/>
  <c r="AA309" i="8"/>
  <c r="AA310" i="8"/>
  <c r="AA311" i="8"/>
  <c r="AA312" i="8"/>
  <c r="AA313" i="8"/>
  <c r="AA314" i="8"/>
  <c r="AA315" i="8"/>
  <c r="AA316" i="8"/>
  <c r="AA317" i="8"/>
  <c r="AA318" i="8"/>
  <c r="AA319" i="8"/>
  <c r="AA320" i="8"/>
  <c r="AA321" i="8"/>
  <c r="AA322" i="8"/>
  <c r="AA323" i="8"/>
  <c r="AA324" i="8"/>
  <c r="AA325" i="8"/>
  <c r="AA326" i="8"/>
  <c r="AA327" i="8"/>
  <c r="AA328" i="8"/>
  <c r="AA329" i="8"/>
  <c r="AA330" i="8"/>
  <c r="AA331" i="8"/>
  <c r="AA332" i="8"/>
  <c r="AA333" i="8"/>
  <c r="AA334" i="8"/>
  <c r="AA335" i="8"/>
  <c r="AA336" i="8"/>
  <c r="AA337" i="8"/>
  <c r="AA338" i="8"/>
  <c r="AA339" i="8"/>
  <c r="AA340" i="8"/>
  <c r="AA341" i="8"/>
  <c r="AA342" i="8"/>
  <c r="AA343" i="8"/>
  <c r="AA344" i="8"/>
  <c r="AA345" i="8"/>
  <c r="AA346" i="8"/>
  <c r="AA347" i="8"/>
  <c r="AA348" i="8"/>
  <c r="AA349" i="8"/>
  <c r="AA350" i="8"/>
  <c r="AA351" i="8"/>
  <c r="AA352" i="8"/>
  <c r="AA353" i="8"/>
  <c r="AA354" i="8"/>
  <c r="AA355" i="8"/>
  <c r="AA356" i="8"/>
  <c r="AA357" i="8"/>
  <c r="AA358" i="8"/>
  <c r="AA359" i="8"/>
  <c r="AA360" i="8"/>
  <c r="AA361" i="8"/>
  <c r="AA362" i="8"/>
  <c r="AA363" i="8"/>
  <c r="AA364" i="8"/>
  <c r="AA365" i="8"/>
  <c r="AA366" i="8"/>
  <c r="AA367" i="8"/>
  <c r="AA368" i="8"/>
  <c r="AA369" i="8"/>
  <c r="AA370" i="8"/>
  <c r="AA371" i="8"/>
  <c r="AA372" i="8"/>
  <c r="AA373" i="8"/>
  <c r="AA374" i="8"/>
  <c r="AA375" i="8"/>
  <c r="AA376" i="8"/>
  <c r="AA377" i="8"/>
  <c r="AA378" i="8"/>
  <c r="AA379" i="8"/>
  <c r="AA380" i="8"/>
  <c r="AA381" i="8"/>
  <c r="AA382" i="8"/>
  <c r="AA383" i="8"/>
  <c r="AA384" i="8"/>
  <c r="AA385" i="8"/>
  <c r="AA386" i="8"/>
  <c r="AA387" i="8"/>
  <c r="AA388" i="8"/>
  <c r="AA389" i="8"/>
  <c r="AA390" i="8"/>
  <c r="AA391" i="8"/>
  <c r="AA392" i="8"/>
  <c r="AA393" i="8"/>
  <c r="AA394" i="8"/>
  <c r="AA395" i="8"/>
  <c r="AA396" i="8"/>
  <c r="AA397" i="8"/>
  <c r="AA398" i="8"/>
  <c r="AA399" i="8"/>
  <c r="AA400" i="8"/>
  <c r="AA401" i="8"/>
  <c r="AA402" i="8"/>
  <c r="AA403" i="8"/>
  <c r="AA404" i="8"/>
  <c r="AA405" i="8"/>
  <c r="AA406" i="8"/>
  <c r="AA407" i="8"/>
  <c r="AA408" i="8"/>
  <c r="AA409" i="8"/>
  <c r="AA410" i="8"/>
  <c r="AA411" i="8"/>
  <c r="AA412" i="8"/>
  <c r="AA413" i="8"/>
  <c r="AA414" i="8"/>
  <c r="AA415" i="8"/>
  <c r="AA416" i="8"/>
  <c r="AA417" i="8"/>
  <c r="AA418" i="8"/>
  <c r="AA419" i="8"/>
  <c r="AA420" i="8"/>
  <c r="AA421" i="8"/>
  <c r="AA422" i="8"/>
  <c r="AA423" i="8"/>
  <c r="AA424" i="8"/>
  <c r="AA425" i="8"/>
  <c r="AA426" i="8"/>
  <c r="AA427" i="8"/>
  <c r="AA428" i="8"/>
  <c r="AA429" i="8"/>
  <c r="AA430" i="8"/>
  <c r="AA431" i="8"/>
  <c r="AA432" i="8"/>
  <c r="AA433" i="8"/>
  <c r="AA434" i="8"/>
  <c r="AA435" i="8"/>
  <c r="AA436" i="8"/>
  <c r="AA437" i="8"/>
  <c r="AA438" i="8"/>
  <c r="AA439" i="8"/>
  <c r="AA440" i="8"/>
  <c r="AA441" i="8"/>
  <c r="AA442" i="8"/>
  <c r="AA443" i="8"/>
  <c r="AA444" i="8"/>
  <c r="AA445" i="8"/>
  <c r="AA446" i="8"/>
  <c r="AA447" i="8"/>
  <c r="AA448" i="8"/>
  <c r="AA449" i="8"/>
  <c r="AA450" i="8"/>
  <c r="AA451" i="8"/>
  <c r="AA452" i="8"/>
  <c r="AA453" i="8"/>
  <c r="AA454" i="8"/>
  <c r="AA455" i="8"/>
  <c r="AA456" i="8"/>
  <c r="AA457" i="8"/>
  <c r="AA458" i="8"/>
  <c r="AA459" i="8"/>
  <c r="AA460" i="8"/>
  <c r="AA461" i="8"/>
  <c r="AA462" i="8"/>
  <c r="AA463" i="8"/>
  <c r="AA464" i="8"/>
  <c r="AA465" i="8"/>
  <c r="AA466" i="8"/>
  <c r="AA467" i="8"/>
  <c r="AA468" i="8"/>
  <c r="AA469" i="8"/>
  <c r="AA470" i="8"/>
  <c r="AA471" i="8"/>
  <c r="AA472" i="8"/>
  <c r="AA473" i="8"/>
  <c r="AA474" i="8"/>
  <c r="AA475" i="8"/>
  <c r="AA476" i="8"/>
  <c r="AA477" i="8"/>
  <c r="AA478" i="8"/>
  <c r="AA479" i="8"/>
  <c r="AA480" i="8"/>
  <c r="AA481" i="8"/>
  <c r="AA482" i="8"/>
  <c r="AA483" i="8"/>
  <c r="AA484" i="8"/>
  <c r="AA485" i="8"/>
  <c r="AA486" i="8"/>
  <c r="AA487" i="8"/>
  <c r="AA488" i="8"/>
  <c r="AA489" i="8"/>
  <c r="AA490" i="8"/>
  <c r="AA491" i="8"/>
  <c r="AA492" i="8"/>
  <c r="AA493" i="8"/>
  <c r="AA494" i="8"/>
  <c r="AA495" i="8"/>
  <c r="AA496" i="8"/>
  <c r="AA497" i="8"/>
  <c r="AA498" i="8"/>
  <c r="AA499" i="8"/>
  <c r="AA500" i="8"/>
  <c r="AA501" i="8"/>
  <c r="AA502" i="8"/>
  <c r="AA503" i="8"/>
  <c r="AA504" i="8"/>
  <c r="AA505" i="8"/>
  <c r="AA506" i="8"/>
  <c r="AA507" i="8"/>
  <c r="AA508" i="8"/>
  <c r="AA509" i="8"/>
  <c r="AA510" i="8"/>
  <c r="AA511" i="8"/>
  <c r="AA512" i="8"/>
  <c r="AA513" i="8"/>
  <c r="AA514" i="8"/>
  <c r="AA515" i="8"/>
  <c r="AA516" i="8"/>
  <c r="AA517" i="8"/>
  <c r="AA518" i="8"/>
  <c r="AA519" i="8"/>
  <c r="AA520" i="8"/>
  <c r="AA521" i="8"/>
  <c r="AA522" i="8"/>
  <c r="AA523" i="8"/>
  <c r="AA524" i="8"/>
  <c r="AA525" i="8"/>
  <c r="AA526" i="8"/>
  <c r="AA527" i="8"/>
  <c r="AA528" i="8"/>
  <c r="AA529" i="8"/>
  <c r="AA530" i="8"/>
  <c r="AA531" i="8"/>
  <c r="AA532" i="8"/>
  <c r="AA533" i="8"/>
  <c r="AA534" i="8"/>
  <c r="AA535" i="8"/>
  <c r="AA536" i="8"/>
  <c r="AA537" i="8"/>
  <c r="AA538" i="8"/>
  <c r="AA539" i="8"/>
  <c r="AA540" i="8"/>
  <c r="AA541" i="8"/>
  <c r="AA542" i="8"/>
  <c r="AA543" i="8"/>
  <c r="AA544" i="8"/>
  <c r="AA545" i="8"/>
  <c r="AA546" i="8"/>
  <c r="AA547" i="8"/>
  <c r="AA548" i="8"/>
  <c r="AA549" i="8"/>
  <c r="AA550" i="8"/>
  <c r="AA551" i="8"/>
  <c r="AA552" i="8"/>
  <c r="AA553" i="8"/>
  <c r="AA554" i="8"/>
  <c r="AA555" i="8"/>
  <c r="AA556" i="8"/>
  <c r="AA557" i="8"/>
  <c r="AA558" i="8"/>
  <c r="AA559" i="8"/>
  <c r="AA560" i="8"/>
  <c r="AA561" i="8"/>
  <c r="AA562" i="8"/>
  <c r="AA563" i="8"/>
  <c r="AA564" i="8"/>
  <c r="AA565" i="8"/>
  <c r="AA566" i="8"/>
  <c r="AA567" i="8"/>
  <c r="AA568" i="8"/>
  <c r="AA569" i="8"/>
  <c r="AA570" i="8"/>
  <c r="AA571" i="8"/>
  <c r="AA572" i="8"/>
  <c r="AA573" i="8"/>
  <c r="AA574" i="8"/>
  <c r="AA575" i="8"/>
  <c r="AA576" i="8"/>
  <c r="AA577" i="8"/>
  <c r="AA578" i="8"/>
  <c r="AA579" i="8"/>
  <c r="AA580" i="8"/>
  <c r="AA581" i="8"/>
  <c r="AA582" i="8"/>
  <c r="AA583" i="8"/>
  <c r="AA584" i="8"/>
  <c r="AA585" i="8"/>
  <c r="AA586" i="8"/>
  <c r="AA587" i="8"/>
  <c r="AA588" i="8"/>
  <c r="AA589" i="8"/>
  <c r="AA590" i="8"/>
  <c r="AA591" i="8"/>
  <c r="AA592" i="8"/>
  <c r="AA593" i="8"/>
  <c r="AA594" i="8"/>
  <c r="AA595" i="8"/>
  <c r="AA596" i="8"/>
  <c r="AA597" i="8"/>
  <c r="AA598" i="8"/>
  <c r="AA599" i="8"/>
  <c r="AA600" i="8"/>
  <c r="AA601" i="8"/>
  <c r="AA602" i="8"/>
  <c r="AA603" i="8"/>
  <c r="AA604" i="8"/>
  <c r="AA605" i="8"/>
  <c r="AA606" i="8"/>
  <c r="AA607" i="8"/>
  <c r="AA608" i="8"/>
  <c r="AA609" i="8"/>
  <c r="AA610" i="8"/>
  <c r="AA611" i="8"/>
  <c r="AA612" i="8"/>
  <c r="AA613" i="8"/>
  <c r="AA614" i="8"/>
  <c r="AA615" i="8"/>
  <c r="AA616" i="8"/>
  <c r="AA617" i="8"/>
  <c r="AA618" i="8"/>
  <c r="AA619" i="8"/>
  <c r="AA620" i="8"/>
  <c r="AA621" i="8"/>
  <c r="AA622" i="8"/>
  <c r="AA623" i="8"/>
  <c r="AA624" i="8"/>
  <c r="AA625" i="8"/>
  <c r="AA626" i="8"/>
  <c r="AA627" i="8"/>
  <c r="AA628" i="8"/>
  <c r="AA629" i="8"/>
  <c r="AA630" i="8"/>
  <c r="AA631" i="8"/>
  <c r="AA632" i="8"/>
  <c r="AA633" i="8"/>
  <c r="AA634" i="8"/>
  <c r="AA635" i="8"/>
  <c r="AA636" i="8"/>
  <c r="AA637" i="8"/>
  <c r="AA638" i="8"/>
  <c r="AA639" i="8"/>
  <c r="AA640" i="8"/>
  <c r="AA641" i="8"/>
  <c r="AA642" i="8"/>
  <c r="AA643" i="8"/>
  <c r="AA644" i="8"/>
  <c r="AA645" i="8"/>
  <c r="AA646" i="8"/>
  <c r="AA647" i="8"/>
  <c r="AA648" i="8"/>
  <c r="AA649" i="8"/>
  <c r="AA650" i="8"/>
  <c r="AA651" i="8"/>
  <c r="AA652" i="8"/>
  <c r="AA653" i="8"/>
  <c r="AA654" i="8"/>
  <c r="AA655" i="8"/>
  <c r="AA656" i="8"/>
  <c r="AA657" i="8"/>
  <c r="AA658" i="8"/>
  <c r="AA659" i="8"/>
  <c r="AA660" i="8"/>
  <c r="AA661" i="8"/>
  <c r="AA662" i="8"/>
  <c r="AA663" i="8"/>
  <c r="AA664" i="8"/>
  <c r="AA665" i="8"/>
  <c r="AA666" i="8"/>
  <c r="AA667" i="8"/>
  <c r="AA668" i="8"/>
  <c r="AA669" i="8"/>
  <c r="AA670" i="8"/>
  <c r="AA671" i="8"/>
  <c r="AA672" i="8"/>
  <c r="AA673" i="8"/>
  <c r="AA674" i="8"/>
  <c r="AA675" i="8"/>
  <c r="AA676" i="8"/>
  <c r="AA677" i="8"/>
  <c r="AA678" i="8"/>
  <c r="AA679" i="8"/>
  <c r="AA680" i="8"/>
  <c r="AA681" i="8"/>
  <c r="AA682" i="8"/>
  <c r="AA683" i="8"/>
  <c r="AA684" i="8"/>
  <c r="AA685" i="8"/>
  <c r="AA686" i="8"/>
  <c r="AA687" i="8"/>
  <c r="AA688" i="8"/>
  <c r="AA689" i="8"/>
  <c r="AA690" i="8"/>
  <c r="AA691" i="8"/>
  <c r="AA692" i="8"/>
  <c r="AA693" i="8"/>
  <c r="AA694" i="8"/>
  <c r="AA695" i="8"/>
  <c r="AA696" i="8"/>
  <c r="AA697" i="8"/>
  <c r="AA698" i="8"/>
  <c r="AA699" i="8"/>
  <c r="AA700" i="8"/>
  <c r="AA701" i="8"/>
  <c r="AA702" i="8"/>
  <c r="AA703" i="8"/>
  <c r="AA704" i="8"/>
  <c r="AA705" i="8"/>
  <c r="AA706" i="8"/>
  <c r="AA707" i="8"/>
  <c r="AA708" i="8"/>
  <c r="AA709" i="8"/>
  <c r="AA710" i="8"/>
  <c r="AA711" i="8"/>
  <c r="AA712" i="8"/>
  <c r="AA713" i="8"/>
  <c r="AA714" i="8"/>
  <c r="AA715" i="8"/>
  <c r="AA716" i="8"/>
  <c r="AA717" i="8"/>
  <c r="AA718" i="8"/>
  <c r="AA719" i="8"/>
  <c r="AA720" i="8"/>
  <c r="AA721" i="8"/>
  <c r="AA722" i="8"/>
  <c r="AA723" i="8"/>
  <c r="AA724" i="8"/>
  <c r="AA725" i="8"/>
  <c r="AA726" i="8"/>
  <c r="AA727" i="8"/>
  <c r="AA728" i="8"/>
  <c r="AA729" i="8"/>
  <c r="AA730" i="8"/>
  <c r="AA731" i="8"/>
  <c r="AA732" i="8"/>
  <c r="AA733" i="8"/>
  <c r="AA734" i="8"/>
  <c r="AA735" i="8"/>
  <c r="AA736" i="8"/>
  <c r="AA737" i="8"/>
  <c r="AA738" i="8"/>
  <c r="AA739" i="8"/>
  <c r="AA740" i="8"/>
  <c r="AA741" i="8"/>
  <c r="AA742" i="8"/>
  <c r="AA743" i="8"/>
  <c r="AA744" i="8"/>
  <c r="AA745" i="8"/>
  <c r="AA746" i="8"/>
  <c r="AA747" i="8"/>
  <c r="AA748" i="8"/>
  <c r="AA749" i="8"/>
  <c r="AA750" i="8"/>
  <c r="AA751" i="8"/>
  <c r="AA752" i="8"/>
  <c r="AA753" i="8"/>
  <c r="AA754" i="8"/>
  <c r="AA755" i="8"/>
  <c r="AA756" i="8"/>
  <c r="AA757" i="8"/>
  <c r="AA758" i="8"/>
  <c r="AA759" i="8"/>
  <c r="AA760" i="8"/>
  <c r="AA761" i="8"/>
  <c r="AA762" i="8"/>
  <c r="AA763" i="8"/>
  <c r="AA764" i="8"/>
  <c r="AA765" i="8"/>
  <c r="AA766" i="8"/>
  <c r="AA767" i="8"/>
  <c r="AA768" i="8"/>
  <c r="AA769" i="8"/>
  <c r="AA770" i="8"/>
  <c r="AA771" i="8"/>
  <c r="AA772" i="8"/>
  <c r="AA773" i="8"/>
  <c r="AA774" i="8"/>
  <c r="AA775" i="8"/>
  <c r="AA776" i="8"/>
  <c r="AA777" i="8"/>
  <c r="AA778" i="8"/>
  <c r="AA779" i="8"/>
  <c r="AA780" i="8"/>
  <c r="AA781" i="8"/>
  <c r="AA782" i="8"/>
  <c r="AA783" i="8"/>
  <c r="AA784" i="8"/>
  <c r="AA785" i="8"/>
  <c r="AA786" i="8"/>
  <c r="AA787" i="8"/>
  <c r="AA788" i="8"/>
  <c r="AA789" i="8"/>
  <c r="AA790" i="8"/>
  <c r="AA791" i="8"/>
  <c r="AA792" i="8"/>
  <c r="AA793" i="8"/>
  <c r="AA794" i="8"/>
  <c r="AA795" i="8"/>
  <c r="AA796" i="8"/>
  <c r="AA797" i="8"/>
  <c r="AA798" i="8"/>
  <c r="AA799" i="8"/>
  <c r="AA800" i="8"/>
  <c r="AA801" i="8"/>
  <c r="AA802" i="8"/>
  <c r="AA803" i="8"/>
  <c r="AA804" i="8"/>
  <c r="AA805" i="8"/>
  <c r="AA806" i="8"/>
  <c r="AA807" i="8"/>
  <c r="AA808" i="8"/>
  <c r="AA809" i="8"/>
  <c r="AA810" i="8"/>
  <c r="AA811" i="8"/>
  <c r="AA812" i="8"/>
  <c r="AA813" i="8"/>
  <c r="AA814" i="8"/>
  <c r="AA815" i="8"/>
  <c r="AA816" i="8"/>
  <c r="AA817" i="8"/>
  <c r="AA818" i="8"/>
  <c r="AA819" i="8"/>
  <c r="AA820" i="8"/>
  <c r="AA821" i="8"/>
  <c r="AA822" i="8"/>
  <c r="AA823" i="8"/>
  <c r="AA824" i="8"/>
  <c r="AA825" i="8"/>
  <c r="AA826" i="8"/>
  <c r="AA827" i="8"/>
  <c r="AA828" i="8"/>
  <c r="AA829" i="8"/>
  <c r="AA830" i="8"/>
  <c r="AA831" i="8"/>
  <c r="AA832" i="8"/>
  <c r="AA833" i="8"/>
  <c r="AA834" i="8"/>
  <c r="AA835" i="8"/>
  <c r="AA836" i="8"/>
  <c r="AA837" i="8"/>
  <c r="AA838" i="8"/>
  <c r="AA839" i="8"/>
  <c r="AA840" i="8"/>
  <c r="AA841" i="8"/>
  <c r="AA842" i="8"/>
  <c r="AA843" i="8"/>
  <c r="AA844" i="8"/>
  <c r="AA845" i="8"/>
  <c r="AA846" i="8"/>
  <c r="AA847" i="8"/>
  <c r="AA848" i="8"/>
  <c r="AA849" i="8"/>
  <c r="AA850" i="8"/>
  <c r="AA851" i="8"/>
  <c r="AA852" i="8"/>
  <c r="AA853" i="8"/>
  <c r="AA854" i="8"/>
  <c r="AA855" i="8"/>
  <c r="AA856" i="8"/>
  <c r="AA857" i="8"/>
  <c r="AA858" i="8"/>
  <c r="AA859" i="8"/>
  <c r="AA860" i="8"/>
  <c r="AA861" i="8"/>
  <c r="AA862" i="8"/>
  <c r="AA863" i="8"/>
  <c r="AA864" i="8"/>
  <c r="AA865" i="8"/>
  <c r="AA866" i="8"/>
  <c r="AA867" i="8"/>
  <c r="AA868" i="8"/>
  <c r="AA869" i="8"/>
  <c r="AA870" i="8"/>
  <c r="AA871" i="8"/>
  <c r="AA872" i="8"/>
  <c r="AA873" i="8"/>
  <c r="AA874" i="8"/>
  <c r="AA875" i="8"/>
  <c r="AA876" i="8"/>
  <c r="AA877" i="8"/>
  <c r="AA878" i="8"/>
  <c r="AA879" i="8"/>
  <c r="AA880" i="8"/>
  <c r="AA881" i="8"/>
  <c r="AA882" i="8"/>
  <c r="AA883" i="8"/>
  <c r="AA884" i="8"/>
  <c r="AA885" i="8"/>
  <c r="AA886" i="8"/>
  <c r="AA887" i="8"/>
  <c r="AA888" i="8"/>
  <c r="AA889" i="8"/>
  <c r="AA890" i="8"/>
  <c r="AA891" i="8"/>
  <c r="AA892" i="8"/>
  <c r="AA893" i="8"/>
  <c r="AA894" i="8"/>
  <c r="AA895" i="8"/>
  <c r="AA896" i="8"/>
  <c r="AA897" i="8"/>
  <c r="AA898" i="8"/>
  <c r="AA899" i="8"/>
  <c r="AA900" i="8"/>
  <c r="AA901" i="8"/>
  <c r="AA902" i="8"/>
  <c r="AA903" i="8"/>
  <c r="AA904" i="8"/>
  <c r="AA905" i="8"/>
  <c r="AA906" i="8"/>
  <c r="AA907" i="8"/>
  <c r="AA908" i="8"/>
  <c r="AA909" i="8"/>
  <c r="AA910" i="8"/>
  <c r="AA911" i="8"/>
  <c r="AA912" i="8"/>
  <c r="AA913" i="8"/>
  <c r="AA914" i="8"/>
  <c r="AA915" i="8"/>
  <c r="AA916" i="8"/>
  <c r="AA917" i="8"/>
  <c r="AA918" i="8"/>
  <c r="AA919" i="8"/>
  <c r="AA920" i="8"/>
  <c r="AA921" i="8"/>
  <c r="AA922" i="8"/>
  <c r="AA923" i="8"/>
  <c r="AA924" i="8"/>
  <c r="AA925" i="8"/>
  <c r="AA926" i="8"/>
  <c r="AA927" i="8"/>
  <c r="AA928" i="8"/>
  <c r="AA929" i="8"/>
  <c r="AA930" i="8"/>
  <c r="AA931" i="8"/>
  <c r="AA932" i="8"/>
  <c r="AA933" i="8"/>
  <c r="AA934" i="8"/>
  <c r="AA935" i="8"/>
  <c r="AA936" i="8"/>
  <c r="AA937" i="8"/>
  <c r="AA938" i="8"/>
  <c r="AA939" i="8"/>
  <c r="AA940" i="8"/>
  <c r="AA941" i="8"/>
  <c r="AA942" i="8"/>
  <c r="AA943" i="8"/>
  <c r="AA944" i="8"/>
  <c r="AA945" i="8"/>
  <c r="AA946" i="8"/>
  <c r="AA947" i="8"/>
  <c r="AA948" i="8"/>
  <c r="AA949" i="8"/>
  <c r="AA950" i="8"/>
  <c r="AA951" i="8"/>
  <c r="AA952" i="8"/>
  <c r="AA953" i="8"/>
  <c r="AA954" i="8"/>
  <c r="AA955" i="8"/>
  <c r="AA956" i="8"/>
  <c r="AA957" i="8"/>
  <c r="AA958" i="8"/>
  <c r="AA959" i="8"/>
  <c r="AA960" i="8"/>
  <c r="AA961" i="8"/>
  <c r="AA962" i="8"/>
  <c r="AA963" i="8"/>
  <c r="AA964" i="8"/>
  <c r="AA965" i="8"/>
  <c r="AA966" i="8"/>
  <c r="AA967" i="8"/>
  <c r="AA968" i="8"/>
  <c r="AA969" i="8"/>
  <c r="AA970" i="8"/>
  <c r="AA971" i="8"/>
  <c r="AA972" i="8"/>
  <c r="AA973" i="8"/>
  <c r="AA974" i="8"/>
  <c r="AA975" i="8"/>
  <c r="AA976" i="8"/>
  <c r="AA977" i="8"/>
  <c r="AA978" i="8"/>
  <c r="AA979" i="8"/>
  <c r="AA980" i="8"/>
  <c r="AA981" i="8"/>
  <c r="AA982" i="8"/>
  <c r="AA983" i="8"/>
  <c r="AA984" i="8"/>
  <c r="AA985" i="8"/>
  <c r="AA986" i="8"/>
  <c r="AA987" i="8"/>
  <c r="AA988" i="8"/>
  <c r="AA989" i="8"/>
  <c r="AA990" i="8"/>
  <c r="AA991" i="8"/>
  <c r="AA992" i="8"/>
  <c r="AA993" i="8"/>
  <c r="AA994" i="8"/>
  <c r="AA995" i="8"/>
  <c r="AA996" i="8"/>
  <c r="AA997" i="8"/>
  <c r="AA998" i="8"/>
  <c r="AA999" i="8"/>
  <c r="AA1000" i="8"/>
  <c r="AA1001" i="8"/>
  <c r="AA1002" i="8"/>
  <c r="AA1003" i="8"/>
  <c r="AA1004" i="8"/>
  <c r="R29" i="7" l="1"/>
  <c r="R45" i="7"/>
  <c r="R21" i="7"/>
  <c r="R37" i="7"/>
  <c r="R76" i="7"/>
  <c r="R68" i="7"/>
  <c r="R52" i="7"/>
  <c r="R75" i="7"/>
  <c r="R67" i="7"/>
  <c r="R59" i="7"/>
  <c r="R51" i="7"/>
  <c r="R60" i="7"/>
  <c r="R20" i="7"/>
  <c r="R73" i="7"/>
  <c r="R65" i="7"/>
  <c r="R57" i="7"/>
  <c r="R49" i="7"/>
  <c r="R43" i="7"/>
  <c r="R35" i="7"/>
  <c r="R27" i="7"/>
  <c r="R19" i="7"/>
  <c r="R41" i="7"/>
  <c r="R33" i="7"/>
  <c r="R25" i="7"/>
  <c r="R17" i="7"/>
  <c r="R36" i="7"/>
  <c r="R44" i="7"/>
  <c r="R28" i="7"/>
  <c r="R26" i="7"/>
  <c r="R18" i="7"/>
  <c r="R80" i="7"/>
  <c r="R72" i="7"/>
  <c r="R64" i="7"/>
  <c r="R56" i="7"/>
  <c r="R40" i="7"/>
  <c r="R32" i="7"/>
  <c r="R24" i="7"/>
  <c r="R16" i="7"/>
  <c r="R79" i="7"/>
  <c r="R71" i="7"/>
  <c r="R63" i="7"/>
  <c r="R55" i="7"/>
  <c r="R47" i="7"/>
  <c r="R39" i="7"/>
  <c r="R31" i="7"/>
  <c r="R23" i="7"/>
  <c r="R15" i="7"/>
  <c r="R78" i="7"/>
  <c r="R70" i="7"/>
  <c r="R62" i="7"/>
  <c r="R54" i="7"/>
  <c r="R46" i="7"/>
  <c r="R38" i="7"/>
  <c r="R30" i="7"/>
  <c r="R22" i="7"/>
  <c r="R14" i="7"/>
  <c r="R48" i="7"/>
  <c r="R74" i="7"/>
  <c r="R66" i="7"/>
  <c r="R58" i="7"/>
  <c r="R50" i="7"/>
  <c r="R42" i="7"/>
  <c r="R34" i="7"/>
  <c r="R77" i="7"/>
  <c r="R69" i="7"/>
  <c r="R61" i="7"/>
  <c r="R53" i="7"/>
  <c r="CC1004" i="8"/>
  <c r="CC1003" i="8"/>
  <c r="CC1002" i="8"/>
  <c r="CC1001" i="8"/>
  <c r="CC1000" i="8"/>
  <c r="CC999" i="8"/>
  <c r="CC998" i="8"/>
  <c r="CC997" i="8"/>
  <c r="CC996" i="8"/>
  <c r="CC995" i="8"/>
  <c r="CC994" i="8"/>
  <c r="CC993" i="8"/>
  <c r="CC992" i="8"/>
  <c r="CC991" i="8"/>
  <c r="CC990" i="8"/>
  <c r="CC989" i="8"/>
  <c r="CC988" i="8"/>
  <c r="CC987" i="8"/>
  <c r="CC986" i="8"/>
  <c r="CC985" i="8"/>
  <c r="CC984" i="8"/>
  <c r="CC983" i="8"/>
  <c r="CC982" i="8"/>
  <c r="CC981" i="8"/>
  <c r="CC980" i="8"/>
  <c r="CC979" i="8"/>
  <c r="CC978" i="8"/>
  <c r="CC977" i="8"/>
  <c r="CC976" i="8"/>
  <c r="CC975" i="8"/>
  <c r="CC974" i="8"/>
  <c r="CC973" i="8"/>
  <c r="CC972" i="8"/>
  <c r="CC971" i="8"/>
  <c r="CC970" i="8"/>
  <c r="CC969" i="8"/>
  <c r="CC968" i="8"/>
  <c r="CC967" i="8"/>
  <c r="CC966" i="8"/>
  <c r="CC965" i="8"/>
  <c r="CC964" i="8"/>
  <c r="CC963" i="8"/>
  <c r="CC962" i="8"/>
  <c r="CC961" i="8"/>
  <c r="CC960" i="8"/>
  <c r="CC959" i="8"/>
  <c r="CC958" i="8"/>
  <c r="CC957" i="8"/>
  <c r="CC956" i="8"/>
  <c r="CC955" i="8"/>
  <c r="CC954" i="8"/>
  <c r="CC953" i="8"/>
  <c r="CC952" i="8"/>
  <c r="CC951" i="8"/>
  <c r="CC950" i="8"/>
  <c r="CC949" i="8"/>
  <c r="CC948" i="8"/>
  <c r="CC947" i="8"/>
  <c r="CC946" i="8"/>
  <c r="CC945" i="8"/>
  <c r="CC944" i="8"/>
  <c r="CC943" i="8"/>
  <c r="CC942" i="8"/>
  <c r="CC941" i="8"/>
  <c r="CC940" i="8"/>
  <c r="CC939" i="8"/>
  <c r="CC938" i="8"/>
  <c r="CC937" i="8"/>
  <c r="CC936" i="8"/>
  <c r="CC935" i="8"/>
  <c r="CC934" i="8"/>
  <c r="CC933" i="8"/>
  <c r="CC932" i="8"/>
  <c r="CC931" i="8"/>
  <c r="CC930" i="8"/>
  <c r="CC929" i="8"/>
  <c r="CC928" i="8"/>
  <c r="CC927" i="8"/>
  <c r="CC926" i="8"/>
  <c r="CC925" i="8"/>
  <c r="CC924" i="8"/>
  <c r="CC923" i="8"/>
  <c r="CC922" i="8"/>
  <c r="CC921" i="8"/>
  <c r="CC920" i="8"/>
  <c r="CC919" i="8"/>
  <c r="CC918" i="8"/>
  <c r="CC917" i="8"/>
  <c r="CC916" i="8"/>
  <c r="CC915" i="8"/>
  <c r="CC914" i="8"/>
  <c r="CC913" i="8"/>
  <c r="CC912" i="8"/>
  <c r="CC911" i="8"/>
  <c r="CC910" i="8"/>
  <c r="CC909" i="8"/>
  <c r="CC908" i="8"/>
  <c r="CC907" i="8"/>
  <c r="CC906" i="8"/>
  <c r="CC905" i="8"/>
  <c r="CC904" i="8"/>
  <c r="CC903" i="8"/>
  <c r="CC902" i="8"/>
  <c r="CC901" i="8"/>
  <c r="CC900" i="8"/>
  <c r="CC899" i="8"/>
  <c r="CC898" i="8"/>
  <c r="CC897" i="8"/>
  <c r="CC896" i="8"/>
  <c r="CC895" i="8"/>
  <c r="CC894" i="8"/>
  <c r="CC893" i="8"/>
  <c r="CC892" i="8"/>
  <c r="CC891" i="8"/>
  <c r="CC890" i="8"/>
  <c r="CC889" i="8"/>
  <c r="CC888" i="8"/>
  <c r="CC887" i="8"/>
  <c r="CC886" i="8"/>
  <c r="CC885" i="8"/>
  <c r="CC884" i="8"/>
  <c r="CC883" i="8"/>
  <c r="CC882" i="8"/>
  <c r="CC881" i="8"/>
  <c r="CC880" i="8"/>
  <c r="CC879" i="8"/>
  <c r="CC878" i="8"/>
  <c r="CC877" i="8"/>
  <c r="CC876" i="8"/>
  <c r="CC875" i="8"/>
  <c r="CC874" i="8"/>
  <c r="CC873" i="8"/>
  <c r="CC872" i="8"/>
  <c r="CC871" i="8"/>
  <c r="CC870" i="8"/>
  <c r="CC869" i="8"/>
  <c r="CC868" i="8"/>
  <c r="CC867" i="8"/>
  <c r="CC866" i="8"/>
  <c r="CC865" i="8"/>
  <c r="CC864" i="8"/>
  <c r="CC863" i="8"/>
  <c r="CC862" i="8"/>
  <c r="CC861" i="8"/>
  <c r="CC860" i="8"/>
  <c r="CC859" i="8"/>
  <c r="CC858" i="8"/>
  <c r="CC857" i="8"/>
  <c r="CC856" i="8"/>
  <c r="CC855" i="8"/>
  <c r="CC854" i="8"/>
  <c r="CC853" i="8"/>
  <c r="CC852" i="8"/>
  <c r="CC851" i="8"/>
  <c r="CC850" i="8"/>
  <c r="CC849" i="8"/>
  <c r="CC848" i="8"/>
  <c r="CC847" i="8"/>
  <c r="CC846" i="8"/>
  <c r="CC845" i="8"/>
  <c r="CC844" i="8"/>
  <c r="CC843" i="8"/>
  <c r="CC842" i="8"/>
  <c r="CC841" i="8"/>
  <c r="CC840" i="8"/>
  <c r="CC839" i="8"/>
  <c r="CC838" i="8"/>
  <c r="CC837" i="8"/>
  <c r="CC836" i="8"/>
  <c r="CC835" i="8"/>
  <c r="CC834" i="8"/>
  <c r="CC833" i="8"/>
  <c r="CC832" i="8"/>
  <c r="CC831" i="8"/>
  <c r="CC830" i="8"/>
  <c r="CC829" i="8"/>
  <c r="CC828" i="8"/>
  <c r="CC827" i="8"/>
  <c r="CC826" i="8"/>
  <c r="CC825" i="8"/>
  <c r="CC824" i="8"/>
  <c r="CC823" i="8"/>
  <c r="CC822" i="8"/>
  <c r="CC821" i="8"/>
  <c r="CC820" i="8"/>
  <c r="CC819" i="8"/>
  <c r="CC818" i="8"/>
  <c r="CC817" i="8"/>
  <c r="CC816" i="8"/>
  <c r="CC815" i="8"/>
  <c r="CC814" i="8"/>
  <c r="CC813" i="8"/>
  <c r="CC812" i="8"/>
  <c r="CC811" i="8"/>
  <c r="CC810" i="8"/>
  <c r="CC809" i="8"/>
  <c r="CC808" i="8"/>
  <c r="CC807" i="8"/>
  <c r="CC806" i="8"/>
  <c r="CC805" i="8"/>
  <c r="CC804" i="8"/>
  <c r="CC803" i="8"/>
  <c r="CC802" i="8"/>
  <c r="CC801" i="8"/>
  <c r="CC800" i="8"/>
  <c r="CC799" i="8"/>
  <c r="CC798" i="8"/>
  <c r="CC797" i="8"/>
  <c r="CC796" i="8"/>
  <c r="CC795" i="8"/>
  <c r="CC794" i="8"/>
  <c r="CC793" i="8"/>
  <c r="CC792" i="8"/>
  <c r="CC791" i="8"/>
  <c r="CC790" i="8"/>
  <c r="CC789" i="8"/>
  <c r="CC788" i="8"/>
  <c r="CC787" i="8"/>
  <c r="CC786" i="8"/>
  <c r="CC785" i="8"/>
  <c r="CC784" i="8"/>
  <c r="CC783" i="8"/>
  <c r="CC782" i="8"/>
  <c r="CC781" i="8"/>
  <c r="CC780" i="8"/>
  <c r="CC779" i="8"/>
  <c r="CC778" i="8"/>
  <c r="CC777" i="8"/>
  <c r="CC776" i="8"/>
  <c r="CC775" i="8"/>
  <c r="CC774" i="8"/>
  <c r="CC773" i="8"/>
  <c r="CC772" i="8"/>
  <c r="CC771" i="8"/>
  <c r="CC770" i="8"/>
  <c r="CC769" i="8"/>
  <c r="CC768" i="8"/>
  <c r="CC767" i="8"/>
  <c r="CC766" i="8"/>
  <c r="CC765" i="8"/>
  <c r="CC764" i="8"/>
  <c r="CC763" i="8"/>
  <c r="CC762" i="8"/>
  <c r="CC761" i="8"/>
  <c r="CC760" i="8"/>
  <c r="CC759" i="8"/>
  <c r="CC758" i="8"/>
  <c r="CC757" i="8"/>
  <c r="CC756" i="8"/>
  <c r="CC755" i="8"/>
  <c r="CC754" i="8"/>
  <c r="CC753" i="8"/>
  <c r="CC752" i="8"/>
  <c r="CC751" i="8"/>
  <c r="CC750" i="8"/>
  <c r="CC749" i="8"/>
  <c r="CC748" i="8"/>
  <c r="CC747" i="8"/>
  <c r="CC746" i="8"/>
  <c r="CC745" i="8"/>
  <c r="CC744" i="8"/>
  <c r="CC743" i="8"/>
  <c r="CC742" i="8"/>
  <c r="CC741" i="8"/>
  <c r="CC740" i="8"/>
  <c r="CC739" i="8"/>
  <c r="CC738" i="8"/>
  <c r="CC737" i="8"/>
  <c r="CC736" i="8"/>
  <c r="CC735" i="8"/>
  <c r="CC734" i="8"/>
  <c r="CC733" i="8"/>
  <c r="CC732" i="8"/>
  <c r="CC731" i="8"/>
  <c r="CC730" i="8"/>
  <c r="CC729" i="8"/>
  <c r="CC728" i="8"/>
  <c r="CC727" i="8"/>
  <c r="CC726" i="8"/>
  <c r="CC725" i="8"/>
  <c r="CC724" i="8"/>
  <c r="CC723" i="8"/>
  <c r="CC722" i="8"/>
  <c r="CC721" i="8"/>
  <c r="CC720" i="8"/>
  <c r="CC719" i="8"/>
  <c r="CC718" i="8"/>
  <c r="CC717" i="8"/>
  <c r="CC716" i="8"/>
  <c r="CC715" i="8"/>
  <c r="CC714" i="8"/>
  <c r="CC713" i="8"/>
  <c r="CC712" i="8"/>
  <c r="CC711" i="8"/>
  <c r="CC710" i="8"/>
  <c r="CC709" i="8"/>
  <c r="CC708" i="8"/>
  <c r="CC707" i="8"/>
  <c r="CC706" i="8"/>
  <c r="CC705" i="8"/>
  <c r="CC704" i="8"/>
  <c r="CC703" i="8"/>
  <c r="CC702" i="8"/>
  <c r="CC701" i="8"/>
  <c r="CC700" i="8"/>
  <c r="CC699" i="8"/>
  <c r="CC698" i="8"/>
  <c r="CC697" i="8"/>
  <c r="CC696" i="8"/>
  <c r="CC695" i="8"/>
  <c r="CC694" i="8"/>
  <c r="CC693" i="8"/>
  <c r="CC692" i="8"/>
  <c r="CC691" i="8"/>
  <c r="CC690" i="8"/>
  <c r="CC689" i="8"/>
  <c r="CC688" i="8"/>
  <c r="CC687" i="8"/>
  <c r="CC686" i="8"/>
  <c r="CC685" i="8"/>
  <c r="CC684" i="8"/>
  <c r="CC683" i="8"/>
  <c r="CC682" i="8"/>
  <c r="CC681" i="8"/>
  <c r="CC680" i="8"/>
  <c r="CC679" i="8"/>
  <c r="CC678" i="8"/>
  <c r="CC677" i="8"/>
  <c r="CC676" i="8"/>
  <c r="CC675" i="8"/>
  <c r="CC674" i="8"/>
  <c r="CC673" i="8"/>
  <c r="CC672" i="8"/>
  <c r="CC671" i="8"/>
  <c r="CC670" i="8"/>
  <c r="CC669" i="8"/>
  <c r="CC668" i="8"/>
  <c r="CC667" i="8"/>
  <c r="CC666" i="8"/>
  <c r="CC665" i="8"/>
  <c r="CC664" i="8"/>
  <c r="CC663" i="8"/>
  <c r="CC662" i="8"/>
  <c r="CC661" i="8"/>
  <c r="CC660" i="8"/>
  <c r="CC659" i="8"/>
  <c r="CC658" i="8"/>
  <c r="CC657" i="8"/>
  <c r="CC656" i="8"/>
  <c r="CC655" i="8"/>
  <c r="CC654" i="8"/>
  <c r="CC653" i="8"/>
  <c r="CC652" i="8"/>
  <c r="CC651" i="8"/>
  <c r="CC650" i="8"/>
  <c r="CC649" i="8"/>
  <c r="CC648" i="8"/>
  <c r="CC647" i="8"/>
  <c r="CC646" i="8"/>
  <c r="CC645" i="8"/>
  <c r="CC644" i="8"/>
  <c r="CC643" i="8"/>
  <c r="CC642" i="8"/>
  <c r="CC641" i="8"/>
  <c r="CC640" i="8"/>
  <c r="CC639" i="8"/>
  <c r="CC638" i="8"/>
  <c r="CC637" i="8"/>
  <c r="CC636" i="8"/>
  <c r="CC635" i="8"/>
  <c r="CC634" i="8"/>
  <c r="CC633" i="8"/>
  <c r="CC632" i="8"/>
  <c r="CC631" i="8"/>
  <c r="CC630" i="8"/>
  <c r="CC629" i="8"/>
  <c r="CC628" i="8"/>
  <c r="CC627" i="8"/>
  <c r="CC626" i="8"/>
  <c r="CC625" i="8"/>
  <c r="CC624" i="8"/>
  <c r="CC623" i="8"/>
  <c r="CC622" i="8"/>
  <c r="CC621" i="8"/>
  <c r="CC620" i="8"/>
  <c r="CC619" i="8"/>
  <c r="CC618" i="8"/>
  <c r="CC617" i="8"/>
  <c r="CC616" i="8"/>
  <c r="CC615" i="8"/>
  <c r="CC614" i="8"/>
  <c r="CC613" i="8"/>
  <c r="CC612" i="8"/>
  <c r="CC611" i="8"/>
  <c r="CC610" i="8"/>
  <c r="CC609" i="8"/>
  <c r="CC608" i="8"/>
  <c r="CC607" i="8"/>
  <c r="CC606" i="8"/>
  <c r="CC605" i="8"/>
  <c r="CC604" i="8"/>
  <c r="CC603" i="8"/>
  <c r="CC602" i="8"/>
  <c r="CC601" i="8"/>
  <c r="CC600" i="8"/>
  <c r="CC599" i="8"/>
  <c r="CC598" i="8"/>
  <c r="CC597" i="8"/>
  <c r="CC596" i="8"/>
  <c r="CC595" i="8"/>
  <c r="CC594" i="8"/>
  <c r="CC593" i="8"/>
  <c r="CC592" i="8"/>
  <c r="CC591" i="8"/>
  <c r="CC590" i="8"/>
  <c r="CC589" i="8"/>
  <c r="CC588" i="8"/>
  <c r="CC587" i="8"/>
  <c r="CC586" i="8"/>
  <c r="CC585" i="8"/>
  <c r="CC584" i="8"/>
  <c r="CC583" i="8"/>
  <c r="CC582" i="8"/>
  <c r="CC581" i="8"/>
  <c r="CC580" i="8"/>
  <c r="CC579" i="8"/>
  <c r="CC578" i="8"/>
  <c r="CC577" i="8"/>
  <c r="CC576" i="8"/>
  <c r="CC575" i="8"/>
  <c r="CC574" i="8"/>
  <c r="CC573" i="8"/>
  <c r="CC572" i="8"/>
  <c r="CC571" i="8"/>
  <c r="CC570" i="8"/>
  <c r="CC569" i="8"/>
  <c r="CC568" i="8"/>
  <c r="CC567" i="8"/>
  <c r="CC566" i="8"/>
  <c r="CC565" i="8"/>
  <c r="CC564" i="8"/>
  <c r="CC563" i="8"/>
  <c r="CC562" i="8"/>
  <c r="CC561" i="8"/>
  <c r="CC560" i="8"/>
  <c r="CC559" i="8"/>
  <c r="CC558" i="8"/>
  <c r="CC557" i="8"/>
  <c r="CC556" i="8"/>
  <c r="CC555" i="8"/>
  <c r="CC554" i="8"/>
  <c r="CC553" i="8"/>
  <c r="CC552" i="8"/>
  <c r="CC551" i="8"/>
  <c r="CC550" i="8"/>
  <c r="CC549" i="8"/>
  <c r="CC548" i="8"/>
  <c r="CC547" i="8"/>
  <c r="CC546" i="8"/>
  <c r="CC545" i="8"/>
  <c r="CC544" i="8"/>
  <c r="CC543" i="8"/>
  <c r="CC542" i="8"/>
  <c r="CC541" i="8"/>
  <c r="CC540" i="8"/>
  <c r="CC539" i="8"/>
  <c r="CC538" i="8"/>
  <c r="CC537" i="8"/>
  <c r="CC536" i="8"/>
  <c r="CC535" i="8"/>
  <c r="CC534" i="8"/>
  <c r="CC533" i="8"/>
  <c r="CC532" i="8"/>
  <c r="CC531" i="8"/>
  <c r="CC530" i="8"/>
  <c r="CC529" i="8"/>
  <c r="CC528" i="8"/>
  <c r="CC527" i="8"/>
  <c r="CC526" i="8"/>
  <c r="CC525" i="8"/>
  <c r="CC524" i="8"/>
  <c r="CC523" i="8"/>
  <c r="CC522" i="8"/>
  <c r="CC521" i="8"/>
  <c r="CC520" i="8"/>
  <c r="CC519" i="8"/>
  <c r="CC518" i="8"/>
  <c r="CC517" i="8"/>
  <c r="CC516" i="8"/>
  <c r="CC515" i="8"/>
  <c r="CC514" i="8"/>
  <c r="CC513" i="8"/>
  <c r="CC512" i="8"/>
  <c r="CC511" i="8"/>
  <c r="CC510" i="8"/>
  <c r="CC509" i="8"/>
  <c r="CC508" i="8"/>
  <c r="CC507" i="8"/>
  <c r="CC506" i="8"/>
  <c r="CC505" i="8"/>
  <c r="CC504" i="8"/>
  <c r="CC503" i="8"/>
  <c r="CC502" i="8"/>
  <c r="CC501" i="8"/>
  <c r="CC500" i="8"/>
  <c r="CC499" i="8"/>
  <c r="CC498" i="8"/>
  <c r="CC497" i="8"/>
  <c r="CC496" i="8"/>
  <c r="CC495" i="8"/>
  <c r="CC494" i="8"/>
  <c r="CC493" i="8"/>
  <c r="CC492" i="8"/>
  <c r="CC491" i="8"/>
  <c r="CC490" i="8"/>
  <c r="CC489" i="8"/>
  <c r="CC488" i="8"/>
  <c r="CC487" i="8"/>
  <c r="CC486" i="8"/>
  <c r="CC485" i="8"/>
  <c r="CC484" i="8"/>
  <c r="CC483" i="8"/>
  <c r="CC482" i="8"/>
  <c r="CC481" i="8"/>
  <c r="CC480" i="8"/>
  <c r="CC479" i="8"/>
  <c r="CC478" i="8"/>
  <c r="CC477" i="8"/>
  <c r="CC476" i="8"/>
  <c r="CC475" i="8"/>
  <c r="CC474" i="8"/>
  <c r="CC473" i="8"/>
  <c r="CC472" i="8"/>
  <c r="CC471" i="8"/>
  <c r="CC470" i="8"/>
  <c r="CC469" i="8"/>
  <c r="CC468" i="8"/>
  <c r="CC467" i="8"/>
  <c r="CC466" i="8"/>
  <c r="CC465" i="8"/>
  <c r="CC464" i="8"/>
  <c r="CC463" i="8"/>
  <c r="CC462" i="8"/>
  <c r="CC461" i="8"/>
  <c r="CC460" i="8"/>
  <c r="CC459" i="8"/>
  <c r="CC458" i="8"/>
  <c r="CC457" i="8"/>
  <c r="CC456" i="8"/>
  <c r="CC455" i="8"/>
  <c r="CC454" i="8"/>
  <c r="CC453" i="8"/>
  <c r="CC452" i="8"/>
  <c r="CC451" i="8"/>
  <c r="CC450" i="8"/>
  <c r="CC449" i="8"/>
  <c r="CC448" i="8"/>
  <c r="CC447" i="8"/>
  <c r="CC446" i="8"/>
  <c r="CC445" i="8"/>
  <c r="CC444" i="8"/>
  <c r="CC443" i="8"/>
  <c r="CC442" i="8"/>
  <c r="CC441" i="8"/>
  <c r="CC440" i="8"/>
  <c r="CC439" i="8"/>
  <c r="CC438" i="8"/>
  <c r="CC437" i="8"/>
  <c r="CC436" i="8"/>
  <c r="CC435" i="8"/>
  <c r="CC434" i="8"/>
  <c r="CC433" i="8"/>
  <c r="CC432" i="8"/>
  <c r="CC431" i="8"/>
  <c r="CC430" i="8"/>
  <c r="CC429" i="8"/>
  <c r="CC428" i="8"/>
  <c r="CC427" i="8"/>
  <c r="CC426" i="8"/>
  <c r="CC425" i="8"/>
  <c r="CC424" i="8"/>
  <c r="CC423" i="8"/>
  <c r="CC422" i="8"/>
  <c r="CC421" i="8"/>
  <c r="CC420" i="8"/>
  <c r="CC419" i="8"/>
  <c r="CC418" i="8"/>
  <c r="CC417" i="8"/>
  <c r="CC416" i="8"/>
  <c r="CC415" i="8"/>
  <c r="CC414" i="8"/>
  <c r="CC413" i="8"/>
  <c r="CC412" i="8"/>
  <c r="CC411" i="8"/>
  <c r="CC410" i="8"/>
  <c r="CC409" i="8"/>
  <c r="CC408" i="8"/>
  <c r="CC407" i="8"/>
  <c r="CC406" i="8"/>
  <c r="CC405" i="8"/>
  <c r="CC404" i="8"/>
  <c r="CC403" i="8"/>
  <c r="CC402" i="8"/>
  <c r="CC401" i="8"/>
  <c r="CC400" i="8"/>
  <c r="CC399" i="8"/>
  <c r="CC398" i="8"/>
  <c r="CC397" i="8"/>
  <c r="CC396" i="8"/>
  <c r="CC395" i="8"/>
  <c r="CC394" i="8"/>
  <c r="CC393" i="8"/>
  <c r="CC392" i="8"/>
  <c r="CC391" i="8"/>
  <c r="CC390" i="8"/>
  <c r="CC389" i="8"/>
  <c r="CC388" i="8"/>
  <c r="CC387" i="8"/>
  <c r="CC386" i="8"/>
  <c r="CC385" i="8"/>
  <c r="CC384" i="8"/>
  <c r="CC383" i="8"/>
  <c r="CC382" i="8"/>
  <c r="CC381" i="8"/>
  <c r="CC380" i="8"/>
  <c r="CC379" i="8"/>
  <c r="CC378" i="8"/>
  <c r="CC377" i="8"/>
  <c r="CC376" i="8"/>
  <c r="CC375" i="8"/>
  <c r="CC374" i="8"/>
  <c r="CC373" i="8"/>
  <c r="CC372" i="8"/>
  <c r="CC371" i="8"/>
  <c r="CC370" i="8"/>
  <c r="CC369" i="8"/>
  <c r="CC368" i="8"/>
  <c r="CC367" i="8"/>
  <c r="CC366" i="8"/>
  <c r="CC365" i="8"/>
  <c r="CC364" i="8"/>
  <c r="CC363" i="8"/>
  <c r="CC362" i="8"/>
  <c r="CC361" i="8"/>
  <c r="CC360" i="8"/>
  <c r="CC359" i="8"/>
  <c r="CC358" i="8"/>
  <c r="CC357" i="8"/>
  <c r="CC356" i="8"/>
  <c r="CC355" i="8"/>
  <c r="CC354" i="8"/>
  <c r="CC353" i="8"/>
  <c r="CC352" i="8"/>
  <c r="CC351" i="8"/>
  <c r="CC350" i="8"/>
  <c r="CC349" i="8"/>
  <c r="CC348" i="8"/>
  <c r="CC347" i="8"/>
  <c r="CC346" i="8"/>
  <c r="CC345" i="8"/>
  <c r="CC344" i="8"/>
  <c r="CC343" i="8"/>
  <c r="CC342" i="8"/>
  <c r="CC341" i="8"/>
  <c r="CC340" i="8"/>
  <c r="CC339" i="8"/>
  <c r="CC338" i="8"/>
  <c r="CC337" i="8"/>
  <c r="CC336" i="8"/>
  <c r="CC335" i="8"/>
  <c r="CC334" i="8"/>
  <c r="CC333" i="8"/>
  <c r="CC332" i="8"/>
  <c r="CC331" i="8"/>
  <c r="CC330" i="8"/>
  <c r="CC329" i="8"/>
  <c r="CC328" i="8"/>
  <c r="CC327" i="8"/>
  <c r="CC326" i="8"/>
  <c r="CC325" i="8"/>
  <c r="CC324" i="8"/>
  <c r="CC323" i="8"/>
  <c r="CC322" i="8"/>
  <c r="CC321" i="8"/>
  <c r="CC320" i="8"/>
  <c r="CC319" i="8"/>
  <c r="CC318" i="8"/>
  <c r="CC317" i="8"/>
  <c r="CC316" i="8"/>
  <c r="CC315" i="8"/>
  <c r="CC314" i="8"/>
  <c r="CC313" i="8"/>
  <c r="CC312" i="8"/>
  <c r="CC311" i="8"/>
  <c r="CC310" i="8"/>
  <c r="CC309" i="8"/>
  <c r="CC308" i="8"/>
  <c r="CC307" i="8"/>
  <c r="CC306" i="8"/>
  <c r="CC305" i="8"/>
  <c r="CC304" i="8"/>
  <c r="CC303" i="8"/>
  <c r="CC302" i="8"/>
  <c r="CC301" i="8"/>
  <c r="CC300" i="8"/>
  <c r="CC299" i="8"/>
  <c r="CC298" i="8"/>
  <c r="CC297" i="8"/>
  <c r="CC296" i="8"/>
  <c r="CC295" i="8"/>
  <c r="CC294" i="8"/>
  <c r="CC293" i="8"/>
  <c r="CC292" i="8"/>
  <c r="CC291" i="8"/>
  <c r="CC290" i="8"/>
  <c r="CC289" i="8"/>
  <c r="CC288" i="8"/>
  <c r="CC287" i="8"/>
  <c r="CC286" i="8"/>
  <c r="CC285" i="8"/>
  <c r="CC284" i="8"/>
  <c r="CC283" i="8"/>
  <c r="CC282" i="8"/>
  <c r="CC281" i="8"/>
  <c r="CC280" i="8"/>
  <c r="CC279" i="8"/>
  <c r="CC278" i="8"/>
  <c r="CC277" i="8"/>
  <c r="CC276" i="8"/>
  <c r="CC275" i="8"/>
  <c r="CC274" i="8"/>
  <c r="CC273" i="8"/>
  <c r="CC272" i="8"/>
  <c r="CC271" i="8"/>
  <c r="CC270" i="8"/>
  <c r="CC269" i="8"/>
  <c r="CC268" i="8"/>
  <c r="CC267" i="8"/>
  <c r="CC266" i="8"/>
  <c r="CC265" i="8"/>
  <c r="CC264" i="8"/>
  <c r="CC263" i="8"/>
  <c r="CC262" i="8"/>
  <c r="CC261" i="8"/>
  <c r="CC260" i="8"/>
  <c r="CC259" i="8"/>
  <c r="CC258" i="8"/>
  <c r="CC257" i="8"/>
  <c r="CC256" i="8"/>
  <c r="CC255" i="8"/>
  <c r="CC254" i="8"/>
  <c r="CC253" i="8"/>
  <c r="CC252" i="8"/>
  <c r="CC251" i="8"/>
  <c r="CC250" i="8"/>
  <c r="CC249" i="8"/>
  <c r="CC248" i="8"/>
  <c r="CC247" i="8"/>
  <c r="CC246" i="8"/>
  <c r="CC245" i="8"/>
  <c r="CC244" i="8"/>
  <c r="CC243" i="8"/>
  <c r="CC242" i="8"/>
  <c r="CC241" i="8"/>
  <c r="CC240" i="8"/>
  <c r="CC239" i="8"/>
  <c r="CC238" i="8"/>
  <c r="CC237" i="8"/>
  <c r="CC236" i="8"/>
  <c r="CC235" i="8"/>
  <c r="CC234" i="8"/>
  <c r="CC233" i="8"/>
  <c r="CC232" i="8"/>
  <c r="CC231" i="8"/>
  <c r="CC230" i="8"/>
  <c r="CC229" i="8"/>
  <c r="CC228" i="8"/>
  <c r="CC227" i="8"/>
  <c r="CC226" i="8"/>
  <c r="CC225" i="8"/>
  <c r="CC224" i="8"/>
  <c r="CC223" i="8"/>
  <c r="CC222" i="8"/>
  <c r="CC221" i="8"/>
  <c r="CC220" i="8"/>
  <c r="CC219" i="8"/>
  <c r="CC218" i="8"/>
  <c r="CC217" i="8"/>
  <c r="CC216" i="8"/>
  <c r="CC215" i="8"/>
  <c r="CC214" i="8"/>
  <c r="CC213" i="8"/>
  <c r="CC212" i="8"/>
  <c r="CC211" i="8"/>
  <c r="CC210" i="8"/>
  <c r="CC209" i="8"/>
  <c r="CC208" i="8"/>
  <c r="CC207" i="8"/>
  <c r="CC206" i="8"/>
  <c r="CC205" i="8"/>
  <c r="CC204" i="8"/>
  <c r="CC203" i="8"/>
  <c r="CC202" i="8"/>
  <c r="CC201" i="8"/>
  <c r="CC200" i="8"/>
  <c r="CC199" i="8"/>
  <c r="CC198" i="8"/>
  <c r="CC197" i="8"/>
  <c r="CC196" i="8"/>
  <c r="CC195" i="8"/>
  <c r="CC194" i="8"/>
  <c r="CC193" i="8"/>
  <c r="CC192" i="8"/>
  <c r="CC191" i="8"/>
  <c r="CC190" i="8"/>
  <c r="CC189" i="8"/>
  <c r="CC188" i="8"/>
  <c r="CC187" i="8"/>
  <c r="CC186" i="8"/>
  <c r="CC185" i="8"/>
  <c r="CC184" i="8"/>
  <c r="CC183" i="8"/>
  <c r="CC182" i="8"/>
  <c r="CC181" i="8"/>
  <c r="CC180" i="8"/>
  <c r="CC179" i="8"/>
  <c r="CC178" i="8"/>
  <c r="CC177" i="8"/>
  <c r="CC176" i="8"/>
  <c r="CC175" i="8"/>
  <c r="CC174" i="8"/>
  <c r="CC173" i="8"/>
  <c r="CC172" i="8"/>
  <c r="CC171" i="8"/>
  <c r="CC170" i="8"/>
  <c r="CC169" i="8"/>
  <c r="CC168" i="8"/>
  <c r="CC167" i="8"/>
  <c r="CC166" i="8"/>
  <c r="CC165" i="8"/>
  <c r="CC164" i="8"/>
  <c r="CC163" i="8"/>
  <c r="CC162" i="8"/>
  <c r="CC161" i="8"/>
  <c r="CC160" i="8"/>
  <c r="CC159" i="8"/>
  <c r="CC158" i="8"/>
  <c r="CC157" i="8"/>
  <c r="CC156" i="8"/>
  <c r="CC155" i="8"/>
  <c r="CC154" i="8"/>
  <c r="CC153" i="8"/>
  <c r="CC152" i="8"/>
  <c r="CC151" i="8"/>
  <c r="CC150" i="8"/>
  <c r="CC149" i="8"/>
  <c r="CC148" i="8"/>
  <c r="CC147" i="8"/>
  <c r="CC146" i="8"/>
  <c r="CC145" i="8"/>
  <c r="CC144" i="8"/>
  <c r="CC143" i="8"/>
  <c r="CC142" i="8"/>
  <c r="CC141" i="8"/>
  <c r="CC140" i="8"/>
  <c r="CC139" i="8"/>
  <c r="CC138" i="8"/>
  <c r="CC137" i="8"/>
  <c r="CC136" i="8"/>
  <c r="CC135" i="8"/>
  <c r="CC134" i="8"/>
  <c r="CC133" i="8"/>
  <c r="CC132" i="8"/>
  <c r="CC131" i="8"/>
  <c r="CC130" i="8"/>
  <c r="CC129" i="8"/>
  <c r="CC128" i="8"/>
  <c r="CC127" i="8"/>
  <c r="CC126" i="8"/>
  <c r="CC125" i="8"/>
  <c r="CC124" i="8"/>
  <c r="CC123" i="8"/>
  <c r="CC122" i="8"/>
  <c r="CC121" i="8"/>
  <c r="CC120" i="8"/>
  <c r="CC119" i="8"/>
  <c r="CC118" i="8"/>
  <c r="CC117" i="8"/>
  <c r="CC116" i="8"/>
  <c r="CC115" i="8"/>
  <c r="CC114" i="8"/>
  <c r="CC113" i="8"/>
  <c r="CC112" i="8"/>
  <c r="CC111" i="8"/>
  <c r="CC110" i="8"/>
  <c r="CC109" i="8"/>
  <c r="CC108" i="8"/>
  <c r="CC107" i="8"/>
  <c r="CC106" i="8"/>
  <c r="CC105" i="8"/>
  <c r="CC104" i="8"/>
  <c r="CC103" i="8"/>
  <c r="CC102" i="8"/>
  <c r="CC101" i="8"/>
  <c r="CC100" i="8"/>
  <c r="CC99" i="8"/>
  <c r="CC98" i="8"/>
  <c r="CC97" i="8"/>
  <c r="CC96" i="8"/>
  <c r="CC95" i="8"/>
  <c r="CC94" i="8"/>
  <c r="CC93" i="8"/>
  <c r="CC92" i="8"/>
  <c r="CC91" i="8"/>
  <c r="CC90" i="8"/>
  <c r="CC89" i="8"/>
  <c r="CC88" i="8"/>
  <c r="CC87" i="8"/>
  <c r="CC86" i="8"/>
  <c r="CC85" i="8"/>
  <c r="CC84" i="8"/>
  <c r="CC83" i="8"/>
  <c r="CC82" i="8"/>
  <c r="CC81" i="8"/>
  <c r="CC80" i="8"/>
  <c r="CC79" i="8"/>
  <c r="CC78" i="8"/>
  <c r="CC77" i="8"/>
  <c r="CC76" i="8"/>
  <c r="CC75" i="8"/>
  <c r="CC74" i="8"/>
  <c r="CC73" i="8"/>
  <c r="CC72" i="8"/>
  <c r="CC71" i="8"/>
  <c r="CC70" i="8"/>
  <c r="CC69" i="8"/>
  <c r="CC68" i="8"/>
  <c r="CC67" i="8"/>
  <c r="CC66" i="8"/>
  <c r="CC65" i="8"/>
  <c r="CC64" i="8"/>
  <c r="CC63" i="8"/>
  <c r="CC62" i="8"/>
  <c r="CC61" i="8"/>
  <c r="CC60" i="8"/>
  <c r="CC59" i="8"/>
  <c r="CC58" i="8"/>
  <c r="CC57" i="8"/>
  <c r="CC56" i="8"/>
  <c r="CC55" i="8"/>
  <c r="CC54" i="8"/>
  <c r="CC53" i="8"/>
  <c r="CC52" i="8"/>
  <c r="CC51" i="8"/>
  <c r="CC50" i="8"/>
  <c r="CC49" i="8"/>
  <c r="CC48" i="8"/>
  <c r="CC47" i="8"/>
  <c r="CC46" i="8"/>
  <c r="CC45" i="8"/>
  <c r="CC44" i="8"/>
  <c r="CC43" i="8"/>
  <c r="CC42" i="8"/>
  <c r="CC41" i="8"/>
  <c r="CC40" i="8"/>
  <c r="CC39" i="8"/>
  <c r="CC38" i="8"/>
  <c r="CC37" i="8"/>
  <c r="CC36" i="8"/>
  <c r="CC35" i="8"/>
  <c r="CC34" i="8"/>
  <c r="CC33" i="8"/>
  <c r="CC32" i="8"/>
  <c r="CC31" i="8"/>
  <c r="CC30" i="8"/>
  <c r="CC29" i="8"/>
  <c r="CC28" i="8"/>
  <c r="CC27" i="8"/>
  <c r="CC26" i="8"/>
  <c r="CC25" i="8"/>
  <c r="CC24" i="8"/>
  <c r="CC23" i="8"/>
  <c r="CC22" i="8"/>
  <c r="CC21" i="8"/>
  <c r="CC20" i="8"/>
  <c r="CC19" i="8"/>
  <c r="CC18" i="8"/>
  <c r="CC17" i="8"/>
  <c r="CC16" i="8"/>
  <c r="CC15" i="8"/>
  <c r="CC14" i="8"/>
  <c r="CC13" i="8"/>
  <c r="CC12" i="8"/>
  <c r="CC11" i="8"/>
  <c r="CC10" i="8"/>
  <c r="CC9" i="8"/>
  <c r="CC8" i="8"/>
  <c r="CC7" i="8"/>
  <c r="CC6" i="8"/>
  <c r="CC5" i="8"/>
  <c r="BZ12" i="8"/>
  <c r="Q13" i="7" s="1"/>
  <c r="BZ11" i="8"/>
  <c r="Q12" i="7" s="1"/>
  <c r="BZ10" i="8"/>
  <c r="Q11" i="7" s="1"/>
  <c r="BZ9" i="8"/>
  <c r="Q10" i="7" s="1"/>
  <c r="BZ8" i="8"/>
  <c r="Q9" i="7" s="1"/>
  <c r="BZ7" i="8"/>
  <c r="Q8" i="7" s="1"/>
  <c r="BZ6" i="8"/>
  <c r="BZ5" i="8"/>
  <c r="BS12" i="8"/>
  <c r="O13" i="7" s="1"/>
  <c r="BS11" i="8"/>
  <c r="O12" i="7" s="1"/>
  <c r="BS10" i="8"/>
  <c r="O11" i="7" s="1"/>
  <c r="BS9" i="8"/>
  <c r="O10" i="7" s="1"/>
  <c r="BS8" i="8"/>
  <c r="O9" i="7" s="1"/>
  <c r="BS7" i="8"/>
  <c r="O8" i="7" s="1"/>
  <c r="BS6" i="8"/>
  <c r="BS5" i="8"/>
  <c r="BP12" i="8"/>
  <c r="N13" i="7" s="1"/>
  <c r="BP11" i="8"/>
  <c r="N12" i="7" s="1"/>
  <c r="BP10" i="8"/>
  <c r="N11" i="7" s="1"/>
  <c r="BP9" i="8"/>
  <c r="N10" i="7" s="1"/>
  <c r="BP8" i="8"/>
  <c r="N9" i="7" s="1"/>
  <c r="BP7" i="8"/>
  <c r="N8" i="7" s="1"/>
  <c r="BP6" i="8"/>
  <c r="BP5" i="8"/>
  <c r="BM12" i="8"/>
  <c r="M13" i="7" s="1"/>
  <c r="BM11" i="8"/>
  <c r="M12" i="7" s="1"/>
  <c r="BM10" i="8"/>
  <c r="M11" i="7" s="1"/>
  <c r="BM9" i="8"/>
  <c r="M10" i="7" s="1"/>
  <c r="BM8" i="8"/>
  <c r="M9" i="7" s="1"/>
  <c r="BM7" i="8"/>
  <c r="M8" i="7" s="1"/>
  <c r="BM6" i="8"/>
  <c r="BM5" i="8"/>
  <c r="BI12" i="8"/>
  <c r="L13" i="7" s="1"/>
  <c r="BI11" i="8"/>
  <c r="L12" i="7" s="1"/>
  <c r="BI10" i="8"/>
  <c r="L11" i="7" s="1"/>
  <c r="BI9" i="8"/>
  <c r="L10" i="7" s="1"/>
  <c r="BI8" i="8"/>
  <c r="L9" i="7" s="1"/>
  <c r="BI7" i="8"/>
  <c r="L8" i="7" s="1"/>
  <c r="BI6" i="8"/>
  <c r="BI5" i="8"/>
  <c r="BE12" i="8"/>
  <c r="K13" i="7" s="1"/>
  <c r="BE11" i="8"/>
  <c r="K12" i="7" s="1"/>
  <c r="BE10" i="8"/>
  <c r="K11" i="7" s="1"/>
  <c r="BE9" i="8"/>
  <c r="K10" i="7" s="1"/>
  <c r="BE8" i="8"/>
  <c r="K9" i="7" s="1"/>
  <c r="BE7" i="8"/>
  <c r="K8" i="7" s="1"/>
  <c r="BE6" i="8"/>
  <c r="BE5" i="8"/>
  <c r="BA12" i="8"/>
  <c r="J13" i="7" s="1"/>
  <c r="BA11" i="8"/>
  <c r="J12" i="7" s="1"/>
  <c r="BA10" i="8"/>
  <c r="J11" i="7" s="1"/>
  <c r="BA9" i="8"/>
  <c r="J10" i="7" s="1"/>
  <c r="BA8" i="8"/>
  <c r="J9" i="7" s="1"/>
  <c r="BA7" i="8"/>
  <c r="J8" i="7" s="1"/>
  <c r="BA6" i="8"/>
  <c r="BA5" i="8"/>
  <c r="AW12" i="8"/>
  <c r="I13" i="7" s="1"/>
  <c r="AW11" i="8"/>
  <c r="I12" i="7" s="1"/>
  <c r="AW10" i="8"/>
  <c r="I11" i="7" s="1"/>
  <c r="AW9" i="8"/>
  <c r="I10" i="7" s="1"/>
  <c r="AW8" i="8"/>
  <c r="I9" i="7" s="1"/>
  <c r="AW7" i="8"/>
  <c r="I8" i="7" s="1"/>
  <c r="AW6" i="8"/>
  <c r="AW5" i="8"/>
  <c r="AQ12" i="8"/>
  <c r="H13" i="7" s="1"/>
  <c r="AQ11" i="8"/>
  <c r="H12" i="7" s="1"/>
  <c r="AQ10" i="8"/>
  <c r="H11" i="7" s="1"/>
  <c r="AQ9" i="8"/>
  <c r="H10" i="7" s="1"/>
  <c r="AQ8" i="8"/>
  <c r="H9" i="7" s="1"/>
  <c r="AQ7" i="8"/>
  <c r="H8" i="7" s="1"/>
  <c r="AQ6" i="8"/>
  <c r="AQ5" i="8"/>
  <c r="AI12" i="8"/>
  <c r="F13" i="7" s="1"/>
  <c r="AI11" i="8"/>
  <c r="F12" i="7" s="1"/>
  <c r="AI10" i="8"/>
  <c r="F11" i="7" s="1"/>
  <c r="AI9" i="8"/>
  <c r="F10" i="7" s="1"/>
  <c r="AI8" i="8"/>
  <c r="F9" i="7" s="1"/>
  <c r="AI7" i="8"/>
  <c r="F8" i="7" s="1"/>
  <c r="AI6" i="8"/>
  <c r="AC12" i="8"/>
  <c r="E13" i="7" s="1"/>
  <c r="AC11" i="8"/>
  <c r="E12" i="7" s="1"/>
  <c r="AC10" i="8"/>
  <c r="E11" i="7" s="1"/>
  <c r="AC9" i="8"/>
  <c r="E10" i="7" s="1"/>
  <c r="AC8" i="8"/>
  <c r="E9" i="7" s="1"/>
  <c r="AC7" i="8"/>
  <c r="E8" i="7" s="1"/>
  <c r="AC6" i="8"/>
  <c r="AC5" i="8"/>
  <c r="Y12" i="8"/>
  <c r="D13" i="7" s="1"/>
  <c r="Y11" i="8"/>
  <c r="D12" i="7" s="1"/>
  <c r="Y10" i="8"/>
  <c r="D11" i="7" s="1"/>
  <c r="Y9" i="8"/>
  <c r="D10" i="7" s="1"/>
  <c r="Y8" i="8"/>
  <c r="D9" i="7" s="1"/>
  <c r="Y7" i="8"/>
  <c r="D8" i="7" s="1"/>
  <c r="Y6" i="8"/>
  <c r="Y5" i="8"/>
  <c r="S12" i="8"/>
  <c r="C13" i="7" s="1"/>
  <c r="S11" i="8"/>
  <c r="C12" i="7" s="1"/>
  <c r="S10" i="8"/>
  <c r="C11" i="7" s="1"/>
  <c r="S9" i="8"/>
  <c r="C10" i="7" s="1"/>
  <c r="S8" i="8"/>
  <c r="C9" i="7" s="1"/>
  <c r="S7" i="8"/>
  <c r="C8" i="7" s="1"/>
  <c r="S6" i="8"/>
  <c r="S5" i="8"/>
  <c r="CC4" i="8"/>
  <c r="BZ4" i="8"/>
  <c r="BS4" i="8"/>
  <c r="BP4" i="8"/>
  <c r="BM4" i="8"/>
  <c r="BI4" i="8"/>
  <c r="BE4" i="8"/>
  <c r="BA4" i="8"/>
  <c r="AW4" i="8"/>
  <c r="AQ4" i="8"/>
  <c r="AI4" i="8"/>
  <c r="Y4" i="8"/>
  <c r="S4" i="8"/>
  <c r="K1004" i="8"/>
  <c r="K1003" i="8"/>
  <c r="K1002" i="8"/>
  <c r="K1001" i="8"/>
  <c r="K1000" i="8"/>
  <c r="K999" i="8"/>
  <c r="K998" i="8"/>
  <c r="K997" i="8"/>
  <c r="K996" i="8"/>
  <c r="K995" i="8"/>
  <c r="K994" i="8"/>
  <c r="K993" i="8"/>
  <c r="K992" i="8"/>
  <c r="K991" i="8"/>
  <c r="K990" i="8"/>
  <c r="K989" i="8"/>
  <c r="K988" i="8"/>
  <c r="K987" i="8"/>
  <c r="K986" i="8"/>
  <c r="K985" i="8"/>
  <c r="K984" i="8"/>
  <c r="K983" i="8"/>
  <c r="K982" i="8"/>
  <c r="K981" i="8"/>
  <c r="K980" i="8"/>
  <c r="K979" i="8"/>
  <c r="K978" i="8"/>
  <c r="K977" i="8"/>
  <c r="K976" i="8"/>
  <c r="K975" i="8"/>
  <c r="K974" i="8"/>
  <c r="K973" i="8"/>
  <c r="K972" i="8"/>
  <c r="K971" i="8"/>
  <c r="K970" i="8"/>
  <c r="K969" i="8"/>
  <c r="K968" i="8"/>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17" i="8"/>
  <c r="K916" i="8"/>
  <c r="K915" i="8"/>
  <c r="K914" i="8"/>
  <c r="K913" i="8"/>
  <c r="K912" i="8"/>
  <c r="K911" i="8"/>
  <c r="K910" i="8"/>
  <c r="K909" i="8"/>
  <c r="K90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57" i="8"/>
  <c r="K856" i="8"/>
  <c r="K855" i="8"/>
  <c r="K854" i="8"/>
  <c r="K853" i="8"/>
  <c r="K852" i="8"/>
  <c r="K851" i="8"/>
  <c r="K850" i="8"/>
  <c r="K849" i="8"/>
  <c r="K84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97" i="8"/>
  <c r="K796" i="8"/>
  <c r="K795" i="8"/>
  <c r="K794" i="8"/>
  <c r="K793" i="8"/>
  <c r="K792" i="8"/>
  <c r="K791" i="8"/>
  <c r="K790" i="8"/>
  <c r="K789" i="8"/>
  <c r="K78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37" i="8"/>
  <c r="K736" i="8"/>
  <c r="K735" i="8"/>
  <c r="K734" i="8"/>
  <c r="K733" i="8"/>
  <c r="K732" i="8"/>
  <c r="K731" i="8"/>
  <c r="K730" i="8"/>
  <c r="K729" i="8"/>
  <c r="K72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77" i="8"/>
  <c r="K676" i="8"/>
  <c r="K675" i="8"/>
  <c r="K674" i="8"/>
  <c r="K673" i="8"/>
  <c r="K672" i="8"/>
  <c r="K671" i="8"/>
  <c r="K670" i="8"/>
  <c r="K669" i="8"/>
  <c r="K66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17" i="8"/>
  <c r="K616" i="8"/>
  <c r="K615" i="8"/>
  <c r="K614" i="8"/>
  <c r="K613" i="8"/>
  <c r="K612" i="8"/>
  <c r="K611" i="8"/>
  <c r="K610" i="8"/>
  <c r="K609" i="8"/>
  <c r="K60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R8" i="7" l="1"/>
  <c r="R10" i="7"/>
  <c r="R11" i="7"/>
  <c r="R12" i="7"/>
  <c r="R13" i="7"/>
  <c r="R9" i="7"/>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I1000" i="15" l="1"/>
  <c r="E1000" i="15"/>
  <c r="J1000" i="15" s="1"/>
  <c r="L1000" i="15" s="1"/>
  <c r="I999" i="15"/>
  <c r="E999" i="15"/>
  <c r="I998" i="15"/>
  <c r="E998" i="15"/>
  <c r="J998" i="15" s="1"/>
  <c r="L998" i="15" s="1"/>
  <c r="I997" i="15"/>
  <c r="E997" i="15"/>
  <c r="J997" i="15" s="1"/>
  <c r="L997" i="15" s="1"/>
  <c r="I996" i="15"/>
  <c r="E996" i="15"/>
  <c r="J996" i="15" s="1"/>
  <c r="L996" i="15" s="1"/>
  <c r="I995" i="15"/>
  <c r="E995" i="15"/>
  <c r="I994" i="15"/>
  <c r="E994" i="15"/>
  <c r="J994" i="15" s="1"/>
  <c r="L994" i="15" s="1"/>
  <c r="I993" i="15"/>
  <c r="E993" i="15"/>
  <c r="J993" i="15" s="1"/>
  <c r="L993" i="15" s="1"/>
  <c r="I992" i="15"/>
  <c r="E992" i="15"/>
  <c r="J992" i="15" s="1"/>
  <c r="L992" i="15" s="1"/>
  <c r="I991" i="15"/>
  <c r="E991" i="15"/>
  <c r="I990" i="15"/>
  <c r="E990" i="15"/>
  <c r="J990" i="15" s="1"/>
  <c r="L990" i="15" s="1"/>
  <c r="I989" i="15"/>
  <c r="E989" i="15"/>
  <c r="J989" i="15" s="1"/>
  <c r="L989" i="15" s="1"/>
  <c r="I988" i="15"/>
  <c r="E988" i="15"/>
  <c r="J988" i="15" s="1"/>
  <c r="L988" i="15" s="1"/>
  <c r="I987" i="15"/>
  <c r="E987" i="15"/>
  <c r="I986" i="15"/>
  <c r="E986" i="15"/>
  <c r="J986" i="15" s="1"/>
  <c r="L986" i="15" s="1"/>
  <c r="I985" i="15"/>
  <c r="E985" i="15"/>
  <c r="J985" i="15" s="1"/>
  <c r="L985" i="15" s="1"/>
  <c r="I984" i="15"/>
  <c r="E984" i="15"/>
  <c r="J984" i="15" s="1"/>
  <c r="L984" i="15" s="1"/>
  <c r="I983" i="15"/>
  <c r="E983" i="15"/>
  <c r="I982" i="15"/>
  <c r="E982" i="15"/>
  <c r="J982" i="15" s="1"/>
  <c r="L982" i="15" s="1"/>
  <c r="I981" i="15"/>
  <c r="E981" i="15"/>
  <c r="J981" i="15" s="1"/>
  <c r="L981" i="15" s="1"/>
  <c r="I980" i="15"/>
  <c r="E980" i="15"/>
  <c r="J980" i="15" s="1"/>
  <c r="L980" i="15" s="1"/>
  <c r="I979" i="15"/>
  <c r="E979" i="15"/>
  <c r="I978" i="15"/>
  <c r="E978" i="15"/>
  <c r="J978" i="15" s="1"/>
  <c r="L978" i="15" s="1"/>
  <c r="I977" i="15"/>
  <c r="E977" i="15"/>
  <c r="J977" i="15" s="1"/>
  <c r="L977" i="15" s="1"/>
  <c r="I976" i="15"/>
  <c r="E976" i="15"/>
  <c r="J976" i="15" s="1"/>
  <c r="L976" i="15" s="1"/>
  <c r="I975" i="15"/>
  <c r="E975" i="15"/>
  <c r="I974" i="15"/>
  <c r="E974" i="15"/>
  <c r="J974" i="15" s="1"/>
  <c r="L974" i="15" s="1"/>
  <c r="I973" i="15"/>
  <c r="E973" i="15"/>
  <c r="J973" i="15" s="1"/>
  <c r="L973" i="15" s="1"/>
  <c r="I972" i="15"/>
  <c r="E972" i="15"/>
  <c r="J972" i="15" s="1"/>
  <c r="L972" i="15" s="1"/>
  <c r="I971" i="15"/>
  <c r="E971" i="15"/>
  <c r="I970" i="15"/>
  <c r="E970" i="15"/>
  <c r="J970" i="15" s="1"/>
  <c r="L970" i="15" s="1"/>
  <c r="I969" i="15"/>
  <c r="E969" i="15"/>
  <c r="J969" i="15" s="1"/>
  <c r="L969" i="15" s="1"/>
  <c r="I968" i="15"/>
  <c r="E968" i="15"/>
  <c r="J968" i="15" s="1"/>
  <c r="L968" i="15" s="1"/>
  <c r="I967" i="15"/>
  <c r="E967" i="15"/>
  <c r="I966" i="15"/>
  <c r="E966" i="15"/>
  <c r="J966" i="15" s="1"/>
  <c r="L966" i="15" s="1"/>
  <c r="I965" i="15"/>
  <c r="E965" i="15"/>
  <c r="J965" i="15" s="1"/>
  <c r="L965" i="15" s="1"/>
  <c r="I964" i="15"/>
  <c r="E964" i="15"/>
  <c r="J964" i="15" s="1"/>
  <c r="L964" i="15" s="1"/>
  <c r="I963" i="15"/>
  <c r="E963" i="15"/>
  <c r="I962" i="15"/>
  <c r="E962" i="15"/>
  <c r="J962" i="15" s="1"/>
  <c r="L962" i="15" s="1"/>
  <c r="I961" i="15"/>
  <c r="E961" i="15"/>
  <c r="J961" i="15" s="1"/>
  <c r="L961" i="15" s="1"/>
  <c r="I960" i="15"/>
  <c r="E960" i="15"/>
  <c r="J960" i="15" s="1"/>
  <c r="L960" i="15" s="1"/>
  <c r="I959" i="15"/>
  <c r="E959" i="15"/>
  <c r="I958" i="15"/>
  <c r="E958" i="15"/>
  <c r="J958" i="15" s="1"/>
  <c r="L958" i="15" s="1"/>
  <c r="I957" i="15"/>
  <c r="E957" i="15"/>
  <c r="J957" i="15" s="1"/>
  <c r="L957" i="15" s="1"/>
  <c r="I956" i="15"/>
  <c r="E956" i="15"/>
  <c r="J956" i="15" s="1"/>
  <c r="L956" i="15" s="1"/>
  <c r="I955" i="15"/>
  <c r="E955" i="15"/>
  <c r="I954" i="15"/>
  <c r="E954" i="15"/>
  <c r="J954" i="15" s="1"/>
  <c r="L954" i="15" s="1"/>
  <c r="I953" i="15"/>
  <c r="E953" i="15"/>
  <c r="J953" i="15" s="1"/>
  <c r="L953" i="15" s="1"/>
  <c r="I952" i="15"/>
  <c r="E952" i="15"/>
  <c r="J952" i="15" s="1"/>
  <c r="L952" i="15" s="1"/>
  <c r="I951" i="15"/>
  <c r="E951" i="15"/>
  <c r="I950" i="15"/>
  <c r="E950" i="15"/>
  <c r="J950" i="15" s="1"/>
  <c r="L950" i="15" s="1"/>
  <c r="I949" i="15"/>
  <c r="E949" i="15"/>
  <c r="J949" i="15" s="1"/>
  <c r="L949" i="15" s="1"/>
  <c r="I948" i="15"/>
  <c r="E948" i="15"/>
  <c r="J948" i="15" s="1"/>
  <c r="L948" i="15" s="1"/>
  <c r="I947" i="15"/>
  <c r="E947" i="15"/>
  <c r="I946" i="15"/>
  <c r="E946" i="15"/>
  <c r="J946" i="15" s="1"/>
  <c r="L946" i="15" s="1"/>
  <c r="I945" i="15"/>
  <c r="E945" i="15"/>
  <c r="J945" i="15" s="1"/>
  <c r="L945" i="15" s="1"/>
  <c r="I944" i="15"/>
  <c r="E944" i="15"/>
  <c r="J944" i="15" s="1"/>
  <c r="L944" i="15" s="1"/>
  <c r="I943" i="15"/>
  <c r="E943" i="15"/>
  <c r="I942" i="15"/>
  <c r="E942" i="15"/>
  <c r="J942" i="15" s="1"/>
  <c r="L942" i="15" s="1"/>
  <c r="I941" i="15"/>
  <c r="E941" i="15"/>
  <c r="J941" i="15" s="1"/>
  <c r="L941" i="15" s="1"/>
  <c r="I940" i="15"/>
  <c r="E940" i="15"/>
  <c r="J940" i="15" s="1"/>
  <c r="L940" i="15" s="1"/>
  <c r="I939" i="15"/>
  <c r="E939" i="15"/>
  <c r="I938" i="15"/>
  <c r="E938" i="15"/>
  <c r="J938" i="15" s="1"/>
  <c r="L938" i="15" s="1"/>
  <c r="I937" i="15"/>
  <c r="E937" i="15"/>
  <c r="J937" i="15" s="1"/>
  <c r="L937" i="15" s="1"/>
  <c r="I936" i="15"/>
  <c r="E936" i="15"/>
  <c r="J936" i="15" s="1"/>
  <c r="L936" i="15" s="1"/>
  <c r="I935" i="15"/>
  <c r="E935" i="15"/>
  <c r="I934" i="15"/>
  <c r="E934" i="15"/>
  <c r="J934" i="15" s="1"/>
  <c r="L934" i="15" s="1"/>
  <c r="I933" i="15"/>
  <c r="E933" i="15"/>
  <c r="J933" i="15" s="1"/>
  <c r="L933" i="15" s="1"/>
  <c r="I932" i="15"/>
  <c r="E932" i="15"/>
  <c r="J932" i="15" s="1"/>
  <c r="L932" i="15" s="1"/>
  <c r="I931" i="15"/>
  <c r="E931" i="15"/>
  <c r="I930" i="15"/>
  <c r="E930" i="15"/>
  <c r="J930" i="15" s="1"/>
  <c r="L930" i="15" s="1"/>
  <c r="I929" i="15"/>
  <c r="E929" i="15"/>
  <c r="J929" i="15" s="1"/>
  <c r="L929" i="15" s="1"/>
  <c r="I928" i="15"/>
  <c r="E928" i="15"/>
  <c r="J928" i="15" s="1"/>
  <c r="L928" i="15" s="1"/>
  <c r="I927" i="15"/>
  <c r="E927" i="15"/>
  <c r="I926" i="15"/>
  <c r="E926" i="15"/>
  <c r="J926" i="15" s="1"/>
  <c r="L926" i="15" s="1"/>
  <c r="I925" i="15"/>
  <c r="E925" i="15"/>
  <c r="J925" i="15" s="1"/>
  <c r="L925" i="15" s="1"/>
  <c r="I924" i="15"/>
  <c r="E924" i="15"/>
  <c r="J924" i="15" s="1"/>
  <c r="L924" i="15" s="1"/>
  <c r="I923" i="15"/>
  <c r="E923" i="15"/>
  <c r="I922" i="15"/>
  <c r="E922" i="15"/>
  <c r="J922" i="15" s="1"/>
  <c r="L922" i="15" s="1"/>
  <c r="I921" i="15"/>
  <c r="E921" i="15"/>
  <c r="J921" i="15" s="1"/>
  <c r="L921" i="15" s="1"/>
  <c r="I920" i="15"/>
  <c r="E920" i="15"/>
  <c r="J920" i="15" s="1"/>
  <c r="L920" i="15" s="1"/>
  <c r="I919" i="15"/>
  <c r="E919" i="15"/>
  <c r="I918" i="15"/>
  <c r="E918" i="15"/>
  <c r="J918" i="15" s="1"/>
  <c r="L918" i="15" s="1"/>
  <c r="I917" i="15"/>
  <c r="E917" i="15"/>
  <c r="J917" i="15" s="1"/>
  <c r="L917" i="15" s="1"/>
  <c r="I916" i="15"/>
  <c r="E916" i="15"/>
  <c r="J916" i="15" s="1"/>
  <c r="L916" i="15" s="1"/>
  <c r="I915" i="15"/>
  <c r="E915" i="15"/>
  <c r="I914" i="15"/>
  <c r="E914" i="15"/>
  <c r="J914" i="15" s="1"/>
  <c r="L914" i="15" s="1"/>
  <c r="I913" i="15"/>
  <c r="E913" i="15"/>
  <c r="J913" i="15" s="1"/>
  <c r="L913" i="15" s="1"/>
  <c r="I912" i="15"/>
  <c r="E912" i="15"/>
  <c r="J912" i="15" s="1"/>
  <c r="L912" i="15" s="1"/>
  <c r="I911" i="15"/>
  <c r="E911" i="15"/>
  <c r="I910" i="15"/>
  <c r="E910" i="15"/>
  <c r="J910" i="15" s="1"/>
  <c r="L910" i="15" s="1"/>
  <c r="I909" i="15"/>
  <c r="E909" i="15"/>
  <c r="J909" i="15" s="1"/>
  <c r="L909" i="15" s="1"/>
  <c r="I908" i="15"/>
  <c r="E908" i="15"/>
  <c r="J908" i="15" s="1"/>
  <c r="L908" i="15" s="1"/>
  <c r="I907" i="15"/>
  <c r="E907" i="15"/>
  <c r="I906" i="15"/>
  <c r="E906" i="15"/>
  <c r="J906" i="15" s="1"/>
  <c r="L906" i="15" s="1"/>
  <c r="I905" i="15"/>
  <c r="E905" i="15"/>
  <c r="J905" i="15" s="1"/>
  <c r="L905" i="15" s="1"/>
  <c r="I904" i="15"/>
  <c r="E904" i="15"/>
  <c r="J904" i="15" s="1"/>
  <c r="L904" i="15" s="1"/>
  <c r="I903" i="15"/>
  <c r="E903" i="15"/>
  <c r="I902" i="15"/>
  <c r="E902" i="15"/>
  <c r="J902" i="15" s="1"/>
  <c r="L902" i="15" s="1"/>
  <c r="I901" i="15"/>
  <c r="E901" i="15"/>
  <c r="J901" i="15" s="1"/>
  <c r="L901" i="15" s="1"/>
  <c r="I900" i="15"/>
  <c r="E900" i="15"/>
  <c r="J900" i="15" s="1"/>
  <c r="L900" i="15" s="1"/>
  <c r="I899" i="15"/>
  <c r="E899" i="15"/>
  <c r="I898" i="15"/>
  <c r="E898" i="15"/>
  <c r="J898" i="15" s="1"/>
  <c r="L898" i="15" s="1"/>
  <c r="I897" i="15"/>
  <c r="E897" i="15"/>
  <c r="J897" i="15" s="1"/>
  <c r="L897" i="15" s="1"/>
  <c r="I896" i="15"/>
  <c r="E896" i="15"/>
  <c r="J896" i="15" s="1"/>
  <c r="L896" i="15" s="1"/>
  <c r="I895" i="15"/>
  <c r="E895" i="15"/>
  <c r="I894" i="15"/>
  <c r="E894" i="15"/>
  <c r="J894" i="15" s="1"/>
  <c r="L894" i="15" s="1"/>
  <c r="I893" i="15"/>
  <c r="E893" i="15"/>
  <c r="J893" i="15" s="1"/>
  <c r="L893" i="15" s="1"/>
  <c r="I892" i="15"/>
  <c r="E892" i="15"/>
  <c r="J892" i="15" s="1"/>
  <c r="L892" i="15" s="1"/>
  <c r="I891" i="15"/>
  <c r="E891" i="15"/>
  <c r="I890" i="15"/>
  <c r="E890" i="15"/>
  <c r="J890" i="15" s="1"/>
  <c r="L890" i="15" s="1"/>
  <c r="I889" i="15"/>
  <c r="E889" i="15"/>
  <c r="J889" i="15" s="1"/>
  <c r="L889" i="15" s="1"/>
  <c r="I888" i="15"/>
  <c r="E888" i="15"/>
  <c r="J888" i="15" s="1"/>
  <c r="L888" i="15" s="1"/>
  <c r="I887" i="15"/>
  <c r="E887" i="15"/>
  <c r="I886" i="15"/>
  <c r="E886" i="15"/>
  <c r="J886" i="15" s="1"/>
  <c r="L886" i="15" s="1"/>
  <c r="I885" i="15"/>
  <c r="E885" i="15"/>
  <c r="J885" i="15" s="1"/>
  <c r="L885" i="15" s="1"/>
  <c r="I884" i="15"/>
  <c r="E884" i="15"/>
  <c r="J884" i="15" s="1"/>
  <c r="L884" i="15" s="1"/>
  <c r="I883" i="15"/>
  <c r="E883" i="15"/>
  <c r="I882" i="15"/>
  <c r="E882" i="15"/>
  <c r="J882" i="15" s="1"/>
  <c r="L882" i="15" s="1"/>
  <c r="I881" i="15"/>
  <c r="E881" i="15"/>
  <c r="J881" i="15" s="1"/>
  <c r="L881" i="15" s="1"/>
  <c r="I880" i="15"/>
  <c r="E880" i="15"/>
  <c r="J880" i="15" s="1"/>
  <c r="L880" i="15" s="1"/>
  <c r="I879" i="15"/>
  <c r="E879" i="15"/>
  <c r="I878" i="15"/>
  <c r="E878" i="15"/>
  <c r="J878" i="15" s="1"/>
  <c r="L878" i="15" s="1"/>
  <c r="I877" i="15"/>
  <c r="E877" i="15"/>
  <c r="J877" i="15" s="1"/>
  <c r="L877" i="15" s="1"/>
  <c r="I876" i="15"/>
  <c r="E876" i="15"/>
  <c r="J876" i="15" s="1"/>
  <c r="L876" i="15" s="1"/>
  <c r="I875" i="15"/>
  <c r="E875" i="15"/>
  <c r="I874" i="15"/>
  <c r="E874" i="15"/>
  <c r="J874" i="15" s="1"/>
  <c r="L874" i="15" s="1"/>
  <c r="I873" i="15"/>
  <c r="E873" i="15"/>
  <c r="J873" i="15" s="1"/>
  <c r="L873" i="15" s="1"/>
  <c r="I872" i="15"/>
  <c r="E872" i="15"/>
  <c r="J872" i="15" s="1"/>
  <c r="L872" i="15" s="1"/>
  <c r="I871" i="15"/>
  <c r="E871" i="15"/>
  <c r="I870" i="15"/>
  <c r="E870" i="15"/>
  <c r="J870" i="15" s="1"/>
  <c r="L870" i="15" s="1"/>
  <c r="I869" i="15"/>
  <c r="E869" i="15"/>
  <c r="J869" i="15" s="1"/>
  <c r="L869" i="15" s="1"/>
  <c r="I868" i="15"/>
  <c r="E868" i="15"/>
  <c r="J868" i="15" s="1"/>
  <c r="L868" i="15" s="1"/>
  <c r="I867" i="15"/>
  <c r="E867" i="15"/>
  <c r="J867" i="15" s="1"/>
  <c r="L867" i="15" s="1"/>
  <c r="I866" i="15"/>
  <c r="E866" i="15"/>
  <c r="J866" i="15" s="1"/>
  <c r="L866" i="15" s="1"/>
  <c r="I865" i="15"/>
  <c r="E865" i="15"/>
  <c r="J865" i="15" s="1"/>
  <c r="L865" i="15" s="1"/>
  <c r="I864" i="15"/>
  <c r="E864" i="15"/>
  <c r="J864" i="15" s="1"/>
  <c r="L864" i="15" s="1"/>
  <c r="I863" i="15"/>
  <c r="E863" i="15"/>
  <c r="J863" i="15" s="1"/>
  <c r="L863" i="15" s="1"/>
  <c r="I862" i="15"/>
  <c r="E862" i="15"/>
  <c r="J862" i="15" s="1"/>
  <c r="L862" i="15" s="1"/>
  <c r="I861" i="15"/>
  <c r="E861" i="15"/>
  <c r="J861" i="15" s="1"/>
  <c r="L861" i="15" s="1"/>
  <c r="I860" i="15"/>
  <c r="E860" i="15"/>
  <c r="J860" i="15" s="1"/>
  <c r="L860" i="15" s="1"/>
  <c r="I859" i="15"/>
  <c r="E859" i="15"/>
  <c r="J859" i="15" s="1"/>
  <c r="L859" i="15" s="1"/>
  <c r="I858" i="15"/>
  <c r="E858" i="15"/>
  <c r="J858" i="15" s="1"/>
  <c r="L858" i="15" s="1"/>
  <c r="I857" i="15"/>
  <c r="E857" i="15"/>
  <c r="J857" i="15" s="1"/>
  <c r="L857" i="15" s="1"/>
  <c r="I856" i="15"/>
  <c r="E856" i="15"/>
  <c r="J856" i="15" s="1"/>
  <c r="L856" i="15" s="1"/>
  <c r="I855" i="15"/>
  <c r="E855" i="15"/>
  <c r="J855" i="15" s="1"/>
  <c r="L855" i="15" s="1"/>
  <c r="I854" i="15"/>
  <c r="E854" i="15"/>
  <c r="J854" i="15" s="1"/>
  <c r="L854" i="15" s="1"/>
  <c r="I853" i="15"/>
  <c r="E853" i="15"/>
  <c r="J853" i="15" s="1"/>
  <c r="L853" i="15" s="1"/>
  <c r="I852" i="15"/>
  <c r="E852" i="15"/>
  <c r="J852" i="15" s="1"/>
  <c r="L852" i="15" s="1"/>
  <c r="I851" i="15"/>
  <c r="E851" i="15"/>
  <c r="J851" i="15" s="1"/>
  <c r="L851" i="15" s="1"/>
  <c r="I850" i="15"/>
  <c r="E850" i="15"/>
  <c r="J850" i="15" s="1"/>
  <c r="L850" i="15" s="1"/>
  <c r="I849" i="15"/>
  <c r="E849" i="15"/>
  <c r="J849" i="15" s="1"/>
  <c r="L849" i="15" s="1"/>
  <c r="I848" i="15"/>
  <c r="E848" i="15"/>
  <c r="J848" i="15" s="1"/>
  <c r="L848" i="15" s="1"/>
  <c r="I847" i="15"/>
  <c r="E847" i="15"/>
  <c r="J847" i="15" s="1"/>
  <c r="L847" i="15" s="1"/>
  <c r="I846" i="15"/>
  <c r="E846" i="15"/>
  <c r="J846" i="15" s="1"/>
  <c r="L846" i="15" s="1"/>
  <c r="I845" i="15"/>
  <c r="E845" i="15"/>
  <c r="J845" i="15" s="1"/>
  <c r="L845" i="15" s="1"/>
  <c r="I844" i="15"/>
  <c r="E844" i="15"/>
  <c r="J844" i="15" s="1"/>
  <c r="L844" i="15" s="1"/>
  <c r="I843" i="15"/>
  <c r="E843" i="15"/>
  <c r="J843" i="15" s="1"/>
  <c r="L843" i="15" s="1"/>
  <c r="I842" i="15"/>
  <c r="E842" i="15"/>
  <c r="J842" i="15" s="1"/>
  <c r="L842" i="15" s="1"/>
  <c r="I841" i="15"/>
  <c r="E841" i="15"/>
  <c r="J841" i="15" s="1"/>
  <c r="L841" i="15" s="1"/>
  <c r="I840" i="15"/>
  <c r="E840" i="15"/>
  <c r="J840" i="15" s="1"/>
  <c r="L840" i="15" s="1"/>
  <c r="I839" i="15"/>
  <c r="E839" i="15"/>
  <c r="J839" i="15" s="1"/>
  <c r="L839" i="15" s="1"/>
  <c r="I838" i="15"/>
  <c r="E838" i="15"/>
  <c r="J838" i="15" s="1"/>
  <c r="L838" i="15" s="1"/>
  <c r="I837" i="15"/>
  <c r="E837" i="15"/>
  <c r="J837" i="15" s="1"/>
  <c r="L837" i="15" s="1"/>
  <c r="I836" i="15"/>
  <c r="E836" i="15"/>
  <c r="J836" i="15" s="1"/>
  <c r="L836" i="15" s="1"/>
  <c r="I835" i="15"/>
  <c r="E835" i="15"/>
  <c r="J835" i="15" s="1"/>
  <c r="L835" i="15" s="1"/>
  <c r="I834" i="15"/>
  <c r="E834" i="15"/>
  <c r="J834" i="15" s="1"/>
  <c r="L834" i="15" s="1"/>
  <c r="I833" i="15"/>
  <c r="E833" i="15"/>
  <c r="J833" i="15" s="1"/>
  <c r="L833" i="15" s="1"/>
  <c r="I832" i="15"/>
  <c r="E832" i="15"/>
  <c r="J832" i="15" s="1"/>
  <c r="L832" i="15" s="1"/>
  <c r="I831" i="15"/>
  <c r="E831" i="15"/>
  <c r="J831" i="15" s="1"/>
  <c r="L831" i="15" s="1"/>
  <c r="I830" i="15"/>
  <c r="E830" i="15"/>
  <c r="J830" i="15" s="1"/>
  <c r="L830" i="15" s="1"/>
  <c r="I829" i="15"/>
  <c r="E829" i="15"/>
  <c r="J829" i="15" s="1"/>
  <c r="L829" i="15" s="1"/>
  <c r="I828" i="15"/>
  <c r="E828" i="15"/>
  <c r="J828" i="15" s="1"/>
  <c r="L828" i="15" s="1"/>
  <c r="I827" i="15"/>
  <c r="E827" i="15"/>
  <c r="J827" i="15" s="1"/>
  <c r="L827" i="15" s="1"/>
  <c r="I826" i="15"/>
  <c r="E826" i="15"/>
  <c r="J826" i="15" s="1"/>
  <c r="L826" i="15" s="1"/>
  <c r="I825" i="15"/>
  <c r="E825" i="15"/>
  <c r="J825" i="15" s="1"/>
  <c r="L825" i="15" s="1"/>
  <c r="I824" i="15"/>
  <c r="E824" i="15"/>
  <c r="J824" i="15" s="1"/>
  <c r="L824" i="15" s="1"/>
  <c r="I823" i="15"/>
  <c r="E823" i="15"/>
  <c r="J823" i="15" s="1"/>
  <c r="L823" i="15" s="1"/>
  <c r="I822" i="15"/>
  <c r="E822" i="15"/>
  <c r="J822" i="15" s="1"/>
  <c r="L822" i="15" s="1"/>
  <c r="I821" i="15"/>
  <c r="E821" i="15"/>
  <c r="J821" i="15" s="1"/>
  <c r="L821" i="15" s="1"/>
  <c r="I820" i="15"/>
  <c r="E820" i="15"/>
  <c r="J820" i="15" s="1"/>
  <c r="L820" i="15" s="1"/>
  <c r="I819" i="15"/>
  <c r="E819" i="15"/>
  <c r="J819" i="15" s="1"/>
  <c r="L819" i="15" s="1"/>
  <c r="I818" i="15"/>
  <c r="E818" i="15"/>
  <c r="J818" i="15" s="1"/>
  <c r="L818" i="15" s="1"/>
  <c r="I817" i="15"/>
  <c r="E817" i="15"/>
  <c r="J817" i="15" s="1"/>
  <c r="L817" i="15" s="1"/>
  <c r="I816" i="15"/>
  <c r="E816" i="15"/>
  <c r="J816" i="15" s="1"/>
  <c r="L816" i="15" s="1"/>
  <c r="I815" i="15"/>
  <c r="E815" i="15"/>
  <c r="J815" i="15" s="1"/>
  <c r="L815" i="15" s="1"/>
  <c r="I814" i="15"/>
  <c r="E814" i="15"/>
  <c r="J814" i="15" s="1"/>
  <c r="L814" i="15" s="1"/>
  <c r="I813" i="15"/>
  <c r="E813" i="15"/>
  <c r="J813" i="15" s="1"/>
  <c r="L813" i="15" s="1"/>
  <c r="I812" i="15"/>
  <c r="E812" i="15"/>
  <c r="J812" i="15" s="1"/>
  <c r="L812" i="15" s="1"/>
  <c r="I811" i="15"/>
  <c r="E811" i="15"/>
  <c r="J811" i="15" s="1"/>
  <c r="L811" i="15" s="1"/>
  <c r="I810" i="15"/>
  <c r="E810" i="15"/>
  <c r="J810" i="15" s="1"/>
  <c r="L810" i="15" s="1"/>
  <c r="I809" i="15"/>
  <c r="E809" i="15"/>
  <c r="J809" i="15" s="1"/>
  <c r="L809" i="15" s="1"/>
  <c r="I808" i="15"/>
  <c r="E808" i="15"/>
  <c r="J808" i="15" s="1"/>
  <c r="L808" i="15" s="1"/>
  <c r="I807" i="15"/>
  <c r="E807" i="15"/>
  <c r="J807" i="15" s="1"/>
  <c r="L807" i="15" s="1"/>
  <c r="I806" i="15"/>
  <c r="E806" i="15"/>
  <c r="J806" i="15" s="1"/>
  <c r="L806" i="15" s="1"/>
  <c r="I805" i="15"/>
  <c r="E805" i="15"/>
  <c r="J805" i="15" s="1"/>
  <c r="L805" i="15" s="1"/>
  <c r="I804" i="15"/>
  <c r="E804" i="15"/>
  <c r="J804" i="15" s="1"/>
  <c r="L804" i="15" s="1"/>
  <c r="I803" i="15"/>
  <c r="E803" i="15"/>
  <c r="J803" i="15" s="1"/>
  <c r="L803" i="15" s="1"/>
  <c r="I802" i="15"/>
  <c r="E802" i="15"/>
  <c r="J802" i="15" s="1"/>
  <c r="L802" i="15" s="1"/>
  <c r="I801" i="15"/>
  <c r="E801" i="15"/>
  <c r="J801" i="15" s="1"/>
  <c r="L801" i="15" s="1"/>
  <c r="I800" i="15"/>
  <c r="E800" i="15"/>
  <c r="J800" i="15" s="1"/>
  <c r="L800" i="15" s="1"/>
  <c r="I799" i="15"/>
  <c r="E799" i="15"/>
  <c r="J799" i="15" s="1"/>
  <c r="L799" i="15" s="1"/>
  <c r="I798" i="15"/>
  <c r="E798" i="15"/>
  <c r="J798" i="15" s="1"/>
  <c r="L798" i="15" s="1"/>
  <c r="I797" i="15"/>
  <c r="E797" i="15"/>
  <c r="J797" i="15" s="1"/>
  <c r="L797" i="15" s="1"/>
  <c r="I796" i="15"/>
  <c r="E796" i="15"/>
  <c r="J796" i="15" s="1"/>
  <c r="L796" i="15" s="1"/>
  <c r="I795" i="15"/>
  <c r="E795" i="15"/>
  <c r="J795" i="15" s="1"/>
  <c r="L795" i="15" s="1"/>
  <c r="I794" i="15"/>
  <c r="E794" i="15"/>
  <c r="J794" i="15" s="1"/>
  <c r="L794" i="15" s="1"/>
  <c r="I793" i="15"/>
  <c r="E793" i="15"/>
  <c r="J793" i="15" s="1"/>
  <c r="L793" i="15" s="1"/>
  <c r="I792" i="15"/>
  <c r="E792" i="15"/>
  <c r="J792" i="15" s="1"/>
  <c r="L792" i="15" s="1"/>
  <c r="I791" i="15"/>
  <c r="E791" i="15"/>
  <c r="J791" i="15" s="1"/>
  <c r="L791" i="15" s="1"/>
  <c r="I790" i="15"/>
  <c r="E790" i="15"/>
  <c r="J790" i="15" s="1"/>
  <c r="L790" i="15" s="1"/>
  <c r="I789" i="15"/>
  <c r="E789" i="15"/>
  <c r="J789" i="15" s="1"/>
  <c r="L789" i="15" s="1"/>
  <c r="I788" i="15"/>
  <c r="E788" i="15"/>
  <c r="J788" i="15" s="1"/>
  <c r="L788" i="15" s="1"/>
  <c r="I787" i="15"/>
  <c r="E787" i="15"/>
  <c r="J787" i="15" s="1"/>
  <c r="L787" i="15" s="1"/>
  <c r="I786" i="15"/>
  <c r="E786" i="15"/>
  <c r="J786" i="15" s="1"/>
  <c r="L786" i="15" s="1"/>
  <c r="I785" i="15"/>
  <c r="E785" i="15"/>
  <c r="J785" i="15" s="1"/>
  <c r="L785" i="15" s="1"/>
  <c r="I784" i="15"/>
  <c r="E784" i="15"/>
  <c r="J784" i="15" s="1"/>
  <c r="L784" i="15" s="1"/>
  <c r="I783" i="15"/>
  <c r="E783" i="15"/>
  <c r="J783" i="15" s="1"/>
  <c r="L783" i="15" s="1"/>
  <c r="I782" i="15"/>
  <c r="E782" i="15"/>
  <c r="J782" i="15" s="1"/>
  <c r="L782" i="15" s="1"/>
  <c r="I781" i="15"/>
  <c r="E781" i="15"/>
  <c r="J781" i="15" s="1"/>
  <c r="L781" i="15" s="1"/>
  <c r="I780" i="15"/>
  <c r="E780" i="15"/>
  <c r="J780" i="15" s="1"/>
  <c r="L780" i="15" s="1"/>
  <c r="I779" i="15"/>
  <c r="E779" i="15"/>
  <c r="J779" i="15" s="1"/>
  <c r="L779" i="15" s="1"/>
  <c r="I778" i="15"/>
  <c r="E778" i="15"/>
  <c r="J778" i="15" s="1"/>
  <c r="L778" i="15" s="1"/>
  <c r="I777" i="15"/>
  <c r="E777" i="15"/>
  <c r="J777" i="15" s="1"/>
  <c r="L777" i="15" s="1"/>
  <c r="I776" i="15"/>
  <c r="E776" i="15"/>
  <c r="J776" i="15" s="1"/>
  <c r="L776" i="15" s="1"/>
  <c r="I775" i="15"/>
  <c r="E775" i="15"/>
  <c r="J775" i="15" s="1"/>
  <c r="L775" i="15" s="1"/>
  <c r="I774" i="15"/>
  <c r="E774" i="15"/>
  <c r="J774" i="15" s="1"/>
  <c r="L774" i="15" s="1"/>
  <c r="I773" i="15"/>
  <c r="E773" i="15"/>
  <c r="J773" i="15" s="1"/>
  <c r="L773" i="15" s="1"/>
  <c r="I772" i="15"/>
  <c r="E772" i="15"/>
  <c r="J772" i="15" s="1"/>
  <c r="L772" i="15" s="1"/>
  <c r="I771" i="15"/>
  <c r="E771" i="15"/>
  <c r="J771" i="15" s="1"/>
  <c r="L771" i="15" s="1"/>
  <c r="I770" i="15"/>
  <c r="E770" i="15"/>
  <c r="J770" i="15" s="1"/>
  <c r="L770" i="15" s="1"/>
  <c r="I769" i="15"/>
  <c r="E769" i="15"/>
  <c r="J769" i="15" s="1"/>
  <c r="L769" i="15" s="1"/>
  <c r="I768" i="15"/>
  <c r="E768" i="15"/>
  <c r="J768" i="15" s="1"/>
  <c r="L768" i="15" s="1"/>
  <c r="I767" i="15"/>
  <c r="E767" i="15"/>
  <c r="J767" i="15" s="1"/>
  <c r="L767" i="15" s="1"/>
  <c r="I766" i="15"/>
  <c r="E766" i="15"/>
  <c r="J766" i="15" s="1"/>
  <c r="L766" i="15" s="1"/>
  <c r="I765" i="15"/>
  <c r="E765" i="15"/>
  <c r="J765" i="15" s="1"/>
  <c r="L765" i="15" s="1"/>
  <c r="I764" i="15"/>
  <c r="E764" i="15"/>
  <c r="J764" i="15" s="1"/>
  <c r="L764" i="15" s="1"/>
  <c r="I763" i="15"/>
  <c r="E763" i="15"/>
  <c r="J763" i="15" s="1"/>
  <c r="L763" i="15" s="1"/>
  <c r="I762" i="15"/>
  <c r="E762" i="15"/>
  <c r="J762" i="15" s="1"/>
  <c r="L762" i="15" s="1"/>
  <c r="I761" i="15"/>
  <c r="E761" i="15"/>
  <c r="J761" i="15" s="1"/>
  <c r="L761" i="15" s="1"/>
  <c r="I760" i="15"/>
  <c r="E760" i="15"/>
  <c r="J760" i="15" s="1"/>
  <c r="L760" i="15" s="1"/>
  <c r="I759" i="15"/>
  <c r="E759" i="15"/>
  <c r="J759" i="15" s="1"/>
  <c r="L759" i="15" s="1"/>
  <c r="I758" i="15"/>
  <c r="E758" i="15"/>
  <c r="J758" i="15" s="1"/>
  <c r="L758" i="15" s="1"/>
  <c r="I757" i="15"/>
  <c r="E757" i="15"/>
  <c r="J757" i="15" s="1"/>
  <c r="L757" i="15" s="1"/>
  <c r="I756" i="15"/>
  <c r="E756" i="15"/>
  <c r="J756" i="15" s="1"/>
  <c r="L756" i="15" s="1"/>
  <c r="I755" i="15"/>
  <c r="E755" i="15"/>
  <c r="J755" i="15" s="1"/>
  <c r="L755" i="15" s="1"/>
  <c r="I754" i="15"/>
  <c r="E754" i="15"/>
  <c r="J754" i="15" s="1"/>
  <c r="L754" i="15" s="1"/>
  <c r="I753" i="15"/>
  <c r="E753" i="15"/>
  <c r="J753" i="15" s="1"/>
  <c r="L753" i="15" s="1"/>
  <c r="I752" i="15"/>
  <c r="E752" i="15"/>
  <c r="J752" i="15" s="1"/>
  <c r="L752" i="15" s="1"/>
  <c r="I751" i="15"/>
  <c r="E751" i="15"/>
  <c r="J751" i="15" s="1"/>
  <c r="L751" i="15" s="1"/>
  <c r="I750" i="15"/>
  <c r="E750" i="15"/>
  <c r="J750" i="15" s="1"/>
  <c r="L750" i="15" s="1"/>
  <c r="I749" i="15"/>
  <c r="E749" i="15"/>
  <c r="J749" i="15" s="1"/>
  <c r="L749" i="15" s="1"/>
  <c r="I748" i="15"/>
  <c r="E748" i="15"/>
  <c r="J748" i="15" s="1"/>
  <c r="L748" i="15" s="1"/>
  <c r="I747" i="15"/>
  <c r="E747" i="15"/>
  <c r="J747" i="15" s="1"/>
  <c r="L747" i="15" s="1"/>
  <c r="I746" i="15"/>
  <c r="E746" i="15"/>
  <c r="J746" i="15" s="1"/>
  <c r="L746" i="15" s="1"/>
  <c r="I745" i="15"/>
  <c r="E745" i="15"/>
  <c r="J745" i="15" s="1"/>
  <c r="L745" i="15" s="1"/>
  <c r="I744" i="15"/>
  <c r="E744" i="15"/>
  <c r="J744" i="15" s="1"/>
  <c r="L744" i="15" s="1"/>
  <c r="I743" i="15"/>
  <c r="E743" i="15"/>
  <c r="J743" i="15" s="1"/>
  <c r="L743" i="15" s="1"/>
  <c r="I742" i="15"/>
  <c r="E742" i="15"/>
  <c r="J742" i="15" s="1"/>
  <c r="L742" i="15" s="1"/>
  <c r="I741" i="15"/>
  <c r="E741" i="15"/>
  <c r="J741" i="15" s="1"/>
  <c r="L741" i="15" s="1"/>
  <c r="I740" i="15"/>
  <c r="E740" i="15"/>
  <c r="J740" i="15" s="1"/>
  <c r="L740" i="15" s="1"/>
  <c r="I739" i="15"/>
  <c r="E739" i="15"/>
  <c r="I738" i="15"/>
  <c r="E738" i="15"/>
  <c r="J738" i="15" s="1"/>
  <c r="L738" i="15" s="1"/>
  <c r="I737" i="15"/>
  <c r="E737" i="15"/>
  <c r="J737" i="15" s="1"/>
  <c r="L737" i="15" s="1"/>
  <c r="I736" i="15"/>
  <c r="E736" i="15"/>
  <c r="I735" i="15"/>
  <c r="E735" i="15"/>
  <c r="I734" i="15"/>
  <c r="E734" i="15"/>
  <c r="J734" i="15" s="1"/>
  <c r="L734" i="15" s="1"/>
  <c r="I733" i="15"/>
  <c r="E733" i="15"/>
  <c r="J733" i="15" s="1"/>
  <c r="L733" i="15" s="1"/>
  <c r="I732" i="15"/>
  <c r="E732" i="15"/>
  <c r="J732" i="15" s="1"/>
  <c r="L732" i="15" s="1"/>
  <c r="I731" i="15"/>
  <c r="E731" i="15"/>
  <c r="J731" i="15" s="1"/>
  <c r="L731" i="15" s="1"/>
  <c r="I730" i="15"/>
  <c r="E730" i="15"/>
  <c r="J730" i="15" s="1"/>
  <c r="L730" i="15" s="1"/>
  <c r="I729" i="15"/>
  <c r="E729" i="15"/>
  <c r="J729" i="15" s="1"/>
  <c r="L729" i="15" s="1"/>
  <c r="I728" i="15"/>
  <c r="E728" i="15"/>
  <c r="J728" i="15" s="1"/>
  <c r="L728" i="15" s="1"/>
  <c r="I727" i="15"/>
  <c r="E727" i="15"/>
  <c r="J727" i="15" s="1"/>
  <c r="L727" i="15" s="1"/>
  <c r="I726" i="15"/>
  <c r="E726" i="15"/>
  <c r="J726" i="15" s="1"/>
  <c r="L726" i="15" s="1"/>
  <c r="I725" i="15"/>
  <c r="E725" i="15"/>
  <c r="J725" i="15" s="1"/>
  <c r="L725" i="15" s="1"/>
  <c r="I724" i="15"/>
  <c r="E724" i="15"/>
  <c r="J724" i="15" s="1"/>
  <c r="L724" i="15" s="1"/>
  <c r="I723" i="15"/>
  <c r="E723" i="15"/>
  <c r="I722" i="15"/>
  <c r="E722" i="15"/>
  <c r="J722" i="15" s="1"/>
  <c r="L722" i="15" s="1"/>
  <c r="I721" i="15"/>
  <c r="E721" i="15"/>
  <c r="J721" i="15" s="1"/>
  <c r="L721" i="15" s="1"/>
  <c r="I720" i="15"/>
  <c r="E720" i="15"/>
  <c r="I719" i="15"/>
  <c r="E719" i="15"/>
  <c r="I718" i="15"/>
  <c r="E718" i="15"/>
  <c r="J718" i="15" s="1"/>
  <c r="L718" i="15" s="1"/>
  <c r="I717" i="15"/>
  <c r="E717" i="15"/>
  <c r="J717" i="15" s="1"/>
  <c r="L717" i="15" s="1"/>
  <c r="I716" i="15"/>
  <c r="E716" i="15"/>
  <c r="J716" i="15" s="1"/>
  <c r="L716" i="15" s="1"/>
  <c r="I715" i="15"/>
  <c r="E715" i="15"/>
  <c r="J715" i="15" s="1"/>
  <c r="L715" i="15" s="1"/>
  <c r="I714" i="15"/>
  <c r="E714" i="15"/>
  <c r="J714" i="15" s="1"/>
  <c r="L714" i="15" s="1"/>
  <c r="I713" i="15"/>
  <c r="E713" i="15"/>
  <c r="J713" i="15" s="1"/>
  <c r="L713" i="15" s="1"/>
  <c r="I712" i="15"/>
  <c r="E712" i="15"/>
  <c r="J712" i="15" s="1"/>
  <c r="L712" i="15" s="1"/>
  <c r="I711" i="15"/>
  <c r="E711" i="15"/>
  <c r="J711" i="15" s="1"/>
  <c r="L711" i="15" s="1"/>
  <c r="I710" i="15"/>
  <c r="E710" i="15"/>
  <c r="J710" i="15" s="1"/>
  <c r="L710" i="15" s="1"/>
  <c r="I709" i="15"/>
  <c r="E709" i="15"/>
  <c r="J709" i="15" s="1"/>
  <c r="L709" i="15" s="1"/>
  <c r="I708" i="15"/>
  <c r="E708" i="15"/>
  <c r="J708" i="15" s="1"/>
  <c r="L708" i="15" s="1"/>
  <c r="I707" i="15"/>
  <c r="E707" i="15"/>
  <c r="I706" i="15"/>
  <c r="E706" i="15"/>
  <c r="J706" i="15" s="1"/>
  <c r="L706" i="15" s="1"/>
  <c r="I705" i="15"/>
  <c r="E705" i="15"/>
  <c r="J705" i="15" s="1"/>
  <c r="L705" i="15" s="1"/>
  <c r="I704" i="15"/>
  <c r="E704" i="15"/>
  <c r="I703" i="15"/>
  <c r="E703" i="15"/>
  <c r="I702" i="15"/>
  <c r="E702" i="15"/>
  <c r="J702" i="15" s="1"/>
  <c r="L702" i="15" s="1"/>
  <c r="I701" i="15"/>
  <c r="E701" i="15"/>
  <c r="J701" i="15" s="1"/>
  <c r="L701" i="15" s="1"/>
  <c r="I700" i="15"/>
  <c r="E700" i="15"/>
  <c r="J700" i="15" s="1"/>
  <c r="L700" i="15" s="1"/>
  <c r="I699" i="15"/>
  <c r="E699" i="15"/>
  <c r="J699" i="15" s="1"/>
  <c r="L699" i="15" s="1"/>
  <c r="I698" i="15"/>
  <c r="E698" i="15"/>
  <c r="J698" i="15" s="1"/>
  <c r="L698" i="15" s="1"/>
  <c r="I697" i="15"/>
  <c r="E697" i="15"/>
  <c r="J697" i="15" s="1"/>
  <c r="L697" i="15" s="1"/>
  <c r="I696" i="15"/>
  <c r="E696" i="15"/>
  <c r="J696" i="15" s="1"/>
  <c r="L696" i="15" s="1"/>
  <c r="I695" i="15"/>
  <c r="E695" i="15"/>
  <c r="J695" i="15" s="1"/>
  <c r="L695" i="15" s="1"/>
  <c r="I694" i="15"/>
  <c r="E694" i="15"/>
  <c r="J694" i="15" s="1"/>
  <c r="L694" i="15" s="1"/>
  <c r="I693" i="15"/>
  <c r="E693" i="15"/>
  <c r="J693" i="15" s="1"/>
  <c r="L693" i="15" s="1"/>
  <c r="I692" i="15"/>
  <c r="E692" i="15"/>
  <c r="J692" i="15" s="1"/>
  <c r="L692" i="15" s="1"/>
  <c r="I691" i="15"/>
  <c r="E691" i="15"/>
  <c r="I690" i="15"/>
  <c r="E690" i="15"/>
  <c r="J690" i="15" s="1"/>
  <c r="L690" i="15" s="1"/>
  <c r="I689" i="15"/>
  <c r="E689" i="15"/>
  <c r="J689" i="15" s="1"/>
  <c r="L689" i="15" s="1"/>
  <c r="I688" i="15"/>
  <c r="E688" i="15"/>
  <c r="I687" i="15"/>
  <c r="E687" i="15"/>
  <c r="I686" i="15"/>
  <c r="E686" i="15"/>
  <c r="J686" i="15" s="1"/>
  <c r="L686" i="15" s="1"/>
  <c r="I685" i="15"/>
  <c r="E685" i="15"/>
  <c r="J685" i="15" s="1"/>
  <c r="L685" i="15" s="1"/>
  <c r="I684" i="15"/>
  <c r="E684" i="15"/>
  <c r="J684" i="15" s="1"/>
  <c r="L684" i="15" s="1"/>
  <c r="I683" i="15"/>
  <c r="E683" i="15"/>
  <c r="J683" i="15" s="1"/>
  <c r="L683" i="15" s="1"/>
  <c r="I682" i="15"/>
  <c r="E682" i="15"/>
  <c r="J682" i="15" s="1"/>
  <c r="L682" i="15" s="1"/>
  <c r="I681" i="15"/>
  <c r="E681" i="15"/>
  <c r="J681" i="15" s="1"/>
  <c r="L681" i="15" s="1"/>
  <c r="I680" i="15"/>
  <c r="E680" i="15"/>
  <c r="J680" i="15" s="1"/>
  <c r="L680" i="15" s="1"/>
  <c r="I679" i="15"/>
  <c r="E679" i="15"/>
  <c r="J679" i="15" s="1"/>
  <c r="L679" i="15" s="1"/>
  <c r="I678" i="15"/>
  <c r="E678" i="15"/>
  <c r="J678" i="15" s="1"/>
  <c r="L678" i="15" s="1"/>
  <c r="I677" i="15"/>
  <c r="E677" i="15"/>
  <c r="J677" i="15" s="1"/>
  <c r="L677" i="15" s="1"/>
  <c r="I676" i="15"/>
  <c r="E676" i="15"/>
  <c r="I675" i="15"/>
  <c r="E675" i="15"/>
  <c r="J675" i="15" s="1"/>
  <c r="L675" i="15" s="1"/>
  <c r="I674" i="15"/>
  <c r="E674" i="15"/>
  <c r="J674" i="15" s="1"/>
  <c r="L674" i="15" s="1"/>
  <c r="I673" i="15"/>
  <c r="E673" i="15"/>
  <c r="J673" i="15" s="1"/>
  <c r="L673" i="15" s="1"/>
  <c r="I672" i="15"/>
  <c r="E672" i="15"/>
  <c r="J672" i="15" s="1"/>
  <c r="L672" i="15" s="1"/>
  <c r="I671" i="15"/>
  <c r="E671" i="15"/>
  <c r="I670" i="15"/>
  <c r="E670" i="15"/>
  <c r="J670" i="15" s="1"/>
  <c r="L670" i="15" s="1"/>
  <c r="I669" i="15"/>
  <c r="E669" i="15"/>
  <c r="J669" i="15" s="1"/>
  <c r="L669" i="15" s="1"/>
  <c r="I668" i="15"/>
  <c r="E668" i="15"/>
  <c r="J668" i="15" s="1"/>
  <c r="L668" i="15" s="1"/>
  <c r="I667" i="15"/>
  <c r="E667" i="15"/>
  <c r="J667" i="15" s="1"/>
  <c r="L667" i="15" s="1"/>
  <c r="I666" i="15"/>
  <c r="E666" i="15"/>
  <c r="J666" i="15" s="1"/>
  <c r="L666" i="15" s="1"/>
  <c r="I665" i="15"/>
  <c r="E665" i="15"/>
  <c r="J665" i="15" s="1"/>
  <c r="L665" i="15" s="1"/>
  <c r="I664" i="15"/>
  <c r="E664" i="15"/>
  <c r="J664" i="15" s="1"/>
  <c r="L664" i="15" s="1"/>
  <c r="I663" i="15"/>
  <c r="E663" i="15"/>
  <c r="J663" i="15" s="1"/>
  <c r="L663" i="15" s="1"/>
  <c r="I662" i="15"/>
  <c r="E662" i="15"/>
  <c r="J662" i="15" s="1"/>
  <c r="L662" i="15" s="1"/>
  <c r="I661" i="15"/>
  <c r="E661" i="15"/>
  <c r="J661" i="15" s="1"/>
  <c r="L661" i="15" s="1"/>
  <c r="I660" i="15"/>
  <c r="E660" i="15"/>
  <c r="J660" i="15" s="1"/>
  <c r="L660" i="15" s="1"/>
  <c r="I659" i="15"/>
  <c r="E659" i="15"/>
  <c r="J659" i="15" s="1"/>
  <c r="L659" i="15" s="1"/>
  <c r="I658" i="15"/>
  <c r="E658" i="15"/>
  <c r="J658" i="15" s="1"/>
  <c r="L658" i="15" s="1"/>
  <c r="I657" i="15"/>
  <c r="E657" i="15"/>
  <c r="J657" i="15" s="1"/>
  <c r="L657" i="15" s="1"/>
  <c r="I656" i="15"/>
  <c r="E656" i="15"/>
  <c r="J656" i="15" s="1"/>
  <c r="L656" i="15" s="1"/>
  <c r="I655" i="15"/>
  <c r="E655" i="15"/>
  <c r="J655" i="15" s="1"/>
  <c r="L655" i="15" s="1"/>
  <c r="I654" i="15"/>
  <c r="E654" i="15"/>
  <c r="J654" i="15" s="1"/>
  <c r="L654" i="15" s="1"/>
  <c r="I653" i="15"/>
  <c r="E653" i="15"/>
  <c r="J653" i="15" s="1"/>
  <c r="L653" i="15" s="1"/>
  <c r="I652" i="15"/>
  <c r="E652" i="15"/>
  <c r="J652" i="15" s="1"/>
  <c r="L652" i="15" s="1"/>
  <c r="I651" i="15"/>
  <c r="E651" i="15"/>
  <c r="J651" i="15" s="1"/>
  <c r="L651" i="15" s="1"/>
  <c r="I650" i="15"/>
  <c r="E650" i="15"/>
  <c r="J650" i="15" s="1"/>
  <c r="L650" i="15" s="1"/>
  <c r="I649" i="15"/>
  <c r="E649" i="15"/>
  <c r="J649" i="15" s="1"/>
  <c r="L649" i="15" s="1"/>
  <c r="I648" i="15"/>
  <c r="E648" i="15"/>
  <c r="J648" i="15" s="1"/>
  <c r="L648" i="15" s="1"/>
  <c r="I647" i="15"/>
  <c r="E647" i="15"/>
  <c r="J647" i="15" s="1"/>
  <c r="L647" i="15" s="1"/>
  <c r="I646" i="15"/>
  <c r="E646" i="15"/>
  <c r="J646" i="15" s="1"/>
  <c r="L646" i="15" s="1"/>
  <c r="I645" i="15"/>
  <c r="E645" i="15"/>
  <c r="J645" i="15" s="1"/>
  <c r="L645" i="15" s="1"/>
  <c r="I644" i="15"/>
  <c r="E644" i="15"/>
  <c r="J644" i="15" s="1"/>
  <c r="L644" i="15" s="1"/>
  <c r="I643" i="15"/>
  <c r="E643" i="15"/>
  <c r="J643" i="15" s="1"/>
  <c r="L643" i="15" s="1"/>
  <c r="I642" i="15"/>
  <c r="E642" i="15"/>
  <c r="J642" i="15" s="1"/>
  <c r="L642" i="15" s="1"/>
  <c r="I641" i="15"/>
  <c r="E641" i="15"/>
  <c r="J641" i="15" s="1"/>
  <c r="L641" i="15" s="1"/>
  <c r="I640" i="15"/>
  <c r="E640" i="15"/>
  <c r="J640" i="15" s="1"/>
  <c r="L640" i="15" s="1"/>
  <c r="I639" i="15"/>
  <c r="E639" i="15"/>
  <c r="J639" i="15" s="1"/>
  <c r="L639" i="15" s="1"/>
  <c r="I638" i="15"/>
  <c r="E638" i="15"/>
  <c r="J638" i="15" s="1"/>
  <c r="L638" i="15" s="1"/>
  <c r="I637" i="15"/>
  <c r="E637" i="15"/>
  <c r="J637" i="15" s="1"/>
  <c r="L637" i="15" s="1"/>
  <c r="I636" i="15"/>
  <c r="E636" i="15"/>
  <c r="J636" i="15" s="1"/>
  <c r="L636" i="15" s="1"/>
  <c r="I635" i="15"/>
  <c r="E635" i="15"/>
  <c r="J635" i="15" s="1"/>
  <c r="L635" i="15" s="1"/>
  <c r="I634" i="15"/>
  <c r="E634" i="15"/>
  <c r="J634" i="15" s="1"/>
  <c r="L634" i="15" s="1"/>
  <c r="I633" i="15"/>
  <c r="E633" i="15"/>
  <c r="J633" i="15" s="1"/>
  <c r="L633" i="15" s="1"/>
  <c r="I632" i="15"/>
  <c r="E632" i="15"/>
  <c r="J632" i="15" s="1"/>
  <c r="L632" i="15" s="1"/>
  <c r="I631" i="15"/>
  <c r="E631" i="15"/>
  <c r="J631" i="15" s="1"/>
  <c r="L631" i="15" s="1"/>
  <c r="I630" i="15"/>
  <c r="E630" i="15"/>
  <c r="J630" i="15" s="1"/>
  <c r="L630" i="15" s="1"/>
  <c r="I629" i="15"/>
  <c r="E629" i="15"/>
  <c r="J629" i="15" s="1"/>
  <c r="L629" i="15" s="1"/>
  <c r="I628" i="15"/>
  <c r="E628" i="15"/>
  <c r="J628" i="15" s="1"/>
  <c r="L628" i="15" s="1"/>
  <c r="I627" i="15"/>
  <c r="E627" i="15"/>
  <c r="J627" i="15" s="1"/>
  <c r="L627" i="15" s="1"/>
  <c r="I626" i="15"/>
  <c r="E626" i="15"/>
  <c r="J626" i="15" s="1"/>
  <c r="L626" i="15" s="1"/>
  <c r="I625" i="15"/>
  <c r="E625" i="15"/>
  <c r="J625" i="15" s="1"/>
  <c r="L625" i="15" s="1"/>
  <c r="I624" i="15"/>
  <c r="E624" i="15"/>
  <c r="J624" i="15" s="1"/>
  <c r="L624" i="15" s="1"/>
  <c r="I623" i="15"/>
  <c r="E623" i="15"/>
  <c r="J623" i="15" s="1"/>
  <c r="L623" i="15" s="1"/>
  <c r="I622" i="15"/>
  <c r="E622" i="15"/>
  <c r="J622" i="15" s="1"/>
  <c r="L622" i="15" s="1"/>
  <c r="I621" i="15"/>
  <c r="E621" i="15"/>
  <c r="J621" i="15" s="1"/>
  <c r="L621" i="15" s="1"/>
  <c r="I620" i="15"/>
  <c r="E620" i="15"/>
  <c r="J620" i="15" s="1"/>
  <c r="L620" i="15" s="1"/>
  <c r="I619" i="15"/>
  <c r="E619" i="15"/>
  <c r="J619" i="15" s="1"/>
  <c r="L619" i="15" s="1"/>
  <c r="I618" i="15"/>
  <c r="E618" i="15"/>
  <c r="J618" i="15" s="1"/>
  <c r="L618" i="15" s="1"/>
  <c r="I617" i="15"/>
  <c r="E617" i="15"/>
  <c r="J617" i="15" s="1"/>
  <c r="L617" i="15" s="1"/>
  <c r="I616" i="15"/>
  <c r="E616" i="15"/>
  <c r="J616" i="15" s="1"/>
  <c r="L616" i="15" s="1"/>
  <c r="I615" i="15"/>
  <c r="E615" i="15"/>
  <c r="J615" i="15" s="1"/>
  <c r="L615" i="15" s="1"/>
  <c r="I614" i="15"/>
  <c r="E614" i="15"/>
  <c r="J614" i="15" s="1"/>
  <c r="L614" i="15" s="1"/>
  <c r="I613" i="15"/>
  <c r="E613" i="15"/>
  <c r="J613" i="15" s="1"/>
  <c r="L613" i="15" s="1"/>
  <c r="I612" i="15"/>
  <c r="E612" i="15"/>
  <c r="J612" i="15" s="1"/>
  <c r="L612" i="15" s="1"/>
  <c r="I611" i="15"/>
  <c r="E611" i="15"/>
  <c r="J611" i="15" s="1"/>
  <c r="L611" i="15" s="1"/>
  <c r="I610" i="15"/>
  <c r="E610" i="15"/>
  <c r="J610" i="15" s="1"/>
  <c r="L610" i="15" s="1"/>
  <c r="I609" i="15"/>
  <c r="E609" i="15"/>
  <c r="J609" i="15" s="1"/>
  <c r="L609" i="15" s="1"/>
  <c r="I608" i="15"/>
  <c r="E608" i="15"/>
  <c r="J608" i="15" s="1"/>
  <c r="L608" i="15" s="1"/>
  <c r="I607" i="15"/>
  <c r="E607" i="15"/>
  <c r="J607" i="15" s="1"/>
  <c r="L607" i="15" s="1"/>
  <c r="I606" i="15"/>
  <c r="E606" i="15"/>
  <c r="J606" i="15" s="1"/>
  <c r="L606" i="15" s="1"/>
  <c r="I605" i="15"/>
  <c r="E605" i="15"/>
  <c r="J605" i="15" s="1"/>
  <c r="L605" i="15" s="1"/>
  <c r="I604" i="15"/>
  <c r="E604" i="15"/>
  <c r="J604" i="15" s="1"/>
  <c r="L604" i="15" s="1"/>
  <c r="I603" i="15"/>
  <c r="E603" i="15"/>
  <c r="J603" i="15" s="1"/>
  <c r="L603" i="15" s="1"/>
  <c r="I602" i="15"/>
  <c r="E602" i="15"/>
  <c r="J602" i="15" s="1"/>
  <c r="L602" i="15" s="1"/>
  <c r="I601" i="15"/>
  <c r="E601" i="15"/>
  <c r="J601" i="15" s="1"/>
  <c r="L601" i="15" s="1"/>
  <c r="I600" i="15"/>
  <c r="E600" i="15"/>
  <c r="J600" i="15" s="1"/>
  <c r="L600" i="15" s="1"/>
  <c r="I599" i="15"/>
  <c r="E599" i="15"/>
  <c r="J599" i="15" s="1"/>
  <c r="L599" i="15" s="1"/>
  <c r="I598" i="15"/>
  <c r="E598" i="15"/>
  <c r="J598" i="15" s="1"/>
  <c r="L598" i="15" s="1"/>
  <c r="I597" i="15"/>
  <c r="E597" i="15"/>
  <c r="J597" i="15" s="1"/>
  <c r="L597" i="15" s="1"/>
  <c r="I596" i="15"/>
  <c r="E596" i="15"/>
  <c r="J596" i="15" s="1"/>
  <c r="L596" i="15" s="1"/>
  <c r="I595" i="15"/>
  <c r="E595" i="15"/>
  <c r="J595" i="15" s="1"/>
  <c r="L595" i="15" s="1"/>
  <c r="I594" i="15"/>
  <c r="E594" i="15"/>
  <c r="J594" i="15" s="1"/>
  <c r="L594" i="15" s="1"/>
  <c r="I593" i="15"/>
  <c r="E593" i="15"/>
  <c r="J593" i="15" s="1"/>
  <c r="L593" i="15" s="1"/>
  <c r="I592" i="15"/>
  <c r="E592" i="15"/>
  <c r="J592" i="15" s="1"/>
  <c r="L592" i="15" s="1"/>
  <c r="I591" i="15"/>
  <c r="E591" i="15"/>
  <c r="J591" i="15" s="1"/>
  <c r="L591" i="15" s="1"/>
  <c r="I590" i="15"/>
  <c r="E590" i="15"/>
  <c r="J590" i="15" s="1"/>
  <c r="L590" i="15" s="1"/>
  <c r="I589" i="15"/>
  <c r="E589" i="15"/>
  <c r="J589" i="15" s="1"/>
  <c r="L589" i="15" s="1"/>
  <c r="I588" i="15"/>
  <c r="E588" i="15"/>
  <c r="J588" i="15" s="1"/>
  <c r="L588" i="15" s="1"/>
  <c r="I587" i="15"/>
  <c r="E587" i="15"/>
  <c r="J587" i="15" s="1"/>
  <c r="L587" i="15" s="1"/>
  <c r="I586" i="15"/>
  <c r="E586" i="15"/>
  <c r="J586" i="15" s="1"/>
  <c r="L586" i="15" s="1"/>
  <c r="I585" i="15"/>
  <c r="E585" i="15"/>
  <c r="J585" i="15" s="1"/>
  <c r="L585" i="15" s="1"/>
  <c r="I584" i="15"/>
  <c r="E584" i="15"/>
  <c r="J584" i="15" s="1"/>
  <c r="L584" i="15" s="1"/>
  <c r="I583" i="15"/>
  <c r="E583" i="15"/>
  <c r="J583" i="15" s="1"/>
  <c r="L583" i="15" s="1"/>
  <c r="I582" i="15"/>
  <c r="E582" i="15"/>
  <c r="J582" i="15" s="1"/>
  <c r="L582" i="15" s="1"/>
  <c r="I581" i="15"/>
  <c r="E581" i="15"/>
  <c r="J581" i="15" s="1"/>
  <c r="L581" i="15" s="1"/>
  <c r="I580" i="15"/>
  <c r="E580" i="15"/>
  <c r="J580" i="15" s="1"/>
  <c r="L580" i="15" s="1"/>
  <c r="I579" i="15"/>
  <c r="E579" i="15"/>
  <c r="J579" i="15" s="1"/>
  <c r="L579" i="15" s="1"/>
  <c r="I578" i="15"/>
  <c r="E578" i="15"/>
  <c r="J578" i="15" s="1"/>
  <c r="L578" i="15" s="1"/>
  <c r="I577" i="15"/>
  <c r="E577" i="15"/>
  <c r="J577" i="15" s="1"/>
  <c r="L577" i="15" s="1"/>
  <c r="I576" i="15"/>
  <c r="E576" i="15"/>
  <c r="J576" i="15" s="1"/>
  <c r="L576" i="15" s="1"/>
  <c r="I575" i="15"/>
  <c r="E575" i="15"/>
  <c r="J575" i="15" s="1"/>
  <c r="L575" i="15" s="1"/>
  <c r="I574" i="15"/>
  <c r="E574" i="15"/>
  <c r="J574" i="15" s="1"/>
  <c r="L574" i="15" s="1"/>
  <c r="I573" i="15"/>
  <c r="E573" i="15"/>
  <c r="J573" i="15" s="1"/>
  <c r="L573" i="15" s="1"/>
  <c r="I572" i="15"/>
  <c r="E572" i="15"/>
  <c r="J572" i="15" s="1"/>
  <c r="L572" i="15" s="1"/>
  <c r="I571" i="15"/>
  <c r="E571" i="15"/>
  <c r="J571" i="15" s="1"/>
  <c r="L571" i="15" s="1"/>
  <c r="I570" i="15"/>
  <c r="E570" i="15"/>
  <c r="J570" i="15" s="1"/>
  <c r="L570" i="15" s="1"/>
  <c r="I569" i="15"/>
  <c r="E569" i="15"/>
  <c r="J569" i="15" s="1"/>
  <c r="L569" i="15" s="1"/>
  <c r="I568" i="15"/>
  <c r="E568" i="15"/>
  <c r="J568" i="15" s="1"/>
  <c r="L568" i="15" s="1"/>
  <c r="I567" i="15"/>
  <c r="E567" i="15"/>
  <c r="J567" i="15" s="1"/>
  <c r="L567" i="15" s="1"/>
  <c r="I566" i="15"/>
  <c r="E566" i="15"/>
  <c r="J566" i="15" s="1"/>
  <c r="L566" i="15" s="1"/>
  <c r="I565" i="15"/>
  <c r="E565" i="15"/>
  <c r="J565" i="15" s="1"/>
  <c r="L565" i="15" s="1"/>
  <c r="I564" i="15"/>
  <c r="E564" i="15"/>
  <c r="J564" i="15" s="1"/>
  <c r="L564" i="15" s="1"/>
  <c r="I563" i="15"/>
  <c r="E563" i="15"/>
  <c r="J563" i="15" s="1"/>
  <c r="L563" i="15" s="1"/>
  <c r="I562" i="15"/>
  <c r="E562" i="15"/>
  <c r="J562" i="15" s="1"/>
  <c r="L562" i="15" s="1"/>
  <c r="I561" i="15"/>
  <c r="E561" i="15"/>
  <c r="J561" i="15" s="1"/>
  <c r="L561" i="15" s="1"/>
  <c r="I560" i="15"/>
  <c r="E560" i="15"/>
  <c r="J560" i="15" s="1"/>
  <c r="L560" i="15" s="1"/>
  <c r="I559" i="15"/>
  <c r="E559" i="15"/>
  <c r="J559" i="15" s="1"/>
  <c r="L559" i="15" s="1"/>
  <c r="I558" i="15"/>
  <c r="E558" i="15"/>
  <c r="J558" i="15" s="1"/>
  <c r="L558" i="15" s="1"/>
  <c r="I557" i="15"/>
  <c r="E557" i="15"/>
  <c r="J557" i="15" s="1"/>
  <c r="L557" i="15" s="1"/>
  <c r="I556" i="15"/>
  <c r="E556" i="15"/>
  <c r="J556" i="15" s="1"/>
  <c r="L556" i="15" s="1"/>
  <c r="I555" i="15"/>
  <c r="E555" i="15"/>
  <c r="J555" i="15" s="1"/>
  <c r="L555" i="15" s="1"/>
  <c r="I554" i="15"/>
  <c r="E554" i="15"/>
  <c r="J554" i="15" s="1"/>
  <c r="L554" i="15" s="1"/>
  <c r="I553" i="15"/>
  <c r="E553" i="15"/>
  <c r="J553" i="15" s="1"/>
  <c r="L553" i="15" s="1"/>
  <c r="I552" i="15"/>
  <c r="E552" i="15"/>
  <c r="J552" i="15" s="1"/>
  <c r="L552" i="15" s="1"/>
  <c r="I551" i="15"/>
  <c r="E551" i="15"/>
  <c r="J551" i="15" s="1"/>
  <c r="L551" i="15" s="1"/>
  <c r="I550" i="15"/>
  <c r="E550" i="15"/>
  <c r="J550" i="15" s="1"/>
  <c r="L550" i="15" s="1"/>
  <c r="I549" i="15"/>
  <c r="E549" i="15"/>
  <c r="J549" i="15" s="1"/>
  <c r="L549" i="15" s="1"/>
  <c r="I548" i="15"/>
  <c r="E548" i="15"/>
  <c r="J548" i="15" s="1"/>
  <c r="L548" i="15" s="1"/>
  <c r="I547" i="15"/>
  <c r="E547" i="15"/>
  <c r="J547" i="15" s="1"/>
  <c r="L547" i="15" s="1"/>
  <c r="I546" i="15"/>
  <c r="E546" i="15"/>
  <c r="J546" i="15" s="1"/>
  <c r="L546" i="15" s="1"/>
  <c r="I545" i="15"/>
  <c r="E545" i="15"/>
  <c r="J545" i="15" s="1"/>
  <c r="L545" i="15" s="1"/>
  <c r="I544" i="15"/>
  <c r="E544" i="15"/>
  <c r="J544" i="15" s="1"/>
  <c r="L544" i="15" s="1"/>
  <c r="I543" i="15"/>
  <c r="E543" i="15"/>
  <c r="J543" i="15" s="1"/>
  <c r="L543" i="15" s="1"/>
  <c r="I542" i="15"/>
  <c r="E542" i="15"/>
  <c r="J542" i="15" s="1"/>
  <c r="L542" i="15" s="1"/>
  <c r="I541" i="15"/>
  <c r="E541" i="15"/>
  <c r="J541" i="15" s="1"/>
  <c r="L541" i="15" s="1"/>
  <c r="I540" i="15"/>
  <c r="E540" i="15"/>
  <c r="J540" i="15" s="1"/>
  <c r="L540" i="15" s="1"/>
  <c r="I539" i="15"/>
  <c r="E539" i="15"/>
  <c r="J539" i="15" s="1"/>
  <c r="L539" i="15" s="1"/>
  <c r="I538" i="15"/>
  <c r="E538" i="15"/>
  <c r="J538" i="15" s="1"/>
  <c r="L538" i="15" s="1"/>
  <c r="I537" i="15"/>
  <c r="E537" i="15"/>
  <c r="J537" i="15" s="1"/>
  <c r="L537" i="15" s="1"/>
  <c r="I536" i="15"/>
  <c r="E536" i="15"/>
  <c r="J536" i="15" s="1"/>
  <c r="L536" i="15" s="1"/>
  <c r="I535" i="15"/>
  <c r="E535" i="15"/>
  <c r="J535" i="15" s="1"/>
  <c r="L535" i="15" s="1"/>
  <c r="I534" i="15"/>
  <c r="E534" i="15"/>
  <c r="J534" i="15" s="1"/>
  <c r="L534" i="15" s="1"/>
  <c r="I533" i="15"/>
  <c r="E533" i="15"/>
  <c r="J533" i="15" s="1"/>
  <c r="L533" i="15" s="1"/>
  <c r="I532" i="15"/>
  <c r="E532" i="15"/>
  <c r="J532" i="15" s="1"/>
  <c r="L532" i="15" s="1"/>
  <c r="I531" i="15"/>
  <c r="E531" i="15"/>
  <c r="J531" i="15" s="1"/>
  <c r="L531" i="15" s="1"/>
  <c r="I530" i="15"/>
  <c r="E530" i="15"/>
  <c r="J530" i="15" s="1"/>
  <c r="L530" i="15" s="1"/>
  <c r="I529" i="15"/>
  <c r="E529" i="15"/>
  <c r="J529" i="15" s="1"/>
  <c r="L529" i="15" s="1"/>
  <c r="I528" i="15"/>
  <c r="E528" i="15"/>
  <c r="J528" i="15" s="1"/>
  <c r="L528" i="15" s="1"/>
  <c r="I527" i="15"/>
  <c r="E527" i="15"/>
  <c r="J527" i="15" s="1"/>
  <c r="L527" i="15" s="1"/>
  <c r="I526" i="15"/>
  <c r="E526" i="15"/>
  <c r="J526" i="15" s="1"/>
  <c r="L526" i="15" s="1"/>
  <c r="I525" i="15"/>
  <c r="E525" i="15"/>
  <c r="J525" i="15" s="1"/>
  <c r="L525" i="15" s="1"/>
  <c r="I524" i="15"/>
  <c r="E524" i="15"/>
  <c r="J524" i="15" s="1"/>
  <c r="L524" i="15" s="1"/>
  <c r="I523" i="15"/>
  <c r="E523" i="15"/>
  <c r="J523" i="15" s="1"/>
  <c r="L523" i="15" s="1"/>
  <c r="I522" i="15"/>
  <c r="E522" i="15"/>
  <c r="J522" i="15" s="1"/>
  <c r="L522" i="15" s="1"/>
  <c r="I521" i="15"/>
  <c r="E521" i="15"/>
  <c r="J521" i="15" s="1"/>
  <c r="L521" i="15" s="1"/>
  <c r="I520" i="15"/>
  <c r="E520" i="15"/>
  <c r="J520" i="15" s="1"/>
  <c r="L520" i="15" s="1"/>
  <c r="I519" i="15"/>
  <c r="E519" i="15"/>
  <c r="J519" i="15" s="1"/>
  <c r="L519" i="15" s="1"/>
  <c r="I518" i="15"/>
  <c r="E518" i="15"/>
  <c r="J518" i="15" s="1"/>
  <c r="L518" i="15" s="1"/>
  <c r="I517" i="15"/>
  <c r="E517" i="15"/>
  <c r="J517" i="15" s="1"/>
  <c r="L517" i="15" s="1"/>
  <c r="I516" i="15"/>
  <c r="E516" i="15"/>
  <c r="J516" i="15" s="1"/>
  <c r="L516" i="15" s="1"/>
  <c r="I515" i="15"/>
  <c r="E515" i="15"/>
  <c r="J515" i="15" s="1"/>
  <c r="L515" i="15" s="1"/>
  <c r="I514" i="15"/>
  <c r="E514" i="15"/>
  <c r="J514" i="15" s="1"/>
  <c r="L514" i="15" s="1"/>
  <c r="I513" i="15"/>
  <c r="E513" i="15"/>
  <c r="J513" i="15" s="1"/>
  <c r="L513" i="15" s="1"/>
  <c r="I512" i="15"/>
  <c r="E512" i="15"/>
  <c r="J512" i="15" s="1"/>
  <c r="L512" i="15" s="1"/>
  <c r="I511" i="15"/>
  <c r="E511" i="15"/>
  <c r="J511" i="15" s="1"/>
  <c r="L511" i="15" s="1"/>
  <c r="I510" i="15"/>
  <c r="E510" i="15"/>
  <c r="J510" i="15" s="1"/>
  <c r="L510" i="15" s="1"/>
  <c r="I509" i="15"/>
  <c r="E509" i="15"/>
  <c r="J509" i="15" s="1"/>
  <c r="L509" i="15" s="1"/>
  <c r="I508" i="15"/>
  <c r="E508" i="15"/>
  <c r="J508" i="15" s="1"/>
  <c r="L508" i="15" s="1"/>
  <c r="I507" i="15"/>
  <c r="E507" i="15"/>
  <c r="J507" i="15" s="1"/>
  <c r="L507" i="15" s="1"/>
  <c r="I506" i="15"/>
  <c r="E506" i="15"/>
  <c r="J506" i="15" s="1"/>
  <c r="L506" i="15" s="1"/>
  <c r="I505" i="15"/>
  <c r="E505" i="15"/>
  <c r="J505" i="15" s="1"/>
  <c r="L505" i="15" s="1"/>
  <c r="I504" i="15"/>
  <c r="E504" i="15"/>
  <c r="J504" i="15" s="1"/>
  <c r="L504" i="15" s="1"/>
  <c r="I503" i="15"/>
  <c r="E503" i="15"/>
  <c r="J503" i="15" s="1"/>
  <c r="L503" i="15" s="1"/>
  <c r="I502" i="15"/>
  <c r="E502" i="15"/>
  <c r="J502" i="15" s="1"/>
  <c r="L502" i="15" s="1"/>
  <c r="I501" i="15"/>
  <c r="E501" i="15"/>
  <c r="J501" i="15" s="1"/>
  <c r="L501" i="15" s="1"/>
  <c r="I500" i="15"/>
  <c r="E500" i="15"/>
  <c r="J500" i="15" s="1"/>
  <c r="L500" i="15" s="1"/>
  <c r="I499" i="15"/>
  <c r="E499" i="15"/>
  <c r="J499" i="15" s="1"/>
  <c r="L499" i="15" s="1"/>
  <c r="I498" i="15"/>
  <c r="E498" i="15"/>
  <c r="J498" i="15" s="1"/>
  <c r="L498" i="15" s="1"/>
  <c r="I497" i="15"/>
  <c r="E497" i="15"/>
  <c r="J497" i="15" s="1"/>
  <c r="L497" i="15" s="1"/>
  <c r="I496" i="15"/>
  <c r="E496" i="15"/>
  <c r="J496" i="15" s="1"/>
  <c r="L496" i="15" s="1"/>
  <c r="I495" i="15"/>
  <c r="E495" i="15"/>
  <c r="J495" i="15" s="1"/>
  <c r="L495" i="15" s="1"/>
  <c r="I494" i="15"/>
  <c r="E494" i="15"/>
  <c r="J494" i="15" s="1"/>
  <c r="L494" i="15" s="1"/>
  <c r="I493" i="15"/>
  <c r="E493" i="15"/>
  <c r="J493" i="15" s="1"/>
  <c r="L493" i="15" s="1"/>
  <c r="I492" i="15"/>
  <c r="E492" i="15"/>
  <c r="J492" i="15" s="1"/>
  <c r="L492" i="15" s="1"/>
  <c r="I491" i="15"/>
  <c r="E491" i="15"/>
  <c r="J491" i="15" s="1"/>
  <c r="L491" i="15" s="1"/>
  <c r="I490" i="15"/>
  <c r="E490" i="15"/>
  <c r="J490" i="15" s="1"/>
  <c r="L490" i="15" s="1"/>
  <c r="I489" i="15"/>
  <c r="E489" i="15"/>
  <c r="J489" i="15" s="1"/>
  <c r="L489" i="15" s="1"/>
  <c r="I488" i="15"/>
  <c r="E488" i="15"/>
  <c r="J488" i="15" s="1"/>
  <c r="L488" i="15" s="1"/>
  <c r="I487" i="15"/>
  <c r="E487" i="15"/>
  <c r="J487" i="15" s="1"/>
  <c r="L487" i="15" s="1"/>
  <c r="I486" i="15"/>
  <c r="E486" i="15"/>
  <c r="J486" i="15" s="1"/>
  <c r="L486" i="15" s="1"/>
  <c r="I485" i="15"/>
  <c r="E485" i="15"/>
  <c r="J485" i="15" s="1"/>
  <c r="L485" i="15" s="1"/>
  <c r="I484" i="15"/>
  <c r="E484" i="15"/>
  <c r="J484" i="15" s="1"/>
  <c r="L484" i="15" s="1"/>
  <c r="I483" i="15"/>
  <c r="E483" i="15"/>
  <c r="J483" i="15" s="1"/>
  <c r="L483" i="15" s="1"/>
  <c r="I482" i="15"/>
  <c r="E482" i="15"/>
  <c r="J482" i="15" s="1"/>
  <c r="L482" i="15" s="1"/>
  <c r="I481" i="15"/>
  <c r="E481" i="15"/>
  <c r="J481" i="15" s="1"/>
  <c r="L481" i="15" s="1"/>
  <c r="I480" i="15"/>
  <c r="E480" i="15"/>
  <c r="J480" i="15" s="1"/>
  <c r="L480" i="15" s="1"/>
  <c r="I479" i="15"/>
  <c r="E479" i="15"/>
  <c r="J479" i="15" s="1"/>
  <c r="L479" i="15" s="1"/>
  <c r="I478" i="15"/>
  <c r="E478" i="15"/>
  <c r="J478" i="15" s="1"/>
  <c r="L478" i="15" s="1"/>
  <c r="I477" i="15"/>
  <c r="E477" i="15"/>
  <c r="J477" i="15" s="1"/>
  <c r="L477" i="15" s="1"/>
  <c r="I476" i="15"/>
  <c r="E476" i="15"/>
  <c r="J476" i="15" s="1"/>
  <c r="L476" i="15" s="1"/>
  <c r="I475" i="15"/>
  <c r="E475" i="15"/>
  <c r="J475" i="15" s="1"/>
  <c r="L475" i="15" s="1"/>
  <c r="I474" i="15"/>
  <c r="E474" i="15"/>
  <c r="J474" i="15" s="1"/>
  <c r="L474" i="15" s="1"/>
  <c r="I473" i="15"/>
  <c r="E473" i="15"/>
  <c r="J473" i="15" s="1"/>
  <c r="L473" i="15" s="1"/>
  <c r="I472" i="15"/>
  <c r="E472" i="15"/>
  <c r="J472" i="15" s="1"/>
  <c r="L472" i="15" s="1"/>
  <c r="I471" i="15"/>
  <c r="E471" i="15"/>
  <c r="J471" i="15" s="1"/>
  <c r="L471" i="15" s="1"/>
  <c r="I470" i="15"/>
  <c r="E470" i="15"/>
  <c r="J470" i="15" s="1"/>
  <c r="L470" i="15" s="1"/>
  <c r="I469" i="15"/>
  <c r="E469" i="15"/>
  <c r="J469" i="15" s="1"/>
  <c r="L469" i="15" s="1"/>
  <c r="I468" i="15"/>
  <c r="E468" i="15"/>
  <c r="J468" i="15" s="1"/>
  <c r="L468" i="15" s="1"/>
  <c r="I467" i="15"/>
  <c r="E467" i="15"/>
  <c r="J467" i="15" s="1"/>
  <c r="L467" i="15" s="1"/>
  <c r="I466" i="15"/>
  <c r="E466" i="15"/>
  <c r="J466" i="15" s="1"/>
  <c r="L466" i="15" s="1"/>
  <c r="I465" i="15"/>
  <c r="E465" i="15"/>
  <c r="J465" i="15" s="1"/>
  <c r="L465" i="15" s="1"/>
  <c r="I464" i="15"/>
  <c r="E464" i="15"/>
  <c r="J464" i="15" s="1"/>
  <c r="L464" i="15" s="1"/>
  <c r="I463" i="15"/>
  <c r="E463" i="15"/>
  <c r="J463" i="15" s="1"/>
  <c r="L463" i="15" s="1"/>
  <c r="I462" i="15"/>
  <c r="E462" i="15"/>
  <c r="J462" i="15" s="1"/>
  <c r="L462" i="15" s="1"/>
  <c r="I461" i="15"/>
  <c r="E461" i="15"/>
  <c r="J461" i="15" s="1"/>
  <c r="L461" i="15" s="1"/>
  <c r="I460" i="15"/>
  <c r="E460" i="15"/>
  <c r="J460" i="15" s="1"/>
  <c r="L460" i="15" s="1"/>
  <c r="I459" i="15"/>
  <c r="E459" i="15"/>
  <c r="J459" i="15" s="1"/>
  <c r="L459" i="15" s="1"/>
  <c r="I458" i="15"/>
  <c r="E458" i="15"/>
  <c r="J458" i="15" s="1"/>
  <c r="L458" i="15" s="1"/>
  <c r="I457" i="15"/>
  <c r="E457" i="15"/>
  <c r="J457" i="15" s="1"/>
  <c r="L457" i="15" s="1"/>
  <c r="I456" i="15"/>
  <c r="E456" i="15"/>
  <c r="J456" i="15" s="1"/>
  <c r="L456" i="15" s="1"/>
  <c r="I455" i="15"/>
  <c r="E455" i="15"/>
  <c r="J455" i="15" s="1"/>
  <c r="L455" i="15" s="1"/>
  <c r="I454" i="15"/>
  <c r="E454" i="15"/>
  <c r="J454" i="15" s="1"/>
  <c r="L454" i="15" s="1"/>
  <c r="I453" i="15"/>
  <c r="E453" i="15"/>
  <c r="J453" i="15" s="1"/>
  <c r="L453" i="15" s="1"/>
  <c r="I452" i="15"/>
  <c r="E452" i="15"/>
  <c r="J452" i="15" s="1"/>
  <c r="L452" i="15" s="1"/>
  <c r="I451" i="15"/>
  <c r="E451" i="15"/>
  <c r="J451" i="15" s="1"/>
  <c r="L451" i="15" s="1"/>
  <c r="I450" i="15"/>
  <c r="E450" i="15"/>
  <c r="J450" i="15" s="1"/>
  <c r="L450" i="15" s="1"/>
  <c r="I449" i="15"/>
  <c r="E449" i="15"/>
  <c r="J449" i="15" s="1"/>
  <c r="L449" i="15" s="1"/>
  <c r="I448" i="15"/>
  <c r="E448" i="15"/>
  <c r="J448" i="15" s="1"/>
  <c r="L448" i="15" s="1"/>
  <c r="I447" i="15"/>
  <c r="E447" i="15"/>
  <c r="J447" i="15" s="1"/>
  <c r="L447" i="15" s="1"/>
  <c r="I446" i="15"/>
  <c r="E446" i="15"/>
  <c r="J446" i="15" s="1"/>
  <c r="L446" i="15" s="1"/>
  <c r="I445" i="15"/>
  <c r="E445" i="15"/>
  <c r="J445" i="15" s="1"/>
  <c r="L445" i="15" s="1"/>
  <c r="I444" i="15"/>
  <c r="E444" i="15"/>
  <c r="J444" i="15" s="1"/>
  <c r="L444" i="15" s="1"/>
  <c r="I443" i="15"/>
  <c r="E443" i="15"/>
  <c r="J443" i="15" s="1"/>
  <c r="L443" i="15" s="1"/>
  <c r="I442" i="15"/>
  <c r="E442" i="15"/>
  <c r="J442" i="15" s="1"/>
  <c r="L442" i="15" s="1"/>
  <c r="I441" i="15"/>
  <c r="E441" i="15"/>
  <c r="J441" i="15" s="1"/>
  <c r="L441" i="15" s="1"/>
  <c r="I440" i="15"/>
  <c r="E440" i="15"/>
  <c r="J440" i="15" s="1"/>
  <c r="L440" i="15" s="1"/>
  <c r="I439" i="15"/>
  <c r="E439" i="15"/>
  <c r="J439" i="15" s="1"/>
  <c r="L439" i="15" s="1"/>
  <c r="I438" i="15"/>
  <c r="E438" i="15"/>
  <c r="J438" i="15" s="1"/>
  <c r="L438" i="15" s="1"/>
  <c r="I437" i="15"/>
  <c r="E437" i="15"/>
  <c r="J437" i="15" s="1"/>
  <c r="L437" i="15" s="1"/>
  <c r="I436" i="15"/>
  <c r="E436" i="15"/>
  <c r="J436" i="15" s="1"/>
  <c r="L436" i="15" s="1"/>
  <c r="I435" i="15"/>
  <c r="E435" i="15"/>
  <c r="J435" i="15" s="1"/>
  <c r="L435" i="15" s="1"/>
  <c r="I434" i="15"/>
  <c r="E434" i="15"/>
  <c r="J434" i="15" s="1"/>
  <c r="L434" i="15" s="1"/>
  <c r="I433" i="15"/>
  <c r="E433" i="15"/>
  <c r="J433" i="15" s="1"/>
  <c r="L433" i="15" s="1"/>
  <c r="I432" i="15"/>
  <c r="E432" i="15"/>
  <c r="J432" i="15" s="1"/>
  <c r="L432" i="15" s="1"/>
  <c r="I431" i="15"/>
  <c r="E431" i="15"/>
  <c r="J431" i="15" s="1"/>
  <c r="L431" i="15" s="1"/>
  <c r="I430" i="15"/>
  <c r="E430" i="15"/>
  <c r="J430" i="15" s="1"/>
  <c r="L430" i="15" s="1"/>
  <c r="I429" i="15"/>
  <c r="E429" i="15"/>
  <c r="J429" i="15" s="1"/>
  <c r="L429" i="15" s="1"/>
  <c r="I428" i="15"/>
  <c r="E428" i="15"/>
  <c r="J428" i="15" s="1"/>
  <c r="L428" i="15" s="1"/>
  <c r="I427" i="15"/>
  <c r="E427" i="15"/>
  <c r="J427" i="15" s="1"/>
  <c r="L427" i="15" s="1"/>
  <c r="I426" i="15"/>
  <c r="E426" i="15"/>
  <c r="J426" i="15" s="1"/>
  <c r="L426" i="15" s="1"/>
  <c r="I425" i="15"/>
  <c r="E425" i="15"/>
  <c r="J425" i="15" s="1"/>
  <c r="L425" i="15" s="1"/>
  <c r="I424" i="15"/>
  <c r="E424" i="15"/>
  <c r="J424" i="15" s="1"/>
  <c r="L424" i="15" s="1"/>
  <c r="I423" i="15"/>
  <c r="E423" i="15"/>
  <c r="J423" i="15" s="1"/>
  <c r="L423" i="15" s="1"/>
  <c r="I422" i="15"/>
  <c r="E422" i="15"/>
  <c r="J422" i="15" s="1"/>
  <c r="L422" i="15" s="1"/>
  <c r="I421" i="15"/>
  <c r="E421" i="15"/>
  <c r="J421" i="15" s="1"/>
  <c r="L421" i="15" s="1"/>
  <c r="I420" i="15"/>
  <c r="E420" i="15"/>
  <c r="J420" i="15" s="1"/>
  <c r="L420" i="15" s="1"/>
  <c r="I419" i="15"/>
  <c r="E419" i="15"/>
  <c r="J419" i="15" s="1"/>
  <c r="L419" i="15" s="1"/>
  <c r="I418" i="15"/>
  <c r="E418" i="15"/>
  <c r="J418" i="15" s="1"/>
  <c r="L418" i="15" s="1"/>
  <c r="I417" i="15"/>
  <c r="E417" i="15"/>
  <c r="J417" i="15" s="1"/>
  <c r="L417" i="15" s="1"/>
  <c r="I416" i="15"/>
  <c r="E416" i="15"/>
  <c r="J416" i="15" s="1"/>
  <c r="L416" i="15" s="1"/>
  <c r="I415" i="15"/>
  <c r="E415" i="15"/>
  <c r="J415" i="15" s="1"/>
  <c r="L415" i="15" s="1"/>
  <c r="I414" i="15"/>
  <c r="E414" i="15"/>
  <c r="J414" i="15" s="1"/>
  <c r="L414" i="15" s="1"/>
  <c r="I413" i="15"/>
  <c r="E413" i="15"/>
  <c r="J413" i="15" s="1"/>
  <c r="L413" i="15" s="1"/>
  <c r="I412" i="15"/>
  <c r="E412" i="15"/>
  <c r="J412" i="15" s="1"/>
  <c r="L412" i="15" s="1"/>
  <c r="I411" i="15"/>
  <c r="E411" i="15"/>
  <c r="J411" i="15" s="1"/>
  <c r="L411" i="15" s="1"/>
  <c r="I410" i="15"/>
  <c r="E410" i="15"/>
  <c r="J410" i="15" s="1"/>
  <c r="L410" i="15" s="1"/>
  <c r="I409" i="15"/>
  <c r="E409" i="15"/>
  <c r="J409" i="15" s="1"/>
  <c r="L409" i="15" s="1"/>
  <c r="I408" i="15"/>
  <c r="E408" i="15"/>
  <c r="J408" i="15" s="1"/>
  <c r="L408" i="15" s="1"/>
  <c r="I407" i="15"/>
  <c r="E407" i="15"/>
  <c r="J407" i="15" s="1"/>
  <c r="L407" i="15" s="1"/>
  <c r="I406" i="15"/>
  <c r="E406" i="15"/>
  <c r="J406" i="15" s="1"/>
  <c r="L406" i="15" s="1"/>
  <c r="I405" i="15"/>
  <c r="E405" i="15"/>
  <c r="J405" i="15" s="1"/>
  <c r="L405" i="15" s="1"/>
  <c r="I404" i="15"/>
  <c r="E404" i="15"/>
  <c r="J404" i="15" s="1"/>
  <c r="L404" i="15" s="1"/>
  <c r="I403" i="15"/>
  <c r="E403" i="15"/>
  <c r="J403" i="15" s="1"/>
  <c r="L403" i="15" s="1"/>
  <c r="I402" i="15"/>
  <c r="E402" i="15"/>
  <c r="J402" i="15" s="1"/>
  <c r="L402" i="15" s="1"/>
  <c r="I401" i="15"/>
  <c r="E401" i="15"/>
  <c r="J401" i="15" s="1"/>
  <c r="L401" i="15" s="1"/>
  <c r="I400" i="15"/>
  <c r="E400" i="15"/>
  <c r="J400" i="15" s="1"/>
  <c r="L400" i="15" s="1"/>
  <c r="I399" i="15"/>
  <c r="E399" i="15"/>
  <c r="J399" i="15" s="1"/>
  <c r="L399" i="15" s="1"/>
  <c r="I398" i="15"/>
  <c r="E398" i="15"/>
  <c r="J398" i="15" s="1"/>
  <c r="L398" i="15" s="1"/>
  <c r="I397" i="15"/>
  <c r="E397" i="15"/>
  <c r="J397" i="15" s="1"/>
  <c r="L397" i="15" s="1"/>
  <c r="I396" i="15"/>
  <c r="E396" i="15"/>
  <c r="J396" i="15" s="1"/>
  <c r="L396" i="15" s="1"/>
  <c r="I395" i="15"/>
  <c r="E395" i="15"/>
  <c r="J395" i="15" s="1"/>
  <c r="L395" i="15" s="1"/>
  <c r="I394" i="15"/>
  <c r="E394" i="15"/>
  <c r="J394" i="15" s="1"/>
  <c r="L394" i="15" s="1"/>
  <c r="I393" i="15"/>
  <c r="E393" i="15"/>
  <c r="J393" i="15" s="1"/>
  <c r="L393" i="15" s="1"/>
  <c r="I392" i="15"/>
  <c r="E392" i="15"/>
  <c r="J392" i="15" s="1"/>
  <c r="L392" i="15" s="1"/>
  <c r="I391" i="15"/>
  <c r="E391" i="15"/>
  <c r="J391" i="15" s="1"/>
  <c r="L391" i="15" s="1"/>
  <c r="I390" i="15"/>
  <c r="E390" i="15"/>
  <c r="J390" i="15" s="1"/>
  <c r="L390" i="15" s="1"/>
  <c r="I389" i="15"/>
  <c r="E389" i="15"/>
  <c r="J389" i="15" s="1"/>
  <c r="L389" i="15" s="1"/>
  <c r="I388" i="15"/>
  <c r="E388" i="15"/>
  <c r="J388" i="15" s="1"/>
  <c r="L388" i="15" s="1"/>
  <c r="I387" i="15"/>
  <c r="E387" i="15"/>
  <c r="J387" i="15" s="1"/>
  <c r="L387" i="15" s="1"/>
  <c r="I386" i="15"/>
  <c r="E386" i="15"/>
  <c r="J386" i="15" s="1"/>
  <c r="L386" i="15" s="1"/>
  <c r="I385" i="15"/>
  <c r="E385" i="15"/>
  <c r="J385" i="15" s="1"/>
  <c r="L385" i="15" s="1"/>
  <c r="I384" i="15"/>
  <c r="E384" i="15"/>
  <c r="J384" i="15" s="1"/>
  <c r="L384" i="15" s="1"/>
  <c r="I383" i="15"/>
  <c r="E383" i="15"/>
  <c r="J383" i="15" s="1"/>
  <c r="L383" i="15" s="1"/>
  <c r="I382" i="15"/>
  <c r="E382" i="15"/>
  <c r="J382" i="15" s="1"/>
  <c r="L382" i="15" s="1"/>
  <c r="I381" i="15"/>
  <c r="E381" i="15"/>
  <c r="J381" i="15" s="1"/>
  <c r="L381" i="15" s="1"/>
  <c r="I380" i="15"/>
  <c r="E380" i="15"/>
  <c r="J380" i="15" s="1"/>
  <c r="L380" i="15" s="1"/>
  <c r="I379" i="15"/>
  <c r="E379" i="15"/>
  <c r="J379" i="15" s="1"/>
  <c r="L379" i="15" s="1"/>
  <c r="I378" i="15"/>
  <c r="E378" i="15"/>
  <c r="J378" i="15" s="1"/>
  <c r="L378" i="15" s="1"/>
  <c r="I377" i="15"/>
  <c r="E377" i="15"/>
  <c r="J377" i="15" s="1"/>
  <c r="L377" i="15" s="1"/>
  <c r="I376" i="15"/>
  <c r="E376" i="15"/>
  <c r="J376" i="15" s="1"/>
  <c r="L376" i="15" s="1"/>
  <c r="I375" i="15"/>
  <c r="E375" i="15"/>
  <c r="J375" i="15" s="1"/>
  <c r="L375" i="15" s="1"/>
  <c r="I374" i="15"/>
  <c r="E374" i="15"/>
  <c r="J374" i="15" s="1"/>
  <c r="L374" i="15" s="1"/>
  <c r="I373" i="15"/>
  <c r="E373" i="15"/>
  <c r="J373" i="15" s="1"/>
  <c r="L373" i="15" s="1"/>
  <c r="I372" i="15"/>
  <c r="E372" i="15"/>
  <c r="J372" i="15" s="1"/>
  <c r="L372" i="15" s="1"/>
  <c r="I371" i="15"/>
  <c r="E371" i="15"/>
  <c r="J371" i="15" s="1"/>
  <c r="L371" i="15" s="1"/>
  <c r="I370" i="15"/>
  <c r="E370" i="15"/>
  <c r="J370" i="15" s="1"/>
  <c r="L370" i="15" s="1"/>
  <c r="I369" i="15"/>
  <c r="E369" i="15"/>
  <c r="J369" i="15" s="1"/>
  <c r="L369" i="15" s="1"/>
  <c r="I368" i="15"/>
  <c r="E368" i="15"/>
  <c r="J368" i="15" s="1"/>
  <c r="L368" i="15" s="1"/>
  <c r="I367" i="15"/>
  <c r="E367" i="15"/>
  <c r="J367" i="15" s="1"/>
  <c r="L367" i="15" s="1"/>
  <c r="I366" i="15"/>
  <c r="E366" i="15"/>
  <c r="J366" i="15" s="1"/>
  <c r="L366" i="15" s="1"/>
  <c r="I365" i="15"/>
  <c r="E365" i="15"/>
  <c r="J365" i="15" s="1"/>
  <c r="L365" i="15" s="1"/>
  <c r="I364" i="15"/>
  <c r="E364" i="15"/>
  <c r="J364" i="15" s="1"/>
  <c r="L364" i="15" s="1"/>
  <c r="I363" i="15"/>
  <c r="E363" i="15"/>
  <c r="J363" i="15" s="1"/>
  <c r="L363" i="15" s="1"/>
  <c r="I362" i="15"/>
  <c r="E362" i="15"/>
  <c r="J362" i="15" s="1"/>
  <c r="L362" i="15" s="1"/>
  <c r="I361" i="15"/>
  <c r="E361" i="15"/>
  <c r="J361" i="15" s="1"/>
  <c r="L361" i="15" s="1"/>
  <c r="I360" i="15"/>
  <c r="E360" i="15"/>
  <c r="J360" i="15" s="1"/>
  <c r="L360" i="15" s="1"/>
  <c r="I359" i="15"/>
  <c r="E359" i="15"/>
  <c r="J359" i="15" s="1"/>
  <c r="L359" i="15" s="1"/>
  <c r="I358" i="15"/>
  <c r="E358" i="15"/>
  <c r="J358" i="15" s="1"/>
  <c r="L358" i="15" s="1"/>
  <c r="I357" i="15"/>
  <c r="E357" i="15"/>
  <c r="J357" i="15" s="1"/>
  <c r="L357" i="15" s="1"/>
  <c r="I356" i="15"/>
  <c r="E356" i="15"/>
  <c r="J356" i="15" s="1"/>
  <c r="L356" i="15" s="1"/>
  <c r="I355" i="15"/>
  <c r="E355" i="15"/>
  <c r="J355" i="15" s="1"/>
  <c r="L355" i="15" s="1"/>
  <c r="I354" i="15"/>
  <c r="E354" i="15"/>
  <c r="J354" i="15" s="1"/>
  <c r="L354" i="15" s="1"/>
  <c r="I353" i="15"/>
  <c r="E353" i="15"/>
  <c r="J353" i="15" s="1"/>
  <c r="L353" i="15" s="1"/>
  <c r="I352" i="15"/>
  <c r="E352" i="15"/>
  <c r="J352" i="15" s="1"/>
  <c r="L352" i="15" s="1"/>
  <c r="I351" i="15"/>
  <c r="E351" i="15"/>
  <c r="J351" i="15" s="1"/>
  <c r="L351" i="15" s="1"/>
  <c r="I350" i="15"/>
  <c r="E350" i="15"/>
  <c r="J350" i="15" s="1"/>
  <c r="L350" i="15" s="1"/>
  <c r="I349" i="15"/>
  <c r="E349" i="15"/>
  <c r="J349" i="15" s="1"/>
  <c r="L349" i="15" s="1"/>
  <c r="I348" i="15"/>
  <c r="E348" i="15"/>
  <c r="J348" i="15" s="1"/>
  <c r="L348" i="15" s="1"/>
  <c r="I347" i="15"/>
  <c r="E347" i="15"/>
  <c r="J347" i="15" s="1"/>
  <c r="L347" i="15" s="1"/>
  <c r="I346" i="15"/>
  <c r="E346" i="15"/>
  <c r="J346" i="15" s="1"/>
  <c r="L346" i="15" s="1"/>
  <c r="I345" i="15"/>
  <c r="E345" i="15"/>
  <c r="J345" i="15" s="1"/>
  <c r="L345" i="15" s="1"/>
  <c r="I344" i="15"/>
  <c r="E344" i="15"/>
  <c r="J344" i="15" s="1"/>
  <c r="L344" i="15" s="1"/>
  <c r="I343" i="15"/>
  <c r="E343" i="15"/>
  <c r="J343" i="15" s="1"/>
  <c r="L343" i="15" s="1"/>
  <c r="I342" i="15"/>
  <c r="E342" i="15"/>
  <c r="J342" i="15" s="1"/>
  <c r="L342" i="15" s="1"/>
  <c r="I341" i="15"/>
  <c r="E341" i="15"/>
  <c r="J341" i="15" s="1"/>
  <c r="L341" i="15" s="1"/>
  <c r="I340" i="15"/>
  <c r="E340" i="15"/>
  <c r="J340" i="15" s="1"/>
  <c r="L340" i="15" s="1"/>
  <c r="I339" i="15"/>
  <c r="E339" i="15"/>
  <c r="J339" i="15" s="1"/>
  <c r="L339" i="15" s="1"/>
  <c r="I338" i="15"/>
  <c r="E338" i="15"/>
  <c r="J338" i="15" s="1"/>
  <c r="L338" i="15" s="1"/>
  <c r="I337" i="15"/>
  <c r="E337" i="15"/>
  <c r="J337" i="15" s="1"/>
  <c r="L337" i="15" s="1"/>
  <c r="I336" i="15"/>
  <c r="E336" i="15"/>
  <c r="J336" i="15" s="1"/>
  <c r="L336" i="15" s="1"/>
  <c r="I335" i="15"/>
  <c r="E335" i="15"/>
  <c r="J335" i="15" s="1"/>
  <c r="L335" i="15" s="1"/>
  <c r="I334" i="15"/>
  <c r="E334" i="15"/>
  <c r="J334" i="15" s="1"/>
  <c r="L334" i="15" s="1"/>
  <c r="I333" i="15"/>
  <c r="E333" i="15"/>
  <c r="J333" i="15" s="1"/>
  <c r="L333" i="15" s="1"/>
  <c r="I332" i="15"/>
  <c r="E332" i="15"/>
  <c r="J332" i="15" s="1"/>
  <c r="L332" i="15" s="1"/>
  <c r="I331" i="15"/>
  <c r="E331" i="15"/>
  <c r="J331" i="15" s="1"/>
  <c r="L331" i="15" s="1"/>
  <c r="I330" i="15"/>
  <c r="E330" i="15"/>
  <c r="J330" i="15" s="1"/>
  <c r="L330" i="15" s="1"/>
  <c r="I329" i="15"/>
  <c r="E329" i="15"/>
  <c r="J329" i="15" s="1"/>
  <c r="L329" i="15" s="1"/>
  <c r="I328" i="15"/>
  <c r="E328" i="15"/>
  <c r="J328" i="15" s="1"/>
  <c r="L328" i="15" s="1"/>
  <c r="I327" i="15"/>
  <c r="E327" i="15"/>
  <c r="J327" i="15" s="1"/>
  <c r="L327" i="15" s="1"/>
  <c r="I326" i="15"/>
  <c r="E326" i="15"/>
  <c r="J326" i="15" s="1"/>
  <c r="L326" i="15" s="1"/>
  <c r="I325" i="15"/>
  <c r="E325" i="15"/>
  <c r="J325" i="15" s="1"/>
  <c r="L325" i="15" s="1"/>
  <c r="I324" i="15"/>
  <c r="E324" i="15"/>
  <c r="J324" i="15" s="1"/>
  <c r="L324" i="15" s="1"/>
  <c r="I323" i="15"/>
  <c r="E323" i="15"/>
  <c r="J323" i="15" s="1"/>
  <c r="L323" i="15" s="1"/>
  <c r="I322" i="15"/>
  <c r="E322" i="15"/>
  <c r="J322" i="15" s="1"/>
  <c r="L322" i="15" s="1"/>
  <c r="I321" i="15"/>
  <c r="E321" i="15"/>
  <c r="J321" i="15" s="1"/>
  <c r="L321" i="15" s="1"/>
  <c r="I320" i="15"/>
  <c r="E320" i="15"/>
  <c r="J320" i="15" s="1"/>
  <c r="L320" i="15" s="1"/>
  <c r="I319" i="15"/>
  <c r="E319" i="15"/>
  <c r="J319" i="15" s="1"/>
  <c r="L319" i="15" s="1"/>
  <c r="I318" i="15"/>
  <c r="E318" i="15"/>
  <c r="J318" i="15" s="1"/>
  <c r="L318" i="15" s="1"/>
  <c r="I317" i="15"/>
  <c r="E317" i="15"/>
  <c r="J317" i="15" s="1"/>
  <c r="L317" i="15" s="1"/>
  <c r="I316" i="15"/>
  <c r="E316" i="15"/>
  <c r="J316" i="15" s="1"/>
  <c r="L316" i="15" s="1"/>
  <c r="I315" i="15"/>
  <c r="E315" i="15"/>
  <c r="J315" i="15" s="1"/>
  <c r="L315" i="15" s="1"/>
  <c r="I314" i="15"/>
  <c r="E314" i="15"/>
  <c r="J314" i="15" s="1"/>
  <c r="L314" i="15" s="1"/>
  <c r="I313" i="15"/>
  <c r="E313" i="15"/>
  <c r="J313" i="15" s="1"/>
  <c r="L313" i="15" s="1"/>
  <c r="I312" i="15"/>
  <c r="E312" i="15"/>
  <c r="J312" i="15" s="1"/>
  <c r="L312" i="15" s="1"/>
  <c r="I311" i="15"/>
  <c r="E311" i="15"/>
  <c r="J311" i="15" s="1"/>
  <c r="L311" i="15" s="1"/>
  <c r="I310" i="15"/>
  <c r="E310" i="15"/>
  <c r="J310" i="15" s="1"/>
  <c r="L310" i="15" s="1"/>
  <c r="I309" i="15"/>
  <c r="E309" i="15"/>
  <c r="J309" i="15" s="1"/>
  <c r="L309" i="15" s="1"/>
  <c r="I308" i="15"/>
  <c r="E308" i="15"/>
  <c r="J308" i="15" s="1"/>
  <c r="L308" i="15" s="1"/>
  <c r="I307" i="15"/>
  <c r="E307" i="15"/>
  <c r="J307" i="15" s="1"/>
  <c r="L307" i="15" s="1"/>
  <c r="I306" i="15"/>
  <c r="E306" i="15"/>
  <c r="J306" i="15" s="1"/>
  <c r="L306" i="15" s="1"/>
  <c r="I305" i="15"/>
  <c r="E305" i="15"/>
  <c r="J305" i="15" s="1"/>
  <c r="L305" i="15" s="1"/>
  <c r="I304" i="15"/>
  <c r="E304" i="15"/>
  <c r="J304" i="15" s="1"/>
  <c r="L304" i="15" s="1"/>
  <c r="I303" i="15"/>
  <c r="E303" i="15"/>
  <c r="J303" i="15" s="1"/>
  <c r="L303" i="15" s="1"/>
  <c r="I302" i="15"/>
  <c r="E302" i="15"/>
  <c r="J302" i="15" s="1"/>
  <c r="L302" i="15" s="1"/>
  <c r="I301" i="15"/>
  <c r="E301" i="15"/>
  <c r="J301" i="15" s="1"/>
  <c r="L301" i="15" s="1"/>
  <c r="I300" i="15"/>
  <c r="E300" i="15"/>
  <c r="J300" i="15" s="1"/>
  <c r="L300" i="15" s="1"/>
  <c r="I299" i="15"/>
  <c r="E299" i="15"/>
  <c r="J299" i="15" s="1"/>
  <c r="L299" i="15" s="1"/>
  <c r="I298" i="15"/>
  <c r="E298" i="15"/>
  <c r="J298" i="15" s="1"/>
  <c r="L298" i="15" s="1"/>
  <c r="I297" i="15"/>
  <c r="E297" i="15"/>
  <c r="J297" i="15" s="1"/>
  <c r="L297" i="15" s="1"/>
  <c r="I296" i="15"/>
  <c r="E296" i="15"/>
  <c r="J296" i="15" s="1"/>
  <c r="L296" i="15" s="1"/>
  <c r="I295" i="15"/>
  <c r="E295" i="15"/>
  <c r="J295" i="15" s="1"/>
  <c r="L295" i="15" s="1"/>
  <c r="I294" i="15"/>
  <c r="E294" i="15"/>
  <c r="J294" i="15" s="1"/>
  <c r="L294" i="15" s="1"/>
  <c r="I293" i="15"/>
  <c r="E293" i="15"/>
  <c r="J293" i="15" s="1"/>
  <c r="L293" i="15" s="1"/>
  <c r="I292" i="15"/>
  <c r="E292" i="15"/>
  <c r="J292" i="15" s="1"/>
  <c r="L292" i="15" s="1"/>
  <c r="I291" i="15"/>
  <c r="E291" i="15"/>
  <c r="J291" i="15" s="1"/>
  <c r="L291" i="15" s="1"/>
  <c r="I290" i="15"/>
  <c r="E290" i="15"/>
  <c r="J290" i="15" s="1"/>
  <c r="L290" i="15" s="1"/>
  <c r="I289" i="15"/>
  <c r="E289" i="15"/>
  <c r="J289" i="15" s="1"/>
  <c r="L289" i="15" s="1"/>
  <c r="I288" i="15"/>
  <c r="E288" i="15"/>
  <c r="J288" i="15" s="1"/>
  <c r="L288" i="15" s="1"/>
  <c r="I287" i="15"/>
  <c r="E287" i="15"/>
  <c r="J287" i="15" s="1"/>
  <c r="L287" i="15" s="1"/>
  <c r="I286" i="15"/>
  <c r="E286" i="15"/>
  <c r="J286" i="15" s="1"/>
  <c r="L286" i="15" s="1"/>
  <c r="I285" i="15"/>
  <c r="E285" i="15"/>
  <c r="J285" i="15" s="1"/>
  <c r="L285" i="15" s="1"/>
  <c r="I284" i="15"/>
  <c r="E284" i="15"/>
  <c r="J284" i="15" s="1"/>
  <c r="L284" i="15" s="1"/>
  <c r="I283" i="15"/>
  <c r="E283" i="15"/>
  <c r="J283" i="15" s="1"/>
  <c r="L283" i="15" s="1"/>
  <c r="I282" i="15"/>
  <c r="E282" i="15"/>
  <c r="J282" i="15" s="1"/>
  <c r="L282" i="15" s="1"/>
  <c r="I281" i="15"/>
  <c r="E281" i="15"/>
  <c r="J281" i="15" s="1"/>
  <c r="L281" i="15" s="1"/>
  <c r="I280" i="15"/>
  <c r="E280" i="15"/>
  <c r="J280" i="15" s="1"/>
  <c r="L280" i="15" s="1"/>
  <c r="I279" i="15"/>
  <c r="E279" i="15"/>
  <c r="J279" i="15" s="1"/>
  <c r="L279" i="15" s="1"/>
  <c r="I278" i="15"/>
  <c r="E278" i="15"/>
  <c r="J278" i="15" s="1"/>
  <c r="L278" i="15" s="1"/>
  <c r="I277" i="15"/>
  <c r="E277" i="15"/>
  <c r="J277" i="15" s="1"/>
  <c r="L277" i="15" s="1"/>
  <c r="I276" i="15"/>
  <c r="E276" i="15"/>
  <c r="J276" i="15" s="1"/>
  <c r="L276" i="15" s="1"/>
  <c r="I275" i="15"/>
  <c r="E275" i="15"/>
  <c r="J275" i="15" s="1"/>
  <c r="L275" i="15" s="1"/>
  <c r="I274" i="15"/>
  <c r="E274" i="15"/>
  <c r="J274" i="15" s="1"/>
  <c r="L274" i="15" s="1"/>
  <c r="I273" i="15"/>
  <c r="E273" i="15"/>
  <c r="J273" i="15" s="1"/>
  <c r="L273" i="15" s="1"/>
  <c r="I272" i="15"/>
  <c r="E272" i="15"/>
  <c r="J272" i="15" s="1"/>
  <c r="L272" i="15" s="1"/>
  <c r="I271" i="15"/>
  <c r="E271" i="15"/>
  <c r="J271" i="15" s="1"/>
  <c r="L271" i="15" s="1"/>
  <c r="I270" i="15"/>
  <c r="E270" i="15"/>
  <c r="J270" i="15" s="1"/>
  <c r="L270" i="15" s="1"/>
  <c r="I269" i="15"/>
  <c r="E269" i="15"/>
  <c r="J269" i="15" s="1"/>
  <c r="L269" i="15" s="1"/>
  <c r="I268" i="15"/>
  <c r="E268" i="15"/>
  <c r="J268" i="15" s="1"/>
  <c r="L268" i="15" s="1"/>
  <c r="I267" i="15"/>
  <c r="E267" i="15"/>
  <c r="J267" i="15" s="1"/>
  <c r="L267" i="15" s="1"/>
  <c r="I266" i="15"/>
  <c r="E266" i="15"/>
  <c r="J266" i="15" s="1"/>
  <c r="L266" i="15" s="1"/>
  <c r="I265" i="15"/>
  <c r="E265" i="15"/>
  <c r="J265" i="15" s="1"/>
  <c r="L265" i="15" s="1"/>
  <c r="I264" i="15"/>
  <c r="E264" i="15"/>
  <c r="J264" i="15" s="1"/>
  <c r="L264" i="15" s="1"/>
  <c r="I263" i="15"/>
  <c r="E263" i="15"/>
  <c r="J263" i="15" s="1"/>
  <c r="L263" i="15" s="1"/>
  <c r="I262" i="15"/>
  <c r="E262" i="15"/>
  <c r="J262" i="15" s="1"/>
  <c r="L262" i="15" s="1"/>
  <c r="I261" i="15"/>
  <c r="E261" i="15"/>
  <c r="J261" i="15" s="1"/>
  <c r="L261" i="15" s="1"/>
  <c r="I260" i="15"/>
  <c r="E260" i="15"/>
  <c r="J260" i="15" s="1"/>
  <c r="L260" i="15" s="1"/>
  <c r="I259" i="15"/>
  <c r="E259" i="15"/>
  <c r="J259" i="15" s="1"/>
  <c r="L259" i="15" s="1"/>
  <c r="I258" i="15"/>
  <c r="E258" i="15"/>
  <c r="J258" i="15" s="1"/>
  <c r="L258" i="15" s="1"/>
  <c r="I257" i="15"/>
  <c r="E257" i="15"/>
  <c r="J257" i="15" s="1"/>
  <c r="L257" i="15" s="1"/>
  <c r="I256" i="15"/>
  <c r="E256" i="15"/>
  <c r="J256" i="15" s="1"/>
  <c r="L256" i="15" s="1"/>
  <c r="I255" i="15"/>
  <c r="E255" i="15"/>
  <c r="J255" i="15" s="1"/>
  <c r="L255" i="15" s="1"/>
  <c r="I254" i="15"/>
  <c r="E254" i="15"/>
  <c r="J254" i="15" s="1"/>
  <c r="L254" i="15" s="1"/>
  <c r="I253" i="15"/>
  <c r="E253" i="15"/>
  <c r="J253" i="15" s="1"/>
  <c r="L253" i="15" s="1"/>
  <c r="I252" i="15"/>
  <c r="E252" i="15"/>
  <c r="J252" i="15" s="1"/>
  <c r="L252" i="15" s="1"/>
  <c r="I251" i="15"/>
  <c r="E251" i="15"/>
  <c r="J251" i="15" s="1"/>
  <c r="L251" i="15" s="1"/>
  <c r="I250" i="15"/>
  <c r="E250" i="15"/>
  <c r="J250" i="15" s="1"/>
  <c r="L250" i="15" s="1"/>
  <c r="I249" i="15"/>
  <c r="E249" i="15"/>
  <c r="J249" i="15" s="1"/>
  <c r="L249" i="15" s="1"/>
  <c r="I248" i="15"/>
  <c r="E248" i="15"/>
  <c r="J248" i="15" s="1"/>
  <c r="L248" i="15" s="1"/>
  <c r="I247" i="15"/>
  <c r="E247" i="15"/>
  <c r="J247" i="15" s="1"/>
  <c r="L247" i="15" s="1"/>
  <c r="I246" i="15"/>
  <c r="E246" i="15"/>
  <c r="J246" i="15" s="1"/>
  <c r="L246" i="15" s="1"/>
  <c r="I245" i="15"/>
  <c r="E245" i="15"/>
  <c r="J245" i="15" s="1"/>
  <c r="L245" i="15" s="1"/>
  <c r="I244" i="15"/>
  <c r="E244" i="15"/>
  <c r="J244" i="15" s="1"/>
  <c r="L244" i="15" s="1"/>
  <c r="I243" i="15"/>
  <c r="E243" i="15"/>
  <c r="J243" i="15" s="1"/>
  <c r="L243" i="15" s="1"/>
  <c r="I242" i="15"/>
  <c r="E242" i="15"/>
  <c r="J242" i="15" s="1"/>
  <c r="L242" i="15" s="1"/>
  <c r="I241" i="15"/>
  <c r="E241" i="15"/>
  <c r="J241" i="15" s="1"/>
  <c r="L241" i="15" s="1"/>
  <c r="I240" i="15"/>
  <c r="E240" i="15"/>
  <c r="J240" i="15" s="1"/>
  <c r="L240" i="15" s="1"/>
  <c r="I239" i="15"/>
  <c r="E239" i="15"/>
  <c r="J239" i="15" s="1"/>
  <c r="L239" i="15" s="1"/>
  <c r="I238" i="15"/>
  <c r="E238" i="15"/>
  <c r="J238" i="15" s="1"/>
  <c r="L238" i="15" s="1"/>
  <c r="I237" i="15"/>
  <c r="E237" i="15"/>
  <c r="J237" i="15" s="1"/>
  <c r="L237" i="15" s="1"/>
  <c r="I236" i="15"/>
  <c r="E236" i="15"/>
  <c r="J236" i="15" s="1"/>
  <c r="L236" i="15" s="1"/>
  <c r="I235" i="15"/>
  <c r="E235" i="15"/>
  <c r="J235" i="15" s="1"/>
  <c r="L235" i="15" s="1"/>
  <c r="I234" i="15"/>
  <c r="E234" i="15"/>
  <c r="J234" i="15" s="1"/>
  <c r="L234" i="15" s="1"/>
  <c r="I233" i="15"/>
  <c r="E233" i="15"/>
  <c r="J233" i="15" s="1"/>
  <c r="L233" i="15" s="1"/>
  <c r="I232" i="15"/>
  <c r="E232" i="15"/>
  <c r="J232" i="15" s="1"/>
  <c r="L232" i="15" s="1"/>
  <c r="I231" i="15"/>
  <c r="E231" i="15"/>
  <c r="J231" i="15" s="1"/>
  <c r="L231" i="15" s="1"/>
  <c r="I230" i="15"/>
  <c r="E230" i="15"/>
  <c r="J230" i="15" s="1"/>
  <c r="L230" i="15" s="1"/>
  <c r="I229" i="15"/>
  <c r="E229" i="15"/>
  <c r="J229" i="15" s="1"/>
  <c r="L229" i="15" s="1"/>
  <c r="I228" i="15"/>
  <c r="E228" i="15"/>
  <c r="J228" i="15" s="1"/>
  <c r="L228" i="15" s="1"/>
  <c r="I227" i="15"/>
  <c r="E227" i="15"/>
  <c r="J227" i="15" s="1"/>
  <c r="L227" i="15" s="1"/>
  <c r="I226" i="15"/>
  <c r="E226" i="15"/>
  <c r="J226" i="15" s="1"/>
  <c r="L226" i="15" s="1"/>
  <c r="I225" i="15"/>
  <c r="E225" i="15"/>
  <c r="J225" i="15" s="1"/>
  <c r="L225" i="15" s="1"/>
  <c r="I224" i="15"/>
  <c r="E224" i="15"/>
  <c r="J224" i="15" s="1"/>
  <c r="L224" i="15" s="1"/>
  <c r="I223" i="15"/>
  <c r="E223" i="15"/>
  <c r="J223" i="15" s="1"/>
  <c r="L223" i="15" s="1"/>
  <c r="I222" i="15"/>
  <c r="E222" i="15"/>
  <c r="J222" i="15" s="1"/>
  <c r="L222" i="15" s="1"/>
  <c r="I221" i="15"/>
  <c r="E221" i="15"/>
  <c r="J221" i="15" s="1"/>
  <c r="L221" i="15" s="1"/>
  <c r="I220" i="15"/>
  <c r="E220" i="15"/>
  <c r="J220" i="15" s="1"/>
  <c r="L220" i="15" s="1"/>
  <c r="I219" i="15"/>
  <c r="E219" i="15"/>
  <c r="J219" i="15" s="1"/>
  <c r="L219" i="15" s="1"/>
  <c r="I218" i="15"/>
  <c r="E218" i="15"/>
  <c r="J218" i="15" s="1"/>
  <c r="L218" i="15" s="1"/>
  <c r="I217" i="15"/>
  <c r="E217" i="15"/>
  <c r="J217" i="15" s="1"/>
  <c r="L217" i="15" s="1"/>
  <c r="I216" i="15"/>
  <c r="E216" i="15"/>
  <c r="J216" i="15" s="1"/>
  <c r="L216" i="15" s="1"/>
  <c r="I215" i="15"/>
  <c r="E215" i="15"/>
  <c r="J215" i="15" s="1"/>
  <c r="L215" i="15" s="1"/>
  <c r="I214" i="15"/>
  <c r="E214" i="15"/>
  <c r="J214" i="15" s="1"/>
  <c r="L214" i="15" s="1"/>
  <c r="I213" i="15"/>
  <c r="E213" i="15"/>
  <c r="J213" i="15" s="1"/>
  <c r="L213" i="15" s="1"/>
  <c r="I212" i="15"/>
  <c r="E212" i="15"/>
  <c r="J212" i="15" s="1"/>
  <c r="L212" i="15" s="1"/>
  <c r="I211" i="15"/>
  <c r="E211" i="15"/>
  <c r="J211" i="15" s="1"/>
  <c r="L211" i="15" s="1"/>
  <c r="I210" i="15"/>
  <c r="E210" i="15"/>
  <c r="J210" i="15" s="1"/>
  <c r="L210" i="15" s="1"/>
  <c r="I209" i="15"/>
  <c r="E209" i="15"/>
  <c r="J209" i="15" s="1"/>
  <c r="L209" i="15" s="1"/>
  <c r="I208" i="15"/>
  <c r="E208" i="15"/>
  <c r="J208" i="15" s="1"/>
  <c r="L208" i="15" s="1"/>
  <c r="I207" i="15"/>
  <c r="E207" i="15"/>
  <c r="J207" i="15" s="1"/>
  <c r="L207" i="15" s="1"/>
  <c r="I206" i="15"/>
  <c r="E206" i="15"/>
  <c r="J206" i="15" s="1"/>
  <c r="L206" i="15" s="1"/>
  <c r="I205" i="15"/>
  <c r="E205" i="15"/>
  <c r="J205" i="15" s="1"/>
  <c r="L205" i="15" s="1"/>
  <c r="I204" i="15"/>
  <c r="E204" i="15"/>
  <c r="J204" i="15" s="1"/>
  <c r="L204" i="15" s="1"/>
  <c r="I203" i="15"/>
  <c r="E203" i="15"/>
  <c r="J203" i="15" s="1"/>
  <c r="L203" i="15" s="1"/>
  <c r="I202" i="15"/>
  <c r="E202" i="15"/>
  <c r="J202" i="15" s="1"/>
  <c r="L202" i="15" s="1"/>
  <c r="I201" i="15"/>
  <c r="E201" i="15"/>
  <c r="J201" i="15" s="1"/>
  <c r="L201" i="15" s="1"/>
  <c r="I200" i="15"/>
  <c r="E200" i="15"/>
  <c r="J200" i="15" s="1"/>
  <c r="L200" i="15" s="1"/>
  <c r="I199" i="15"/>
  <c r="E199" i="15"/>
  <c r="J199" i="15" s="1"/>
  <c r="L199" i="15" s="1"/>
  <c r="I198" i="15"/>
  <c r="E198" i="15"/>
  <c r="J198" i="15" s="1"/>
  <c r="L198" i="15" s="1"/>
  <c r="I197" i="15"/>
  <c r="E197" i="15"/>
  <c r="J197" i="15" s="1"/>
  <c r="L197" i="15" s="1"/>
  <c r="I196" i="15"/>
  <c r="E196" i="15"/>
  <c r="J196" i="15" s="1"/>
  <c r="L196" i="15" s="1"/>
  <c r="I195" i="15"/>
  <c r="E195" i="15"/>
  <c r="J195" i="15" s="1"/>
  <c r="L195" i="15" s="1"/>
  <c r="I194" i="15"/>
  <c r="E194" i="15"/>
  <c r="J194" i="15" s="1"/>
  <c r="L194" i="15" s="1"/>
  <c r="I193" i="15"/>
  <c r="E193" i="15"/>
  <c r="J193" i="15" s="1"/>
  <c r="L193" i="15" s="1"/>
  <c r="I192" i="15"/>
  <c r="E192" i="15"/>
  <c r="J192" i="15" s="1"/>
  <c r="L192" i="15" s="1"/>
  <c r="I191" i="15"/>
  <c r="E191" i="15"/>
  <c r="J191" i="15" s="1"/>
  <c r="L191" i="15" s="1"/>
  <c r="I190" i="15"/>
  <c r="E190" i="15"/>
  <c r="J190" i="15" s="1"/>
  <c r="L190" i="15" s="1"/>
  <c r="I189" i="15"/>
  <c r="E189" i="15"/>
  <c r="J189" i="15" s="1"/>
  <c r="L189" i="15" s="1"/>
  <c r="I188" i="15"/>
  <c r="E188" i="15"/>
  <c r="J188" i="15" s="1"/>
  <c r="L188" i="15" s="1"/>
  <c r="I187" i="15"/>
  <c r="E187" i="15"/>
  <c r="J187" i="15" s="1"/>
  <c r="L187" i="15" s="1"/>
  <c r="I186" i="15"/>
  <c r="E186" i="15"/>
  <c r="J186" i="15" s="1"/>
  <c r="L186" i="15" s="1"/>
  <c r="I185" i="15"/>
  <c r="E185" i="15"/>
  <c r="J185" i="15" s="1"/>
  <c r="L185" i="15" s="1"/>
  <c r="I184" i="15"/>
  <c r="E184" i="15"/>
  <c r="J184" i="15" s="1"/>
  <c r="L184" i="15" s="1"/>
  <c r="I183" i="15"/>
  <c r="E183" i="15"/>
  <c r="J183" i="15" s="1"/>
  <c r="L183" i="15" s="1"/>
  <c r="I182" i="15"/>
  <c r="E182" i="15"/>
  <c r="J182" i="15" s="1"/>
  <c r="L182" i="15" s="1"/>
  <c r="I181" i="15"/>
  <c r="E181" i="15"/>
  <c r="J181" i="15" s="1"/>
  <c r="L181" i="15" s="1"/>
  <c r="I180" i="15"/>
  <c r="E180" i="15"/>
  <c r="J180" i="15" s="1"/>
  <c r="L180" i="15" s="1"/>
  <c r="I179" i="15"/>
  <c r="E179" i="15"/>
  <c r="J179" i="15" s="1"/>
  <c r="L179" i="15" s="1"/>
  <c r="I178" i="15"/>
  <c r="E178" i="15"/>
  <c r="J178" i="15" s="1"/>
  <c r="L178" i="15" s="1"/>
  <c r="I177" i="15"/>
  <c r="E177" i="15"/>
  <c r="J177" i="15" s="1"/>
  <c r="L177" i="15" s="1"/>
  <c r="I176" i="15"/>
  <c r="E176" i="15"/>
  <c r="J176" i="15" s="1"/>
  <c r="L176" i="15" s="1"/>
  <c r="I175" i="15"/>
  <c r="E175" i="15"/>
  <c r="J175" i="15" s="1"/>
  <c r="L175" i="15" s="1"/>
  <c r="I174" i="15"/>
  <c r="E174" i="15"/>
  <c r="J174" i="15" s="1"/>
  <c r="L174" i="15" s="1"/>
  <c r="I173" i="15"/>
  <c r="E173" i="15"/>
  <c r="J173" i="15" s="1"/>
  <c r="L173" i="15" s="1"/>
  <c r="I172" i="15"/>
  <c r="E172" i="15"/>
  <c r="J172" i="15" s="1"/>
  <c r="L172" i="15" s="1"/>
  <c r="I171" i="15"/>
  <c r="E171" i="15"/>
  <c r="J171" i="15" s="1"/>
  <c r="L171" i="15" s="1"/>
  <c r="I170" i="15"/>
  <c r="E170" i="15"/>
  <c r="J170" i="15" s="1"/>
  <c r="L170" i="15" s="1"/>
  <c r="I169" i="15"/>
  <c r="E169" i="15"/>
  <c r="J169" i="15" s="1"/>
  <c r="L169" i="15" s="1"/>
  <c r="I168" i="15"/>
  <c r="E168" i="15"/>
  <c r="J168" i="15" s="1"/>
  <c r="L168" i="15" s="1"/>
  <c r="I167" i="15"/>
  <c r="E167" i="15"/>
  <c r="J167" i="15" s="1"/>
  <c r="L167" i="15" s="1"/>
  <c r="I166" i="15"/>
  <c r="E166" i="15"/>
  <c r="J166" i="15" s="1"/>
  <c r="L166" i="15" s="1"/>
  <c r="I165" i="15"/>
  <c r="E165" i="15"/>
  <c r="J165" i="15" s="1"/>
  <c r="L165" i="15" s="1"/>
  <c r="I164" i="15"/>
  <c r="E164" i="15"/>
  <c r="J164" i="15" s="1"/>
  <c r="L164" i="15" s="1"/>
  <c r="I163" i="15"/>
  <c r="E163" i="15"/>
  <c r="J163" i="15" s="1"/>
  <c r="L163" i="15" s="1"/>
  <c r="I162" i="15"/>
  <c r="E162" i="15"/>
  <c r="J162" i="15" s="1"/>
  <c r="L162" i="15" s="1"/>
  <c r="I161" i="15"/>
  <c r="E161" i="15"/>
  <c r="J161" i="15" s="1"/>
  <c r="L161" i="15" s="1"/>
  <c r="I160" i="15"/>
  <c r="E160" i="15"/>
  <c r="J160" i="15" s="1"/>
  <c r="L160" i="15" s="1"/>
  <c r="I159" i="15"/>
  <c r="E159" i="15"/>
  <c r="J159" i="15" s="1"/>
  <c r="L159" i="15" s="1"/>
  <c r="I158" i="15"/>
  <c r="E158" i="15"/>
  <c r="J158" i="15" s="1"/>
  <c r="L158" i="15" s="1"/>
  <c r="I157" i="15"/>
  <c r="E157" i="15"/>
  <c r="J157" i="15" s="1"/>
  <c r="L157" i="15" s="1"/>
  <c r="I156" i="15"/>
  <c r="E156" i="15"/>
  <c r="J156" i="15" s="1"/>
  <c r="L156" i="15" s="1"/>
  <c r="I155" i="15"/>
  <c r="E155" i="15"/>
  <c r="J155" i="15" s="1"/>
  <c r="L155" i="15" s="1"/>
  <c r="I154" i="15"/>
  <c r="E154" i="15"/>
  <c r="J154" i="15" s="1"/>
  <c r="L154" i="15" s="1"/>
  <c r="I153" i="15"/>
  <c r="E153" i="15"/>
  <c r="J153" i="15" s="1"/>
  <c r="L153" i="15" s="1"/>
  <c r="I152" i="15"/>
  <c r="E152" i="15"/>
  <c r="J152" i="15" s="1"/>
  <c r="L152" i="15" s="1"/>
  <c r="I151" i="15"/>
  <c r="E151" i="15"/>
  <c r="J151" i="15" s="1"/>
  <c r="L151" i="15" s="1"/>
  <c r="I150" i="15"/>
  <c r="E150" i="15"/>
  <c r="J150" i="15" s="1"/>
  <c r="L150" i="15" s="1"/>
  <c r="I149" i="15"/>
  <c r="E149" i="15"/>
  <c r="J149" i="15" s="1"/>
  <c r="L149" i="15" s="1"/>
  <c r="I148" i="15"/>
  <c r="E148" i="15"/>
  <c r="J148" i="15" s="1"/>
  <c r="L148" i="15" s="1"/>
  <c r="I147" i="15"/>
  <c r="E147" i="15"/>
  <c r="J147" i="15" s="1"/>
  <c r="L147" i="15" s="1"/>
  <c r="I146" i="15"/>
  <c r="E146" i="15"/>
  <c r="J146" i="15" s="1"/>
  <c r="L146" i="15" s="1"/>
  <c r="I145" i="15"/>
  <c r="E145" i="15"/>
  <c r="J145" i="15" s="1"/>
  <c r="L145" i="15" s="1"/>
  <c r="I144" i="15"/>
  <c r="E144" i="15"/>
  <c r="J144" i="15" s="1"/>
  <c r="L144" i="15" s="1"/>
  <c r="I143" i="15"/>
  <c r="E143" i="15"/>
  <c r="J143" i="15" s="1"/>
  <c r="L143" i="15" s="1"/>
  <c r="I142" i="15"/>
  <c r="E142" i="15"/>
  <c r="J142" i="15" s="1"/>
  <c r="L142" i="15" s="1"/>
  <c r="I141" i="15"/>
  <c r="E141" i="15"/>
  <c r="J141" i="15" s="1"/>
  <c r="L141" i="15" s="1"/>
  <c r="I140" i="15"/>
  <c r="E140" i="15"/>
  <c r="J140" i="15" s="1"/>
  <c r="L140" i="15" s="1"/>
  <c r="I139" i="15"/>
  <c r="E139" i="15"/>
  <c r="J139" i="15" s="1"/>
  <c r="L139" i="15" s="1"/>
  <c r="I138" i="15"/>
  <c r="E138" i="15"/>
  <c r="J138" i="15" s="1"/>
  <c r="L138" i="15" s="1"/>
  <c r="I137" i="15"/>
  <c r="E137" i="15"/>
  <c r="J137" i="15" s="1"/>
  <c r="L137" i="15" s="1"/>
  <c r="I136" i="15"/>
  <c r="E136" i="15"/>
  <c r="J136" i="15" s="1"/>
  <c r="L136" i="15" s="1"/>
  <c r="I135" i="15"/>
  <c r="E135" i="15"/>
  <c r="J135" i="15" s="1"/>
  <c r="L135" i="15" s="1"/>
  <c r="I134" i="15"/>
  <c r="E134" i="15"/>
  <c r="J134" i="15" s="1"/>
  <c r="L134" i="15" s="1"/>
  <c r="I133" i="15"/>
  <c r="E133" i="15"/>
  <c r="J133" i="15" s="1"/>
  <c r="L133" i="15" s="1"/>
  <c r="I132" i="15"/>
  <c r="E132" i="15"/>
  <c r="J132" i="15" s="1"/>
  <c r="L132" i="15" s="1"/>
  <c r="I131" i="15"/>
  <c r="E131" i="15"/>
  <c r="J131" i="15" s="1"/>
  <c r="L131" i="15" s="1"/>
  <c r="I130" i="15"/>
  <c r="E130" i="15"/>
  <c r="J130" i="15" s="1"/>
  <c r="L130" i="15" s="1"/>
  <c r="I129" i="15"/>
  <c r="E129" i="15"/>
  <c r="J129" i="15" s="1"/>
  <c r="L129" i="15" s="1"/>
  <c r="I128" i="15"/>
  <c r="E128" i="15"/>
  <c r="J128" i="15" s="1"/>
  <c r="L128" i="15" s="1"/>
  <c r="I127" i="15"/>
  <c r="E127" i="15"/>
  <c r="J127" i="15" s="1"/>
  <c r="L127" i="15" s="1"/>
  <c r="I126" i="15"/>
  <c r="E126" i="15"/>
  <c r="J126" i="15" s="1"/>
  <c r="L126" i="15" s="1"/>
  <c r="I125" i="15"/>
  <c r="E125" i="15"/>
  <c r="J125" i="15" s="1"/>
  <c r="L125" i="15" s="1"/>
  <c r="I124" i="15"/>
  <c r="E124" i="15"/>
  <c r="J124" i="15" s="1"/>
  <c r="L124" i="15" s="1"/>
  <c r="I123" i="15"/>
  <c r="E123" i="15"/>
  <c r="J123" i="15" s="1"/>
  <c r="L123" i="15" s="1"/>
  <c r="I122" i="15"/>
  <c r="E122" i="15"/>
  <c r="J122" i="15" s="1"/>
  <c r="L122" i="15" s="1"/>
  <c r="I121" i="15"/>
  <c r="E121" i="15"/>
  <c r="J121" i="15" s="1"/>
  <c r="L121" i="15" s="1"/>
  <c r="I120" i="15"/>
  <c r="E120" i="15"/>
  <c r="J120" i="15" s="1"/>
  <c r="L120" i="15" s="1"/>
  <c r="I119" i="15"/>
  <c r="E119" i="15"/>
  <c r="J119" i="15" s="1"/>
  <c r="L119" i="15" s="1"/>
  <c r="I118" i="15"/>
  <c r="E118" i="15"/>
  <c r="J118" i="15" s="1"/>
  <c r="L118" i="15" s="1"/>
  <c r="I117" i="15"/>
  <c r="E117" i="15"/>
  <c r="J117" i="15" s="1"/>
  <c r="L117" i="15" s="1"/>
  <c r="I116" i="15"/>
  <c r="E116" i="15"/>
  <c r="J116" i="15" s="1"/>
  <c r="L116" i="15" s="1"/>
  <c r="I115" i="15"/>
  <c r="E115" i="15"/>
  <c r="J115" i="15" s="1"/>
  <c r="L115" i="15" s="1"/>
  <c r="I114" i="15"/>
  <c r="E114" i="15"/>
  <c r="J114" i="15" s="1"/>
  <c r="L114" i="15" s="1"/>
  <c r="I113" i="15"/>
  <c r="E113" i="15"/>
  <c r="J113" i="15" s="1"/>
  <c r="L113" i="15" s="1"/>
  <c r="I112" i="15"/>
  <c r="E112" i="15"/>
  <c r="J112" i="15" s="1"/>
  <c r="L112" i="15" s="1"/>
  <c r="I111" i="15"/>
  <c r="E111" i="15"/>
  <c r="J111" i="15" s="1"/>
  <c r="L111" i="15" s="1"/>
  <c r="I110" i="15"/>
  <c r="E110" i="15"/>
  <c r="J110" i="15" s="1"/>
  <c r="L110" i="15" s="1"/>
  <c r="I109" i="15"/>
  <c r="E109" i="15"/>
  <c r="J109" i="15" s="1"/>
  <c r="L109" i="15" s="1"/>
  <c r="I108" i="15"/>
  <c r="E108" i="15"/>
  <c r="J108" i="15" s="1"/>
  <c r="L108" i="15" s="1"/>
  <c r="I107" i="15"/>
  <c r="E107" i="15"/>
  <c r="J107" i="15" s="1"/>
  <c r="L107" i="15" s="1"/>
  <c r="I106" i="15"/>
  <c r="E106" i="15"/>
  <c r="J106" i="15" s="1"/>
  <c r="L106" i="15" s="1"/>
  <c r="I105" i="15"/>
  <c r="E105" i="15"/>
  <c r="J105" i="15" s="1"/>
  <c r="L105" i="15" s="1"/>
  <c r="I104" i="15"/>
  <c r="E104" i="15"/>
  <c r="J104" i="15" s="1"/>
  <c r="L104" i="15" s="1"/>
  <c r="I103" i="15"/>
  <c r="E103" i="15"/>
  <c r="J103" i="15" s="1"/>
  <c r="L103" i="15" s="1"/>
  <c r="I102" i="15"/>
  <c r="E102" i="15"/>
  <c r="J102" i="15" s="1"/>
  <c r="L102" i="15" s="1"/>
  <c r="I101" i="15"/>
  <c r="E101" i="15"/>
  <c r="J101" i="15" s="1"/>
  <c r="L101" i="15" s="1"/>
  <c r="I100" i="15"/>
  <c r="E100" i="15"/>
  <c r="J100" i="15" s="1"/>
  <c r="L100" i="15" s="1"/>
  <c r="I99" i="15"/>
  <c r="E99" i="15"/>
  <c r="J99" i="15" s="1"/>
  <c r="L99" i="15" s="1"/>
  <c r="I98" i="15"/>
  <c r="E98" i="15"/>
  <c r="J98" i="15" s="1"/>
  <c r="L98" i="15" s="1"/>
  <c r="I97" i="15"/>
  <c r="E97" i="15"/>
  <c r="J97" i="15" s="1"/>
  <c r="L97" i="15" s="1"/>
  <c r="I96" i="15"/>
  <c r="E96" i="15"/>
  <c r="J96" i="15" s="1"/>
  <c r="L96" i="15" s="1"/>
  <c r="I95" i="15"/>
  <c r="E95" i="15"/>
  <c r="J95" i="15" s="1"/>
  <c r="L95" i="15" s="1"/>
  <c r="I94" i="15"/>
  <c r="E94" i="15"/>
  <c r="J94" i="15" s="1"/>
  <c r="L94" i="15" s="1"/>
  <c r="I93" i="15"/>
  <c r="E93" i="15"/>
  <c r="J93" i="15" s="1"/>
  <c r="L93" i="15" s="1"/>
  <c r="I92" i="15"/>
  <c r="E92" i="15"/>
  <c r="J92" i="15" s="1"/>
  <c r="L92" i="15" s="1"/>
  <c r="I91" i="15"/>
  <c r="E91" i="15"/>
  <c r="J91" i="15" s="1"/>
  <c r="L91" i="15" s="1"/>
  <c r="I90" i="15"/>
  <c r="E90" i="15"/>
  <c r="J90" i="15" s="1"/>
  <c r="L90" i="15" s="1"/>
  <c r="I89" i="15"/>
  <c r="E89" i="15"/>
  <c r="J89" i="15" s="1"/>
  <c r="L89" i="15" s="1"/>
  <c r="I88" i="15"/>
  <c r="E88" i="15"/>
  <c r="J88" i="15" s="1"/>
  <c r="L88" i="15" s="1"/>
  <c r="I87" i="15"/>
  <c r="E87" i="15"/>
  <c r="J87" i="15" s="1"/>
  <c r="L87" i="15" s="1"/>
  <c r="I86" i="15"/>
  <c r="E86" i="15"/>
  <c r="J86" i="15" s="1"/>
  <c r="L86" i="15" s="1"/>
  <c r="I85" i="15"/>
  <c r="E85" i="15"/>
  <c r="J85" i="15" s="1"/>
  <c r="L85" i="15" s="1"/>
  <c r="I84" i="15"/>
  <c r="E84" i="15"/>
  <c r="J84" i="15" s="1"/>
  <c r="L84" i="15" s="1"/>
  <c r="I83" i="15"/>
  <c r="E83" i="15"/>
  <c r="J83" i="15" s="1"/>
  <c r="L83" i="15" s="1"/>
  <c r="I82" i="15"/>
  <c r="E82" i="15"/>
  <c r="J82" i="15" s="1"/>
  <c r="L82" i="15" s="1"/>
  <c r="I81" i="15"/>
  <c r="E81" i="15"/>
  <c r="J81" i="15" s="1"/>
  <c r="L81" i="15" s="1"/>
  <c r="I80" i="15"/>
  <c r="E80" i="15"/>
  <c r="J80" i="15" s="1"/>
  <c r="L80" i="15" s="1"/>
  <c r="I79" i="15"/>
  <c r="E79" i="15"/>
  <c r="J79" i="15" s="1"/>
  <c r="L79" i="15" s="1"/>
  <c r="I78" i="15"/>
  <c r="E78" i="15"/>
  <c r="J78" i="15" s="1"/>
  <c r="L78" i="15" s="1"/>
  <c r="I77" i="15"/>
  <c r="E77" i="15"/>
  <c r="J77" i="15" s="1"/>
  <c r="L77" i="15" s="1"/>
  <c r="I76" i="15"/>
  <c r="E76" i="15"/>
  <c r="J76" i="15" s="1"/>
  <c r="L76" i="15" s="1"/>
  <c r="I75" i="15"/>
  <c r="E75" i="15"/>
  <c r="J75" i="15" s="1"/>
  <c r="L75" i="15" s="1"/>
  <c r="I74" i="15"/>
  <c r="E74" i="15"/>
  <c r="J74" i="15" s="1"/>
  <c r="L74" i="15" s="1"/>
  <c r="I73" i="15"/>
  <c r="E73" i="15"/>
  <c r="J73" i="15" s="1"/>
  <c r="L73" i="15" s="1"/>
  <c r="I72" i="15"/>
  <c r="E72" i="15"/>
  <c r="J72" i="15" s="1"/>
  <c r="L72" i="15" s="1"/>
  <c r="I71" i="15"/>
  <c r="E71" i="15"/>
  <c r="J71" i="15" s="1"/>
  <c r="L71" i="15" s="1"/>
  <c r="I70" i="15"/>
  <c r="E70" i="15"/>
  <c r="J70" i="15" s="1"/>
  <c r="L70" i="15" s="1"/>
  <c r="I69" i="15"/>
  <c r="E69" i="15"/>
  <c r="J69" i="15" s="1"/>
  <c r="L69" i="15" s="1"/>
  <c r="I68" i="15"/>
  <c r="E68" i="15"/>
  <c r="J68" i="15" s="1"/>
  <c r="L68" i="15" s="1"/>
  <c r="I67" i="15"/>
  <c r="E67" i="15"/>
  <c r="J67" i="15" s="1"/>
  <c r="L67" i="15" s="1"/>
  <c r="I66" i="15"/>
  <c r="E66" i="15"/>
  <c r="J66" i="15" s="1"/>
  <c r="L66" i="15" s="1"/>
  <c r="I65" i="15"/>
  <c r="E65" i="15"/>
  <c r="J65" i="15" s="1"/>
  <c r="L65" i="15" s="1"/>
  <c r="I64" i="15"/>
  <c r="E64" i="15"/>
  <c r="J64" i="15" s="1"/>
  <c r="L64" i="15" s="1"/>
  <c r="I63" i="15"/>
  <c r="E63" i="15"/>
  <c r="J63" i="15" s="1"/>
  <c r="L63" i="15" s="1"/>
  <c r="I62" i="15"/>
  <c r="E62" i="15"/>
  <c r="J62" i="15" s="1"/>
  <c r="L62" i="15" s="1"/>
  <c r="I61" i="15"/>
  <c r="E61" i="15"/>
  <c r="J61" i="15" s="1"/>
  <c r="L61" i="15" s="1"/>
  <c r="I60" i="15"/>
  <c r="E60" i="15"/>
  <c r="J60" i="15" s="1"/>
  <c r="L60" i="15" s="1"/>
  <c r="I59" i="15"/>
  <c r="E59" i="15"/>
  <c r="J59" i="15" s="1"/>
  <c r="L59" i="15" s="1"/>
  <c r="I58" i="15"/>
  <c r="E58" i="15"/>
  <c r="J58" i="15" s="1"/>
  <c r="L58" i="15" s="1"/>
  <c r="I57" i="15"/>
  <c r="E57" i="15"/>
  <c r="J57" i="15" s="1"/>
  <c r="L57" i="15" s="1"/>
  <c r="I56" i="15"/>
  <c r="E56" i="15"/>
  <c r="J56" i="15" s="1"/>
  <c r="L56" i="15" s="1"/>
  <c r="I55" i="15"/>
  <c r="E55" i="15"/>
  <c r="J55" i="15" s="1"/>
  <c r="L55" i="15" s="1"/>
  <c r="I54" i="15"/>
  <c r="E54" i="15"/>
  <c r="J54" i="15" s="1"/>
  <c r="L54" i="15" s="1"/>
  <c r="I53" i="15"/>
  <c r="E53" i="15"/>
  <c r="J53" i="15" s="1"/>
  <c r="L53" i="15" s="1"/>
  <c r="I52" i="15"/>
  <c r="E52" i="15"/>
  <c r="J52" i="15" s="1"/>
  <c r="L52" i="15" s="1"/>
  <c r="I51" i="15"/>
  <c r="E51" i="15"/>
  <c r="J51" i="15" s="1"/>
  <c r="L51" i="15" s="1"/>
  <c r="I50" i="15"/>
  <c r="E50" i="15"/>
  <c r="J50" i="15" s="1"/>
  <c r="L50" i="15" s="1"/>
  <c r="I49" i="15"/>
  <c r="E49" i="15"/>
  <c r="J49" i="15" s="1"/>
  <c r="L49" i="15" s="1"/>
  <c r="I48" i="15"/>
  <c r="E48" i="15"/>
  <c r="J48" i="15" s="1"/>
  <c r="L48" i="15" s="1"/>
  <c r="I47" i="15"/>
  <c r="E47" i="15"/>
  <c r="J47" i="15" s="1"/>
  <c r="L47" i="15" s="1"/>
  <c r="I46" i="15"/>
  <c r="E46" i="15"/>
  <c r="J46" i="15" s="1"/>
  <c r="L46" i="15" s="1"/>
  <c r="I45" i="15"/>
  <c r="E45" i="15"/>
  <c r="J45" i="15" s="1"/>
  <c r="L45" i="15" s="1"/>
  <c r="I44" i="15"/>
  <c r="E44" i="15"/>
  <c r="J44" i="15" s="1"/>
  <c r="L44" i="15" s="1"/>
  <c r="I43" i="15"/>
  <c r="E43" i="15"/>
  <c r="J43" i="15" s="1"/>
  <c r="L43" i="15" s="1"/>
  <c r="I42" i="15"/>
  <c r="E42" i="15"/>
  <c r="J42" i="15" s="1"/>
  <c r="L42" i="15" s="1"/>
  <c r="I41" i="15"/>
  <c r="E41" i="15"/>
  <c r="J41" i="15" s="1"/>
  <c r="L41" i="15" s="1"/>
  <c r="I40" i="15"/>
  <c r="E40" i="15"/>
  <c r="J40" i="15" s="1"/>
  <c r="L40" i="15" s="1"/>
  <c r="I39" i="15"/>
  <c r="E39" i="15"/>
  <c r="J39" i="15" s="1"/>
  <c r="L39" i="15" s="1"/>
  <c r="I38" i="15"/>
  <c r="E38" i="15"/>
  <c r="J38" i="15" s="1"/>
  <c r="L38" i="15" s="1"/>
  <c r="I37" i="15"/>
  <c r="E37" i="15"/>
  <c r="J37" i="15" s="1"/>
  <c r="L37" i="15" s="1"/>
  <c r="I36" i="15"/>
  <c r="E36" i="15"/>
  <c r="J36" i="15" s="1"/>
  <c r="L36" i="15" s="1"/>
  <c r="I35" i="15"/>
  <c r="E35" i="15"/>
  <c r="J35" i="15" s="1"/>
  <c r="L35" i="15" s="1"/>
  <c r="I34" i="15"/>
  <c r="E34" i="15"/>
  <c r="J34" i="15" s="1"/>
  <c r="L34" i="15" s="1"/>
  <c r="I33" i="15"/>
  <c r="E33" i="15"/>
  <c r="J33" i="15" s="1"/>
  <c r="L33" i="15" s="1"/>
  <c r="I32" i="15"/>
  <c r="E32" i="15"/>
  <c r="J32" i="15" s="1"/>
  <c r="L32" i="15" s="1"/>
  <c r="I31" i="15"/>
  <c r="E31" i="15"/>
  <c r="J31" i="15" s="1"/>
  <c r="L31" i="15" s="1"/>
  <c r="I30" i="15"/>
  <c r="E30" i="15"/>
  <c r="J30" i="15" s="1"/>
  <c r="L30" i="15" s="1"/>
  <c r="I29" i="15"/>
  <c r="E29" i="15"/>
  <c r="J29" i="15" s="1"/>
  <c r="L29" i="15" s="1"/>
  <c r="I28" i="15"/>
  <c r="E28" i="15"/>
  <c r="J28" i="15" s="1"/>
  <c r="L28" i="15" s="1"/>
  <c r="I27" i="15"/>
  <c r="E27" i="15"/>
  <c r="J27" i="15" s="1"/>
  <c r="L27" i="15" s="1"/>
  <c r="I26" i="15"/>
  <c r="E26" i="15"/>
  <c r="J26" i="15" s="1"/>
  <c r="L26" i="15" s="1"/>
  <c r="I25" i="15"/>
  <c r="E25" i="15"/>
  <c r="J25" i="15" s="1"/>
  <c r="L25" i="15" s="1"/>
  <c r="I24" i="15"/>
  <c r="E24" i="15"/>
  <c r="J24" i="15" s="1"/>
  <c r="L24" i="15" s="1"/>
  <c r="I23" i="15"/>
  <c r="E23" i="15"/>
  <c r="J23" i="15" s="1"/>
  <c r="L23" i="15" s="1"/>
  <c r="I22" i="15"/>
  <c r="E22" i="15"/>
  <c r="J22" i="15" s="1"/>
  <c r="L22" i="15" s="1"/>
  <c r="I21" i="15"/>
  <c r="E21" i="15"/>
  <c r="J21" i="15" s="1"/>
  <c r="L21" i="15" s="1"/>
  <c r="I20" i="15"/>
  <c r="E20" i="15"/>
  <c r="J20" i="15" s="1"/>
  <c r="L20" i="15" s="1"/>
  <c r="I19" i="15"/>
  <c r="E19" i="15"/>
  <c r="J19" i="15" s="1"/>
  <c r="L19" i="15" s="1"/>
  <c r="I18" i="15"/>
  <c r="E18" i="15"/>
  <c r="J18" i="15" s="1"/>
  <c r="L18" i="15" s="1"/>
  <c r="I17" i="15"/>
  <c r="E17" i="15"/>
  <c r="J17" i="15" s="1"/>
  <c r="L17" i="15" s="1"/>
  <c r="I16" i="15"/>
  <c r="E16" i="15"/>
  <c r="J16" i="15" s="1"/>
  <c r="L16" i="15" s="1"/>
  <c r="I15" i="15"/>
  <c r="E15" i="15"/>
  <c r="J15" i="15" s="1"/>
  <c r="L15" i="15" s="1"/>
  <c r="I14" i="15"/>
  <c r="E14" i="15"/>
  <c r="J14" i="15" s="1"/>
  <c r="L14" i="15" s="1"/>
  <c r="I13" i="15"/>
  <c r="E13" i="15"/>
  <c r="J13" i="15" s="1"/>
  <c r="L13" i="15" s="1"/>
  <c r="I12" i="15"/>
  <c r="E12" i="15"/>
  <c r="J12" i="15" s="1"/>
  <c r="L12" i="15" s="1"/>
  <c r="I11" i="15"/>
  <c r="E11" i="15"/>
  <c r="J11" i="15" s="1"/>
  <c r="L11" i="15" s="1"/>
  <c r="I10" i="15"/>
  <c r="E10" i="15"/>
  <c r="J10" i="15" s="1"/>
  <c r="L10" i="15" s="1"/>
  <c r="I9" i="15"/>
  <c r="E9" i="15"/>
  <c r="J9" i="15" s="1"/>
  <c r="L9" i="15" s="1"/>
  <c r="I8" i="15"/>
  <c r="E8" i="15"/>
  <c r="J8" i="15" s="1"/>
  <c r="L8" i="15" s="1"/>
  <c r="I7" i="15"/>
  <c r="E7" i="15"/>
  <c r="J7" i="15" s="1"/>
  <c r="L7" i="15" s="1"/>
  <c r="I6" i="15"/>
  <c r="E6" i="15"/>
  <c r="J6" i="15" s="1"/>
  <c r="L6" i="15" s="1"/>
  <c r="I5" i="15"/>
  <c r="E5" i="15"/>
  <c r="J5" i="15" s="1"/>
  <c r="L5" i="15" s="1"/>
  <c r="I4" i="15"/>
  <c r="E4" i="15"/>
  <c r="I3" i="15"/>
  <c r="E3" i="15"/>
  <c r="I2" i="15"/>
  <c r="E2" i="15"/>
  <c r="J871" i="15" l="1"/>
  <c r="L871" i="15" s="1"/>
  <c r="J875" i="15"/>
  <c r="L875" i="15" s="1"/>
  <c r="J879" i="15"/>
  <c r="L879" i="15" s="1"/>
  <c r="J883" i="15"/>
  <c r="L883" i="15" s="1"/>
  <c r="J887" i="15"/>
  <c r="L887" i="15" s="1"/>
  <c r="J891" i="15"/>
  <c r="L891" i="15" s="1"/>
  <c r="J895" i="15"/>
  <c r="L895" i="15" s="1"/>
  <c r="J899" i="15"/>
  <c r="L899" i="15" s="1"/>
  <c r="J903" i="15"/>
  <c r="L903" i="15" s="1"/>
  <c r="J907" i="15"/>
  <c r="L907" i="15" s="1"/>
  <c r="J911" i="15"/>
  <c r="L911" i="15" s="1"/>
  <c r="J915" i="15"/>
  <c r="L915" i="15" s="1"/>
  <c r="J919" i="15"/>
  <c r="L919" i="15" s="1"/>
  <c r="J923" i="15"/>
  <c r="L923" i="15" s="1"/>
  <c r="J927" i="15"/>
  <c r="L927" i="15" s="1"/>
  <c r="J931" i="15"/>
  <c r="L931" i="15" s="1"/>
  <c r="J935" i="15"/>
  <c r="L935" i="15" s="1"/>
  <c r="J939" i="15"/>
  <c r="L939" i="15" s="1"/>
  <c r="J943" i="15"/>
  <c r="L943" i="15" s="1"/>
  <c r="J947" i="15"/>
  <c r="L947" i="15" s="1"/>
  <c r="J951" i="15"/>
  <c r="L951" i="15" s="1"/>
  <c r="J955" i="15"/>
  <c r="L955" i="15" s="1"/>
  <c r="J959" i="15"/>
  <c r="L959" i="15" s="1"/>
  <c r="J963" i="15"/>
  <c r="L963" i="15" s="1"/>
  <c r="J967" i="15"/>
  <c r="L967" i="15" s="1"/>
  <c r="J971" i="15"/>
  <c r="L971" i="15" s="1"/>
  <c r="J975" i="15"/>
  <c r="L975" i="15" s="1"/>
  <c r="J979" i="15"/>
  <c r="L979" i="15" s="1"/>
  <c r="J983" i="15"/>
  <c r="L983" i="15" s="1"/>
  <c r="J987" i="15"/>
  <c r="L987" i="15" s="1"/>
  <c r="J991" i="15"/>
  <c r="L991" i="15" s="1"/>
  <c r="J995" i="15"/>
  <c r="L995" i="15" s="1"/>
  <c r="J999" i="15"/>
  <c r="L999" i="15" s="1"/>
  <c r="J4" i="15"/>
  <c r="L4" i="15" s="1"/>
  <c r="J691" i="15"/>
  <c r="L691" i="15" s="1"/>
  <c r="J707" i="15"/>
  <c r="L707" i="15" s="1"/>
  <c r="J723" i="15"/>
  <c r="L723" i="15" s="1"/>
  <c r="J739" i="15"/>
  <c r="L739" i="15" s="1"/>
  <c r="J671" i="15"/>
  <c r="L671" i="15" s="1"/>
  <c r="J676" i="15"/>
  <c r="L676" i="15" s="1"/>
  <c r="J687" i="15"/>
  <c r="L687" i="15" s="1"/>
  <c r="J703" i="15"/>
  <c r="L703" i="15" s="1"/>
  <c r="J719" i="15"/>
  <c r="L719" i="15" s="1"/>
  <c r="J735" i="15"/>
  <c r="L735" i="15" s="1"/>
  <c r="J688" i="15"/>
  <c r="L688" i="15" s="1"/>
  <c r="J704" i="15"/>
  <c r="L704" i="15" s="1"/>
  <c r="J720" i="15"/>
  <c r="L720" i="15" s="1"/>
  <c r="J736" i="15"/>
  <c r="L736" i="15" s="1"/>
  <c r="J3" i="15"/>
  <c r="L3" i="15" s="1"/>
  <c r="J2" i="15"/>
  <c r="L2" i="15" s="1"/>
  <c r="G5" i="7" l="1"/>
  <c r="G6" i="7"/>
  <c r="G7" i="7"/>
  <c r="P6" i="7" l="1"/>
  <c r="P7" i="7"/>
  <c r="P5" i="7"/>
  <c r="Q7" i="7" l="1"/>
  <c r="Q6" i="7"/>
  <c r="Q5" i="7"/>
  <c r="O6" i="7"/>
  <c r="O7" i="7"/>
  <c r="O5" i="7"/>
  <c r="N6" i="7"/>
  <c r="N7" i="7"/>
  <c r="N5" i="7"/>
  <c r="M6" i="7"/>
  <c r="M7" i="7"/>
  <c r="M5" i="7"/>
  <c r="L6" i="7"/>
  <c r="L7" i="7"/>
  <c r="L5" i="7"/>
  <c r="K6" i="7"/>
  <c r="K7" i="7"/>
  <c r="K5" i="7"/>
  <c r="J6" i="7"/>
  <c r="J7" i="7"/>
  <c r="J5" i="7"/>
  <c r="I6" i="7"/>
  <c r="I7" i="7"/>
  <c r="I5" i="7"/>
  <c r="H7" i="7"/>
  <c r="H6" i="7"/>
  <c r="H5" i="7"/>
  <c r="F6" i="7"/>
  <c r="F7" i="7"/>
  <c r="F5" i="7"/>
  <c r="E6" i="7"/>
  <c r="E7" i="7"/>
  <c r="E5" i="7"/>
  <c r="D7" i="7"/>
  <c r="D5" i="7"/>
  <c r="D6" i="7"/>
  <c r="C6" i="7"/>
  <c r="C7" i="7"/>
  <c r="C5" i="7"/>
  <c r="R5" i="7" l="1"/>
  <c r="R6" i="7"/>
  <c r="R7" i="7"/>
  <c r="C37" i="12"/>
  <c r="C19" i="12"/>
  <c r="C41" i="12" l="1"/>
  <c r="C45" i="12" s="1"/>
  <c r="F72" i="18"/>
  <c r="G72" i="18" s="1"/>
  <c r="F81" i="18"/>
  <c r="G81" i="18" s="1"/>
  <c r="F208" i="18"/>
  <c r="G208" i="18" s="1"/>
  <c r="F52" i="18"/>
  <c r="G52" i="18" s="1"/>
  <c r="F111" i="18"/>
  <c r="G111" i="18" s="1"/>
  <c r="F229" i="18"/>
  <c r="G229" i="18" s="1"/>
  <c r="F169" i="18"/>
  <c r="G169" i="18" s="1"/>
  <c r="F176" i="18"/>
  <c r="G176" i="18" s="1"/>
  <c r="F64" i="18"/>
  <c r="G64" i="18" s="1"/>
  <c r="F159" i="18"/>
  <c r="G159" i="18" s="1"/>
  <c r="F31" i="18"/>
  <c r="G31" i="18" s="1"/>
  <c r="F170" i="18"/>
  <c r="G170" i="18" s="1"/>
  <c r="F85" i="18"/>
  <c r="G85" i="18" s="1"/>
  <c r="F175" i="18"/>
  <c r="G175" i="18" s="1"/>
  <c r="F121" i="18"/>
  <c r="G121" i="18" s="1"/>
  <c r="F150" i="18"/>
  <c r="G150" i="18" s="1"/>
  <c r="F43" i="18"/>
  <c r="G43" i="18" s="1"/>
  <c r="F79" i="18"/>
  <c r="G79" i="18" s="1"/>
  <c r="F20" i="18"/>
  <c r="G20" i="18" s="1"/>
  <c r="F24" i="18"/>
  <c r="G24" i="18" s="1"/>
  <c r="F96" i="18"/>
  <c r="G96" i="18" s="1"/>
  <c r="F183" i="18"/>
  <c r="G183" i="18" s="1"/>
  <c r="F192" i="18"/>
  <c r="G192" i="18" s="1"/>
  <c r="F215" i="18"/>
  <c r="G215" i="18" s="1"/>
  <c r="F75" i="18"/>
  <c r="G75" i="18" s="1"/>
  <c r="F205" i="18"/>
  <c r="G205" i="18" s="1"/>
  <c r="F217" i="18"/>
  <c r="G217" i="18" s="1"/>
  <c r="F152" i="18"/>
  <c r="G152" i="18" s="1"/>
  <c r="F227" i="18"/>
  <c r="G227" i="18" s="1"/>
  <c r="F41" i="18"/>
  <c r="G41" i="18" s="1"/>
  <c r="F231" i="18"/>
  <c r="G231" i="18" s="1"/>
  <c r="F224" i="18"/>
  <c r="G224" i="18" s="1"/>
  <c r="F123" i="18"/>
  <c r="G123" i="18" s="1"/>
  <c r="F204" i="18"/>
  <c r="G204" i="18" s="1"/>
  <c r="F153" i="18"/>
  <c r="G153" i="18" s="1"/>
  <c r="F166" i="18"/>
  <c r="G166" i="18" s="1"/>
  <c r="F136" i="18"/>
  <c r="G136" i="18" s="1"/>
  <c r="F101" i="18"/>
  <c r="G101" i="18" s="1"/>
  <c r="F168" i="18"/>
  <c r="G168" i="18" s="1"/>
  <c r="F8" i="18"/>
  <c r="G8" i="18" s="1"/>
  <c r="F39" i="18"/>
  <c r="G39" i="18" s="1"/>
  <c r="F80" i="18"/>
  <c r="G80" i="18" s="1"/>
  <c r="F35" i="18"/>
  <c r="G35" i="18" s="1"/>
  <c r="F149" i="18"/>
  <c r="G149" i="18" s="1"/>
  <c r="F45" i="18"/>
  <c r="G45" i="18" s="1"/>
  <c r="F125" i="18"/>
  <c r="G125" i="18" s="1"/>
  <c r="F102" i="18"/>
  <c r="G102" i="18" s="1"/>
  <c r="F77" i="18"/>
  <c r="G77" i="18" s="1"/>
  <c r="F53" i="18"/>
  <c r="G53" i="18" s="1"/>
  <c r="F214" i="18"/>
  <c r="G214" i="18" s="1"/>
  <c r="F186" i="18"/>
  <c r="G186" i="18" s="1"/>
  <c r="F12" i="18"/>
  <c r="G12" i="18" s="1"/>
  <c r="F11" i="18"/>
  <c r="G11" i="18" s="1"/>
  <c r="F221" i="18"/>
  <c r="G221" i="18" s="1"/>
  <c r="F28" i="18"/>
  <c r="G28" i="18" s="1"/>
  <c r="F187" i="18"/>
  <c r="G187" i="18" s="1"/>
  <c r="F67" i="18"/>
  <c r="G67" i="18" s="1"/>
  <c r="F220" i="18"/>
  <c r="G220" i="18" s="1"/>
  <c r="F114" i="18"/>
  <c r="G114" i="18" s="1"/>
  <c r="F44" i="18"/>
  <c r="G44" i="18" s="1"/>
  <c r="F73" i="18"/>
  <c r="G73" i="18" s="1"/>
  <c r="F110" i="18"/>
  <c r="G110" i="18" s="1"/>
  <c r="F184" i="18"/>
  <c r="G184" i="18" s="1"/>
  <c r="F22" i="18"/>
  <c r="G22" i="18" s="1"/>
  <c r="F18" i="18"/>
  <c r="G18" i="18" s="1"/>
  <c r="F91" i="18"/>
  <c r="G91" i="18" s="1"/>
  <c r="F218" i="18"/>
  <c r="G218" i="18" s="1"/>
  <c r="F185" i="18"/>
  <c r="G185" i="18" s="1"/>
  <c r="F118" i="18"/>
  <c r="G118" i="18" s="1"/>
  <c r="F163" i="18"/>
  <c r="G163" i="18" s="1"/>
  <c r="F180" i="18"/>
  <c r="G180" i="18" s="1"/>
  <c r="F146" i="18"/>
  <c r="G146" i="18" s="1"/>
  <c r="F103" i="18"/>
  <c r="G103" i="18" s="1"/>
  <c r="F197" i="18"/>
  <c r="G197" i="18" s="1"/>
  <c r="F58" i="18"/>
  <c r="G58" i="18" s="1"/>
  <c r="F119" i="18"/>
  <c r="G119" i="18" s="1"/>
  <c r="F106" i="18"/>
  <c r="G106" i="18" s="1"/>
  <c r="F154" i="18"/>
  <c r="G154" i="18" s="1"/>
  <c r="F130" i="18"/>
  <c r="G130" i="18" s="1"/>
  <c r="F83" i="18"/>
  <c r="G83" i="18" s="1"/>
  <c r="F92" i="18"/>
  <c r="G92" i="18" s="1"/>
  <c r="F115" i="18"/>
  <c r="G115" i="18" s="1"/>
  <c r="F51" i="18"/>
  <c r="G51" i="18" s="1"/>
  <c r="F179" i="18"/>
  <c r="G179" i="18" s="1"/>
  <c r="F188" i="18"/>
  <c r="G188" i="18" s="1"/>
  <c r="F108" i="18"/>
  <c r="G108" i="18" s="1"/>
  <c r="F109" i="18"/>
  <c r="G109" i="18" s="1"/>
  <c r="F15" i="18"/>
  <c r="G15" i="18" s="1"/>
  <c r="F132" i="18"/>
  <c r="G132" i="18" s="1"/>
  <c r="F62" i="18"/>
  <c r="G62" i="18" s="1"/>
  <c r="F144" i="18"/>
  <c r="G144" i="18" s="1"/>
  <c r="F213" i="18"/>
  <c r="G213" i="18" s="1"/>
  <c r="F30" i="18"/>
  <c r="G30" i="18" s="1"/>
  <c r="F200" i="18"/>
  <c r="G200" i="18" s="1"/>
  <c r="F151" i="18"/>
  <c r="G151" i="18" s="1"/>
  <c r="F193" i="18"/>
  <c r="G193" i="18" s="1"/>
  <c r="F76" i="18"/>
  <c r="G76" i="18" s="1"/>
  <c r="F93" i="18"/>
  <c r="G93" i="18" s="1"/>
  <c r="F117" i="18"/>
  <c r="G117" i="18" s="1"/>
  <c r="F223" i="18"/>
  <c r="G223" i="18" s="1"/>
  <c r="F181" i="18"/>
  <c r="G181" i="18" s="1"/>
  <c r="F61" i="18"/>
  <c r="G61" i="18" s="1"/>
  <c r="F48" i="18"/>
  <c r="G48" i="18" s="1"/>
  <c r="F226" i="18"/>
  <c r="G226" i="18" s="1"/>
  <c r="F16" i="18"/>
  <c r="G16" i="18" s="1"/>
  <c r="F141" i="18"/>
  <c r="G141" i="18" s="1"/>
  <c r="F90" i="18"/>
  <c r="G90" i="18" s="1"/>
  <c r="F66" i="18"/>
  <c r="G66" i="18" s="1"/>
  <c r="F207" i="18"/>
  <c r="G207" i="18" s="1"/>
  <c r="F124" i="18"/>
  <c r="G124" i="18" s="1"/>
  <c r="F137" i="18"/>
  <c r="G137" i="18" s="1"/>
  <c r="F148" i="18"/>
  <c r="G148" i="18" s="1"/>
  <c r="F122" i="18"/>
  <c r="G122" i="18" s="1"/>
  <c r="F60" i="18"/>
  <c r="G60" i="18" s="1"/>
  <c r="F71" i="18"/>
  <c r="G71" i="18" s="1"/>
  <c r="F104" i="18"/>
  <c r="G104" i="18" s="1"/>
  <c r="F42" i="18"/>
  <c r="G42" i="18" s="1"/>
  <c r="F57" i="18"/>
  <c r="G57" i="18" s="1"/>
  <c r="G23" i="18"/>
  <c r="F46" i="18"/>
  <c r="G46" i="18" s="1"/>
  <c r="F167" i="18"/>
  <c r="G167" i="18" s="1"/>
  <c r="F145" i="18"/>
  <c r="G145" i="18" s="1"/>
  <c r="F211" i="18"/>
  <c r="G211" i="18" s="1"/>
  <c r="F203" i="18"/>
  <c r="G203" i="18" s="1"/>
  <c r="F202" i="18"/>
  <c r="G202" i="18" s="1"/>
  <c r="F9" i="18"/>
  <c r="G9" i="18" s="1"/>
  <c r="F10" i="18"/>
  <c r="G10" i="18" s="1"/>
  <c r="F157" i="18"/>
  <c r="G157" i="18" s="1"/>
  <c r="F196" i="18"/>
  <c r="G196" i="18" s="1"/>
  <c r="F56" i="18"/>
  <c r="G56" i="18" s="1"/>
  <c r="F160" i="18"/>
  <c r="G160" i="18" s="1"/>
  <c r="F87" i="18"/>
  <c r="G87" i="18" s="1"/>
  <c r="F158" i="18"/>
  <c r="G158" i="18" s="1"/>
  <c r="F127" i="18"/>
  <c r="G127" i="18" s="1"/>
  <c r="F21" i="18"/>
  <c r="G21" i="18" s="1"/>
  <c r="F178" i="18"/>
  <c r="G178" i="18" s="1"/>
  <c r="F97" i="18"/>
  <c r="G97" i="18" s="1"/>
  <c r="F70" i="18"/>
  <c r="G70" i="18" s="1"/>
  <c r="F155" i="18"/>
  <c r="G155" i="18" s="1"/>
  <c r="F32" i="18"/>
  <c r="G32" i="18" s="1"/>
  <c r="F199" i="18"/>
  <c r="G199" i="18" s="1"/>
  <c r="F135" i="18"/>
  <c r="G135" i="18" s="1"/>
  <c r="F164" i="18"/>
  <c r="G164" i="18" s="1"/>
  <c r="F25" i="18"/>
  <c r="G25" i="18" s="1"/>
  <c r="F69" i="18"/>
  <c r="G69" i="18" s="1"/>
  <c r="F17" i="18"/>
  <c r="G17" i="18" s="1"/>
  <c r="F112" i="18"/>
  <c r="G112" i="18" s="1"/>
  <c r="F94" i="18"/>
  <c r="G94" i="18" s="1"/>
  <c r="F177" i="18"/>
  <c r="G177" i="18" s="1"/>
  <c r="F209" i="18"/>
  <c r="G209" i="18" s="1"/>
  <c r="F143" i="18"/>
  <c r="G143" i="18" s="1"/>
  <c r="F38" i="18"/>
  <c r="G38" i="18" s="1"/>
  <c r="F194" i="18"/>
  <c r="G194" i="18" s="1"/>
  <c r="F161" i="18"/>
  <c r="G161" i="18" s="1"/>
  <c r="F105" i="18"/>
  <c r="G105" i="18" s="1"/>
  <c r="F98" i="18"/>
  <c r="G98" i="18" s="1"/>
  <c r="F171" i="18"/>
  <c r="G171" i="18" s="1"/>
  <c r="F228" i="18"/>
  <c r="G228" i="18" s="1"/>
  <c r="F34" i="18"/>
  <c r="G34" i="18" s="1"/>
  <c r="F190" i="18"/>
  <c r="G190" i="18" s="1"/>
  <c r="F140" i="18"/>
  <c r="G140" i="18" s="1"/>
  <c r="F99" i="18"/>
  <c r="G99" i="18" s="1"/>
  <c r="F138" i="18"/>
  <c r="G138" i="18" s="1"/>
  <c r="F14" i="18"/>
  <c r="G14" i="18" s="1"/>
  <c r="F173" i="18"/>
  <c r="G173" i="18" s="1"/>
  <c r="F147" i="18"/>
  <c r="G147" i="18" s="1"/>
  <c r="F95" i="18"/>
  <c r="G95" i="18" s="1"/>
  <c r="F139" i="18"/>
  <c r="G139" i="18" s="1"/>
  <c r="F120" i="18"/>
  <c r="G120" i="18" s="1"/>
  <c r="F128" i="18"/>
  <c r="G128" i="18" s="1"/>
  <c r="F78" i="18"/>
  <c r="G78" i="18" s="1"/>
  <c r="F7" i="18"/>
  <c r="G7" i="18" s="1"/>
  <c r="F27" i="18"/>
  <c r="G27" i="18" s="1"/>
  <c r="F47" i="18"/>
  <c r="G47" i="18" s="1"/>
  <c r="F126" i="18"/>
  <c r="G126" i="18" s="1"/>
  <c r="F37" i="18"/>
  <c r="G37" i="18" s="1"/>
  <c r="F40" i="18"/>
  <c r="G40" i="18" s="1"/>
  <c r="F142" i="18"/>
  <c r="G142" i="18" s="1"/>
  <c r="F174" i="18"/>
  <c r="G174" i="18" s="1"/>
  <c r="F74" i="18"/>
  <c r="G74" i="18" s="1"/>
  <c r="F68" i="18"/>
  <c r="G68" i="18" s="1"/>
  <c r="F198" i="18"/>
  <c r="G198" i="18" s="1"/>
  <c r="F195" i="18"/>
  <c r="G195" i="18" s="1"/>
  <c r="F172" i="18"/>
  <c r="G172" i="18" s="1"/>
  <c r="F63" i="18"/>
  <c r="G63" i="18" s="1"/>
  <c r="F116" i="18"/>
  <c r="G116" i="18" s="1"/>
  <c r="F131" i="18"/>
  <c r="G131" i="18" s="1"/>
  <c r="F36" i="18"/>
  <c r="G36" i="18" s="1"/>
  <c r="F219" i="18"/>
  <c r="G219" i="18" s="1"/>
  <c r="F201" i="18"/>
  <c r="G201" i="18" s="1"/>
  <c r="F162" i="18"/>
  <c r="G162" i="18" s="1"/>
  <c r="F84" i="18"/>
  <c r="G84" i="18" s="1"/>
  <c r="F225" i="18"/>
  <c r="G225" i="18" s="1"/>
  <c r="F50" i="18"/>
  <c r="G50" i="18" s="1"/>
  <c r="F230" i="18"/>
  <c r="G230" i="18" s="1"/>
  <c r="F133" i="18"/>
  <c r="G133" i="18" s="1"/>
  <c r="F59" i="18"/>
  <c r="G59" i="18" s="1"/>
  <c r="F222" i="18"/>
  <c r="G222" i="18" s="1"/>
  <c r="F54" i="18"/>
  <c r="G54" i="18" s="1"/>
  <c r="F134" i="18"/>
  <c r="G134" i="18" s="1"/>
  <c r="F82" i="18"/>
  <c r="G82" i="18" s="1"/>
  <c r="F86" i="18"/>
  <c r="G86" i="18" s="1"/>
  <c r="F212" i="18"/>
  <c r="G212" i="18" s="1"/>
  <c r="F13" i="18"/>
  <c r="G13" i="18" s="1"/>
  <c r="F88" i="18"/>
  <c r="G88" i="18" s="1"/>
  <c r="F100" i="18"/>
  <c r="G100" i="18" s="1"/>
  <c r="F216" i="18"/>
  <c r="G216" i="18" s="1"/>
  <c r="F232" i="18"/>
  <c r="G232" i="18" s="1"/>
  <c r="F26" i="18"/>
  <c r="G26" i="18" s="1"/>
  <c r="F129" i="18"/>
  <c r="G129" i="18" s="1"/>
  <c r="F182" i="18"/>
  <c r="G182" i="18" s="1"/>
  <c r="F49" i="18"/>
  <c r="G49" i="18" s="1"/>
  <c r="F55" i="18"/>
  <c r="G55" i="18" s="1"/>
  <c r="F29" i="18"/>
  <c r="G29" i="18" s="1"/>
  <c r="F19" i="18"/>
  <c r="G19" i="18" s="1"/>
  <c r="F189" i="18"/>
  <c r="G189" i="18" s="1"/>
  <c r="F165" i="18"/>
  <c r="G165" i="18" s="1"/>
  <c r="F65" i="18"/>
  <c r="G65" i="18" s="1"/>
  <c r="F33" i="18"/>
  <c r="G33" i="18" s="1"/>
  <c r="F113" i="18"/>
  <c r="G113" i="18" s="1"/>
  <c r="F107" i="18"/>
  <c r="G107" i="18" s="1"/>
  <c r="F210" i="18"/>
  <c r="G210" i="18" s="1"/>
  <c r="F191" i="18"/>
  <c r="G191" i="18" s="1"/>
  <c r="F89" i="18"/>
  <c r="G89" i="18" s="1"/>
  <c r="F156" i="18"/>
  <c r="G156" i="18" s="1"/>
  <c r="N159" i="18"/>
  <c r="L159" i="18"/>
  <c r="M159" i="18"/>
  <c r="S159" i="18"/>
  <c r="H159" i="18"/>
  <c r="I159" i="18"/>
  <c r="J159" i="18"/>
  <c r="O159" i="18"/>
  <c r="K159" i="18"/>
  <c r="Q159" i="18"/>
  <c r="U159" i="18"/>
  <c r="AB159" i="18"/>
  <c r="AC159" i="18" s="1"/>
  <c r="T159" i="18"/>
  <c r="W159" i="18"/>
  <c r="V159" i="18"/>
  <c r="AS159" i="18"/>
  <c r="AW159" i="18"/>
  <c r="BY159" i="18"/>
  <c r="AZ159" i="18"/>
  <c r="BC159" i="18"/>
  <c r="BF159" i="18"/>
  <c r="AH159" i="18"/>
  <c r="BK159" i="18"/>
  <c r="AJ159" i="18"/>
  <c r="BQ159" i="18"/>
  <c r="AO159" i="18"/>
  <c r="BS159" i="18"/>
  <c r="AN159" i="18"/>
  <c r="AV159" i="18"/>
  <c r="BA159" i="18"/>
  <c r="BG159" i="18"/>
  <c r="BR159" i="18"/>
  <c r="BZ159" i="18"/>
  <c r="AF159" i="18"/>
  <c r="AL159" i="18"/>
  <c r="AT159" i="18"/>
  <c r="BD159" i="18"/>
  <c r="BL159" i="18"/>
  <c r="BT159" i="18"/>
  <c r="AK159" i="18"/>
  <c r="AM159" i="18"/>
  <c r="AX159" i="18"/>
  <c r="BE159" i="18"/>
  <c r="BM159" i="18"/>
  <c r="BU159" i="18"/>
  <c r="AG159" i="18"/>
  <c r="AP159" i="18"/>
  <c r="AU159" i="18"/>
  <c r="BH159" i="18"/>
  <c r="BO159" i="18"/>
  <c r="BV159" i="18"/>
  <c r="AQ159" i="18"/>
  <c r="AY159" i="18"/>
  <c r="BJ159" i="18"/>
  <c r="BN159" i="18"/>
  <c r="BW159" i="18"/>
  <c r="AI159" i="18"/>
  <c r="AR159" i="18"/>
  <c r="BB159" i="18"/>
  <c r="BI159" i="18"/>
  <c r="BP159" i="18"/>
  <c r="BX159" i="18"/>
  <c r="S18" i="18"/>
  <c r="N18" i="18"/>
  <c r="M18" i="18"/>
  <c r="H18" i="18"/>
  <c r="I18" i="18"/>
  <c r="J18" i="18"/>
  <c r="K18" i="18"/>
  <c r="L18" i="18"/>
  <c r="U18" i="18"/>
  <c r="Q18" i="18"/>
  <c r="T18" i="18"/>
  <c r="W18" i="18"/>
  <c r="V18" i="18"/>
  <c r="O18" i="18"/>
  <c r="BF18" i="18"/>
  <c r="AB18" i="18"/>
  <c r="AC18" i="18" s="1"/>
  <c r="BL18" i="18"/>
  <c r="AG18" i="18"/>
  <c r="AN18" i="18"/>
  <c r="BR18" i="18"/>
  <c r="AL18" i="18"/>
  <c r="BT18" i="18"/>
  <c r="AS18" i="18"/>
  <c r="BY18" i="18"/>
  <c r="AW18" i="18"/>
  <c r="BB18" i="18"/>
  <c r="BD18" i="18"/>
  <c r="AF18" i="18"/>
  <c r="AO18" i="18"/>
  <c r="AV18" i="18"/>
  <c r="BC18" i="18"/>
  <c r="BG18" i="18"/>
  <c r="BS18" i="18"/>
  <c r="AM18" i="18"/>
  <c r="AT18" i="18"/>
  <c r="BE18" i="18"/>
  <c r="BM18" i="18"/>
  <c r="BU18" i="18"/>
  <c r="AH18" i="18"/>
  <c r="AP18" i="18"/>
  <c r="AU18" i="18"/>
  <c r="BH18" i="18"/>
  <c r="BN18" i="18"/>
  <c r="BV18" i="18"/>
  <c r="AI18" i="18"/>
  <c r="AQ18" i="18"/>
  <c r="AY18" i="18"/>
  <c r="BK18" i="18"/>
  <c r="BO18" i="18"/>
  <c r="BW18" i="18"/>
  <c r="AJ18" i="18"/>
  <c r="AR18" i="18"/>
  <c r="AZ18" i="18"/>
  <c r="BI18" i="18"/>
  <c r="BP18" i="18"/>
  <c r="BZ18" i="18"/>
  <c r="AK18" i="18"/>
  <c r="AX18" i="18"/>
  <c r="BA18" i="18"/>
  <c r="BJ18" i="18"/>
  <c r="BQ18" i="18"/>
  <c r="BX18" i="18"/>
  <c r="N132" i="18"/>
  <c r="H132" i="18"/>
  <c r="R132" i="18" s="1"/>
  <c r="I132" i="18"/>
  <c r="J132" i="18"/>
  <c r="K132" i="18"/>
  <c r="L132" i="18"/>
  <c r="U132" i="18"/>
  <c r="M132" i="18"/>
  <c r="W132" i="18"/>
  <c r="T132" i="18"/>
  <c r="V132" i="18"/>
  <c r="O132" i="18"/>
  <c r="S132" i="18"/>
  <c r="Q132" i="18"/>
  <c r="AB132" i="18"/>
  <c r="AC132" i="18" s="1"/>
  <c r="BB132" i="18"/>
  <c r="AX132" i="18"/>
  <c r="BJ132" i="18"/>
  <c r="BD132" i="18"/>
  <c r="AF132" i="18"/>
  <c r="BG132" i="18"/>
  <c r="BM132" i="18"/>
  <c r="AO132" i="18"/>
  <c r="BR132" i="18"/>
  <c r="AM132" i="18"/>
  <c r="BV132" i="18"/>
  <c r="AH132" i="18"/>
  <c r="AL132" i="18"/>
  <c r="AW132" i="18"/>
  <c r="BC132" i="18"/>
  <c r="BL132" i="18"/>
  <c r="BS132" i="18"/>
  <c r="AG132" i="18"/>
  <c r="AP132" i="18"/>
  <c r="AT132" i="18"/>
  <c r="BE132" i="18"/>
  <c r="BN132" i="18"/>
  <c r="BU132" i="18"/>
  <c r="AI132" i="18"/>
  <c r="AQ132" i="18"/>
  <c r="AU132" i="18"/>
  <c r="BH132" i="18"/>
  <c r="BO132" i="18"/>
  <c r="BW132" i="18"/>
  <c r="AK132" i="18"/>
  <c r="AR132" i="18"/>
  <c r="AY132" i="18"/>
  <c r="BI132" i="18"/>
  <c r="BP132" i="18"/>
  <c r="BX132" i="18"/>
  <c r="AJ132" i="18"/>
  <c r="AS132" i="18"/>
  <c r="AZ132" i="18"/>
  <c r="BK132" i="18"/>
  <c r="BT132" i="18"/>
  <c r="BZ132" i="18"/>
  <c r="AN132" i="18"/>
  <c r="AV132" i="18"/>
  <c r="BA132" i="18"/>
  <c r="BF132" i="18"/>
  <c r="BQ132" i="18"/>
  <c r="BY132" i="18"/>
  <c r="H114" i="18"/>
  <c r="I114" i="18"/>
  <c r="J114" i="18"/>
  <c r="K114" i="18"/>
  <c r="L114" i="18"/>
  <c r="M114" i="18"/>
  <c r="W114" i="18"/>
  <c r="N114" i="18"/>
  <c r="V114" i="18"/>
  <c r="S114" i="18"/>
  <c r="O114" i="18"/>
  <c r="Q114" i="18"/>
  <c r="U114" i="18"/>
  <c r="AF114" i="18"/>
  <c r="T114" i="18"/>
  <c r="BL114" i="18"/>
  <c r="AB114" i="18"/>
  <c r="AC114" i="18" s="1"/>
  <c r="AH114" i="18"/>
  <c r="BN114" i="18"/>
  <c r="AO114" i="18"/>
  <c r="BU114" i="18"/>
  <c r="AP114" i="18"/>
  <c r="BV114" i="18"/>
  <c r="AT114" i="18"/>
  <c r="AU114" i="18"/>
  <c r="BD114" i="18"/>
  <c r="BH114" i="18"/>
  <c r="AG114" i="18"/>
  <c r="AM114" i="18"/>
  <c r="AX114" i="18"/>
  <c r="BE114" i="18"/>
  <c r="BK114" i="18"/>
  <c r="BT114" i="18"/>
  <c r="AK114" i="18"/>
  <c r="AQ114" i="18"/>
  <c r="AY114" i="18"/>
  <c r="BM114" i="18"/>
  <c r="BO114" i="18"/>
  <c r="BW114" i="18"/>
  <c r="AI114" i="18"/>
  <c r="AR114" i="18"/>
  <c r="AZ114" i="18"/>
  <c r="BI114" i="18"/>
  <c r="BP114" i="18"/>
  <c r="BX114" i="18"/>
  <c r="AJ114" i="18"/>
  <c r="AS114" i="18"/>
  <c r="BB114" i="18"/>
  <c r="BJ114" i="18"/>
  <c r="BQ114" i="18"/>
  <c r="BZ114" i="18"/>
  <c r="AN114" i="18"/>
  <c r="AV114" i="18"/>
  <c r="BA114" i="18"/>
  <c r="BF114" i="18"/>
  <c r="BR114" i="18"/>
  <c r="BY114" i="18"/>
  <c r="AL114" i="18"/>
  <c r="AW114" i="18"/>
  <c r="BC114" i="18"/>
  <c r="BG114" i="18"/>
  <c r="BS114" i="18"/>
  <c r="H169" i="18"/>
  <c r="I169" i="18"/>
  <c r="J169" i="18"/>
  <c r="K169" i="18"/>
  <c r="N169" i="18"/>
  <c r="L169" i="18"/>
  <c r="M169" i="18"/>
  <c r="S169" i="18"/>
  <c r="Q169" i="18"/>
  <c r="O169" i="18"/>
  <c r="U169" i="18"/>
  <c r="T169" i="18"/>
  <c r="W169" i="18"/>
  <c r="V169" i="18"/>
  <c r="AB169" i="18"/>
  <c r="AC169" i="18" s="1"/>
  <c r="AT169" i="18"/>
  <c r="AY169" i="18"/>
  <c r="BE169" i="18"/>
  <c r="BI169" i="18"/>
  <c r="AF169" i="18"/>
  <c r="BK169" i="18"/>
  <c r="AH169" i="18"/>
  <c r="BO169" i="18"/>
  <c r="AM169" i="18"/>
  <c r="BV169" i="18"/>
  <c r="AQ169" i="18"/>
  <c r="BW169" i="18"/>
  <c r="AG169" i="18"/>
  <c r="AP169" i="18"/>
  <c r="AU169" i="18"/>
  <c r="BH169" i="18"/>
  <c r="BN169" i="18"/>
  <c r="BU169" i="18"/>
  <c r="AO169" i="18"/>
  <c r="AR169" i="18"/>
  <c r="AZ169" i="18"/>
  <c r="BF169" i="18"/>
  <c r="BP169" i="18"/>
  <c r="BX169" i="18"/>
  <c r="AI169" i="18"/>
  <c r="AS169" i="18"/>
  <c r="BA169" i="18"/>
  <c r="BJ169" i="18"/>
  <c r="BQ169" i="18"/>
  <c r="BY169" i="18"/>
  <c r="AJ169" i="18"/>
  <c r="AV169" i="18"/>
  <c r="BB169" i="18"/>
  <c r="BG169" i="18"/>
  <c r="BR169" i="18"/>
  <c r="BZ169" i="18"/>
  <c r="AK169" i="18"/>
  <c r="AN169" i="18"/>
  <c r="AX169" i="18"/>
  <c r="BC169" i="18"/>
  <c r="BL169" i="18"/>
  <c r="BT169" i="18"/>
  <c r="AL169" i="18"/>
  <c r="AW169" i="18"/>
  <c r="BD169" i="18"/>
  <c r="BM169" i="18"/>
  <c r="BS169" i="18"/>
  <c r="I79" i="18"/>
  <c r="J79" i="18"/>
  <c r="K79" i="18"/>
  <c r="AB79" i="18"/>
  <c r="AC79" i="18" s="1"/>
  <c r="L79" i="18"/>
  <c r="N79" i="18"/>
  <c r="M79" i="18"/>
  <c r="U79" i="18"/>
  <c r="S79" i="18"/>
  <c r="H79" i="18"/>
  <c r="Q79" i="18"/>
  <c r="O79" i="18"/>
  <c r="T79" i="18"/>
  <c r="W79" i="18"/>
  <c r="V79" i="18"/>
  <c r="AG79" i="18"/>
  <c r="AJ79" i="18"/>
  <c r="BK79" i="18"/>
  <c r="BP79" i="18"/>
  <c r="AP79" i="18"/>
  <c r="BV79" i="18"/>
  <c r="AR79" i="18"/>
  <c r="BY79" i="18"/>
  <c r="AU79" i="18"/>
  <c r="BB79" i="18"/>
  <c r="BH79" i="18"/>
  <c r="BI79" i="18"/>
  <c r="AI79" i="18"/>
  <c r="AQ79" i="18"/>
  <c r="AY79" i="18"/>
  <c r="BJ79" i="18"/>
  <c r="BN79" i="18"/>
  <c r="BW79" i="18"/>
  <c r="AK79" i="18"/>
  <c r="AS79" i="18"/>
  <c r="AZ79" i="18"/>
  <c r="BF79" i="18"/>
  <c r="BQ79" i="18"/>
  <c r="BX79" i="18"/>
  <c r="AN79" i="18"/>
  <c r="AV79" i="18"/>
  <c r="BA79" i="18"/>
  <c r="BG79" i="18"/>
  <c r="BR79" i="18"/>
  <c r="BZ79" i="18"/>
  <c r="AH79" i="18"/>
  <c r="AO79" i="18"/>
  <c r="AW79" i="18"/>
  <c r="BC79" i="18"/>
  <c r="BL79" i="18"/>
  <c r="BU79" i="18"/>
  <c r="AF79" i="18"/>
  <c r="AL79" i="18"/>
  <c r="AX79" i="18"/>
  <c r="BD79" i="18"/>
  <c r="BM79" i="18"/>
  <c r="BS79" i="18"/>
  <c r="AM79" i="18"/>
  <c r="AT79" i="18"/>
  <c r="BE79" i="18"/>
  <c r="BO79" i="18"/>
  <c r="BT79" i="18"/>
  <c r="K166" i="18"/>
  <c r="J166" i="18"/>
  <c r="L166" i="18"/>
  <c r="N166" i="18"/>
  <c r="M166" i="18"/>
  <c r="U166" i="18"/>
  <c r="O166" i="18"/>
  <c r="W166" i="18"/>
  <c r="H166" i="18"/>
  <c r="I166" i="18"/>
  <c r="T166" i="18"/>
  <c r="V166" i="18"/>
  <c r="S166" i="18"/>
  <c r="Q166" i="18"/>
  <c r="AB166" i="18"/>
  <c r="AC166" i="18" s="1"/>
  <c r="AY166" i="18"/>
  <c r="BB166" i="18"/>
  <c r="AF166" i="18"/>
  <c r="BI166" i="18"/>
  <c r="BF166" i="18"/>
  <c r="AI166" i="18"/>
  <c r="BO166" i="18"/>
  <c r="AN166" i="18"/>
  <c r="BQ166" i="18"/>
  <c r="AQ166" i="18"/>
  <c r="BV166" i="18"/>
  <c r="AS166" i="18"/>
  <c r="BY166" i="18"/>
  <c r="AJ166" i="18"/>
  <c r="AR166" i="18"/>
  <c r="AZ166" i="18"/>
  <c r="BJ166" i="18"/>
  <c r="BP166" i="18"/>
  <c r="BX166" i="18"/>
  <c r="AK166" i="18"/>
  <c r="AV166" i="18"/>
  <c r="BA166" i="18"/>
  <c r="BG166" i="18"/>
  <c r="BR166" i="18"/>
  <c r="BZ166" i="18"/>
  <c r="AL166" i="18"/>
  <c r="AW166" i="18"/>
  <c r="BC166" i="18"/>
  <c r="BL166" i="18"/>
  <c r="BS166" i="18"/>
  <c r="AG166" i="18"/>
  <c r="AO166" i="18"/>
  <c r="AT166" i="18"/>
  <c r="BD166" i="18"/>
  <c r="BM166" i="18"/>
  <c r="BT166" i="18"/>
  <c r="AM166" i="18"/>
  <c r="AU166" i="18"/>
  <c r="BE166" i="18"/>
  <c r="BK166" i="18"/>
  <c r="BU166" i="18"/>
  <c r="AH166" i="18"/>
  <c r="AP166" i="18"/>
  <c r="AX166" i="18"/>
  <c r="BH166" i="18"/>
  <c r="BN166" i="18"/>
  <c r="BW166" i="18"/>
  <c r="L62" i="18"/>
  <c r="K62" i="18"/>
  <c r="N62" i="18"/>
  <c r="M62" i="18"/>
  <c r="W62" i="18"/>
  <c r="H62" i="18"/>
  <c r="I62" i="18"/>
  <c r="J62" i="18"/>
  <c r="O62" i="18"/>
  <c r="V62" i="18"/>
  <c r="S62" i="18"/>
  <c r="Q62" i="18"/>
  <c r="U62" i="18"/>
  <c r="T62" i="18"/>
  <c r="AB62" i="18"/>
  <c r="AC62" i="18" s="1"/>
  <c r="AK62" i="18"/>
  <c r="AX62" i="18"/>
  <c r="AL62" i="18"/>
  <c r="AW62" i="18"/>
  <c r="BF62" i="18"/>
  <c r="BJ62" i="18"/>
  <c r="AF62" i="18"/>
  <c r="BW62" i="18"/>
  <c r="BZ62" i="18"/>
  <c r="AH62" i="18"/>
  <c r="AM62" i="18"/>
  <c r="AU62" i="18"/>
  <c r="BM62" i="18"/>
  <c r="AG62" i="18"/>
  <c r="AP62" i="18"/>
  <c r="AZ62" i="18"/>
  <c r="BN62" i="18"/>
  <c r="AI62" i="18"/>
  <c r="AQ62" i="18"/>
  <c r="BA62" i="18"/>
  <c r="BP62" i="18"/>
  <c r="AJ62" i="18"/>
  <c r="AR62" i="18"/>
  <c r="BB62" i="18"/>
  <c r="BU62" i="18"/>
  <c r="AN62" i="18"/>
  <c r="AS62" i="18"/>
  <c r="BD62" i="18"/>
  <c r="BT62" i="18"/>
  <c r="AO62" i="18"/>
  <c r="AV62" i="18"/>
  <c r="BH62" i="18"/>
  <c r="BV62" i="18"/>
  <c r="BG62" i="18"/>
  <c r="BQ62" i="18"/>
  <c r="BX62" i="18"/>
  <c r="BC62" i="18"/>
  <c r="BL62" i="18"/>
  <c r="BR62" i="18"/>
  <c r="AT62" i="18"/>
  <c r="BE62" i="18"/>
  <c r="BK62" i="18"/>
  <c r="BS62" i="18"/>
  <c r="AY62" i="18"/>
  <c r="BI62" i="18"/>
  <c r="BO62" i="18"/>
  <c r="BY62" i="18"/>
  <c r="L223" i="18"/>
  <c r="N223" i="18"/>
  <c r="M223" i="18"/>
  <c r="H223" i="18"/>
  <c r="R223" i="18" s="1"/>
  <c r="O223" i="18"/>
  <c r="I223" i="18"/>
  <c r="S223" i="18"/>
  <c r="J223" i="18"/>
  <c r="K223" i="18"/>
  <c r="Q223" i="18"/>
  <c r="U223" i="18"/>
  <c r="T223" i="18"/>
  <c r="AF223" i="18"/>
  <c r="W223" i="18"/>
  <c r="V223" i="18"/>
  <c r="BD223" i="18"/>
  <c r="BK223" i="18"/>
  <c r="AB223" i="18"/>
  <c r="AC223" i="18" s="1"/>
  <c r="BE223" i="18"/>
  <c r="AH223" i="18"/>
  <c r="BM223" i="18"/>
  <c r="AL223" i="18"/>
  <c r="BT223" i="18"/>
  <c r="AM223" i="18"/>
  <c r="BU223" i="18"/>
  <c r="AT223" i="18"/>
  <c r="AX223" i="18"/>
  <c r="AG223" i="18"/>
  <c r="AP223" i="18"/>
  <c r="AU223" i="18"/>
  <c r="BH223" i="18"/>
  <c r="BO223" i="18"/>
  <c r="BV223" i="18"/>
  <c r="AI223" i="18"/>
  <c r="AQ223" i="18"/>
  <c r="AY223" i="18"/>
  <c r="BJ223" i="18"/>
  <c r="BN223" i="18"/>
  <c r="BW223" i="18"/>
  <c r="AJ223" i="18"/>
  <c r="AR223" i="18"/>
  <c r="BB223" i="18"/>
  <c r="BI223" i="18"/>
  <c r="BP223" i="18"/>
  <c r="BX223" i="18"/>
  <c r="AN223" i="18"/>
  <c r="AS223" i="18"/>
  <c r="AZ223" i="18"/>
  <c r="BF223" i="18"/>
  <c r="BQ223" i="18"/>
  <c r="BY223" i="18"/>
  <c r="AK223" i="18"/>
  <c r="AV223" i="18"/>
  <c r="BA223" i="18"/>
  <c r="BG223" i="18"/>
  <c r="BR223" i="18"/>
  <c r="BZ223" i="18"/>
  <c r="AO223" i="18"/>
  <c r="AW223" i="18"/>
  <c r="BC223" i="18"/>
  <c r="BL223" i="18"/>
  <c r="BS223" i="18"/>
  <c r="N217" i="18"/>
  <c r="M217" i="18"/>
  <c r="H217" i="18"/>
  <c r="R217" i="18" s="1"/>
  <c r="U217" i="18"/>
  <c r="I217" i="18"/>
  <c r="S217" i="18"/>
  <c r="J217" i="18"/>
  <c r="K217" i="18"/>
  <c r="L217" i="18"/>
  <c r="Q217" i="18"/>
  <c r="T217" i="18"/>
  <c r="W217" i="18"/>
  <c r="BU217" i="18"/>
  <c r="V217" i="18"/>
  <c r="O217" i="18"/>
  <c r="AB217" i="18"/>
  <c r="AC217" i="18" s="1"/>
  <c r="AO217" i="18"/>
  <c r="AT217" i="18"/>
  <c r="AP217" i="18"/>
  <c r="BV217" i="18"/>
  <c r="AU217" i="18"/>
  <c r="BE217" i="18"/>
  <c r="BH217" i="18"/>
  <c r="AG217" i="18"/>
  <c r="BK217" i="18"/>
  <c r="AH217" i="18"/>
  <c r="BN217" i="18"/>
  <c r="AI217" i="18"/>
  <c r="AX217" i="18"/>
  <c r="AY217" i="18"/>
  <c r="BI217" i="18"/>
  <c r="BO217" i="18"/>
  <c r="BW217" i="18"/>
  <c r="AJ217" i="18"/>
  <c r="AQ217" i="18"/>
  <c r="AZ217" i="18"/>
  <c r="BJ217" i="18"/>
  <c r="BP217" i="18"/>
  <c r="BY217" i="18"/>
  <c r="AN217" i="18"/>
  <c r="AR217" i="18"/>
  <c r="BB217" i="18"/>
  <c r="BF217" i="18"/>
  <c r="BQ217" i="18"/>
  <c r="BX217" i="18"/>
  <c r="AK217" i="18"/>
  <c r="AS217" i="18"/>
  <c r="BA217" i="18"/>
  <c r="BG217" i="18"/>
  <c r="BR217" i="18"/>
  <c r="BZ217" i="18"/>
  <c r="AL217" i="18"/>
  <c r="AV217" i="18"/>
  <c r="BC217" i="18"/>
  <c r="BL217" i="18"/>
  <c r="BS217" i="18"/>
  <c r="AF217" i="18"/>
  <c r="AM217" i="18"/>
  <c r="AW217" i="18"/>
  <c r="BD217" i="18"/>
  <c r="BM217" i="18"/>
  <c r="BT217" i="18"/>
  <c r="N101" i="18"/>
  <c r="H101" i="18"/>
  <c r="U101" i="18"/>
  <c r="I101" i="18"/>
  <c r="W101" i="18"/>
  <c r="J101" i="18"/>
  <c r="K101" i="18"/>
  <c r="L101" i="18"/>
  <c r="M101" i="18"/>
  <c r="T101" i="18"/>
  <c r="V101" i="18"/>
  <c r="AB101" i="18"/>
  <c r="AC101" i="18" s="1"/>
  <c r="O101" i="18"/>
  <c r="S101" i="18"/>
  <c r="Q101" i="18"/>
  <c r="AG101" i="18"/>
  <c r="BE101" i="18"/>
  <c r="BN101" i="18"/>
  <c r="BH101" i="18"/>
  <c r="AI101" i="18"/>
  <c r="BO101" i="18"/>
  <c r="AP101" i="18"/>
  <c r="BU101" i="18"/>
  <c r="AQ101" i="18"/>
  <c r="BV101" i="18"/>
  <c r="AU101" i="18"/>
  <c r="AY101" i="18"/>
  <c r="AJ101" i="18"/>
  <c r="AR101" i="18"/>
  <c r="AZ101" i="18"/>
  <c r="BI101" i="18"/>
  <c r="BP101" i="18"/>
  <c r="BZ101" i="18"/>
  <c r="AN101" i="18"/>
  <c r="AS101" i="18"/>
  <c r="BA101" i="18"/>
  <c r="BF101" i="18"/>
  <c r="BQ101" i="18"/>
  <c r="BX101" i="18"/>
  <c r="AO101" i="18"/>
  <c r="AV101" i="18"/>
  <c r="BB101" i="18"/>
  <c r="BG101" i="18"/>
  <c r="BR101" i="18"/>
  <c r="BY101" i="18"/>
  <c r="AF101" i="18"/>
  <c r="AK101" i="18"/>
  <c r="AW101" i="18"/>
  <c r="BC101" i="18"/>
  <c r="BL101" i="18"/>
  <c r="BT101" i="18"/>
  <c r="AH101" i="18"/>
  <c r="AL101" i="18"/>
  <c r="AX101" i="18"/>
  <c r="BD101" i="18"/>
  <c r="BM101" i="18"/>
  <c r="BS101" i="18"/>
  <c r="AM101" i="18"/>
  <c r="AT101" i="18"/>
  <c r="BJ101" i="18"/>
  <c r="BK101" i="18"/>
  <c r="BW101" i="18"/>
  <c r="H76" i="18"/>
  <c r="I76" i="18"/>
  <c r="W76" i="18"/>
  <c r="J76" i="18"/>
  <c r="K76" i="18"/>
  <c r="L76" i="18"/>
  <c r="AS76" i="18"/>
  <c r="M76" i="18"/>
  <c r="N76" i="18"/>
  <c r="V76" i="18"/>
  <c r="AU76" i="18"/>
  <c r="S76" i="18"/>
  <c r="O76" i="18"/>
  <c r="Q76" i="18"/>
  <c r="U76" i="18"/>
  <c r="T76" i="18"/>
  <c r="BW76" i="18"/>
  <c r="AB76" i="18"/>
  <c r="AC76" i="18" s="1"/>
  <c r="AQ76" i="18"/>
  <c r="BY76" i="18"/>
  <c r="AY76" i="18"/>
  <c r="BI76" i="18"/>
  <c r="BJ76" i="18"/>
  <c r="AI76" i="18"/>
  <c r="BO76" i="18"/>
  <c r="AJ76" i="18"/>
  <c r="BP76" i="18"/>
  <c r="AN76" i="18"/>
  <c r="AR76" i="18"/>
  <c r="AZ76" i="18"/>
  <c r="BM76" i="18"/>
  <c r="BQ76" i="18"/>
  <c r="BX76" i="18"/>
  <c r="AK76" i="18"/>
  <c r="AV76" i="18"/>
  <c r="BA76" i="18"/>
  <c r="BF76" i="18"/>
  <c r="BR76" i="18"/>
  <c r="BZ76" i="18"/>
  <c r="AH76" i="18"/>
  <c r="AL76" i="18"/>
  <c r="AW76" i="18"/>
  <c r="BC76" i="18"/>
  <c r="BG76" i="18"/>
  <c r="BS76" i="18"/>
  <c r="AF76" i="18"/>
  <c r="AO76" i="18"/>
  <c r="BB76" i="18"/>
  <c r="BD76" i="18"/>
  <c r="BL76" i="18"/>
  <c r="BT76" i="18"/>
  <c r="AG76" i="18"/>
  <c r="AM76" i="18"/>
  <c r="AT76" i="18"/>
  <c r="BE76" i="18"/>
  <c r="BK76" i="18"/>
  <c r="BU76" i="18"/>
  <c r="AP76" i="18"/>
  <c r="AX76" i="18"/>
  <c r="BH76" i="18"/>
  <c r="BN76" i="18"/>
  <c r="BV76" i="18"/>
  <c r="H212" i="18"/>
  <c r="R212" i="18" s="1"/>
  <c r="I212" i="18"/>
  <c r="J212" i="18"/>
  <c r="K212" i="18"/>
  <c r="S212" i="18"/>
  <c r="L212" i="18"/>
  <c r="N212" i="18"/>
  <c r="M212" i="18"/>
  <c r="Q212" i="18"/>
  <c r="O212" i="18"/>
  <c r="U212" i="18"/>
  <c r="T212" i="18"/>
  <c r="W212" i="18"/>
  <c r="V212" i="18"/>
  <c r="AB212" i="18"/>
  <c r="AC212" i="18" s="1"/>
  <c r="AO212" i="18"/>
  <c r="BF212" i="18"/>
  <c r="BP212" i="18"/>
  <c r="BJ212" i="18"/>
  <c r="AJ212" i="18"/>
  <c r="BQ212" i="18"/>
  <c r="AR212" i="18"/>
  <c r="BZ212" i="18"/>
  <c r="AV212" i="18"/>
  <c r="BX212" i="18"/>
  <c r="BB212" i="18"/>
  <c r="AZ212" i="18"/>
  <c r="AN212" i="18"/>
  <c r="AX212" i="18"/>
  <c r="BA212" i="18"/>
  <c r="BG212" i="18"/>
  <c r="BR212" i="18"/>
  <c r="BY212" i="18"/>
  <c r="AF212" i="18"/>
  <c r="AK212" i="18"/>
  <c r="AS212" i="18"/>
  <c r="BC212" i="18"/>
  <c r="BL212" i="18"/>
  <c r="BT212" i="18"/>
  <c r="AG212" i="18"/>
  <c r="AL212" i="18"/>
  <c r="AW212" i="18"/>
  <c r="BD212" i="18"/>
  <c r="BM212" i="18"/>
  <c r="BS212" i="18"/>
  <c r="AH212" i="18"/>
  <c r="AM212" i="18"/>
  <c r="AT212" i="18"/>
  <c r="BE212" i="18"/>
  <c r="BK212" i="18"/>
  <c r="BU212" i="18"/>
  <c r="AP212" i="18"/>
  <c r="AU212" i="18"/>
  <c r="BH212" i="18"/>
  <c r="BN212" i="18"/>
  <c r="BV212" i="18"/>
  <c r="AI212" i="18"/>
  <c r="AQ212" i="18"/>
  <c r="AY212" i="18"/>
  <c r="BI212" i="18"/>
  <c r="BO212" i="18"/>
  <c r="BW212" i="18"/>
  <c r="J181" i="18"/>
  <c r="I181" i="18"/>
  <c r="AB181" i="18"/>
  <c r="AC181" i="18" s="1"/>
  <c r="K181" i="18"/>
  <c r="S181" i="18"/>
  <c r="M181" i="18"/>
  <c r="L181" i="18"/>
  <c r="U181" i="18"/>
  <c r="N181" i="18"/>
  <c r="H181" i="18"/>
  <c r="Q181" i="18"/>
  <c r="O181" i="18"/>
  <c r="T181" i="18"/>
  <c r="W181" i="18"/>
  <c r="V181" i="18"/>
  <c r="AV181" i="18"/>
  <c r="BB181" i="18"/>
  <c r="BX181" i="18"/>
  <c r="AW181" i="18"/>
  <c r="BZ181" i="18"/>
  <c r="BA181" i="18"/>
  <c r="BF181" i="18"/>
  <c r="BG181" i="18"/>
  <c r="AN181" i="18"/>
  <c r="BQ181" i="18"/>
  <c r="AK181" i="18"/>
  <c r="BR181" i="18"/>
  <c r="AH181" i="18"/>
  <c r="AO181" i="18"/>
  <c r="AS181" i="18"/>
  <c r="BC181" i="18"/>
  <c r="BL181" i="18"/>
  <c r="BS181" i="18"/>
  <c r="AF181" i="18"/>
  <c r="AL181" i="18"/>
  <c r="AX181" i="18"/>
  <c r="BD181" i="18"/>
  <c r="BO181" i="18"/>
  <c r="BU181" i="18"/>
  <c r="AM181" i="18"/>
  <c r="AT181" i="18"/>
  <c r="BE181" i="18"/>
  <c r="BM181" i="18"/>
  <c r="BV181" i="18"/>
  <c r="AG181" i="18"/>
  <c r="AP181" i="18"/>
  <c r="AU181" i="18"/>
  <c r="BH181" i="18"/>
  <c r="BK181" i="18"/>
  <c r="BT181" i="18"/>
  <c r="AI181" i="18"/>
  <c r="AQ181" i="18"/>
  <c r="AY181" i="18"/>
  <c r="BJ181" i="18"/>
  <c r="BN181" i="18"/>
  <c r="BW181" i="18"/>
  <c r="AJ181" i="18"/>
  <c r="AR181" i="18"/>
  <c r="AZ181" i="18"/>
  <c r="BI181" i="18"/>
  <c r="BP181" i="18"/>
  <c r="BY181" i="18"/>
  <c r="K92" i="18"/>
  <c r="U92" i="18"/>
  <c r="J92" i="18"/>
  <c r="L92" i="18"/>
  <c r="N92" i="18"/>
  <c r="O92" i="18"/>
  <c r="M92" i="18"/>
  <c r="BG92" i="18"/>
  <c r="H92" i="18"/>
  <c r="W92" i="18"/>
  <c r="I92" i="18"/>
  <c r="T92" i="18"/>
  <c r="BR92" i="18"/>
  <c r="V92" i="18"/>
  <c r="S92" i="18"/>
  <c r="Q92" i="18"/>
  <c r="AB92" i="18"/>
  <c r="AC92" i="18" s="1"/>
  <c r="AK92" i="18"/>
  <c r="BL92" i="18"/>
  <c r="AL92" i="18"/>
  <c r="BS92" i="18"/>
  <c r="AS92" i="18"/>
  <c r="BY92" i="18"/>
  <c r="AT92" i="18"/>
  <c r="BB92" i="18"/>
  <c r="BC92" i="18"/>
  <c r="AF92" i="18"/>
  <c r="AO92" i="18"/>
  <c r="AU92" i="18"/>
  <c r="BD92" i="18"/>
  <c r="BM92" i="18"/>
  <c r="BT92" i="18"/>
  <c r="AG92" i="18"/>
  <c r="AM92" i="18"/>
  <c r="AW92" i="18"/>
  <c r="BE92" i="18"/>
  <c r="BK92" i="18"/>
  <c r="BU92" i="18"/>
  <c r="AH92" i="18"/>
  <c r="AP92" i="18"/>
  <c r="AX92" i="18"/>
  <c r="BH92" i="18"/>
  <c r="BN92" i="18"/>
  <c r="BV92" i="18"/>
  <c r="AI92" i="18"/>
  <c r="AQ92" i="18"/>
  <c r="AY92" i="18"/>
  <c r="BI92" i="18"/>
  <c r="BO92" i="18"/>
  <c r="BW92" i="18"/>
  <c r="AJ92" i="18"/>
  <c r="AR92" i="18"/>
  <c r="AZ92" i="18"/>
  <c r="BJ92" i="18"/>
  <c r="BP92" i="18"/>
  <c r="BZ92" i="18"/>
  <c r="AN92" i="18"/>
  <c r="AV92" i="18"/>
  <c r="BA92" i="18"/>
  <c r="BF92" i="18"/>
  <c r="BQ92" i="18"/>
  <c r="BX92" i="18"/>
  <c r="W199" i="18"/>
  <c r="K199" i="18"/>
  <c r="L199" i="18"/>
  <c r="M199" i="18"/>
  <c r="N199" i="18"/>
  <c r="H199" i="18"/>
  <c r="I199" i="18"/>
  <c r="J199" i="18"/>
  <c r="O199" i="18"/>
  <c r="V199" i="18"/>
  <c r="S199" i="18"/>
  <c r="Q199" i="18"/>
  <c r="U199" i="18"/>
  <c r="T199" i="18"/>
  <c r="AB199" i="18"/>
  <c r="AC199" i="18" s="1"/>
  <c r="AS199" i="18"/>
  <c r="BC199" i="18"/>
  <c r="AT199" i="18"/>
  <c r="BD199" i="18"/>
  <c r="AF199" i="18"/>
  <c r="BL199" i="18"/>
  <c r="AH199" i="18"/>
  <c r="BM199" i="18"/>
  <c r="AK199" i="18"/>
  <c r="BT199" i="18"/>
  <c r="AL199" i="18"/>
  <c r="BU199" i="18"/>
  <c r="AM199" i="18"/>
  <c r="AW199" i="18"/>
  <c r="BE199" i="18"/>
  <c r="BK199" i="18"/>
  <c r="BS199" i="18"/>
  <c r="AG199" i="18"/>
  <c r="AP199" i="18"/>
  <c r="AU199" i="18"/>
  <c r="BH199" i="18"/>
  <c r="BN199" i="18"/>
  <c r="BV199" i="18"/>
  <c r="AI199" i="18"/>
  <c r="AQ199" i="18"/>
  <c r="AY199" i="18"/>
  <c r="BI199" i="18"/>
  <c r="BO199" i="18"/>
  <c r="BW199" i="18"/>
  <c r="AJ199" i="18"/>
  <c r="AR199" i="18"/>
  <c r="AZ199" i="18"/>
  <c r="BF199" i="18"/>
  <c r="BP199" i="18"/>
  <c r="BY199" i="18"/>
  <c r="AN199" i="18"/>
  <c r="AV199" i="18"/>
  <c r="BA199" i="18"/>
  <c r="BG199" i="18"/>
  <c r="BQ199" i="18"/>
  <c r="BX199" i="18"/>
  <c r="AO199" i="18"/>
  <c r="AX199" i="18"/>
  <c r="BB199" i="18"/>
  <c r="BJ199" i="18"/>
  <c r="BR199" i="18"/>
  <c r="BZ199" i="18"/>
  <c r="L182" i="18"/>
  <c r="N182" i="18"/>
  <c r="M182" i="18"/>
  <c r="O182" i="18"/>
  <c r="S182" i="18"/>
  <c r="H182" i="18"/>
  <c r="I182" i="18"/>
  <c r="J182" i="18"/>
  <c r="K182" i="18"/>
  <c r="Q182" i="18"/>
  <c r="U182" i="18"/>
  <c r="T182" i="18"/>
  <c r="W182" i="18"/>
  <c r="AF182" i="18"/>
  <c r="V182" i="18"/>
  <c r="AL182" i="18"/>
  <c r="BK182" i="18"/>
  <c r="BT182" i="18"/>
  <c r="AB182" i="18"/>
  <c r="AC182" i="18" s="1"/>
  <c r="BM182" i="18"/>
  <c r="AM182" i="18"/>
  <c r="BU182" i="18"/>
  <c r="AT182" i="18"/>
  <c r="AX182" i="18"/>
  <c r="BD182" i="18"/>
  <c r="BE182" i="18"/>
  <c r="AG182" i="18"/>
  <c r="AP182" i="18"/>
  <c r="BB182" i="18"/>
  <c r="BH182" i="18"/>
  <c r="BO182" i="18"/>
  <c r="BV182" i="18"/>
  <c r="AI182" i="18"/>
  <c r="AQ182" i="18"/>
  <c r="AU182" i="18"/>
  <c r="BJ182" i="18"/>
  <c r="BN182" i="18"/>
  <c r="BW182" i="18"/>
  <c r="AJ182" i="18"/>
  <c r="AR182" i="18"/>
  <c r="AY182" i="18"/>
  <c r="BI182" i="18"/>
  <c r="BP182" i="18"/>
  <c r="BY182" i="18"/>
  <c r="AN182" i="18"/>
  <c r="AV182" i="18"/>
  <c r="AZ182" i="18"/>
  <c r="BF182" i="18"/>
  <c r="BQ182" i="18"/>
  <c r="BX182" i="18"/>
  <c r="AK182" i="18"/>
  <c r="AW182" i="18"/>
  <c r="BA182" i="18"/>
  <c r="BG182" i="18"/>
  <c r="BR182" i="18"/>
  <c r="BZ182" i="18"/>
  <c r="AH182" i="18"/>
  <c r="AO182" i="18"/>
  <c r="AS182" i="18"/>
  <c r="BC182" i="18"/>
  <c r="BL182" i="18"/>
  <c r="BS182" i="18"/>
  <c r="N71" i="18"/>
  <c r="M71" i="18"/>
  <c r="S71" i="18"/>
  <c r="H71" i="18"/>
  <c r="I71" i="18"/>
  <c r="J71" i="18"/>
  <c r="K71" i="18"/>
  <c r="L71" i="18"/>
  <c r="U71" i="18"/>
  <c r="Q71" i="18"/>
  <c r="T71" i="18"/>
  <c r="W71" i="18"/>
  <c r="V71" i="18"/>
  <c r="O71" i="18"/>
  <c r="AB71" i="18"/>
  <c r="AC71" i="18" s="1"/>
  <c r="AW71" i="18"/>
  <c r="BE71" i="18"/>
  <c r="AU71" i="18"/>
  <c r="BH71" i="18"/>
  <c r="AH71" i="18"/>
  <c r="BK71" i="18"/>
  <c r="BN71" i="18"/>
  <c r="AO71" i="18"/>
  <c r="BU71" i="18"/>
  <c r="AP71" i="18"/>
  <c r="BV71" i="18"/>
  <c r="AI71" i="18"/>
  <c r="AQ71" i="18"/>
  <c r="AY71" i="18"/>
  <c r="BI71" i="18"/>
  <c r="BO71" i="18"/>
  <c r="BW71" i="18"/>
  <c r="AJ71" i="18"/>
  <c r="AX71" i="18"/>
  <c r="BB71" i="18"/>
  <c r="BJ71" i="18"/>
  <c r="BP71" i="18"/>
  <c r="BZ71" i="18"/>
  <c r="AN71" i="18"/>
  <c r="AR71" i="18"/>
  <c r="AZ71" i="18"/>
  <c r="BF71" i="18"/>
  <c r="BQ71" i="18"/>
  <c r="BX71" i="18"/>
  <c r="AK71" i="18"/>
  <c r="AV71" i="18"/>
  <c r="BA71" i="18"/>
  <c r="BG71" i="18"/>
  <c r="BR71" i="18"/>
  <c r="BY71" i="18"/>
  <c r="AF71" i="18"/>
  <c r="AL71" i="18"/>
  <c r="AS71" i="18"/>
  <c r="BC71" i="18"/>
  <c r="BL71" i="18"/>
  <c r="BS71" i="18"/>
  <c r="AG71" i="18"/>
  <c r="AM71" i="18"/>
  <c r="AT71" i="18"/>
  <c r="BD71" i="18"/>
  <c r="BM71" i="18"/>
  <c r="BT71" i="18"/>
  <c r="N130" i="18"/>
  <c r="H130" i="18"/>
  <c r="I130" i="18"/>
  <c r="J130" i="18"/>
  <c r="K130" i="18"/>
  <c r="L130" i="18"/>
  <c r="U130" i="18"/>
  <c r="M130" i="18"/>
  <c r="W130" i="18"/>
  <c r="T130" i="18"/>
  <c r="V130" i="18"/>
  <c r="O130" i="18"/>
  <c r="S130" i="18"/>
  <c r="Q130" i="18"/>
  <c r="AB130" i="18"/>
  <c r="AC130" i="18" s="1"/>
  <c r="AG130" i="18"/>
  <c r="AP130" i="18"/>
  <c r="BN130" i="18"/>
  <c r="BV130" i="18"/>
  <c r="AI130" i="18"/>
  <c r="BO130" i="18"/>
  <c r="AQ130" i="18"/>
  <c r="BW130" i="18"/>
  <c r="AU130" i="18"/>
  <c r="AY130" i="18"/>
  <c r="BJ130" i="18"/>
  <c r="BH130" i="18"/>
  <c r="AJ130" i="18"/>
  <c r="AR130" i="18"/>
  <c r="BB130" i="18"/>
  <c r="BI130" i="18"/>
  <c r="BP130" i="18"/>
  <c r="BX130" i="18"/>
  <c r="AN130" i="18"/>
  <c r="AV130" i="18"/>
  <c r="AZ130" i="18"/>
  <c r="BF130" i="18"/>
  <c r="BT130" i="18"/>
  <c r="BZ130" i="18"/>
  <c r="AO130" i="18"/>
  <c r="AW130" i="18"/>
  <c r="BA130" i="18"/>
  <c r="BG130" i="18"/>
  <c r="BQ130" i="18"/>
  <c r="BY130" i="18"/>
  <c r="AK130" i="18"/>
  <c r="AS130" i="18"/>
  <c r="BC130" i="18"/>
  <c r="BL130" i="18"/>
  <c r="BR130" i="18"/>
  <c r="AF130" i="18"/>
  <c r="AL130" i="18"/>
  <c r="AX130" i="18"/>
  <c r="BD130" i="18"/>
  <c r="BM130" i="18"/>
  <c r="BS130" i="18"/>
  <c r="AH130" i="18"/>
  <c r="AM130" i="18"/>
  <c r="AT130" i="18"/>
  <c r="BE130" i="18"/>
  <c r="BK130" i="18"/>
  <c r="BU130" i="18"/>
  <c r="H175" i="18"/>
  <c r="I175" i="18"/>
  <c r="J175" i="18"/>
  <c r="K175" i="18"/>
  <c r="L175" i="18"/>
  <c r="M175" i="18"/>
  <c r="W175" i="18"/>
  <c r="N175" i="18"/>
  <c r="V175" i="18"/>
  <c r="S175" i="18"/>
  <c r="AY175" i="18"/>
  <c r="O175" i="18"/>
  <c r="Q175" i="18"/>
  <c r="BI175" i="18"/>
  <c r="U175" i="18"/>
  <c r="T175" i="18"/>
  <c r="AB175" i="18"/>
  <c r="AC175" i="18" s="1"/>
  <c r="AZ175" i="18"/>
  <c r="BJ175" i="18"/>
  <c r="AI175" i="18"/>
  <c r="BO175" i="18"/>
  <c r="AJ175" i="18"/>
  <c r="BP175" i="18"/>
  <c r="AQ175" i="18"/>
  <c r="BW175" i="18"/>
  <c r="AR175" i="18"/>
  <c r="BX175" i="18"/>
  <c r="AN175" i="18"/>
  <c r="AV175" i="18"/>
  <c r="BB175" i="18"/>
  <c r="BF175" i="18"/>
  <c r="BQ175" i="18"/>
  <c r="BY175" i="18"/>
  <c r="AK175" i="18"/>
  <c r="AS175" i="18"/>
  <c r="BA175" i="18"/>
  <c r="BG175" i="18"/>
  <c r="BR175" i="18"/>
  <c r="BZ175" i="18"/>
  <c r="AH175" i="18"/>
  <c r="AL175" i="18"/>
  <c r="AT175" i="18"/>
  <c r="BC175" i="18"/>
  <c r="BM175" i="18"/>
  <c r="BS175" i="18"/>
  <c r="AO175" i="18"/>
  <c r="AW175" i="18"/>
  <c r="BD175" i="18"/>
  <c r="BL175" i="18"/>
  <c r="BT175" i="18"/>
  <c r="AF175" i="18"/>
  <c r="AM175" i="18"/>
  <c r="AX175" i="18"/>
  <c r="BE175" i="18"/>
  <c r="BK175" i="18"/>
  <c r="BU175" i="18"/>
  <c r="AG175" i="18"/>
  <c r="AP175" i="18"/>
  <c r="AU175" i="18"/>
  <c r="BH175" i="18"/>
  <c r="BN175" i="18"/>
  <c r="BV175" i="18"/>
  <c r="H25" i="18"/>
  <c r="I25" i="18"/>
  <c r="J25" i="18"/>
  <c r="K25" i="18"/>
  <c r="L25" i="18"/>
  <c r="N25" i="18"/>
  <c r="M25" i="18"/>
  <c r="S25" i="18"/>
  <c r="Q25" i="18"/>
  <c r="O25" i="18"/>
  <c r="U25" i="18"/>
  <c r="T25" i="18"/>
  <c r="W25" i="18"/>
  <c r="V25" i="18"/>
  <c r="AB25" i="18"/>
  <c r="AC25" i="18" s="1"/>
  <c r="AJ25" i="18"/>
  <c r="AR25" i="18"/>
  <c r="BP25" i="18"/>
  <c r="BX25" i="18"/>
  <c r="AO25" i="18"/>
  <c r="BQ25" i="18"/>
  <c r="AV25" i="18"/>
  <c r="BZ25" i="18"/>
  <c r="AZ25" i="18"/>
  <c r="BB25" i="18"/>
  <c r="BF25" i="18"/>
  <c r="BJ25" i="18"/>
  <c r="AN25" i="18"/>
  <c r="AW25" i="18"/>
  <c r="BA25" i="18"/>
  <c r="BG25" i="18"/>
  <c r="BR25" i="18"/>
  <c r="BY25" i="18"/>
  <c r="AF25" i="18"/>
  <c r="AK25" i="18"/>
  <c r="AX25" i="18"/>
  <c r="BC25" i="18"/>
  <c r="BL25" i="18"/>
  <c r="BT25" i="18"/>
  <c r="AG25" i="18"/>
  <c r="AL25" i="18"/>
  <c r="AS25" i="18"/>
  <c r="BD25" i="18"/>
  <c r="BM25" i="18"/>
  <c r="BS25" i="18"/>
  <c r="AH25" i="18"/>
  <c r="AM25" i="18"/>
  <c r="AT25" i="18"/>
  <c r="BE25" i="18"/>
  <c r="BK25" i="18"/>
  <c r="BU25" i="18"/>
  <c r="AP25" i="18"/>
  <c r="AU25" i="18"/>
  <c r="BH25" i="18"/>
  <c r="BN25" i="18"/>
  <c r="BV25" i="18"/>
  <c r="AI25" i="18"/>
  <c r="AQ25" i="18"/>
  <c r="AY25" i="18"/>
  <c r="BI25" i="18"/>
  <c r="BO25" i="18"/>
  <c r="BW25" i="18"/>
  <c r="J47" i="18"/>
  <c r="I47" i="18"/>
  <c r="K47" i="18"/>
  <c r="M47" i="18"/>
  <c r="L47" i="18"/>
  <c r="N47" i="18"/>
  <c r="U47" i="18"/>
  <c r="S47" i="18"/>
  <c r="H47" i="18"/>
  <c r="Q47" i="18"/>
  <c r="O47" i="18"/>
  <c r="T47" i="18"/>
  <c r="W47" i="18"/>
  <c r="AB47" i="18"/>
  <c r="AC47" i="18" s="1"/>
  <c r="V47" i="18"/>
  <c r="BA47" i="18"/>
  <c r="BF47" i="18"/>
  <c r="BB47" i="18"/>
  <c r="BG47" i="18"/>
  <c r="AN47" i="18"/>
  <c r="BQ47" i="18"/>
  <c r="AK47" i="18"/>
  <c r="BR47" i="18"/>
  <c r="AV47" i="18"/>
  <c r="BX47" i="18"/>
  <c r="AS47" i="18"/>
  <c r="BZ47" i="18"/>
  <c r="AH47" i="18"/>
  <c r="AO47" i="18"/>
  <c r="AX47" i="18"/>
  <c r="BC47" i="18"/>
  <c r="BL47" i="18"/>
  <c r="BS47" i="18"/>
  <c r="AF47" i="18"/>
  <c r="AL47" i="18"/>
  <c r="AT47" i="18"/>
  <c r="BD47" i="18"/>
  <c r="BO47" i="18"/>
  <c r="BU47" i="18"/>
  <c r="AM47" i="18"/>
  <c r="AW47" i="18"/>
  <c r="BE47" i="18"/>
  <c r="BM47" i="18"/>
  <c r="BT47" i="18"/>
  <c r="AG47" i="18"/>
  <c r="AP47" i="18"/>
  <c r="AU47" i="18"/>
  <c r="BH47" i="18"/>
  <c r="BK47" i="18"/>
  <c r="BW47" i="18"/>
  <c r="AI47" i="18"/>
  <c r="AQ47" i="18"/>
  <c r="AY47" i="18"/>
  <c r="BJ47" i="18"/>
  <c r="BN47" i="18"/>
  <c r="BY47" i="18"/>
  <c r="AJ47" i="18"/>
  <c r="AR47" i="18"/>
  <c r="AZ47" i="18"/>
  <c r="BI47" i="18"/>
  <c r="BP47" i="18"/>
  <c r="BV47" i="18"/>
  <c r="J57" i="18"/>
  <c r="K57" i="18"/>
  <c r="L57" i="18"/>
  <c r="N57" i="18"/>
  <c r="BR57" i="18"/>
  <c r="M57" i="18"/>
  <c r="U57" i="18"/>
  <c r="W57" i="18"/>
  <c r="O57" i="18"/>
  <c r="H57" i="18"/>
  <c r="I57" i="18"/>
  <c r="T57" i="18"/>
  <c r="V57" i="18"/>
  <c r="BX57" i="18"/>
  <c r="S57" i="18"/>
  <c r="Q57" i="18"/>
  <c r="AB57" i="18"/>
  <c r="AC57" i="18" s="1"/>
  <c r="AK57" i="18"/>
  <c r="AW57" i="18"/>
  <c r="AL57" i="18"/>
  <c r="BS57" i="18"/>
  <c r="AS57" i="18"/>
  <c r="BB57" i="18"/>
  <c r="BC57" i="18"/>
  <c r="BG57" i="18"/>
  <c r="AF57" i="18"/>
  <c r="BL57" i="18"/>
  <c r="AO57" i="18"/>
  <c r="AT57" i="18"/>
  <c r="BD57" i="18"/>
  <c r="BM57" i="18"/>
  <c r="BT57" i="18"/>
  <c r="AG57" i="18"/>
  <c r="AM57" i="18"/>
  <c r="AU57" i="18"/>
  <c r="BE57" i="18"/>
  <c r="BK57" i="18"/>
  <c r="BU57" i="18"/>
  <c r="AH57" i="18"/>
  <c r="AP57" i="18"/>
  <c r="AX57" i="18"/>
  <c r="BH57" i="18"/>
  <c r="BN57" i="18"/>
  <c r="BW57" i="18"/>
  <c r="AI57" i="18"/>
  <c r="AQ57" i="18"/>
  <c r="AY57" i="18"/>
  <c r="BI57" i="18"/>
  <c r="BO57" i="18"/>
  <c r="BV57" i="18"/>
  <c r="AJ57" i="18"/>
  <c r="AR57" i="18"/>
  <c r="AZ57" i="18"/>
  <c r="BJ57" i="18"/>
  <c r="BP57" i="18"/>
  <c r="BY57" i="18"/>
  <c r="AN57" i="18"/>
  <c r="AV57" i="18"/>
  <c r="BA57" i="18"/>
  <c r="BF57" i="18"/>
  <c r="BQ57" i="18"/>
  <c r="BZ57" i="18"/>
  <c r="K107" i="18"/>
  <c r="L107" i="18"/>
  <c r="M107" i="18"/>
  <c r="N107" i="18"/>
  <c r="W107" i="18"/>
  <c r="H107" i="18"/>
  <c r="I107" i="18"/>
  <c r="J107" i="18"/>
  <c r="O107" i="18"/>
  <c r="V107" i="18"/>
  <c r="S107" i="18"/>
  <c r="Q107" i="18"/>
  <c r="U107" i="18"/>
  <c r="T107" i="18"/>
  <c r="AB107" i="18"/>
  <c r="AC107" i="18" s="1"/>
  <c r="BC107" i="18"/>
  <c r="BL107" i="18"/>
  <c r="BD107" i="18"/>
  <c r="AF107" i="18"/>
  <c r="BM107" i="18"/>
  <c r="AK107" i="18"/>
  <c r="BT107" i="18"/>
  <c r="AL107" i="18"/>
  <c r="BU107" i="18"/>
  <c r="AS107" i="18"/>
  <c r="AT107" i="18"/>
  <c r="AH107" i="18"/>
  <c r="AM107" i="18"/>
  <c r="AW107" i="18"/>
  <c r="BE107" i="18"/>
  <c r="BK107" i="18"/>
  <c r="BS107" i="18"/>
  <c r="AG107" i="18"/>
  <c r="AP107" i="18"/>
  <c r="AU107" i="18"/>
  <c r="BH107" i="18"/>
  <c r="BN107" i="18"/>
  <c r="BW107" i="18"/>
  <c r="AI107" i="18"/>
  <c r="AQ107" i="18"/>
  <c r="AY107" i="18"/>
  <c r="BI107" i="18"/>
  <c r="BO107" i="18"/>
  <c r="BV107" i="18"/>
  <c r="AJ107" i="18"/>
  <c r="AR107" i="18"/>
  <c r="AZ107" i="18"/>
  <c r="BF107" i="18"/>
  <c r="BP107" i="18"/>
  <c r="BY107" i="18"/>
  <c r="AN107" i="18"/>
  <c r="AV107" i="18"/>
  <c r="BA107" i="18"/>
  <c r="BG107" i="18"/>
  <c r="BQ107" i="18"/>
  <c r="BX107" i="18"/>
  <c r="AO107" i="18"/>
  <c r="AX107" i="18"/>
  <c r="BB107" i="18"/>
  <c r="BJ107" i="18"/>
  <c r="BR107" i="18"/>
  <c r="BZ107" i="18"/>
  <c r="N105" i="18"/>
  <c r="L105" i="18"/>
  <c r="O105" i="18"/>
  <c r="M105" i="18"/>
  <c r="AL105" i="18"/>
  <c r="H105" i="18"/>
  <c r="I105" i="18"/>
  <c r="S105" i="18"/>
  <c r="J105" i="18"/>
  <c r="K105" i="18"/>
  <c r="AB105" i="18"/>
  <c r="AC105" i="18" s="1"/>
  <c r="AT105" i="18"/>
  <c r="Q105" i="18"/>
  <c r="U105" i="18"/>
  <c r="T105" i="18"/>
  <c r="W105" i="18"/>
  <c r="V105" i="18"/>
  <c r="BT105" i="18"/>
  <c r="AM105" i="18"/>
  <c r="BU105" i="18"/>
  <c r="AX105" i="18"/>
  <c r="BA105" i="18"/>
  <c r="BE105" i="18"/>
  <c r="AG105" i="18"/>
  <c r="BK105" i="18"/>
  <c r="AH105" i="18"/>
  <c r="BM105" i="18"/>
  <c r="AP105" i="18"/>
  <c r="BB105" i="18"/>
  <c r="BH105" i="18"/>
  <c r="BO105" i="18"/>
  <c r="BW105" i="18"/>
  <c r="AI105" i="18"/>
  <c r="AQ105" i="18"/>
  <c r="AU105" i="18"/>
  <c r="BJ105" i="18"/>
  <c r="BN105" i="18"/>
  <c r="BV105" i="18"/>
  <c r="AJ105" i="18"/>
  <c r="AR105" i="18"/>
  <c r="AY105" i="18"/>
  <c r="BI105" i="18"/>
  <c r="BP105" i="18"/>
  <c r="BX105" i="18"/>
  <c r="AN105" i="18"/>
  <c r="AW105" i="18"/>
  <c r="AZ105" i="18"/>
  <c r="BF105" i="18"/>
  <c r="BQ105" i="18"/>
  <c r="BY105" i="18"/>
  <c r="AK105" i="18"/>
  <c r="AV105" i="18"/>
  <c r="BC105" i="18"/>
  <c r="BG105" i="18"/>
  <c r="BR105" i="18"/>
  <c r="BZ105" i="18"/>
  <c r="AF105" i="18"/>
  <c r="AO105" i="18"/>
  <c r="AS105" i="18"/>
  <c r="BD105" i="18"/>
  <c r="BL105" i="18"/>
  <c r="BS105" i="18"/>
  <c r="N75" i="18"/>
  <c r="M75" i="18"/>
  <c r="H75" i="18"/>
  <c r="U75" i="18"/>
  <c r="I75" i="18"/>
  <c r="S75" i="18"/>
  <c r="J75" i="18"/>
  <c r="K75" i="18"/>
  <c r="L75" i="18"/>
  <c r="Q75" i="18"/>
  <c r="T75" i="18"/>
  <c r="W75" i="18"/>
  <c r="V75" i="18"/>
  <c r="O75" i="18"/>
  <c r="AB75" i="18"/>
  <c r="AC75" i="18" s="1"/>
  <c r="AF75" i="18"/>
  <c r="BE75" i="18"/>
  <c r="BK75" i="18"/>
  <c r="BH75" i="18"/>
  <c r="AH75" i="18"/>
  <c r="BN75" i="18"/>
  <c r="AO75" i="18"/>
  <c r="BT75" i="18"/>
  <c r="AP75" i="18"/>
  <c r="BW75" i="18"/>
  <c r="AT75" i="18"/>
  <c r="AU75" i="18"/>
  <c r="AI75" i="18"/>
  <c r="AQ75" i="18"/>
  <c r="AY75" i="18"/>
  <c r="BI75" i="18"/>
  <c r="BO75" i="18"/>
  <c r="BV75" i="18"/>
  <c r="AJ75" i="18"/>
  <c r="AR75" i="18"/>
  <c r="BB75" i="18"/>
  <c r="BJ75" i="18"/>
  <c r="BP75" i="18"/>
  <c r="BX75" i="18"/>
  <c r="AN75" i="18"/>
  <c r="AX75" i="18"/>
  <c r="AZ75" i="18"/>
  <c r="BF75" i="18"/>
  <c r="BU75" i="18"/>
  <c r="BY75" i="18"/>
  <c r="AK75" i="18"/>
  <c r="AV75" i="18"/>
  <c r="BC75" i="18"/>
  <c r="BG75" i="18"/>
  <c r="BQ75" i="18"/>
  <c r="BZ75" i="18"/>
  <c r="AG75" i="18"/>
  <c r="AL75" i="18"/>
  <c r="AS75" i="18"/>
  <c r="BD75" i="18"/>
  <c r="BL75" i="18"/>
  <c r="BR75" i="18"/>
  <c r="AM75" i="18"/>
  <c r="AW75" i="18"/>
  <c r="BA75" i="18"/>
  <c r="BM75" i="18"/>
  <c r="BS75" i="18"/>
  <c r="N96" i="18"/>
  <c r="H96" i="18"/>
  <c r="U96" i="18"/>
  <c r="I96" i="18"/>
  <c r="W96" i="18"/>
  <c r="J96" i="18"/>
  <c r="K96" i="18"/>
  <c r="M96" i="18"/>
  <c r="L96" i="18"/>
  <c r="T96" i="18"/>
  <c r="AB96" i="18"/>
  <c r="AC96" i="18" s="1"/>
  <c r="V96" i="18"/>
  <c r="O96" i="18"/>
  <c r="S96" i="18"/>
  <c r="Q96" i="18"/>
  <c r="AP96" i="18"/>
  <c r="AU96" i="18"/>
  <c r="BW96" i="18"/>
  <c r="AQ96" i="18"/>
  <c r="BV96" i="18"/>
  <c r="AY96" i="18"/>
  <c r="BE96" i="18"/>
  <c r="BH96" i="18"/>
  <c r="BN96" i="18"/>
  <c r="AI96" i="18"/>
  <c r="BO96" i="18"/>
  <c r="AJ96" i="18"/>
  <c r="AR96" i="18"/>
  <c r="BB96" i="18"/>
  <c r="BI96" i="18"/>
  <c r="BP96" i="18"/>
  <c r="BX96" i="18"/>
  <c r="AN96" i="18"/>
  <c r="AV96" i="18"/>
  <c r="AZ96" i="18"/>
  <c r="BF96" i="18"/>
  <c r="BQ96" i="18"/>
  <c r="BZ96" i="18"/>
  <c r="AO96" i="18"/>
  <c r="AS96" i="18"/>
  <c r="BC96" i="18"/>
  <c r="BG96" i="18"/>
  <c r="BT96" i="18"/>
  <c r="BY96" i="18"/>
  <c r="AF96" i="18"/>
  <c r="AK96" i="18"/>
  <c r="AX96" i="18"/>
  <c r="BJ96" i="18"/>
  <c r="BL96" i="18"/>
  <c r="BR96" i="18"/>
  <c r="AH96" i="18"/>
  <c r="AL96" i="18"/>
  <c r="AT96" i="18"/>
  <c r="BD96" i="18"/>
  <c r="BM96" i="18"/>
  <c r="BS96" i="18"/>
  <c r="AG96" i="18"/>
  <c r="AM96" i="18"/>
  <c r="AW96" i="18"/>
  <c r="BA96" i="18"/>
  <c r="BK96" i="18"/>
  <c r="BU96" i="18"/>
  <c r="H89" i="18"/>
  <c r="I89" i="18"/>
  <c r="W89" i="18"/>
  <c r="J89" i="18"/>
  <c r="K89" i="18"/>
  <c r="L89" i="18"/>
  <c r="M89" i="18"/>
  <c r="N89" i="18"/>
  <c r="V89" i="18"/>
  <c r="S89" i="18"/>
  <c r="O89" i="18"/>
  <c r="Q89" i="18"/>
  <c r="U89" i="18"/>
  <c r="BM89" i="18"/>
  <c r="T89" i="18"/>
  <c r="BO89" i="18"/>
  <c r="AB89" i="18"/>
  <c r="AC89" i="18" s="1"/>
  <c r="AI89" i="18"/>
  <c r="BI89" i="18"/>
  <c r="AJ89" i="18"/>
  <c r="BP89" i="18"/>
  <c r="AQ89" i="18"/>
  <c r="BV89" i="18"/>
  <c r="AR89" i="18"/>
  <c r="BY89" i="18"/>
  <c r="AY89" i="18"/>
  <c r="AZ89" i="18"/>
  <c r="AN89" i="18"/>
  <c r="AV89" i="18"/>
  <c r="BB89" i="18"/>
  <c r="BJ89" i="18"/>
  <c r="BQ89" i="18"/>
  <c r="BX89" i="18"/>
  <c r="AK89" i="18"/>
  <c r="AW89" i="18"/>
  <c r="BC89" i="18"/>
  <c r="BF89" i="18"/>
  <c r="BR89" i="18"/>
  <c r="BZ89" i="18"/>
  <c r="AG89" i="18"/>
  <c r="AL89" i="18"/>
  <c r="AS89" i="18"/>
  <c r="BD89" i="18"/>
  <c r="BG89" i="18"/>
  <c r="BS89" i="18"/>
  <c r="AF89" i="18"/>
  <c r="AO89" i="18"/>
  <c r="AT89" i="18"/>
  <c r="BA89" i="18"/>
  <c r="BL89" i="18"/>
  <c r="BT89" i="18"/>
  <c r="AM89" i="18"/>
  <c r="AX89" i="18"/>
  <c r="BE89" i="18"/>
  <c r="BK89" i="18"/>
  <c r="BU89" i="18"/>
  <c r="AH89" i="18"/>
  <c r="AP89" i="18"/>
  <c r="AU89" i="18"/>
  <c r="BH89" i="18"/>
  <c r="BN89" i="18"/>
  <c r="BW89" i="18"/>
  <c r="K64" i="18"/>
  <c r="L64" i="18"/>
  <c r="M64" i="18"/>
  <c r="O64" i="18"/>
  <c r="N64" i="18"/>
  <c r="S64" i="18"/>
  <c r="H64" i="18"/>
  <c r="J64" i="18"/>
  <c r="AT64" i="18"/>
  <c r="I64" i="18"/>
  <c r="AY64" i="18"/>
  <c r="Q64" i="18"/>
  <c r="U64" i="18"/>
  <c r="T64" i="18"/>
  <c r="W64" i="18"/>
  <c r="V64" i="18"/>
  <c r="BC64" i="18"/>
  <c r="BD64" i="18"/>
  <c r="AB64" i="18"/>
  <c r="AC64" i="18" s="1"/>
  <c r="AG64" i="18"/>
  <c r="BM64" i="18"/>
  <c r="AM64" i="18"/>
  <c r="BO64" i="18"/>
  <c r="AO64" i="18"/>
  <c r="BT64" i="18"/>
  <c r="AP64" i="18"/>
  <c r="BW64" i="18"/>
  <c r="AH64" i="18"/>
  <c r="AL64" i="18"/>
  <c r="AX64" i="18"/>
  <c r="BG64" i="18"/>
  <c r="BN64" i="18"/>
  <c r="BV64" i="18"/>
  <c r="AI64" i="18"/>
  <c r="AU64" i="18"/>
  <c r="AZ64" i="18"/>
  <c r="BE64" i="18"/>
  <c r="BQ64" i="18"/>
  <c r="BY64" i="18"/>
  <c r="AJ64" i="18"/>
  <c r="AQ64" i="18"/>
  <c r="BA64" i="18"/>
  <c r="BH64" i="18"/>
  <c r="BP64" i="18"/>
  <c r="BX64" i="18"/>
  <c r="AN64" i="18"/>
  <c r="AR64" i="18"/>
  <c r="BB64" i="18"/>
  <c r="BI64" i="18"/>
  <c r="BS64" i="18"/>
  <c r="BZ64" i="18"/>
  <c r="AS64" i="18"/>
  <c r="AV64" i="18"/>
  <c r="BF64" i="18"/>
  <c r="BL64" i="18"/>
  <c r="BR64" i="18"/>
  <c r="AF64" i="18"/>
  <c r="AK64" i="18"/>
  <c r="AW64" i="18"/>
  <c r="BK64" i="18"/>
  <c r="BJ64" i="18"/>
  <c r="BU64" i="18"/>
  <c r="L83" i="18"/>
  <c r="M83" i="18"/>
  <c r="N83" i="18"/>
  <c r="S83" i="18"/>
  <c r="U83" i="18"/>
  <c r="H83" i="18"/>
  <c r="I83" i="18"/>
  <c r="J83" i="18"/>
  <c r="K83" i="18"/>
  <c r="Q83" i="18"/>
  <c r="T83" i="18"/>
  <c r="AH83" i="18"/>
  <c r="AM83" i="18"/>
  <c r="BN83" i="18"/>
  <c r="O83" i="18"/>
  <c r="BP83" i="18"/>
  <c r="AL83" i="18"/>
  <c r="BW83" i="18"/>
  <c r="AU83" i="18"/>
  <c r="BX83" i="18"/>
  <c r="AT83" i="18"/>
  <c r="AZ83" i="18"/>
  <c r="W83" i="18"/>
  <c r="BF83" i="18"/>
  <c r="V83" i="18"/>
  <c r="BH83" i="18"/>
  <c r="AI83" i="18"/>
  <c r="AP83" i="18"/>
  <c r="AY83" i="18"/>
  <c r="BE83" i="18"/>
  <c r="BO83" i="18"/>
  <c r="BV83" i="18"/>
  <c r="AJ83" i="18"/>
  <c r="AQ83" i="18"/>
  <c r="BA83" i="18"/>
  <c r="BK83" i="18"/>
  <c r="BQ83" i="18"/>
  <c r="BY83" i="18"/>
  <c r="AN83" i="18"/>
  <c r="AR83" i="18"/>
  <c r="BB83" i="18"/>
  <c r="BI83" i="18"/>
  <c r="BS83" i="18"/>
  <c r="BZ83" i="18"/>
  <c r="AB83" i="18"/>
  <c r="AC83" i="18" s="1"/>
  <c r="AS83" i="18"/>
  <c r="AX83" i="18"/>
  <c r="BC83" i="18"/>
  <c r="BL83" i="18"/>
  <c r="BR83" i="18"/>
  <c r="AF83" i="18"/>
  <c r="AK83" i="18"/>
  <c r="AV83" i="18"/>
  <c r="BG83" i="18"/>
  <c r="BJ83" i="18"/>
  <c r="BT83" i="18"/>
  <c r="AG83" i="18"/>
  <c r="AO83" i="18"/>
  <c r="AW83" i="18"/>
  <c r="BD83" i="18"/>
  <c r="BM83" i="18"/>
  <c r="BU83" i="18"/>
  <c r="N134" i="18"/>
  <c r="M134" i="18"/>
  <c r="U134" i="18"/>
  <c r="H134" i="18"/>
  <c r="I134" i="18"/>
  <c r="AY134" i="18"/>
  <c r="J134" i="18"/>
  <c r="L134" i="18"/>
  <c r="K134" i="18"/>
  <c r="T134" i="18"/>
  <c r="BF134" i="18"/>
  <c r="O134" i="18"/>
  <c r="S134" i="18"/>
  <c r="Q134" i="18"/>
  <c r="BE134" i="18"/>
  <c r="BI134" i="18"/>
  <c r="AI134" i="18"/>
  <c r="BQ134" i="18"/>
  <c r="AM134" i="18"/>
  <c r="BP134" i="18"/>
  <c r="W134" i="18"/>
  <c r="AB134" i="18"/>
  <c r="AC134" i="18" s="1"/>
  <c r="AP134" i="18"/>
  <c r="BW134" i="18"/>
  <c r="V134" i="18"/>
  <c r="AU134" i="18"/>
  <c r="BX134" i="18"/>
  <c r="AJ134" i="18"/>
  <c r="AQ134" i="18"/>
  <c r="AZ134" i="18"/>
  <c r="BH134" i="18"/>
  <c r="BO134" i="18"/>
  <c r="BY134" i="18"/>
  <c r="AN134" i="18"/>
  <c r="AR134" i="18"/>
  <c r="BA134" i="18"/>
  <c r="BK134" i="18"/>
  <c r="BS134" i="18"/>
  <c r="BZ134" i="18"/>
  <c r="AO134" i="18"/>
  <c r="AV134" i="18"/>
  <c r="BB134" i="18"/>
  <c r="BL134" i="18"/>
  <c r="BR134" i="18"/>
  <c r="AF134" i="18"/>
  <c r="AK134" i="18"/>
  <c r="AW134" i="18"/>
  <c r="BC134" i="18"/>
  <c r="BJ134" i="18"/>
  <c r="BT134" i="18"/>
  <c r="AG134" i="18"/>
  <c r="AS134" i="18"/>
  <c r="AX134" i="18"/>
  <c r="BD134" i="18"/>
  <c r="BM134" i="18"/>
  <c r="BU134" i="18"/>
  <c r="AH134" i="18"/>
  <c r="AL134" i="18"/>
  <c r="AT134" i="18"/>
  <c r="BG134" i="18"/>
  <c r="BN134" i="18"/>
  <c r="BV134" i="18"/>
  <c r="H120" i="18"/>
  <c r="N120" i="18"/>
  <c r="J120" i="18"/>
  <c r="I120" i="18"/>
  <c r="BP120" i="18"/>
  <c r="L120" i="18"/>
  <c r="K120" i="18"/>
  <c r="M120" i="18"/>
  <c r="BS120" i="18"/>
  <c r="S120" i="18"/>
  <c r="O120" i="18"/>
  <c r="Q120" i="18"/>
  <c r="U120" i="18"/>
  <c r="AI120" i="18"/>
  <c r="T120" i="18"/>
  <c r="AN120" i="18"/>
  <c r="AQ120" i="18"/>
  <c r="BX120" i="18"/>
  <c r="AB120" i="18"/>
  <c r="AC120" i="18" s="1"/>
  <c r="AR120" i="18"/>
  <c r="BZ120" i="18"/>
  <c r="W120" i="18"/>
  <c r="AZ120" i="18"/>
  <c r="V120" i="18"/>
  <c r="BB120" i="18"/>
  <c r="BH120" i="18"/>
  <c r="BK120" i="18"/>
  <c r="AJ120" i="18"/>
  <c r="AU120" i="18"/>
  <c r="BA120" i="18"/>
  <c r="BI120" i="18"/>
  <c r="BQ120" i="18"/>
  <c r="BY120" i="18"/>
  <c r="AM120" i="18"/>
  <c r="AK120" i="18"/>
  <c r="AV120" i="18"/>
  <c r="BC120" i="18"/>
  <c r="BL120" i="18"/>
  <c r="BR120" i="18"/>
  <c r="AS120" i="18"/>
  <c r="AW120" i="18"/>
  <c r="BF120" i="18"/>
  <c r="BJ120" i="18"/>
  <c r="BT120" i="18"/>
  <c r="AF120" i="18"/>
  <c r="AL120" i="18"/>
  <c r="AT120" i="18"/>
  <c r="BD120" i="18"/>
  <c r="BM120" i="18"/>
  <c r="BU120" i="18"/>
  <c r="AG120" i="18"/>
  <c r="AO120" i="18"/>
  <c r="AX120" i="18"/>
  <c r="BG120" i="18"/>
  <c r="BN120" i="18"/>
  <c r="BV120" i="18"/>
  <c r="AH120" i="18"/>
  <c r="AP120" i="18"/>
  <c r="AY120" i="18"/>
  <c r="BE120" i="18"/>
  <c r="BO120" i="18"/>
  <c r="BW120" i="18"/>
  <c r="H184" i="18"/>
  <c r="S184" i="18"/>
  <c r="J184" i="18"/>
  <c r="I184" i="18"/>
  <c r="K184" i="18"/>
  <c r="L184" i="18"/>
  <c r="M184" i="18"/>
  <c r="N184" i="18"/>
  <c r="Q184" i="18"/>
  <c r="O184" i="18"/>
  <c r="U184" i="18"/>
  <c r="BA184" i="18"/>
  <c r="T184" i="18"/>
  <c r="BC184" i="18"/>
  <c r="BH184" i="18"/>
  <c r="BL184" i="18"/>
  <c r="W184" i="18"/>
  <c r="AJ184" i="18"/>
  <c r="BQ184" i="18"/>
  <c r="V184" i="18"/>
  <c r="AN184" i="18"/>
  <c r="BS184" i="18"/>
  <c r="AR184" i="18"/>
  <c r="BY184" i="18"/>
  <c r="AV184" i="18"/>
  <c r="AO184" i="18"/>
  <c r="AU184" i="18"/>
  <c r="BB184" i="18"/>
  <c r="BI184" i="18"/>
  <c r="BR184" i="18"/>
  <c r="BZ184" i="18"/>
  <c r="AF184" i="18"/>
  <c r="AK184" i="18"/>
  <c r="AX184" i="18"/>
  <c r="BK184" i="18"/>
  <c r="BJ184" i="18"/>
  <c r="BT184" i="18"/>
  <c r="AB184" i="18"/>
  <c r="AC184" i="18" s="1"/>
  <c r="AG184" i="18"/>
  <c r="AL184" i="18"/>
  <c r="AW184" i="18"/>
  <c r="BD184" i="18"/>
  <c r="BM184" i="18"/>
  <c r="BU184" i="18"/>
  <c r="AH184" i="18"/>
  <c r="AS184" i="18"/>
  <c r="AT184" i="18"/>
  <c r="BF184" i="18"/>
  <c r="BN184" i="18"/>
  <c r="BV184" i="18"/>
  <c r="AM184" i="18"/>
  <c r="AP184" i="18"/>
  <c r="AY184" i="18"/>
  <c r="BE184" i="18"/>
  <c r="BO184" i="18"/>
  <c r="BX184" i="18"/>
  <c r="AI184" i="18"/>
  <c r="AQ184" i="18"/>
  <c r="AZ184" i="18"/>
  <c r="BG184" i="18"/>
  <c r="BP184" i="18"/>
  <c r="BW184" i="18"/>
  <c r="H148" i="18"/>
  <c r="I148" i="18"/>
  <c r="S148" i="18"/>
  <c r="J148" i="18"/>
  <c r="AN148" i="18"/>
  <c r="K148" i="18"/>
  <c r="BT148" i="18"/>
  <c r="L148" i="18"/>
  <c r="U148" i="18"/>
  <c r="M148" i="18"/>
  <c r="N148" i="18"/>
  <c r="Q148" i="18"/>
  <c r="AO148" i="18"/>
  <c r="O148" i="18"/>
  <c r="T148" i="18"/>
  <c r="BR148" i="18"/>
  <c r="W148" i="18"/>
  <c r="AU148" i="18"/>
  <c r="BZ148" i="18"/>
  <c r="V148" i="18"/>
  <c r="AW148" i="18"/>
  <c r="BA148" i="18"/>
  <c r="BF148" i="18"/>
  <c r="BI148" i="18"/>
  <c r="AF148" i="18"/>
  <c r="BJ148" i="18"/>
  <c r="AK148" i="18"/>
  <c r="AV148" i="18"/>
  <c r="BB148" i="18"/>
  <c r="BL148" i="18"/>
  <c r="BS148" i="18"/>
  <c r="AG148" i="18"/>
  <c r="AL148" i="18"/>
  <c r="AX148" i="18"/>
  <c r="BC148" i="18"/>
  <c r="BM148" i="18"/>
  <c r="BW148" i="18"/>
  <c r="AH148" i="18"/>
  <c r="AS148" i="18"/>
  <c r="AT148" i="18"/>
  <c r="BD148" i="18"/>
  <c r="BN148" i="18"/>
  <c r="BU148" i="18"/>
  <c r="AI148" i="18"/>
  <c r="AP148" i="18"/>
  <c r="AY148" i="18"/>
  <c r="BE148" i="18"/>
  <c r="BO148" i="18"/>
  <c r="BV148" i="18"/>
  <c r="AM148" i="18"/>
  <c r="AQ148" i="18"/>
  <c r="BG148" i="18"/>
  <c r="BK148" i="18"/>
  <c r="BP148" i="18"/>
  <c r="BX148" i="18"/>
  <c r="AB148" i="18"/>
  <c r="AC148" i="18" s="1"/>
  <c r="AJ148" i="18"/>
  <c r="AR148" i="18"/>
  <c r="AZ148" i="18"/>
  <c r="BH148" i="18"/>
  <c r="BQ148" i="18"/>
  <c r="BY148" i="18"/>
  <c r="J211" i="18"/>
  <c r="I211" i="18"/>
  <c r="U211" i="18"/>
  <c r="L211" i="18"/>
  <c r="K211" i="18"/>
  <c r="M211" i="18"/>
  <c r="O211" i="18"/>
  <c r="N211" i="18"/>
  <c r="H211" i="18"/>
  <c r="T211" i="18"/>
  <c r="S211" i="18"/>
  <c r="BG211" i="18"/>
  <c r="Q211" i="18"/>
  <c r="BF211" i="18"/>
  <c r="W211" i="18"/>
  <c r="BL211" i="18"/>
  <c r="V211" i="18"/>
  <c r="AG211" i="18"/>
  <c r="BM211" i="18"/>
  <c r="AN211" i="18"/>
  <c r="BR211" i="18"/>
  <c r="AK211" i="18"/>
  <c r="BU211" i="18"/>
  <c r="AR211" i="18"/>
  <c r="AW211" i="18"/>
  <c r="AF211" i="18"/>
  <c r="AX211" i="18"/>
  <c r="AV211" i="18"/>
  <c r="BC211" i="18"/>
  <c r="BJ211" i="18"/>
  <c r="BT211" i="18"/>
  <c r="AS211" i="18"/>
  <c r="AL211" i="18"/>
  <c r="AT211" i="18"/>
  <c r="BD211" i="18"/>
  <c r="BN211" i="18"/>
  <c r="BV211" i="18"/>
  <c r="AB211" i="18"/>
  <c r="AC211" i="18" s="1"/>
  <c r="AH211" i="18"/>
  <c r="AU211" i="18"/>
  <c r="AY211" i="18"/>
  <c r="BE211" i="18"/>
  <c r="BO211" i="18"/>
  <c r="BW211" i="18"/>
  <c r="AI211" i="18"/>
  <c r="AO211" i="18"/>
  <c r="AZ211" i="18"/>
  <c r="BH211" i="18"/>
  <c r="BP211" i="18"/>
  <c r="BX211" i="18"/>
  <c r="AJ211" i="18"/>
  <c r="AP211" i="18"/>
  <c r="BA211" i="18"/>
  <c r="BK211" i="18"/>
  <c r="BQ211" i="18"/>
  <c r="BY211" i="18"/>
  <c r="AM211" i="18"/>
  <c r="AQ211" i="18"/>
  <c r="BB211" i="18"/>
  <c r="BI211" i="18"/>
  <c r="BS211" i="18"/>
  <c r="BZ211" i="18"/>
  <c r="I66" i="18"/>
  <c r="K66" i="18"/>
  <c r="L66" i="18"/>
  <c r="AO66" i="18"/>
  <c r="M66" i="18"/>
  <c r="N66" i="18"/>
  <c r="H66" i="18"/>
  <c r="J66" i="18"/>
  <c r="O66" i="18"/>
  <c r="AL66" i="18"/>
  <c r="S66" i="18"/>
  <c r="W66" i="18"/>
  <c r="BT66" i="18"/>
  <c r="Q66" i="18"/>
  <c r="V66" i="18"/>
  <c r="BW66" i="18"/>
  <c r="U66" i="18"/>
  <c r="T66" i="18"/>
  <c r="AX66" i="18"/>
  <c r="AT66" i="18"/>
  <c r="BC66" i="18"/>
  <c r="BE66" i="18"/>
  <c r="AM66" i="18"/>
  <c r="BJ66" i="18"/>
  <c r="AG66" i="18"/>
  <c r="BN66" i="18"/>
  <c r="AF66" i="18"/>
  <c r="AK66" i="18"/>
  <c r="AW66" i="18"/>
  <c r="BD66" i="18"/>
  <c r="BM66" i="18"/>
  <c r="BU66" i="18"/>
  <c r="AB66" i="18"/>
  <c r="AC66" i="18" s="1"/>
  <c r="AH66" i="18"/>
  <c r="AU66" i="18"/>
  <c r="AY66" i="18"/>
  <c r="BF66" i="18"/>
  <c r="BO66" i="18"/>
  <c r="BV66" i="18"/>
  <c r="AI66" i="18"/>
  <c r="AP66" i="18"/>
  <c r="AZ66" i="18"/>
  <c r="BH66" i="18"/>
  <c r="BP66" i="18"/>
  <c r="BY66" i="18"/>
  <c r="AJ66" i="18"/>
  <c r="AQ66" i="18"/>
  <c r="BA66" i="18"/>
  <c r="BK66" i="18"/>
  <c r="BQ66" i="18"/>
  <c r="BX66" i="18"/>
  <c r="AS66" i="18"/>
  <c r="AR66" i="18"/>
  <c r="BB66" i="18"/>
  <c r="BI66" i="18"/>
  <c r="BR66" i="18"/>
  <c r="BZ66" i="18"/>
  <c r="AN66" i="18"/>
  <c r="AV66" i="18"/>
  <c r="BG66" i="18"/>
  <c r="BL66" i="18"/>
  <c r="BS66" i="18"/>
  <c r="BG218" i="18"/>
  <c r="K218" i="18"/>
  <c r="O218" i="18"/>
  <c r="L218" i="18"/>
  <c r="M218" i="18"/>
  <c r="N218" i="18"/>
  <c r="H218" i="18"/>
  <c r="J218" i="18"/>
  <c r="I218" i="18"/>
  <c r="S218" i="18"/>
  <c r="BE218" i="18"/>
  <c r="Q218" i="18"/>
  <c r="U218" i="18"/>
  <c r="W218" i="18"/>
  <c r="T218" i="18"/>
  <c r="V218" i="18"/>
  <c r="AG218" i="18"/>
  <c r="BM218" i="18"/>
  <c r="AM218" i="18"/>
  <c r="BO218" i="18"/>
  <c r="AO218" i="18"/>
  <c r="BT218" i="18"/>
  <c r="AP218" i="18"/>
  <c r="BV218" i="18"/>
  <c r="AT218" i="18"/>
  <c r="AY218" i="18"/>
  <c r="AB218" i="18"/>
  <c r="AC218" i="18" s="1"/>
  <c r="AH218" i="18"/>
  <c r="AL218" i="18"/>
  <c r="AX218" i="18"/>
  <c r="BD218" i="18"/>
  <c r="BN218" i="18"/>
  <c r="BX218" i="18"/>
  <c r="AI218" i="18"/>
  <c r="AU218" i="18"/>
  <c r="AZ218" i="18"/>
  <c r="BH218" i="18"/>
  <c r="BP218" i="18"/>
  <c r="BW218" i="18"/>
  <c r="AJ218" i="18"/>
  <c r="AQ218" i="18"/>
  <c r="BA218" i="18"/>
  <c r="BI218" i="18"/>
  <c r="BQ218" i="18"/>
  <c r="BY218" i="18"/>
  <c r="AN218" i="18"/>
  <c r="AR218" i="18"/>
  <c r="BB218" i="18"/>
  <c r="BK218" i="18"/>
  <c r="BS218" i="18"/>
  <c r="BZ218" i="18"/>
  <c r="AS218" i="18"/>
  <c r="AV218" i="18"/>
  <c r="BF218" i="18"/>
  <c r="BL218" i="18"/>
  <c r="BR218" i="18"/>
  <c r="AF218" i="18"/>
  <c r="AK218" i="18"/>
  <c r="AW218" i="18"/>
  <c r="BC218" i="18"/>
  <c r="BJ218" i="18"/>
  <c r="BU218" i="18"/>
  <c r="M201" i="18"/>
  <c r="L201" i="18"/>
  <c r="N201" i="18"/>
  <c r="H201" i="18"/>
  <c r="I201" i="18"/>
  <c r="J201" i="18"/>
  <c r="S201" i="18"/>
  <c r="K201" i="18"/>
  <c r="U201" i="18"/>
  <c r="Q201" i="18"/>
  <c r="T201" i="18"/>
  <c r="AL201" i="18"/>
  <c r="AU201" i="18"/>
  <c r="BU201" i="18"/>
  <c r="O201" i="18"/>
  <c r="BX201" i="18"/>
  <c r="AT201" i="18"/>
  <c r="AZ201" i="18"/>
  <c r="AB201" i="18"/>
  <c r="AC201" i="18" s="1"/>
  <c r="BF201" i="18"/>
  <c r="BH201" i="18"/>
  <c r="W201" i="18"/>
  <c r="AH201" i="18"/>
  <c r="BN201" i="18"/>
  <c r="V201" i="18"/>
  <c r="AI201" i="18"/>
  <c r="BP201" i="18"/>
  <c r="AO201" i="18"/>
  <c r="AP201" i="18"/>
  <c r="AY201" i="18"/>
  <c r="BE201" i="18"/>
  <c r="BO201" i="18"/>
  <c r="BV201" i="18"/>
  <c r="AM201" i="18"/>
  <c r="AQ201" i="18"/>
  <c r="BA201" i="18"/>
  <c r="BI201" i="18"/>
  <c r="BQ201" i="18"/>
  <c r="BY201" i="18"/>
  <c r="AJ201" i="18"/>
  <c r="AR201" i="18"/>
  <c r="BB201" i="18"/>
  <c r="BK201" i="18"/>
  <c r="BS201" i="18"/>
  <c r="BZ201" i="18"/>
  <c r="AN201" i="18"/>
  <c r="AX201" i="18"/>
  <c r="BC201" i="18"/>
  <c r="BL201" i="18"/>
  <c r="BR201" i="18"/>
  <c r="AF201" i="18"/>
  <c r="AS201" i="18"/>
  <c r="AV201" i="18"/>
  <c r="BG201" i="18"/>
  <c r="BJ201" i="18"/>
  <c r="BW201" i="18"/>
  <c r="AG201" i="18"/>
  <c r="AK201" i="18"/>
  <c r="AW201" i="18"/>
  <c r="BD201" i="18"/>
  <c r="BM201" i="18"/>
  <c r="BT201" i="18"/>
  <c r="N22" i="18"/>
  <c r="M22" i="18"/>
  <c r="H22" i="18"/>
  <c r="I22" i="18"/>
  <c r="L22" i="18"/>
  <c r="U22" i="18"/>
  <c r="J22" i="18"/>
  <c r="K22" i="18"/>
  <c r="BE22" i="18"/>
  <c r="T22" i="18"/>
  <c r="BI22" i="18"/>
  <c r="O22" i="18"/>
  <c r="S22" i="18"/>
  <c r="Q22" i="18"/>
  <c r="AI22" i="18"/>
  <c r="BO22" i="18"/>
  <c r="AM22" i="18"/>
  <c r="BP22" i="18"/>
  <c r="AQ22" i="18"/>
  <c r="BW22" i="18"/>
  <c r="AR22" i="18"/>
  <c r="BY22" i="18"/>
  <c r="W22" i="18"/>
  <c r="AY22" i="18"/>
  <c r="V22" i="18"/>
  <c r="BA22" i="18"/>
  <c r="AJ22" i="18"/>
  <c r="AU22" i="18"/>
  <c r="AZ22" i="18"/>
  <c r="BH22" i="18"/>
  <c r="BQ22" i="18"/>
  <c r="BX22" i="18"/>
  <c r="AN22" i="18"/>
  <c r="AV22" i="18"/>
  <c r="BF22" i="18"/>
  <c r="BK22" i="18"/>
  <c r="BS22" i="18"/>
  <c r="BZ22" i="18"/>
  <c r="AO22" i="18"/>
  <c r="AS22" i="18"/>
  <c r="BB22" i="18"/>
  <c r="BL22" i="18"/>
  <c r="BR22" i="18"/>
  <c r="AF22" i="18"/>
  <c r="AK22" i="18"/>
  <c r="AW22" i="18"/>
  <c r="BC22" i="18"/>
  <c r="BJ22" i="18"/>
  <c r="BT22" i="18"/>
  <c r="AB22" i="18"/>
  <c r="AC22" i="18" s="1"/>
  <c r="AG22" i="18"/>
  <c r="AL22" i="18"/>
  <c r="AX22" i="18"/>
  <c r="BD22" i="18"/>
  <c r="BM22" i="18"/>
  <c r="BU22" i="18"/>
  <c r="AH22" i="18"/>
  <c r="AP22" i="18"/>
  <c r="AT22" i="18"/>
  <c r="BG22" i="18"/>
  <c r="BN22" i="18"/>
  <c r="BV22" i="18"/>
  <c r="H232" i="18"/>
  <c r="R232" i="18" s="1"/>
  <c r="N232" i="18"/>
  <c r="J232" i="18"/>
  <c r="I232" i="18"/>
  <c r="K232" i="18"/>
  <c r="L232" i="18"/>
  <c r="BX232" i="18"/>
  <c r="M232" i="18"/>
  <c r="BZ232" i="18"/>
  <c r="S232" i="18"/>
  <c r="O232" i="18"/>
  <c r="Q232" i="18"/>
  <c r="U232" i="18"/>
  <c r="AU232" i="18"/>
  <c r="T232" i="18"/>
  <c r="AV232" i="18"/>
  <c r="AZ232" i="18"/>
  <c r="BB232" i="18"/>
  <c r="W232" i="18"/>
  <c r="BH232" i="18"/>
  <c r="V232" i="18"/>
  <c r="BK232" i="18"/>
  <c r="AI232" i="18"/>
  <c r="BP232" i="18"/>
  <c r="AN232" i="18"/>
  <c r="BS232" i="18"/>
  <c r="AJ232" i="18"/>
  <c r="AR232" i="18"/>
  <c r="BA232" i="18"/>
  <c r="BI232" i="18"/>
  <c r="BQ232" i="18"/>
  <c r="BY232" i="18"/>
  <c r="AB232" i="18"/>
  <c r="AC232" i="18" s="1"/>
  <c r="AK232" i="18"/>
  <c r="AS232" i="18"/>
  <c r="BC232" i="18"/>
  <c r="BL232" i="18"/>
  <c r="BR232" i="18"/>
  <c r="AF232" i="18"/>
  <c r="AL232" i="18"/>
  <c r="AW232" i="18"/>
  <c r="BF232" i="18"/>
  <c r="BJ232" i="18"/>
  <c r="BT232" i="18"/>
  <c r="AM232" i="18"/>
  <c r="AO232" i="18"/>
  <c r="AT232" i="18"/>
  <c r="BD232" i="18"/>
  <c r="BM232" i="18"/>
  <c r="BU232" i="18"/>
  <c r="AG232" i="18"/>
  <c r="AP232" i="18"/>
  <c r="AX232" i="18"/>
  <c r="BG232" i="18"/>
  <c r="BN232" i="18"/>
  <c r="BV232" i="18"/>
  <c r="AH232" i="18"/>
  <c r="AQ232" i="18"/>
  <c r="AY232" i="18"/>
  <c r="BE232" i="18"/>
  <c r="BO232" i="18"/>
  <c r="BW232" i="18"/>
  <c r="H48" i="18"/>
  <c r="J48" i="18"/>
  <c r="I48" i="18"/>
  <c r="K48" i="18"/>
  <c r="S48" i="18"/>
  <c r="M48" i="18"/>
  <c r="L48" i="18"/>
  <c r="N48" i="18"/>
  <c r="Q48" i="18"/>
  <c r="O48" i="18"/>
  <c r="U48" i="18"/>
  <c r="BH48" i="18"/>
  <c r="T48" i="18"/>
  <c r="BL48" i="18"/>
  <c r="AJ48" i="18"/>
  <c r="BQ48" i="18"/>
  <c r="AN48" i="18"/>
  <c r="BR48" i="18"/>
  <c r="W48" i="18"/>
  <c r="AU48" i="18"/>
  <c r="BY48" i="18"/>
  <c r="V48" i="18"/>
  <c r="AX48" i="18"/>
  <c r="BA48" i="18"/>
  <c r="BC48" i="18"/>
  <c r="AO48" i="18"/>
  <c r="AV48" i="18"/>
  <c r="BB48" i="18"/>
  <c r="BI48" i="18"/>
  <c r="BU48" i="18"/>
  <c r="BZ48" i="18"/>
  <c r="AF48" i="18"/>
  <c r="AK48" i="18"/>
  <c r="AS48" i="18"/>
  <c r="BK48" i="18"/>
  <c r="BJ48" i="18"/>
  <c r="BS48" i="18"/>
  <c r="AG48" i="18"/>
  <c r="AL48" i="18"/>
  <c r="AT48" i="18"/>
  <c r="BD48" i="18"/>
  <c r="BM48" i="18"/>
  <c r="BT48" i="18"/>
  <c r="AB48" i="18"/>
  <c r="AC48" i="18" s="1"/>
  <c r="AH48" i="18"/>
  <c r="AP48" i="18"/>
  <c r="AY48" i="18"/>
  <c r="BF48" i="18"/>
  <c r="BN48" i="18"/>
  <c r="BV48" i="18"/>
  <c r="AM48" i="18"/>
  <c r="AQ48" i="18"/>
  <c r="AZ48" i="18"/>
  <c r="BE48" i="18"/>
  <c r="BO48" i="18"/>
  <c r="BW48" i="18"/>
  <c r="AI48" i="18"/>
  <c r="AR48" i="18"/>
  <c r="AW48" i="18"/>
  <c r="BG48" i="18"/>
  <c r="BP48" i="18"/>
  <c r="BX48" i="18"/>
  <c r="I34" i="18"/>
  <c r="H34" i="18"/>
  <c r="J34" i="18"/>
  <c r="K34" i="18"/>
  <c r="L34" i="18"/>
  <c r="S34" i="18"/>
  <c r="AV34" i="18"/>
  <c r="M34" i="18"/>
  <c r="U34" i="18"/>
  <c r="BZ34" i="18"/>
  <c r="N34" i="18"/>
  <c r="Q34" i="18"/>
  <c r="AX34" i="18"/>
  <c r="O34" i="18"/>
  <c r="T34" i="18"/>
  <c r="W34" i="18"/>
  <c r="BA34" i="18"/>
  <c r="V34" i="18"/>
  <c r="BF34" i="18"/>
  <c r="BI34" i="18"/>
  <c r="AF34" i="18"/>
  <c r="BJ34" i="18"/>
  <c r="AB34" i="18"/>
  <c r="AC34" i="18" s="1"/>
  <c r="AN34" i="18"/>
  <c r="BS34" i="18"/>
  <c r="AO34" i="18"/>
  <c r="BT34" i="18"/>
  <c r="AK34" i="18"/>
  <c r="AS34" i="18"/>
  <c r="BB34" i="18"/>
  <c r="BL34" i="18"/>
  <c r="BR34" i="18"/>
  <c r="AG34" i="18"/>
  <c r="AL34" i="18"/>
  <c r="AT34" i="18"/>
  <c r="BC34" i="18"/>
  <c r="BM34" i="18"/>
  <c r="BU34" i="18"/>
  <c r="AH34" i="18"/>
  <c r="AP34" i="18"/>
  <c r="AY34" i="18"/>
  <c r="BD34" i="18"/>
  <c r="BN34" i="18"/>
  <c r="BV34" i="18"/>
  <c r="AI34" i="18"/>
  <c r="AQ34" i="18"/>
  <c r="AZ34" i="18"/>
  <c r="BE34" i="18"/>
  <c r="BO34" i="18"/>
  <c r="BW34" i="18"/>
  <c r="AM34" i="18"/>
  <c r="AR34" i="18"/>
  <c r="BG34" i="18"/>
  <c r="BK34" i="18"/>
  <c r="BP34" i="18"/>
  <c r="BX34" i="18"/>
  <c r="AJ34" i="18"/>
  <c r="AU34" i="18"/>
  <c r="AW34" i="18"/>
  <c r="BH34" i="18"/>
  <c r="BQ34" i="18"/>
  <c r="BY34" i="18"/>
  <c r="I10" i="18"/>
  <c r="J10" i="18"/>
  <c r="L10" i="18"/>
  <c r="K10" i="18"/>
  <c r="M10" i="18"/>
  <c r="U10" i="18"/>
  <c r="N10" i="18"/>
  <c r="H10" i="18"/>
  <c r="O10" i="18"/>
  <c r="T10" i="18"/>
  <c r="AG10" i="18"/>
  <c r="S10" i="18"/>
  <c r="BL10" i="18"/>
  <c r="Q10" i="18"/>
  <c r="BM10" i="18"/>
  <c r="W10" i="18"/>
  <c r="AK10" i="18"/>
  <c r="BR10" i="18"/>
  <c r="V10" i="18"/>
  <c r="AB10" i="18"/>
  <c r="AC10" i="18" s="1"/>
  <c r="AO10" i="18"/>
  <c r="BU10" i="18"/>
  <c r="AV10" i="18"/>
  <c r="AT10" i="18"/>
  <c r="BG10" i="18"/>
  <c r="BF10" i="18"/>
  <c r="AF10" i="18"/>
  <c r="AL10" i="18"/>
  <c r="AS10" i="18"/>
  <c r="BC10" i="18"/>
  <c r="BJ10" i="18"/>
  <c r="BT10" i="18"/>
  <c r="AH10" i="18"/>
  <c r="AU10" i="18"/>
  <c r="AY10" i="18"/>
  <c r="BD10" i="18"/>
  <c r="BN10" i="18"/>
  <c r="BV10" i="18"/>
  <c r="AI10" i="18"/>
  <c r="AP10" i="18"/>
  <c r="AZ10" i="18"/>
  <c r="BE10" i="18"/>
  <c r="BO10" i="18"/>
  <c r="BW10" i="18"/>
  <c r="AJ10" i="18"/>
  <c r="AX10" i="18"/>
  <c r="AW10" i="18"/>
  <c r="BH10" i="18"/>
  <c r="BP10" i="18"/>
  <c r="BY10" i="18"/>
  <c r="AM10" i="18"/>
  <c r="AQ10" i="18"/>
  <c r="BA10" i="18"/>
  <c r="BK10" i="18"/>
  <c r="BQ10" i="18"/>
  <c r="BX10" i="18"/>
  <c r="AN10" i="18"/>
  <c r="AR10" i="18"/>
  <c r="BB10" i="18"/>
  <c r="BI10" i="18"/>
  <c r="BS10" i="18"/>
  <c r="BZ10" i="18"/>
  <c r="I122" i="18"/>
  <c r="K122" i="18"/>
  <c r="L122" i="18"/>
  <c r="W122" i="18"/>
  <c r="M122" i="18"/>
  <c r="AS122" i="18"/>
  <c r="N122" i="18"/>
  <c r="H122" i="18"/>
  <c r="J122" i="18"/>
  <c r="O122" i="18"/>
  <c r="V122" i="18"/>
  <c r="AY122" i="18"/>
  <c r="S122" i="18"/>
  <c r="Q122" i="18"/>
  <c r="U122" i="18"/>
  <c r="T122" i="18"/>
  <c r="BC122" i="18"/>
  <c r="BE122" i="18"/>
  <c r="AF122" i="18"/>
  <c r="BJ122" i="18"/>
  <c r="AM122" i="18"/>
  <c r="BN122" i="18"/>
  <c r="AK122" i="18"/>
  <c r="BT122" i="18"/>
  <c r="AU122" i="18"/>
  <c r="BV122" i="18"/>
  <c r="AG122" i="18"/>
  <c r="AL122" i="18"/>
  <c r="AT122" i="18"/>
  <c r="BD122" i="18"/>
  <c r="BM122" i="18"/>
  <c r="BU122" i="18"/>
  <c r="AH122" i="18"/>
  <c r="AP122" i="18"/>
  <c r="AZ122" i="18"/>
  <c r="BF122" i="18"/>
  <c r="BO122" i="18"/>
  <c r="BW122" i="18"/>
  <c r="AI122" i="18"/>
  <c r="AQ122" i="18"/>
  <c r="AW122" i="18"/>
  <c r="BH122" i="18"/>
  <c r="BP122" i="18"/>
  <c r="BX122" i="18"/>
  <c r="AB122" i="18"/>
  <c r="AC122" i="18" s="1"/>
  <c r="AJ122" i="18"/>
  <c r="AR122" i="18"/>
  <c r="BA122" i="18"/>
  <c r="BK122" i="18"/>
  <c r="BQ122" i="18"/>
  <c r="BY122" i="18"/>
  <c r="AN122" i="18"/>
  <c r="AV122" i="18"/>
  <c r="BB122" i="18"/>
  <c r="BI122" i="18"/>
  <c r="BR122" i="18"/>
  <c r="BZ122" i="18"/>
  <c r="AO122" i="18"/>
  <c r="AX122" i="18"/>
  <c r="BG122" i="18"/>
  <c r="BL122" i="18"/>
  <c r="BS122" i="18"/>
  <c r="L165" i="18"/>
  <c r="K165" i="18"/>
  <c r="M165" i="18"/>
  <c r="BM165" i="18"/>
  <c r="N165" i="18"/>
  <c r="S165" i="18"/>
  <c r="H165" i="18"/>
  <c r="J165" i="18"/>
  <c r="O165" i="18"/>
  <c r="I165" i="18"/>
  <c r="W165" i="18"/>
  <c r="BO165" i="18"/>
  <c r="Q165" i="18"/>
  <c r="V165" i="18"/>
  <c r="U165" i="18"/>
  <c r="T165" i="18"/>
  <c r="AG165" i="18"/>
  <c r="AM165" i="18"/>
  <c r="AL165" i="18"/>
  <c r="BT165" i="18"/>
  <c r="AU165" i="18"/>
  <c r="BW165" i="18"/>
  <c r="AX165" i="18"/>
  <c r="AZ165" i="18"/>
  <c r="BG165" i="18"/>
  <c r="BE165" i="18"/>
  <c r="AH165" i="18"/>
  <c r="AP165" i="18"/>
  <c r="AY165" i="18"/>
  <c r="BD165" i="18"/>
  <c r="BN165" i="18"/>
  <c r="BV165" i="18"/>
  <c r="AI165" i="18"/>
  <c r="AQ165" i="18"/>
  <c r="AW165" i="18"/>
  <c r="BH165" i="18"/>
  <c r="BP165" i="18"/>
  <c r="BX165" i="18"/>
  <c r="AJ165" i="18"/>
  <c r="AR165" i="18"/>
  <c r="BA165" i="18"/>
  <c r="BI165" i="18"/>
  <c r="BQ165" i="18"/>
  <c r="BY165" i="18"/>
  <c r="AN165" i="18"/>
  <c r="AV165" i="18"/>
  <c r="BB165" i="18"/>
  <c r="BK165" i="18"/>
  <c r="BS165" i="18"/>
  <c r="BZ165" i="18"/>
  <c r="AB165" i="18"/>
  <c r="AC165" i="18" s="1"/>
  <c r="AK165" i="18"/>
  <c r="AS165" i="18"/>
  <c r="BF165" i="18"/>
  <c r="BL165" i="18"/>
  <c r="BR165" i="18"/>
  <c r="AF165" i="18"/>
  <c r="AO165" i="18"/>
  <c r="AT165" i="18"/>
  <c r="BC165" i="18"/>
  <c r="BJ165" i="18"/>
  <c r="BU165" i="18"/>
  <c r="M55" i="18"/>
  <c r="L55" i="18"/>
  <c r="N55" i="18"/>
  <c r="S55" i="18"/>
  <c r="U55" i="18"/>
  <c r="H55" i="18"/>
  <c r="J55" i="18"/>
  <c r="I55" i="18"/>
  <c r="K55" i="18"/>
  <c r="Q55" i="18"/>
  <c r="T55" i="18"/>
  <c r="AY55" i="18"/>
  <c r="AW55" i="18"/>
  <c r="O55" i="18"/>
  <c r="BF55" i="18"/>
  <c r="BH55" i="18"/>
  <c r="AH55" i="18"/>
  <c r="BN55" i="18"/>
  <c r="AM55" i="18"/>
  <c r="BP55" i="18"/>
  <c r="W55" i="18"/>
  <c r="AP55" i="18"/>
  <c r="BW55" i="18"/>
  <c r="V55" i="18"/>
  <c r="AQ55" i="18"/>
  <c r="BX55" i="18"/>
  <c r="AB55" i="18"/>
  <c r="AC55" i="18" s="1"/>
  <c r="AI55" i="18"/>
  <c r="AU55" i="18"/>
  <c r="AZ55" i="18"/>
  <c r="BE55" i="18"/>
  <c r="BO55" i="18"/>
  <c r="BV55" i="18"/>
  <c r="AO55" i="18"/>
  <c r="AR55" i="18"/>
  <c r="BA55" i="18"/>
  <c r="BI55" i="18"/>
  <c r="BS55" i="18"/>
  <c r="BY55" i="18"/>
  <c r="AJ55" i="18"/>
  <c r="AX55" i="18"/>
  <c r="BB55" i="18"/>
  <c r="BK55" i="18"/>
  <c r="BQ55" i="18"/>
  <c r="BZ55" i="18"/>
  <c r="AN55" i="18"/>
  <c r="AV55" i="18"/>
  <c r="BC55" i="18"/>
  <c r="BL55" i="18"/>
  <c r="BR55" i="18"/>
  <c r="AF55" i="18"/>
  <c r="AK55" i="18"/>
  <c r="AS55" i="18"/>
  <c r="BG55" i="18"/>
  <c r="BJ55" i="18"/>
  <c r="BU55" i="18"/>
  <c r="AG55" i="18"/>
  <c r="AL55" i="18"/>
  <c r="AT55" i="18"/>
  <c r="BD55" i="18"/>
  <c r="BM55" i="18"/>
  <c r="BT55" i="18"/>
  <c r="M68" i="18"/>
  <c r="AI68" i="18"/>
  <c r="N68" i="18"/>
  <c r="BO68" i="18"/>
  <c r="U68" i="18"/>
  <c r="H68" i="18"/>
  <c r="I68" i="18"/>
  <c r="J68" i="18"/>
  <c r="L68" i="18"/>
  <c r="K68" i="18"/>
  <c r="T68" i="18"/>
  <c r="AM68" i="18"/>
  <c r="BP68" i="18"/>
  <c r="O68" i="18"/>
  <c r="S68" i="18"/>
  <c r="Q68" i="18"/>
  <c r="AQ68" i="18"/>
  <c r="BW68" i="18"/>
  <c r="AR68" i="18"/>
  <c r="BY68" i="18"/>
  <c r="BF68" i="18"/>
  <c r="AW68" i="18"/>
  <c r="W68" i="18"/>
  <c r="BE68" i="18"/>
  <c r="V68" i="18"/>
  <c r="BI68" i="18"/>
  <c r="AJ68" i="18"/>
  <c r="AU68" i="18"/>
  <c r="AZ68" i="18"/>
  <c r="BH68" i="18"/>
  <c r="BQ68" i="18"/>
  <c r="BX68" i="18"/>
  <c r="AB68" i="18"/>
  <c r="AC68" i="18" s="1"/>
  <c r="AN68" i="18"/>
  <c r="AV68" i="18"/>
  <c r="BA68" i="18"/>
  <c r="BK68" i="18"/>
  <c r="BS68" i="18"/>
  <c r="BZ68" i="18"/>
  <c r="AO68" i="18"/>
  <c r="AS68" i="18"/>
  <c r="BB68" i="18"/>
  <c r="BL68" i="18"/>
  <c r="BT68" i="18"/>
  <c r="AF68" i="18"/>
  <c r="AK68" i="18"/>
  <c r="AX68" i="18"/>
  <c r="BC68" i="18"/>
  <c r="BJ68" i="18"/>
  <c r="BR68" i="18"/>
  <c r="AG68" i="18"/>
  <c r="AL68" i="18"/>
  <c r="AT68" i="18"/>
  <c r="BD68" i="18"/>
  <c r="BM68" i="18"/>
  <c r="BU68" i="18"/>
  <c r="AH68" i="18"/>
  <c r="AP68" i="18"/>
  <c r="AY68" i="18"/>
  <c r="BG68" i="18"/>
  <c r="BN68" i="18"/>
  <c r="BV68" i="18"/>
  <c r="H43" i="18"/>
  <c r="N43" i="18"/>
  <c r="J43" i="18"/>
  <c r="I43" i="18"/>
  <c r="K43" i="18"/>
  <c r="L43" i="18"/>
  <c r="M43" i="18"/>
  <c r="S43" i="18"/>
  <c r="O43" i="18"/>
  <c r="Q43" i="18"/>
  <c r="U43" i="18"/>
  <c r="AW43" i="18"/>
  <c r="T43" i="18"/>
  <c r="BB43" i="18"/>
  <c r="BH43" i="18"/>
  <c r="BK43" i="18"/>
  <c r="W43" i="18"/>
  <c r="AI43" i="18"/>
  <c r="BP43" i="18"/>
  <c r="V43" i="18"/>
  <c r="AN43" i="18"/>
  <c r="BS43" i="18"/>
  <c r="AU43" i="18"/>
  <c r="BY43" i="18"/>
  <c r="AV43" i="18"/>
  <c r="BZ43" i="18"/>
  <c r="AJ43" i="18"/>
  <c r="AR43" i="18"/>
  <c r="BA43" i="18"/>
  <c r="BI43" i="18"/>
  <c r="BQ43" i="18"/>
  <c r="BX43" i="18"/>
  <c r="AK43" i="18"/>
  <c r="AS43" i="18"/>
  <c r="BC43" i="18"/>
  <c r="BL43" i="18"/>
  <c r="BR43" i="18"/>
  <c r="AM43" i="18"/>
  <c r="AL43" i="18"/>
  <c r="AT43" i="18"/>
  <c r="BF43" i="18"/>
  <c r="BJ43" i="18"/>
  <c r="BT43" i="18"/>
  <c r="AF43" i="18"/>
  <c r="AO43" i="18"/>
  <c r="AX43" i="18"/>
  <c r="BD43" i="18"/>
  <c r="BM43" i="18"/>
  <c r="BU43" i="18"/>
  <c r="AB43" i="18"/>
  <c r="AC43" i="18" s="1"/>
  <c r="AG43" i="18"/>
  <c r="AP43" i="18"/>
  <c r="AY43" i="18"/>
  <c r="BG43" i="18"/>
  <c r="BN43" i="18"/>
  <c r="BV43" i="18"/>
  <c r="AH43" i="18"/>
  <c r="AQ43" i="18"/>
  <c r="AZ43" i="18"/>
  <c r="BE43" i="18"/>
  <c r="BO43" i="18"/>
  <c r="BW43" i="18"/>
  <c r="H144" i="18"/>
  <c r="J144" i="18"/>
  <c r="I144" i="18"/>
  <c r="K144" i="18"/>
  <c r="S144" i="18"/>
  <c r="AB144" i="18"/>
  <c r="AC144" i="18" s="1"/>
  <c r="M144" i="18"/>
  <c r="L144" i="18"/>
  <c r="N144" i="18"/>
  <c r="AJ144" i="18"/>
  <c r="Q144" i="18"/>
  <c r="AN144" i="18"/>
  <c r="O144" i="18"/>
  <c r="U144" i="18"/>
  <c r="BQ144" i="18"/>
  <c r="T144" i="18"/>
  <c r="BU144" i="18"/>
  <c r="AU144" i="18"/>
  <c r="BY144" i="18"/>
  <c r="AX144" i="18"/>
  <c r="W144" i="18"/>
  <c r="BA144" i="18"/>
  <c r="V144" i="18"/>
  <c r="BC144" i="18"/>
  <c r="BH144" i="18"/>
  <c r="BL144" i="18"/>
  <c r="AO144" i="18"/>
  <c r="AV144" i="18"/>
  <c r="BB144" i="18"/>
  <c r="BI144" i="18"/>
  <c r="BS144" i="18"/>
  <c r="BZ144" i="18"/>
  <c r="AF144" i="18"/>
  <c r="AK144" i="18"/>
  <c r="AS144" i="18"/>
  <c r="BD144" i="18"/>
  <c r="BJ144" i="18"/>
  <c r="BR144" i="18"/>
  <c r="AG144" i="18"/>
  <c r="AL144" i="18"/>
  <c r="AT144" i="18"/>
  <c r="BK144" i="18"/>
  <c r="BM144" i="18"/>
  <c r="BT144" i="18"/>
  <c r="AH144" i="18"/>
  <c r="AP144" i="18"/>
  <c r="AY144" i="18"/>
  <c r="BF144" i="18"/>
  <c r="BN144" i="18"/>
  <c r="BV144" i="18"/>
  <c r="AM144" i="18"/>
  <c r="AQ144" i="18"/>
  <c r="AZ144" i="18"/>
  <c r="BE144" i="18"/>
  <c r="BO144" i="18"/>
  <c r="BW144" i="18"/>
  <c r="AI144" i="18"/>
  <c r="AR144" i="18"/>
  <c r="AW144" i="18"/>
  <c r="BG144" i="18"/>
  <c r="BP144" i="18"/>
  <c r="BX144" i="18"/>
  <c r="S58" i="18"/>
  <c r="H58" i="18"/>
  <c r="I58" i="18"/>
  <c r="J58" i="18"/>
  <c r="K58" i="18"/>
  <c r="L58" i="18"/>
  <c r="M58" i="18"/>
  <c r="U58" i="18"/>
  <c r="BA58" i="18"/>
  <c r="N58" i="18"/>
  <c r="Q58" i="18"/>
  <c r="BF58" i="18"/>
  <c r="O58" i="18"/>
  <c r="T58" i="18"/>
  <c r="W58" i="18"/>
  <c r="BI58" i="18"/>
  <c r="V58" i="18"/>
  <c r="AG58" i="18"/>
  <c r="BJ58" i="18"/>
  <c r="AN58" i="18"/>
  <c r="BS58" i="18"/>
  <c r="AO58" i="18"/>
  <c r="BR58" i="18"/>
  <c r="AV58" i="18"/>
  <c r="BZ58" i="18"/>
  <c r="AX58" i="18"/>
  <c r="AK58" i="18"/>
  <c r="AS58" i="18"/>
  <c r="BB58" i="18"/>
  <c r="BL58" i="18"/>
  <c r="BT58" i="18"/>
  <c r="AB58" i="18"/>
  <c r="AC58" i="18" s="1"/>
  <c r="AF58" i="18"/>
  <c r="AL58" i="18"/>
  <c r="AT58" i="18"/>
  <c r="BC58" i="18"/>
  <c r="BM58" i="18"/>
  <c r="BU58" i="18"/>
  <c r="AH58" i="18"/>
  <c r="AP58" i="18"/>
  <c r="AY58" i="18"/>
  <c r="BD58" i="18"/>
  <c r="BN58" i="18"/>
  <c r="BW58" i="18"/>
  <c r="AI58" i="18"/>
  <c r="AQ58" i="18"/>
  <c r="AZ58" i="18"/>
  <c r="BE58" i="18"/>
  <c r="BO58" i="18"/>
  <c r="BX58" i="18"/>
  <c r="AM58" i="18"/>
  <c r="AR58" i="18"/>
  <c r="BG58" i="18"/>
  <c r="BK58" i="18"/>
  <c r="BP58" i="18"/>
  <c r="BV58" i="18"/>
  <c r="AJ58" i="18"/>
  <c r="AU58" i="18"/>
  <c r="AW58" i="18"/>
  <c r="BH58" i="18"/>
  <c r="BQ58" i="18"/>
  <c r="BY58" i="18"/>
  <c r="I113" i="18"/>
  <c r="J113" i="18"/>
  <c r="U113" i="18"/>
  <c r="L113" i="18"/>
  <c r="K113" i="18"/>
  <c r="M113" i="18"/>
  <c r="O113" i="18"/>
  <c r="N113" i="18"/>
  <c r="H113" i="18"/>
  <c r="T113" i="18"/>
  <c r="AN113" i="18"/>
  <c r="AL113" i="18"/>
  <c r="S113" i="18"/>
  <c r="BU113" i="18"/>
  <c r="Q113" i="18"/>
  <c r="BT113" i="18"/>
  <c r="W113" i="18"/>
  <c r="AB113" i="18"/>
  <c r="AC113" i="18" s="1"/>
  <c r="AV113" i="18"/>
  <c r="V113" i="18"/>
  <c r="AT113" i="18"/>
  <c r="BG113" i="18"/>
  <c r="BF113" i="18"/>
  <c r="BL113" i="18"/>
  <c r="AG113" i="18"/>
  <c r="BM113" i="18"/>
  <c r="AF113" i="18"/>
  <c r="AK113" i="18"/>
  <c r="AS113" i="18"/>
  <c r="BC113" i="18"/>
  <c r="BJ113" i="18"/>
  <c r="BR113" i="18"/>
  <c r="AH113" i="18"/>
  <c r="AO113" i="18"/>
  <c r="AY113" i="18"/>
  <c r="BD113" i="18"/>
  <c r="BN113" i="18"/>
  <c r="BW113" i="18"/>
  <c r="AI113" i="18"/>
  <c r="AP113" i="18"/>
  <c r="AZ113" i="18"/>
  <c r="BE113" i="18"/>
  <c r="BO113" i="18"/>
  <c r="BV113" i="18"/>
  <c r="AU113" i="18"/>
  <c r="AQ113" i="18"/>
  <c r="AW113" i="18"/>
  <c r="BH113" i="18"/>
  <c r="BP113" i="18"/>
  <c r="BX113" i="18"/>
  <c r="AJ113" i="18"/>
  <c r="AR113" i="18"/>
  <c r="BA113" i="18"/>
  <c r="BK113" i="18"/>
  <c r="BQ113" i="18"/>
  <c r="BY113" i="18"/>
  <c r="AM113" i="18"/>
  <c r="AX113" i="18"/>
  <c r="BB113" i="18"/>
  <c r="BI113" i="18"/>
  <c r="BS113" i="18"/>
  <c r="BZ113" i="18"/>
  <c r="K192" i="18"/>
  <c r="W192" i="18"/>
  <c r="I192" i="18"/>
  <c r="L192" i="18"/>
  <c r="M192" i="18"/>
  <c r="N192" i="18"/>
  <c r="BC192" i="18"/>
  <c r="H192" i="18"/>
  <c r="J192" i="18"/>
  <c r="O192" i="18"/>
  <c r="V192" i="18"/>
  <c r="BE192" i="18"/>
  <c r="S192" i="18"/>
  <c r="Q192" i="18"/>
  <c r="U192" i="18"/>
  <c r="T192" i="18"/>
  <c r="AM192" i="18"/>
  <c r="BJ192" i="18"/>
  <c r="AG192" i="18"/>
  <c r="BN192" i="18"/>
  <c r="AK192" i="18"/>
  <c r="BT192" i="18"/>
  <c r="AU192" i="18"/>
  <c r="BW192" i="18"/>
  <c r="AS192" i="18"/>
  <c r="AY192" i="18"/>
  <c r="AF192" i="18"/>
  <c r="AL192" i="18"/>
  <c r="AT192" i="18"/>
  <c r="BD192" i="18"/>
  <c r="BM192" i="18"/>
  <c r="BU192" i="18"/>
  <c r="AH192" i="18"/>
  <c r="AP192" i="18"/>
  <c r="AZ192" i="18"/>
  <c r="BF192" i="18"/>
  <c r="BO192" i="18"/>
  <c r="BV192" i="18"/>
  <c r="AI192" i="18"/>
  <c r="AQ192" i="18"/>
  <c r="AW192" i="18"/>
  <c r="BH192" i="18"/>
  <c r="BP192" i="18"/>
  <c r="BX192" i="18"/>
  <c r="AB192" i="18"/>
  <c r="AC192" i="18" s="1"/>
  <c r="AJ192" i="18"/>
  <c r="AR192" i="18"/>
  <c r="BA192" i="18"/>
  <c r="BK192" i="18"/>
  <c r="BQ192" i="18"/>
  <c r="BY192" i="18"/>
  <c r="AN192" i="18"/>
  <c r="AV192" i="18"/>
  <c r="BB192" i="18"/>
  <c r="BI192" i="18"/>
  <c r="BS192" i="18"/>
  <c r="BZ192" i="18"/>
  <c r="AO192" i="18"/>
  <c r="AX192" i="18"/>
  <c r="BG192" i="18"/>
  <c r="BL192" i="18"/>
  <c r="BR192" i="18"/>
  <c r="L33" i="18"/>
  <c r="K33" i="18"/>
  <c r="M33" i="18"/>
  <c r="N33" i="18"/>
  <c r="H33" i="18"/>
  <c r="O33" i="18"/>
  <c r="BT33" i="18"/>
  <c r="J33" i="18"/>
  <c r="I33" i="18"/>
  <c r="S33" i="18"/>
  <c r="AB33" i="18"/>
  <c r="AC33" i="18" s="1"/>
  <c r="BW33" i="18"/>
  <c r="Q33" i="18"/>
  <c r="U33" i="18"/>
  <c r="T33" i="18"/>
  <c r="AL33" i="18"/>
  <c r="AU33" i="18"/>
  <c r="AX33" i="18"/>
  <c r="BA33" i="18"/>
  <c r="BG33" i="18"/>
  <c r="BE33" i="18"/>
  <c r="W33" i="18"/>
  <c r="AG33" i="18"/>
  <c r="BM33" i="18"/>
  <c r="V33" i="18"/>
  <c r="AM33" i="18"/>
  <c r="BO33" i="18"/>
  <c r="AH33" i="18"/>
  <c r="AP33" i="18"/>
  <c r="AY33" i="18"/>
  <c r="BD33" i="18"/>
  <c r="BN33" i="18"/>
  <c r="BX33" i="18"/>
  <c r="AI33" i="18"/>
  <c r="AQ33" i="18"/>
  <c r="AZ33" i="18"/>
  <c r="BH33" i="18"/>
  <c r="BP33" i="18"/>
  <c r="BV33" i="18"/>
  <c r="AJ33" i="18"/>
  <c r="AR33" i="18"/>
  <c r="AW33" i="18"/>
  <c r="BI33" i="18"/>
  <c r="BQ33" i="18"/>
  <c r="BY33" i="18"/>
  <c r="AN33" i="18"/>
  <c r="AV33" i="18"/>
  <c r="BB33" i="18"/>
  <c r="BK33" i="18"/>
  <c r="BS33" i="18"/>
  <c r="BZ33" i="18"/>
  <c r="AK33" i="18"/>
  <c r="AS33" i="18"/>
  <c r="BF33" i="18"/>
  <c r="BL33" i="18"/>
  <c r="BR33" i="18"/>
  <c r="AF33" i="18"/>
  <c r="AO33" i="18"/>
  <c r="AT33" i="18"/>
  <c r="BC33" i="18"/>
  <c r="BJ33" i="18"/>
  <c r="BU33" i="18"/>
  <c r="L167" i="18"/>
  <c r="M167" i="18"/>
  <c r="N167" i="18"/>
  <c r="H167" i="18"/>
  <c r="I167" i="18"/>
  <c r="J167" i="18"/>
  <c r="S167" i="18"/>
  <c r="W167" i="18"/>
  <c r="K167" i="18"/>
  <c r="U167" i="18"/>
  <c r="Q167" i="18"/>
  <c r="V167" i="18"/>
  <c r="T167" i="18"/>
  <c r="BF167" i="18"/>
  <c r="BH167" i="18"/>
  <c r="O167" i="18"/>
  <c r="AF167" i="18"/>
  <c r="BN167" i="18"/>
  <c r="AI167" i="18"/>
  <c r="BP167" i="18"/>
  <c r="BA167" i="18"/>
  <c r="BW167" i="18"/>
  <c r="AU167" i="18"/>
  <c r="BV167" i="18"/>
  <c r="AT167" i="18"/>
  <c r="AZ167" i="18"/>
  <c r="AH167" i="18"/>
  <c r="AP167" i="18"/>
  <c r="AY167" i="18"/>
  <c r="BE167" i="18"/>
  <c r="BO167" i="18"/>
  <c r="BY167" i="18"/>
  <c r="AM167" i="18"/>
  <c r="AQ167" i="18"/>
  <c r="AW167" i="18"/>
  <c r="BI167" i="18"/>
  <c r="BS167" i="18"/>
  <c r="BX167" i="18"/>
  <c r="AJ167" i="18"/>
  <c r="AR167" i="18"/>
  <c r="BB167" i="18"/>
  <c r="BK167" i="18"/>
  <c r="BQ167" i="18"/>
  <c r="BZ167" i="18"/>
  <c r="AN167" i="18"/>
  <c r="AX167" i="18"/>
  <c r="BC167" i="18"/>
  <c r="BL167" i="18"/>
  <c r="BU167" i="18"/>
  <c r="AG167" i="18"/>
  <c r="AK167" i="18"/>
  <c r="AV167" i="18"/>
  <c r="BG167" i="18"/>
  <c r="BJ167" i="18"/>
  <c r="BR167" i="18"/>
  <c r="AB167" i="18"/>
  <c r="AC167" i="18" s="1"/>
  <c r="AO167" i="18"/>
  <c r="AL167" i="18"/>
  <c r="AS167" i="18"/>
  <c r="BD167" i="18"/>
  <c r="BM167" i="18"/>
  <c r="BT167" i="18"/>
  <c r="L214" i="18"/>
  <c r="N214" i="18"/>
  <c r="AQ214" i="18"/>
  <c r="H214" i="18"/>
  <c r="BX214" i="18"/>
  <c r="I214" i="18"/>
  <c r="U214" i="18"/>
  <c r="J214" i="18"/>
  <c r="K214" i="18"/>
  <c r="M214" i="18"/>
  <c r="W214" i="18"/>
  <c r="T214" i="18"/>
  <c r="AR214" i="18"/>
  <c r="V214" i="18"/>
  <c r="BY214" i="18"/>
  <c r="O214" i="18"/>
  <c r="S214" i="18"/>
  <c r="Q214" i="18"/>
  <c r="BA214" i="18"/>
  <c r="BF214" i="18"/>
  <c r="BE214" i="18"/>
  <c r="BI214" i="18"/>
  <c r="AI214" i="18"/>
  <c r="BP214" i="18"/>
  <c r="AM214" i="18"/>
  <c r="BQ214" i="18"/>
  <c r="AJ214" i="18"/>
  <c r="AU214" i="18"/>
  <c r="AZ214" i="18"/>
  <c r="BH214" i="18"/>
  <c r="BO214" i="18"/>
  <c r="BV214" i="18"/>
  <c r="AN214" i="18"/>
  <c r="AV214" i="18"/>
  <c r="AW214" i="18"/>
  <c r="BK214" i="18"/>
  <c r="BS214" i="18"/>
  <c r="BZ214" i="18"/>
  <c r="AO214" i="18"/>
  <c r="AS214" i="18"/>
  <c r="BB214" i="18"/>
  <c r="BL214" i="18"/>
  <c r="BT214" i="18"/>
  <c r="AB214" i="18"/>
  <c r="AC214" i="18" s="1"/>
  <c r="AF214" i="18"/>
  <c r="AK214" i="18"/>
  <c r="AX214" i="18"/>
  <c r="BC214" i="18"/>
  <c r="BJ214" i="18"/>
  <c r="BR214" i="18"/>
  <c r="AG214" i="18"/>
  <c r="AL214" i="18"/>
  <c r="AT214" i="18"/>
  <c r="BD214" i="18"/>
  <c r="BM214" i="18"/>
  <c r="BU214" i="18"/>
  <c r="AH214" i="18"/>
  <c r="AP214" i="18"/>
  <c r="AY214" i="18"/>
  <c r="BG214" i="18"/>
  <c r="BN214" i="18"/>
  <c r="BW214" i="18"/>
  <c r="H191" i="18"/>
  <c r="N191" i="18"/>
  <c r="J191" i="18"/>
  <c r="I191" i="18"/>
  <c r="K191" i="18"/>
  <c r="W191" i="18"/>
  <c r="L191" i="18"/>
  <c r="M191" i="18"/>
  <c r="V191" i="18"/>
  <c r="AB191" i="18"/>
  <c r="AC191" i="18" s="1"/>
  <c r="S191" i="18"/>
  <c r="O191" i="18"/>
  <c r="Q191" i="18"/>
  <c r="U191" i="18"/>
  <c r="BI191" i="18"/>
  <c r="T191" i="18"/>
  <c r="BK191" i="18"/>
  <c r="AI191" i="18"/>
  <c r="BP191" i="18"/>
  <c r="AN191" i="18"/>
  <c r="BS191" i="18"/>
  <c r="AU191" i="18"/>
  <c r="BX191" i="18"/>
  <c r="AV191" i="18"/>
  <c r="BZ191" i="18"/>
  <c r="AW191" i="18"/>
  <c r="BB191" i="18"/>
  <c r="AJ191" i="18"/>
  <c r="AR191" i="18"/>
  <c r="BA191" i="18"/>
  <c r="BF191" i="18"/>
  <c r="BQ191" i="18"/>
  <c r="BY191" i="18"/>
  <c r="AK191" i="18"/>
  <c r="AS191" i="18"/>
  <c r="BC191" i="18"/>
  <c r="BL191" i="18"/>
  <c r="BR191" i="18"/>
  <c r="AG191" i="18"/>
  <c r="AL191" i="18"/>
  <c r="AT191" i="18"/>
  <c r="BD191" i="18"/>
  <c r="BJ191" i="18"/>
  <c r="BT191" i="18"/>
  <c r="AF191" i="18"/>
  <c r="AO191" i="18"/>
  <c r="AX191" i="18"/>
  <c r="BG191" i="18"/>
  <c r="BM191" i="18"/>
  <c r="BU191" i="18"/>
  <c r="AM191" i="18"/>
  <c r="AP191" i="18"/>
  <c r="AY191" i="18"/>
  <c r="BE191" i="18"/>
  <c r="BN191" i="18"/>
  <c r="BW191" i="18"/>
  <c r="AH191" i="18"/>
  <c r="AQ191" i="18"/>
  <c r="AZ191" i="18"/>
  <c r="BH191" i="18"/>
  <c r="BO191" i="18"/>
  <c r="BV191" i="18"/>
  <c r="U70" i="18"/>
  <c r="L70" i="18"/>
  <c r="S70" i="18"/>
  <c r="N70" i="18"/>
  <c r="Q70" i="18"/>
  <c r="H70" i="18"/>
  <c r="O70" i="18"/>
  <c r="T70" i="18"/>
  <c r="I70" i="18"/>
  <c r="J70" i="18"/>
  <c r="K70" i="18"/>
  <c r="W70" i="18"/>
  <c r="M70" i="18"/>
  <c r="V70" i="18"/>
  <c r="AB70" i="18"/>
  <c r="AC70" i="18" s="1"/>
  <c r="AS70" i="18"/>
  <c r="BG70" i="18"/>
  <c r="AY70" i="18"/>
  <c r="BO70" i="18"/>
  <c r="BV70" i="18"/>
  <c r="AJ70" i="18"/>
  <c r="AF70" i="18"/>
  <c r="AP70" i="18"/>
  <c r="AZ70" i="18"/>
  <c r="BH70" i="18"/>
  <c r="BP70" i="18"/>
  <c r="BX70" i="18"/>
  <c r="AK70" i="18"/>
  <c r="AT70" i="18"/>
  <c r="BE70" i="18"/>
  <c r="BJ70" i="18"/>
  <c r="BS70" i="18"/>
  <c r="BY70" i="18"/>
  <c r="AG70" i="18"/>
  <c r="AR70" i="18"/>
  <c r="BA70" i="18"/>
  <c r="BI70" i="18"/>
  <c r="BQ70" i="18"/>
  <c r="BZ70" i="18"/>
  <c r="AQ70" i="18"/>
  <c r="AI70" i="18"/>
  <c r="AU70" i="18"/>
  <c r="BB70" i="18"/>
  <c r="BK70" i="18"/>
  <c r="BR70" i="18"/>
  <c r="AH70" i="18"/>
  <c r="AM70" i="18"/>
  <c r="AV70" i="18"/>
  <c r="BF70" i="18"/>
  <c r="BL70" i="18"/>
  <c r="BT70" i="18"/>
  <c r="AN70" i="18"/>
  <c r="AW70" i="18"/>
  <c r="BC70" i="18"/>
  <c r="BM70" i="18"/>
  <c r="BW70" i="18"/>
  <c r="AL70" i="18"/>
  <c r="AO70" i="18"/>
  <c r="AX70" i="18"/>
  <c r="BD70" i="18"/>
  <c r="BN70" i="18"/>
  <c r="BU70" i="18"/>
  <c r="M87" i="18"/>
  <c r="L87" i="18"/>
  <c r="N87" i="18"/>
  <c r="H87" i="18"/>
  <c r="I87" i="18"/>
  <c r="O87" i="18"/>
  <c r="J87" i="18"/>
  <c r="K87" i="18"/>
  <c r="S87" i="18"/>
  <c r="U87" i="18"/>
  <c r="Q87" i="18"/>
  <c r="T87" i="18"/>
  <c r="W87" i="18"/>
  <c r="V87" i="18"/>
  <c r="AB87" i="18"/>
  <c r="AC87" i="18" s="1"/>
  <c r="AN87" i="18"/>
  <c r="AR87" i="18"/>
  <c r="AV87" i="18"/>
  <c r="BL87" i="18"/>
  <c r="BM87" i="18"/>
  <c r="BQ87" i="18"/>
  <c r="AW87" i="18"/>
  <c r="BT87" i="18"/>
  <c r="AF87" i="18"/>
  <c r="BA87" i="18"/>
  <c r="BU87" i="18"/>
  <c r="AJ87" i="18"/>
  <c r="BC87" i="18"/>
  <c r="BZ87" i="18"/>
  <c r="AK87" i="18"/>
  <c r="BD87" i="18"/>
  <c r="AQ87" i="18"/>
  <c r="BJ87" i="18"/>
  <c r="AM87" i="18"/>
  <c r="AU87" i="18"/>
  <c r="BB87" i="18"/>
  <c r="BK87" i="18"/>
  <c r="BR87" i="18"/>
  <c r="AG87" i="18"/>
  <c r="AO87" i="18"/>
  <c r="AX87" i="18"/>
  <c r="BF87" i="18"/>
  <c r="BN87" i="18"/>
  <c r="BW87" i="18"/>
  <c r="AH87" i="18"/>
  <c r="AS87" i="18"/>
  <c r="AY87" i="18"/>
  <c r="BG87" i="18"/>
  <c r="BO87" i="18"/>
  <c r="BV87" i="18"/>
  <c r="AL87" i="18"/>
  <c r="AT87" i="18"/>
  <c r="AZ87" i="18"/>
  <c r="BH87" i="18"/>
  <c r="BP87" i="18"/>
  <c r="BY87" i="18"/>
  <c r="AI87" i="18"/>
  <c r="AP87" i="18"/>
  <c r="BE87" i="18"/>
  <c r="BI87" i="18"/>
  <c r="BS87" i="18"/>
  <c r="BX87" i="18"/>
  <c r="I13" i="18"/>
  <c r="O13" i="18"/>
  <c r="H13" i="18"/>
  <c r="J13" i="18"/>
  <c r="K13" i="18"/>
  <c r="L13" i="18"/>
  <c r="M13" i="18"/>
  <c r="S13" i="18"/>
  <c r="U13" i="18"/>
  <c r="N13" i="18"/>
  <c r="Q13" i="18"/>
  <c r="T13" i="18"/>
  <c r="W13" i="18"/>
  <c r="V13" i="18"/>
  <c r="AB13" i="18"/>
  <c r="AC13" i="18" s="1"/>
  <c r="AX13" i="18"/>
  <c r="AZ13" i="18"/>
  <c r="BP13" i="18"/>
  <c r="BV13" i="18"/>
  <c r="AJ13" i="18"/>
  <c r="AY13" i="18"/>
  <c r="BU13" i="18"/>
  <c r="AG13" i="18"/>
  <c r="BD13" i="18"/>
  <c r="BY13" i="18"/>
  <c r="AK13" i="18"/>
  <c r="BG13" i="18"/>
  <c r="AO13" i="18"/>
  <c r="BJ13" i="18"/>
  <c r="AS13" i="18"/>
  <c r="BN13" i="18"/>
  <c r="AP13" i="18"/>
  <c r="BO13" i="18"/>
  <c r="AI13" i="18"/>
  <c r="AT13" i="18"/>
  <c r="BA13" i="18"/>
  <c r="BH13" i="18"/>
  <c r="BQ13" i="18"/>
  <c r="BX13" i="18"/>
  <c r="AL13" i="18"/>
  <c r="AR13" i="18"/>
  <c r="BE13" i="18"/>
  <c r="BI13" i="18"/>
  <c r="BS13" i="18"/>
  <c r="BZ13" i="18"/>
  <c r="AM13" i="18"/>
  <c r="AU13" i="18"/>
  <c r="BF13" i="18"/>
  <c r="BK13" i="18"/>
  <c r="BR13" i="18"/>
  <c r="AH13" i="18"/>
  <c r="AN13" i="18"/>
  <c r="AV13" i="18"/>
  <c r="BB13" i="18"/>
  <c r="BL13" i="18"/>
  <c r="BT13" i="18"/>
  <c r="AF13" i="18"/>
  <c r="AQ13" i="18"/>
  <c r="AW13" i="18"/>
  <c r="BC13" i="18"/>
  <c r="BM13" i="18"/>
  <c r="BW13" i="18"/>
  <c r="N155" i="18"/>
  <c r="H155" i="18"/>
  <c r="I155" i="18"/>
  <c r="J155" i="18"/>
  <c r="K155" i="18"/>
  <c r="L155" i="18"/>
  <c r="U155" i="18"/>
  <c r="M155" i="18"/>
  <c r="T155" i="18"/>
  <c r="S155" i="18"/>
  <c r="O155" i="18"/>
  <c r="Q155" i="18"/>
  <c r="W155" i="18"/>
  <c r="V155" i="18"/>
  <c r="AB155" i="18"/>
  <c r="AC155" i="18" s="1"/>
  <c r="AJ155" i="18"/>
  <c r="AN155" i="18"/>
  <c r="AV155" i="18"/>
  <c r="BC155" i="18"/>
  <c r="BL155" i="18"/>
  <c r="BU155" i="18"/>
  <c r="AQ155" i="18"/>
  <c r="AW155" i="18"/>
  <c r="BF155" i="18"/>
  <c r="BM155" i="18"/>
  <c r="BT155" i="18"/>
  <c r="AF155" i="18"/>
  <c r="AO155" i="18"/>
  <c r="BE155" i="18"/>
  <c r="BD155" i="18"/>
  <c r="BN155" i="18"/>
  <c r="BV155" i="18"/>
  <c r="AG155" i="18"/>
  <c r="AS155" i="18"/>
  <c r="AX155" i="18"/>
  <c r="BG155" i="18"/>
  <c r="BO155" i="18"/>
  <c r="BW155" i="18"/>
  <c r="AL155" i="18"/>
  <c r="AP155" i="18"/>
  <c r="AY155" i="18"/>
  <c r="BH155" i="18"/>
  <c r="BP155" i="18"/>
  <c r="BY155" i="18"/>
  <c r="AK155" i="18"/>
  <c r="AR155" i="18"/>
  <c r="AZ155" i="18"/>
  <c r="BJ155" i="18"/>
  <c r="BS155" i="18"/>
  <c r="BX155" i="18"/>
  <c r="AI155" i="18"/>
  <c r="AT155" i="18"/>
  <c r="BA155" i="18"/>
  <c r="BI155" i="18"/>
  <c r="BQ155" i="18"/>
  <c r="BZ155" i="18"/>
  <c r="AH155" i="18"/>
  <c r="AM155" i="18"/>
  <c r="AU155" i="18"/>
  <c r="BB155" i="18"/>
  <c r="BK155" i="18"/>
  <c r="BR155" i="18"/>
  <c r="H84" i="18"/>
  <c r="I84" i="18"/>
  <c r="J84" i="18"/>
  <c r="O84" i="18"/>
  <c r="U84" i="18"/>
  <c r="K84" i="18"/>
  <c r="M84" i="18"/>
  <c r="L84" i="18"/>
  <c r="N84" i="18"/>
  <c r="T84" i="18"/>
  <c r="S84" i="18"/>
  <c r="W84" i="18"/>
  <c r="Q84" i="18"/>
  <c r="V84" i="18"/>
  <c r="AB84" i="18"/>
  <c r="AC84" i="18" s="1"/>
  <c r="AN84" i="18"/>
  <c r="AW84" i="18"/>
  <c r="BW84" i="18"/>
  <c r="AO84" i="18"/>
  <c r="BT84" i="18"/>
  <c r="AX84" i="18"/>
  <c r="BD84" i="18"/>
  <c r="BF84" i="18"/>
  <c r="AJ84" i="18"/>
  <c r="BM84" i="18"/>
  <c r="AF84" i="18"/>
  <c r="BN84" i="18"/>
  <c r="AH84" i="18"/>
  <c r="AS84" i="18"/>
  <c r="BE84" i="18"/>
  <c r="BG84" i="18"/>
  <c r="BO84" i="18"/>
  <c r="BV84" i="18"/>
  <c r="AG84" i="18"/>
  <c r="AT84" i="18"/>
  <c r="AY84" i="18"/>
  <c r="BH84" i="18"/>
  <c r="BP84" i="18"/>
  <c r="BY84" i="18"/>
  <c r="AQ84" i="18"/>
  <c r="AP84" i="18"/>
  <c r="AZ84" i="18"/>
  <c r="BI84" i="18"/>
  <c r="BS84" i="18"/>
  <c r="BX84" i="18"/>
  <c r="AL84" i="18"/>
  <c r="AR84" i="18"/>
  <c r="BA84" i="18"/>
  <c r="BJ84" i="18"/>
  <c r="BU84" i="18"/>
  <c r="BZ84" i="18"/>
  <c r="AI84" i="18"/>
  <c r="AU84" i="18"/>
  <c r="BB84" i="18"/>
  <c r="BK84" i="18"/>
  <c r="BQ84" i="18"/>
  <c r="AK84" i="18"/>
  <c r="AM84" i="18"/>
  <c r="AV84" i="18"/>
  <c r="BC84" i="18"/>
  <c r="BL84" i="18"/>
  <c r="BR84" i="18"/>
  <c r="L193" i="18"/>
  <c r="N193" i="18"/>
  <c r="H193" i="18"/>
  <c r="I193" i="18"/>
  <c r="J193" i="18"/>
  <c r="O193" i="18"/>
  <c r="S193" i="18"/>
  <c r="K193" i="18"/>
  <c r="M193" i="18"/>
  <c r="Q193" i="18"/>
  <c r="U193" i="18"/>
  <c r="T193" i="18"/>
  <c r="W193" i="18"/>
  <c r="V193" i="18"/>
  <c r="AB193" i="18"/>
  <c r="AC193" i="18" s="1"/>
  <c r="BP193" i="18"/>
  <c r="BV193" i="18"/>
  <c r="AT193" i="18"/>
  <c r="AY193" i="18"/>
  <c r="AX193" i="18"/>
  <c r="BQ193" i="18"/>
  <c r="AJ193" i="18"/>
  <c r="AZ193" i="18"/>
  <c r="BY193" i="18"/>
  <c r="AG193" i="18"/>
  <c r="BD193" i="18"/>
  <c r="BX193" i="18"/>
  <c r="AI193" i="18"/>
  <c r="BJ193" i="18"/>
  <c r="AO193" i="18"/>
  <c r="BH193" i="18"/>
  <c r="AP193" i="18"/>
  <c r="BN193" i="18"/>
  <c r="AL193" i="18"/>
  <c r="AS193" i="18"/>
  <c r="BE193" i="18"/>
  <c r="BG193" i="18"/>
  <c r="BO193" i="18"/>
  <c r="BW193" i="18"/>
  <c r="AK193" i="18"/>
  <c r="AR193" i="18"/>
  <c r="BA193" i="18"/>
  <c r="BI193" i="18"/>
  <c r="BS193" i="18"/>
  <c r="BZ193" i="18"/>
  <c r="AM193" i="18"/>
  <c r="AU193" i="18"/>
  <c r="BB193" i="18"/>
  <c r="BK193" i="18"/>
  <c r="BR193" i="18"/>
  <c r="AH193" i="18"/>
  <c r="AQ193" i="18"/>
  <c r="AV193" i="18"/>
  <c r="BF193" i="18"/>
  <c r="BL193" i="18"/>
  <c r="BT193" i="18"/>
  <c r="AF193" i="18"/>
  <c r="AN193" i="18"/>
  <c r="AW193" i="18"/>
  <c r="BC193" i="18"/>
  <c r="BM193" i="18"/>
  <c r="BU193" i="18"/>
  <c r="H56" i="18"/>
  <c r="N56" i="18"/>
  <c r="S56" i="18"/>
  <c r="O56" i="18"/>
  <c r="AB56" i="18"/>
  <c r="AC56" i="18" s="1"/>
  <c r="I56" i="18"/>
  <c r="Q56" i="18"/>
  <c r="J56" i="18"/>
  <c r="U56" i="18"/>
  <c r="K56" i="18"/>
  <c r="T56" i="18"/>
  <c r="L56" i="18"/>
  <c r="M56" i="18"/>
  <c r="W56" i="18"/>
  <c r="V56" i="18"/>
  <c r="AS56" i="18"/>
  <c r="AK56" i="18"/>
  <c r="BE56" i="18"/>
  <c r="BH56" i="18"/>
  <c r="BP56" i="18"/>
  <c r="BY56" i="18"/>
  <c r="AL56" i="18"/>
  <c r="AP56" i="18"/>
  <c r="AZ56" i="18"/>
  <c r="BI56" i="18"/>
  <c r="BS56" i="18"/>
  <c r="BX56" i="18"/>
  <c r="AI56" i="18"/>
  <c r="AR56" i="18"/>
  <c r="BA56" i="18"/>
  <c r="BJ56" i="18"/>
  <c r="BQ56" i="18"/>
  <c r="BZ56" i="18"/>
  <c r="AH56" i="18"/>
  <c r="AM56" i="18"/>
  <c r="AU56" i="18"/>
  <c r="BB56" i="18"/>
  <c r="BK56" i="18"/>
  <c r="BR56" i="18"/>
  <c r="AN56" i="18"/>
  <c r="AV56" i="18"/>
  <c r="BC56" i="18"/>
  <c r="BL56" i="18"/>
  <c r="BT56" i="18"/>
  <c r="AF56" i="18"/>
  <c r="AQ56" i="18"/>
  <c r="AW56" i="18"/>
  <c r="BF56" i="18"/>
  <c r="BM56" i="18"/>
  <c r="BU56" i="18"/>
  <c r="AJ56" i="18"/>
  <c r="AT56" i="18"/>
  <c r="AX56" i="18"/>
  <c r="BD56" i="18"/>
  <c r="BN56" i="18"/>
  <c r="BV56" i="18"/>
  <c r="AG56" i="18"/>
  <c r="AO56" i="18"/>
  <c r="AY56" i="18"/>
  <c r="BG56" i="18"/>
  <c r="BO56" i="18"/>
  <c r="BW56" i="18"/>
  <c r="M99" i="18"/>
  <c r="L99" i="18"/>
  <c r="N99" i="18"/>
  <c r="O99" i="18"/>
  <c r="H99" i="18"/>
  <c r="S99" i="18"/>
  <c r="I99" i="18"/>
  <c r="J99" i="18"/>
  <c r="K99" i="18"/>
  <c r="Q99" i="18"/>
  <c r="U99" i="18"/>
  <c r="T99" i="18"/>
  <c r="W99" i="18"/>
  <c r="V99" i="18"/>
  <c r="AB99" i="18"/>
  <c r="AC99" i="18" s="1"/>
  <c r="AG99" i="18"/>
  <c r="AL99" i="18"/>
  <c r="AZ99" i="18"/>
  <c r="BG99" i="18"/>
  <c r="BY99" i="18"/>
  <c r="AI99" i="18"/>
  <c r="BD99" i="18"/>
  <c r="BX99" i="18"/>
  <c r="AS99" i="18"/>
  <c r="BH99" i="18"/>
  <c r="AP99" i="18"/>
  <c r="BO99" i="18"/>
  <c r="AT99" i="18"/>
  <c r="BP99" i="18"/>
  <c r="AY99" i="18"/>
  <c r="BQ99" i="18"/>
  <c r="BE99" i="18"/>
  <c r="BW99" i="18"/>
  <c r="AK99" i="18"/>
  <c r="AR99" i="18"/>
  <c r="BF99" i="18"/>
  <c r="BI99" i="18"/>
  <c r="BR99" i="18"/>
  <c r="BZ99" i="18"/>
  <c r="AJ99" i="18"/>
  <c r="AM99" i="18"/>
  <c r="AU99" i="18"/>
  <c r="BA99" i="18"/>
  <c r="BK99" i="18"/>
  <c r="BS99" i="18"/>
  <c r="AN99" i="18"/>
  <c r="AV99" i="18"/>
  <c r="BB99" i="18"/>
  <c r="BL99" i="18"/>
  <c r="BU99" i="18"/>
  <c r="AF99" i="18"/>
  <c r="AQ99" i="18"/>
  <c r="AW99" i="18"/>
  <c r="BJ99" i="18"/>
  <c r="BM99" i="18"/>
  <c r="BT99" i="18"/>
  <c r="AH99" i="18"/>
  <c r="AO99" i="18"/>
  <c r="AX99" i="18"/>
  <c r="BC99" i="18"/>
  <c r="BN99" i="18"/>
  <c r="BV99" i="18"/>
  <c r="H203" i="18"/>
  <c r="J203" i="18"/>
  <c r="W203" i="18"/>
  <c r="S203" i="18"/>
  <c r="I203" i="18"/>
  <c r="Q203" i="18"/>
  <c r="M203" i="18"/>
  <c r="V203" i="18"/>
  <c r="K203" i="18"/>
  <c r="O203" i="18"/>
  <c r="L203" i="18"/>
  <c r="N203" i="18"/>
  <c r="U203" i="18"/>
  <c r="T203" i="18"/>
  <c r="AB203" i="18"/>
  <c r="AC203" i="18" s="1"/>
  <c r="AL203" i="18"/>
  <c r="BU203" i="18"/>
  <c r="BW203" i="18"/>
  <c r="AW203" i="18"/>
  <c r="AX203" i="18"/>
  <c r="BB203" i="18"/>
  <c r="BQ203" i="18"/>
  <c r="AJ203" i="18"/>
  <c r="BC203" i="18"/>
  <c r="AI203" i="18"/>
  <c r="BD203" i="18"/>
  <c r="AN203" i="18"/>
  <c r="BK203" i="18"/>
  <c r="AO203" i="18"/>
  <c r="BM203" i="18"/>
  <c r="AU203" i="18"/>
  <c r="BN203" i="18"/>
  <c r="AH203" i="18"/>
  <c r="AM203" i="18"/>
  <c r="AV203" i="18"/>
  <c r="BF203" i="18"/>
  <c r="BL203" i="18"/>
  <c r="BR203" i="18"/>
  <c r="AF203" i="18"/>
  <c r="AS203" i="18"/>
  <c r="AY203" i="18"/>
  <c r="BG203" i="18"/>
  <c r="BO203" i="18"/>
  <c r="BV203" i="18"/>
  <c r="AG203" i="18"/>
  <c r="AP203" i="18"/>
  <c r="AZ203" i="18"/>
  <c r="BH203" i="18"/>
  <c r="BP203" i="18"/>
  <c r="BX203" i="18"/>
  <c r="AK203" i="18"/>
  <c r="AT203" i="18"/>
  <c r="BE203" i="18"/>
  <c r="BJ203" i="18"/>
  <c r="BS203" i="18"/>
  <c r="BY203" i="18"/>
  <c r="AQ203" i="18"/>
  <c r="AR203" i="18"/>
  <c r="BA203" i="18"/>
  <c r="BI203" i="18"/>
  <c r="BT203" i="18"/>
  <c r="BZ203" i="18"/>
  <c r="H220" i="18"/>
  <c r="I220" i="18"/>
  <c r="J220" i="18"/>
  <c r="M220" i="18"/>
  <c r="K220" i="18"/>
  <c r="L220" i="18"/>
  <c r="N220" i="18"/>
  <c r="S220" i="18"/>
  <c r="U220" i="18"/>
  <c r="O220" i="18"/>
  <c r="Q220" i="18"/>
  <c r="T220" i="18"/>
  <c r="W220" i="18"/>
  <c r="V220" i="18"/>
  <c r="AB220" i="18"/>
  <c r="AC220" i="18" s="1"/>
  <c r="BT220" i="18"/>
  <c r="AJ220" i="18"/>
  <c r="AN220" i="18"/>
  <c r="AW220" i="18"/>
  <c r="BD220" i="18"/>
  <c r="BM220" i="18"/>
  <c r="AG220" i="18"/>
  <c r="AO220" i="18"/>
  <c r="AX220" i="18"/>
  <c r="BF220" i="18"/>
  <c r="BN220" i="18"/>
  <c r="BW220" i="18"/>
  <c r="AH220" i="18"/>
  <c r="AS220" i="18"/>
  <c r="AY220" i="18"/>
  <c r="BG220" i="18"/>
  <c r="BO220" i="18"/>
  <c r="BY220" i="18"/>
  <c r="AL220" i="18"/>
  <c r="AT220" i="18"/>
  <c r="AZ220" i="18"/>
  <c r="BH220" i="18"/>
  <c r="BP220" i="18"/>
  <c r="BV220" i="18"/>
  <c r="AI220" i="18"/>
  <c r="AP220" i="18"/>
  <c r="BE220" i="18"/>
  <c r="BI220" i="18"/>
  <c r="BS220" i="18"/>
  <c r="BX220" i="18"/>
  <c r="AK220" i="18"/>
  <c r="AR220" i="18"/>
  <c r="BA220" i="18"/>
  <c r="BJ220" i="18"/>
  <c r="BU220" i="18"/>
  <c r="BZ220" i="18"/>
  <c r="AM220" i="18"/>
  <c r="AU220" i="18"/>
  <c r="BB220" i="18"/>
  <c r="BK220" i="18"/>
  <c r="BQ220" i="18"/>
  <c r="AF220" i="18"/>
  <c r="AQ220" i="18"/>
  <c r="AV220" i="18"/>
  <c r="BC220" i="18"/>
  <c r="BL220" i="18"/>
  <c r="BR220" i="18"/>
  <c r="N11" i="18"/>
  <c r="U11" i="18"/>
  <c r="H11" i="18"/>
  <c r="I11" i="18"/>
  <c r="J11" i="18"/>
  <c r="K11" i="18"/>
  <c r="L11" i="18"/>
  <c r="O11" i="18"/>
  <c r="M11" i="18"/>
  <c r="T11" i="18"/>
  <c r="AF11" i="18"/>
  <c r="S11" i="18"/>
  <c r="Q11" i="18"/>
  <c r="BD11" i="18"/>
  <c r="BN11" i="18"/>
  <c r="W11" i="18"/>
  <c r="V11" i="18"/>
  <c r="BG11" i="18"/>
  <c r="AG11" i="18"/>
  <c r="BO11" i="18"/>
  <c r="AO11" i="18"/>
  <c r="BV11" i="18"/>
  <c r="AP11" i="18"/>
  <c r="BW11" i="18"/>
  <c r="AB11" i="18"/>
  <c r="AC11" i="18" s="1"/>
  <c r="AX11" i="18"/>
  <c r="AY11" i="18"/>
  <c r="AK11" i="18"/>
  <c r="AT11" i="18"/>
  <c r="AZ11" i="18"/>
  <c r="BJ11" i="18"/>
  <c r="BP11" i="18"/>
  <c r="BY11" i="18"/>
  <c r="AI11" i="18"/>
  <c r="AR11" i="18"/>
  <c r="BA11" i="18"/>
  <c r="BH11" i="18"/>
  <c r="BQ11" i="18"/>
  <c r="BX11" i="18"/>
  <c r="AM11" i="18"/>
  <c r="AU11" i="18"/>
  <c r="BE11" i="18"/>
  <c r="BI11" i="18"/>
  <c r="BS11" i="18"/>
  <c r="BZ11" i="18"/>
  <c r="AJ11" i="18"/>
  <c r="AN11" i="18"/>
  <c r="AV11" i="18"/>
  <c r="BF11" i="18"/>
  <c r="BK11" i="18"/>
  <c r="BR11" i="18"/>
  <c r="AQ11" i="18"/>
  <c r="AS11" i="18"/>
  <c r="BB11" i="18"/>
  <c r="BL11" i="18"/>
  <c r="BT11" i="18"/>
  <c r="AH11" i="18"/>
  <c r="AL11" i="18"/>
  <c r="AW11" i="18"/>
  <c r="BC11" i="18"/>
  <c r="BM11" i="18"/>
  <c r="BU11" i="18"/>
  <c r="I229" i="18"/>
  <c r="J229" i="18"/>
  <c r="K229" i="18"/>
  <c r="L229" i="18"/>
  <c r="M229" i="18"/>
  <c r="N229" i="18"/>
  <c r="H229" i="18"/>
  <c r="R229" i="18" s="1"/>
  <c r="S229" i="18"/>
  <c r="U229" i="18"/>
  <c r="Q229" i="18"/>
  <c r="T229" i="18"/>
  <c r="O229" i="18"/>
  <c r="W229" i="18"/>
  <c r="V229" i="18"/>
  <c r="AB229" i="18"/>
  <c r="AC229" i="18" s="1"/>
  <c r="AZ229" i="18"/>
  <c r="AK229" i="18"/>
  <c r="BG229" i="18"/>
  <c r="BW229" i="18"/>
  <c r="BZ229" i="18"/>
  <c r="AG229" i="18"/>
  <c r="BA229" i="18"/>
  <c r="BX229" i="18"/>
  <c r="AM229" i="18"/>
  <c r="BJ229" i="18"/>
  <c r="AP229" i="18"/>
  <c r="BI229" i="18"/>
  <c r="AT229" i="18"/>
  <c r="BO229" i="18"/>
  <c r="AU229" i="18"/>
  <c r="BS229" i="18"/>
  <c r="AX229" i="18"/>
  <c r="BQ229" i="18"/>
  <c r="AI229" i="18"/>
  <c r="AR229" i="18"/>
  <c r="AY229" i="18"/>
  <c r="BH229" i="18"/>
  <c r="BP229" i="18"/>
  <c r="BY229" i="18"/>
  <c r="AJ229" i="18"/>
  <c r="AN229" i="18"/>
  <c r="AV229" i="18"/>
  <c r="BB229" i="18"/>
  <c r="BK229" i="18"/>
  <c r="BR229" i="18"/>
  <c r="AQ229" i="18"/>
  <c r="AS229" i="18"/>
  <c r="BC229" i="18"/>
  <c r="BL229" i="18"/>
  <c r="BU229" i="18"/>
  <c r="AH229" i="18"/>
  <c r="AL229" i="18"/>
  <c r="AW229" i="18"/>
  <c r="BF229" i="18"/>
  <c r="BM229" i="18"/>
  <c r="BT229" i="18"/>
  <c r="AF229" i="18"/>
  <c r="AO229" i="18"/>
  <c r="BE229" i="18"/>
  <c r="BD229" i="18"/>
  <c r="BN229" i="18"/>
  <c r="BV229" i="18"/>
  <c r="W86" i="18"/>
  <c r="I86" i="18"/>
  <c r="U86" i="18"/>
  <c r="H86" i="18"/>
  <c r="O86" i="18"/>
  <c r="V86" i="18"/>
  <c r="J86" i="18"/>
  <c r="T86" i="18"/>
  <c r="K86" i="18"/>
  <c r="S86" i="18"/>
  <c r="L86" i="18"/>
  <c r="Q86" i="18"/>
  <c r="M86" i="18"/>
  <c r="N86" i="18"/>
  <c r="AB86" i="18"/>
  <c r="AC86" i="18" s="1"/>
  <c r="BX86" i="18"/>
  <c r="AQ86" i="18"/>
  <c r="AU86" i="18"/>
  <c r="AZ86" i="18"/>
  <c r="BI86" i="18"/>
  <c r="BP86" i="18"/>
  <c r="AI86" i="18"/>
  <c r="AV86" i="18"/>
  <c r="BA86" i="18"/>
  <c r="BJ86" i="18"/>
  <c r="BQ86" i="18"/>
  <c r="BZ86" i="18"/>
  <c r="AM86" i="18"/>
  <c r="AW86" i="18"/>
  <c r="BB86" i="18"/>
  <c r="BK86" i="18"/>
  <c r="BR86" i="18"/>
  <c r="AJ86" i="18"/>
  <c r="AN86" i="18"/>
  <c r="AS86" i="18"/>
  <c r="BC86" i="18"/>
  <c r="BL86" i="18"/>
  <c r="BU86" i="18"/>
  <c r="AF86" i="18"/>
  <c r="AL86" i="18"/>
  <c r="AT86" i="18"/>
  <c r="BD86" i="18"/>
  <c r="BM86" i="18"/>
  <c r="BT86" i="18"/>
  <c r="AH86" i="18"/>
  <c r="AO86" i="18"/>
  <c r="AX86" i="18"/>
  <c r="BF86" i="18"/>
  <c r="BN86" i="18"/>
  <c r="BW86" i="18"/>
  <c r="AG86" i="18"/>
  <c r="AP86" i="18"/>
  <c r="BE86" i="18"/>
  <c r="BG86" i="18"/>
  <c r="BS86" i="18"/>
  <c r="BV86" i="18"/>
  <c r="AK86" i="18"/>
  <c r="AR86" i="18"/>
  <c r="AY86" i="18"/>
  <c r="BH86" i="18"/>
  <c r="BO86" i="18"/>
  <c r="BY86" i="18"/>
  <c r="S208" i="18"/>
  <c r="I208" i="18"/>
  <c r="K208" i="18"/>
  <c r="J208" i="18"/>
  <c r="O208" i="18"/>
  <c r="M208" i="18"/>
  <c r="Q208" i="18"/>
  <c r="L208" i="18"/>
  <c r="U208" i="18"/>
  <c r="N208" i="18"/>
  <c r="T208" i="18"/>
  <c r="H208" i="18"/>
  <c r="W208" i="18"/>
  <c r="V208" i="18"/>
  <c r="AB208" i="18"/>
  <c r="AC208" i="18" s="1"/>
  <c r="BH208" i="18"/>
  <c r="BP208" i="18"/>
  <c r="AM208" i="18"/>
  <c r="AU208" i="18"/>
  <c r="AR208" i="18"/>
  <c r="BI208" i="18"/>
  <c r="AW208" i="18"/>
  <c r="BQ208" i="18"/>
  <c r="AY208" i="18"/>
  <c r="BS208" i="18"/>
  <c r="AZ208" i="18"/>
  <c r="BY208" i="18"/>
  <c r="AI208" i="18"/>
  <c r="BA208" i="18"/>
  <c r="BX208" i="18"/>
  <c r="AK208" i="18"/>
  <c r="BJ208" i="18"/>
  <c r="BZ208" i="18"/>
  <c r="AQ208" i="18"/>
  <c r="AV208" i="18"/>
  <c r="BB208" i="18"/>
  <c r="BK208" i="18"/>
  <c r="BR208" i="18"/>
  <c r="AH208" i="18"/>
  <c r="AN208" i="18"/>
  <c r="AS208" i="18"/>
  <c r="BF208" i="18"/>
  <c r="BL208" i="18"/>
  <c r="BT208" i="18"/>
  <c r="AF208" i="18"/>
  <c r="AL208" i="18"/>
  <c r="AT208" i="18"/>
  <c r="BC208" i="18"/>
  <c r="BM208" i="18"/>
  <c r="BU208" i="18"/>
  <c r="AJ208" i="18"/>
  <c r="AO208" i="18"/>
  <c r="AX208" i="18"/>
  <c r="BD208" i="18"/>
  <c r="BN208" i="18"/>
  <c r="BV208" i="18"/>
  <c r="AG208" i="18"/>
  <c r="AP208" i="18"/>
  <c r="BE208" i="18"/>
  <c r="BG208" i="18"/>
  <c r="BO208" i="18"/>
  <c r="BW208" i="18"/>
  <c r="H29" i="18"/>
  <c r="I29" i="18"/>
  <c r="J29" i="18"/>
  <c r="K29" i="18"/>
  <c r="L29" i="18"/>
  <c r="O29" i="18"/>
  <c r="M29" i="18"/>
  <c r="S29" i="18"/>
  <c r="N29" i="18"/>
  <c r="Q29" i="18"/>
  <c r="U29" i="18"/>
  <c r="T29" i="18"/>
  <c r="W29" i="18"/>
  <c r="V29" i="18"/>
  <c r="AB29" i="18"/>
  <c r="AC29" i="18" s="1"/>
  <c r="BG29" i="18"/>
  <c r="BW29" i="18"/>
  <c r="AF29" i="18"/>
  <c r="AG29" i="18"/>
  <c r="AN29" i="18"/>
  <c r="BC29" i="18"/>
  <c r="BD29" i="18"/>
  <c r="AL29" i="18"/>
  <c r="BL29" i="18"/>
  <c r="AO29" i="18"/>
  <c r="BN29" i="18"/>
  <c r="AS29" i="18"/>
  <c r="BO29" i="18"/>
  <c r="AX29" i="18"/>
  <c r="BT29" i="18"/>
  <c r="AJ29" i="18"/>
  <c r="AY29" i="18"/>
  <c r="BV29" i="18"/>
  <c r="AQ29" i="18"/>
  <c r="AT29" i="18"/>
  <c r="BF29" i="18"/>
  <c r="BM29" i="18"/>
  <c r="BU29" i="18"/>
  <c r="AK29" i="18"/>
  <c r="AP29" i="18"/>
  <c r="BE29" i="18"/>
  <c r="BH29" i="18"/>
  <c r="BP29" i="18"/>
  <c r="BX29" i="18"/>
  <c r="AI29" i="18"/>
  <c r="AR29" i="18"/>
  <c r="AZ29" i="18"/>
  <c r="BI29" i="18"/>
  <c r="BS29" i="18"/>
  <c r="BY29" i="18"/>
  <c r="AW29" i="18"/>
  <c r="AU29" i="18"/>
  <c r="BA29" i="18"/>
  <c r="BJ29" i="18"/>
  <c r="BQ29" i="18"/>
  <c r="BZ29" i="18"/>
  <c r="AH29" i="18"/>
  <c r="AM29" i="18"/>
  <c r="AV29" i="18"/>
  <c r="BB29" i="18"/>
  <c r="BK29" i="18"/>
  <c r="BR29" i="18"/>
  <c r="U197" i="18"/>
  <c r="H197" i="18"/>
  <c r="I197" i="18"/>
  <c r="S197" i="18"/>
  <c r="J197" i="18"/>
  <c r="K197" i="18"/>
  <c r="L197" i="18"/>
  <c r="M197" i="18"/>
  <c r="N197" i="18"/>
  <c r="Q197" i="18"/>
  <c r="T197" i="18"/>
  <c r="O197" i="18"/>
  <c r="W197" i="18"/>
  <c r="V197" i="18"/>
  <c r="AB197" i="18"/>
  <c r="AC197" i="18" s="1"/>
  <c r="BD197" i="18"/>
  <c r="BN197" i="18"/>
  <c r="BV197" i="18"/>
  <c r="AH197" i="18"/>
  <c r="AO197" i="18"/>
  <c r="AX197" i="18"/>
  <c r="AG197" i="18"/>
  <c r="AP197" i="18"/>
  <c r="BF197" i="18"/>
  <c r="BJ197" i="18"/>
  <c r="BO197" i="18"/>
  <c r="BW197" i="18"/>
  <c r="AI197" i="18"/>
  <c r="AR197" i="18"/>
  <c r="AY197" i="18"/>
  <c r="BG197" i="18"/>
  <c r="BP197" i="18"/>
  <c r="BX197" i="18"/>
  <c r="AK197" i="18"/>
  <c r="AU197" i="18"/>
  <c r="BE197" i="18"/>
  <c r="BH197" i="18"/>
  <c r="BQ197" i="18"/>
  <c r="BY197" i="18"/>
  <c r="AM197" i="18"/>
  <c r="AV197" i="18"/>
  <c r="AZ197" i="18"/>
  <c r="BI197" i="18"/>
  <c r="BR197" i="18"/>
  <c r="BZ197" i="18"/>
  <c r="AJ197" i="18"/>
  <c r="AN197" i="18"/>
  <c r="AS197" i="18"/>
  <c r="BA197" i="18"/>
  <c r="BK197" i="18"/>
  <c r="BS197" i="18"/>
  <c r="AQ197" i="18"/>
  <c r="AW197" i="18"/>
  <c r="BB197" i="18"/>
  <c r="BL197" i="18"/>
  <c r="BU197" i="18"/>
  <c r="AF197" i="18"/>
  <c r="AL197" i="18"/>
  <c r="AT197" i="18"/>
  <c r="BC197" i="18"/>
  <c r="BM197" i="18"/>
  <c r="BT197" i="18"/>
  <c r="M85" i="18"/>
  <c r="N85" i="18"/>
  <c r="H85" i="18"/>
  <c r="I85" i="18"/>
  <c r="S85" i="18"/>
  <c r="J85" i="18"/>
  <c r="U85" i="18"/>
  <c r="K85" i="18"/>
  <c r="L85" i="18"/>
  <c r="Q85" i="18"/>
  <c r="T85" i="18"/>
  <c r="O85" i="18"/>
  <c r="W85" i="18"/>
  <c r="V85" i="18"/>
  <c r="AB85" i="18"/>
  <c r="AC85" i="18" s="1"/>
  <c r="AI85" i="18"/>
  <c r="AR85" i="18"/>
  <c r="BH85" i="18"/>
  <c r="BK85" i="18"/>
  <c r="AM85" i="18"/>
  <c r="BI85" i="18"/>
  <c r="AW85" i="18"/>
  <c r="BP85" i="18"/>
  <c r="AV85" i="18"/>
  <c r="BS85" i="18"/>
  <c r="AZ85" i="18"/>
  <c r="BQ85" i="18"/>
  <c r="AH85" i="18"/>
  <c r="BA85" i="18"/>
  <c r="BX85" i="18"/>
  <c r="AK85" i="18"/>
  <c r="BB85" i="18"/>
  <c r="BZ85" i="18"/>
  <c r="AQ85" i="18"/>
  <c r="AU85" i="18"/>
  <c r="BE85" i="18"/>
  <c r="BJ85" i="18"/>
  <c r="BT85" i="18"/>
  <c r="BY85" i="18"/>
  <c r="AN85" i="18"/>
  <c r="AS85" i="18"/>
  <c r="BF85" i="18"/>
  <c r="BL85" i="18"/>
  <c r="BR85" i="18"/>
  <c r="AJ85" i="18"/>
  <c r="AL85" i="18"/>
  <c r="AT85" i="18"/>
  <c r="BC85" i="18"/>
  <c r="BM85" i="18"/>
  <c r="BU85" i="18"/>
  <c r="AF85" i="18"/>
  <c r="AO85" i="18"/>
  <c r="AX85" i="18"/>
  <c r="BD85" i="18"/>
  <c r="BN85" i="18"/>
  <c r="BV85" i="18"/>
  <c r="AG85" i="18"/>
  <c r="AP85" i="18"/>
  <c r="AY85" i="18"/>
  <c r="BG85" i="18"/>
  <c r="BO85" i="18"/>
  <c r="BW85" i="18"/>
  <c r="K133" i="18"/>
  <c r="J133" i="18"/>
  <c r="L133" i="18"/>
  <c r="M133" i="18"/>
  <c r="N133" i="18"/>
  <c r="U133" i="18"/>
  <c r="H133" i="18"/>
  <c r="I133" i="18"/>
  <c r="BV133" i="18"/>
  <c r="T133" i="18"/>
  <c r="O133" i="18"/>
  <c r="S133" i="18"/>
  <c r="AB133" i="18"/>
  <c r="AC133" i="18" s="1"/>
  <c r="Q133" i="18"/>
  <c r="W133" i="18"/>
  <c r="AP133" i="18"/>
  <c r="V133" i="18"/>
  <c r="AY133" i="18"/>
  <c r="AR133" i="18"/>
  <c r="BY133" i="18"/>
  <c r="AZ133" i="18"/>
  <c r="BG133" i="18"/>
  <c r="BH133" i="18"/>
  <c r="AH133" i="18"/>
  <c r="BO133" i="18"/>
  <c r="AI133" i="18"/>
  <c r="BP133" i="18"/>
  <c r="AK133" i="18"/>
  <c r="AU133" i="18"/>
  <c r="BE133" i="18"/>
  <c r="BI133" i="18"/>
  <c r="BS133" i="18"/>
  <c r="BX133" i="18"/>
  <c r="AM133" i="18"/>
  <c r="AV133" i="18"/>
  <c r="BA133" i="18"/>
  <c r="BJ133" i="18"/>
  <c r="BQ133" i="18"/>
  <c r="BZ133" i="18"/>
  <c r="AQ133" i="18"/>
  <c r="AS133" i="18"/>
  <c r="BB133" i="18"/>
  <c r="BK133" i="18"/>
  <c r="BR133" i="18"/>
  <c r="AF133" i="18"/>
  <c r="AN133" i="18"/>
  <c r="AW133" i="18"/>
  <c r="BC133" i="18"/>
  <c r="BL133" i="18"/>
  <c r="BU133" i="18"/>
  <c r="AJ133" i="18"/>
  <c r="AL133" i="18"/>
  <c r="AT133" i="18"/>
  <c r="BD133" i="18"/>
  <c r="BM133" i="18"/>
  <c r="BT133" i="18"/>
  <c r="AG133" i="18"/>
  <c r="AO133" i="18"/>
  <c r="AX133" i="18"/>
  <c r="BF133" i="18"/>
  <c r="BN133" i="18"/>
  <c r="BW133" i="18"/>
  <c r="O72" i="18"/>
  <c r="U72" i="18"/>
  <c r="H72" i="18"/>
  <c r="J72" i="18"/>
  <c r="I72" i="18"/>
  <c r="K72" i="18"/>
  <c r="T72" i="18"/>
  <c r="L72" i="18"/>
  <c r="M72" i="18"/>
  <c r="N72" i="18"/>
  <c r="S72" i="18"/>
  <c r="Q72" i="18"/>
  <c r="W72" i="18"/>
  <c r="V72" i="18"/>
  <c r="AB72" i="18"/>
  <c r="AC72" i="18" s="1"/>
  <c r="BI72" i="18"/>
  <c r="BZ72" i="18"/>
  <c r="BR72" i="18"/>
  <c r="AM72" i="18"/>
  <c r="AW72" i="18"/>
  <c r="BE72" i="18"/>
  <c r="AN72" i="18"/>
  <c r="AV72" i="18"/>
  <c r="BF72" i="18"/>
  <c r="BK72" i="18"/>
  <c r="BS72" i="18"/>
  <c r="AJ72" i="18"/>
  <c r="AQ72" i="18"/>
  <c r="AS72" i="18"/>
  <c r="BB72" i="18"/>
  <c r="BL72" i="18"/>
  <c r="BT72" i="18"/>
  <c r="AH72" i="18"/>
  <c r="AL72" i="18"/>
  <c r="AT72" i="18"/>
  <c r="BC72" i="18"/>
  <c r="BM72" i="18"/>
  <c r="BU72" i="18"/>
  <c r="AF72" i="18"/>
  <c r="AO72" i="18"/>
  <c r="AX72" i="18"/>
  <c r="BD72" i="18"/>
  <c r="BN72" i="18"/>
  <c r="BV72" i="18"/>
  <c r="AG72" i="18"/>
  <c r="AP72" i="18"/>
  <c r="AY72" i="18"/>
  <c r="BG72" i="18"/>
  <c r="BO72" i="18"/>
  <c r="BW72" i="18"/>
  <c r="AK72" i="18"/>
  <c r="AR72" i="18"/>
  <c r="AZ72" i="18"/>
  <c r="BJ72" i="18"/>
  <c r="BP72" i="18"/>
  <c r="BX72" i="18"/>
  <c r="AI72" i="18"/>
  <c r="AU72" i="18"/>
  <c r="BA72" i="18"/>
  <c r="BH72" i="18"/>
  <c r="BQ72" i="18"/>
  <c r="BY72" i="18"/>
  <c r="O137" i="18"/>
  <c r="U137" i="18"/>
  <c r="J137" i="18"/>
  <c r="M137" i="18"/>
  <c r="K137" i="18"/>
  <c r="L137" i="18"/>
  <c r="T137" i="18"/>
  <c r="N137" i="18"/>
  <c r="S137" i="18"/>
  <c r="Q137" i="18"/>
  <c r="H137" i="18"/>
  <c r="I137" i="18"/>
  <c r="W137" i="18"/>
  <c r="V137" i="18"/>
  <c r="AB137" i="18"/>
  <c r="AC137" i="18" s="1"/>
  <c r="AV137" i="18"/>
  <c r="AZ137" i="18"/>
  <c r="BS137" i="18"/>
  <c r="BQ137" i="18"/>
  <c r="AS137" i="18"/>
  <c r="BR137" i="18"/>
  <c r="AJ137" i="18"/>
  <c r="BA137" i="18"/>
  <c r="BY137" i="18"/>
  <c r="AK137" i="18"/>
  <c r="BB137" i="18"/>
  <c r="BZ137" i="18"/>
  <c r="AM137" i="18"/>
  <c r="BJ137" i="18"/>
  <c r="AN137" i="18"/>
  <c r="BI137" i="18"/>
  <c r="AU137" i="18"/>
  <c r="BK137" i="18"/>
  <c r="AQ137" i="18"/>
  <c r="AW137" i="18"/>
  <c r="BC137" i="18"/>
  <c r="BL137" i="18"/>
  <c r="BT137" i="18"/>
  <c r="AH137" i="18"/>
  <c r="AL137" i="18"/>
  <c r="AT137" i="18"/>
  <c r="BF137" i="18"/>
  <c r="BM137" i="18"/>
  <c r="BU137" i="18"/>
  <c r="AF137" i="18"/>
  <c r="AO137" i="18"/>
  <c r="BE137" i="18"/>
  <c r="BD137" i="18"/>
  <c r="BN137" i="18"/>
  <c r="BV137" i="18"/>
  <c r="AG137" i="18"/>
  <c r="AP137" i="18"/>
  <c r="AX137" i="18"/>
  <c r="BG137" i="18"/>
  <c r="BO137" i="18"/>
  <c r="BW137" i="18"/>
  <c r="AI137" i="18"/>
  <c r="AR137" i="18"/>
  <c r="AY137" i="18"/>
  <c r="BH137" i="18"/>
  <c r="BP137" i="18"/>
  <c r="BX137" i="18"/>
  <c r="I124" i="18"/>
  <c r="O124" i="18"/>
  <c r="J124" i="18"/>
  <c r="K124" i="18"/>
  <c r="L124" i="18"/>
  <c r="M124" i="18"/>
  <c r="U124" i="18"/>
  <c r="N124" i="18"/>
  <c r="H124" i="18"/>
  <c r="T124" i="18"/>
  <c r="S124" i="18"/>
  <c r="W124" i="18"/>
  <c r="Q124" i="18"/>
  <c r="V124" i="18"/>
  <c r="AB124" i="18"/>
  <c r="AC124" i="18" s="1"/>
  <c r="AP124" i="18"/>
  <c r="BE124" i="18"/>
  <c r="BG124" i="18"/>
  <c r="BO124" i="18"/>
  <c r="BV124" i="18"/>
  <c r="AH124" i="18"/>
  <c r="AK124" i="18"/>
  <c r="AR124" i="18"/>
  <c r="AY124" i="18"/>
  <c r="BH124" i="18"/>
  <c r="BP124" i="18"/>
  <c r="BY124" i="18"/>
  <c r="AI124" i="18"/>
  <c r="AU124" i="18"/>
  <c r="AZ124" i="18"/>
  <c r="BI124" i="18"/>
  <c r="BS124" i="18"/>
  <c r="BX124" i="18"/>
  <c r="AQ124" i="18"/>
  <c r="AW124" i="18"/>
  <c r="BA124" i="18"/>
  <c r="BJ124" i="18"/>
  <c r="BR124" i="18"/>
  <c r="BZ124" i="18"/>
  <c r="AM124" i="18"/>
  <c r="AV124" i="18"/>
  <c r="BB124" i="18"/>
  <c r="BK124" i="18"/>
  <c r="BQ124" i="18"/>
  <c r="AJ124" i="18"/>
  <c r="AN124" i="18"/>
  <c r="AS124" i="18"/>
  <c r="BC124" i="18"/>
  <c r="BL124" i="18"/>
  <c r="BU124" i="18"/>
  <c r="AF124" i="18"/>
  <c r="AL124" i="18"/>
  <c r="AT124" i="18"/>
  <c r="BD124" i="18"/>
  <c r="BM124" i="18"/>
  <c r="BT124" i="18"/>
  <c r="AG124" i="18"/>
  <c r="AO124" i="18"/>
  <c r="AX124" i="18"/>
  <c r="BF124" i="18"/>
  <c r="BN124" i="18"/>
  <c r="BW124" i="18"/>
  <c r="H60" i="18"/>
  <c r="I60" i="18"/>
  <c r="J60" i="18"/>
  <c r="S60" i="18"/>
  <c r="K60" i="18"/>
  <c r="L60" i="18"/>
  <c r="U60" i="18"/>
  <c r="M60" i="18"/>
  <c r="N60" i="18"/>
  <c r="T60" i="18"/>
  <c r="Q60" i="18"/>
  <c r="O60" i="18"/>
  <c r="W60" i="18"/>
  <c r="V60" i="18"/>
  <c r="AB60" i="18"/>
  <c r="AC60" i="18" s="1"/>
  <c r="BJ60" i="18"/>
  <c r="BO60" i="18"/>
  <c r="BM60" i="18"/>
  <c r="AL60" i="18"/>
  <c r="AP60" i="18"/>
  <c r="AR60" i="18"/>
  <c r="AT60" i="18"/>
  <c r="BP60" i="18"/>
  <c r="BE60" i="18"/>
  <c r="BU60" i="18"/>
  <c r="AH60" i="18"/>
  <c r="AY60" i="18"/>
  <c r="BV60" i="18"/>
  <c r="AJ60" i="18"/>
  <c r="BC60" i="18"/>
  <c r="BY60" i="18"/>
  <c r="AI60" i="18"/>
  <c r="BG60" i="18"/>
  <c r="AF60" i="18"/>
  <c r="AO60" i="18"/>
  <c r="AX60" i="18"/>
  <c r="BD60" i="18"/>
  <c r="BN60" i="18"/>
  <c r="BW60" i="18"/>
  <c r="AK60" i="18"/>
  <c r="AU60" i="18"/>
  <c r="AZ60" i="18"/>
  <c r="BH60" i="18"/>
  <c r="BQ60" i="18"/>
  <c r="BX60" i="18"/>
  <c r="AM60" i="18"/>
  <c r="AV60" i="18"/>
  <c r="BA60" i="18"/>
  <c r="BI60" i="18"/>
  <c r="BS60" i="18"/>
  <c r="BZ60" i="18"/>
  <c r="AQ60" i="18"/>
  <c r="AS60" i="18"/>
  <c r="BB60" i="18"/>
  <c r="BK60" i="18"/>
  <c r="BT60" i="18"/>
  <c r="AG60" i="18"/>
  <c r="AN60" i="18"/>
  <c r="AW60" i="18"/>
  <c r="BF60" i="18"/>
  <c r="BL60" i="18"/>
  <c r="BR60" i="18"/>
  <c r="K172" i="18"/>
  <c r="L172" i="18"/>
  <c r="M172" i="18"/>
  <c r="N172" i="18"/>
  <c r="S172" i="18"/>
  <c r="H172" i="18"/>
  <c r="I172" i="18"/>
  <c r="J172" i="18"/>
  <c r="Q172" i="18"/>
  <c r="U172" i="18"/>
  <c r="O172" i="18"/>
  <c r="T172" i="18"/>
  <c r="W172" i="18"/>
  <c r="V172" i="18"/>
  <c r="AB172" i="18"/>
  <c r="AC172" i="18" s="1"/>
  <c r="AU172" i="18"/>
  <c r="BL172" i="18"/>
  <c r="AS172" i="18"/>
  <c r="BR172" i="18"/>
  <c r="AV172" i="18"/>
  <c r="BS172" i="18"/>
  <c r="AZ172" i="18"/>
  <c r="BT172" i="18"/>
  <c r="AH172" i="18"/>
  <c r="BB172" i="18"/>
  <c r="BX172" i="18"/>
  <c r="AI172" i="18"/>
  <c r="BC172" i="18"/>
  <c r="AN172" i="18"/>
  <c r="BI172" i="18"/>
  <c r="AQ172" i="18"/>
  <c r="BK172" i="18"/>
  <c r="AM172" i="18"/>
  <c r="AW172" i="18"/>
  <c r="BA172" i="18"/>
  <c r="BJ172" i="18"/>
  <c r="BQ172" i="18"/>
  <c r="BZ172" i="18"/>
  <c r="AJ172" i="18"/>
  <c r="AL172" i="18"/>
  <c r="AT172" i="18"/>
  <c r="BF172" i="18"/>
  <c r="BM172" i="18"/>
  <c r="BU172" i="18"/>
  <c r="AF172" i="18"/>
  <c r="AO172" i="18"/>
  <c r="AX172" i="18"/>
  <c r="BD172" i="18"/>
  <c r="BN172" i="18"/>
  <c r="BV172" i="18"/>
  <c r="AG172" i="18"/>
  <c r="AP172" i="18"/>
  <c r="AY172" i="18"/>
  <c r="BG172" i="18"/>
  <c r="BO172" i="18"/>
  <c r="BW172" i="18"/>
  <c r="AK172" i="18"/>
  <c r="AR172" i="18"/>
  <c r="BE172" i="18"/>
  <c r="BH172" i="18"/>
  <c r="BP172" i="18"/>
  <c r="BY172" i="18"/>
  <c r="S51" i="18"/>
  <c r="I51" i="18"/>
  <c r="K51" i="18"/>
  <c r="J51" i="18"/>
  <c r="Q51" i="18"/>
  <c r="L51" i="18"/>
  <c r="M51" i="18"/>
  <c r="N51" i="18"/>
  <c r="O51" i="18"/>
  <c r="U51" i="18"/>
  <c r="H51" i="18"/>
  <c r="T51" i="18"/>
  <c r="W51" i="18"/>
  <c r="V51" i="18"/>
  <c r="AI51" i="18"/>
  <c r="BG51" i="18"/>
  <c r="BP51" i="18"/>
  <c r="BH51" i="18"/>
  <c r="AK51" i="18"/>
  <c r="BQ51" i="18"/>
  <c r="AR51" i="18"/>
  <c r="BX51" i="18"/>
  <c r="AU51" i="18"/>
  <c r="BY51" i="18"/>
  <c r="AB51" i="18"/>
  <c r="AC51" i="18" s="1"/>
  <c r="BE51" i="18"/>
  <c r="BF51" i="18"/>
  <c r="AM51" i="18"/>
  <c r="AV51" i="18"/>
  <c r="AZ51" i="18"/>
  <c r="BI51" i="18"/>
  <c r="BS51" i="18"/>
  <c r="BZ51" i="18"/>
  <c r="AJ51" i="18"/>
  <c r="AN51" i="18"/>
  <c r="AS51" i="18"/>
  <c r="BA51" i="18"/>
  <c r="BK51" i="18"/>
  <c r="BR51" i="18"/>
  <c r="AQ51" i="18"/>
  <c r="AW51" i="18"/>
  <c r="BJ51" i="18"/>
  <c r="BL51" i="18"/>
  <c r="BT51" i="18"/>
  <c r="AF51" i="18"/>
  <c r="AL51" i="18"/>
  <c r="AT51" i="18"/>
  <c r="BB51" i="18"/>
  <c r="BM51" i="18"/>
  <c r="BU51" i="18"/>
  <c r="AH51" i="18"/>
  <c r="AO51" i="18"/>
  <c r="AX51" i="18"/>
  <c r="BC51" i="18"/>
  <c r="BN51" i="18"/>
  <c r="BV51" i="18"/>
  <c r="AG51" i="18"/>
  <c r="AP51" i="18"/>
  <c r="AY51" i="18"/>
  <c r="BD51" i="18"/>
  <c r="BO51" i="18"/>
  <c r="BW51" i="18"/>
  <c r="K198" i="18"/>
  <c r="J198" i="18"/>
  <c r="U198" i="18"/>
  <c r="M198" i="18"/>
  <c r="S198" i="18"/>
  <c r="L198" i="18"/>
  <c r="N198" i="18"/>
  <c r="H198" i="18"/>
  <c r="I198" i="18"/>
  <c r="W198" i="18"/>
  <c r="Q198" i="18"/>
  <c r="T198" i="18"/>
  <c r="V198" i="18"/>
  <c r="O198" i="18"/>
  <c r="AB198" i="18"/>
  <c r="AC198" i="18" s="1"/>
  <c r="AV198" i="18"/>
  <c r="BK198" i="18"/>
  <c r="BB198" i="18"/>
  <c r="BT198" i="18"/>
  <c r="AH198" i="18"/>
  <c r="AF198" i="18"/>
  <c r="AM198" i="18"/>
  <c r="AN198" i="18"/>
  <c r="AS198" i="18"/>
  <c r="BF198" i="18"/>
  <c r="BL198" i="18"/>
  <c r="BR198" i="18"/>
  <c r="AJ198" i="18"/>
  <c r="AL198" i="18"/>
  <c r="AT198" i="18"/>
  <c r="BC198" i="18"/>
  <c r="BM198" i="18"/>
  <c r="BU198" i="18"/>
  <c r="AO198" i="18"/>
  <c r="AX198" i="18"/>
  <c r="BD198" i="18"/>
  <c r="BN198" i="18"/>
  <c r="BV198" i="18"/>
  <c r="AG198" i="18"/>
  <c r="AP198" i="18"/>
  <c r="AY198" i="18"/>
  <c r="BG198" i="18"/>
  <c r="BO198" i="18"/>
  <c r="BW198" i="18"/>
  <c r="AK198" i="18"/>
  <c r="AR198" i="18"/>
  <c r="BA198" i="18"/>
  <c r="BH198" i="18"/>
  <c r="BP198" i="18"/>
  <c r="BX198" i="18"/>
  <c r="AI198" i="18"/>
  <c r="AU198" i="18"/>
  <c r="AZ198" i="18"/>
  <c r="BJ198" i="18"/>
  <c r="BS198" i="18"/>
  <c r="BY198" i="18"/>
  <c r="AQ198" i="18"/>
  <c r="AW198" i="18"/>
  <c r="BE198" i="18"/>
  <c r="BI198" i="18"/>
  <c r="BQ198" i="18"/>
  <c r="BZ198" i="18"/>
  <c r="K171" i="18"/>
  <c r="M171" i="18"/>
  <c r="L171" i="18"/>
  <c r="N171" i="18"/>
  <c r="O171" i="18"/>
  <c r="H171" i="18"/>
  <c r="I171" i="18"/>
  <c r="S171" i="18"/>
  <c r="U171" i="18"/>
  <c r="J171" i="18"/>
  <c r="Q171" i="18"/>
  <c r="T171" i="18"/>
  <c r="AB171" i="18"/>
  <c r="AC171" i="18" s="1"/>
  <c r="W171" i="18"/>
  <c r="V171" i="18"/>
  <c r="AI171" i="18"/>
  <c r="AR171" i="18"/>
  <c r="AY171" i="18"/>
  <c r="BH171" i="18"/>
  <c r="BP171" i="18"/>
  <c r="BY171" i="18"/>
  <c r="AK171" i="18"/>
  <c r="AU171" i="18"/>
  <c r="AZ171" i="18"/>
  <c r="BI171" i="18"/>
  <c r="BS171" i="18"/>
  <c r="BX171" i="18"/>
  <c r="AM171" i="18"/>
  <c r="AV171" i="18"/>
  <c r="BE171" i="18"/>
  <c r="BJ171" i="18"/>
  <c r="BQ171" i="18"/>
  <c r="BZ171" i="18"/>
  <c r="AG171" i="18"/>
  <c r="AQ171" i="18"/>
  <c r="AW171" i="18"/>
  <c r="BB171" i="18"/>
  <c r="BK171" i="18"/>
  <c r="BU171" i="18"/>
  <c r="AN171" i="18"/>
  <c r="AS171" i="18"/>
  <c r="BC171" i="18"/>
  <c r="BL171" i="18"/>
  <c r="BR171" i="18"/>
  <c r="AF171" i="18"/>
  <c r="AL171" i="18"/>
  <c r="AT171" i="18"/>
  <c r="BD171" i="18"/>
  <c r="BM171" i="18"/>
  <c r="BT171" i="18"/>
  <c r="AH171" i="18"/>
  <c r="AO171" i="18"/>
  <c r="AX171" i="18"/>
  <c r="BF171" i="18"/>
  <c r="BN171" i="18"/>
  <c r="BW171" i="18"/>
  <c r="AJ171" i="18"/>
  <c r="AP171" i="18"/>
  <c r="BA171" i="18"/>
  <c r="BG171" i="18"/>
  <c r="BO171" i="18"/>
  <c r="BV171" i="18"/>
  <c r="I210" i="18"/>
  <c r="J210" i="18"/>
  <c r="K210" i="18"/>
  <c r="M210" i="18"/>
  <c r="L210" i="18"/>
  <c r="N210" i="18"/>
  <c r="H210" i="18"/>
  <c r="S210" i="18"/>
  <c r="U210" i="18"/>
  <c r="O210" i="18"/>
  <c r="Q210" i="18"/>
  <c r="T210" i="18"/>
  <c r="W210" i="18"/>
  <c r="V210" i="18"/>
  <c r="BR210" i="18"/>
  <c r="AB210" i="18"/>
  <c r="AC210" i="18" s="1"/>
  <c r="AJ210" i="18"/>
  <c r="AM210" i="18"/>
  <c r="BE210" i="18"/>
  <c r="BB210" i="18"/>
  <c r="AH210" i="18"/>
  <c r="BF210" i="18"/>
  <c r="BZ210" i="18"/>
  <c r="AN210" i="18"/>
  <c r="BI210" i="18"/>
  <c r="AQ210" i="18"/>
  <c r="BK210" i="18"/>
  <c r="AV210" i="18"/>
  <c r="BL210" i="18"/>
  <c r="AS210" i="18"/>
  <c r="BS210" i="18"/>
  <c r="AT210" i="18"/>
  <c r="BT210" i="18"/>
  <c r="AL210" i="18"/>
  <c r="AW210" i="18"/>
  <c r="BC210" i="18"/>
  <c r="BM210" i="18"/>
  <c r="BV210" i="18"/>
  <c r="AF210" i="18"/>
  <c r="AO210" i="18"/>
  <c r="AX210" i="18"/>
  <c r="BD210" i="18"/>
  <c r="BN210" i="18"/>
  <c r="BU210" i="18"/>
  <c r="AG210" i="18"/>
  <c r="AP210" i="18"/>
  <c r="AY210" i="18"/>
  <c r="BG210" i="18"/>
  <c r="BO210" i="18"/>
  <c r="BW210" i="18"/>
  <c r="AK210" i="18"/>
  <c r="AR210" i="18"/>
  <c r="BA210" i="18"/>
  <c r="BJ210" i="18"/>
  <c r="BP210" i="18"/>
  <c r="BX210" i="18"/>
  <c r="AI210" i="18"/>
  <c r="AU210" i="18"/>
  <c r="AZ210" i="18"/>
  <c r="BH210" i="18"/>
  <c r="BQ210" i="18"/>
  <c r="BY210" i="18"/>
  <c r="N109" i="18"/>
  <c r="H109" i="18"/>
  <c r="I109" i="18"/>
  <c r="J109" i="18"/>
  <c r="K109" i="18"/>
  <c r="M109" i="18"/>
  <c r="L109" i="18"/>
  <c r="O109" i="18"/>
  <c r="S109" i="18"/>
  <c r="Q109" i="18"/>
  <c r="AB109" i="18"/>
  <c r="AC109" i="18" s="1"/>
  <c r="U109" i="18"/>
  <c r="T109" i="18"/>
  <c r="W109" i="18"/>
  <c r="V109" i="18"/>
  <c r="AT109" i="18"/>
  <c r="BP109" i="18"/>
  <c r="AY109" i="18"/>
  <c r="BS109" i="18"/>
  <c r="BW109" i="18"/>
  <c r="BE109" i="18"/>
  <c r="AF109" i="18"/>
  <c r="AZ109" i="18"/>
  <c r="BY109" i="18"/>
  <c r="AI109" i="18"/>
  <c r="BD109" i="18"/>
  <c r="BX109" i="18"/>
  <c r="AK109" i="18"/>
  <c r="BH109" i="18"/>
  <c r="AO109" i="18"/>
  <c r="BJ109" i="18"/>
  <c r="AR109" i="18"/>
  <c r="BN109" i="18"/>
  <c r="AH109" i="18"/>
  <c r="AP109" i="18"/>
  <c r="AX109" i="18"/>
  <c r="BG109" i="18"/>
  <c r="BO109" i="18"/>
  <c r="BV109" i="18"/>
  <c r="AM109" i="18"/>
  <c r="AU109" i="18"/>
  <c r="BA109" i="18"/>
  <c r="BI109" i="18"/>
  <c r="BU109" i="18"/>
  <c r="BZ109" i="18"/>
  <c r="AJ109" i="18"/>
  <c r="AN109" i="18"/>
  <c r="AW109" i="18"/>
  <c r="BB109" i="18"/>
  <c r="BK109" i="18"/>
  <c r="BQ109" i="18"/>
  <c r="AQ109" i="18"/>
  <c r="AV109" i="18"/>
  <c r="BF109" i="18"/>
  <c r="BL109" i="18"/>
  <c r="BR109" i="18"/>
  <c r="AG109" i="18"/>
  <c r="AL109" i="18"/>
  <c r="AS109" i="18"/>
  <c r="BC109" i="18"/>
  <c r="BM109" i="18"/>
  <c r="BT109" i="18"/>
  <c r="K78" i="18"/>
  <c r="J78" i="18"/>
  <c r="L78" i="18"/>
  <c r="M78" i="18"/>
  <c r="U78" i="18"/>
  <c r="N78" i="18"/>
  <c r="S78" i="18"/>
  <c r="H78" i="18"/>
  <c r="I78" i="18"/>
  <c r="Q78" i="18"/>
  <c r="O78" i="18"/>
  <c r="T78" i="18"/>
  <c r="AB78" i="18"/>
  <c r="AC78" i="18" s="1"/>
  <c r="W78" i="18"/>
  <c r="V78" i="18"/>
  <c r="AV78" i="18"/>
  <c r="AW78" i="18"/>
  <c r="BD78" i="18"/>
  <c r="BF78" i="18"/>
  <c r="AJ78" i="18"/>
  <c r="BN78" i="18"/>
  <c r="AF78" i="18"/>
  <c r="BM78" i="18"/>
  <c r="AO78" i="18"/>
  <c r="BU78" i="18"/>
  <c r="AR78" i="18"/>
  <c r="BV78" i="18"/>
  <c r="AL78" i="18"/>
  <c r="AS78" i="18"/>
  <c r="AX78" i="18"/>
  <c r="BG78" i="18"/>
  <c r="BP78" i="18"/>
  <c r="BW78" i="18"/>
  <c r="AM78" i="18"/>
  <c r="AP78" i="18"/>
  <c r="AY78" i="18"/>
  <c r="BH78" i="18"/>
  <c r="BO78" i="18"/>
  <c r="BX78" i="18"/>
  <c r="AH78" i="18"/>
  <c r="AQ78" i="18"/>
  <c r="AZ78" i="18"/>
  <c r="BJ78" i="18"/>
  <c r="BQ78" i="18"/>
  <c r="BY78" i="18"/>
  <c r="AI78" i="18"/>
  <c r="BA78" i="18"/>
  <c r="BE78" i="18"/>
  <c r="BI78" i="18"/>
  <c r="BR78" i="18"/>
  <c r="BZ78" i="18"/>
  <c r="AG78" i="18"/>
  <c r="AN78" i="18"/>
  <c r="AT78" i="18"/>
  <c r="BB78" i="18"/>
  <c r="BK78" i="18"/>
  <c r="BS78" i="18"/>
  <c r="AK78" i="18"/>
  <c r="AU78" i="18"/>
  <c r="BC78" i="18"/>
  <c r="BL78" i="18"/>
  <c r="BT78" i="18"/>
  <c r="J88" i="18"/>
  <c r="I88" i="18"/>
  <c r="U88" i="18"/>
  <c r="K88" i="18"/>
  <c r="L88" i="18"/>
  <c r="M88" i="18"/>
  <c r="N88" i="18"/>
  <c r="H88" i="18"/>
  <c r="O88" i="18"/>
  <c r="T88" i="18"/>
  <c r="S88" i="18"/>
  <c r="Q88" i="18"/>
  <c r="AB88" i="18"/>
  <c r="AC88" i="18" s="1"/>
  <c r="W88" i="18"/>
  <c r="V88" i="18"/>
  <c r="BU88" i="18"/>
  <c r="AG88" i="18"/>
  <c r="BZ88" i="18"/>
  <c r="AF88" i="18"/>
  <c r="AV88" i="18"/>
  <c r="BE88" i="18"/>
  <c r="BC88" i="18"/>
  <c r="BT88" i="18"/>
  <c r="AI88" i="18"/>
  <c r="BD88" i="18"/>
  <c r="AK88" i="18"/>
  <c r="BJ88" i="18"/>
  <c r="AO88" i="18"/>
  <c r="BL88" i="18"/>
  <c r="AQ88" i="18"/>
  <c r="BN88" i="18"/>
  <c r="AU88" i="18"/>
  <c r="BR88" i="18"/>
  <c r="AN88" i="18"/>
  <c r="BA88" i="18"/>
  <c r="BB88" i="18"/>
  <c r="BK88" i="18"/>
  <c r="BS88" i="18"/>
  <c r="AJ88" i="18"/>
  <c r="AR88" i="18"/>
  <c r="AW88" i="18"/>
  <c r="BF88" i="18"/>
  <c r="BP88" i="18"/>
  <c r="BW88" i="18"/>
  <c r="AH88" i="18"/>
  <c r="AS88" i="18"/>
  <c r="AX88" i="18"/>
  <c r="BG88" i="18"/>
  <c r="BM88" i="18"/>
  <c r="BV88" i="18"/>
  <c r="AL88" i="18"/>
  <c r="AT88" i="18"/>
  <c r="AY88" i="18"/>
  <c r="BH88" i="18"/>
  <c r="BO88" i="18"/>
  <c r="BX88" i="18"/>
  <c r="AM88" i="18"/>
  <c r="AP88" i="18"/>
  <c r="AZ88" i="18"/>
  <c r="BI88" i="18"/>
  <c r="BQ88" i="18"/>
  <c r="BY88" i="18"/>
  <c r="J14" i="18"/>
  <c r="AB14" i="18"/>
  <c r="AC14" i="18" s="1"/>
  <c r="L14" i="18"/>
  <c r="K14" i="18"/>
  <c r="O14" i="18"/>
  <c r="M14" i="18"/>
  <c r="N14" i="18"/>
  <c r="S14" i="18"/>
  <c r="Q14" i="18"/>
  <c r="H14" i="18"/>
  <c r="U14" i="18"/>
  <c r="I14" i="18"/>
  <c r="T14" i="18"/>
  <c r="W14" i="18"/>
  <c r="V14" i="18"/>
  <c r="AT14" i="18"/>
  <c r="BH14" i="18"/>
  <c r="AW14" i="18"/>
  <c r="BM14" i="18"/>
  <c r="BY14" i="18"/>
  <c r="AJ14" i="18"/>
  <c r="AU14" i="18"/>
  <c r="BK14" i="18"/>
  <c r="AF14" i="18"/>
  <c r="AX14" i="18"/>
  <c r="BP14" i="18"/>
  <c r="AH14" i="18"/>
  <c r="AZ14" i="18"/>
  <c r="BR14" i="18"/>
  <c r="AR14" i="18"/>
  <c r="BB14" i="18"/>
  <c r="BS14" i="18"/>
  <c r="AO14" i="18"/>
  <c r="BF14" i="18"/>
  <c r="BV14" i="18"/>
  <c r="AS14" i="18"/>
  <c r="BG14" i="18"/>
  <c r="BW14" i="18"/>
  <c r="AL14" i="18"/>
  <c r="AN14" i="18"/>
  <c r="BA14" i="18"/>
  <c r="BC14" i="18"/>
  <c r="BN14" i="18"/>
  <c r="BT14" i="18"/>
  <c r="AM14" i="18"/>
  <c r="AK14" i="18"/>
  <c r="AV14" i="18"/>
  <c r="BD14" i="18"/>
  <c r="BL14" i="18"/>
  <c r="BU14" i="18"/>
  <c r="AG14" i="18"/>
  <c r="AP14" i="18"/>
  <c r="AY14" i="18"/>
  <c r="BJ14" i="18"/>
  <c r="BO14" i="18"/>
  <c r="BX14" i="18"/>
  <c r="AI14" i="18"/>
  <c r="AQ14" i="18"/>
  <c r="BE14" i="18"/>
  <c r="BI14" i="18"/>
  <c r="BQ14" i="18"/>
  <c r="BZ14" i="18"/>
  <c r="J106" i="18"/>
  <c r="K106" i="18"/>
  <c r="L106" i="18"/>
  <c r="M106" i="18"/>
  <c r="S106" i="18"/>
  <c r="AG106" i="18"/>
  <c r="N106" i="18"/>
  <c r="H106" i="18"/>
  <c r="O106" i="18"/>
  <c r="I106" i="18"/>
  <c r="Q106" i="18"/>
  <c r="AM106" i="18"/>
  <c r="U106" i="18"/>
  <c r="W106" i="18"/>
  <c r="BN106" i="18"/>
  <c r="T106" i="18"/>
  <c r="V106" i="18"/>
  <c r="BO106" i="18"/>
  <c r="AN106" i="18"/>
  <c r="BW106" i="18"/>
  <c r="AO106" i="18"/>
  <c r="BV106" i="18"/>
  <c r="AV106" i="18"/>
  <c r="AB106" i="18"/>
  <c r="AC106" i="18" s="1"/>
  <c r="AX106" i="18"/>
  <c r="BD106" i="18"/>
  <c r="BG106" i="18"/>
  <c r="AF106" i="18"/>
  <c r="AK106" i="18"/>
  <c r="AW106" i="18"/>
  <c r="BF106" i="18"/>
  <c r="BM106" i="18"/>
  <c r="BU106" i="18"/>
  <c r="AL106" i="18"/>
  <c r="AS106" i="18"/>
  <c r="AY106" i="18"/>
  <c r="BH106" i="18"/>
  <c r="BQ106" i="18"/>
  <c r="BX106" i="18"/>
  <c r="AH106" i="18"/>
  <c r="AP106" i="18"/>
  <c r="AZ106" i="18"/>
  <c r="BJ106" i="18"/>
  <c r="BP106" i="18"/>
  <c r="BY106" i="18"/>
  <c r="AI106" i="18"/>
  <c r="AQ106" i="18"/>
  <c r="BE106" i="18"/>
  <c r="BI106" i="18"/>
  <c r="BR106" i="18"/>
  <c r="BZ106" i="18"/>
  <c r="AJ106" i="18"/>
  <c r="AR106" i="18"/>
  <c r="AU106" i="18"/>
  <c r="BB106" i="18"/>
  <c r="BK106" i="18"/>
  <c r="BS106" i="18"/>
  <c r="AT106" i="18"/>
  <c r="BA106" i="18"/>
  <c r="BC106" i="18"/>
  <c r="BL106" i="18"/>
  <c r="BT106" i="18"/>
  <c r="S162" i="18"/>
  <c r="M162" i="18"/>
  <c r="U162" i="18"/>
  <c r="N162" i="18"/>
  <c r="Q162" i="18"/>
  <c r="H162" i="18"/>
  <c r="T162" i="18"/>
  <c r="I162" i="18"/>
  <c r="J162" i="18"/>
  <c r="K162" i="18"/>
  <c r="L162" i="18"/>
  <c r="O162" i="18"/>
  <c r="AB162" i="18"/>
  <c r="AC162" i="18" s="1"/>
  <c r="W162" i="18"/>
  <c r="V162" i="18"/>
  <c r="BC162" i="18"/>
  <c r="BK162" i="18"/>
  <c r="AI162" i="18"/>
  <c r="AK162" i="18"/>
  <c r="AN162" i="18"/>
  <c r="BH162" i="18"/>
  <c r="AQ162" i="18"/>
  <c r="BL162" i="18"/>
  <c r="AV162" i="18"/>
  <c r="BQ162" i="18"/>
  <c r="BA162" i="18"/>
  <c r="BT162" i="18"/>
  <c r="BE162" i="18"/>
  <c r="BU162" i="18"/>
  <c r="AJ162" i="18"/>
  <c r="BB162" i="18"/>
  <c r="BZ162" i="18"/>
  <c r="AG162" i="18"/>
  <c r="AR162" i="18"/>
  <c r="AU162" i="18"/>
  <c r="BJ162" i="18"/>
  <c r="BI162" i="18"/>
  <c r="BS162" i="18"/>
  <c r="AF162" i="18"/>
  <c r="AO162" i="18"/>
  <c r="AW162" i="18"/>
  <c r="BD162" i="18"/>
  <c r="BR162" i="18"/>
  <c r="BW162" i="18"/>
  <c r="AM162" i="18"/>
  <c r="AS162" i="18"/>
  <c r="AX162" i="18"/>
  <c r="BF162" i="18"/>
  <c r="BM162" i="18"/>
  <c r="BV162" i="18"/>
  <c r="AH162" i="18"/>
  <c r="AT162" i="18"/>
  <c r="AY162" i="18"/>
  <c r="BG162" i="18"/>
  <c r="BO162" i="18"/>
  <c r="BX162" i="18"/>
  <c r="AL162" i="18"/>
  <c r="AP162" i="18"/>
  <c r="AZ162" i="18"/>
  <c r="BN162" i="18"/>
  <c r="BP162" i="18"/>
  <c r="BY162" i="18"/>
  <c r="J225" i="18"/>
  <c r="K225" i="18"/>
  <c r="L225" i="18"/>
  <c r="M225" i="18"/>
  <c r="N225" i="18"/>
  <c r="H225" i="18"/>
  <c r="R225" i="18" s="1"/>
  <c r="U225" i="18"/>
  <c r="I225" i="18"/>
  <c r="T225" i="18"/>
  <c r="O225" i="18"/>
  <c r="S225" i="18"/>
  <c r="Q225" i="18"/>
  <c r="W225" i="18"/>
  <c r="V225" i="18"/>
  <c r="AB225" i="18"/>
  <c r="AC225" i="18" s="1"/>
  <c r="AJ225" i="18"/>
  <c r="AW225" i="18"/>
  <c r="AL225" i="18"/>
  <c r="BF225" i="18"/>
  <c r="BM225" i="18"/>
  <c r="BQ225" i="18"/>
  <c r="AO225" i="18"/>
  <c r="BU225" i="18"/>
  <c r="AS225" i="18"/>
  <c r="BV225" i="18"/>
  <c r="AX225" i="18"/>
  <c r="BG225" i="18"/>
  <c r="AH225" i="18"/>
  <c r="AP225" i="18"/>
  <c r="AY225" i="18"/>
  <c r="BJ225" i="18"/>
  <c r="BO225" i="18"/>
  <c r="BX225" i="18"/>
  <c r="AM225" i="18"/>
  <c r="AQ225" i="18"/>
  <c r="AZ225" i="18"/>
  <c r="BH225" i="18"/>
  <c r="BP225" i="18"/>
  <c r="BY225" i="18"/>
  <c r="AI225" i="18"/>
  <c r="AT225" i="18"/>
  <c r="BE225" i="18"/>
  <c r="BI225" i="18"/>
  <c r="BR225" i="18"/>
  <c r="BZ225" i="18"/>
  <c r="AR225" i="18"/>
  <c r="AU225" i="18"/>
  <c r="BB225" i="18"/>
  <c r="BK225" i="18"/>
  <c r="BS225" i="18"/>
  <c r="AF225" i="18"/>
  <c r="AN225" i="18"/>
  <c r="AV225" i="18"/>
  <c r="BC225" i="18"/>
  <c r="BN225" i="18"/>
  <c r="BT225" i="18"/>
  <c r="AG225" i="18"/>
  <c r="AK225" i="18"/>
  <c r="BA225" i="18"/>
  <c r="BD225" i="18"/>
  <c r="BL225" i="18"/>
  <c r="BW225" i="18"/>
  <c r="L216" i="18"/>
  <c r="K216" i="18"/>
  <c r="M216" i="18"/>
  <c r="N216" i="18"/>
  <c r="H216" i="18"/>
  <c r="I216" i="18"/>
  <c r="J216" i="18"/>
  <c r="S216" i="18"/>
  <c r="O216" i="18"/>
  <c r="Q216" i="18"/>
  <c r="U216" i="18"/>
  <c r="T216" i="18"/>
  <c r="W216" i="18"/>
  <c r="V216" i="18"/>
  <c r="AB216" i="18"/>
  <c r="AC216" i="18" s="1"/>
  <c r="AL216" i="18"/>
  <c r="AI216" i="18"/>
  <c r="AU216" i="18"/>
  <c r="AW216" i="18"/>
  <c r="BN216" i="18"/>
  <c r="BT216" i="18"/>
  <c r="AH216" i="18"/>
  <c r="AV216" i="18"/>
  <c r="BS216" i="18"/>
  <c r="AM216" i="18"/>
  <c r="AN216" i="18"/>
  <c r="BB216" i="18"/>
  <c r="BU216" i="18"/>
  <c r="AJ216" i="18"/>
  <c r="AR216" i="18"/>
  <c r="BC216" i="18"/>
  <c r="AK216" i="18"/>
  <c r="BD216" i="18"/>
  <c r="AG216" i="18"/>
  <c r="AO216" i="18"/>
  <c r="BK216" i="18"/>
  <c r="AF216" i="18"/>
  <c r="AP216" i="18"/>
  <c r="BL216" i="18"/>
  <c r="AT216" i="18"/>
  <c r="BA216" i="18"/>
  <c r="BF216" i="18"/>
  <c r="BM216" i="18"/>
  <c r="BV216" i="18"/>
  <c r="AX216" i="18"/>
  <c r="BG216" i="18"/>
  <c r="BR216" i="18"/>
  <c r="BW216" i="18"/>
  <c r="AS216" i="18"/>
  <c r="AY216" i="18"/>
  <c r="BH216" i="18"/>
  <c r="BO216" i="18"/>
  <c r="BX216" i="18"/>
  <c r="AZ216" i="18"/>
  <c r="BI216" i="18"/>
  <c r="BP216" i="18"/>
  <c r="BY216" i="18"/>
  <c r="AQ216" i="18"/>
  <c r="BE216" i="18"/>
  <c r="BJ216" i="18"/>
  <c r="BQ216" i="18"/>
  <c r="BZ216" i="18"/>
  <c r="W67" i="18"/>
  <c r="S67" i="18"/>
  <c r="K67" i="18"/>
  <c r="M67" i="18"/>
  <c r="L67" i="18"/>
  <c r="N67" i="18"/>
  <c r="Q67" i="18"/>
  <c r="V67" i="18"/>
  <c r="O67" i="18"/>
  <c r="U67" i="18"/>
  <c r="H67" i="18"/>
  <c r="T67" i="18"/>
  <c r="I67" i="18"/>
  <c r="J67" i="18"/>
  <c r="AB67" i="18"/>
  <c r="AC67" i="18" s="1"/>
  <c r="AQ67" i="18"/>
  <c r="AM67" i="18"/>
  <c r="AX67" i="18"/>
  <c r="BI67" i="18"/>
  <c r="BO67" i="18"/>
  <c r="BZ67" i="18"/>
  <c r="AJ67" i="18"/>
  <c r="AV67" i="18"/>
  <c r="BK67" i="18"/>
  <c r="AH67" i="18"/>
  <c r="AY67" i="18"/>
  <c r="BP67" i="18"/>
  <c r="AL67" i="18"/>
  <c r="BE67" i="18"/>
  <c r="BR67" i="18"/>
  <c r="AR67" i="18"/>
  <c r="BC67" i="18"/>
  <c r="BT67" i="18"/>
  <c r="AS67" i="18"/>
  <c r="BJ67" i="18"/>
  <c r="BV67" i="18"/>
  <c r="AP67" i="18"/>
  <c r="BG67" i="18"/>
  <c r="BX67" i="18"/>
  <c r="AK67" i="18"/>
  <c r="AW67" i="18"/>
  <c r="BD67" i="18"/>
  <c r="BL67" i="18"/>
  <c r="BW67" i="18"/>
  <c r="AF67" i="18"/>
  <c r="AO67" i="18"/>
  <c r="BA67" i="18"/>
  <c r="BF67" i="18"/>
  <c r="BM67" i="18"/>
  <c r="BU67" i="18"/>
  <c r="AI67" i="18"/>
  <c r="AT67" i="18"/>
  <c r="AZ67" i="18"/>
  <c r="BH67" i="18"/>
  <c r="BS67" i="18"/>
  <c r="BY67" i="18"/>
  <c r="AG67" i="18"/>
  <c r="AN67" i="18"/>
  <c r="AU67" i="18"/>
  <c r="BB67" i="18"/>
  <c r="BN67" i="18"/>
  <c r="BQ67" i="18"/>
  <c r="S178" i="18"/>
  <c r="N178" i="18"/>
  <c r="AW178" i="18"/>
  <c r="H178" i="18"/>
  <c r="U178" i="18"/>
  <c r="Q178" i="18"/>
  <c r="AY178" i="18"/>
  <c r="I178" i="18"/>
  <c r="O178" i="18"/>
  <c r="T178" i="18"/>
  <c r="J178" i="18"/>
  <c r="K178" i="18"/>
  <c r="L178" i="18"/>
  <c r="M178" i="18"/>
  <c r="BF178" i="18"/>
  <c r="BH178" i="18"/>
  <c r="AF178" i="18"/>
  <c r="BM178" i="18"/>
  <c r="AM178" i="18"/>
  <c r="BP178" i="18"/>
  <c r="W178" i="18"/>
  <c r="AB178" i="18"/>
  <c r="AC178" i="18" s="1"/>
  <c r="AO178" i="18"/>
  <c r="BV178" i="18"/>
  <c r="V178" i="18"/>
  <c r="AP178" i="18"/>
  <c r="BX178" i="18"/>
  <c r="AL178" i="18"/>
  <c r="AS178" i="18"/>
  <c r="AX178" i="18"/>
  <c r="BG178" i="18"/>
  <c r="BO178" i="18"/>
  <c r="BW178" i="18"/>
  <c r="AH178" i="18"/>
  <c r="AQ178" i="18"/>
  <c r="AZ178" i="18"/>
  <c r="BJ178" i="18"/>
  <c r="BQ178" i="18"/>
  <c r="BY178" i="18"/>
  <c r="AI178" i="18"/>
  <c r="AT178" i="18"/>
  <c r="BE178" i="18"/>
  <c r="BI178" i="18"/>
  <c r="BR178" i="18"/>
  <c r="BZ178" i="18"/>
  <c r="AN178" i="18"/>
  <c r="BA178" i="18"/>
  <c r="BB178" i="18"/>
  <c r="BK178" i="18"/>
  <c r="BS178" i="18"/>
  <c r="AJ178" i="18"/>
  <c r="AK178" i="18"/>
  <c r="AU178" i="18"/>
  <c r="BC178" i="18"/>
  <c r="BL178" i="18"/>
  <c r="BT178" i="18"/>
  <c r="AG178" i="18"/>
  <c r="AR178" i="18"/>
  <c r="AV178" i="18"/>
  <c r="BD178" i="18"/>
  <c r="BN178" i="18"/>
  <c r="BU178" i="18"/>
  <c r="K95" i="18"/>
  <c r="L95" i="18"/>
  <c r="M95" i="18"/>
  <c r="N95" i="18"/>
  <c r="U95" i="18"/>
  <c r="H95" i="18"/>
  <c r="O95" i="18"/>
  <c r="I95" i="18"/>
  <c r="J95" i="18"/>
  <c r="T95" i="18"/>
  <c r="S95" i="18"/>
  <c r="Q95" i="18"/>
  <c r="AB95" i="18"/>
  <c r="AC95" i="18" s="1"/>
  <c r="W95" i="18"/>
  <c r="V95" i="18"/>
  <c r="AO95" i="18"/>
  <c r="AV95" i="18"/>
  <c r="BN95" i="18"/>
  <c r="BS95" i="18"/>
  <c r="BA95" i="18"/>
  <c r="BM95" i="18"/>
  <c r="AW95" i="18"/>
  <c r="BU95" i="18"/>
  <c r="AF95" i="18"/>
  <c r="BB95" i="18"/>
  <c r="BW95" i="18"/>
  <c r="AJ95" i="18"/>
  <c r="BD95" i="18"/>
  <c r="AN95" i="18"/>
  <c r="BF95" i="18"/>
  <c r="AR95" i="18"/>
  <c r="BK95" i="18"/>
  <c r="AG95" i="18"/>
  <c r="AK95" i="18"/>
  <c r="AU95" i="18"/>
  <c r="BC95" i="18"/>
  <c r="BL95" i="18"/>
  <c r="BT95" i="18"/>
  <c r="AH95" i="18"/>
  <c r="AS95" i="18"/>
  <c r="AX95" i="18"/>
  <c r="BG95" i="18"/>
  <c r="BR95" i="18"/>
  <c r="BV95" i="18"/>
  <c r="AL95" i="18"/>
  <c r="AT95" i="18"/>
  <c r="AY95" i="18"/>
  <c r="BH95" i="18"/>
  <c r="BO95" i="18"/>
  <c r="BX95" i="18"/>
  <c r="AM95" i="18"/>
  <c r="AP95" i="18"/>
  <c r="AZ95" i="18"/>
  <c r="BI95" i="18"/>
  <c r="BP95" i="18"/>
  <c r="BY95" i="18"/>
  <c r="AI95" i="18"/>
  <c r="AQ95" i="18"/>
  <c r="BE95" i="18"/>
  <c r="BJ95" i="18"/>
  <c r="BQ95" i="18"/>
  <c r="BZ95" i="18"/>
  <c r="K221" i="18"/>
  <c r="L221" i="18"/>
  <c r="M221" i="18"/>
  <c r="N221" i="18"/>
  <c r="H221" i="18"/>
  <c r="I221" i="18"/>
  <c r="J221" i="18"/>
  <c r="O221" i="18"/>
  <c r="S221" i="18"/>
  <c r="AB221" i="18"/>
  <c r="AC221" i="18" s="1"/>
  <c r="Q221" i="18"/>
  <c r="U221" i="18"/>
  <c r="T221" i="18"/>
  <c r="W221" i="18"/>
  <c r="V221" i="18"/>
  <c r="BK221" i="18"/>
  <c r="AR221" i="18"/>
  <c r="AL221" i="18"/>
  <c r="AK221" i="18"/>
  <c r="BD221" i="18"/>
  <c r="BF221" i="18"/>
  <c r="AO221" i="18"/>
  <c r="BL221" i="18"/>
  <c r="BA221" i="18"/>
  <c r="BM221" i="18"/>
  <c r="AS221" i="18"/>
  <c r="BS221" i="18"/>
  <c r="AJ221" i="18"/>
  <c r="AW221" i="18"/>
  <c r="BU221" i="18"/>
  <c r="AM221" i="18"/>
  <c r="BB221" i="18"/>
  <c r="BV221" i="18"/>
  <c r="AN221" i="18"/>
  <c r="AV221" i="18"/>
  <c r="BC221" i="18"/>
  <c r="BN221" i="18"/>
  <c r="BT221" i="18"/>
  <c r="AF221" i="18"/>
  <c r="AP221" i="18"/>
  <c r="AX221" i="18"/>
  <c r="BG221" i="18"/>
  <c r="BO221" i="18"/>
  <c r="BW221" i="18"/>
  <c r="AG221" i="18"/>
  <c r="AT221" i="18"/>
  <c r="AY221" i="18"/>
  <c r="BJ221" i="18"/>
  <c r="BR221" i="18"/>
  <c r="BX221" i="18"/>
  <c r="AH221" i="18"/>
  <c r="AQ221" i="18"/>
  <c r="AZ221" i="18"/>
  <c r="BH221" i="18"/>
  <c r="BP221" i="18"/>
  <c r="BY221" i="18"/>
  <c r="AI221" i="18"/>
  <c r="AU221" i="18"/>
  <c r="BE221" i="18"/>
  <c r="BI221" i="18"/>
  <c r="BQ221" i="18"/>
  <c r="BZ221" i="18"/>
  <c r="W228" i="18"/>
  <c r="L228" i="18"/>
  <c r="O228" i="18"/>
  <c r="N228" i="18"/>
  <c r="S228" i="18"/>
  <c r="M228" i="18"/>
  <c r="V228" i="18"/>
  <c r="Q228" i="18"/>
  <c r="H228" i="18"/>
  <c r="R228" i="18" s="1"/>
  <c r="U228" i="18"/>
  <c r="I228" i="18"/>
  <c r="T228" i="18"/>
  <c r="J228" i="18"/>
  <c r="K228" i="18"/>
  <c r="AB228" i="18"/>
  <c r="AC228" i="18" s="1"/>
  <c r="AF228" i="18"/>
  <c r="AO228" i="18"/>
  <c r="AX228" i="18"/>
  <c r="AY228" i="18"/>
  <c r="BO228" i="18"/>
  <c r="BX228" i="18"/>
  <c r="BG228" i="18"/>
  <c r="BH228" i="18"/>
  <c r="AM228" i="18"/>
  <c r="BR228" i="18"/>
  <c r="AP228" i="18"/>
  <c r="BV228" i="18"/>
  <c r="AH228" i="18"/>
  <c r="AQ228" i="18"/>
  <c r="AZ228" i="18"/>
  <c r="BJ228" i="18"/>
  <c r="BP228" i="18"/>
  <c r="BY228" i="18"/>
  <c r="AI228" i="18"/>
  <c r="AU228" i="18"/>
  <c r="BE228" i="18"/>
  <c r="BI228" i="18"/>
  <c r="BQ228" i="18"/>
  <c r="BZ228" i="18"/>
  <c r="AG228" i="18"/>
  <c r="AR228" i="18"/>
  <c r="BA228" i="18"/>
  <c r="BB228" i="18"/>
  <c r="BK228" i="18"/>
  <c r="BS228" i="18"/>
  <c r="AJ228" i="18"/>
  <c r="AN228" i="18"/>
  <c r="AV228" i="18"/>
  <c r="BC228" i="18"/>
  <c r="BL228" i="18"/>
  <c r="BT228" i="18"/>
  <c r="AL228" i="18"/>
  <c r="AK228" i="18"/>
  <c r="AS228" i="18"/>
  <c r="BD228" i="18"/>
  <c r="BN228" i="18"/>
  <c r="BW228" i="18"/>
  <c r="AT228" i="18"/>
  <c r="AW228" i="18"/>
  <c r="BF228" i="18"/>
  <c r="BM228" i="18"/>
  <c r="BU228" i="18"/>
  <c r="K160" i="18"/>
  <c r="J160" i="18"/>
  <c r="L160" i="18"/>
  <c r="M160" i="18"/>
  <c r="U160" i="18"/>
  <c r="N160" i="18"/>
  <c r="H160" i="18"/>
  <c r="S160" i="18"/>
  <c r="I160" i="18"/>
  <c r="Q160" i="18"/>
  <c r="T160" i="18"/>
  <c r="O160" i="18"/>
  <c r="AB160" i="18"/>
  <c r="AC160" i="18" s="1"/>
  <c r="W160" i="18"/>
  <c r="V160" i="18"/>
  <c r="AG160" i="18"/>
  <c r="AM160" i="18"/>
  <c r="AV160" i="18"/>
  <c r="AY160" i="18"/>
  <c r="BK160" i="18"/>
  <c r="BP160" i="18"/>
  <c r="AJ160" i="18"/>
  <c r="AW160" i="18"/>
  <c r="BM160" i="18"/>
  <c r="AH160" i="18"/>
  <c r="AZ160" i="18"/>
  <c r="BR160" i="18"/>
  <c r="AR160" i="18"/>
  <c r="BB160" i="18"/>
  <c r="BS160" i="18"/>
  <c r="AK160" i="18"/>
  <c r="BJ160" i="18"/>
  <c r="BU160" i="18"/>
  <c r="AP160" i="18"/>
  <c r="BG160" i="18"/>
  <c r="BX160" i="18"/>
  <c r="AQ160" i="18"/>
  <c r="BH160" i="18"/>
  <c r="BY160" i="18"/>
  <c r="AF160" i="18"/>
  <c r="AO160" i="18"/>
  <c r="AS160" i="18"/>
  <c r="BD160" i="18"/>
  <c r="BN160" i="18"/>
  <c r="BW160" i="18"/>
  <c r="AL160" i="18"/>
  <c r="AT160" i="18"/>
  <c r="AX160" i="18"/>
  <c r="BF160" i="18"/>
  <c r="BO160" i="18"/>
  <c r="BV160" i="18"/>
  <c r="AI160" i="18"/>
  <c r="AU160" i="18"/>
  <c r="BE160" i="18"/>
  <c r="BI160" i="18"/>
  <c r="BQ160" i="18"/>
  <c r="BZ160" i="18"/>
  <c r="AN160" i="18"/>
  <c r="BA160" i="18"/>
  <c r="BC160" i="18"/>
  <c r="BL160" i="18"/>
  <c r="BT160" i="18"/>
  <c r="L204" i="18"/>
  <c r="M204" i="18"/>
  <c r="N204" i="18"/>
  <c r="U204" i="18"/>
  <c r="H204" i="18"/>
  <c r="I204" i="18"/>
  <c r="J204" i="18"/>
  <c r="K204" i="18"/>
  <c r="T204" i="18"/>
  <c r="AH204" i="18"/>
  <c r="AM204" i="18"/>
  <c r="O204" i="18"/>
  <c r="S204" i="18"/>
  <c r="BO204" i="18"/>
  <c r="Q204" i="18"/>
  <c r="BP204" i="18"/>
  <c r="AT204" i="18"/>
  <c r="BW204" i="18"/>
  <c r="AQ204" i="18"/>
  <c r="BY204" i="18"/>
  <c r="W204" i="18"/>
  <c r="AX204" i="18"/>
  <c r="V204" i="18"/>
  <c r="AZ204" i="18"/>
  <c r="BG204" i="18"/>
  <c r="AB204" i="18"/>
  <c r="AC204" i="18" s="1"/>
  <c r="BH204" i="18"/>
  <c r="AL204" i="18"/>
  <c r="AP204" i="18"/>
  <c r="AY204" i="18"/>
  <c r="BJ204" i="18"/>
  <c r="BQ204" i="18"/>
  <c r="BX204" i="18"/>
  <c r="AI204" i="18"/>
  <c r="AU204" i="18"/>
  <c r="BE204" i="18"/>
  <c r="BI204" i="18"/>
  <c r="BR204" i="18"/>
  <c r="BZ204" i="18"/>
  <c r="AR204" i="18"/>
  <c r="AW204" i="18"/>
  <c r="BB204" i="18"/>
  <c r="BK204" i="18"/>
  <c r="BS204" i="18"/>
  <c r="AG204" i="18"/>
  <c r="AN204" i="18"/>
  <c r="AV204" i="18"/>
  <c r="BC204" i="18"/>
  <c r="BL204" i="18"/>
  <c r="BT204" i="18"/>
  <c r="AF204" i="18"/>
  <c r="AK204" i="18"/>
  <c r="BA204" i="18"/>
  <c r="BD204" i="18"/>
  <c r="BM204" i="18"/>
  <c r="BU204" i="18"/>
  <c r="AJ204" i="18"/>
  <c r="AO204" i="18"/>
  <c r="AS204" i="18"/>
  <c r="BF204" i="18"/>
  <c r="BN204" i="18"/>
  <c r="BV204" i="18"/>
  <c r="I27" i="18"/>
  <c r="H27" i="18"/>
  <c r="J27" i="18"/>
  <c r="K27" i="18"/>
  <c r="S27" i="18"/>
  <c r="L27" i="18"/>
  <c r="O27" i="18"/>
  <c r="Q27" i="18"/>
  <c r="M27" i="18"/>
  <c r="U27" i="18"/>
  <c r="N27" i="18"/>
  <c r="T27" i="18"/>
  <c r="W27" i="18"/>
  <c r="V27" i="18"/>
  <c r="AB27" i="18"/>
  <c r="AC27" i="18" s="1"/>
  <c r="BP27" i="18"/>
  <c r="BQ27" i="18"/>
  <c r="AH27" i="18"/>
  <c r="AI27" i="18"/>
  <c r="AY27" i="18"/>
  <c r="BH27" i="18"/>
  <c r="AT27" i="18"/>
  <c r="BX27" i="18"/>
  <c r="AQ27" i="18"/>
  <c r="BY27" i="18"/>
  <c r="AZ27" i="18"/>
  <c r="BI27" i="18"/>
  <c r="AL27" i="18"/>
  <c r="AW27" i="18"/>
  <c r="BE27" i="18"/>
  <c r="BJ27" i="18"/>
  <c r="BR27" i="18"/>
  <c r="BZ27" i="18"/>
  <c r="AG27" i="18"/>
  <c r="AN27" i="18"/>
  <c r="AU27" i="18"/>
  <c r="BB27" i="18"/>
  <c r="BK27" i="18"/>
  <c r="BS27" i="18"/>
  <c r="AJ27" i="18"/>
  <c r="AR27" i="18"/>
  <c r="AV27" i="18"/>
  <c r="BC27" i="18"/>
  <c r="BL27" i="18"/>
  <c r="BT27" i="18"/>
  <c r="AK27" i="18"/>
  <c r="AS27" i="18"/>
  <c r="BD27" i="18"/>
  <c r="BM27" i="18"/>
  <c r="BU27" i="18"/>
  <c r="AF27" i="18"/>
  <c r="AO27" i="18"/>
  <c r="BA27" i="18"/>
  <c r="BF27" i="18"/>
  <c r="BN27" i="18"/>
  <c r="BV27" i="18"/>
  <c r="AM27" i="18"/>
  <c r="AP27" i="18"/>
  <c r="AX27" i="18"/>
  <c r="BG27" i="18"/>
  <c r="BO27" i="18"/>
  <c r="BW27" i="18"/>
  <c r="M121" i="18"/>
  <c r="L121" i="18"/>
  <c r="N121" i="18"/>
  <c r="H121" i="18"/>
  <c r="I121" i="18"/>
  <c r="S121" i="18"/>
  <c r="J121" i="18"/>
  <c r="K121" i="18"/>
  <c r="AB121" i="18"/>
  <c r="AC121" i="18" s="1"/>
  <c r="Q121" i="18"/>
  <c r="O121" i="18"/>
  <c r="U121" i="18"/>
  <c r="T121" i="18"/>
  <c r="W121" i="18"/>
  <c r="V121" i="18"/>
  <c r="BT121" i="18"/>
  <c r="BV121" i="18"/>
  <c r="AL121" i="18"/>
  <c r="BA121" i="18"/>
  <c r="BC121" i="18"/>
  <c r="AX121" i="18"/>
  <c r="BU121" i="18"/>
  <c r="AF121" i="18"/>
  <c r="BF121" i="18"/>
  <c r="AR121" i="18"/>
  <c r="BJ121" i="18"/>
  <c r="AO121" i="18"/>
  <c r="BL121" i="18"/>
  <c r="AP121" i="18"/>
  <c r="BN121" i="18"/>
  <c r="AS121" i="18"/>
  <c r="BS121" i="18"/>
  <c r="AG121" i="18"/>
  <c r="AK121" i="18"/>
  <c r="AW121" i="18"/>
  <c r="BD121" i="18"/>
  <c r="BM121" i="18"/>
  <c r="BW121" i="18"/>
  <c r="AM121" i="18"/>
  <c r="AT121" i="18"/>
  <c r="AY121" i="18"/>
  <c r="BG121" i="18"/>
  <c r="BO121" i="18"/>
  <c r="BX121" i="18"/>
  <c r="AH121" i="18"/>
  <c r="AQ121" i="18"/>
  <c r="AZ121" i="18"/>
  <c r="BH121" i="18"/>
  <c r="BP121" i="18"/>
  <c r="BY121" i="18"/>
  <c r="AI121" i="18"/>
  <c r="AU121" i="18"/>
  <c r="BE121" i="18"/>
  <c r="BI121" i="18"/>
  <c r="BR121" i="18"/>
  <c r="BZ121" i="18"/>
  <c r="AJ121" i="18"/>
  <c r="AN121" i="18"/>
  <c r="AV121" i="18"/>
  <c r="BB121" i="18"/>
  <c r="BK121" i="18"/>
  <c r="BQ121" i="18"/>
  <c r="M119" i="18"/>
  <c r="L119" i="18"/>
  <c r="U119" i="18"/>
  <c r="N119" i="18"/>
  <c r="H119" i="18"/>
  <c r="R119" i="18" s="1"/>
  <c r="S119" i="18"/>
  <c r="I119" i="18"/>
  <c r="J119" i="18"/>
  <c r="K119" i="18"/>
  <c r="Q119" i="18"/>
  <c r="O119" i="18"/>
  <c r="T119" i="18"/>
  <c r="W119" i="18"/>
  <c r="AB119" i="18"/>
  <c r="AC119" i="18" s="1"/>
  <c r="V119" i="18"/>
  <c r="AQ119" i="18"/>
  <c r="AU119" i="18"/>
  <c r="BY119" i="18"/>
  <c r="AZ119" i="18"/>
  <c r="BB119" i="18"/>
  <c r="BJ119" i="18"/>
  <c r="BK119" i="18"/>
  <c r="AH119" i="18"/>
  <c r="BQ119" i="18"/>
  <c r="AN119" i="18"/>
  <c r="BS119" i="18"/>
  <c r="AI119" i="18"/>
  <c r="AT119" i="18"/>
  <c r="BE119" i="18"/>
  <c r="BI119" i="18"/>
  <c r="BR119" i="18"/>
  <c r="BZ119" i="18"/>
  <c r="AJ119" i="18"/>
  <c r="AK119" i="18"/>
  <c r="AW119" i="18"/>
  <c r="BC119" i="18"/>
  <c r="BL119" i="18"/>
  <c r="BT119" i="18"/>
  <c r="AF119" i="18"/>
  <c r="AR119" i="18"/>
  <c r="AV119" i="18"/>
  <c r="BD119" i="18"/>
  <c r="BM119" i="18"/>
  <c r="BU119" i="18"/>
  <c r="AG119" i="18"/>
  <c r="BA119" i="18"/>
  <c r="AS119" i="18"/>
  <c r="BF119" i="18"/>
  <c r="BN119" i="18"/>
  <c r="BV119" i="18"/>
  <c r="AL119" i="18"/>
  <c r="AO119" i="18"/>
  <c r="AX119" i="18"/>
  <c r="BG119" i="18"/>
  <c r="BO119" i="18"/>
  <c r="BW119" i="18"/>
  <c r="AM119" i="18"/>
  <c r="AP119" i="18"/>
  <c r="AY119" i="18"/>
  <c r="BH119" i="18"/>
  <c r="BP119" i="18"/>
  <c r="BX119" i="18"/>
  <c r="U69" i="18"/>
  <c r="M69" i="18"/>
  <c r="O69" i="18"/>
  <c r="N69" i="18"/>
  <c r="T69" i="18"/>
  <c r="H69" i="18"/>
  <c r="I69" i="18"/>
  <c r="J69" i="18"/>
  <c r="K69" i="18"/>
  <c r="S69" i="18"/>
  <c r="L69" i="18"/>
  <c r="Q69" i="18"/>
  <c r="AB69" i="18"/>
  <c r="AC69" i="18" s="1"/>
  <c r="W69" i="18"/>
  <c r="V69" i="18"/>
  <c r="BL69" i="18"/>
  <c r="BQ69" i="18"/>
  <c r="AM69" i="18"/>
  <c r="AV69" i="18"/>
  <c r="AZ69" i="18"/>
  <c r="AJ69" i="18"/>
  <c r="AW69" i="18"/>
  <c r="BN69" i="18"/>
  <c r="AI69" i="18"/>
  <c r="BE69" i="18"/>
  <c r="BR69" i="18"/>
  <c r="AK69" i="18"/>
  <c r="BC69" i="18"/>
  <c r="BT69" i="18"/>
  <c r="AO69" i="18"/>
  <c r="BF69" i="18"/>
  <c r="BW69" i="18"/>
  <c r="AT69" i="18"/>
  <c r="BI69" i="18"/>
  <c r="BY69" i="18"/>
  <c r="BA69" i="18"/>
  <c r="BJ69" i="18"/>
  <c r="BZ69" i="18"/>
  <c r="AH69" i="18"/>
  <c r="AP69" i="18"/>
  <c r="AX69" i="18"/>
  <c r="BG69" i="18"/>
  <c r="BO69" i="18"/>
  <c r="BV69" i="18"/>
  <c r="AL69" i="18"/>
  <c r="AQ69" i="18"/>
  <c r="AY69" i="18"/>
  <c r="BH69" i="18"/>
  <c r="BP69" i="18"/>
  <c r="BX69" i="18"/>
  <c r="AG69" i="18"/>
  <c r="AN69" i="18"/>
  <c r="AU69" i="18"/>
  <c r="BB69" i="18"/>
  <c r="BK69" i="18"/>
  <c r="BS69" i="18"/>
  <c r="AF69" i="18"/>
  <c r="AR69" i="18"/>
  <c r="AS69" i="18"/>
  <c r="BD69" i="18"/>
  <c r="BM69" i="18"/>
  <c r="BU69" i="18"/>
  <c r="H170" i="18"/>
  <c r="J170" i="18"/>
  <c r="I170" i="18"/>
  <c r="O170" i="18"/>
  <c r="K170" i="18"/>
  <c r="L170" i="18"/>
  <c r="S170" i="18"/>
  <c r="M170" i="18"/>
  <c r="Q170" i="18"/>
  <c r="N170" i="18"/>
  <c r="U170" i="18"/>
  <c r="AB170" i="18"/>
  <c r="AC170" i="18" s="1"/>
  <c r="T170" i="18"/>
  <c r="W170" i="18"/>
  <c r="V170" i="18"/>
  <c r="BL170" i="18"/>
  <c r="BO170" i="18"/>
  <c r="BN170" i="18"/>
  <c r="AT170" i="18"/>
  <c r="AO170" i="18"/>
  <c r="AW170" i="18"/>
  <c r="AS170" i="18"/>
  <c r="BT170" i="18"/>
  <c r="AJ170" i="18"/>
  <c r="AX170" i="18"/>
  <c r="BV170" i="18"/>
  <c r="AR170" i="18"/>
  <c r="BC170" i="18"/>
  <c r="BW170" i="18"/>
  <c r="AF170" i="18"/>
  <c r="BF170" i="18"/>
  <c r="AN170" i="18"/>
  <c r="BG170" i="18"/>
  <c r="AK170" i="18"/>
  <c r="AV170" i="18"/>
  <c r="BD170" i="18"/>
  <c r="BM170" i="18"/>
  <c r="BU170" i="18"/>
  <c r="AM170" i="18"/>
  <c r="AP170" i="18"/>
  <c r="AY170" i="18"/>
  <c r="BJ170" i="18"/>
  <c r="BP170" i="18"/>
  <c r="BX170" i="18"/>
  <c r="AH170" i="18"/>
  <c r="AQ170" i="18"/>
  <c r="AZ170" i="18"/>
  <c r="BH170" i="18"/>
  <c r="BQ170" i="18"/>
  <c r="BY170" i="18"/>
  <c r="AI170" i="18"/>
  <c r="AU170" i="18"/>
  <c r="BE170" i="18"/>
  <c r="BI170" i="18"/>
  <c r="BR170" i="18"/>
  <c r="BZ170" i="18"/>
  <c r="AG170" i="18"/>
  <c r="AL170" i="18"/>
  <c r="BA170" i="18"/>
  <c r="BB170" i="18"/>
  <c r="BK170" i="18"/>
  <c r="BS170" i="18"/>
  <c r="K8" i="18"/>
  <c r="L8" i="18"/>
  <c r="M8" i="18"/>
  <c r="O8" i="18"/>
  <c r="AY8" i="18"/>
  <c r="N8" i="18"/>
  <c r="S8" i="18"/>
  <c r="H8" i="18"/>
  <c r="I8" i="18"/>
  <c r="J8" i="18"/>
  <c r="Q8" i="18"/>
  <c r="BE8" i="18"/>
  <c r="U8" i="18"/>
  <c r="W8" i="18"/>
  <c r="T8" i="18"/>
  <c r="V8" i="18"/>
  <c r="BH8" i="18"/>
  <c r="BI8" i="18"/>
  <c r="AM8" i="18"/>
  <c r="BP8" i="18"/>
  <c r="AB8" i="18"/>
  <c r="AC8" i="18" s="1"/>
  <c r="AI8" i="18"/>
  <c r="BS8" i="18"/>
  <c r="AP8" i="18"/>
  <c r="BX8" i="18"/>
  <c r="AU8" i="18"/>
  <c r="BZ8" i="18"/>
  <c r="AH8" i="18"/>
  <c r="AQ8" i="18"/>
  <c r="AZ8" i="18"/>
  <c r="BJ8" i="18"/>
  <c r="BQ8" i="18"/>
  <c r="BY8" i="18"/>
  <c r="AJ8" i="18"/>
  <c r="AR8" i="18"/>
  <c r="BA8" i="18"/>
  <c r="BB8" i="18"/>
  <c r="BK8" i="18"/>
  <c r="BR8" i="18"/>
  <c r="AN8" i="18"/>
  <c r="AV8" i="18"/>
  <c r="BC8" i="18"/>
  <c r="BL8" i="18"/>
  <c r="BT8" i="18"/>
  <c r="AF8" i="18"/>
  <c r="AK8" i="18"/>
  <c r="AS8" i="18"/>
  <c r="BD8" i="18"/>
  <c r="BM8" i="18"/>
  <c r="BU8" i="18"/>
  <c r="AG8" i="18"/>
  <c r="AT8" i="18"/>
  <c r="AW8" i="18"/>
  <c r="BF8" i="18"/>
  <c r="BN8" i="18"/>
  <c r="BV8" i="18"/>
  <c r="AL8" i="18"/>
  <c r="AO8" i="18"/>
  <c r="AX8" i="18"/>
  <c r="BG8" i="18"/>
  <c r="BO8" i="18"/>
  <c r="BW8" i="18"/>
  <c r="M129" i="18"/>
  <c r="N129" i="18"/>
  <c r="S129" i="18"/>
  <c r="H129" i="18"/>
  <c r="R129" i="18" s="1"/>
  <c r="I129" i="18"/>
  <c r="J129" i="18"/>
  <c r="K129" i="18"/>
  <c r="L129" i="18"/>
  <c r="U129" i="18"/>
  <c r="Q129" i="18"/>
  <c r="T129" i="18"/>
  <c r="O129" i="18"/>
  <c r="AB129" i="18"/>
  <c r="AC129" i="18" s="1"/>
  <c r="W129" i="18"/>
  <c r="V129" i="18"/>
  <c r="AY129" i="18"/>
  <c r="BP129" i="18"/>
  <c r="AZ129" i="18"/>
  <c r="BY129" i="18"/>
  <c r="AH129" i="18"/>
  <c r="AQ129" i="18"/>
  <c r="BH129" i="18"/>
  <c r="BI129" i="18"/>
  <c r="AI129" i="18"/>
  <c r="BS129" i="18"/>
  <c r="AU129" i="18"/>
  <c r="BZ129" i="18"/>
  <c r="AR129" i="18"/>
  <c r="AW129" i="18"/>
  <c r="BE129" i="18"/>
  <c r="BK129" i="18"/>
  <c r="BR129" i="18"/>
  <c r="AJ129" i="18"/>
  <c r="AN129" i="18"/>
  <c r="AV129" i="18"/>
  <c r="BB129" i="18"/>
  <c r="BL129" i="18"/>
  <c r="BT129" i="18"/>
  <c r="AF129" i="18"/>
  <c r="AK129" i="18"/>
  <c r="BA129" i="18"/>
  <c r="BC129" i="18"/>
  <c r="BQ129" i="18"/>
  <c r="AG129" i="18"/>
  <c r="AO129" i="18"/>
  <c r="AS129" i="18"/>
  <c r="BD129" i="18"/>
  <c r="BM129" i="18"/>
  <c r="BW129" i="18"/>
  <c r="AL129" i="18"/>
  <c r="AT129" i="18"/>
  <c r="AX129" i="18"/>
  <c r="BF129" i="18"/>
  <c r="BN129" i="18"/>
  <c r="BV129" i="18"/>
  <c r="AM129" i="18"/>
  <c r="AP129" i="18"/>
  <c r="BJ129" i="18"/>
  <c r="BG129" i="18"/>
  <c r="BO129" i="18"/>
  <c r="BX129" i="18"/>
  <c r="N126" i="18"/>
  <c r="M126" i="18"/>
  <c r="H126" i="18"/>
  <c r="I126" i="18"/>
  <c r="J126" i="18"/>
  <c r="K126" i="18"/>
  <c r="U126" i="18"/>
  <c r="L126" i="18"/>
  <c r="T126" i="18"/>
  <c r="O126" i="18"/>
  <c r="S126" i="18"/>
  <c r="Q126" i="18"/>
  <c r="W126" i="18"/>
  <c r="V126" i="18"/>
  <c r="AB126" i="18"/>
  <c r="AC126" i="18" s="1"/>
  <c r="BD126" i="18"/>
  <c r="AH126" i="18"/>
  <c r="AK126" i="18"/>
  <c r="BJ126" i="18"/>
  <c r="BX126" i="18"/>
  <c r="AL126" i="18"/>
  <c r="BG126" i="18"/>
  <c r="AT126" i="18"/>
  <c r="BM126" i="18"/>
  <c r="AP126" i="18"/>
  <c r="BR126" i="18"/>
  <c r="AS126" i="18"/>
  <c r="BO126" i="18"/>
  <c r="AX126" i="18"/>
  <c r="BT126" i="18"/>
  <c r="AJ126" i="18"/>
  <c r="AY126" i="18"/>
  <c r="BW126" i="18"/>
  <c r="AG126" i="18"/>
  <c r="AO126" i="18"/>
  <c r="AW126" i="18"/>
  <c r="BF126" i="18"/>
  <c r="BN126" i="18"/>
  <c r="BU126" i="18"/>
  <c r="AM126" i="18"/>
  <c r="AQ126" i="18"/>
  <c r="AZ126" i="18"/>
  <c r="BH126" i="18"/>
  <c r="BQ126" i="18"/>
  <c r="BY126" i="18"/>
  <c r="AI126" i="18"/>
  <c r="AU126" i="18"/>
  <c r="BE126" i="18"/>
  <c r="BI126" i="18"/>
  <c r="BP126" i="18"/>
  <c r="BZ126" i="18"/>
  <c r="AR126" i="18"/>
  <c r="AV126" i="18"/>
  <c r="BB126" i="18"/>
  <c r="BK126" i="18"/>
  <c r="BS126" i="18"/>
  <c r="AF126" i="18"/>
  <c r="AN126" i="18"/>
  <c r="BA126" i="18"/>
  <c r="BC126" i="18"/>
  <c r="BL126" i="18"/>
  <c r="BV126" i="18"/>
  <c r="N63" i="18"/>
  <c r="H63" i="18"/>
  <c r="I63" i="18"/>
  <c r="J63" i="18"/>
  <c r="S63" i="18"/>
  <c r="K63" i="18"/>
  <c r="O63" i="18"/>
  <c r="Q63" i="18"/>
  <c r="L63" i="18"/>
  <c r="U63" i="18"/>
  <c r="M63" i="18"/>
  <c r="T63" i="18"/>
  <c r="W63" i="18"/>
  <c r="V63" i="18"/>
  <c r="BJ63" i="18"/>
  <c r="AB63" i="18"/>
  <c r="AC63" i="18" s="1"/>
  <c r="AM63" i="18"/>
  <c r="BL63" i="18"/>
  <c r="AR63" i="18"/>
  <c r="BT63" i="18"/>
  <c r="AU63" i="18"/>
  <c r="AV63" i="18"/>
  <c r="BC63" i="18"/>
  <c r="AJ63" i="18"/>
  <c r="AN63" i="18"/>
  <c r="BB63" i="18"/>
  <c r="BR63" i="18"/>
  <c r="AK63" i="18"/>
  <c r="AS63" i="18"/>
  <c r="BD63" i="18"/>
  <c r="BM63" i="18"/>
  <c r="AF63" i="18"/>
  <c r="BA63" i="18"/>
  <c r="BF63" i="18"/>
  <c r="AG63" i="18"/>
  <c r="AP63" i="18"/>
  <c r="AX63" i="18"/>
  <c r="BG63" i="18"/>
  <c r="BO63" i="18"/>
  <c r="BV63" i="18"/>
  <c r="AH63" i="18"/>
  <c r="AT63" i="18"/>
  <c r="AY63" i="18"/>
  <c r="BP63" i="18"/>
  <c r="BX63" i="18"/>
  <c r="AI63" i="18"/>
  <c r="AQ63" i="18"/>
  <c r="AZ63" i="18"/>
  <c r="BI63" i="18"/>
  <c r="BY63" i="18"/>
  <c r="N65" i="18"/>
  <c r="M65" i="18"/>
  <c r="H65" i="18"/>
  <c r="S65" i="18"/>
  <c r="W65" i="18"/>
  <c r="I65" i="18"/>
  <c r="J65" i="18"/>
  <c r="K65" i="18"/>
  <c r="L65" i="18"/>
  <c r="Q65" i="18"/>
  <c r="V65" i="18"/>
  <c r="AB65" i="18"/>
  <c r="AC65" i="18" s="1"/>
  <c r="O65" i="18"/>
  <c r="U65" i="18"/>
  <c r="T65" i="18"/>
  <c r="AW65" i="18"/>
  <c r="BM65" i="18"/>
  <c r="BE65" i="18"/>
  <c r="BS65" i="18"/>
  <c r="AI65" i="18"/>
  <c r="AM65" i="18"/>
  <c r="AY65" i="18"/>
  <c r="BO65" i="18"/>
  <c r="AN65" i="18"/>
  <c r="BB65" i="18"/>
  <c r="BR65" i="18"/>
  <c r="AK65" i="18"/>
  <c r="BD65" i="18"/>
  <c r="BW65" i="18"/>
  <c r="AP65" i="18"/>
  <c r="BJ65" i="18"/>
  <c r="BV65" i="18"/>
  <c r="AU65" i="18"/>
  <c r="BI65" i="18"/>
  <c r="BZ65" i="18"/>
  <c r="AL65" i="18"/>
  <c r="AV65" i="18"/>
  <c r="BK65" i="18"/>
  <c r="AG65" i="18"/>
  <c r="AT65" i="18"/>
  <c r="AZ65" i="18"/>
  <c r="BG65" i="18"/>
  <c r="BP65" i="18"/>
  <c r="BX65" i="18"/>
  <c r="AH65" i="18"/>
  <c r="AQ65" i="18"/>
  <c r="BA65" i="18"/>
  <c r="BH65" i="18"/>
  <c r="BQ65" i="18"/>
  <c r="BY65" i="18"/>
  <c r="AJ65" i="18"/>
  <c r="AR65" i="18"/>
  <c r="AS65" i="18"/>
  <c r="BC65" i="18"/>
  <c r="BL65" i="18"/>
  <c r="BT65" i="18"/>
  <c r="AF65" i="18"/>
  <c r="AO65" i="18"/>
  <c r="AX65" i="18"/>
  <c r="BF65" i="18"/>
  <c r="BN65" i="18"/>
  <c r="BU65" i="18"/>
  <c r="BQ77" i="18"/>
  <c r="S77" i="18"/>
  <c r="I77" i="18"/>
  <c r="K77" i="18"/>
  <c r="U77" i="18"/>
  <c r="J77" i="18"/>
  <c r="Q77" i="18"/>
  <c r="BR77" i="18"/>
  <c r="L77" i="18"/>
  <c r="O77" i="18"/>
  <c r="T77" i="18"/>
  <c r="M77" i="18"/>
  <c r="N77" i="18"/>
  <c r="AH77" i="18"/>
  <c r="H77" i="18"/>
  <c r="AN77" i="18"/>
  <c r="AT77" i="18"/>
  <c r="BY77" i="18"/>
  <c r="AW77" i="18"/>
  <c r="BA77" i="18"/>
  <c r="BB77" i="18"/>
  <c r="W77" i="18"/>
  <c r="AB77" i="18"/>
  <c r="AC77" i="18" s="1"/>
  <c r="BJ77" i="18"/>
  <c r="V77" i="18"/>
  <c r="BK77" i="18"/>
  <c r="AI77" i="18"/>
  <c r="AU77" i="18"/>
  <c r="BE77" i="18"/>
  <c r="BI77" i="18"/>
  <c r="BS77" i="18"/>
  <c r="BZ77" i="18"/>
  <c r="AJ77" i="18"/>
  <c r="AK77" i="18"/>
  <c r="AV77" i="18"/>
  <c r="BC77" i="18"/>
  <c r="BL77" i="18"/>
  <c r="BT77" i="18"/>
  <c r="AF77" i="18"/>
  <c r="AR77" i="18"/>
  <c r="AS77" i="18"/>
  <c r="BD77" i="18"/>
  <c r="BM77" i="18"/>
  <c r="BU77" i="18"/>
  <c r="AG77" i="18"/>
  <c r="AO77" i="18"/>
  <c r="AX77" i="18"/>
  <c r="BF77" i="18"/>
  <c r="BN77" i="18"/>
  <c r="BW77" i="18"/>
  <c r="AL77" i="18"/>
  <c r="AP77" i="18"/>
  <c r="AY77" i="18"/>
  <c r="BG77" i="18"/>
  <c r="BO77" i="18"/>
  <c r="BV77" i="18"/>
  <c r="AM77" i="18"/>
  <c r="AQ77" i="18"/>
  <c r="AZ77" i="18"/>
  <c r="BH77" i="18"/>
  <c r="BP77" i="18"/>
  <c r="BX77" i="18"/>
  <c r="U215" i="18"/>
  <c r="I215" i="18"/>
  <c r="O215" i="18"/>
  <c r="H215" i="18"/>
  <c r="R215" i="18" s="1"/>
  <c r="T215" i="18"/>
  <c r="J215" i="18"/>
  <c r="K215" i="18"/>
  <c r="L215" i="18"/>
  <c r="M215" i="18"/>
  <c r="S215" i="18"/>
  <c r="N215" i="18"/>
  <c r="Q215" i="18"/>
  <c r="AB215" i="18"/>
  <c r="AC215" i="18" s="1"/>
  <c r="W215" i="18"/>
  <c r="V215" i="18"/>
  <c r="AI215" i="18"/>
  <c r="BE215" i="18"/>
  <c r="AN215" i="18"/>
  <c r="BJ215" i="18"/>
  <c r="BS215" i="18"/>
  <c r="BR215" i="18"/>
  <c r="AU215" i="18"/>
  <c r="BZ215" i="18"/>
  <c r="AV215" i="18"/>
  <c r="BB215" i="18"/>
  <c r="BK215" i="18"/>
  <c r="AF215" i="18"/>
  <c r="AK215" i="18"/>
  <c r="AW215" i="18"/>
  <c r="BC215" i="18"/>
  <c r="BL215" i="18"/>
  <c r="BT215" i="18"/>
  <c r="AJ215" i="18"/>
  <c r="AR215" i="18"/>
  <c r="AS215" i="18"/>
  <c r="BD215" i="18"/>
  <c r="BM215" i="18"/>
  <c r="BV215" i="18"/>
  <c r="AG215" i="18"/>
  <c r="AO215" i="18"/>
  <c r="AX215" i="18"/>
  <c r="BF215" i="18"/>
  <c r="BQ215" i="18"/>
  <c r="BU215" i="18"/>
  <c r="AH215" i="18"/>
  <c r="AP215" i="18"/>
  <c r="AY215" i="18"/>
  <c r="BG215" i="18"/>
  <c r="BN215" i="18"/>
  <c r="BW215" i="18"/>
  <c r="AL215" i="18"/>
  <c r="AQ215" i="18"/>
  <c r="AZ215" i="18"/>
  <c r="BH215" i="18"/>
  <c r="BO215" i="18"/>
  <c r="BX215" i="18"/>
  <c r="AM215" i="18"/>
  <c r="AT215" i="18"/>
  <c r="BA215" i="18"/>
  <c r="BI215" i="18"/>
  <c r="BP215" i="18"/>
  <c r="BY215" i="18"/>
  <c r="J161" i="18"/>
  <c r="L161" i="18"/>
  <c r="AB161" i="18"/>
  <c r="AC161" i="18" s="1"/>
  <c r="K161" i="18"/>
  <c r="O161" i="18"/>
  <c r="M161" i="18"/>
  <c r="N161" i="18"/>
  <c r="S161" i="18"/>
  <c r="Q161" i="18"/>
  <c r="H161" i="18"/>
  <c r="U161" i="18"/>
  <c r="I161" i="18"/>
  <c r="T161" i="18"/>
  <c r="W161" i="18"/>
  <c r="V161" i="18"/>
  <c r="AK161" i="18"/>
  <c r="AQ161" i="18"/>
  <c r="BH161" i="18"/>
  <c r="BO161" i="18"/>
  <c r="AP161" i="18"/>
  <c r="BN161" i="18"/>
  <c r="AX161" i="18"/>
  <c r="BQ161" i="18"/>
  <c r="AZ161" i="18"/>
  <c r="BV161" i="18"/>
  <c r="AF161" i="18"/>
  <c r="BA161" i="18"/>
  <c r="BX161" i="18"/>
  <c r="AG161" i="18"/>
  <c r="BF161" i="18"/>
  <c r="BY161" i="18"/>
  <c r="AT161" i="18"/>
  <c r="BJ161" i="18"/>
  <c r="AR161" i="18"/>
  <c r="AO161" i="18"/>
  <c r="AY161" i="18"/>
  <c r="BG161" i="18"/>
  <c r="BP161" i="18"/>
  <c r="BW161" i="18"/>
  <c r="AH161" i="18"/>
  <c r="AW161" i="18"/>
  <c r="BE161" i="18"/>
  <c r="BI161" i="18"/>
  <c r="BR161" i="18"/>
  <c r="BZ161" i="18"/>
  <c r="AJ161" i="18"/>
  <c r="AI161" i="18"/>
  <c r="AU161" i="18"/>
  <c r="BB161" i="18"/>
  <c r="BK161" i="18"/>
  <c r="BS161" i="18"/>
  <c r="AL161" i="18"/>
  <c r="AV161" i="18"/>
  <c r="BC161" i="18"/>
  <c r="BL161" i="18"/>
  <c r="BT161" i="18"/>
  <c r="AM161" i="18"/>
  <c r="AN161" i="18"/>
  <c r="AS161" i="18"/>
  <c r="BD161" i="18"/>
  <c r="BM161" i="18"/>
  <c r="BU161" i="18"/>
  <c r="W145" i="18"/>
  <c r="O145" i="18"/>
  <c r="N145" i="18"/>
  <c r="H145" i="18"/>
  <c r="I145" i="18"/>
  <c r="J145" i="18"/>
  <c r="K145" i="18"/>
  <c r="L145" i="18"/>
  <c r="M145" i="18"/>
  <c r="S145" i="18"/>
  <c r="V145" i="18"/>
  <c r="Q145" i="18"/>
  <c r="U145" i="18"/>
  <c r="T145" i="18"/>
  <c r="AB145" i="18"/>
  <c r="AC145" i="18" s="1"/>
  <c r="AY145" i="18"/>
  <c r="BP145" i="18"/>
  <c r="AZ145" i="18"/>
  <c r="BV145" i="18"/>
  <c r="BW145" i="18"/>
  <c r="AS145" i="18"/>
  <c r="AM145" i="18"/>
  <c r="BD145" i="18"/>
  <c r="BX145" i="18"/>
  <c r="AG145" i="18"/>
  <c r="BG145" i="18"/>
  <c r="AK145" i="18"/>
  <c r="BH145" i="18"/>
  <c r="AO145" i="18"/>
  <c r="BM145" i="18"/>
  <c r="AP145" i="18"/>
  <c r="BO145" i="18"/>
  <c r="AF145" i="18"/>
  <c r="AT145" i="18"/>
  <c r="AX145" i="18"/>
  <c r="BF145" i="18"/>
  <c r="BN145" i="18"/>
  <c r="BU145" i="18"/>
  <c r="AH145" i="18"/>
  <c r="AQ145" i="18"/>
  <c r="BA145" i="18"/>
  <c r="BJ145" i="18"/>
  <c r="BQ145" i="18"/>
  <c r="BY145" i="18"/>
  <c r="AI145" i="18"/>
  <c r="AU145" i="18"/>
  <c r="BE145" i="18"/>
  <c r="BI145" i="18"/>
  <c r="BS145" i="18"/>
  <c r="BZ145" i="18"/>
  <c r="AJ145" i="18"/>
  <c r="AR145" i="18"/>
  <c r="AW145" i="18"/>
  <c r="BB145" i="18"/>
  <c r="BK145" i="18"/>
  <c r="BR145" i="18"/>
  <c r="AL145" i="18"/>
  <c r="AN145" i="18"/>
  <c r="AV145" i="18"/>
  <c r="BC145" i="18"/>
  <c r="BL145" i="18"/>
  <c r="BT145" i="18"/>
  <c r="H219" i="18"/>
  <c r="R219" i="18" s="1"/>
  <c r="J219" i="18"/>
  <c r="S219" i="18"/>
  <c r="I219" i="18"/>
  <c r="Q219" i="18"/>
  <c r="K219" i="18"/>
  <c r="O219" i="18"/>
  <c r="M219" i="18"/>
  <c r="L219" i="18"/>
  <c r="N219" i="18"/>
  <c r="U219" i="18"/>
  <c r="T219" i="18"/>
  <c r="W219" i="18"/>
  <c r="V219" i="18"/>
  <c r="AB219" i="18"/>
  <c r="AC219" i="18" s="1"/>
  <c r="BD219" i="18"/>
  <c r="AY219" i="18"/>
  <c r="BG219" i="18"/>
  <c r="BI219" i="18"/>
  <c r="BQ219" i="18"/>
  <c r="AJ219" i="18"/>
  <c r="BP219" i="18"/>
  <c r="AR219" i="18"/>
  <c r="BU219" i="18"/>
  <c r="AQ219" i="18"/>
  <c r="BY219" i="18"/>
  <c r="AF219" i="18"/>
  <c r="AS219" i="18"/>
  <c r="AX219" i="18"/>
  <c r="BH219" i="18"/>
  <c r="BO219" i="18"/>
  <c r="BX219" i="18"/>
  <c r="AK219" i="18"/>
  <c r="AT219" i="18"/>
  <c r="AZ219" i="18"/>
  <c r="BJ219" i="18"/>
  <c r="BR219" i="18"/>
  <c r="BZ219" i="18"/>
  <c r="AH219" i="18"/>
  <c r="AL219" i="18"/>
  <c r="AU219" i="18"/>
  <c r="BE219" i="18"/>
  <c r="BK219" i="18"/>
  <c r="BS219" i="18"/>
  <c r="AI219" i="18"/>
  <c r="AM219" i="18"/>
  <c r="AV219" i="18"/>
  <c r="BB219" i="18"/>
  <c r="BL219" i="18"/>
  <c r="BT219" i="18"/>
  <c r="AP219" i="18"/>
  <c r="AN219" i="18"/>
  <c r="AW219" i="18"/>
  <c r="BC219" i="18"/>
  <c r="BM219" i="18"/>
  <c r="BV219" i="18"/>
  <c r="AG219" i="18"/>
  <c r="AO219" i="18"/>
  <c r="BA219" i="18"/>
  <c r="BF219" i="18"/>
  <c r="BN219" i="18"/>
  <c r="BW219" i="18"/>
  <c r="I91" i="18"/>
  <c r="O91" i="18"/>
  <c r="U91" i="18"/>
  <c r="K91" i="18"/>
  <c r="J91" i="18"/>
  <c r="T91" i="18"/>
  <c r="M91" i="18"/>
  <c r="L91" i="18"/>
  <c r="N91" i="18"/>
  <c r="S91" i="18"/>
  <c r="H91" i="18"/>
  <c r="Q91" i="18"/>
  <c r="AB91" i="18"/>
  <c r="AC91" i="18" s="1"/>
  <c r="W91" i="18"/>
  <c r="V91" i="18"/>
  <c r="AF91" i="18"/>
  <c r="BP91" i="18"/>
  <c r="AL91" i="18"/>
  <c r="BR91" i="18"/>
  <c r="AS91" i="18"/>
  <c r="BX91" i="18"/>
  <c r="AT91" i="18"/>
  <c r="BZ91" i="18"/>
  <c r="AX91" i="18"/>
  <c r="AZ91" i="18"/>
  <c r="BH91" i="18"/>
  <c r="BJ91" i="18"/>
  <c r="AJ91" i="18"/>
  <c r="AQ91" i="18"/>
  <c r="AY91" i="18"/>
  <c r="BI91" i="18"/>
  <c r="BQ91" i="18"/>
  <c r="BY91" i="18"/>
  <c r="AH91" i="18"/>
  <c r="AP91" i="18"/>
  <c r="AU91" i="18"/>
  <c r="BE91" i="18"/>
  <c r="BK91" i="18"/>
  <c r="BS91" i="18"/>
  <c r="AM91" i="18"/>
  <c r="AV91" i="18"/>
  <c r="BB91" i="18"/>
  <c r="BL91" i="18"/>
  <c r="BT91" i="18"/>
  <c r="AG91" i="18"/>
  <c r="AN91" i="18"/>
  <c r="AW91" i="18"/>
  <c r="BC91" i="18"/>
  <c r="BM91" i="18"/>
  <c r="BV91" i="18"/>
  <c r="AI91" i="18"/>
  <c r="AO91" i="18"/>
  <c r="BA91" i="18"/>
  <c r="BF91" i="18"/>
  <c r="BN91" i="18"/>
  <c r="BU91" i="18"/>
  <c r="AK91" i="18"/>
  <c r="AR91" i="18"/>
  <c r="BD91" i="18"/>
  <c r="BG91" i="18"/>
  <c r="BO91" i="18"/>
  <c r="BW91" i="18"/>
  <c r="W21" i="18"/>
  <c r="J21" i="18"/>
  <c r="L21" i="18"/>
  <c r="K21" i="18"/>
  <c r="O21" i="18"/>
  <c r="M21" i="18"/>
  <c r="V21" i="18"/>
  <c r="N21" i="18"/>
  <c r="S21" i="18"/>
  <c r="Q21" i="18"/>
  <c r="H21" i="18"/>
  <c r="U21" i="18"/>
  <c r="I21" i="18"/>
  <c r="T21" i="18"/>
  <c r="AB21" i="18"/>
  <c r="AC21" i="18" s="1"/>
  <c r="AY21" i="18"/>
  <c r="BE21" i="18"/>
  <c r="BI21" i="18"/>
  <c r="AI21" i="18"/>
  <c r="BK21" i="18"/>
  <c r="AK21" i="18"/>
  <c r="BP21" i="18"/>
  <c r="AM21" i="18"/>
  <c r="BR21" i="18"/>
  <c r="AQ21" i="18"/>
  <c r="BX21" i="18"/>
  <c r="AU21" i="18"/>
  <c r="AL21" i="18"/>
  <c r="AT21" i="18"/>
  <c r="AZ21" i="18"/>
  <c r="BJ21" i="18"/>
  <c r="BQ21" i="18"/>
  <c r="BZ21" i="18"/>
  <c r="AP21" i="18"/>
  <c r="AV21" i="18"/>
  <c r="BB21" i="18"/>
  <c r="BL21" i="18"/>
  <c r="BT21" i="18"/>
  <c r="AH21" i="18"/>
  <c r="AN21" i="18"/>
  <c r="AW21" i="18"/>
  <c r="BC21" i="18"/>
  <c r="BM21" i="18"/>
  <c r="BV21" i="18"/>
  <c r="AG21" i="18"/>
  <c r="AR21" i="18"/>
  <c r="BA21" i="18"/>
  <c r="BF21" i="18"/>
  <c r="BN21" i="18"/>
  <c r="BW21" i="18"/>
  <c r="AF21" i="18"/>
  <c r="AO21" i="18"/>
  <c r="AX21" i="18"/>
  <c r="BG21" i="18"/>
  <c r="BO21" i="18"/>
  <c r="BU21" i="18"/>
  <c r="AJ21" i="18"/>
  <c r="AS21" i="18"/>
  <c r="BD21" i="18"/>
  <c r="BH21" i="18"/>
  <c r="BS21" i="18"/>
  <c r="BY21" i="18"/>
  <c r="O40" i="18"/>
  <c r="K40" i="18"/>
  <c r="M40" i="18"/>
  <c r="S40" i="18"/>
  <c r="L40" i="18"/>
  <c r="N40" i="18"/>
  <c r="Q40" i="18"/>
  <c r="H40" i="18"/>
  <c r="I40" i="18"/>
  <c r="U40" i="18"/>
  <c r="J40" i="18"/>
  <c r="T40" i="18"/>
  <c r="W40" i="18"/>
  <c r="V40" i="18"/>
  <c r="AB40" i="18"/>
  <c r="AC40" i="18" s="1"/>
  <c r="AL40" i="18"/>
  <c r="BR40" i="18"/>
  <c r="AN40" i="18"/>
  <c r="BS40" i="18"/>
  <c r="AT40" i="18"/>
  <c r="BZ40" i="18"/>
  <c r="AV40" i="18"/>
  <c r="AZ40" i="18"/>
  <c r="BB40" i="18"/>
  <c r="BJ40" i="18"/>
  <c r="AI40" i="18"/>
  <c r="BL40" i="18"/>
  <c r="AH40" i="18"/>
  <c r="AM40" i="18"/>
  <c r="AU40" i="18"/>
  <c r="BE40" i="18"/>
  <c r="BK40" i="18"/>
  <c r="BT40" i="18"/>
  <c r="AG40" i="18"/>
  <c r="AP40" i="18"/>
  <c r="AW40" i="18"/>
  <c r="BC40" i="18"/>
  <c r="BM40" i="18"/>
  <c r="BV40" i="18"/>
  <c r="AR40" i="18"/>
  <c r="BA40" i="18"/>
  <c r="BF40" i="18"/>
  <c r="BN40" i="18"/>
  <c r="BU40" i="18"/>
  <c r="AF40" i="18"/>
  <c r="AO40" i="18"/>
  <c r="AX40" i="18"/>
  <c r="BG40" i="18"/>
  <c r="BO40" i="18"/>
  <c r="BW40" i="18"/>
  <c r="AJ40" i="18"/>
  <c r="AS40" i="18"/>
  <c r="BD40" i="18"/>
  <c r="BH40" i="18"/>
  <c r="BP40" i="18"/>
  <c r="BX40" i="18"/>
  <c r="AK40" i="18"/>
  <c r="AQ40" i="18"/>
  <c r="AY40" i="18"/>
  <c r="BI40" i="18"/>
  <c r="BQ40" i="18"/>
  <c r="BY40" i="18"/>
  <c r="M158" i="18"/>
  <c r="N158" i="18"/>
  <c r="S158" i="18"/>
  <c r="L158" i="18"/>
  <c r="Q158" i="18"/>
  <c r="H158" i="18"/>
  <c r="U158" i="18"/>
  <c r="I158" i="18"/>
  <c r="T158" i="18"/>
  <c r="J158" i="18"/>
  <c r="K158" i="18"/>
  <c r="O158" i="18"/>
  <c r="W158" i="18"/>
  <c r="V158" i="18"/>
  <c r="AB158" i="18"/>
  <c r="AC158" i="18" s="1"/>
  <c r="BE158" i="18"/>
  <c r="BC158" i="18"/>
  <c r="AG158" i="18"/>
  <c r="BK158" i="18"/>
  <c r="BM158" i="18"/>
  <c r="AL158" i="18"/>
  <c r="BS158" i="18"/>
  <c r="AN158" i="18"/>
  <c r="BV158" i="18"/>
  <c r="AU158" i="18"/>
  <c r="AW158" i="18"/>
  <c r="AI158" i="18"/>
  <c r="AM158" i="18"/>
  <c r="AV158" i="18"/>
  <c r="BB158" i="18"/>
  <c r="BL158" i="18"/>
  <c r="BT158" i="18"/>
  <c r="AP158" i="18"/>
  <c r="AR158" i="18"/>
  <c r="BA158" i="18"/>
  <c r="BF158" i="18"/>
  <c r="BN158" i="18"/>
  <c r="BU158" i="18"/>
  <c r="AF158" i="18"/>
  <c r="AO158" i="18"/>
  <c r="AX158" i="18"/>
  <c r="BG158" i="18"/>
  <c r="BO158" i="18"/>
  <c r="BW158" i="18"/>
  <c r="AH158" i="18"/>
  <c r="AS158" i="18"/>
  <c r="AY158" i="18"/>
  <c r="BH158" i="18"/>
  <c r="BP158" i="18"/>
  <c r="BY158" i="18"/>
  <c r="AJ158" i="18"/>
  <c r="AQ158" i="18"/>
  <c r="BD158" i="18"/>
  <c r="BI158" i="18"/>
  <c r="BQ158" i="18"/>
  <c r="BX158" i="18"/>
  <c r="AK158" i="18"/>
  <c r="AT158" i="18"/>
  <c r="AZ158" i="18"/>
  <c r="BJ158" i="18"/>
  <c r="BR158" i="18"/>
  <c r="BZ158" i="18"/>
  <c r="L118" i="18"/>
  <c r="AB118" i="18"/>
  <c r="AC118" i="18" s="1"/>
  <c r="N118" i="18"/>
  <c r="H118" i="18"/>
  <c r="I118" i="18"/>
  <c r="U118" i="18"/>
  <c r="J118" i="18"/>
  <c r="T118" i="18"/>
  <c r="K118" i="18"/>
  <c r="O118" i="18"/>
  <c r="S118" i="18"/>
  <c r="M118" i="18"/>
  <c r="Q118" i="18"/>
  <c r="W118" i="18"/>
  <c r="V118" i="18"/>
  <c r="AM118" i="18"/>
  <c r="BT118" i="18"/>
  <c r="AR118" i="18"/>
  <c r="BU118" i="18"/>
  <c r="AV118" i="18"/>
  <c r="BA118" i="18"/>
  <c r="BB118" i="18"/>
  <c r="BF118" i="18"/>
  <c r="AH118" i="18"/>
  <c r="BL118" i="18"/>
  <c r="BN118" i="18"/>
  <c r="AK118" i="18"/>
  <c r="AN118" i="18"/>
  <c r="AW118" i="18"/>
  <c r="BC118" i="18"/>
  <c r="BM118" i="18"/>
  <c r="BV118" i="18"/>
  <c r="AI118" i="18"/>
  <c r="AO118" i="18"/>
  <c r="AX118" i="18"/>
  <c r="BG118" i="18"/>
  <c r="BO118" i="18"/>
  <c r="BX118" i="18"/>
  <c r="AF118" i="18"/>
  <c r="AS118" i="18"/>
  <c r="AY118" i="18"/>
  <c r="BH118" i="18"/>
  <c r="BP118" i="18"/>
  <c r="BW118" i="18"/>
  <c r="AJ118" i="18"/>
  <c r="AQ118" i="18"/>
  <c r="BD118" i="18"/>
  <c r="BI118" i="18"/>
  <c r="BQ118" i="18"/>
  <c r="BY118" i="18"/>
  <c r="AL118" i="18"/>
  <c r="AT118" i="18"/>
  <c r="AZ118" i="18"/>
  <c r="BJ118" i="18"/>
  <c r="BR118" i="18"/>
  <c r="BZ118" i="18"/>
  <c r="AG118" i="18"/>
  <c r="AP118" i="18"/>
  <c r="AU118" i="18"/>
  <c r="BE118" i="18"/>
  <c r="BK118" i="18"/>
  <c r="BS118" i="18"/>
  <c r="H52" i="18"/>
  <c r="N52" i="18"/>
  <c r="I52" i="18"/>
  <c r="J52" i="18"/>
  <c r="S52" i="18"/>
  <c r="U52" i="18"/>
  <c r="AB52" i="18"/>
  <c r="AC52" i="18" s="1"/>
  <c r="K52" i="18"/>
  <c r="O52" i="18"/>
  <c r="Q52" i="18"/>
  <c r="T52" i="18"/>
  <c r="L52" i="18"/>
  <c r="M52" i="18"/>
  <c r="W52" i="18"/>
  <c r="V52" i="18"/>
  <c r="BC52" i="18"/>
  <c r="BG52" i="18"/>
  <c r="BM52" i="18"/>
  <c r="AF52" i="18"/>
  <c r="BO52" i="18"/>
  <c r="AN52" i="18"/>
  <c r="BW52" i="18"/>
  <c r="AO52" i="18"/>
  <c r="BU52" i="18"/>
  <c r="AW52" i="18"/>
  <c r="AX52" i="18"/>
  <c r="AG52" i="18"/>
  <c r="AR52" i="18"/>
  <c r="BA52" i="18"/>
  <c r="BF52" i="18"/>
  <c r="BN52" i="18"/>
  <c r="BV52" i="18"/>
  <c r="AJ52" i="18"/>
  <c r="AS52" i="18"/>
  <c r="AY52" i="18"/>
  <c r="BH52" i="18"/>
  <c r="BP52" i="18"/>
  <c r="BX52" i="18"/>
  <c r="AK52" i="18"/>
  <c r="AQ52" i="18"/>
  <c r="AZ52" i="18"/>
  <c r="BI52" i="18"/>
  <c r="BQ52" i="18"/>
  <c r="BY52" i="18"/>
  <c r="AL52" i="18"/>
  <c r="AT52" i="18"/>
  <c r="BD52" i="18"/>
  <c r="BJ52" i="18"/>
  <c r="BR52" i="18"/>
  <c r="BZ52" i="18"/>
  <c r="AH52" i="18"/>
  <c r="AM52" i="18"/>
  <c r="AU52" i="18"/>
  <c r="BE52" i="18"/>
  <c r="BK52" i="18"/>
  <c r="BS52" i="18"/>
  <c r="AI52" i="18"/>
  <c r="AP52" i="18"/>
  <c r="AV52" i="18"/>
  <c r="BB52" i="18"/>
  <c r="BL52" i="18"/>
  <c r="BT52" i="18"/>
  <c r="I140" i="18"/>
  <c r="S140" i="18"/>
  <c r="U140" i="18"/>
  <c r="H140" i="18"/>
  <c r="J140" i="18"/>
  <c r="Q140" i="18"/>
  <c r="T140" i="18"/>
  <c r="K140" i="18"/>
  <c r="O140" i="18"/>
  <c r="L140" i="18"/>
  <c r="M140" i="18"/>
  <c r="N140" i="18"/>
  <c r="W140" i="18"/>
  <c r="V140" i="18"/>
  <c r="AB140" i="18"/>
  <c r="AC140" i="18" s="1"/>
  <c r="AR140" i="18"/>
  <c r="BW140" i="18"/>
  <c r="AS140" i="18"/>
  <c r="BX140" i="18"/>
  <c r="AW140" i="18"/>
  <c r="AX140" i="18"/>
  <c r="BF140" i="18"/>
  <c r="BH140" i="18"/>
  <c r="AH140" i="18"/>
  <c r="BQ140" i="18"/>
  <c r="AF140" i="18"/>
  <c r="BO140" i="18"/>
  <c r="AK140" i="18"/>
  <c r="AO140" i="18"/>
  <c r="BA140" i="18"/>
  <c r="BG140" i="18"/>
  <c r="BN140" i="18"/>
  <c r="BU140" i="18"/>
  <c r="AJ140" i="18"/>
  <c r="AQ140" i="18"/>
  <c r="AY140" i="18"/>
  <c r="BI140" i="18"/>
  <c r="BP140" i="18"/>
  <c r="BY140" i="18"/>
  <c r="AL140" i="18"/>
  <c r="AT140" i="18"/>
  <c r="AZ140" i="18"/>
  <c r="BJ140" i="18"/>
  <c r="BR140" i="18"/>
  <c r="BZ140" i="18"/>
  <c r="AI140" i="18"/>
  <c r="AM140" i="18"/>
  <c r="AU140" i="18"/>
  <c r="BE140" i="18"/>
  <c r="BK140" i="18"/>
  <c r="BS140" i="18"/>
  <c r="AG140" i="18"/>
  <c r="AN140" i="18"/>
  <c r="AV140" i="18"/>
  <c r="BB140" i="18"/>
  <c r="BL140" i="18"/>
  <c r="BT140" i="18"/>
  <c r="AP140" i="18"/>
  <c r="BD140" i="18"/>
  <c r="BC140" i="18"/>
  <c r="BM140" i="18"/>
  <c r="BV140" i="18"/>
  <c r="H110" i="18"/>
  <c r="J110" i="18"/>
  <c r="S110" i="18"/>
  <c r="U110" i="18"/>
  <c r="I110" i="18"/>
  <c r="Q110" i="18"/>
  <c r="K110" i="18"/>
  <c r="O110" i="18"/>
  <c r="T110" i="18"/>
  <c r="M110" i="18"/>
  <c r="L110" i="18"/>
  <c r="N110" i="18"/>
  <c r="W110" i="18"/>
  <c r="V110" i="18"/>
  <c r="AB110" i="18"/>
  <c r="AC110" i="18" s="1"/>
  <c r="BG110" i="18"/>
  <c r="BI110" i="18"/>
  <c r="AF110" i="18"/>
  <c r="BO110" i="18"/>
  <c r="AP110" i="18"/>
  <c r="BP110" i="18"/>
  <c r="AO110" i="18"/>
  <c r="BW110" i="18"/>
  <c r="AQ110" i="18"/>
  <c r="BY110" i="18"/>
  <c r="BD110" i="18"/>
  <c r="AY110" i="18"/>
  <c r="AJ110" i="18"/>
  <c r="AS110" i="18"/>
  <c r="AX110" i="18"/>
  <c r="BH110" i="18"/>
  <c r="BQ110" i="18"/>
  <c r="BX110" i="18"/>
  <c r="AK110" i="18"/>
  <c r="AT110" i="18"/>
  <c r="AZ110" i="18"/>
  <c r="BJ110" i="18"/>
  <c r="BR110" i="18"/>
  <c r="BZ110" i="18"/>
  <c r="AH110" i="18"/>
  <c r="AL110" i="18"/>
  <c r="AU110" i="18"/>
  <c r="BE110" i="18"/>
  <c r="BK110" i="18"/>
  <c r="BS110" i="18"/>
  <c r="AI110" i="18"/>
  <c r="AM110" i="18"/>
  <c r="AV110" i="18"/>
  <c r="BB110" i="18"/>
  <c r="BL110" i="18"/>
  <c r="BT110" i="18"/>
  <c r="AG110" i="18"/>
  <c r="AN110" i="18"/>
  <c r="AW110" i="18"/>
  <c r="BC110" i="18"/>
  <c r="BM110" i="18"/>
  <c r="BV110" i="18"/>
  <c r="AR110" i="18"/>
  <c r="BA110" i="18"/>
  <c r="BF110" i="18"/>
  <c r="BN110" i="18"/>
  <c r="BU110" i="18"/>
  <c r="W231" i="18"/>
  <c r="O231" i="18"/>
  <c r="U231" i="18"/>
  <c r="I231" i="18"/>
  <c r="K231" i="18"/>
  <c r="J231" i="18"/>
  <c r="V231" i="18"/>
  <c r="M231" i="18"/>
  <c r="T231" i="18"/>
  <c r="L231" i="18"/>
  <c r="N231" i="18"/>
  <c r="S231" i="18"/>
  <c r="H231" i="18"/>
  <c r="R231" i="18" s="1"/>
  <c r="Q231" i="18"/>
  <c r="AB231" i="18"/>
  <c r="AC231" i="18" s="1"/>
  <c r="AS231" i="18"/>
  <c r="BH231" i="18"/>
  <c r="BX231" i="18"/>
  <c r="AT231" i="18"/>
  <c r="BJ231" i="18"/>
  <c r="BZ231" i="18"/>
  <c r="AK231" i="18"/>
  <c r="AV231" i="18"/>
  <c r="BL231" i="18"/>
  <c r="AH231" i="18"/>
  <c r="BD231" i="18"/>
  <c r="BO231" i="18"/>
  <c r="AF231" i="18"/>
  <c r="AX231" i="18"/>
  <c r="BP231" i="18"/>
  <c r="AL231" i="18"/>
  <c r="AZ231" i="18"/>
  <c r="BR231" i="18"/>
  <c r="AM231" i="18"/>
  <c r="BB231" i="18"/>
  <c r="BT231" i="18"/>
  <c r="AO231" i="18"/>
  <c r="BG231" i="18"/>
  <c r="BW231" i="18"/>
  <c r="AJ231" i="18"/>
  <c r="AQ231" i="18"/>
  <c r="AY231" i="18"/>
  <c r="BI231" i="18"/>
  <c r="BQ231" i="18"/>
  <c r="BY231" i="18"/>
  <c r="AG231" i="18"/>
  <c r="AP231" i="18"/>
  <c r="AU231" i="18"/>
  <c r="BE231" i="18"/>
  <c r="BK231" i="18"/>
  <c r="BS231" i="18"/>
  <c r="AN231" i="18"/>
  <c r="AW231" i="18"/>
  <c r="BC231" i="18"/>
  <c r="BM231" i="18"/>
  <c r="BV231" i="18"/>
  <c r="AI231" i="18"/>
  <c r="AR231" i="18"/>
  <c r="BA231" i="18"/>
  <c r="BF231" i="18"/>
  <c r="BN231" i="18"/>
  <c r="BU231" i="18"/>
  <c r="W15" i="18"/>
  <c r="J15" i="18"/>
  <c r="L15" i="18"/>
  <c r="U15" i="18"/>
  <c r="K15" i="18"/>
  <c r="O15" i="18"/>
  <c r="T15" i="18"/>
  <c r="V15" i="18"/>
  <c r="M15" i="18"/>
  <c r="N15" i="18"/>
  <c r="S15" i="18"/>
  <c r="Q15" i="18"/>
  <c r="H15" i="18"/>
  <c r="I15" i="18"/>
  <c r="AB15" i="18"/>
  <c r="AC15" i="18" s="1"/>
  <c r="BY15" i="18"/>
  <c r="AS15" i="18"/>
  <c r="BI15" i="18"/>
  <c r="AI15" i="18"/>
  <c r="AU15" i="18"/>
  <c r="BK15" i="18"/>
  <c r="AH15" i="18"/>
  <c r="AW15" i="18"/>
  <c r="BM15" i="18"/>
  <c r="AJ15" i="18"/>
  <c r="BD15" i="18"/>
  <c r="BP15" i="18"/>
  <c r="AK15" i="18"/>
  <c r="AY15" i="18"/>
  <c r="BQ15" i="18"/>
  <c r="AM15" i="18"/>
  <c r="BE15" i="18"/>
  <c r="BR15" i="18"/>
  <c r="AN15" i="18"/>
  <c r="BC15" i="18"/>
  <c r="BT15" i="18"/>
  <c r="AQ15" i="18"/>
  <c r="BH15" i="18"/>
  <c r="BX15" i="18"/>
  <c r="AL15" i="18"/>
  <c r="AT15" i="18"/>
  <c r="AZ15" i="18"/>
  <c r="BJ15" i="18"/>
  <c r="BS15" i="18"/>
  <c r="BZ15" i="18"/>
  <c r="AP15" i="18"/>
  <c r="AV15" i="18"/>
  <c r="BB15" i="18"/>
  <c r="BL15" i="18"/>
  <c r="BV15" i="18"/>
  <c r="AG15" i="18"/>
  <c r="AR15" i="18"/>
  <c r="BA15" i="18"/>
  <c r="BF15" i="18"/>
  <c r="BN15" i="18"/>
  <c r="BW15" i="18"/>
  <c r="AF15" i="18"/>
  <c r="AO15" i="18"/>
  <c r="AX15" i="18"/>
  <c r="BG15" i="18"/>
  <c r="BO15" i="18"/>
  <c r="BU15" i="18"/>
  <c r="O226" i="18"/>
  <c r="K226" i="18"/>
  <c r="M226" i="18"/>
  <c r="U226" i="18"/>
  <c r="S226" i="18"/>
  <c r="L226" i="18"/>
  <c r="T226" i="18"/>
  <c r="N226" i="18"/>
  <c r="Q226" i="18"/>
  <c r="H226" i="18"/>
  <c r="R226" i="18" s="1"/>
  <c r="I226" i="18"/>
  <c r="J226" i="18"/>
  <c r="W226" i="18"/>
  <c r="V226" i="18"/>
  <c r="AB226" i="18"/>
  <c r="AC226" i="18" s="1"/>
  <c r="AT226" i="18"/>
  <c r="BJ226" i="18"/>
  <c r="BZ226" i="18"/>
  <c r="AI226" i="18"/>
  <c r="AV226" i="18"/>
  <c r="BL226" i="18"/>
  <c r="AG226" i="18"/>
  <c r="BA226" i="18"/>
  <c r="BN226" i="18"/>
  <c r="AJ226" i="18"/>
  <c r="AY226" i="18"/>
  <c r="BQ226" i="18"/>
  <c r="AL226" i="18"/>
  <c r="AZ226" i="18"/>
  <c r="BR226" i="18"/>
  <c r="AN226" i="18"/>
  <c r="BB226" i="18"/>
  <c r="BT226" i="18"/>
  <c r="AR226" i="18"/>
  <c r="BF226" i="18"/>
  <c r="BU226" i="18"/>
  <c r="AQ226" i="18"/>
  <c r="BI226" i="18"/>
  <c r="BY226" i="18"/>
  <c r="AH226" i="18"/>
  <c r="AM226" i="18"/>
  <c r="AU226" i="18"/>
  <c r="BE226" i="18"/>
  <c r="BK226" i="18"/>
  <c r="BS226" i="18"/>
  <c r="AK226" i="18"/>
  <c r="AP226" i="18"/>
  <c r="AW226" i="18"/>
  <c r="BC226" i="18"/>
  <c r="BM226" i="18"/>
  <c r="BV226" i="18"/>
  <c r="AO226" i="18"/>
  <c r="AX226" i="18"/>
  <c r="BG226" i="18"/>
  <c r="BO226" i="18"/>
  <c r="BW226" i="18"/>
  <c r="AF226" i="18"/>
  <c r="AS226" i="18"/>
  <c r="BD226" i="18"/>
  <c r="BH226" i="18"/>
  <c r="BP226" i="18"/>
  <c r="BX226" i="18"/>
  <c r="S202" i="18"/>
  <c r="U202" i="18"/>
  <c r="L202" i="18"/>
  <c r="N202" i="18"/>
  <c r="M202" i="18"/>
  <c r="Q202" i="18"/>
  <c r="T202" i="18"/>
  <c r="H202" i="18"/>
  <c r="I202" i="18"/>
  <c r="J202" i="18"/>
  <c r="K202" i="18"/>
  <c r="O202" i="18"/>
  <c r="W202" i="18"/>
  <c r="AB202" i="18"/>
  <c r="AC202" i="18" s="1"/>
  <c r="V202" i="18"/>
  <c r="AU202" i="18"/>
  <c r="BK202" i="18"/>
  <c r="AG202" i="18"/>
  <c r="AW202" i="18"/>
  <c r="BM202" i="18"/>
  <c r="AH202" i="18"/>
  <c r="AX202" i="18"/>
  <c r="BQ202" i="18"/>
  <c r="AK202" i="18"/>
  <c r="AZ202" i="18"/>
  <c r="BR202" i="18"/>
  <c r="AL202" i="18"/>
  <c r="BE202" i="18"/>
  <c r="BS202" i="18"/>
  <c r="AN202" i="18"/>
  <c r="BC202" i="18"/>
  <c r="BV202" i="18"/>
  <c r="AO202" i="18"/>
  <c r="BG202" i="18"/>
  <c r="BW202" i="18"/>
  <c r="AT202" i="18"/>
  <c r="BJ202" i="18"/>
  <c r="BZ202" i="18"/>
  <c r="AI202" i="18"/>
  <c r="AM202" i="18"/>
  <c r="AV202" i="18"/>
  <c r="BB202" i="18"/>
  <c r="BL202" i="18"/>
  <c r="BT202" i="18"/>
  <c r="AF202" i="18"/>
  <c r="AR202" i="18"/>
  <c r="BA202" i="18"/>
  <c r="BF202" i="18"/>
  <c r="BN202" i="18"/>
  <c r="BU202" i="18"/>
  <c r="AJ202" i="18"/>
  <c r="AS202" i="18"/>
  <c r="AY202" i="18"/>
  <c r="BH202" i="18"/>
  <c r="BO202" i="18"/>
  <c r="BX202" i="18"/>
  <c r="AP202" i="18"/>
  <c r="AQ202" i="18"/>
  <c r="BD202" i="18"/>
  <c r="BI202" i="18"/>
  <c r="BP202" i="18"/>
  <c r="BY202" i="18"/>
  <c r="M147" i="18"/>
  <c r="N147" i="18"/>
  <c r="H147" i="18"/>
  <c r="I147" i="18"/>
  <c r="W147" i="18"/>
  <c r="J147" i="18"/>
  <c r="V147" i="18"/>
  <c r="K147" i="18"/>
  <c r="O147" i="18"/>
  <c r="S147" i="18"/>
  <c r="U147" i="18"/>
  <c r="L147" i="18"/>
  <c r="Q147" i="18"/>
  <c r="T147" i="18"/>
  <c r="AB147" i="18"/>
  <c r="AC147" i="18" s="1"/>
  <c r="AK147" i="18"/>
  <c r="AW147" i="18"/>
  <c r="BL147" i="18"/>
  <c r="AG147" i="18"/>
  <c r="BA147" i="18"/>
  <c r="BN147" i="18"/>
  <c r="AF147" i="18"/>
  <c r="AY147" i="18"/>
  <c r="BP147" i="18"/>
  <c r="AP147" i="18"/>
  <c r="BE147" i="18"/>
  <c r="BS147" i="18"/>
  <c r="AM147" i="18"/>
  <c r="BB147" i="18"/>
  <c r="BT147" i="18"/>
  <c r="AR147" i="18"/>
  <c r="BF147" i="18"/>
  <c r="BU147" i="18"/>
  <c r="AO147" i="18"/>
  <c r="BH147" i="18"/>
  <c r="BX147" i="18"/>
  <c r="AH147" i="18"/>
  <c r="AU147" i="18"/>
  <c r="BK147" i="18"/>
  <c r="AN147" i="18"/>
  <c r="AV147" i="18"/>
  <c r="BC147" i="18"/>
  <c r="BM147" i="18"/>
  <c r="BV147" i="18"/>
  <c r="AI147" i="18"/>
  <c r="AS147" i="18"/>
  <c r="AX147" i="18"/>
  <c r="BG147" i="18"/>
  <c r="BO147" i="18"/>
  <c r="BW147" i="18"/>
  <c r="AJ147" i="18"/>
  <c r="AQ147" i="18"/>
  <c r="BD147" i="18"/>
  <c r="BI147" i="18"/>
  <c r="BQ147" i="18"/>
  <c r="BY147" i="18"/>
  <c r="AL147" i="18"/>
  <c r="AT147" i="18"/>
  <c r="AZ147" i="18"/>
  <c r="BJ147" i="18"/>
  <c r="BR147" i="18"/>
  <c r="BZ147" i="18"/>
  <c r="H112" i="18"/>
  <c r="N112" i="18"/>
  <c r="I112" i="18"/>
  <c r="J112" i="18"/>
  <c r="S112" i="18"/>
  <c r="K112" i="18"/>
  <c r="O112" i="18"/>
  <c r="Q112" i="18"/>
  <c r="L112" i="18"/>
  <c r="U112" i="18"/>
  <c r="M112" i="18"/>
  <c r="T112" i="18"/>
  <c r="AB112" i="18"/>
  <c r="AC112" i="18" s="1"/>
  <c r="W112" i="18"/>
  <c r="V112" i="18"/>
  <c r="AH112" i="18"/>
  <c r="AV112" i="18"/>
  <c r="BM112" i="18"/>
  <c r="AF112" i="18"/>
  <c r="AX112" i="18"/>
  <c r="BO112" i="18"/>
  <c r="AK112" i="18"/>
  <c r="AZ112" i="18"/>
  <c r="BQ112" i="18"/>
  <c r="AP112" i="18"/>
  <c r="BB112" i="18"/>
  <c r="BT112" i="18"/>
  <c r="AN112" i="18"/>
  <c r="BC112" i="18"/>
  <c r="BV112" i="18"/>
  <c r="AO112" i="18"/>
  <c r="BG112" i="18"/>
  <c r="BW112" i="18"/>
  <c r="AQ112" i="18"/>
  <c r="BI112" i="18"/>
  <c r="BY112" i="18"/>
  <c r="AG112" i="18"/>
  <c r="AU112" i="18"/>
  <c r="BL112" i="18"/>
  <c r="AR112" i="18"/>
  <c r="BA112" i="18"/>
  <c r="BF112" i="18"/>
  <c r="BN112" i="18"/>
  <c r="BU112" i="18"/>
  <c r="AJ112" i="18"/>
  <c r="AS112" i="18"/>
  <c r="AY112" i="18"/>
  <c r="BH112" i="18"/>
  <c r="BP112" i="18"/>
  <c r="BX112" i="18"/>
  <c r="AL112" i="18"/>
  <c r="AT112" i="18"/>
  <c r="BD112" i="18"/>
  <c r="BJ112" i="18"/>
  <c r="BR112" i="18"/>
  <c r="BZ112" i="18"/>
  <c r="AI112" i="18"/>
  <c r="AM112" i="18"/>
  <c r="AW112" i="18"/>
  <c r="BE112" i="18"/>
  <c r="BK112" i="18"/>
  <c r="BS112" i="18"/>
  <c r="I209" i="18"/>
  <c r="S209" i="18"/>
  <c r="H209" i="18"/>
  <c r="J209" i="18"/>
  <c r="Q209" i="18"/>
  <c r="K209" i="18"/>
  <c r="O209" i="18"/>
  <c r="L209" i="18"/>
  <c r="M209" i="18"/>
  <c r="U209" i="18"/>
  <c r="N209" i="18"/>
  <c r="T209" i="18"/>
  <c r="W209" i="18"/>
  <c r="V209" i="18"/>
  <c r="AB209" i="18"/>
  <c r="AC209" i="18" s="1"/>
  <c r="BN209" i="18"/>
  <c r="AH209" i="18"/>
  <c r="AW209" i="18"/>
  <c r="AF209" i="18"/>
  <c r="AX209" i="18"/>
  <c r="BO209" i="18"/>
  <c r="AL209" i="18"/>
  <c r="AZ209" i="18"/>
  <c r="BR209" i="18"/>
  <c r="AP209" i="18"/>
  <c r="BC209" i="18"/>
  <c r="BV209" i="18"/>
  <c r="AR209" i="18"/>
  <c r="BF209" i="18"/>
  <c r="BW209" i="18"/>
  <c r="AQ209" i="18"/>
  <c r="BH209" i="18"/>
  <c r="BX209" i="18"/>
  <c r="AT209" i="18"/>
  <c r="BJ209" i="18"/>
  <c r="BZ209" i="18"/>
  <c r="BD209" i="18"/>
  <c r="BM209" i="18"/>
  <c r="AK209" i="18"/>
  <c r="AO209" i="18"/>
  <c r="BA209" i="18"/>
  <c r="BG209" i="18"/>
  <c r="BQ209" i="18"/>
  <c r="BU209" i="18"/>
  <c r="AJ209" i="18"/>
  <c r="AS209" i="18"/>
  <c r="AY209" i="18"/>
  <c r="BI209" i="18"/>
  <c r="BP209" i="18"/>
  <c r="BY209" i="18"/>
  <c r="AG209" i="18"/>
  <c r="AM209" i="18"/>
  <c r="AU209" i="18"/>
  <c r="BE209" i="18"/>
  <c r="BK209" i="18"/>
  <c r="BS209" i="18"/>
  <c r="AI209" i="18"/>
  <c r="AN209" i="18"/>
  <c r="AV209" i="18"/>
  <c r="BB209" i="18"/>
  <c r="BL209" i="18"/>
  <c r="BT209" i="18"/>
  <c r="H154" i="18"/>
  <c r="S154" i="18"/>
  <c r="W154" i="18"/>
  <c r="J154" i="18"/>
  <c r="I154" i="18"/>
  <c r="Q154" i="18"/>
  <c r="V154" i="18"/>
  <c r="K154" i="18"/>
  <c r="O154" i="18"/>
  <c r="L154" i="18"/>
  <c r="U154" i="18"/>
  <c r="M154" i="18"/>
  <c r="T154" i="18"/>
  <c r="N154" i="18"/>
  <c r="AB154" i="18"/>
  <c r="AC154" i="18" s="1"/>
  <c r="AF154" i="18"/>
  <c r="BD154" i="18"/>
  <c r="BO154" i="18"/>
  <c r="AK154" i="18"/>
  <c r="AY154" i="18"/>
  <c r="BP154" i="18"/>
  <c r="AL154" i="18"/>
  <c r="BE154" i="18"/>
  <c r="BS154" i="18"/>
  <c r="AR154" i="18"/>
  <c r="BF154" i="18"/>
  <c r="BU154" i="18"/>
  <c r="AS154" i="18"/>
  <c r="BG154" i="18"/>
  <c r="BW154" i="18"/>
  <c r="AQ154" i="18"/>
  <c r="BI154" i="18"/>
  <c r="BY154" i="18"/>
  <c r="AG154" i="18"/>
  <c r="AU154" i="18"/>
  <c r="BK154" i="18"/>
  <c r="BA154" i="18"/>
  <c r="BN154" i="18"/>
  <c r="AJ154" i="18"/>
  <c r="AO154" i="18"/>
  <c r="AX154" i="18"/>
  <c r="BH154" i="18"/>
  <c r="BQ154" i="18"/>
  <c r="BX154" i="18"/>
  <c r="AP154" i="18"/>
  <c r="AT154" i="18"/>
  <c r="AZ154" i="18"/>
  <c r="BJ154" i="18"/>
  <c r="BR154" i="18"/>
  <c r="BZ154" i="18"/>
  <c r="AH154" i="18"/>
  <c r="AM154" i="18"/>
  <c r="AV154" i="18"/>
  <c r="BB154" i="18"/>
  <c r="BL154" i="18"/>
  <c r="BT154" i="18"/>
  <c r="AI154" i="18"/>
  <c r="AN154" i="18"/>
  <c r="AW154" i="18"/>
  <c r="BC154" i="18"/>
  <c r="BM154" i="18"/>
  <c r="BV154" i="18"/>
  <c r="I17" i="18"/>
  <c r="K17" i="18"/>
  <c r="O17" i="18"/>
  <c r="J17" i="18"/>
  <c r="L17" i="18"/>
  <c r="M17" i="18"/>
  <c r="U17" i="18"/>
  <c r="N17" i="18"/>
  <c r="T17" i="18"/>
  <c r="S17" i="18"/>
  <c r="H17" i="18"/>
  <c r="Q17" i="18"/>
  <c r="W17" i="18"/>
  <c r="V17" i="18"/>
  <c r="AB17" i="18"/>
  <c r="AC17" i="18" s="1"/>
  <c r="AF17" i="18"/>
  <c r="AX17" i="18"/>
  <c r="BO17" i="18"/>
  <c r="AL17" i="18"/>
  <c r="AZ17" i="18"/>
  <c r="BR17" i="18"/>
  <c r="AM17" i="18"/>
  <c r="BB17" i="18"/>
  <c r="BT17" i="18"/>
  <c r="AK17" i="18"/>
  <c r="AO17" i="18"/>
  <c r="BG17" i="18"/>
  <c r="BW17" i="18"/>
  <c r="AG17" i="18"/>
  <c r="AS17" i="18"/>
  <c r="BH17" i="18"/>
  <c r="BX17" i="18"/>
  <c r="AT17" i="18"/>
  <c r="BJ17" i="18"/>
  <c r="BZ17" i="18"/>
  <c r="AI17" i="18"/>
  <c r="AV17" i="18"/>
  <c r="BL17" i="18"/>
  <c r="AH17" i="18"/>
  <c r="BD17" i="18"/>
  <c r="BN17" i="18"/>
  <c r="AJ17" i="18"/>
  <c r="AQ17" i="18"/>
  <c r="AY17" i="18"/>
  <c r="BI17" i="18"/>
  <c r="BP17" i="18"/>
  <c r="BY17" i="18"/>
  <c r="AP17" i="18"/>
  <c r="AU17" i="18"/>
  <c r="BE17" i="18"/>
  <c r="BK17" i="18"/>
  <c r="BS17" i="18"/>
  <c r="AN17" i="18"/>
  <c r="AW17" i="18"/>
  <c r="BC17" i="18"/>
  <c r="BQ17" i="18"/>
  <c r="BV17" i="18"/>
  <c r="AR17" i="18"/>
  <c r="BA17" i="18"/>
  <c r="BF17" i="18"/>
  <c r="BM17" i="18"/>
  <c r="BU17" i="18"/>
  <c r="J7" i="18"/>
  <c r="L7" i="18"/>
  <c r="K7" i="18"/>
  <c r="O7" i="18"/>
  <c r="M7" i="18"/>
  <c r="N7" i="18"/>
  <c r="S7" i="18"/>
  <c r="U7" i="18"/>
  <c r="Q7" i="18"/>
  <c r="T7" i="18"/>
  <c r="H7" i="18"/>
  <c r="I7" i="18"/>
  <c r="AB7" i="18"/>
  <c r="AC7" i="18" s="1"/>
  <c r="W7" i="18"/>
  <c r="V7" i="18"/>
  <c r="AM7" i="18"/>
  <c r="AQ7" i="18"/>
  <c r="AU7" i="18"/>
  <c r="AY7" i="18"/>
  <c r="BE7" i="18"/>
  <c r="BI7" i="18"/>
  <c r="AG7" i="18"/>
  <c r="BP7" i="18"/>
  <c r="AK7" i="18"/>
  <c r="BY7" i="18"/>
  <c r="AL7" i="18"/>
  <c r="AT7" i="18"/>
  <c r="AZ7" i="18"/>
  <c r="BJ7" i="18"/>
  <c r="BS7" i="18"/>
  <c r="BZ7" i="18"/>
  <c r="BK7" i="18"/>
  <c r="BQ7" i="18"/>
  <c r="AP7" i="18"/>
  <c r="AV7" i="18"/>
  <c r="BB7" i="18"/>
  <c r="BL7" i="18"/>
  <c r="BT7" i="18"/>
  <c r="AH7" i="18"/>
  <c r="AN7" i="18"/>
  <c r="AW7" i="18"/>
  <c r="BC7" i="18"/>
  <c r="BR7" i="18"/>
  <c r="BW7" i="18"/>
  <c r="AI7" i="18"/>
  <c r="AS7" i="18"/>
  <c r="BA7" i="18"/>
  <c r="BF7" i="18"/>
  <c r="BM7" i="18"/>
  <c r="BV7" i="18"/>
  <c r="AF7" i="18"/>
  <c r="AR7" i="18"/>
  <c r="AX7" i="18"/>
  <c r="BG7" i="18"/>
  <c r="BN7" i="18"/>
  <c r="BU7" i="18"/>
  <c r="AJ7" i="18"/>
  <c r="AO7" i="18"/>
  <c r="BD7" i="18"/>
  <c r="BH7" i="18"/>
  <c r="BO7" i="18"/>
  <c r="BX7" i="18"/>
  <c r="K189" i="18"/>
  <c r="M189" i="18"/>
  <c r="S189" i="18"/>
  <c r="O189" i="18"/>
  <c r="U189" i="18"/>
  <c r="L189" i="18"/>
  <c r="N189" i="18"/>
  <c r="Q189" i="18"/>
  <c r="T189" i="18"/>
  <c r="H189" i="18"/>
  <c r="I189" i="18"/>
  <c r="J189" i="18"/>
  <c r="W189" i="18"/>
  <c r="V189" i="18"/>
  <c r="AB189" i="18"/>
  <c r="AC189" i="18" s="1"/>
  <c r="BB189" i="18"/>
  <c r="BJ189" i="18"/>
  <c r="AI189" i="18"/>
  <c r="BL189" i="18"/>
  <c r="AL189" i="18"/>
  <c r="BT189" i="18"/>
  <c r="AN189" i="18"/>
  <c r="BR189" i="18"/>
  <c r="AT189" i="18"/>
  <c r="BZ189" i="18"/>
  <c r="AV189" i="18"/>
  <c r="AZ189" i="18"/>
  <c r="AH189" i="18"/>
  <c r="AM189" i="18"/>
  <c r="AU189" i="18"/>
  <c r="BE189" i="18"/>
  <c r="BK189" i="18"/>
  <c r="BS189" i="18"/>
  <c r="AK189" i="18"/>
  <c r="AP189" i="18"/>
  <c r="AW189" i="18"/>
  <c r="BC189" i="18"/>
  <c r="BM189" i="18"/>
  <c r="BV189" i="18"/>
  <c r="AG189" i="18"/>
  <c r="AR189" i="18"/>
  <c r="BA189" i="18"/>
  <c r="BF189" i="18"/>
  <c r="BN189" i="18"/>
  <c r="BU189" i="18"/>
  <c r="AO189" i="18"/>
  <c r="AX189" i="18"/>
  <c r="BG189" i="18"/>
  <c r="BO189" i="18"/>
  <c r="BW189" i="18"/>
  <c r="AF189" i="18"/>
  <c r="AS189" i="18"/>
  <c r="BD189" i="18"/>
  <c r="BH189" i="18"/>
  <c r="BP189" i="18"/>
  <c r="BX189" i="18"/>
  <c r="AJ189" i="18"/>
  <c r="AQ189" i="18"/>
  <c r="AY189" i="18"/>
  <c r="BI189" i="18"/>
  <c r="BQ189" i="18"/>
  <c r="BY189" i="18"/>
  <c r="S94" i="18"/>
  <c r="U94" i="18"/>
  <c r="L94" i="18"/>
  <c r="N94" i="18"/>
  <c r="M94" i="18"/>
  <c r="Q94" i="18"/>
  <c r="T94" i="18"/>
  <c r="H94" i="18"/>
  <c r="I94" i="18"/>
  <c r="J94" i="18"/>
  <c r="K94" i="18"/>
  <c r="O94" i="18"/>
  <c r="AB94" i="18"/>
  <c r="AC94" i="18" s="1"/>
  <c r="W94" i="18"/>
  <c r="V94" i="18"/>
  <c r="AN94" i="18"/>
  <c r="BV94" i="18"/>
  <c r="AU94" i="18"/>
  <c r="AW94" i="18"/>
  <c r="BE94" i="18"/>
  <c r="BC94" i="18"/>
  <c r="AI94" i="18"/>
  <c r="BK94" i="18"/>
  <c r="AG94" i="18"/>
  <c r="BM94" i="18"/>
  <c r="AL94" i="18"/>
  <c r="BR94" i="18"/>
  <c r="AM94" i="18"/>
  <c r="AV94" i="18"/>
  <c r="BB94" i="18"/>
  <c r="BL94" i="18"/>
  <c r="BT94" i="18"/>
  <c r="AF94" i="18"/>
  <c r="AR94" i="18"/>
  <c r="BA94" i="18"/>
  <c r="BF94" i="18"/>
  <c r="BN94" i="18"/>
  <c r="BU94" i="18"/>
  <c r="AH94" i="18"/>
  <c r="AO94" i="18"/>
  <c r="AX94" i="18"/>
  <c r="BG94" i="18"/>
  <c r="BQ94" i="18"/>
  <c r="BW94" i="18"/>
  <c r="AJ94" i="18"/>
  <c r="AS94" i="18"/>
  <c r="AY94" i="18"/>
  <c r="BH94" i="18"/>
  <c r="BO94" i="18"/>
  <c r="BX94" i="18"/>
  <c r="AK94" i="18"/>
  <c r="AQ94" i="18"/>
  <c r="BD94" i="18"/>
  <c r="BI94" i="18"/>
  <c r="BP94" i="18"/>
  <c r="BY94" i="18"/>
  <c r="AP94" i="18"/>
  <c r="AT94" i="18"/>
  <c r="AZ94" i="18"/>
  <c r="BJ94" i="18"/>
  <c r="BS94" i="18"/>
  <c r="BZ94" i="18"/>
  <c r="U9" i="18"/>
  <c r="M9" i="18"/>
  <c r="N9" i="18"/>
  <c r="H9" i="18"/>
  <c r="T9" i="18"/>
  <c r="I9" i="18"/>
  <c r="J9" i="18"/>
  <c r="K9" i="18"/>
  <c r="O9" i="18"/>
  <c r="S9" i="18"/>
  <c r="L9" i="18"/>
  <c r="Q9" i="18"/>
  <c r="W9" i="18"/>
  <c r="V9" i="18"/>
  <c r="AB9" i="18"/>
  <c r="AC9" i="18" s="1"/>
  <c r="BF9" i="18"/>
  <c r="AH9" i="18"/>
  <c r="BL9" i="18"/>
  <c r="BN9" i="18"/>
  <c r="AM9" i="18"/>
  <c r="BT9" i="18"/>
  <c r="AR9" i="18"/>
  <c r="BU9" i="18"/>
  <c r="AV9" i="18"/>
  <c r="BA9" i="18"/>
  <c r="BB9" i="18"/>
  <c r="AK9" i="18"/>
  <c r="AN9" i="18"/>
  <c r="AW9" i="18"/>
  <c r="BC9" i="18"/>
  <c r="BM9" i="18"/>
  <c r="BV9" i="18"/>
  <c r="AI9" i="18"/>
  <c r="AS9" i="18"/>
  <c r="AX9" i="18"/>
  <c r="BG9" i="18"/>
  <c r="BO9" i="18"/>
  <c r="BW9" i="18"/>
  <c r="AF9" i="18"/>
  <c r="AO9" i="18"/>
  <c r="AY9" i="18"/>
  <c r="BH9" i="18"/>
  <c r="BP9" i="18"/>
  <c r="BX9" i="18"/>
  <c r="AJ9" i="18"/>
  <c r="AQ9" i="18"/>
  <c r="BD9" i="18"/>
  <c r="BI9" i="18"/>
  <c r="BQ9" i="18"/>
  <c r="BY9" i="18"/>
  <c r="AL9" i="18"/>
  <c r="AT9" i="18"/>
  <c r="AZ9" i="18"/>
  <c r="BJ9" i="18"/>
  <c r="BR9" i="18"/>
  <c r="BZ9" i="18"/>
  <c r="AG9" i="18"/>
  <c r="AP9" i="18"/>
  <c r="AU9" i="18"/>
  <c r="BE9" i="18"/>
  <c r="BK9" i="18"/>
  <c r="BS9" i="18"/>
  <c r="N194" i="18"/>
  <c r="U194" i="18"/>
  <c r="H194" i="18"/>
  <c r="T194" i="18"/>
  <c r="I194" i="18"/>
  <c r="J194" i="18"/>
  <c r="S194" i="18"/>
  <c r="K194" i="18"/>
  <c r="O194" i="18"/>
  <c r="Q194" i="18"/>
  <c r="L194" i="18"/>
  <c r="M194" i="18"/>
  <c r="W194" i="18"/>
  <c r="AB194" i="18"/>
  <c r="AC194" i="18" s="1"/>
  <c r="V194" i="18"/>
  <c r="AO194" i="18"/>
  <c r="BU194" i="18"/>
  <c r="AW194" i="18"/>
  <c r="AX194" i="18"/>
  <c r="BC194" i="18"/>
  <c r="BG194" i="18"/>
  <c r="BQ194" i="18"/>
  <c r="AF194" i="18"/>
  <c r="BN194" i="18"/>
  <c r="AN194" i="18"/>
  <c r="BV194" i="18"/>
  <c r="AI194" i="18"/>
  <c r="AR194" i="18"/>
  <c r="BA194" i="18"/>
  <c r="BF194" i="18"/>
  <c r="BM194" i="18"/>
  <c r="BX194" i="18"/>
  <c r="AJ194" i="18"/>
  <c r="AS194" i="18"/>
  <c r="AY194" i="18"/>
  <c r="BH194" i="18"/>
  <c r="BO194" i="18"/>
  <c r="BW194" i="18"/>
  <c r="AK194" i="18"/>
  <c r="AQ194" i="18"/>
  <c r="AZ194" i="18"/>
  <c r="BI194" i="18"/>
  <c r="BP194" i="18"/>
  <c r="BY194" i="18"/>
  <c r="AL194" i="18"/>
  <c r="AT194" i="18"/>
  <c r="BD194" i="18"/>
  <c r="BJ194" i="18"/>
  <c r="BS194" i="18"/>
  <c r="BZ194" i="18"/>
  <c r="AG194" i="18"/>
  <c r="AM194" i="18"/>
  <c r="AU194" i="18"/>
  <c r="BE194" i="18"/>
  <c r="BK194" i="18"/>
  <c r="BR194" i="18"/>
  <c r="AH194" i="18"/>
  <c r="AP194" i="18"/>
  <c r="AV194" i="18"/>
  <c r="BB194" i="18"/>
  <c r="BL194" i="18"/>
  <c r="BT194" i="18"/>
  <c r="U108" i="18"/>
  <c r="S108" i="18"/>
  <c r="I108" i="18"/>
  <c r="H108" i="18"/>
  <c r="T108" i="18"/>
  <c r="J108" i="18"/>
  <c r="Q108" i="18"/>
  <c r="K108" i="18"/>
  <c r="O108" i="18"/>
  <c r="L108" i="18"/>
  <c r="M108" i="18"/>
  <c r="N108" i="18"/>
  <c r="W108" i="18"/>
  <c r="V108" i="18"/>
  <c r="AB108" i="18"/>
  <c r="AC108" i="18" s="1"/>
  <c r="BH108" i="18"/>
  <c r="AH108" i="18"/>
  <c r="BN108" i="18"/>
  <c r="AF108" i="18"/>
  <c r="BO108" i="18"/>
  <c r="AR108" i="18"/>
  <c r="BU108" i="18"/>
  <c r="AQ108" i="18"/>
  <c r="BX108" i="18"/>
  <c r="AW108" i="18"/>
  <c r="AY108" i="18"/>
  <c r="BF108" i="18"/>
  <c r="AK108" i="18"/>
  <c r="AO108" i="18"/>
  <c r="AX108" i="18"/>
  <c r="BG108" i="18"/>
  <c r="BQ108" i="18"/>
  <c r="BV108" i="18"/>
  <c r="AJ108" i="18"/>
  <c r="AS108" i="18"/>
  <c r="AZ108" i="18"/>
  <c r="BI108" i="18"/>
  <c r="BP108" i="18"/>
  <c r="BY108" i="18"/>
  <c r="AL108" i="18"/>
  <c r="AT108" i="18"/>
  <c r="BA108" i="18"/>
  <c r="BJ108" i="18"/>
  <c r="BS108" i="18"/>
  <c r="BZ108" i="18"/>
  <c r="AI108" i="18"/>
  <c r="AM108" i="18"/>
  <c r="AU108" i="18"/>
  <c r="BE108" i="18"/>
  <c r="BK108" i="18"/>
  <c r="BR108" i="18"/>
  <c r="AG108" i="18"/>
  <c r="AN108" i="18"/>
  <c r="AV108" i="18"/>
  <c r="BB108" i="18"/>
  <c r="BL108" i="18"/>
  <c r="BT108" i="18"/>
  <c r="AP108" i="18"/>
  <c r="BD108" i="18"/>
  <c r="BC108" i="18"/>
  <c r="BM108" i="18"/>
  <c r="BW108" i="18"/>
  <c r="S46" i="18"/>
  <c r="H46" i="18"/>
  <c r="W46" i="18"/>
  <c r="J46" i="18"/>
  <c r="I46" i="18"/>
  <c r="Q46" i="18"/>
  <c r="V46" i="18"/>
  <c r="L46" i="18"/>
  <c r="O46" i="18"/>
  <c r="K46" i="18"/>
  <c r="M46" i="18"/>
  <c r="N46" i="18"/>
  <c r="U46" i="18"/>
  <c r="T46" i="18"/>
  <c r="AB46" i="18"/>
  <c r="AC46" i="18" s="1"/>
  <c r="BY46" i="18"/>
  <c r="AQ46" i="18"/>
  <c r="AX46" i="18"/>
  <c r="AZ46" i="18"/>
  <c r="BG46" i="18"/>
  <c r="BI46" i="18"/>
  <c r="AJ46" i="18"/>
  <c r="BR46" i="18"/>
  <c r="AH46" i="18"/>
  <c r="BP46" i="18"/>
  <c r="AS46" i="18"/>
  <c r="BW46" i="18"/>
  <c r="AK46" i="18"/>
  <c r="AO46" i="18"/>
  <c r="AY46" i="18"/>
  <c r="BH46" i="18"/>
  <c r="BO46" i="18"/>
  <c r="BX46" i="18"/>
  <c r="AP46" i="18"/>
  <c r="AT46" i="18"/>
  <c r="BA46" i="18"/>
  <c r="BJ46" i="18"/>
  <c r="BQ46" i="18"/>
  <c r="BZ46" i="18"/>
  <c r="AI46" i="18"/>
  <c r="AL46" i="18"/>
  <c r="AU46" i="18"/>
  <c r="BE46" i="18"/>
  <c r="BK46" i="18"/>
  <c r="BS46" i="18"/>
  <c r="AM46" i="18"/>
  <c r="AV46" i="18"/>
  <c r="BB46" i="18"/>
  <c r="BL46" i="18"/>
  <c r="BT46" i="18"/>
  <c r="AG46" i="18"/>
  <c r="AN46" i="18"/>
  <c r="AW46" i="18"/>
  <c r="BC46" i="18"/>
  <c r="BM46" i="18"/>
  <c r="BV46" i="18"/>
  <c r="AF46" i="18"/>
  <c r="AR46" i="18"/>
  <c r="BD46" i="18"/>
  <c r="BF46" i="18"/>
  <c r="BN46" i="18"/>
  <c r="BU46" i="18"/>
  <c r="I53" i="18"/>
  <c r="K53" i="18"/>
  <c r="O53" i="18"/>
  <c r="J53" i="18"/>
  <c r="L53" i="18"/>
  <c r="M53" i="18"/>
  <c r="N53" i="18"/>
  <c r="S53" i="18"/>
  <c r="U53" i="18"/>
  <c r="H53" i="18"/>
  <c r="Q53" i="18"/>
  <c r="T53" i="18"/>
  <c r="W53" i="18"/>
  <c r="V53" i="18"/>
  <c r="AB53" i="18"/>
  <c r="AC53" i="18" s="1"/>
  <c r="BJ53" i="18"/>
  <c r="AJ53" i="18"/>
  <c r="BO53" i="18"/>
  <c r="AL53" i="18"/>
  <c r="BS53" i="18"/>
  <c r="AS53" i="18"/>
  <c r="BX53" i="18"/>
  <c r="AT53" i="18"/>
  <c r="BZ53" i="18"/>
  <c r="AY53" i="18"/>
  <c r="BA53" i="18"/>
  <c r="BH53" i="18"/>
  <c r="AH53" i="18"/>
  <c r="AQ53" i="18"/>
  <c r="AZ53" i="18"/>
  <c r="BI53" i="18"/>
  <c r="BP53" i="18"/>
  <c r="BY53" i="18"/>
  <c r="AK53" i="18"/>
  <c r="AP53" i="18"/>
  <c r="AU53" i="18"/>
  <c r="BE53" i="18"/>
  <c r="BK53" i="18"/>
  <c r="BR53" i="18"/>
  <c r="AG53" i="18"/>
  <c r="AM53" i="18"/>
  <c r="AV53" i="18"/>
  <c r="BB53" i="18"/>
  <c r="BL53" i="18"/>
  <c r="BT53" i="18"/>
  <c r="AN53" i="18"/>
  <c r="AW53" i="18"/>
  <c r="BC53" i="18"/>
  <c r="BM53" i="18"/>
  <c r="BU53" i="18"/>
  <c r="AI53" i="18"/>
  <c r="AR53" i="18"/>
  <c r="BD53" i="18"/>
  <c r="BF53" i="18"/>
  <c r="BN53" i="18"/>
  <c r="BW53" i="18"/>
  <c r="AF53" i="18"/>
  <c r="AO53" i="18"/>
  <c r="AX53" i="18"/>
  <c r="BG53" i="18"/>
  <c r="BQ53" i="18"/>
  <c r="BV53" i="18"/>
  <c r="J143" i="18"/>
  <c r="L143" i="18"/>
  <c r="K143" i="18"/>
  <c r="O143" i="18"/>
  <c r="M143" i="18"/>
  <c r="N143" i="18"/>
  <c r="S143" i="18"/>
  <c r="U143" i="18"/>
  <c r="Q143" i="18"/>
  <c r="T143" i="18"/>
  <c r="AB143" i="18"/>
  <c r="AC143" i="18" s="1"/>
  <c r="H143" i="18"/>
  <c r="W143" i="18"/>
  <c r="I143" i="18"/>
  <c r="V143" i="18"/>
  <c r="AU143" i="18"/>
  <c r="AZ143" i="18"/>
  <c r="BE143" i="18"/>
  <c r="BI143" i="18"/>
  <c r="AI143" i="18"/>
  <c r="BK143" i="18"/>
  <c r="AH143" i="18"/>
  <c r="BP143" i="18"/>
  <c r="AS143" i="18"/>
  <c r="BR143" i="18"/>
  <c r="AQ143" i="18"/>
  <c r="BY143" i="18"/>
  <c r="AL143" i="18"/>
  <c r="AT143" i="18"/>
  <c r="BA143" i="18"/>
  <c r="BJ143" i="18"/>
  <c r="BQ143" i="18"/>
  <c r="BZ143" i="18"/>
  <c r="AG143" i="18"/>
  <c r="AM143" i="18"/>
  <c r="AV143" i="18"/>
  <c r="BB143" i="18"/>
  <c r="BL143" i="18"/>
  <c r="BT143" i="18"/>
  <c r="AP143" i="18"/>
  <c r="AW143" i="18"/>
  <c r="BC143" i="18"/>
  <c r="BM143" i="18"/>
  <c r="BW143" i="18"/>
  <c r="AF143" i="18"/>
  <c r="AN143" i="18"/>
  <c r="AX143" i="18"/>
  <c r="BF143" i="18"/>
  <c r="BN143" i="18"/>
  <c r="BU143" i="18"/>
  <c r="AJ143" i="18"/>
  <c r="AR143" i="18"/>
  <c r="BD143" i="18"/>
  <c r="BG143" i="18"/>
  <c r="BO143" i="18"/>
  <c r="BV143" i="18"/>
  <c r="AK143" i="18"/>
  <c r="AO143" i="18"/>
  <c r="AY143" i="18"/>
  <c r="BH143" i="18"/>
  <c r="BS143" i="18"/>
  <c r="BX143" i="18"/>
  <c r="S98" i="18"/>
  <c r="O98" i="18"/>
  <c r="K98" i="18"/>
  <c r="M98" i="18"/>
  <c r="L98" i="18"/>
  <c r="AB98" i="18"/>
  <c r="AC98" i="18" s="1"/>
  <c r="N98" i="18"/>
  <c r="Q98" i="18"/>
  <c r="U98" i="18"/>
  <c r="H98" i="18"/>
  <c r="T98" i="18"/>
  <c r="I98" i="18"/>
  <c r="J98" i="18"/>
  <c r="W98" i="18"/>
  <c r="V98" i="18"/>
  <c r="AN98" i="18"/>
  <c r="BL98" i="18"/>
  <c r="AP98" i="18"/>
  <c r="BP98" i="18"/>
  <c r="AT98" i="18"/>
  <c r="BR98" i="18"/>
  <c r="AV98" i="18"/>
  <c r="BZ98" i="18"/>
  <c r="AW98" i="18"/>
  <c r="AK98" i="18"/>
  <c r="BA98" i="18"/>
  <c r="BB98" i="18"/>
  <c r="AL98" i="18"/>
  <c r="BJ98" i="18"/>
  <c r="AI98" i="18"/>
  <c r="AM98" i="18"/>
  <c r="AU98" i="18"/>
  <c r="BE98" i="18"/>
  <c r="BK98" i="18"/>
  <c r="BS98" i="18"/>
  <c r="BC98" i="18"/>
  <c r="BM98" i="18"/>
  <c r="BU98" i="18"/>
  <c r="AG98" i="18"/>
  <c r="AR98" i="18"/>
  <c r="AX98" i="18"/>
  <c r="BF98" i="18"/>
  <c r="BN98" i="18"/>
  <c r="BW98" i="18"/>
  <c r="AF98" i="18"/>
  <c r="AO98" i="18"/>
  <c r="BD98" i="18"/>
  <c r="BG98" i="18"/>
  <c r="BO98" i="18"/>
  <c r="BV98" i="18"/>
  <c r="AJ98" i="18"/>
  <c r="AS98" i="18"/>
  <c r="AY98" i="18"/>
  <c r="BH98" i="18"/>
  <c r="BT98" i="18"/>
  <c r="BX98" i="18"/>
  <c r="AH98" i="18"/>
  <c r="AQ98" i="18"/>
  <c r="AZ98" i="18"/>
  <c r="BI98" i="18"/>
  <c r="BQ98" i="18"/>
  <c r="BY98" i="18"/>
  <c r="N97" i="18"/>
  <c r="I97" i="18"/>
  <c r="H97" i="18"/>
  <c r="J97" i="18"/>
  <c r="K97" i="18"/>
  <c r="L97" i="18"/>
  <c r="U97" i="18"/>
  <c r="M97" i="18"/>
  <c r="T97" i="18"/>
  <c r="O97" i="18"/>
  <c r="S97" i="18"/>
  <c r="Q97" i="18"/>
  <c r="W97" i="18"/>
  <c r="V97" i="18"/>
  <c r="AB97" i="18"/>
  <c r="AC97" i="18" s="1"/>
  <c r="AN97" i="18"/>
  <c r="BL97" i="18"/>
  <c r="AR97" i="18"/>
  <c r="BO97" i="18"/>
  <c r="AV97" i="18"/>
  <c r="BP97" i="18"/>
  <c r="BA97" i="18"/>
  <c r="BU97" i="18"/>
  <c r="BB97" i="18"/>
  <c r="BW97" i="18"/>
  <c r="AJ97" i="18"/>
  <c r="BF97" i="18"/>
  <c r="BX97" i="18"/>
  <c r="AK97" i="18"/>
  <c r="BI97" i="18"/>
  <c r="AM97" i="18"/>
  <c r="BC97" i="18"/>
  <c r="AL97" i="18"/>
  <c r="AW97" i="18"/>
  <c r="AX97" i="18"/>
  <c r="BG97" i="18"/>
  <c r="BQ97" i="18"/>
  <c r="BY97" i="18"/>
  <c r="AH97" i="18"/>
  <c r="AS97" i="18"/>
  <c r="AY97" i="18"/>
  <c r="BH97" i="18"/>
  <c r="BR97" i="18"/>
  <c r="BZ97" i="18"/>
  <c r="AG97" i="18"/>
  <c r="AO97" i="18"/>
  <c r="AP97" i="18"/>
  <c r="BD97" i="18"/>
  <c r="BJ97" i="18"/>
  <c r="BS97" i="18"/>
  <c r="AF97" i="18"/>
  <c r="AQ97" i="18"/>
  <c r="AU97" i="18"/>
  <c r="BE97" i="18"/>
  <c r="BK97" i="18"/>
  <c r="BV97" i="18"/>
  <c r="AI97" i="18"/>
  <c r="AT97" i="18"/>
  <c r="AZ97" i="18"/>
  <c r="BM97" i="18"/>
  <c r="BN97" i="18"/>
  <c r="BT97" i="18"/>
  <c r="H100" i="18"/>
  <c r="J100" i="18"/>
  <c r="S100" i="18"/>
  <c r="K100" i="18"/>
  <c r="I100" i="18"/>
  <c r="L100" i="18"/>
  <c r="M100" i="18"/>
  <c r="N100" i="18"/>
  <c r="O100" i="18"/>
  <c r="Q100" i="18"/>
  <c r="U100" i="18"/>
  <c r="T100" i="18"/>
  <c r="AB100" i="18"/>
  <c r="AC100" i="18" s="1"/>
  <c r="W100" i="18"/>
  <c r="V100" i="18"/>
  <c r="BB100" i="18"/>
  <c r="BQ100" i="18"/>
  <c r="AL100" i="18"/>
  <c r="AW100" i="18"/>
  <c r="AF100" i="18"/>
  <c r="AH100" i="18"/>
  <c r="AP100" i="18"/>
  <c r="BE100" i="18"/>
  <c r="BW100" i="18"/>
  <c r="AG100" i="18"/>
  <c r="AQ100" i="18"/>
  <c r="AU100" i="18"/>
  <c r="BC100" i="18"/>
  <c r="BX100" i="18"/>
  <c r="AM100" i="18"/>
  <c r="AZ100" i="18"/>
  <c r="BF100" i="18"/>
  <c r="BY100" i="18"/>
  <c r="AO100" i="18"/>
  <c r="AN100" i="18"/>
  <c r="AV100" i="18"/>
  <c r="BN100" i="18"/>
  <c r="AI100" i="18"/>
  <c r="AR100" i="18"/>
  <c r="BA100" i="18"/>
  <c r="BG100" i="18"/>
  <c r="AK100" i="18"/>
  <c r="AT100" i="18"/>
  <c r="AX100" i="18"/>
  <c r="BP100" i="18"/>
  <c r="AJ100" i="18"/>
  <c r="AS100" i="18"/>
  <c r="AY100" i="18"/>
  <c r="BO100" i="18"/>
  <c r="BH100" i="18"/>
  <c r="BR100" i="18"/>
  <c r="BZ100" i="18"/>
  <c r="BD100" i="18"/>
  <c r="BJ100" i="18"/>
  <c r="BS100" i="18"/>
  <c r="BM100" i="18"/>
  <c r="BT100" i="18"/>
  <c r="BI100" i="18"/>
  <c r="BK100" i="18"/>
  <c r="BV100" i="18"/>
  <c r="BL100" i="18"/>
  <c r="BU100" i="18"/>
  <c r="H54" i="18"/>
  <c r="J54" i="18"/>
  <c r="S54" i="18"/>
  <c r="K54" i="18"/>
  <c r="L54" i="18"/>
  <c r="M54" i="18"/>
  <c r="I54" i="18"/>
  <c r="N54" i="18"/>
  <c r="O54" i="18"/>
  <c r="Q54" i="18"/>
  <c r="U54" i="18"/>
  <c r="T54" i="18"/>
  <c r="W54" i="18"/>
  <c r="V54" i="18"/>
  <c r="AB54" i="18"/>
  <c r="AC54" i="18" s="1"/>
  <c r="AM54" i="18"/>
  <c r="BD54" i="18"/>
  <c r="AT54" i="18"/>
  <c r="BN54" i="18"/>
  <c r="BR54" i="18"/>
  <c r="AG54" i="18"/>
  <c r="AI54" i="18"/>
  <c r="AQ54" i="18"/>
  <c r="AU54" i="18"/>
  <c r="BF54" i="18"/>
  <c r="BK54" i="18"/>
  <c r="BT54" i="18"/>
  <c r="AL54" i="18"/>
  <c r="AN54" i="18"/>
  <c r="AV54" i="18"/>
  <c r="BE54" i="18"/>
  <c r="BO54" i="18"/>
  <c r="BV54" i="18"/>
  <c r="AF54" i="18"/>
  <c r="AR54" i="18"/>
  <c r="AZ54" i="18"/>
  <c r="BI54" i="18"/>
  <c r="BL54" i="18"/>
  <c r="BU54" i="18"/>
  <c r="AO54" i="18"/>
  <c r="BB54" i="18"/>
  <c r="BC54" i="18"/>
  <c r="BM54" i="18"/>
  <c r="BW54" i="18"/>
  <c r="AJ54" i="18"/>
  <c r="AS54" i="18"/>
  <c r="BA54" i="18"/>
  <c r="BG54" i="18"/>
  <c r="BP54" i="18"/>
  <c r="BX54" i="18"/>
  <c r="AH54" i="18"/>
  <c r="AW54" i="18"/>
  <c r="AX54" i="18"/>
  <c r="BH54" i="18"/>
  <c r="BQ54" i="18"/>
  <c r="BY54" i="18"/>
  <c r="AK54" i="18"/>
  <c r="AP54" i="18"/>
  <c r="AY54" i="18"/>
  <c r="BJ54" i="18"/>
  <c r="BS54" i="18"/>
  <c r="BZ54" i="18"/>
  <c r="H190" i="18"/>
  <c r="K190" i="18"/>
  <c r="L190" i="18"/>
  <c r="J190" i="18"/>
  <c r="M190" i="18"/>
  <c r="N190" i="18"/>
  <c r="U190" i="18"/>
  <c r="I190" i="18"/>
  <c r="O190" i="18"/>
  <c r="T190" i="18"/>
  <c r="S190" i="18"/>
  <c r="AB190" i="18"/>
  <c r="AC190" i="18" s="1"/>
  <c r="Q190" i="18"/>
  <c r="W190" i="18"/>
  <c r="V190" i="18"/>
  <c r="AN190" i="18"/>
  <c r="AI190" i="18"/>
  <c r="AU190" i="18"/>
  <c r="BE190" i="18"/>
  <c r="BK190" i="18"/>
  <c r="BV190" i="18"/>
  <c r="AQ190" i="18"/>
  <c r="AV190" i="18"/>
  <c r="BF190" i="18"/>
  <c r="BL190" i="18"/>
  <c r="BT190" i="18"/>
  <c r="AF190" i="18"/>
  <c r="AT190" i="18"/>
  <c r="AZ190" i="18"/>
  <c r="BC190" i="18"/>
  <c r="BN190" i="18"/>
  <c r="BU190" i="18"/>
  <c r="AJ190" i="18"/>
  <c r="AR190" i="18"/>
  <c r="BA190" i="18"/>
  <c r="BI190" i="18"/>
  <c r="BO190" i="18"/>
  <c r="BW190" i="18"/>
  <c r="AL190" i="18"/>
  <c r="AO190" i="18"/>
  <c r="AX190" i="18"/>
  <c r="BG190" i="18"/>
  <c r="BQ190" i="18"/>
  <c r="BX190" i="18"/>
  <c r="AK190" i="18"/>
  <c r="AS190" i="18"/>
  <c r="BB190" i="18"/>
  <c r="BH190" i="18"/>
  <c r="BP190" i="18"/>
  <c r="BY190" i="18"/>
  <c r="AH190" i="18"/>
  <c r="AP190" i="18"/>
  <c r="AY190" i="18"/>
  <c r="BM190" i="18"/>
  <c r="BR190" i="18"/>
  <c r="BZ190" i="18"/>
  <c r="AG190" i="18"/>
  <c r="AM190" i="18"/>
  <c r="AW190" i="18"/>
  <c r="BD190" i="18"/>
  <c r="BJ190" i="18"/>
  <c r="BS190" i="18"/>
  <c r="J117" i="18"/>
  <c r="K117" i="18"/>
  <c r="L117" i="18"/>
  <c r="M117" i="18"/>
  <c r="N117" i="18"/>
  <c r="U117" i="18"/>
  <c r="I117" i="18"/>
  <c r="O117" i="18"/>
  <c r="H117" i="18"/>
  <c r="R117" i="18" s="1"/>
  <c r="AB117" i="18"/>
  <c r="AC117" i="18" s="1"/>
  <c r="T117" i="18"/>
  <c r="S117" i="18"/>
  <c r="Q117" i="18"/>
  <c r="W117" i="18"/>
  <c r="V117" i="18"/>
  <c r="BV117" i="18"/>
  <c r="AI117" i="18"/>
  <c r="AN117" i="18"/>
  <c r="AU117" i="18"/>
  <c r="BD117" i="18"/>
  <c r="BM117" i="18"/>
  <c r="AR117" i="18"/>
  <c r="AV117" i="18"/>
  <c r="BE117" i="18"/>
  <c r="BL117" i="18"/>
  <c r="BU117" i="18"/>
  <c r="AJ117" i="18"/>
  <c r="AO117" i="18"/>
  <c r="BA117" i="18"/>
  <c r="BC117" i="18"/>
  <c r="BQ117" i="18"/>
  <c r="BW117" i="18"/>
  <c r="AK117" i="18"/>
  <c r="AS117" i="18"/>
  <c r="AX117" i="18"/>
  <c r="BG117" i="18"/>
  <c r="BO117" i="18"/>
  <c r="BX117" i="18"/>
  <c r="AH117" i="18"/>
  <c r="AT117" i="18"/>
  <c r="BI117" i="18"/>
  <c r="BH117" i="18"/>
  <c r="BP117" i="18"/>
  <c r="BY117" i="18"/>
  <c r="AL117" i="18"/>
  <c r="AP117" i="18"/>
  <c r="BF117" i="18"/>
  <c r="BN117" i="18"/>
  <c r="BR117" i="18"/>
  <c r="BZ117" i="18"/>
  <c r="AG117" i="18"/>
  <c r="AQ117" i="18"/>
  <c r="AZ117" i="18"/>
  <c r="AY117" i="18"/>
  <c r="BJ117" i="18"/>
  <c r="BS117" i="18"/>
  <c r="AF117" i="18"/>
  <c r="AM117" i="18"/>
  <c r="AW117" i="18"/>
  <c r="BB117" i="18"/>
  <c r="BK117" i="18"/>
  <c r="BT117" i="18"/>
  <c r="K127" i="18"/>
  <c r="M127" i="18"/>
  <c r="L127" i="18"/>
  <c r="N127" i="18"/>
  <c r="I127" i="18"/>
  <c r="H127" i="18"/>
  <c r="S127" i="18"/>
  <c r="J127" i="18"/>
  <c r="Q127" i="18"/>
  <c r="W127" i="18"/>
  <c r="V127" i="18"/>
  <c r="U127" i="18"/>
  <c r="O127" i="18"/>
  <c r="T127" i="18"/>
  <c r="AB127" i="18"/>
  <c r="AC127" i="18" s="1"/>
  <c r="BU127" i="18"/>
  <c r="BF127" i="18"/>
  <c r="BM127" i="18"/>
  <c r="AW127" i="18"/>
  <c r="AV127" i="18"/>
  <c r="AI127" i="18"/>
  <c r="AR127" i="18"/>
  <c r="BA127" i="18"/>
  <c r="BC127" i="18"/>
  <c r="BO127" i="18"/>
  <c r="BW127" i="18"/>
  <c r="AL127" i="18"/>
  <c r="AO127" i="18"/>
  <c r="BB127" i="18"/>
  <c r="BG127" i="18"/>
  <c r="BP127" i="18"/>
  <c r="BX127" i="18"/>
  <c r="AJ127" i="18"/>
  <c r="AS127" i="18"/>
  <c r="AX127" i="18"/>
  <c r="BH127" i="18"/>
  <c r="BS127" i="18"/>
  <c r="BY127" i="18"/>
  <c r="AH127" i="18"/>
  <c r="AP127" i="18"/>
  <c r="AY127" i="18"/>
  <c r="BJ127" i="18"/>
  <c r="BQ127" i="18"/>
  <c r="BZ127" i="18"/>
  <c r="AF127" i="18"/>
  <c r="AQ127" i="18"/>
  <c r="AT127" i="18"/>
  <c r="BD127" i="18"/>
  <c r="BK127" i="18"/>
  <c r="BR127" i="18"/>
  <c r="AG127" i="18"/>
  <c r="AM127" i="18"/>
  <c r="AZ127" i="18"/>
  <c r="BI127" i="18"/>
  <c r="BN127" i="18"/>
  <c r="BV127" i="18"/>
  <c r="AK127" i="18"/>
  <c r="AN127" i="18"/>
  <c r="AU127" i="18"/>
  <c r="BE127" i="18"/>
  <c r="BL127" i="18"/>
  <c r="BT127" i="18"/>
  <c r="L163" i="18"/>
  <c r="S163" i="18"/>
  <c r="N163" i="18"/>
  <c r="H163" i="18"/>
  <c r="W163" i="18"/>
  <c r="I163" i="18"/>
  <c r="M163" i="18"/>
  <c r="J163" i="18"/>
  <c r="K163" i="18"/>
  <c r="Q163" i="18"/>
  <c r="V163" i="18"/>
  <c r="U163" i="18"/>
  <c r="T163" i="18"/>
  <c r="O163" i="18"/>
  <c r="AB163" i="18"/>
  <c r="AC163" i="18" s="1"/>
  <c r="BC163" i="18"/>
  <c r="AR163" i="18"/>
  <c r="BA163" i="18"/>
  <c r="BO163" i="18"/>
  <c r="BW163" i="18"/>
  <c r="AJ163" i="18"/>
  <c r="AK163" i="18"/>
  <c r="AT163" i="18"/>
  <c r="AX163" i="18"/>
  <c r="BG163" i="18"/>
  <c r="BP163" i="18"/>
  <c r="BX163" i="18"/>
  <c r="AL163" i="18"/>
  <c r="AO163" i="18"/>
  <c r="BB163" i="18"/>
  <c r="BH163" i="18"/>
  <c r="BQ163" i="18"/>
  <c r="BY163" i="18"/>
  <c r="AH163" i="18"/>
  <c r="AS163" i="18"/>
  <c r="AY163" i="18"/>
  <c r="BJ163" i="18"/>
  <c r="BR163" i="18"/>
  <c r="BZ163" i="18"/>
  <c r="AG163" i="18"/>
  <c r="AM163" i="18"/>
  <c r="AP163" i="18"/>
  <c r="BD163" i="18"/>
  <c r="BM163" i="18"/>
  <c r="BS163" i="18"/>
  <c r="AF163" i="18"/>
  <c r="AQ163" i="18"/>
  <c r="AZ163" i="18"/>
  <c r="BI163" i="18"/>
  <c r="BK163" i="18"/>
  <c r="BT163" i="18"/>
  <c r="AI163" i="18"/>
  <c r="AN163" i="18"/>
  <c r="AU163" i="18"/>
  <c r="BE163" i="18"/>
  <c r="BL163" i="18"/>
  <c r="BV163" i="18"/>
  <c r="AW163" i="18"/>
  <c r="AV163" i="18"/>
  <c r="BF163" i="18"/>
  <c r="BN163" i="18"/>
  <c r="BU163" i="18"/>
  <c r="M81" i="18"/>
  <c r="U81" i="18"/>
  <c r="I81" i="18"/>
  <c r="H81" i="18"/>
  <c r="J81" i="18"/>
  <c r="K81" i="18"/>
  <c r="N81" i="18"/>
  <c r="L81" i="18"/>
  <c r="T81" i="18"/>
  <c r="O81" i="18"/>
  <c r="S81" i="18"/>
  <c r="Q81" i="18"/>
  <c r="W81" i="18"/>
  <c r="AB81" i="18"/>
  <c r="AC81" i="18" s="1"/>
  <c r="V81" i="18"/>
  <c r="AO81" i="18"/>
  <c r="AK81" i="18"/>
  <c r="BA81" i="18"/>
  <c r="BG81" i="18"/>
  <c r="BQ81" i="18"/>
  <c r="BX81" i="18"/>
  <c r="AJ81" i="18"/>
  <c r="AS81" i="18"/>
  <c r="AX81" i="18"/>
  <c r="BH81" i="18"/>
  <c r="BP81" i="18"/>
  <c r="BY81" i="18"/>
  <c r="AH81" i="18"/>
  <c r="AT81" i="18"/>
  <c r="AY81" i="18"/>
  <c r="BJ81" i="18"/>
  <c r="BR81" i="18"/>
  <c r="BZ81" i="18"/>
  <c r="AG81" i="18"/>
  <c r="AM81" i="18"/>
  <c r="AP81" i="18"/>
  <c r="BD81" i="18"/>
  <c r="BN81" i="18"/>
  <c r="BS81" i="18"/>
  <c r="AI81" i="18"/>
  <c r="AN81" i="18"/>
  <c r="AZ81" i="18"/>
  <c r="BF81" i="18"/>
  <c r="BK81" i="18"/>
  <c r="BT81" i="18"/>
  <c r="AL81" i="18"/>
  <c r="AQ81" i="18"/>
  <c r="BB81" i="18"/>
  <c r="BE81" i="18"/>
  <c r="BM81" i="18"/>
  <c r="BV81" i="18"/>
  <c r="AR81" i="18"/>
  <c r="AU81" i="18"/>
  <c r="BI81" i="18"/>
  <c r="BL81" i="18"/>
  <c r="BU81" i="18"/>
  <c r="AF81" i="18"/>
  <c r="AW81" i="18"/>
  <c r="AV81" i="18"/>
  <c r="BC81" i="18"/>
  <c r="BO81" i="18"/>
  <c r="BW81" i="18"/>
  <c r="I49" i="18"/>
  <c r="N49" i="18"/>
  <c r="U49" i="18"/>
  <c r="H49" i="18"/>
  <c r="J49" i="18"/>
  <c r="K49" i="18"/>
  <c r="W49" i="18"/>
  <c r="L49" i="18"/>
  <c r="M49" i="18"/>
  <c r="T49" i="18"/>
  <c r="V49" i="18"/>
  <c r="O49" i="18"/>
  <c r="S49" i="18"/>
  <c r="Q49" i="18"/>
  <c r="AB49" i="18"/>
  <c r="AC49" i="18" s="1"/>
  <c r="BY49" i="18"/>
  <c r="AK49" i="18"/>
  <c r="AO49" i="18"/>
  <c r="AY49" i="18"/>
  <c r="BG49" i="18"/>
  <c r="BQ49" i="18"/>
  <c r="AH49" i="18"/>
  <c r="AS49" i="18"/>
  <c r="BD49" i="18"/>
  <c r="BH49" i="18"/>
  <c r="BR49" i="18"/>
  <c r="BZ49" i="18"/>
  <c r="AG49" i="18"/>
  <c r="AQ49" i="18"/>
  <c r="AP49" i="18"/>
  <c r="BE49" i="18"/>
  <c r="BJ49" i="18"/>
  <c r="BS49" i="18"/>
  <c r="AI49" i="18"/>
  <c r="AM49" i="18"/>
  <c r="AU49" i="18"/>
  <c r="BF49" i="18"/>
  <c r="BK49" i="18"/>
  <c r="BV49" i="18"/>
  <c r="AF49" i="18"/>
  <c r="AT49" i="18"/>
  <c r="AZ49" i="18"/>
  <c r="BI49" i="18"/>
  <c r="BN49" i="18"/>
  <c r="BT49" i="18"/>
  <c r="AN49" i="18"/>
  <c r="AV49" i="18"/>
  <c r="BB49" i="18"/>
  <c r="BL49" i="18"/>
  <c r="BU49" i="18"/>
  <c r="AJ49" i="18"/>
  <c r="AR49" i="18"/>
  <c r="BA49" i="18"/>
  <c r="BC49" i="18"/>
  <c r="BO49" i="18"/>
  <c r="BW49" i="18"/>
  <c r="AL49" i="18"/>
  <c r="AW49" i="18"/>
  <c r="AX49" i="18"/>
  <c r="BM49" i="18"/>
  <c r="BP49" i="18"/>
  <c r="BX49" i="18"/>
  <c r="H93" i="18"/>
  <c r="J93" i="18"/>
  <c r="K93" i="18"/>
  <c r="L93" i="18"/>
  <c r="I93" i="18"/>
  <c r="M93" i="18"/>
  <c r="N93" i="18"/>
  <c r="S93" i="18"/>
  <c r="O93" i="18"/>
  <c r="Q93" i="18"/>
  <c r="U93" i="18"/>
  <c r="T93" i="18"/>
  <c r="W93" i="18"/>
  <c r="V93" i="18"/>
  <c r="AB93" i="18"/>
  <c r="AC93" i="18" s="1"/>
  <c r="BH93" i="18"/>
  <c r="BZ93" i="18"/>
  <c r="BR93" i="18"/>
  <c r="AH93" i="18"/>
  <c r="AW93" i="18"/>
  <c r="BD93" i="18"/>
  <c r="AG93" i="18"/>
  <c r="AQ93" i="18"/>
  <c r="AP93" i="18"/>
  <c r="BE93" i="18"/>
  <c r="BJ93" i="18"/>
  <c r="BS93" i="18"/>
  <c r="AF93" i="18"/>
  <c r="AM93" i="18"/>
  <c r="AU93" i="18"/>
  <c r="BB93" i="18"/>
  <c r="BM93" i="18"/>
  <c r="BT93" i="18"/>
  <c r="AN93" i="18"/>
  <c r="AZ93" i="18"/>
  <c r="BI93" i="18"/>
  <c r="BK93" i="18"/>
  <c r="BX93" i="18"/>
  <c r="AK93" i="18"/>
  <c r="AR93" i="18"/>
  <c r="AV93" i="18"/>
  <c r="BC93" i="18"/>
  <c r="BL93" i="18"/>
  <c r="BU93" i="18"/>
  <c r="AI93" i="18"/>
  <c r="AT93" i="18"/>
  <c r="BA93" i="18"/>
  <c r="BF93" i="18"/>
  <c r="BO93" i="18"/>
  <c r="BV93" i="18"/>
  <c r="AJ93" i="18"/>
  <c r="AO93" i="18"/>
  <c r="AX93" i="18"/>
  <c r="BG93" i="18"/>
  <c r="BQ93" i="18"/>
  <c r="BW93" i="18"/>
  <c r="AL93" i="18"/>
  <c r="AS93" i="18"/>
  <c r="AY93" i="18"/>
  <c r="BN93" i="18"/>
  <c r="BP93" i="18"/>
  <c r="BY93" i="18"/>
  <c r="H230" i="18"/>
  <c r="R230" i="18" s="1"/>
  <c r="I230" i="18"/>
  <c r="J230" i="18"/>
  <c r="K230" i="18"/>
  <c r="L230" i="18"/>
  <c r="M230" i="18"/>
  <c r="O230" i="18"/>
  <c r="N230" i="18"/>
  <c r="S230" i="18"/>
  <c r="W230" i="18"/>
  <c r="Q230" i="18"/>
  <c r="V230" i="18"/>
  <c r="U230" i="18"/>
  <c r="T230" i="18"/>
  <c r="AB230" i="18"/>
  <c r="AC230" i="18" s="1"/>
  <c r="BJ230" i="18"/>
  <c r="AT230" i="18"/>
  <c r="BF230" i="18"/>
  <c r="BR230" i="18"/>
  <c r="AF230" i="18"/>
  <c r="AM230" i="18"/>
  <c r="AG230" i="18"/>
  <c r="AS230" i="18"/>
  <c r="AU230" i="18"/>
  <c r="BE230" i="18"/>
  <c r="BN230" i="18"/>
  <c r="BT230" i="18"/>
  <c r="AL230" i="18"/>
  <c r="AQ230" i="18"/>
  <c r="AV230" i="18"/>
  <c r="BB230" i="18"/>
  <c r="BK230" i="18"/>
  <c r="BU230" i="18"/>
  <c r="AI230" i="18"/>
  <c r="AN230" i="18"/>
  <c r="AZ230" i="18"/>
  <c r="BI230" i="18"/>
  <c r="BL230" i="18"/>
  <c r="BV230" i="18"/>
  <c r="AR230" i="18"/>
  <c r="BA230" i="18"/>
  <c r="BC230" i="18"/>
  <c r="BM230" i="18"/>
  <c r="BW230" i="18"/>
  <c r="AJ230" i="18"/>
  <c r="AO230" i="18"/>
  <c r="AX230" i="18"/>
  <c r="BG230" i="18"/>
  <c r="BQ230" i="18"/>
  <c r="BX230" i="18"/>
  <c r="AK230" i="18"/>
  <c r="AW230" i="18"/>
  <c r="AY230" i="18"/>
  <c r="BO230" i="18"/>
  <c r="BP230" i="18"/>
  <c r="BY230" i="18"/>
  <c r="AH230" i="18"/>
  <c r="AP230" i="18"/>
  <c r="BD230" i="18"/>
  <c r="BH230" i="18"/>
  <c r="BS230" i="18"/>
  <c r="BZ230" i="18"/>
  <c r="H227" i="18"/>
  <c r="R227" i="18" s="1"/>
  <c r="K227" i="18"/>
  <c r="J227" i="18"/>
  <c r="U227" i="18"/>
  <c r="L227" i="18"/>
  <c r="M227" i="18"/>
  <c r="W227" i="18"/>
  <c r="N227" i="18"/>
  <c r="I227" i="18"/>
  <c r="O227" i="18"/>
  <c r="V227" i="18"/>
  <c r="T227" i="18"/>
  <c r="AB227" i="18"/>
  <c r="AC227" i="18" s="1"/>
  <c r="S227" i="18"/>
  <c r="Q227" i="18"/>
  <c r="AU227" i="18"/>
  <c r="AF227" i="18"/>
  <c r="AN227" i="18"/>
  <c r="BB227" i="18"/>
  <c r="BK227" i="18"/>
  <c r="BT227" i="18"/>
  <c r="AI227" i="18"/>
  <c r="AQ227" i="18"/>
  <c r="AV227" i="18"/>
  <c r="BF227" i="18"/>
  <c r="BL227" i="18"/>
  <c r="BU227" i="18"/>
  <c r="AK227" i="18"/>
  <c r="AT227" i="18"/>
  <c r="AZ227" i="18"/>
  <c r="BC227" i="18"/>
  <c r="BN227" i="18"/>
  <c r="BV227" i="18"/>
  <c r="AR227" i="18"/>
  <c r="BA227" i="18"/>
  <c r="BI227" i="18"/>
  <c r="BO227" i="18"/>
  <c r="BW227" i="18"/>
  <c r="AL227" i="18"/>
  <c r="AO227" i="18"/>
  <c r="AX227" i="18"/>
  <c r="BG227" i="18"/>
  <c r="BQ227" i="18"/>
  <c r="BX227" i="18"/>
  <c r="AJ227" i="18"/>
  <c r="AS227" i="18"/>
  <c r="AY227" i="18"/>
  <c r="BH227" i="18"/>
  <c r="BP227" i="18"/>
  <c r="BY227" i="18"/>
  <c r="AH227" i="18"/>
  <c r="AP227" i="18"/>
  <c r="BD227" i="18"/>
  <c r="BM227" i="18"/>
  <c r="BR227" i="18"/>
  <c r="BZ227" i="18"/>
  <c r="AG227" i="18"/>
  <c r="AM227" i="18"/>
  <c r="AW227" i="18"/>
  <c r="BE227" i="18"/>
  <c r="BJ227" i="18"/>
  <c r="BS227" i="18"/>
  <c r="U138" i="18"/>
  <c r="J138" i="18"/>
  <c r="L138" i="18"/>
  <c r="M138" i="18"/>
  <c r="K138" i="18"/>
  <c r="N138" i="18"/>
  <c r="O138" i="18"/>
  <c r="I138" i="18"/>
  <c r="H138" i="18"/>
  <c r="T138" i="18"/>
  <c r="S138" i="18"/>
  <c r="Q138" i="18"/>
  <c r="W138" i="18"/>
  <c r="V138" i="18"/>
  <c r="AB138" i="18"/>
  <c r="AC138" i="18" s="1"/>
  <c r="AN138" i="18"/>
  <c r="AU138" i="18"/>
  <c r="BE138" i="18"/>
  <c r="BL138" i="18"/>
  <c r="BU138" i="18"/>
  <c r="AF138" i="18"/>
  <c r="AR138" i="18"/>
  <c r="AV138" i="18"/>
  <c r="BB138" i="18"/>
  <c r="BO138" i="18"/>
  <c r="BV138" i="18"/>
  <c r="AJ138" i="18"/>
  <c r="AO138" i="18"/>
  <c r="AW138" i="18"/>
  <c r="BC138" i="18"/>
  <c r="BN138" i="18"/>
  <c r="BW138" i="18"/>
  <c r="AL138" i="18"/>
  <c r="AP138" i="18"/>
  <c r="BA138" i="18"/>
  <c r="BG138" i="18"/>
  <c r="BQ138" i="18"/>
  <c r="BX138" i="18"/>
  <c r="AK138" i="18"/>
  <c r="AS138" i="18"/>
  <c r="AX138" i="18"/>
  <c r="BH138" i="18"/>
  <c r="BP138" i="18"/>
  <c r="BY138" i="18"/>
  <c r="AH138" i="18"/>
  <c r="AZ138" i="18"/>
  <c r="BI138" i="18"/>
  <c r="BJ138" i="18"/>
  <c r="BR138" i="18"/>
  <c r="BZ138" i="18"/>
  <c r="AG138" i="18"/>
  <c r="AQ138" i="18"/>
  <c r="AT138" i="18"/>
  <c r="AY138" i="18"/>
  <c r="BK138" i="18"/>
  <c r="BS138" i="18"/>
  <c r="AI138" i="18"/>
  <c r="AM138" i="18"/>
  <c r="BF138" i="18"/>
  <c r="BD138" i="18"/>
  <c r="BM138" i="18"/>
  <c r="BT138" i="18"/>
  <c r="K146" i="18"/>
  <c r="M146" i="18"/>
  <c r="N146" i="18"/>
  <c r="I146" i="18"/>
  <c r="S146" i="18"/>
  <c r="H146" i="18"/>
  <c r="L146" i="18"/>
  <c r="J146" i="18"/>
  <c r="Q146" i="18"/>
  <c r="U146" i="18"/>
  <c r="O146" i="18"/>
  <c r="T146" i="18"/>
  <c r="AB146" i="18"/>
  <c r="AC146" i="18" s="1"/>
  <c r="W146" i="18"/>
  <c r="V146" i="18"/>
  <c r="BO146" i="18"/>
  <c r="BV146" i="18"/>
  <c r="AR146" i="18"/>
  <c r="AV146" i="18"/>
  <c r="BB146" i="18"/>
  <c r="AI146" i="18"/>
  <c r="AS146" i="18"/>
  <c r="BA146" i="18"/>
  <c r="BC146" i="18"/>
  <c r="BN146" i="18"/>
  <c r="BW146" i="18"/>
  <c r="AJ146" i="18"/>
  <c r="AO146" i="18"/>
  <c r="AX146" i="18"/>
  <c r="BG146" i="18"/>
  <c r="BS146" i="18"/>
  <c r="BX146" i="18"/>
  <c r="AL146" i="18"/>
  <c r="AP146" i="18"/>
  <c r="AY146" i="18"/>
  <c r="BH146" i="18"/>
  <c r="BP146" i="18"/>
  <c r="BY146" i="18"/>
  <c r="AH146" i="18"/>
  <c r="AZ146" i="18"/>
  <c r="BD146" i="18"/>
  <c r="BJ146" i="18"/>
  <c r="BQ146" i="18"/>
  <c r="BZ146" i="18"/>
  <c r="AG146" i="18"/>
  <c r="AQ146" i="18"/>
  <c r="AT146" i="18"/>
  <c r="BI146" i="18"/>
  <c r="BK146" i="18"/>
  <c r="BR146" i="18"/>
  <c r="AK146" i="18"/>
  <c r="AM146" i="18"/>
  <c r="AU146" i="18"/>
  <c r="BE146" i="18"/>
  <c r="BL146" i="18"/>
  <c r="BT146" i="18"/>
  <c r="AF146" i="18"/>
  <c r="AN146" i="18"/>
  <c r="AW146" i="18"/>
  <c r="BF146" i="18"/>
  <c r="BM146" i="18"/>
  <c r="BU146" i="18"/>
  <c r="K80" i="18"/>
  <c r="N80" i="18"/>
  <c r="H80" i="18"/>
  <c r="R80" i="18" s="1"/>
  <c r="S80" i="18"/>
  <c r="L80" i="18"/>
  <c r="I80" i="18"/>
  <c r="J80" i="18"/>
  <c r="M80" i="18"/>
  <c r="Q80" i="18"/>
  <c r="U80" i="18"/>
  <c r="T80" i="18"/>
  <c r="O80" i="18"/>
  <c r="W80" i="18"/>
  <c r="V80" i="18"/>
  <c r="AB80" i="18"/>
  <c r="AC80" i="18" s="1"/>
  <c r="BA80" i="18"/>
  <c r="BN80" i="18"/>
  <c r="BC80" i="18"/>
  <c r="BW80" i="18"/>
  <c r="AO80" i="18"/>
  <c r="AJ80" i="18"/>
  <c r="AS80" i="18"/>
  <c r="AX80" i="18"/>
  <c r="BG80" i="18"/>
  <c r="BP80" i="18"/>
  <c r="BX80" i="18"/>
  <c r="AK80" i="18"/>
  <c r="AP80" i="18"/>
  <c r="AY80" i="18"/>
  <c r="BH80" i="18"/>
  <c r="BQ80" i="18"/>
  <c r="BY80" i="18"/>
  <c r="AH80" i="18"/>
  <c r="AT80" i="18"/>
  <c r="BD80" i="18"/>
  <c r="BJ80" i="18"/>
  <c r="BR80" i="18"/>
  <c r="BZ80" i="18"/>
  <c r="AI80" i="18"/>
  <c r="AM80" i="18"/>
  <c r="AZ80" i="18"/>
  <c r="BI80" i="18"/>
  <c r="BM80" i="18"/>
  <c r="BS80" i="18"/>
  <c r="AG80" i="18"/>
  <c r="AQ80" i="18"/>
  <c r="AW80" i="18"/>
  <c r="BE80" i="18"/>
  <c r="BK80" i="18"/>
  <c r="BT80" i="18"/>
  <c r="AL80" i="18"/>
  <c r="AN80" i="18"/>
  <c r="AU80" i="18"/>
  <c r="BB80" i="18"/>
  <c r="BL80" i="18"/>
  <c r="BU80" i="18"/>
  <c r="AF80" i="18"/>
  <c r="AR80" i="18"/>
  <c r="AV80" i="18"/>
  <c r="BF80" i="18"/>
  <c r="BO80" i="18"/>
  <c r="BV80" i="18"/>
  <c r="M31" i="18"/>
  <c r="I31" i="18"/>
  <c r="H31" i="18"/>
  <c r="J31" i="18"/>
  <c r="N31" i="18"/>
  <c r="K31" i="18"/>
  <c r="L31" i="18"/>
  <c r="U31" i="18"/>
  <c r="T31" i="18"/>
  <c r="O31" i="18"/>
  <c r="S31" i="18"/>
  <c r="Q31" i="18"/>
  <c r="AB31" i="18"/>
  <c r="AC31" i="18" s="1"/>
  <c r="W31" i="18"/>
  <c r="V31" i="18"/>
  <c r="AX31" i="18"/>
  <c r="AL31" i="18"/>
  <c r="AO31" i="18"/>
  <c r="BG31" i="18"/>
  <c r="BQ31" i="18"/>
  <c r="BX31" i="18"/>
  <c r="AJ31" i="18"/>
  <c r="AP31" i="18"/>
  <c r="AY31" i="18"/>
  <c r="BH31" i="18"/>
  <c r="BP31" i="18"/>
  <c r="BY31" i="18"/>
  <c r="AH31" i="18"/>
  <c r="AT31" i="18"/>
  <c r="BD31" i="18"/>
  <c r="BJ31" i="18"/>
  <c r="BR31" i="18"/>
  <c r="BZ31" i="18"/>
  <c r="AG31" i="18"/>
  <c r="AM31" i="18"/>
  <c r="AZ31" i="18"/>
  <c r="BF31" i="18"/>
  <c r="BK31" i="18"/>
  <c r="BS31" i="18"/>
  <c r="AI31" i="18"/>
  <c r="AN31" i="18"/>
  <c r="AU31" i="18"/>
  <c r="BE31" i="18"/>
  <c r="BM31" i="18"/>
  <c r="BT31" i="18"/>
  <c r="AS31" i="18"/>
  <c r="AV31" i="18"/>
  <c r="BI31" i="18"/>
  <c r="BL31" i="18"/>
  <c r="BU31" i="18"/>
  <c r="AF31" i="18"/>
  <c r="AQ31" i="18"/>
  <c r="AW31" i="18"/>
  <c r="BB31" i="18"/>
  <c r="BN31" i="18"/>
  <c r="BV31" i="18"/>
  <c r="AK31" i="18"/>
  <c r="AR31" i="18"/>
  <c r="BA31" i="18"/>
  <c r="BC31" i="18"/>
  <c r="BO31" i="18"/>
  <c r="BW31" i="18"/>
  <c r="N142" i="18"/>
  <c r="I142" i="18"/>
  <c r="H142" i="18"/>
  <c r="J142" i="18"/>
  <c r="K142" i="18"/>
  <c r="M142" i="18"/>
  <c r="U142" i="18"/>
  <c r="L142" i="18"/>
  <c r="T142" i="18"/>
  <c r="O142" i="18"/>
  <c r="S142" i="18"/>
  <c r="Q142" i="18"/>
  <c r="AB142" i="18"/>
  <c r="AC142" i="18" s="1"/>
  <c r="W142" i="18"/>
  <c r="V142" i="18"/>
  <c r="AK142" i="18"/>
  <c r="AP142" i="18"/>
  <c r="AY142" i="18"/>
  <c r="BY142" i="18"/>
  <c r="AH142" i="18"/>
  <c r="BD142" i="18"/>
  <c r="BM142" i="18"/>
  <c r="BR142" i="18"/>
  <c r="AG142" i="18"/>
  <c r="AQ142" i="18"/>
  <c r="AU142" i="18"/>
  <c r="BJ142" i="18"/>
  <c r="AF142" i="18"/>
  <c r="AM142" i="18"/>
  <c r="BF142" i="18"/>
  <c r="BT142" i="18"/>
  <c r="AI142" i="18"/>
  <c r="AN142" i="18"/>
  <c r="AV142" i="18"/>
  <c r="BI142" i="18"/>
  <c r="BL142" i="18"/>
  <c r="AR142" i="18"/>
  <c r="BB142" i="18"/>
  <c r="BO142" i="18"/>
  <c r="BV142" i="18"/>
  <c r="AJ142" i="18"/>
  <c r="AS142" i="18"/>
  <c r="BA142" i="18"/>
  <c r="BC142" i="18"/>
  <c r="AL142" i="18"/>
  <c r="AX142" i="18"/>
  <c r="BG142" i="18"/>
  <c r="BP142" i="18"/>
  <c r="BX142" i="18"/>
  <c r="I136" i="18"/>
  <c r="H136" i="18"/>
  <c r="J136" i="18"/>
  <c r="S136" i="18"/>
  <c r="K136" i="18"/>
  <c r="L136" i="18"/>
  <c r="M136" i="18"/>
  <c r="N136" i="18"/>
  <c r="O136" i="18"/>
  <c r="Q136" i="18"/>
  <c r="W136" i="18"/>
  <c r="V136" i="18"/>
  <c r="U136" i="18"/>
  <c r="T136" i="18"/>
  <c r="AB136" i="18"/>
  <c r="AC136" i="18" s="1"/>
  <c r="BR136" i="18"/>
  <c r="BZ136" i="18"/>
  <c r="AH136" i="18"/>
  <c r="AT136" i="18"/>
  <c r="BD136" i="18"/>
  <c r="BJ136" i="18"/>
  <c r="AF136" i="18"/>
  <c r="AQ136" i="18"/>
  <c r="AU136" i="18"/>
  <c r="BE136" i="18"/>
  <c r="BM136" i="18"/>
  <c r="BS136" i="18"/>
  <c r="AG136" i="18"/>
  <c r="AM136" i="18"/>
  <c r="AZ136" i="18"/>
  <c r="BB136" i="18"/>
  <c r="BK136" i="18"/>
  <c r="BT136" i="18"/>
  <c r="AK136" i="18"/>
  <c r="AN136" i="18"/>
  <c r="AV136" i="18"/>
  <c r="BI136" i="18"/>
  <c r="BL136" i="18"/>
  <c r="BU136" i="18"/>
  <c r="AR136" i="18"/>
  <c r="AW136" i="18"/>
  <c r="BC136" i="18"/>
  <c r="BO136" i="18"/>
  <c r="BV136" i="18"/>
  <c r="AI136" i="18"/>
  <c r="AO136" i="18"/>
  <c r="BA136" i="18"/>
  <c r="BF136" i="18"/>
  <c r="BN136" i="18"/>
  <c r="BX136" i="18"/>
  <c r="AJ136" i="18"/>
  <c r="AP136" i="18"/>
  <c r="AX136" i="18"/>
  <c r="BG136" i="18"/>
  <c r="BQ136" i="18"/>
  <c r="BW136" i="18"/>
  <c r="AL136" i="18"/>
  <c r="AS136" i="18"/>
  <c r="AY136" i="18"/>
  <c r="BH136" i="18"/>
  <c r="BP136" i="18"/>
  <c r="BY136" i="18"/>
  <c r="AB135" i="18"/>
  <c r="AC135" i="18" s="1"/>
  <c r="J135" i="18"/>
  <c r="S135" i="18"/>
  <c r="K135" i="18"/>
  <c r="O135" i="18"/>
  <c r="L135" i="18"/>
  <c r="M135" i="18"/>
  <c r="N135" i="18"/>
  <c r="I135" i="18"/>
  <c r="U135" i="18"/>
  <c r="T135" i="18"/>
  <c r="W135" i="18"/>
  <c r="V135" i="18"/>
  <c r="BF135" i="18"/>
  <c r="BS135" i="18"/>
  <c r="BO135" i="18"/>
  <c r="AG135" i="18"/>
  <c r="AM135" i="18"/>
  <c r="AU135" i="18"/>
  <c r="AI135" i="18"/>
  <c r="AQ135" i="18"/>
  <c r="AV135" i="18"/>
  <c r="BE135" i="18"/>
  <c r="BK135" i="18"/>
  <c r="BT135" i="18"/>
  <c r="AF135" i="18"/>
  <c r="AN135" i="18"/>
  <c r="AZ135" i="18"/>
  <c r="BB135" i="18"/>
  <c r="BL135" i="18"/>
  <c r="BU135" i="18"/>
  <c r="AS135" i="18"/>
  <c r="AW135" i="18"/>
  <c r="BI135" i="18"/>
  <c r="BM135" i="18"/>
  <c r="BV135" i="18"/>
  <c r="AL135" i="18"/>
  <c r="AR135" i="18"/>
  <c r="BA135" i="18"/>
  <c r="BC135" i="18"/>
  <c r="BN135" i="18"/>
  <c r="BW135" i="18"/>
  <c r="AJ135" i="18"/>
  <c r="AO135" i="18"/>
  <c r="AX135" i="18"/>
  <c r="BG135" i="18"/>
  <c r="BQ135" i="18"/>
  <c r="BX135" i="18"/>
  <c r="AK135" i="18"/>
  <c r="AP135" i="18"/>
  <c r="AY135" i="18"/>
  <c r="BH135" i="18"/>
  <c r="BP135" i="18"/>
  <c r="BY135" i="18"/>
  <c r="AH135" i="18"/>
  <c r="AT135" i="18"/>
  <c r="BD135" i="18"/>
  <c r="BJ135" i="18"/>
  <c r="BR135" i="18"/>
  <c r="BZ135" i="18"/>
  <c r="H35" i="18"/>
  <c r="K35" i="18"/>
  <c r="L35" i="18"/>
  <c r="M35" i="18"/>
  <c r="J35" i="18"/>
  <c r="N35" i="18"/>
  <c r="U35" i="18"/>
  <c r="I35" i="18"/>
  <c r="O35" i="18"/>
  <c r="T35" i="18"/>
  <c r="S35" i="18"/>
  <c r="Q35" i="18"/>
  <c r="W35" i="18"/>
  <c r="V35" i="18"/>
  <c r="AB35" i="18"/>
  <c r="AC35" i="18" s="1"/>
  <c r="AN35" i="18"/>
  <c r="BB35" i="18"/>
  <c r="AV35" i="18"/>
  <c r="BK35" i="18"/>
  <c r="BT35" i="18"/>
  <c r="AK35" i="18"/>
  <c r="AF35" i="18"/>
  <c r="AQ35" i="18"/>
  <c r="AZ35" i="18"/>
  <c r="BF35" i="18"/>
  <c r="BL35" i="18"/>
  <c r="BU35" i="18"/>
  <c r="AG35" i="18"/>
  <c r="AR35" i="18"/>
  <c r="AW35" i="18"/>
  <c r="BC35" i="18"/>
  <c r="BO35" i="18"/>
  <c r="BV35" i="18"/>
  <c r="AO35" i="18"/>
  <c r="BA35" i="18"/>
  <c r="BI35" i="18"/>
  <c r="BN35" i="18"/>
  <c r="BW35" i="18"/>
  <c r="AL35" i="18"/>
  <c r="AS35" i="18"/>
  <c r="AX35" i="18"/>
  <c r="BG35" i="18"/>
  <c r="BP35" i="18"/>
  <c r="BX35" i="18"/>
  <c r="AJ35" i="18"/>
  <c r="AP35" i="18"/>
  <c r="AY35" i="18"/>
  <c r="BH35" i="18"/>
  <c r="BQ35" i="18"/>
  <c r="BY35" i="18"/>
  <c r="AH35" i="18"/>
  <c r="AT35" i="18"/>
  <c r="BD35" i="18"/>
  <c r="BM35" i="18"/>
  <c r="BS35" i="18"/>
  <c r="BZ35" i="18"/>
  <c r="AI35" i="18"/>
  <c r="AM35" i="18"/>
  <c r="AU35" i="18"/>
  <c r="BE35" i="18"/>
  <c r="BJ35" i="18"/>
  <c r="BR35" i="18"/>
  <c r="J183" i="18"/>
  <c r="L183" i="18"/>
  <c r="O183" i="18"/>
  <c r="M183" i="18"/>
  <c r="W183" i="18"/>
  <c r="N183" i="18"/>
  <c r="U183" i="18"/>
  <c r="K183" i="18"/>
  <c r="I183" i="18"/>
  <c r="H183" i="18"/>
  <c r="T183" i="18"/>
  <c r="V183" i="18"/>
  <c r="S183" i="18"/>
  <c r="Q183" i="18"/>
  <c r="AB183" i="18"/>
  <c r="AC183" i="18" s="1"/>
  <c r="AM183" i="18"/>
  <c r="BB183" i="18"/>
  <c r="BD183" i="18"/>
  <c r="AF183" i="18"/>
  <c r="AG183" i="18"/>
  <c r="BE183" i="18"/>
  <c r="AN183" i="18"/>
  <c r="BM183" i="18"/>
  <c r="AZ183" i="18"/>
  <c r="BL183" i="18"/>
  <c r="AU183" i="18"/>
  <c r="BO183" i="18"/>
  <c r="AV183" i="18"/>
  <c r="BU183" i="18"/>
  <c r="AW183" i="18"/>
  <c r="BV183" i="18"/>
  <c r="AJ183" i="18"/>
  <c r="AR183" i="18"/>
  <c r="BA183" i="18"/>
  <c r="BC183" i="18"/>
  <c r="BN183" i="18"/>
  <c r="BW183" i="18"/>
  <c r="AL183" i="18"/>
  <c r="AO183" i="18"/>
  <c r="BF183" i="18"/>
  <c r="BG183" i="18"/>
  <c r="BQ183" i="18"/>
  <c r="BX183" i="18"/>
  <c r="AK183" i="18"/>
  <c r="AP183" i="18"/>
  <c r="AX183" i="18"/>
  <c r="BH183" i="18"/>
  <c r="BP183" i="18"/>
  <c r="BY183" i="18"/>
  <c r="AH183" i="18"/>
  <c r="AS183" i="18"/>
  <c r="AY183" i="18"/>
  <c r="BJ183" i="18"/>
  <c r="BS183" i="18"/>
  <c r="BZ183" i="18"/>
  <c r="AI183" i="18"/>
  <c r="AQ183" i="18"/>
  <c r="AT183" i="18"/>
  <c r="BI183" i="18"/>
  <c r="BK183" i="18"/>
  <c r="BR183" i="18"/>
  <c r="BT183" i="18"/>
  <c r="K45" i="18"/>
  <c r="M45" i="18"/>
  <c r="N45" i="18"/>
  <c r="L45" i="18"/>
  <c r="S45" i="18"/>
  <c r="I45" i="18"/>
  <c r="H45" i="18"/>
  <c r="J45" i="18"/>
  <c r="Q45" i="18"/>
  <c r="AB45" i="18"/>
  <c r="AC45" i="18" s="1"/>
  <c r="U45" i="18"/>
  <c r="O45" i="18"/>
  <c r="T45" i="18"/>
  <c r="W45" i="18"/>
  <c r="V45" i="18"/>
  <c r="AN45" i="18"/>
  <c r="AS45" i="18"/>
  <c r="BC45" i="18"/>
  <c r="BO45" i="18"/>
  <c r="AR45" i="18"/>
  <c r="BM45" i="18"/>
  <c r="AV45" i="18"/>
  <c r="BN45" i="18"/>
  <c r="AW45" i="18"/>
  <c r="BV45" i="18"/>
  <c r="AK45" i="18"/>
  <c r="BA45" i="18"/>
  <c r="BU45" i="18"/>
  <c r="BF45" i="18"/>
  <c r="BW45" i="18"/>
  <c r="AI45" i="18"/>
  <c r="BB45" i="18"/>
  <c r="AJ45" i="18"/>
  <c r="AO45" i="18"/>
  <c r="AX45" i="18"/>
  <c r="BG45" i="18"/>
  <c r="BP45" i="18"/>
  <c r="BX45" i="18"/>
  <c r="AL45" i="18"/>
  <c r="AP45" i="18"/>
  <c r="AY45" i="18"/>
  <c r="BH45" i="18"/>
  <c r="BS45" i="18"/>
  <c r="BY45" i="18"/>
  <c r="AH45" i="18"/>
  <c r="AZ45" i="18"/>
  <c r="BD45" i="18"/>
  <c r="BJ45" i="18"/>
  <c r="BQ45" i="18"/>
  <c r="BZ45" i="18"/>
  <c r="AF45" i="18"/>
  <c r="AQ45" i="18"/>
  <c r="AT45" i="18"/>
  <c r="BI45" i="18"/>
  <c r="BK45" i="18"/>
  <c r="BR45" i="18"/>
  <c r="AG45" i="18"/>
  <c r="AM45" i="18"/>
  <c r="AU45" i="18"/>
  <c r="BE45" i="18"/>
  <c r="BL45" i="18"/>
  <c r="BT45" i="18"/>
  <c r="M115" i="18"/>
  <c r="L115" i="18"/>
  <c r="S115" i="18"/>
  <c r="N115" i="18"/>
  <c r="H115" i="18"/>
  <c r="I115" i="18"/>
  <c r="J115" i="18"/>
  <c r="W115" i="18"/>
  <c r="K115" i="18"/>
  <c r="Q115" i="18"/>
  <c r="V115" i="18"/>
  <c r="U115" i="18"/>
  <c r="T115" i="18"/>
  <c r="O115" i="18"/>
  <c r="AB115" i="18"/>
  <c r="AC115" i="18" s="1"/>
  <c r="BA115" i="18"/>
  <c r="BV115" i="18"/>
  <c r="BN115" i="18"/>
  <c r="AS115" i="18"/>
  <c r="AW115" i="18"/>
  <c r="BP115" i="18"/>
  <c r="AX115" i="18"/>
  <c r="BW115" i="18"/>
  <c r="AL115" i="18"/>
  <c r="BF115" i="18"/>
  <c r="BX115" i="18"/>
  <c r="AJ115" i="18"/>
  <c r="BC115" i="18"/>
  <c r="AR115" i="18"/>
  <c r="BG115" i="18"/>
  <c r="AO115" i="18"/>
  <c r="BO115" i="18"/>
  <c r="AK115" i="18"/>
  <c r="AP115" i="18"/>
  <c r="AY115" i="18"/>
  <c r="BH115" i="18"/>
  <c r="BQ115" i="18"/>
  <c r="BY115" i="18"/>
  <c r="AH115" i="18"/>
  <c r="AT115" i="18"/>
  <c r="BD115" i="18"/>
  <c r="BJ115" i="18"/>
  <c r="BS115" i="18"/>
  <c r="BZ115" i="18"/>
  <c r="AF115" i="18"/>
  <c r="AM115" i="18"/>
  <c r="AZ115" i="18"/>
  <c r="BI115" i="18"/>
  <c r="BM115" i="18"/>
  <c r="BR115" i="18"/>
  <c r="AI115" i="18"/>
  <c r="AQ115" i="18"/>
  <c r="AU115" i="18"/>
  <c r="BE115" i="18"/>
  <c r="BK115" i="18"/>
  <c r="BT115" i="18"/>
  <c r="AG115" i="18"/>
  <c r="AN115" i="18"/>
  <c r="AV115" i="18"/>
  <c r="BB115" i="18"/>
  <c r="BL115" i="18"/>
  <c r="BU115" i="18"/>
  <c r="M195" i="18"/>
  <c r="N195" i="18"/>
  <c r="I195" i="18"/>
  <c r="W195" i="18"/>
  <c r="U195" i="18"/>
  <c r="H195" i="18"/>
  <c r="J195" i="18"/>
  <c r="K195" i="18"/>
  <c r="L195" i="18"/>
  <c r="V195" i="18"/>
  <c r="T195" i="18"/>
  <c r="O195" i="18"/>
  <c r="S195" i="18"/>
  <c r="Q195" i="18"/>
  <c r="AB195" i="18"/>
  <c r="AC195" i="18" s="1"/>
  <c r="AL195" i="18"/>
  <c r="AX195" i="18"/>
  <c r="BC195" i="18"/>
  <c r="BW195" i="18"/>
  <c r="BY195" i="18"/>
  <c r="AK195" i="18"/>
  <c r="AY195" i="18"/>
  <c r="BX195" i="18"/>
  <c r="AJ195" i="18"/>
  <c r="BG195" i="18"/>
  <c r="AR195" i="18"/>
  <c r="BH195" i="18"/>
  <c r="AO195" i="18"/>
  <c r="BO195" i="18"/>
  <c r="AP195" i="18"/>
  <c r="BQ195" i="18"/>
  <c r="AW195" i="18"/>
  <c r="BP195" i="18"/>
  <c r="AH195" i="18"/>
  <c r="AT195" i="18"/>
  <c r="BD195" i="18"/>
  <c r="BJ195" i="18"/>
  <c r="BS195" i="18"/>
  <c r="BZ195" i="18"/>
  <c r="AI195" i="18"/>
  <c r="AS195" i="18"/>
  <c r="AZ195" i="18"/>
  <c r="BF195" i="18"/>
  <c r="BK195" i="18"/>
  <c r="BR195" i="18"/>
  <c r="AG195" i="18"/>
  <c r="AM195" i="18"/>
  <c r="AU195" i="18"/>
  <c r="BE195" i="18"/>
  <c r="BM195" i="18"/>
  <c r="BT195" i="18"/>
  <c r="AN195" i="18"/>
  <c r="AV195" i="18"/>
  <c r="BI195" i="18"/>
  <c r="BL195" i="18"/>
  <c r="BV195" i="18"/>
  <c r="AF195" i="18"/>
  <c r="AQ195" i="18"/>
  <c r="BA195" i="18"/>
  <c r="BB195" i="18"/>
  <c r="BN195" i="18"/>
  <c r="BU195" i="18"/>
  <c r="I125" i="18"/>
  <c r="N125" i="18"/>
  <c r="U125" i="18"/>
  <c r="H125" i="18"/>
  <c r="J125" i="18"/>
  <c r="K125" i="18"/>
  <c r="L125" i="18"/>
  <c r="M125" i="18"/>
  <c r="T125" i="18"/>
  <c r="O125" i="18"/>
  <c r="S125" i="18"/>
  <c r="Q125" i="18"/>
  <c r="W125" i="18"/>
  <c r="V125" i="18"/>
  <c r="AB125" i="18"/>
  <c r="AC125" i="18" s="1"/>
  <c r="BH125" i="18"/>
  <c r="BZ125" i="18"/>
  <c r="AK125" i="18"/>
  <c r="AO125" i="18"/>
  <c r="BM125" i="18"/>
  <c r="AH125" i="18"/>
  <c r="BG125" i="18"/>
  <c r="AP125" i="18"/>
  <c r="BQ125" i="18"/>
  <c r="AT125" i="18"/>
  <c r="BP125" i="18"/>
  <c r="BA125" i="18"/>
  <c r="BR125" i="18"/>
  <c r="AY125" i="18"/>
  <c r="BX125" i="18"/>
  <c r="AG125" i="18"/>
  <c r="BD125" i="18"/>
  <c r="BY125" i="18"/>
  <c r="AI125" i="18"/>
  <c r="AQ125" i="18"/>
  <c r="AU125" i="18"/>
  <c r="BE125" i="18"/>
  <c r="BJ125" i="18"/>
  <c r="BS125" i="18"/>
  <c r="AF125" i="18"/>
  <c r="AM125" i="18"/>
  <c r="AZ125" i="18"/>
  <c r="BF125" i="18"/>
  <c r="BK125" i="18"/>
  <c r="BT125" i="18"/>
  <c r="AN125" i="18"/>
  <c r="AV125" i="18"/>
  <c r="BI125" i="18"/>
  <c r="BL125" i="18"/>
  <c r="BV125" i="18"/>
  <c r="AJ125" i="18"/>
  <c r="AR125" i="18"/>
  <c r="AW125" i="18"/>
  <c r="BB125" i="18"/>
  <c r="BO125" i="18"/>
  <c r="BU125" i="18"/>
  <c r="AL125" i="18"/>
  <c r="AS125" i="18"/>
  <c r="AX125" i="18"/>
  <c r="BC125" i="18"/>
  <c r="BN125" i="18"/>
  <c r="BW125" i="18"/>
  <c r="I179" i="18"/>
  <c r="H179" i="18"/>
  <c r="J179" i="18"/>
  <c r="K179" i="18"/>
  <c r="L179" i="18"/>
  <c r="M179" i="18"/>
  <c r="N179" i="18"/>
  <c r="S179" i="18"/>
  <c r="O179" i="18"/>
  <c r="Q179" i="18"/>
  <c r="U179" i="18"/>
  <c r="T179" i="18"/>
  <c r="AB179" i="18"/>
  <c r="AC179" i="18" s="1"/>
  <c r="W179" i="18"/>
  <c r="V179" i="18"/>
  <c r="AY179" i="18"/>
  <c r="BM179" i="18"/>
  <c r="AG179" i="18"/>
  <c r="AI179" i="18"/>
  <c r="BD179" i="18"/>
  <c r="AL179" i="18"/>
  <c r="BS179" i="18"/>
  <c r="AR179" i="18"/>
  <c r="BR179" i="18"/>
  <c r="AP179" i="18"/>
  <c r="AS179" i="18"/>
  <c r="AW179" i="18"/>
  <c r="AJ179" i="18"/>
  <c r="AO179" i="18"/>
  <c r="AX179" i="18"/>
  <c r="BP179" i="18"/>
  <c r="AH179" i="18"/>
  <c r="AT179" i="18"/>
  <c r="BA179" i="18"/>
  <c r="BY179" i="18"/>
  <c r="AK179" i="18"/>
  <c r="AQ179" i="18"/>
  <c r="AU179" i="18"/>
  <c r="BE179" i="18"/>
  <c r="BZ179" i="18"/>
  <c r="AF179" i="18"/>
  <c r="AM179" i="18"/>
  <c r="AZ179" i="18"/>
  <c r="BH179" i="18"/>
  <c r="AN179" i="18"/>
  <c r="AV179" i="18"/>
  <c r="BJ179" i="18"/>
  <c r="BB179" i="18"/>
  <c r="BK179" i="18"/>
  <c r="BV179" i="18"/>
  <c r="BI179" i="18"/>
  <c r="BL179" i="18"/>
  <c r="BT179" i="18"/>
  <c r="BC179" i="18"/>
  <c r="BO179" i="18"/>
  <c r="BU179" i="18"/>
  <c r="BF179" i="18"/>
  <c r="BN179" i="18"/>
  <c r="BX179" i="18"/>
  <c r="BG179" i="18"/>
  <c r="BQ179" i="18"/>
  <c r="BW179" i="18"/>
  <c r="I186" i="18"/>
  <c r="H186" i="18"/>
  <c r="J186" i="18"/>
  <c r="K186" i="18"/>
  <c r="O186" i="18"/>
  <c r="L186" i="18"/>
  <c r="M186" i="18"/>
  <c r="N186" i="18"/>
  <c r="S186" i="18"/>
  <c r="Q186" i="18"/>
  <c r="U186" i="18"/>
  <c r="T186" i="18"/>
  <c r="W186" i="18"/>
  <c r="AB186" i="18"/>
  <c r="AC186" i="18" s="1"/>
  <c r="V186" i="18"/>
  <c r="AK186" i="18"/>
  <c r="AR186" i="18"/>
  <c r="BF186" i="18"/>
  <c r="BJ186" i="18"/>
  <c r="BZ186" i="18"/>
  <c r="AH186" i="18"/>
  <c r="BH186" i="18"/>
  <c r="AP186" i="18"/>
  <c r="BN186" i="18"/>
  <c r="AT186" i="18"/>
  <c r="BP186" i="18"/>
  <c r="AX186" i="18"/>
  <c r="BS186" i="18"/>
  <c r="BD186" i="18"/>
  <c r="BW186" i="18"/>
  <c r="AJ186" i="18"/>
  <c r="BA186" i="18"/>
  <c r="BY186" i="18"/>
  <c r="AG186" i="18"/>
  <c r="AO186" i="18"/>
  <c r="AY186" i="18"/>
  <c r="BG186" i="18"/>
  <c r="BQ186" i="18"/>
  <c r="BX186" i="18"/>
  <c r="AL186" i="18"/>
  <c r="AM186" i="18"/>
  <c r="AU186" i="18"/>
  <c r="BE186" i="18"/>
  <c r="BK186" i="18"/>
  <c r="BR186" i="18"/>
  <c r="AI186" i="18"/>
  <c r="AQ186" i="18"/>
  <c r="AV186" i="18"/>
  <c r="BB186" i="18"/>
  <c r="BL186" i="18"/>
  <c r="BT186" i="18"/>
  <c r="AN186" i="18"/>
  <c r="AZ186" i="18"/>
  <c r="BI186" i="18"/>
  <c r="BM186" i="18"/>
  <c r="BU186" i="18"/>
  <c r="AF186" i="18"/>
  <c r="AS186" i="18"/>
  <c r="AW186" i="18"/>
  <c r="BC186" i="18"/>
  <c r="BO186" i="18"/>
  <c r="BV186" i="18"/>
  <c r="J157" i="18"/>
  <c r="H157" i="18"/>
  <c r="K157" i="18"/>
  <c r="L157" i="18"/>
  <c r="U157" i="18"/>
  <c r="M157" i="18"/>
  <c r="N157" i="18"/>
  <c r="I157" i="18"/>
  <c r="O157" i="18"/>
  <c r="T157" i="18"/>
  <c r="AB157" i="18"/>
  <c r="AC157" i="18" s="1"/>
  <c r="S157" i="18"/>
  <c r="W157" i="18"/>
  <c r="Q157" i="18"/>
  <c r="V157" i="18"/>
  <c r="BJ157" i="18"/>
  <c r="BR157" i="18"/>
  <c r="AS157" i="18"/>
  <c r="AU157" i="18"/>
  <c r="AT157" i="18"/>
  <c r="BN157" i="18"/>
  <c r="AY157" i="18"/>
  <c r="BS157" i="18"/>
  <c r="AF157" i="18"/>
  <c r="BA157" i="18"/>
  <c r="BX157" i="18"/>
  <c r="AJ157" i="18"/>
  <c r="BE157" i="18"/>
  <c r="BZ157" i="18"/>
  <c r="AH157" i="18"/>
  <c r="BG157" i="18"/>
  <c r="AM157" i="18"/>
  <c r="BM157" i="18"/>
  <c r="AG157" i="18"/>
  <c r="AP157" i="18"/>
  <c r="BD157" i="18"/>
  <c r="BH157" i="18"/>
  <c r="BP157" i="18"/>
  <c r="BY157" i="18"/>
  <c r="AI157" i="18"/>
  <c r="AN157" i="18"/>
  <c r="AV157" i="18"/>
  <c r="BB157" i="18"/>
  <c r="BK157" i="18"/>
  <c r="BT157" i="18"/>
  <c r="AK157" i="18"/>
  <c r="AQ157" i="18"/>
  <c r="AZ157" i="18"/>
  <c r="BC157" i="18"/>
  <c r="BL157" i="18"/>
  <c r="BV157" i="18"/>
  <c r="AR157" i="18"/>
  <c r="AW157" i="18"/>
  <c r="BI157" i="18"/>
  <c r="BO157" i="18"/>
  <c r="BU157" i="18"/>
  <c r="AL157" i="18"/>
  <c r="AO157" i="18"/>
  <c r="AX157" i="18"/>
  <c r="BF157" i="18"/>
  <c r="BQ157" i="18"/>
  <c r="BW157" i="18"/>
  <c r="I44" i="18"/>
  <c r="H44" i="18"/>
  <c r="K44" i="18"/>
  <c r="J44" i="18"/>
  <c r="U44" i="18"/>
  <c r="L44" i="18"/>
  <c r="M44" i="18"/>
  <c r="N44" i="18"/>
  <c r="T44" i="18"/>
  <c r="S44" i="18"/>
  <c r="Q44" i="18"/>
  <c r="O44" i="18"/>
  <c r="AB44" i="18"/>
  <c r="AC44" i="18" s="1"/>
  <c r="W44" i="18"/>
  <c r="V44" i="18"/>
  <c r="AF44" i="18"/>
  <c r="BE44" i="18"/>
  <c r="BN44" i="18"/>
  <c r="BI44" i="18"/>
  <c r="AH44" i="18"/>
  <c r="BP44" i="18"/>
  <c r="AM44" i="18"/>
  <c r="BU44" i="18"/>
  <c r="AQ44" i="18"/>
  <c r="BV44" i="18"/>
  <c r="AX44" i="18"/>
  <c r="AV44" i="18"/>
  <c r="AN44" i="18"/>
  <c r="AU44" i="18"/>
  <c r="BB44" i="18"/>
  <c r="BL44" i="18"/>
  <c r="BT44" i="18"/>
  <c r="AI44" i="18"/>
  <c r="AR44" i="18"/>
  <c r="AZ44" i="18"/>
  <c r="BF44" i="18"/>
  <c r="BM44" i="18"/>
  <c r="BW44" i="18"/>
  <c r="AJ44" i="18"/>
  <c r="AS44" i="18"/>
  <c r="BA44" i="18"/>
  <c r="BG44" i="18"/>
  <c r="BO44" i="18"/>
  <c r="BX44" i="18"/>
  <c r="AK44" i="18"/>
  <c r="AP44" i="18"/>
  <c r="BC44" i="18"/>
  <c r="BK44" i="18"/>
  <c r="BQ44" i="18"/>
  <c r="BY44" i="18"/>
  <c r="AO44" i="18"/>
  <c r="AW44" i="18"/>
  <c r="AY44" i="18"/>
  <c r="BH44" i="18"/>
  <c r="BR44" i="18"/>
  <c r="BZ44" i="18"/>
  <c r="AG44" i="18"/>
  <c r="AL44" i="18"/>
  <c r="AT44" i="18"/>
  <c r="BD44" i="18"/>
  <c r="BJ44" i="18"/>
  <c r="BS44" i="18"/>
  <c r="H187" i="18"/>
  <c r="K187" i="18"/>
  <c r="J187" i="18"/>
  <c r="U187" i="18"/>
  <c r="L187" i="18"/>
  <c r="S187" i="18"/>
  <c r="M187" i="18"/>
  <c r="N187" i="18"/>
  <c r="I187" i="18"/>
  <c r="T187" i="18"/>
  <c r="AB187" i="18"/>
  <c r="AC187" i="18" s="1"/>
  <c r="Q187" i="18"/>
  <c r="O187" i="18"/>
  <c r="W187" i="18"/>
  <c r="V187" i="18"/>
  <c r="AN187" i="18"/>
  <c r="AV187" i="18"/>
  <c r="BU187" i="18"/>
  <c r="AR187" i="18"/>
  <c r="BW187" i="18"/>
  <c r="AZ187" i="18"/>
  <c r="BB187" i="18"/>
  <c r="BK187" i="18"/>
  <c r="AH187" i="18"/>
  <c r="BP187" i="18"/>
  <c r="AI187" i="18"/>
  <c r="BM187" i="18"/>
  <c r="AQ187" i="18"/>
  <c r="AX187" i="18"/>
  <c r="BI187" i="18"/>
  <c r="BL187" i="18"/>
  <c r="BV187" i="18"/>
  <c r="AJ187" i="18"/>
  <c r="AS187" i="18"/>
  <c r="BA187" i="18"/>
  <c r="BF187" i="18"/>
  <c r="BO187" i="18"/>
  <c r="BX187" i="18"/>
  <c r="AK187" i="18"/>
  <c r="AP187" i="18"/>
  <c r="BC187" i="18"/>
  <c r="BG187" i="18"/>
  <c r="BQ187" i="18"/>
  <c r="BY187" i="18"/>
  <c r="AO187" i="18"/>
  <c r="AW187" i="18"/>
  <c r="AY187" i="18"/>
  <c r="BH187" i="18"/>
  <c r="BR187" i="18"/>
  <c r="BZ187" i="18"/>
  <c r="AG187" i="18"/>
  <c r="AL187" i="18"/>
  <c r="AT187" i="18"/>
  <c r="BD187" i="18"/>
  <c r="BJ187" i="18"/>
  <c r="BS187" i="18"/>
  <c r="AF187" i="18"/>
  <c r="AM187" i="18"/>
  <c r="AU187" i="18"/>
  <c r="BE187" i="18"/>
  <c r="BN187" i="18"/>
  <c r="BT187" i="18"/>
  <c r="J28" i="18"/>
  <c r="K28" i="18"/>
  <c r="S28" i="18"/>
  <c r="L28" i="18"/>
  <c r="M28" i="18"/>
  <c r="N28" i="18"/>
  <c r="I28" i="18"/>
  <c r="H28" i="18"/>
  <c r="Q28" i="18"/>
  <c r="O28" i="18"/>
  <c r="U28" i="18"/>
  <c r="T28" i="18"/>
  <c r="W28" i="18"/>
  <c r="V28" i="18"/>
  <c r="AB28" i="18"/>
  <c r="AC28" i="18" s="1"/>
  <c r="BI28" i="18"/>
  <c r="BP28" i="18"/>
  <c r="BK28" i="18"/>
  <c r="AK28" i="18"/>
  <c r="BO28" i="18"/>
  <c r="AQ28" i="18"/>
  <c r="BV28" i="18"/>
  <c r="AS28" i="18"/>
  <c r="BX28" i="18"/>
  <c r="AV28" i="18"/>
  <c r="BA28" i="18"/>
  <c r="AI28" i="18"/>
  <c r="AR28" i="18"/>
  <c r="AZ28" i="18"/>
  <c r="BF28" i="18"/>
  <c r="BM28" i="18"/>
  <c r="BW28" i="18"/>
  <c r="AJ28" i="18"/>
  <c r="AP28" i="18"/>
  <c r="BC28" i="18"/>
  <c r="BG28" i="18"/>
  <c r="BQ28" i="18"/>
  <c r="BY28" i="18"/>
  <c r="AO28" i="18"/>
  <c r="AW28" i="18"/>
  <c r="AY28" i="18"/>
  <c r="BH28" i="18"/>
  <c r="BR28" i="18"/>
  <c r="BZ28" i="18"/>
  <c r="AF28" i="18"/>
  <c r="AL28" i="18"/>
  <c r="AX28" i="18"/>
  <c r="BD28" i="18"/>
  <c r="BN28" i="18"/>
  <c r="BS28" i="18"/>
  <c r="AG28" i="18"/>
  <c r="AM28" i="18"/>
  <c r="AT28" i="18"/>
  <c r="BE28" i="18"/>
  <c r="BJ28" i="18"/>
  <c r="BT28" i="18"/>
  <c r="AH28" i="18"/>
  <c r="AN28" i="18"/>
  <c r="AU28" i="18"/>
  <c r="BB28" i="18"/>
  <c r="BL28" i="18"/>
  <c r="BU28" i="18"/>
  <c r="L152" i="18"/>
  <c r="J152" i="18"/>
  <c r="M152" i="18"/>
  <c r="S152" i="18"/>
  <c r="N152" i="18"/>
  <c r="H152" i="18"/>
  <c r="I152" i="18"/>
  <c r="W152" i="18"/>
  <c r="K152" i="18"/>
  <c r="Q152" i="18"/>
  <c r="V152" i="18"/>
  <c r="O152" i="18"/>
  <c r="U152" i="18"/>
  <c r="T152" i="18"/>
  <c r="AB152" i="18"/>
  <c r="AC152" i="18" s="1"/>
  <c r="AR152" i="18"/>
  <c r="AZ152" i="18"/>
  <c r="BW152" i="18"/>
  <c r="AP152" i="18"/>
  <c r="BY152" i="18"/>
  <c r="AY152" i="18"/>
  <c r="BF152" i="18"/>
  <c r="BH152" i="18"/>
  <c r="BP152" i="18"/>
  <c r="AJ152" i="18"/>
  <c r="BQ152" i="18"/>
  <c r="AI152" i="18"/>
  <c r="AS152" i="18"/>
  <c r="BA152" i="18"/>
  <c r="BG152" i="18"/>
  <c r="BO152" i="18"/>
  <c r="BX152" i="18"/>
  <c r="AL152" i="18"/>
  <c r="AW152" i="18"/>
  <c r="BC152" i="18"/>
  <c r="BJ152" i="18"/>
  <c r="BR152" i="18"/>
  <c r="BZ152" i="18"/>
  <c r="AF152" i="18"/>
  <c r="AO152" i="18"/>
  <c r="AT152" i="18"/>
  <c r="BD152" i="18"/>
  <c r="BN152" i="18"/>
  <c r="BS152" i="18"/>
  <c r="AG152" i="18"/>
  <c r="AM152" i="18"/>
  <c r="AU152" i="18"/>
  <c r="BE152" i="18"/>
  <c r="BK152" i="18"/>
  <c r="BU152" i="18"/>
  <c r="AK152" i="18"/>
  <c r="AN152" i="18"/>
  <c r="AX152" i="18"/>
  <c r="BB152" i="18"/>
  <c r="BL152" i="18"/>
  <c r="BT152" i="18"/>
  <c r="AH152" i="18"/>
  <c r="AQ152" i="18"/>
  <c r="AV152" i="18"/>
  <c r="BI152" i="18"/>
  <c r="BM152" i="18"/>
  <c r="BV152" i="18"/>
  <c r="L151" i="18"/>
  <c r="M151" i="18"/>
  <c r="N151" i="18"/>
  <c r="I151" i="18"/>
  <c r="U151" i="18"/>
  <c r="H151" i="18"/>
  <c r="K151" i="18"/>
  <c r="J151" i="18"/>
  <c r="O151" i="18"/>
  <c r="T151" i="18"/>
  <c r="S151" i="18"/>
  <c r="AB151" i="18"/>
  <c r="AC151" i="18" s="1"/>
  <c r="Q151" i="18"/>
  <c r="W151" i="18"/>
  <c r="V151" i="18"/>
  <c r="BG151" i="18"/>
  <c r="BO151" i="18"/>
  <c r="AJ151" i="18"/>
  <c r="BJ151" i="18"/>
  <c r="AL151" i="18"/>
  <c r="BR151" i="18"/>
  <c r="AS151" i="18"/>
  <c r="BX151" i="18"/>
  <c r="AX151" i="18"/>
  <c r="BZ151" i="18"/>
  <c r="AZ151" i="18"/>
  <c r="AY151" i="18"/>
  <c r="AK151" i="18"/>
  <c r="AP151" i="18"/>
  <c r="BA151" i="18"/>
  <c r="BH151" i="18"/>
  <c r="BQ151" i="18"/>
  <c r="BY151" i="18"/>
  <c r="AF151" i="18"/>
  <c r="AM151" i="18"/>
  <c r="AW151" i="18"/>
  <c r="BD151" i="18"/>
  <c r="BK151" i="18"/>
  <c r="BS151" i="18"/>
  <c r="AG151" i="18"/>
  <c r="AN151" i="18"/>
  <c r="AT151" i="18"/>
  <c r="BE151" i="18"/>
  <c r="BL151" i="18"/>
  <c r="BT151" i="18"/>
  <c r="AH151" i="18"/>
  <c r="AO151" i="18"/>
  <c r="BC151" i="18"/>
  <c r="BB151" i="18"/>
  <c r="BN151" i="18"/>
  <c r="BV151" i="18"/>
  <c r="AQ151" i="18"/>
  <c r="AU151" i="18"/>
  <c r="BI151" i="18"/>
  <c r="BM151" i="18"/>
  <c r="BU151" i="18"/>
  <c r="AI151" i="18"/>
  <c r="AR151" i="18"/>
  <c r="AV151" i="18"/>
  <c r="BF151" i="18"/>
  <c r="BP151" i="18"/>
  <c r="BW151" i="18"/>
  <c r="M176" i="18"/>
  <c r="N176" i="18"/>
  <c r="U176" i="18"/>
  <c r="I176" i="18"/>
  <c r="H176" i="18"/>
  <c r="K176" i="18"/>
  <c r="J176" i="18"/>
  <c r="L176" i="18"/>
  <c r="O176" i="18"/>
  <c r="T176" i="18"/>
  <c r="S176" i="18"/>
  <c r="Q176" i="18"/>
  <c r="W176" i="18"/>
  <c r="V176" i="18"/>
  <c r="AB176" i="18"/>
  <c r="AC176" i="18" s="1"/>
  <c r="AP176" i="18"/>
  <c r="BA176" i="18"/>
  <c r="BY176" i="18"/>
  <c r="AT176" i="18"/>
  <c r="BD176" i="18"/>
  <c r="BH176" i="18"/>
  <c r="AG176" i="18"/>
  <c r="BJ176" i="18"/>
  <c r="AK176" i="18"/>
  <c r="BQ176" i="18"/>
  <c r="AL176" i="18"/>
  <c r="BS176" i="18"/>
  <c r="AO176" i="18"/>
  <c r="AW176" i="18"/>
  <c r="AY176" i="18"/>
  <c r="BN176" i="18"/>
  <c r="BR176" i="18"/>
  <c r="BZ176" i="18"/>
  <c r="AF176" i="18"/>
  <c r="AM176" i="18"/>
  <c r="AX176" i="18"/>
  <c r="BE176" i="18"/>
  <c r="BK176" i="18"/>
  <c r="BU176" i="18"/>
  <c r="AH176" i="18"/>
  <c r="AN176" i="18"/>
  <c r="AU176" i="18"/>
  <c r="BB176" i="18"/>
  <c r="BL176" i="18"/>
  <c r="BT176" i="18"/>
  <c r="AQ176" i="18"/>
  <c r="AV176" i="18"/>
  <c r="BI176" i="18"/>
  <c r="BP176" i="18"/>
  <c r="BV176" i="18"/>
  <c r="AI176" i="18"/>
  <c r="AR176" i="18"/>
  <c r="AZ176" i="18"/>
  <c r="BF176" i="18"/>
  <c r="BM176" i="18"/>
  <c r="BW176" i="18"/>
  <c r="AJ176" i="18"/>
  <c r="AS176" i="18"/>
  <c r="BC176" i="18"/>
  <c r="BG176" i="18"/>
  <c r="BO176" i="18"/>
  <c r="BX176" i="18"/>
  <c r="N139" i="18"/>
  <c r="I139" i="18"/>
  <c r="H139" i="18"/>
  <c r="K139" i="18"/>
  <c r="J139" i="18"/>
  <c r="L139" i="18"/>
  <c r="O139" i="18"/>
  <c r="M139" i="18"/>
  <c r="S139" i="18"/>
  <c r="Q139" i="18"/>
  <c r="U139" i="18"/>
  <c r="T139" i="18"/>
  <c r="W139" i="18"/>
  <c r="AB139" i="18"/>
  <c r="AC139" i="18" s="1"/>
  <c r="V139" i="18"/>
  <c r="AL139" i="18"/>
  <c r="BJ139" i="18"/>
  <c r="BR139" i="18"/>
  <c r="AH139" i="18"/>
  <c r="BN139" i="18"/>
  <c r="AO139" i="18"/>
  <c r="BT139" i="18"/>
  <c r="AW139" i="18"/>
  <c r="BZ139" i="18"/>
  <c r="AU139" i="18"/>
  <c r="AY139" i="18"/>
  <c r="BE139" i="18"/>
  <c r="AG139" i="18"/>
  <c r="AM139" i="18"/>
  <c r="AT139" i="18"/>
  <c r="BD139" i="18"/>
  <c r="BK139" i="18"/>
  <c r="BS139" i="18"/>
  <c r="AF139" i="18"/>
  <c r="AN139" i="18"/>
  <c r="AX139" i="18"/>
  <c r="BB139" i="18"/>
  <c r="BL139" i="18"/>
  <c r="BV139" i="18"/>
  <c r="AQ139" i="18"/>
  <c r="AV139" i="18"/>
  <c r="BI139" i="18"/>
  <c r="BP139" i="18"/>
  <c r="BU139" i="18"/>
  <c r="AI139" i="18"/>
  <c r="AR139" i="18"/>
  <c r="AZ139" i="18"/>
  <c r="BF139" i="18"/>
  <c r="BM139" i="18"/>
  <c r="BW139" i="18"/>
  <c r="AJ139" i="18"/>
  <c r="AS139" i="18"/>
  <c r="BC139" i="18"/>
  <c r="BG139" i="18"/>
  <c r="BO139" i="18"/>
  <c r="BX139" i="18"/>
  <c r="AK139" i="18"/>
  <c r="AP139" i="18"/>
  <c r="BA139" i="18"/>
  <c r="BH139" i="18"/>
  <c r="BQ139" i="18"/>
  <c r="BY139" i="18"/>
  <c r="H224" i="18"/>
  <c r="R224" i="18" s="1"/>
  <c r="I224" i="18"/>
  <c r="K224" i="18"/>
  <c r="J224" i="18"/>
  <c r="L224" i="18"/>
  <c r="M224" i="18"/>
  <c r="N224" i="18"/>
  <c r="S224" i="18"/>
  <c r="U224" i="18"/>
  <c r="Q224" i="18"/>
  <c r="T224" i="18"/>
  <c r="W224" i="18"/>
  <c r="O224" i="18"/>
  <c r="V224" i="18"/>
  <c r="AB224" i="18"/>
  <c r="AC224" i="18" s="1"/>
  <c r="AX224" i="18"/>
  <c r="BD224" i="18"/>
  <c r="AU224" i="18"/>
  <c r="BB224" i="18"/>
  <c r="AH224" i="18"/>
  <c r="BJ224" i="18"/>
  <c r="AF224" i="18"/>
  <c r="BL224" i="18"/>
  <c r="AL224" i="18"/>
  <c r="BT224" i="18"/>
  <c r="AN224" i="18"/>
  <c r="BS224" i="18"/>
  <c r="AG224" i="18"/>
  <c r="AM224" i="18"/>
  <c r="AT224" i="18"/>
  <c r="BE224" i="18"/>
  <c r="BK224" i="18"/>
  <c r="BV224" i="18"/>
  <c r="AQ224" i="18"/>
  <c r="AV224" i="18"/>
  <c r="BI224" i="18"/>
  <c r="BP224" i="18"/>
  <c r="BU224" i="18"/>
  <c r="AI224" i="18"/>
  <c r="AR224" i="18"/>
  <c r="AZ224" i="18"/>
  <c r="BF224" i="18"/>
  <c r="BM224" i="18"/>
  <c r="BW224" i="18"/>
  <c r="AO224" i="18"/>
  <c r="AS224" i="18"/>
  <c r="BA224" i="18"/>
  <c r="BN224" i="18"/>
  <c r="BO224" i="18"/>
  <c r="BX224" i="18"/>
  <c r="AJ224" i="18"/>
  <c r="AP224" i="18"/>
  <c r="BC224" i="18"/>
  <c r="BG224" i="18"/>
  <c r="BQ224" i="18"/>
  <c r="BY224" i="18"/>
  <c r="AK224" i="18"/>
  <c r="AW224" i="18"/>
  <c r="AY224" i="18"/>
  <c r="BH224" i="18"/>
  <c r="BR224" i="18"/>
  <c r="BZ224" i="18"/>
  <c r="I128" i="18"/>
  <c r="H128" i="18"/>
  <c r="K128" i="18"/>
  <c r="J128" i="18"/>
  <c r="L128" i="18"/>
  <c r="M128" i="18"/>
  <c r="N128" i="18"/>
  <c r="S128" i="18"/>
  <c r="U128" i="18"/>
  <c r="Q128" i="18"/>
  <c r="T128" i="18"/>
  <c r="O128" i="18"/>
  <c r="AB128" i="18"/>
  <c r="AC128" i="18" s="1"/>
  <c r="W128" i="18"/>
  <c r="V128" i="18"/>
  <c r="AG128" i="18"/>
  <c r="AM128" i="18"/>
  <c r="BK128" i="18"/>
  <c r="BU128" i="18"/>
  <c r="AH128" i="18"/>
  <c r="BP128" i="18"/>
  <c r="AQ128" i="18"/>
  <c r="BV128" i="18"/>
  <c r="AX128" i="18"/>
  <c r="AV128" i="18"/>
  <c r="BE128" i="18"/>
  <c r="BI128" i="18"/>
  <c r="AN128" i="18"/>
  <c r="AU128" i="18"/>
  <c r="BB128" i="18"/>
  <c r="BL128" i="18"/>
  <c r="BT128" i="18"/>
  <c r="AI128" i="18"/>
  <c r="AR128" i="18"/>
  <c r="AZ128" i="18"/>
  <c r="BF128" i="18"/>
  <c r="BM128" i="18"/>
  <c r="BW128" i="18"/>
  <c r="AJ128" i="18"/>
  <c r="AS128" i="18"/>
  <c r="BA128" i="18"/>
  <c r="BG128" i="18"/>
  <c r="BO128" i="18"/>
  <c r="BX128" i="18"/>
  <c r="AK128" i="18"/>
  <c r="AP128" i="18"/>
  <c r="BC128" i="18"/>
  <c r="BH128" i="18"/>
  <c r="BQ128" i="18"/>
  <c r="BY128" i="18"/>
  <c r="AL128" i="18"/>
  <c r="AW128" i="18"/>
  <c r="AY128" i="18"/>
  <c r="BJ128" i="18"/>
  <c r="BR128" i="18"/>
  <c r="BZ128" i="18"/>
  <c r="AF128" i="18"/>
  <c r="AO128" i="18"/>
  <c r="AT128" i="18"/>
  <c r="BD128" i="18"/>
  <c r="BN128" i="18"/>
  <c r="BS128" i="18"/>
  <c r="K185" i="18"/>
  <c r="H185" i="18"/>
  <c r="J185" i="18"/>
  <c r="L185" i="18"/>
  <c r="M185" i="18"/>
  <c r="S185" i="18"/>
  <c r="N185" i="18"/>
  <c r="U185" i="18"/>
  <c r="I185" i="18"/>
  <c r="T185" i="18"/>
  <c r="Q185" i="18"/>
  <c r="AB185" i="18"/>
  <c r="AC185" i="18" s="1"/>
  <c r="O185" i="18"/>
  <c r="W185" i="18"/>
  <c r="V185" i="18"/>
  <c r="AV185" i="18"/>
  <c r="BB185" i="18"/>
  <c r="AZ185" i="18"/>
  <c r="BF185" i="18"/>
  <c r="AF185" i="18"/>
  <c r="BL185" i="18"/>
  <c r="AI185" i="18"/>
  <c r="BM185" i="18"/>
  <c r="AN185" i="18"/>
  <c r="BU185" i="18"/>
  <c r="AR185" i="18"/>
  <c r="BW185" i="18"/>
  <c r="AQ185" i="18"/>
  <c r="AX185" i="18"/>
  <c r="BI185" i="18"/>
  <c r="BP185" i="18"/>
  <c r="BV185" i="18"/>
  <c r="AJ185" i="18"/>
  <c r="AS185" i="18"/>
  <c r="BA185" i="18"/>
  <c r="BG185" i="18"/>
  <c r="BO185" i="18"/>
  <c r="BX185" i="18"/>
  <c r="AK185" i="18"/>
  <c r="AP185" i="18"/>
  <c r="BC185" i="18"/>
  <c r="BH185" i="18"/>
  <c r="BQ185" i="18"/>
  <c r="BY185" i="18"/>
  <c r="AL185" i="18"/>
  <c r="AW185" i="18"/>
  <c r="AY185" i="18"/>
  <c r="BJ185" i="18"/>
  <c r="BR185" i="18"/>
  <c r="BZ185" i="18"/>
  <c r="AG185" i="18"/>
  <c r="AM185" i="18"/>
  <c r="AT185" i="18"/>
  <c r="BD185" i="18"/>
  <c r="BK185" i="18"/>
  <c r="BS185" i="18"/>
  <c r="AH185" i="18"/>
  <c r="AO185" i="18"/>
  <c r="AU185" i="18"/>
  <c r="BE185" i="18"/>
  <c r="BN185" i="18"/>
  <c r="BT185" i="18"/>
  <c r="J213" i="18"/>
  <c r="K213" i="18"/>
  <c r="L213" i="18"/>
  <c r="M213" i="18"/>
  <c r="N213" i="18"/>
  <c r="I213" i="18"/>
  <c r="S213" i="18"/>
  <c r="H213" i="18"/>
  <c r="R213" i="18" s="1"/>
  <c r="Q213" i="18"/>
  <c r="O213" i="18"/>
  <c r="U213" i="18"/>
  <c r="T213" i="18"/>
  <c r="W213" i="18"/>
  <c r="V213" i="18"/>
  <c r="AB213" i="18"/>
  <c r="AC213" i="18" s="1"/>
  <c r="AQ213" i="18"/>
  <c r="BP213" i="18"/>
  <c r="BV213" i="18"/>
  <c r="AJ213" i="18"/>
  <c r="BO213" i="18"/>
  <c r="AP213" i="18"/>
  <c r="BX213" i="18"/>
  <c r="AV213" i="18"/>
  <c r="BA213" i="18"/>
  <c r="BI213" i="18"/>
  <c r="BG213" i="18"/>
  <c r="AI213" i="18"/>
  <c r="AR213" i="18"/>
  <c r="AZ213" i="18"/>
  <c r="BF213" i="18"/>
  <c r="BM213" i="18"/>
  <c r="BW213" i="18"/>
  <c r="AK213" i="18"/>
  <c r="AS213" i="18"/>
  <c r="BC213" i="18"/>
  <c r="BH213" i="18"/>
  <c r="BQ213" i="18"/>
  <c r="BY213" i="18"/>
  <c r="AO213" i="18"/>
  <c r="AW213" i="18"/>
  <c r="AY213" i="18"/>
  <c r="BN213" i="18"/>
  <c r="BR213" i="18"/>
  <c r="BZ213" i="18"/>
  <c r="AF213" i="18"/>
  <c r="AL213" i="18"/>
  <c r="AX213" i="18"/>
  <c r="BD213" i="18"/>
  <c r="BJ213" i="18"/>
  <c r="BS213" i="18"/>
  <c r="AH213" i="18"/>
  <c r="AM213" i="18"/>
  <c r="AT213" i="18"/>
  <c r="BE213" i="18"/>
  <c r="BK213" i="18"/>
  <c r="BT213" i="18"/>
  <c r="AG213" i="18"/>
  <c r="AN213" i="18"/>
  <c r="AU213" i="18"/>
  <c r="BB213" i="18"/>
  <c r="BL213" i="18"/>
  <c r="BU213" i="18"/>
  <c r="J111" i="18"/>
  <c r="L111" i="18"/>
  <c r="M111" i="18"/>
  <c r="N111" i="18"/>
  <c r="K111" i="18"/>
  <c r="H111" i="18"/>
  <c r="I111" i="18"/>
  <c r="O111" i="18"/>
  <c r="U111" i="18"/>
  <c r="W111" i="18"/>
  <c r="T111" i="18"/>
  <c r="V111" i="18"/>
  <c r="S111" i="18"/>
  <c r="Q111" i="18"/>
  <c r="AB111" i="18"/>
  <c r="AC111" i="18" s="1"/>
  <c r="AZ111" i="18"/>
  <c r="BF111" i="18"/>
  <c r="AY111" i="18"/>
  <c r="BH111" i="18"/>
  <c r="AI111" i="18"/>
  <c r="BP111" i="18"/>
  <c r="AK111" i="18"/>
  <c r="BQ111" i="18"/>
  <c r="AR111" i="18"/>
  <c r="BW111" i="18"/>
  <c r="AS111" i="18"/>
  <c r="BY111" i="18"/>
  <c r="AJ111" i="18"/>
  <c r="AP111" i="18"/>
  <c r="BA111" i="18"/>
  <c r="BG111" i="18"/>
  <c r="BO111" i="18"/>
  <c r="BX111" i="18"/>
  <c r="AL111" i="18"/>
  <c r="AW111" i="18"/>
  <c r="BC111" i="18"/>
  <c r="BJ111" i="18"/>
  <c r="BR111" i="18"/>
  <c r="BZ111" i="18"/>
  <c r="AG111" i="18"/>
  <c r="AO111" i="18"/>
  <c r="AT111" i="18"/>
  <c r="BD111" i="18"/>
  <c r="BN111" i="18"/>
  <c r="BS111" i="18"/>
  <c r="AF111" i="18"/>
  <c r="AM111" i="18"/>
  <c r="AU111" i="18"/>
  <c r="BE111" i="18"/>
  <c r="BK111" i="18"/>
  <c r="BU111" i="18"/>
  <c r="AH111" i="18"/>
  <c r="AN111" i="18"/>
  <c r="AX111" i="18"/>
  <c r="BB111" i="18"/>
  <c r="BL111" i="18"/>
  <c r="BT111" i="18"/>
  <c r="AQ111" i="18"/>
  <c r="AV111" i="18"/>
  <c r="BI111" i="18"/>
  <c r="BM111" i="18"/>
  <c r="BV111" i="18"/>
  <c r="L61" i="18"/>
  <c r="M61" i="18"/>
  <c r="N61" i="18"/>
  <c r="I61" i="18"/>
  <c r="AB61" i="18"/>
  <c r="AC61" i="18" s="1"/>
  <c r="K61" i="18"/>
  <c r="O61" i="18"/>
  <c r="U61" i="18"/>
  <c r="H61" i="18"/>
  <c r="J61" i="18"/>
  <c r="T61" i="18"/>
  <c r="S61" i="18"/>
  <c r="Q61" i="18"/>
  <c r="W61" i="18"/>
  <c r="V61" i="18"/>
  <c r="BX61" i="18"/>
  <c r="BO61" i="18"/>
  <c r="AJ61" i="18"/>
  <c r="AR61" i="18"/>
  <c r="AL61" i="18"/>
  <c r="BR61" i="18"/>
  <c r="AS61" i="18"/>
  <c r="BZ61" i="18"/>
  <c r="AZ61" i="18"/>
  <c r="AY61" i="18"/>
  <c r="BG61" i="18"/>
  <c r="BJ61" i="18"/>
  <c r="AK61" i="18"/>
  <c r="AP61" i="18"/>
  <c r="BA61" i="18"/>
  <c r="BH61" i="18"/>
  <c r="BQ61" i="18"/>
  <c r="BY61" i="18"/>
  <c r="AG61" i="18"/>
  <c r="AM61" i="18"/>
  <c r="AW61" i="18"/>
  <c r="BD61" i="18"/>
  <c r="BK61" i="18"/>
  <c r="BS61" i="18"/>
  <c r="AH61" i="18"/>
  <c r="AN61" i="18"/>
  <c r="AT61" i="18"/>
  <c r="BE61" i="18"/>
  <c r="BL61" i="18"/>
  <c r="BT61" i="18"/>
  <c r="AF61" i="18"/>
  <c r="AO61" i="18"/>
  <c r="AU61" i="18"/>
  <c r="BB61" i="18"/>
  <c r="BN61" i="18"/>
  <c r="BU61" i="18"/>
  <c r="AQ61" i="18"/>
  <c r="BC61" i="18"/>
  <c r="BI61" i="18"/>
  <c r="BM61" i="18"/>
  <c r="BV61" i="18"/>
  <c r="AI61" i="18"/>
  <c r="AX61" i="18"/>
  <c r="AV61" i="18"/>
  <c r="BF61" i="18"/>
  <c r="BP61" i="18"/>
  <c r="BW61" i="18"/>
  <c r="N196" i="18"/>
  <c r="M196" i="18"/>
  <c r="I196" i="18"/>
  <c r="H196" i="18"/>
  <c r="U196" i="18"/>
  <c r="K196" i="18"/>
  <c r="S196" i="18"/>
  <c r="J196" i="18"/>
  <c r="L196" i="18"/>
  <c r="O196" i="18"/>
  <c r="T196" i="18"/>
  <c r="Q196" i="18"/>
  <c r="W196" i="18"/>
  <c r="V196" i="18"/>
  <c r="AB196" i="18"/>
  <c r="AC196" i="18" s="1"/>
  <c r="BA196" i="18"/>
  <c r="BN196" i="18"/>
  <c r="BD196" i="18"/>
  <c r="AG196" i="18"/>
  <c r="BP196" i="18"/>
  <c r="AK196" i="18"/>
  <c r="BQ196" i="18"/>
  <c r="AL196" i="18"/>
  <c r="BS196" i="18"/>
  <c r="AW196" i="18"/>
  <c r="BX196" i="18"/>
  <c r="AT196" i="18"/>
  <c r="AO196" i="18"/>
  <c r="AS196" i="18"/>
  <c r="AY196" i="18"/>
  <c r="BH196" i="18"/>
  <c r="BR196" i="18"/>
  <c r="BZ196" i="18"/>
  <c r="AF196" i="18"/>
  <c r="AM196" i="18"/>
  <c r="AX196" i="18"/>
  <c r="BE196" i="18"/>
  <c r="BJ196" i="18"/>
  <c r="BU196" i="18"/>
  <c r="AH196" i="18"/>
  <c r="AN196" i="18"/>
  <c r="AU196" i="18"/>
  <c r="BB196" i="18"/>
  <c r="BK196" i="18"/>
  <c r="BT196" i="18"/>
  <c r="AQ196" i="18"/>
  <c r="AV196" i="18"/>
  <c r="BI196" i="18"/>
  <c r="BL196" i="18"/>
  <c r="BV196" i="18"/>
  <c r="AI196" i="18"/>
  <c r="AR196" i="18"/>
  <c r="AZ196" i="18"/>
  <c r="BF196" i="18"/>
  <c r="BM196" i="18"/>
  <c r="BY196" i="18"/>
  <c r="AJ196" i="18"/>
  <c r="AP196" i="18"/>
  <c r="BC196" i="18"/>
  <c r="BG196" i="18"/>
  <c r="BO196" i="18"/>
  <c r="BW196" i="18"/>
  <c r="N39" i="18"/>
  <c r="I39" i="18"/>
  <c r="H39" i="18"/>
  <c r="K39" i="18"/>
  <c r="O39" i="18"/>
  <c r="S39" i="18"/>
  <c r="J39" i="18"/>
  <c r="L39" i="18"/>
  <c r="M39" i="18"/>
  <c r="Q39" i="18"/>
  <c r="U39" i="18"/>
  <c r="T39" i="18"/>
  <c r="W39" i="18"/>
  <c r="AB39" i="18"/>
  <c r="AC39" i="18" s="1"/>
  <c r="V39" i="18"/>
  <c r="AL39" i="18"/>
  <c r="AT39" i="18"/>
  <c r="BR39" i="18"/>
  <c r="BZ39" i="18"/>
  <c r="AO39" i="18"/>
  <c r="BT39" i="18"/>
  <c r="AW39" i="18"/>
  <c r="AY39" i="18"/>
  <c r="BE39" i="18"/>
  <c r="BN39" i="18"/>
  <c r="AG39" i="18"/>
  <c r="BK39" i="18"/>
  <c r="AF39" i="18"/>
  <c r="AM39" i="18"/>
  <c r="AU39" i="18"/>
  <c r="BD39" i="18"/>
  <c r="BJ39" i="18"/>
  <c r="BS39" i="18"/>
  <c r="AH39" i="18"/>
  <c r="AN39" i="18"/>
  <c r="AX39" i="18"/>
  <c r="BB39" i="18"/>
  <c r="BL39" i="18"/>
  <c r="BV39" i="18"/>
  <c r="AQ39" i="18"/>
  <c r="AV39" i="18"/>
  <c r="BI39" i="18"/>
  <c r="BP39" i="18"/>
  <c r="BU39" i="18"/>
  <c r="AI39" i="18"/>
  <c r="AR39" i="18"/>
  <c r="AZ39" i="18"/>
  <c r="BF39" i="18"/>
  <c r="BM39" i="18"/>
  <c r="BW39" i="18"/>
  <c r="AJ39" i="18"/>
  <c r="AP39" i="18"/>
  <c r="BC39" i="18"/>
  <c r="BG39" i="18"/>
  <c r="BO39" i="18"/>
  <c r="BX39" i="18"/>
  <c r="AK39" i="18"/>
  <c r="AS39" i="18"/>
  <c r="BA39" i="18"/>
  <c r="BH39" i="18"/>
  <c r="BQ39" i="18"/>
  <c r="BY39" i="18"/>
  <c r="H103" i="18"/>
  <c r="I103" i="18"/>
  <c r="K103" i="18"/>
  <c r="J103" i="18"/>
  <c r="L103" i="18"/>
  <c r="W103" i="18"/>
  <c r="M103" i="18"/>
  <c r="N103" i="18"/>
  <c r="V103" i="18"/>
  <c r="U103" i="18"/>
  <c r="T103" i="18"/>
  <c r="S103" i="18"/>
  <c r="O103" i="18"/>
  <c r="Q103" i="18"/>
  <c r="AB103" i="18"/>
  <c r="AC103" i="18" s="1"/>
  <c r="AF103" i="18"/>
  <c r="BD103" i="18"/>
  <c r="BJ103" i="18"/>
  <c r="BB103" i="18"/>
  <c r="AG103" i="18"/>
  <c r="BL103" i="18"/>
  <c r="AL103" i="18"/>
  <c r="BR103" i="18"/>
  <c r="AN103" i="18"/>
  <c r="BS103" i="18"/>
  <c r="AT103" i="18"/>
  <c r="AU103" i="18"/>
  <c r="AH103" i="18"/>
  <c r="AM103" i="18"/>
  <c r="AW103" i="18"/>
  <c r="BE103" i="18"/>
  <c r="BK103" i="18"/>
  <c r="BU103" i="18"/>
  <c r="AQ103" i="18"/>
  <c r="AV103" i="18"/>
  <c r="BI103" i="18"/>
  <c r="BP103" i="18"/>
  <c r="BV103" i="18"/>
  <c r="AI103" i="18"/>
  <c r="AR103" i="18"/>
  <c r="AZ103" i="18"/>
  <c r="BF103" i="18"/>
  <c r="BM103" i="18"/>
  <c r="BW103" i="18"/>
  <c r="AJ103" i="18"/>
  <c r="AP103" i="18"/>
  <c r="BA103" i="18"/>
  <c r="BG103" i="18"/>
  <c r="BO103" i="18"/>
  <c r="BY103" i="18"/>
  <c r="AO103" i="18"/>
  <c r="AS103" i="18"/>
  <c r="BC103" i="18"/>
  <c r="BH103" i="18"/>
  <c r="BT103" i="18"/>
  <c r="BX103" i="18"/>
  <c r="AK103" i="18"/>
  <c r="AX103" i="18"/>
  <c r="AY103" i="18"/>
  <c r="BN103" i="18"/>
  <c r="BQ103" i="18"/>
  <c r="BZ103" i="18"/>
  <c r="I50" i="18"/>
  <c r="H50" i="18"/>
  <c r="S50" i="18"/>
  <c r="K50" i="18"/>
  <c r="J50" i="18"/>
  <c r="U50" i="18"/>
  <c r="L50" i="18"/>
  <c r="M50" i="18"/>
  <c r="N50" i="18"/>
  <c r="Q50" i="18"/>
  <c r="T50" i="18"/>
  <c r="O50" i="18"/>
  <c r="AB50" i="18"/>
  <c r="AC50" i="18" s="1"/>
  <c r="W50" i="18"/>
  <c r="V50" i="18"/>
  <c r="AM50" i="18"/>
  <c r="AX50" i="18"/>
  <c r="BU50" i="18"/>
  <c r="AQ50" i="18"/>
  <c r="BT50" i="18"/>
  <c r="AV50" i="18"/>
  <c r="BE50" i="18"/>
  <c r="BI50" i="18"/>
  <c r="AF50" i="18"/>
  <c r="BK50" i="18"/>
  <c r="AH50" i="18"/>
  <c r="BP50" i="18"/>
  <c r="AN50" i="18"/>
  <c r="AU50" i="18"/>
  <c r="BB50" i="18"/>
  <c r="BL50" i="18"/>
  <c r="BV50" i="18"/>
  <c r="AI50" i="18"/>
  <c r="AW50" i="18"/>
  <c r="AZ50" i="18"/>
  <c r="BF50" i="18"/>
  <c r="BM50" i="18"/>
  <c r="BW50" i="18"/>
  <c r="AJ50" i="18"/>
  <c r="AR50" i="18"/>
  <c r="BA50" i="18"/>
  <c r="BG50" i="18"/>
  <c r="BO50" i="18"/>
  <c r="BY50" i="18"/>
  <c r="AK50" i="18"/>
  <c r="AP50" i="18"/>
  <c r="BC50" i="18"/>
  <c r="BH50" i="18"/>
  <c r="BQ50" i="18"/>
  <c r="BX50" i="18"/>
  <c r="AL50" i="18"/>
  <c r="AS50" i="18"/>
  <c r="AY50" i="18"/>
  <c r="BJ50" i="18"/>
  <c r="BR50" i="18"/>
  <c r="BZ50" i="18"/>
  <c r="AG50" i="18"/>
  <c r="AO50" i="18"/>
  <c r="AT50" i="18"/>
  <c r="BD50" i="18"/>
  <c r="BN50" i="18"/>
  <c r="BS50" i="18"/>
  <c r="K180" i="18"/>
  <c r="H180" i="18"/>
  <c r="J180" i="18"/>
  <c r="U180" i="18"/>
  <c r="L180" i="18"/>
  <c r="M180" i="18"/>
  <c r="N180" i="18"/>
  <c r="I180" i="18"/>
  <c r="T180" i="18"/>
  <c r="S180" i="18"/>
  <c r="O180" i="18"/>
  <c r="Q180" i="18"/>
  <c r="AB180" i="18"/>
  <c r="AC180" i="18" s="1"/>
  <c r="W180" i="18"/>
  <c r="V180" i="18"/>
  <c r="BL180" i="18"/>
  <c r="BB180" i="18"/>
  <c r="AH180" i="18"/>
  <c r="BF180" i="18"/>
  <c r="AI180" i="18"/>
  <c r="BM180" i="18"/>
  <c r="AN180" i="18"/>
  <c r="AR180" i="18"/>
  <c r="BY180" i="18"/>
  <c r="AV180" i="18"/>
  <c r="AQ180" i="18"/>
  <c r="AX180" i="18"/>
  <c r="BI180" i="18"/>
  <c r="BP180" i="18"/>
  <c r="BV180" i="18"/>
  <c r="AJ180" i="18"/>
  <c r="AP180" i="18"/>
  <c r="BA180" i="18"/>
  <c r="BG180" i="18"/>
  <c r="BO180" i="18"/>
  <c r="AK180" i="18"/>
  <c r="AS180" i="18"/>
  <c r="BC180" i="18"/>
  <c r="BX180" i="18"/>
  <c r="AL180" i="18"/>
  <c r="AY180" i="18"/>
  <c r="BJ180" i="18"/>
  <c r="BR180" i="18"/>
  <c r="AG180" i="18"/>
  <c r="AM180" i="18"/>
  <c r="BD180" i="18"/>
  <c r="AF180" i="18"/>
  <c r="AU180" i="18"/>
  <c r="BT180" i="18"/>
  <c r="K24" i="18"/>
  <c r="J24" i="18"/>
  <c r="M24" i="18"/>
  <c r="L24" i="18"/>
  <c r="S24" i="18"/>
  <c r="N24" i="18"/>
  <c r="I24" i="18"/>
  <c r="H24" i="18"/>
  <c r="Q24" i="18"/>
  <c r="O24" i="18"/>
  <c r="U24" i="18"/>
  <c r="T24" i="18"/>
  <c r="W24" i="18"/>
  <c r="V24" i="18"/>
  <c r="AB24" i="18"/>
  <c r="AC24" i="18" s="1"/>
  <c r="AZ24" i="18"/>
  <c r="AW24" i="18"/>
  <c r="AP24" i="18"/>
  <c r="BC24" i="18"/>
  <c r="BF24" i="18"/>
  <c r="BH24" i="18"/>
  <c r="AI24" i="18"/>
  <c r="BV24" i="18"/>
  <c r="AK24" i="18"/>
  <c r="AJ24" i="18"/>
  <c r="AR24" i="18"/>
  <c r="BA24" i="18"/>
  <c r="BG24" i="18"/>
  <c r="BY24" i="18"/>
  <c r="AO24" i="18"/>
  <c r="AS24" i="18"/>
  <c r="AY24" i="18"/>
  <c r="BJ24" i="18"/>
  <c r="AG24" i="18"/>
  <c r="AL24" i="18"/>
  <c r="AX24" i="18"/>
  <c r="BD24" i="18"/>
  <c r="BK24" i="18"/>
  <c r="AF24" i="18"/>
  <c r="AM24" i="18"/>
  <c r="AT24" i="18"/>
  <c r="BE24" i="18"/>
  <c r="BN24" i="18"/>
  <c r="AH24" i="18"/>
  <c r="AN24" i="18"/>
  <c r="AU24" i="18"/>
  <c r="BB24" i="18"/>
  <c r="BP24" i="18"/>
  <c r="AQ24" i="18"/>
  <c r="AV24" i="18"/>
  <c r="BI24" i="18"/>
  <c r="BO24" i="18"/>
  <c r="BM24" i="18"/>
  <c r="BW24" i="18"/>
  <c r="BQ24" i="18"/>
  <c r="BX24" i="18"/>
  <c r="BR24" i="18"/>
  <c r="BZ24" i="18"/>
  <c r="BS24" i="18"/>
  <c r="BT24" i="18"/>
  <c r="BL24" i="18"/>
  <c r="BU24" i="18"/>
  <c r="J104" i="18"/>
  <c r="L104" i="18"/>
  <c r="M104" i="18"/>
  <c r="S104" i="18"/>
  <c r="N104" i="18"/>
  <c r="W104" i="18"/>
  <c r="H104" i="18"/>
  <c r="I104" i="18"/>
  <c r="K104" i="18"/>
  <c r="Q104" i="18"/>
  <c r="V104" i="18"/>
  <c r="O104" i="18"/>
  <c r="U104" i="18"/>
  <c r="T104" i="18"/>
  <c r="AB104" i="18"/>
  <c r="AC104" i="18" s="1"/>
  <c r="AJ104" i="18"/>
  <c r="BG104" i="18"/>
  <c r="BJ104" i="18"/>
  <c r="BO104" i="18"/>
  <c r="AL104" i="18"/>
  <c r="BR104" i="18"/>
  <c r="AP104" i="18"/>
  <c r="BX104" i="18"/>
  <c r="AT104" i="18"/>
  <c r="BZ104" i="18"/>
  <c r="BA104" i="18"/>
  <c r="BC104" i="18"/>
  <c r="AK104" i="18"/>
  <c r="AS104" i="18"/>
  <c r="AY104" i="18"/>
  <c r="BH104" i="18"/>
  <c r="BQ104" i="18"/>
  <c r="BY104" i="18"/>
  <c r="AG104" i="18"/>
  <c r="AO104" i="18"/>
  <c r="AW104" i="18"/>
  <c r="BD104" i="18"/>
  <c r="BK104" i="18"/>
  <c r="BS104" i="18"/>
  <c r="AH104" i="18"/>
  <c r="AM104" i="18"/>
  <c r="AU104" i="18"/>
  <c r="BE104" i="18"/>
  <c r="BN104" i="18"/>
  <c r="BT104" i="18"/>
  <c r="AF104" i="18"/>
  <c r="AN104" i="18"/>
  <c r="AX104" i="18"/>
  <c r="BB104" i="18"/>
  <c r="BL104" i="18"/>
  <c r="BU104" i="18"/>
  <c r="AQ104" i="18"/>
  <c r="AV104" i="18"/>
  <c r="BI104" i="18"/>
  <c r="BM104" i="18"/>
  <c r="BV104" i="18"/>
  <c r="AI104" i="18"/>
  <c r="AR104" i="18"/>
  <c r="AZ104" i="18"/>
  <c r="BF104" i="18"/>
  <c r="BP104" i="18"/>
  <c r="BW104" i="18"/>
  <c r="L26" i="18"/>
  <c r="M26" i="18"/>
  <c r="N26" i="18"/>
  <c r="O26" i="18"/>
  <c r="AB26" i="18"/>
  <c r="AC26" i="18" s="1"/>
  <c r="U26" i="18"/>
  <c r="I26" i="18"/>
  <c r="H26" i="18"/>
  <c r="K26" i="18"/>
  <c r="J26" i="18"/>
  <c r="T26" i="18"/>
  <c r="S26" i="18"/>
  <c r="Q26" i="18"/>
  <c r="W26" i="18"/>
  <c r="V26" i="18"/>
  <c r="BY26" i="18"/>
  <c r="AX26" i="18"/>
  <c r="AS26" i="18"/>
  <c r="BA26" i="18"/>
  <c r="BD26" i="18"/>
  <c r="BH26" i="18"/>
  <c r="AG26" i="18"/>
  <c r="BK26" i="18"/>
  <c r="AK26" i="18"/>
  <c r="BO26" i="18"/>
  <c r="AM26" i="18"/>
  <c r="BS26" i="18"/>
  <c r="AL26" i="18"/>
  <c r="AP26" i="18"/>
  <c r="AY26" i="18"/>
  <c r="BJ26" i="18"/>
  <c r="BQ26" i="18"/>
  <c r="BZ26" i="18"/>
  <c r="AF26" i="18"/>
  <c r="AN26" i="18"/>
  <c r="AT26" i="18"/>
  <c r="BE26" i="18"/>
  <c r="BL26" i="18"/>
  <c r="BT26" i="18"/>
  <c r="AH26" i="18"/>
  <c r="AO26" i="18"/>
  <c r="AU26" i="18"/>
  <c r="BB26" i="18"/>
  <c r="BN26" i="18"/>
  <c r="BU26" i="18"/>
  <c r="AQ26" i="18"/>
  <c r="BC26" i="18"/>
  <c r="BI26" i="18"/>
  <c r="BM26" i="18"/>
  <c r="BV26" i="18"/>
  <c r="AI26" i="18"/>
  <c r="AR26" i="18"/>
  <c r="AV26" i="18"/>
  <c r="BF26" i="18"/>
  <c r="BP26" i="18"/>
  <c r="BW26" i="18"/>
  <c r="AJ26" i="18"/>
  <c r="AW26" i="18"/>
  <c r="AZ26" i="18"/>
  <c r="BG26" i="18"/>
  <c r="BR26" i="18"/>
  <c r="BX26" i="18"/>
  <c r="N164" i="18"/>
  <c r="M164" i="18"/>
  <c r="U164" i="18"/>
  <c r="I164" i="18"/>
  <c r="H164" i="18"/>
  <c r="K164" i="18"/>
  <c r="J164" i="18"/>
  <c r="L164" i="18"/>
  <c r="O164" i="18"/>
  <c r="T164" i="18"/>
  <c r="S164" i="18"/>
  <c r="Q164" i="18"/>
  <c r="W164" i="18"/>
  <c r="V164" i="18"/>
  <c r="AB164" i="18"/>
  <c r="AC164" i="18" s="1"/>
  <c r="AG164" i="18"/>
  <c r="BN164" i="18"/>
  <c r="AO164" i="18"/>
  <c r="BJ164" i="18"/>
  <c r="BR164" i="18"/>
  <c r="AM164" i="18"/>
  <c r="BU164" i="18"/>
  <c r="AT164" i="18"/>
  <c r="BZ164" i="18"/>
  <c r="AW164" i="18"/>
  <c r="AY164" i="18"/>
  <c r="BE164" i="18"/>
  <c r="AF164" i="18"/>
  <c r="AL164" i="18"/>
  <c r="AX164" i="18"/>
  <c r="BD164" i="18"/>
  <c r="BP164" i="18"/>
  <c r="BS164" i="18"/>
  <c r="AH164" i="18"/>
  <c r="AN164" i="18"/>
  <c r="AU164" i="18"/>
  <c r="BB164" i="18"/>
  <c r="BK164" i="18"/>
  <c r="BT164" i="18"/>
  <c r="AQ164" i="18"/>
  <c r="AV164" i="18"/>
  <c r="BI164" i="18"/>
  <c r="BL164" i="18"/>
  <c r="BV164" i="18"/>
  <c r="AI164" i="18"/>
  <c r="AR164" i="18"/>
  <c r="AZ164" i="18"/>
  <c r="BF164" i="18"/>
  <c r="BM164" i="18"/>
  <c r="BY164" i="18"/>
  <c r="AJ164" i="18"/>
  <c r="AP164" i="18"/>
  <c r="BC164" i="18"/>
  <c r="BG164" i="18"/>
  <c r="BO164" i="18"/>
  <c r="BW164" i="18"/>
  <c r="AK164" i="18"/>
  <c r="AS164" i="18"/>
  <c r="BA164" i="18"/>
  <c r="BH164" i="18"/>
  <c r="BQ164" i="18"/>
  <c r="BX164" i="18"/>
  <c r="N30" i="18"/>
  <c r="S30" i="18"/>
  <c r="I30" i="18"/>
  <c r="O30" i="18"/>
  <c r="H30" i="18"/>
  <c r="K30" i="18"/>
  <c r="J30" i="18"/>
  <c r="L30" i="18"/>
  <c r="M30" i="18"/>
  <c r="Q30" i="18"/>
  <c r="U30" i="18"/>
  <c r="T30" i="18"/>
  <c r="W30" i="18"/>
  <c r="AB30" i="18"/>
  <c r="AC30" i="18" s="1"/>
  <c r="V30" i="18"/>
  <c r="AT30" i="18"/>
  <c r="AX30" i="18"/>
  <c r="BD30" i="18"/>
  <c r="BB30" i="18"/>
  <c r="AF30" i="18"/>
  <c r="BJ30" i="18"/>
  <c r="AG30" i="18"/>
  <c r="BL30" i="18"/>
  <c r="AM30" i="18"/>
  <c r="BS30" i="18"/>
  <c r="AN30" i="18"/>
  <c r="BU30" i="18"/>
  <c r="AH30" i="18"/>
  <c r="AO30" i="18"/>
  <c r="AU30" i="18"/>
  <c r="BE30" i="18"/>
  <c r="BK30" i="18"/>
  <c r="BT30" i="18"/>
  <c r="AQ30" i="18"/>
  <c r="AV30" i="18"/>
  <c r="BI30" i="18"/>
  <c r="BP30" i="18"/>
  <c r="BV30" i="18"/>
  <c r="AI30" i="18"/>
  <c r="AR30" i="18"/>
  <c r="AZ30" i="18"/>
  <c r="BF30" i="18"/>
  <c r="BM30" i="18"/>
  <c r="BW30" i="18"/>
  <c r="AJ30" i="18"/>
  <c r="AW30" i="18"/>
  <c r="BC30" i="18"/>
  <c r="BG30" i="18"/>
  <c r="BO30" i="18"/>
  <c r="BX30" i="18"/>
  <c r="AK30" i="18"/>
  <c r="AP30" i="18"/>
  <c r="BA30" i="18"/>
  <c r="BH30" i="18"/>
  <c r="BQ30" i="18"/>
  <c r="BY30" i="18"/>
  <c r="AL30" i="18"/>
  <c r="AS30" i="18"/>
  <c r="AY30" i="18"/>
  <c r="BN30" i="18"/>
  <c r="BR30" i="18"/>
  <c r="BZ30" i="18"/>
  <c r="H59" i="18"/>
  <c r="S59" i="18"/>
  <c r="I59" i="18"/>
  <c r="K59" i="18"/>
  <c r="J59" i="18"/>
  <c r="L59" i="18"/>
  <c r="M59" i="18"/>
  <c r="N59" i="18"/>
  <c r="Q59" i="18"/>
  <c r="U59" i="18"/>
  <c r="T59" i="18"/>
  <c r="W59" i="18"/>
  <c r="O59" i="18"/>
  <c r="V59" i="18"/>
  <c r="AB59" i="18"/>
  <c r="AC59" i="18" s="1"/>
  <c r="AM59" i="18"/>
  <c r="BP59" i="18"/>
  <c r="BK59" i="18"/>
  <c r="BS59" i="18"/>
  <c r="AG59" i="18"/>
  <c r="AO59" i="18"/>
  <c r="AQ59" i="18"/>
  <c r="BV59" i="18"/>
  <c r="AW59" i="18"/>
  <c r="AV59" i="18"/>
  <c r="BE59" i="18"/>
  <c r="BI59" i="18"/>
  <c r="AF59" i="18"/>
  <c r="AN59" i="18"/>
  <c r="AU59" i="18"/>
  <c r="BB59" i="18"/>
  <c r="BL59" i="18"/>
  <c r="BU59" i="18"/>
  <c r="AR59" i="18"/>
  <c r="AZ59" i="18"/>
  <c r="BF59" i="18"/>
  <c r="BM59" i="18"/>
  <c r="BW59" i="18"/>
  <c r="AI59" i="18"/>
  <c r="AP59" i="18"/>
  <c r="BA59" i="18"/>
  <c r="BG59" i="18"/>
  <c r="BO59" i="18"/>
  <c r="BY59" i="18"/>
  <c r="AJ59" i="18"/>
  <c r="AS59" i="18"/>
  <c r="BC59" i="18"/>
  <c r="BH59" i="18"/>
  <c r="BR59" i="18"/>
  <c r="BX59" i="18"/>
  <c r="AK59" i="18"/>
  <c r="AX59" i="18"/>
  <c r="AY59" i="18"/>
  <c r="BN59" i="18"/>
  <c r="BQ59" i="18"/>
  <c r="BZ59" i="18"/>
  <c r="AH59" i="18"/>
  <c r="AL59" i="18"/>
  <c r="AT59" i="18"/>
  <c r="BD59" i="18"/>
  <c r="BJ59" i="18"/>
  <c r="BT59" i="18"/>
  <c r="H188" i="18"/>
  <c r="I188" i="18"/>
  <c r="K188" i="18"/>
  <c r="J188" i="18"/>
  <c r="L188" i="18"/>
  <c r="M188" i="18"/>
  <c r="N188" i="18"/>
  <c r="U188" i="18"/>
  <c r="T188" i="18"/>
  <c r="O188" i="18"/>
  <c r="S188" i="18"/>
  <c r="Q188" i="18"/>
  <c r="AB188" i="18"/>
  <c r="AC188" i="18" s="1"/>
  <c r="W188" i="18"/>
  <c r="V188" i="18"/>
  <c r="AV188" i="18"/>
  <c r="BA188" i="18"/>
  <c r="BB188" i="18"/>
  <c r="BF188" i="18"/>
  <c r="BL188" i="18"/>
  <c r="AI188" i="18"/>
  <c r="BO188" i="18"/>
  <c r="AN188" i="18"/>
  <c r="BT188" i="18"/>
  <c r="AR188" i="18"/>
  <c r="BW188" i="18"/>
  <c r="AH188" i="18"/>
  <c r="AQ188" i="18"/>
  <c r="AZ188" i="18"/>
  <c r="BI188" i="18"/>
  <c r="BM188" i="18"/>
  <c r="BV188" i="18"/>
  <c r="AJ188" i="18"/>
  <c r="AP188" i="18"/>
  <c r="AW188" i="18"/>
  <c r="BG188" i="18"/>
  <c r="BP188" i="18"/>
  <c r="BX188" i="18"/>
  <c r="AK188" i="18"/>
  <c r="AS188" i="18"/>
  <c r="BC188" i="18"/>
  <c r="BH188" i="18"/>
  <c r="BQ188" i="18"/>
  <c r="BY188" i="18"/>
  <c r="AL188" i="18"/>
  <c r="AT188" i="18"/>
  <c r="AY188" i="18"/>
  <c r="BJ188" i="18"/>
  <c r="BR188" i="18"/>
  <c r="BZ188" i="18"/>
  <c r="AG188" i="18"/>
  <c r="AO188" i="18"/>
  <c r="AX188" i="18"/>
  <c r="BD188" i="18"/>
  <c r="BN188" i="18"/>
  <c r="BS188" i="18"/>
  <c r="AF188" i="18"/>
  <c r="AM188" i="18"/>
  <c r="AU188" i="18"/>
  <c r="BE188" i="18"/>
  <c r="BK188" i="18"/>
  <c r="BU188" i="18"/>
  <c r="H38" i="18"/>
  <c r="K38" i="18"/>
  <c r="J38" i="18"/>
  <c r="L38" i="18"/>
  <c r="M38" i="18"/>
  <c r="N38" i="18"/>
  <c r="U38" i="18"/>
  <c r="I38" i="18"/>
  <c r="T38" i="18"/>
  <c r="S38" i="18"/>
  <c r="O38" i="18"/>
  <c r="Q38" i="18"/>
  <c r="AB38" i="18"/>
  <c r="AC38" i="18" s="1"/>
  <c r="W38" i="18"/>
  <c r="V38" i="18"/>
  <c r="BM38" i="18"/>
  <c r="BV38" i="18"/>
  <c r="BP38" i="18"/>
  <c r="AG38" i="18"/>
  <c r="AJ38" i="18"/>
  <c r="AQ38" i="18"/>
  <c r="AP38" i="18"/>
  <c r="BX38" i="18"/>
  <c r="AZ38" i="18"/>
  <c r="BC38" i="18"/>
  <c r="BI38" i="18"/>
  <c r="BG38" i="18"/>
  <c r="AI38" i="18"/>
  <c r="AR38" i="18"/>
  <c r="AW38" i="18"/>
  <c r="BF38" i="18"/>
  <c r="BO38" i="18"/>
  <c r="BW38" i="18"/>
  <c r="AK38" i="18"/>
  <c r="AS38" i="18"/>
  <c r="BA38" i="18"/>
  <c r="BH38" i="18"/>
  <c r="BQ38" i="18"/>
  <c r="BY38" i="18"/>
  <c r="AL38" i="18"/>
  <c r="AT38" i="18"/>
  <c r="AY38" i="18"/>
  <c r="BJ38" i="18"/>
  <c r="BR38" i="18"/>
  <c r="BZ38" i="18"/>
  <c r="AH38" i="18"/>
  <c r="AM38" i="18"/>
  <c r="AU38" i="18"/>
  <c r="BD38" i="18"/>
  <c r="BN38" i="18"/>
  <c r="BS38" i="18"/>
  <c r="AF38" i="18"/>
  <c r="AO38" i="18"/>
  <c r="AV38" i="18"/>
  <c r="BE38" i="18"/>
  <c r="BK38" i="18"/>
  <c r="BT38" i="18"/>
  <c r="AN38" i="18"/>
  <c r="AX38" i="18"/>
  <c r="BB38" i="18"/>
  <c r="BL38" i="18"/>
  <c r="BU38" i="18"/>
  <c r="K42" i="18"/>
  <c r="J42" i="18"/>
  <c r="L42" i="18"/>
  <c r="M42" i="18"/>
  <c r="N42" i="18"/>
  <c r="I42" i="18"/>
  <c r="H42" i="18"/>
  <c r="S42" i="18"/>
  <c r="Q42" i="18"/>
  <c r="O42" i="18"/>
  <c r="U42" i="18"/>
  <c r="T42" i="18"/>
  <c r="W42" i="18"/>
  <c r="V42" i="18"/>
  <c r="AB42" i="18"/>
  <c r="AC42" i="18" s="1"/>
  <c r="AW42" i="18"/>
  <c r="AY42" i="18"/>
  <c r="BF42" i="18"/>
  <c r="BH42" i="18"/>
  <c r="AI42" i="18"/>
  <c r="BP42" i="18"/>
  <c r="AK42" i="18"/>
  <c r="BQ42" i="18"/>
  <c r="AR42" i="18"/>
  <c r="BW42" i="18"/>
  <c r="AS42" i="18"/>
  <c r="BX42" i="18"/>
  <c r="AJ42" i="18"/>
  <c r="AP42" i="18"/>
  <c r="BC42" i="18"/>
  <c r="BG42" i="18"/>
  <c r="BO42" i="18"/>
  <c r="BY42" i="18"/>
  <c r="AO42" i="18"/>
  <c r="AX42" i="18"/>
  <c r="BD42" i="18"/>
  <c r="BJ42" i="18"/>
  <c r="BR42" i="18"/>
  <c r="BZ42" i="18"/>
  <c r="AF42" i="18"/>
  <c r="AL42" i="18"/>
  <c r="AT42" i="18"/>
  <c r="BA42" i="18"/>
  <c r="BK42" i="18"/>
  <c r="BS42" i="18"/>
  <c r="AG42" i="18"/>
  <c r="AM42" i="18"/>
  <c r="AU42" i="18"/>
  <c r="BE42" i="18"/>
  <c r="BN42" i="18"/>
  <c r="BT42" i="18"/>
  <c r="AN42" i="18"/>
  <c r="AV42" i="18"/>
  <c r="BB42" i="18"/>
  <c r="BL42" i="18"/>
  <c r="BU42" i="18"/>
  <c r="AH42" i="18"/>
  <c r="AQ42" i="18"/>
  <c r="AZ42" i="18"/>
  <c r="BI42" i="18"/>
  <c r="BM42" i="18"/>
  <c r="BV42" i="18"/>
  <c r="L131" i="18"/>
  <c r="J131" i="18"/>
  <c r="M131" i="18"/>
  <c r="N131" i="18"/>
  <c r="K131" i="18"/>
  <c r="H131" i="18"/>
  <c r="S131" i="18"/>
  <c r="I131" i="18"/>
  <c r="Q131" i="18"/>
  <c r="O131" i="18"/>
  <c r="U131" i="18"/>
  <c r="W131" i="18"/>
  <c r="T131" i="18"/>
  <c r="V131" i="18"/>
  <c r="AB131" i="18"/>
  <c r="AC131" i="18" s="1"/>
  <c r="BR131" i="18"/>
  <c r="BX131" i="18"/>
  <c r="AJ131" i="18"/>
  <c r="AL131" i="18"/>
  <c r="AP131" i="18"/>
  <c r="BO131" i="18"/>
  <c r="AT131" i="18"/>
  <c r="BZ131" i="18"/>
  <c r="AY131" i="18"/>
  <c r="BD131" i="18"/>
  <c r="BG131" i="18"/>
  <c r="BJ131" i="18"/>
  <c r="AK131" i="18"/>
  <c r="AS131" i="18"/>
  <c r="BC131" i="18"/>
  <c r="BH131" i="18"/>
  <c r="BQ131" i="18"/>
  <c r="BY131" i="18"/>
  <c r="AF131" i="18"/>
  <c r="AO131" i="18"/>
  <c r="AU131" i="18"/>
  <c r="BA131" i="18"/>
  <c r="BK131" i="18"/>
  <c r="BS131" i="18"/>
  <c r="AG131" i="18"/>
  <c r="AM131" i="18"/>
  <c r="AV131" i="18"/>
  <c r="BE131" i="18"/>
  <c r="BN131" i="18"/>
  <c r="BT131" i="18"/>
  <c r="AH131" i="18"/>
  <c r="AN131" i="18"/>
  <c r="AZ131" i="18"/>
  <c r="BB131" i="18"/>
  <c r="BL131" i="18"/>
  <c r="BU131" i="18"/>
  <c r="AQ131" i="18"/>
  <c r="AW131" i="18"/>
  <c r="BI131" i="18"/>
  <c r="BM131" i="18"/>
  <c r="BV131" i="18"/>
  <c r="AI131" i="18"/>
  <c r="AR131" i="18"/>
  <c r="AX131" i="18"/>
  <c r="BF131" i="18"/>
  <c r="BP131" i="18"/>
  <c r="BW131" i="18"/>
  <c r="L156" i="18"/>
  <c r="M156" i="18"/>
  <c r="N156" i="18"/>
  <c r="I156" i="18"/>
  <c r="K156" i="18"/>
  <c r="U156" i="18"/>
  <c r="H156" i="18"/>
  <c r="O156" i="18"/>
  <c r="J156" i="18"/>
  <c r="T156" i="18"/>
  <c r="AB156" i="18"/>
  <c r="AC156" i="18" s="1"/>
  <c r="S156" i="18"/>
  <c r="Q156" i="18"/>
  <c r="W156" i="18"/>
  <c r="V156" i="18"/>
  <c r="AG156" i="18"/>
  <c r="BA156" i="18"/>
  <c r="AY156" i="18"/>
  <c r="BH156" i="18"/>
  <c r="AF156" i="18"/>
  <c r="AK156" i="18"/>
  <c r="BK156" i="18"/>
  <c r="AM156" i="18"/>
  <c r="BQ156" i="18"/>
  <c r="AN156" i="18"/>
  <c r="BS156" i="18"/>
  <c r="AS156" i="18"/>
  <c r="BY156" i="18"/>
  <c r="AU156" i="18"/>
  <c r="AL156" i="18"/>
  <c r="AT156" i="18"/>
  <c r="BD156" i="18"/>
  <c r="BJ156" i="18"/>
  <c r="BR156" i="18"/>
  <c r="BZ156" i="18"/>
  <c r="AV156" i="18"/>
  <c r="BE156" i="18"/>
  <c r="BL156" i="18"/>
  <c r="BT156" i="18"/>
  <c r="AO156" i="18"/>
  <c r="BC156" i="18"/>
  <c r="BB156" i="18"/>
  <c r="BN156" i="18"/>
  <c r="BU156" i="18"/>
  <c r="AH156" i="18"/>
  <c r="AQ156" i="18"/>
  <c r="AZ156" i="18"/>
  <c r="BI156" i="18"/>
  <c r="BM156" i="18"/>
  <c r="BV156" i="18"/>
  <c r="AI156" i="18"/>
  <c r="AR156" i="18"/>
  <c r="AW156" i="18"/>
  <c r="BF156" i="18"/>
  <c r="BO156" i="18"/>
  <c r="BW156" i="18"/>
  <c r="AJ156" i="18"/>
  <c r="AP156" i="18"/>
  <c r="AX156" i="18"/>
  <c r="BG156" i="18"/>
  <c r="BP156" i="18"/>
  <c r="BX156" i="18"/>
  <c r="N16" i="18"/>
  <c r="M16" i="18"/>
  <c r="H16" i="18"/>
  <c r="U16" i="18"/>
  <c r="I16" i="18"/>
  <c r="J16" i="18"/>
  <c r="K16" i="18"/>
  <c r="L16" i="18"/>
  <c r="S16" i="18"/>
  <c r="O16" i="18"/>
  <c r="Q16" i="18"/>
  <c r="T16" i="18"/>
  <c r="W16" i="18"/>
  <c r="AB16" i="18"/>
  <c r="AC16" i="18" s="1"/>
  <c r="V16" i="18"/>
  <c r="AQ16" i="18"/>
  <c r="AY16" i="18"/>
  <c r="BM16" i="18"/>
  <c r="BP16" i="18"/>
  <c r="AR16" i="18"/>
  <c r="BN16" i="18"/>
  <c r="BB16" i="18"/>
  <c r="BV16" i="18"/>
  <c r="AZ16" i="18"/>
  <c r="BY16" i="18"/>
  <c r="AN16" i="18"/>
  <c r="BE16" i="18"/>
  <c r="BW16" i="18"/>
  <c r="AI16" i="18"/>
  <c r="BH16" i="18"/>
  <c r="AP16" i="18"/>
  <c r="BI16" i="18"/>
  <c r="AJ16" i="18"/>
  <c r="AS16" i="18"/>
  <c r="BA16" i="18"/>
  <c r="BF16" i="18"/>
  <c r="BQ16" i="18"/>
  <c r="BX16" i="18"/>
  <c r="AK16" i="18"/>
  <c r="AV16" i="18"/>
  <c r="AX16" i="18"/>
  <c r="BG16" i="18"/>
  <c r="BR16" i="18"/>
  <c r="BZ16" i="18"/>
  <c r="AF16" i="18"/>
  <c r="AO16" i="18"/>
  <c r="AW16" i="18"/>
  <c r="BC16" i="18"/>
  <c r="BJ16" i="18"/>
  <c r="BS16" i="18"/>
  <c r="AG16" i="18"/>
  <c r="AL16" i="18"/>
  <c r="AT16" i="18"/>
  <c r="BD16" i="18"/>
  <c r="BO16" i="18"/>
  <c r="BU16" i="18"/>
  <c r="AH16" i="18"/>
  <c r="AM16" i="18"/>
  <c r="AU16" i="18"/>
  <c r="BL16" i="18"/>
  <c r="BK16" i="18"/>
  <c r="BT16" i="18"/>
  <c r="N41" i="18"/>
  <c r="H41" i="18"/>
  <c r="U41" i="18"/>
  <c r="I41" i="18"/>
  <c r="J41" i="18"/>
  <c r="O41" i="18"/>
  <c r="K41" i="18"/>
  <c r="L41" i="18"/>
  <c r="S41" i="18"/>
  <c r="M41" i="18"/>
  <c r="Q41" i="18"/>
  <c r="T41" i="18"/>
  <c r="AB41" i="18"/>
  <c r="AC41" i="18" s="1"/>
  <c r="W41" i="18"/>
  <c r="V41" i="18"/>
  <c r="BQ41" i="18"/>
  <c r="BX41" i="18"/>
  <c r="AI41" i="18"/>
  <c r="AZ41" i="18"/>
  <c r="BA41" i="18"/>
  <c r="BH41" i="18"/>
  <c r="BW41" i="18"/>
  <c r="AN41" i="18"/>
  <c r="BL41" i="18"/>
  <c r="BY41" i="18"/>
  <c r="AJ41" i="18"/>
  <c r="BI41" i="18"/>
  <c r="AQ41" i="18"/>
  <c r="BF41" i="18"/>
  <c r="AR41" i="18"/>
  <c r="BO41" i="18"/>
  <c r="AY41" i="18"/>
  <c r="BP41" i="18"/>
  <c r="AK41" i="18"/>
  <c r="AS41" i="18"/>
  <c r="BB41" i="18"/>
  <c r="BG41" i="18"/>
  <c r="BR41" i="18"/>
  <c r="BZ41" i="18"/>
  <c r="AP41" i="18"/>
  <c r="AV41" i="18"/>
  <c r="AX41" i="18"/>
  <c r="BM41" i="18"/>
  <c r="BS41" i="18"/>
  <c r="AF41" i="18"/>
  <c r="AO41" i="18"/>
  <c r="AW41" i="18"/>
  <c r="BC41" i="18"/>
  <c r="BJ41" i="18"/>
  <c r="BV41" i="18"/>
  <c r="AG41" i="18"/>
  <c r="AL41" i="18"/>
  <c r="AT41" i="18"/>
  <c r="BD41" i="18"/>
  <c r="BK41" i="18"/>
  <c r="BT41" i="18"/>
  <c r="AH41" i="18"/>
  <c r="AM41" i="18"/>
  <c r="AU41" i="18"/>
  <c r="BE41" i="18"/>
  <c r="BN41" i="18"/>
  <c r="BU41" i="18"/>
  <c r="H173" i="18"/>
  <c r="R173" i="18" s="1"/>
  <c r="I173" i="18"/>
  <c r="L173" i="18"/>
  <c r="J173" i="18"/>
  <c r="K173" i="18"/>
  <c r="M173" i="18"/>
  <c r="N173" i="18"/>
  <c r="AB173" i="18"/>
  <c r="AC173" i="18" s="1"/>
  <c r="S173" i="18"/>
  <c r="U173" i="18"/>
  <c r="O173" i="18"/>
  <c r="Q173" i="18"/>
  <c r="T173" i="18"/>
  <c r="W173" i="18"/>
  <c r="V173" i="18"/>
  <c r="AK173" i="18"/>
  <c r="BB173" i="18"/>
  <c r="AJ173" i="18"/>
  <c r="BF173" i="18"/>
  <c r="BW173" i="18"/>
  <c r="AN173" i="18"/>
  <c r="BL173" i="18"/>
  <c r="BZ173" i="18"/>
  <c r="AR173" i="18"/>
  <c r="BG173" i="18"/>
  <c r="AO173" i="18"/>
  <c r="BP173" i="18"/>
  <c r="AS173" i="18"/>
  <c r="BQ173" i="18"/>
  <c r="BA173" i="18"/>
  <c r="BU173" i="18"/>
  <c r="AX173" i="18"/>
  <c r="BX173" i="18"/>
  <c r="AF173" i="18"/>
  <c r="AP173" i="18"/>
  <c r="AY173" i="18"/>
  <c r="BC173" i="18"/>
  <c r="BJ173" i="18"/>
  <c r="BR173" i="18"/>
  <c r="AH173" i="18"/>
  <c r="AL173" i="18"/>
  <c r="AW173" i="18"/>
  <c r="BH173" i="18"/>
  <c r="BM173" i="18"/>
  <c r="BS173" i="18"/>
  <c r="AM173" i="18"/>
  <c r="AT173" i="18"/>
  <c r="BD173" i="18"/>
  <c r="BK173" i="18"/>
  <c r="BV173" i="18"/>
  <c r="AG173" i="18"/>
  <c r="AV173" i="18"/>
  <c r="AU173" i="18"/>
  <c r="BE173" i="18"/>
  <c r="BN173" i="18"/>
  <c r="BT173" i="18"/>
  <c r="AI173" i="18"/>
  <c r="AQ173" i="18"/>
  <c r="AZ173" i="18"/>
  <c r="BI173" i="18"/>
  <c r="BO173" i="18"/>
  <c r="BY173" i="18"/>
  <c r="J32" i="18"/>
  <c r="I32" i="18"/>
  <c r="L32" i="18"/>
  <c r="K32" i="18"/>
  <c r="M32" i="18"/>
  <c r="N32" i="18"/>
  <c r="H32" i="18"/>
  <c r="S32" i="18"/>
  <c r="U32" i="18"/>
  <c r="W32" i="18"/>
  <c r="Q32" i="18"/>
  <c r="T32" i="18"/>
  <c r="V32" i="18"/>
  <c r="O32" i="18"/>
  <c r="AB32" i="18"/>
  <c r="AC32" i="18" s="1"/>
  <c r="AL32" i="18"/>
  <c r="AS32" i="18"/>
  <c r="BG32" i="18"/>
  <c r="BQ32" i="18"/>
  <c r="AO32" i="18"/>
  <c r="BJ32" i="18"/>
  <c r="AW32" i="18"/>
  <c r="BR32" i="18"/>
  <c r="BA32" i="18"/>
  <c r="BS32" i="18"/>
  <c r="AF32" i="18"/>
  <c r="AX32" i="18"/>
  <c r="BY32" i="18"/>
  <c r="AJ32" i="18"/>
  <c r="BC32" i="18"/>
  <c r="BZ32" i="18"/>
  <c r="AN32" i="18"/>
  <c r="BF32" i="18"/>
  <c r="AK32" i="18"/>
  <c r="AP32" i="18"/>
  <c r="AY32" i="18"/>
  <c r="BH32" i="18"/>
  <c r="BK32" i="18"/>
  <c r="BU32" i="18"/>
  <c r="AG32" i="18"/>
  <c r="AM32" i="18"/>
  <c r="AT32" i="18"/>
  <c r="BD32" i="18"/>
  <c r="BM32" i="18"/>
  <c r="BT32" i="18"/>
  <c r="AV32" i="18"/>
  <c r="AU32" i="18"/>
  <c r="BE32" i="18"/>
  <c r="BN32" i="18"/>
  <c r="BV32" i="18"/>
  <c r="AH32" i="18"/>
  <c r="AQ32" i="18"/>
  <c r="AZ32" i="18"/>
  <c r="BI32" i="18"/>
  <c r="BO32" i="18"/>
  <c r="BX32" i="18"/>
  <c r="AI32" i="18"/>
  <c r="AR32" i="18"/>
  <c r="BB32" i="18"/>
  <c r="BL32" i="18"/>
  <c r="BP32" i="18"/>
  <c r="BW32" i="18"/>
  <c r="I177" i="18"/>
  <c r="J177" i="18"/>
  <c r="K177" i="18"/>
  <c r="L177" i="18"/>
  <c r="M177" i="18"/>
  <c r="U177" i="18"/>
  <c r="N177" i="18"/>
  <c r="S177" i="18"/>
  <c r="H177" i="18"/>
  <c r="Q177" i="18"/>
  <c r="T177" i="18"/>
  <c r="O177" i="18"/>
  <c r="AB177" i="18"/>
  <c r="AC177" i="18" s="1"/>
  <c r="W177" i="18"/>
  <c r="V177" i="18"/>
  <c r="AW177" i="18"/>
  <c r="BR177" i="18"/>
  <c r="AX177" i="18"/>
  <c r="BU177" i="18"/>
  <c r="AF177" i="18"/>
  <c r="AY177" i="18"/>
  <c r="BS177" i="18"/>
  <c r="BC177" i="18"/>
  <c r="BZ177" i="18"/>
  <c r="AK177" i="18"/>
  <c r="BD177" i="18"/>
  <c r="AL177" i="18"/>
  <c r="BG177" i="18"/>
  <c r="AM177" i="18"/>
  <c r="BM177" i="18"/>
  <c r="AS177" i="18"/>
  <c r="BJ177" i="18"/>
  <c r="AG177" i="18"/>
  <c r="AP177" i="18"/>
  <c r="AT177" i="18"/>
  <c r="BH177" i="18"/>
  <c r="BK177" i="18"/>
  <c r="BV177" i="18"/>
  <c r="AH177" i="18"/>
  <c r="AQ177" i="18"/>
  <c r="AU177" i="18"/>
  <c r="BE177" i="18"/>
  <c r="BN177" i="18"/>
  <c r="BT177" i="18"/>
  <c r="AI177" i="18"/>
  <c r="AV177" i="18"/>
  <c r="AZ177" i="18"/>
  <c r="BI177" i="18"/>
  <c r="BO177" i="18"/>
  <c r="BW177" i="18"/>
  <c r="AJ177" i="18"/>
  <c r="AR177" i="18"/>
  <c r="BA177" i="18"/>
  <c r="BL177" i="18"/>
  <c r="BP177" i="18"/>
  <c r="BX177" i="18"/>
  <c r="AN177" i="18"/>
  <c r="AO177" i="18"/>
  <c r="BB177" i="18"/>
  <c r="BF177" i="18"/>
  <c r="BQ177" i="18"/>
  <c r="BY177" i="18"/>
  <c r="U153" i="18"/>
  <c r="J153" i="18"/>
  <c r="K153" i="18"/>
  <c r="L153" i="18"/>
  <c r="M153" i="18"/>
  <c r="N153" i="18"/>
  <c r="S153" i="18"/>
  <c r="H153" i="18"/>
  <c r="I153" i="18"/>
  <c r="Q153" i="18"/>
  <c r="T153" i="18"/>
  <c r="O153" i="18"/>
  <c r="W153" i="18"/>
  <c r="V153" i="18"/>
  <c r="AB153" i="18"/>
  <c r="AC153" i="18" s="1"/>
  <c r="AF153" i="18"/>
  <c r="AP153" i="18"/>
  <c r="BC153" i="18"/>
  <c r="BH153" i="18"/>
  <c r="BT153" i="18"/>
  <c r="AH153" i="18"/>
  <c r="BD153" i="18"/>
  <c r="AL153" i="18"/>
  <c r="BJ153" i="18"/>
  <c r="AM153" i="18"/>
  <c r="BM153" i="18"/>
  <c r="AW153" i="18"/>
  <c r="BK153" i="18"/>
  <c r="BB153" i="18"/>
  <c r="BS153" i="18"/>
  <c r="AT153" i="18"/>
  <c r="BU153" i="18"/>
  <c r="AG153" i="18"/>
  <c r="AQ153" i="18"/>
  <c r="AY153" i="18"/>
  <c r="BE153" i="18"/>
  <c r="BN153" i="18"/>
  <c r="BV153" i="18"/>
  <c r="AI153" i="18"/>
  <c r="AV153" i="18"/>
  <c r="AU153" i="18"/>
  <c r="BI153" i="18"/>
  <c r="BO153" i="18"/>
  <c r="BW153" i="18"/>
  <c r="AJ153" i="18"/>
  <c r="AR153" i="18"/>
  <c r="AZ153" i="18"/>
  <c r="BF153" i="18"/>
  <c r="BP153" i="18"/>
  <c r="BX153" i="18"/>
  <c r="AK153" i="18"/>
  <c r="AO153" i="18"/>
  <c r="BA153" i="18"/>
  <c r="BL153" i="18"/>
  <c r="BQ153" i="18"/>
  <c r="BY153" i="18"/>
  <c r="AN153" i="18"/>
  <c r="AS153" i="18"/>
  <c r="AX153" i="18"/>
  <c r="BG153" i="18"/>
  <c r="BR153" i="18"/>
  <c r="BZ153" i="18"/>
  <c r="K141" i="18"/>
  <c r="L141" i="18"/>
  <c r="M141" i="18"/>
  <c r="N141" i="18"/>
  <c r="H141" i="18"/>
  <c r="I141" i="18"/>
  <c r="J141" i="18"/>
  <c r="O141" i="18"/>
  <c r="S141" i="18"/>
  <c r="U141" i="18"/>
  <c r="Q141" i="18"/>
  <c r="T141" i="18"/>
  <c r="W141" i="18"/>
  <c r="V141" i="18"/>
  <c r="AB141" i="18"/>
  <c r="AC141" i="18" s="1"/>
  <c r="BH141" i="18"/>
  <c r="BK141" i="18"/>
  <c r="AL141" i="18"/>
  <c r="AQ141" i="18"/>
  <c r="AM141" i="18"/>
  <c r="BJ141" i="18"/>
  <c r="AT141" i="18"/>
  <c r="BN141" i="18"/>
  <c r="AY141" i="18"/>
  <c r="BU141" i="18"/>
  <c r="AG141" i="18"/>
  <c r="AU141" i="18"/>
  <c r="BV141" i="18"/>
  <c r="BD141" i="18"/>
  <c r="BT141" i="18"/>
  <c r="AH141" i="18"/>
  <c r="BE141" i="18"/>
  <c r="AN141" i="18"/>
  <c r="AR141" i="18"/>
  <c r="AZ141" i="18"/>
  <c r="BI141" i="18"/>
  <c r="BO141" i="18"/>
  <c r="BX141" i="18"/>
  <c r="AK141" i="18"/>
  <c r="AV141" i="18"/>
  <c r="BB141" i="18"/>
  <c r="BM141" i="18"/>
  <c r="BP141" i="18"/>
  <c r="BW141" i="18"/>
  <c r="AI141" i="18"/>
  <c r="AO141" i="18"/>
  <c r="BA141" i="18"/>
  <c r="BF141" i="18"/>
  <c r="BQ141" i="18"/>
  <c r="BY141" i="18"/>
  <c r="AJ141" i="18"/>
  <c r="AS141" i="18"/>
  <c r="AX141" i="18"/>
  <c r="BG141" i="18"/>
  <c r="BR141" i="18"/>
  <c r="BZ141" i="18"/>
  <c r="AF141" i="18"/>
  <c r="AP141" i="18"/>
  <c r="AW141" i="18"/>
  <c r="BC141" i="18"/>
  <c r="BL141" i="18"/>
  <c r="BS141" i="18"/>
  <c r="M19" i="18"/>
  <c r="K19" i="18"/>
  <c r="W19" i="18"/>
  <c r="N19" i="18"/>
  <c r="H19" i="18"/>
  <c r="O19" i="18"/>
  <c r="J19" i="18"/>
  <c r="I19" i="18"/>
  <c r="L19" i="18"/>
  <c r="AB19" i="18"/>
  <c r="AC19" i="18" s="1"/>
  <c r="V19" i="18"/>
  <c r="S19" i="18"/>
  <c r="U19" i="18"/>
  <c r="Q19" i="18"/>
  <c r="T19" i="18"/>
  <c r="AR19" i="18"/>
  <c r="AY19" i="18"/>
  <c r="BN19" i="18"/>
  <c r="BU19" i="18"/>
  <c r="AU19" i="18"/>
  <c r="BO19" i="18"/>
  <c r="AZ19" i="18"/>
  <c r="BT19" i="18"/>
  <c r="AG19" i="18"/>
  <c r="BE19" i="18"/>
  <c r="BX19" i="18"/>
  <c r="AN19" i="18"/>
  <c r="BH19" i="18"/>
  <c r="AM19" i="18"/>
  <c r="BI19" i="18"/>
  <c r="AQ19" i="18"/>
  <c r="BK19" i="18"/>
  <c r="AI19" i="18"/>
  <c r="AV19" i="18"/>
  <c r="BA19" i="18"/>
  <c r="BF19" i="18"/>
  <c r="BP19" i="18"/>
  <c r="BW19" i="18"/>
  <c r="AJ19" i="18"/>
  <c r="AO19" i="18"/>
  <c r="AX19" i="18"/>
  <c r="BG19" i="18"/>
  <c r="BQ19" i="18"/>
  <c r="BY19" i="18"/>
  <c r="AK19" i="18"/>
  <c r="AS19" i="18"/>
  <c r="BB19" i="18"/>
  <c r="BL19" i="18"/>
  <c r="BR19" i="18"/>
  <c r="BZ19" i="18"/>
  <c r="AF19" i="18"/>
  <c r="AL19" i="18"/>
  <c r="AW19" i="18"/>
  <c r="BC19" i="18"/>
  <c r="BM19" i="18"/>
  <c r="BS19" i="18"/>
  <c r="AH19" i="18"/>
  <c r="AP19" i="18"/>
  <c r="AT19" i="18"/>
  <c r="BD19" i="18"/>
  <c r="BJ19" i="18"/>
  <c r="BV19" i="18"/>
  <c r="M36" i="18"/>
  <c r="N36" i="18"/>
  <c r="H36" i="18"/>
  <c r="S36" i="18"/>
  <c r="I36" i="18"/>
  <c r="J36" i="18"/>
  <c r="K36" i="18"/>
  <c r="L36" i="18"/>
  <c r="U36" i="18"/>
  <c r="O36" i="18"/>
  <c r="Q36" i="18"/>
  <c r="T36" i="18"/>
  <c r="W36" i="18"/>
  <c r="AB36" i="18"/>
  <c r="AC36" i="18" s="1"/>
  <c r="V36" i="18"/>
  <c r="BV36" i="18"/>
  <c r="BY36" i="18"/>
  <c r="AK36" i="18"/>
  <c r="BB36" i="18"/>
  <c r="BE36" i="18"/>
  <c r="AZ36" i="18"/>
  <c r="BW36" i="18"/>
  <c r="AN36" i="18"/>
  <c r="BH36" i="18"/>
  <c r="AQ36" i="18"/>
  <c r="BI36" i="18"/>
  <c r="AR36" i="18"/>
  <c r="BO36" i="18"/>
  <c r="AO36" i="18"/>
  <c r="BN36" i="18"/>
  <c r="AY36" i="18"/>
  <c r="BP36" i="18"/>
  <c r="AI36" i="18"/>
  <c r="AS36" i="18"/>
  <c r="BA36" i="18"/>
  <c r="BF36" i="18"/>
  <c r="BQ36" i="18"/>
  <c r="BX36" i="18"/>
  <c r="AJ36" i="18"/>
  <c r="AV36" i="18"/>
  <c r="AX36" i="18"/>
  <c r="BG36" i="18"/>
  <c r="BR36" i="18"/>
  <c r="BZ36" i="18"/>
  <c r="AF36" i="18"/>
  <c r="AL36" i="18"/>
  <c r="AW36" i="18"/>
  <c r="BC36" i="18"/>
  <c r="BJ36" i="18"/>
  <c r="BS36" i="18"/>
  <c r="AG36" i="18"/>
  <c r="AM36" i="18"/>
  <c r="AT36" i="18"/>
  <c r="BD36" i="18"/>
  <c r="BK36" i="18"/>
  <c r="BU36" i="18"/>
  <c r="AH36" i="18"/>
  <c r="AP36" i="18"/>
  <c r="AU36" i="18"/>
  <c r="BL36" i="18"/>
  <c r="BM36" i="18"/>
  <c r="BT36" i="18"/>
  <c r="N73" i="18"/>
  <c r="H73" i="18"/>
  <c r="O73" i="18"/>
  <c r="S73" i="18"/>
  <c r="I73" i="18"/>
  <c r="J73" i="18"/>
  <c r="K73" i="18"/>
  <c r="L73" i="18"/>
  <c r="U73" i="18"/>
  <c r="M73" i="18"/>
  <c r="Q73" i="18"/>
  <c r="T73" i="18"/>
  <c r="AB73" i="18"/>
  <c r="AC73" i="18" s="1"/>
  <c r="W73" i="18"/>
  <c r="V73" i="18"/>
  <c r="AN73" i="18"/>
  <c r="BL73" i="18"/>
  <c r="AR73" i="18"/>
  <c r="BF73" i="18"/>
  <c r="BY73" i="18"/>
  <c r="AJ73" i="18"/>
  <c r="BI73" i="18"/>
  <c r="AO73" i="18"/>
  <c r="BO73" i="18"/>
  <c r="AS73" i="18"/>
  <c r="BP73" i="18"/>
  <c r="AZ73" i="18"/>
  <c r="BQ73" i="18"/>
  <c r="BB73" i="18"/>
  <c r="BW73" i="18"/>
  <c r="AI73" i="18"/>
  <c r="BA73" i="18"/>
  <c r="BX73" i="18"/>
  <c r="AK73" i="18"/>
  <c r="AY73" i="18"/>
  <c r="BH73" i="18"/>
  <c r="BG73" i="18"/>
  <c r="BR73" i="18"/>
  <c r="BZ73" i="18"/>
  <c r="AF73" i="18"/>
  <c r="AP73" i="18"/>
  <c r="AV73" i="18"/>
  <c r="AX73" i="18"/>
  <c r="BM73" i="18"/>
  <c r="BS73" i="18"/>
  <c r="AL73" i="18"/>
  <c r="AW73" i="18"/>
  <c r="BC73" i="18"/>
  <c r="BJ73" i="18"/>
  <c r="BV73" i="18"/>
  <c r="AG73" i="18"/>
  <c r="AM73" i="18"/>
  <c r="AT73" i="18"/>
  <c r="BD73" i="18"/>
  <c r="BK73" i="18"/>
  <c r="BT73" i="18"/>
  <c r="AH73" i="18"/>
  <c r="AQ73" i="18"/>
  <c r="AU73" i="18"/>
  <c r="BE73" i="18"/>
  <c r="BN73" i="18"/>
  <c r="BU73" i="18"/>
  <c r="H123" i="18"/>
  <c r="R123" i="18" s="1"/>
  <c r="I123" i="18"/>
  <c r="J123" i="18"/>
  <c r="L123" i="18"/>
  <c r="K123" i="18"/>
  <c r="M123" i="18"/>
  <c r="N123" i="18"/>
  <c r="S123" i="18"/>
  <c r="U123" i="18"/>
  <c r="AB123" i="18"/>
  <c r="AC123" i="18" s="1"/>
  <c r="O123" i="18"/>
  <c r="Q123" i="18"/>
  <c r="T123" i="18"/>
  <c r="W123" i="18"/>
  <c r="V123" i="18"/>
  <c r="AR123" i="18"/>
  <c r="AO123" i="18"/>
  <c r="BG123" i="18"/>
  <c r="BQ123" i="18"/>
  <c r="AS123" i="18"/>
  <c r="BP123" i="18"/>
  <c r="BA123" i="18"/>
  <c r="BR123" i="18"/>
  <c r="BB123" i="18"/>
  <c r="BY123" i="18"/>
  <c r="AI123" i="18"/>
  <c r="AX123" i="18"/>
  <c r="BW123" i="18"/>
  <c r="AN123" i="18"/>
  <c r="BL123" i="18"/>
  <c r="BZ123" i="18"/>
  <c r="AJ123" i="18"/>
  <c r="BF123" i="18"/>
  <c r="AF123" i="18"/>
  <c r="AP123" i="18"/>
  <c r="AY123" i="18"/>
  <c r="BC123" i="18"/>
  <c r="BJ123" i="18"/>
  <c r="BU123" i="18"/>
  <c r="AH123" i="18"/>
  <c r="AL123" i="18"/>
  <c r="AW123" i="18"/>
  <c r="BH123" i="18"/>
  <c r="BM123" i="18"/>
  <c r="BS123" i="18"/>
  <c r="AG123" i="18"/>
  <c r="AM123" i="18"/>
  <c r="AT123" i="18"/>
  <c r="BD123" i="18"/>
  <c r="BK123" i="18"/>
  <c r="BT123" i="18"/>
  <c r="AV123" i="18"/>
  <c r="AU123" i="18"/>
  <c r="BE123" i="18"/>
  <c r="BN123" i="18"/>
  <c r="BV123" i="18"/>
  <c r="AK123" i="18"/>
  <c r="AQ123" i="18"/>
  <c r="AZ123" i="18"/>
  <c r="BI123" i="18"/>
  <c r="BO123" i="18"/>
  <c r="BX123" i="18"/>
  <c r="J222" i="18"/>
  <c r="W222" i="18"/>
  <c r="I222" i="18"/>
  <c r="L222" i="18"/>
  <c r="K222" i="18"/>
  <c r="M222" i="18"/>
  <c r="N222" i="18"/>
  <c r="H222" i="18"/>
  <c r="V222" i="18"/>
  <c r="S222" i="18"/>
  <c r="U222" i="18"/>
  <c r="Q222" i="18"/>
  <c r="T222" i="18"/>
  <c r="O222" i="18"/>
  <c r="AB222" i="18"/>
  <c r="AC222" i="18" s="1"/>
  <c r="AW222" i="18"/>
  <c r="BR222" i="18"/>
  <c r="BB222" i="18"/>
  <c r="BY222" i="18"/>
  <c r="AX222" i="18"/>
  <c r="BS222" i="18"/>
  <c r="AN222" i="18"/>
  <c r="BC222" i="18"/>
  <c r="BZ222" i="18"/>
  <c r="AK222" i="18"/>
  <c r="BF222" i="18"/>
  <c r="AL222" i="18"/>
  <c r="BG222" i="18"/>
  <c r="AR222" i="18"/>
  <c r="BJ222" i="18"/>
  <c r="AO222" i="18"/>
  <c r="BQ222" i="18"/>
  <c r="AF222" i="18"/>
  <c r="AP222" i="18"/>
  <c r="AY222" i="18"/>
  <c r="BH222" i="18"/>
  <c r="BK222" i="18"/>
  <c r="BU222" i="18"/>
  <c r="AG222" i="18"/>
  <c r="AM222" i="18"/>
  <c r="AT222" i="18"/>
  <c r="BD222" i="18"/>
  <c r="BM222" i="18"/>
  <c r="BT222" i="18"/>
  <c r="AH222" i="18"/>
  <c r="AS222" i="18"/>
  <c r="AU222" i="18"/>
  <c r="BE222" i="18"/>
  <c r="BN222" i="18"/>
  <c r="BV222" i="18"/>
  <c r="AI222" i="18"/>
  <c r="AV222" i="18"/>
  <c r="AZ222" i="18"/>
  <c r="BI222" i="18"/>
  <c r="BO222" i="18"/>
  <c r="BW222" i="18"/>
  <c r="AJ222" i="18"/>
  <c r="AQ222" i="18"/>
  <c r="BA222" i="18"/>
  <c r="BL222" i="18"/>
  <c r="BP222" i="18"/>
  <c r="BX222" i="18"/>
  <c r="I82" i="18"/>
  <c r="J82" i="18"/>
  <c r="S82" i="18"/>
  <c r="K82" i="18"/>
  <c r="L82" i="18"/>
  <c r="M82" i="18"/>
  <c r="N82" i="18"/>
  <c r="U82" i="18"/>
  <c r="H82" i="18"/>
  <c r="Q82" i="18"/>
  <c r="T82" i="18"/>
  <c r="O82" i="18"/>
  <c r="AB82" i="18"/>
  <c r="AC82" i="18" s="1"/>
  <c r="W82" i="18"/>
  <c r="V82" i="18"/>
  <c r="AL82" i="18"/>
  <c r="BC82" i="18"/>
  <c r="BG82" i="18"/>
  <c r="BZ82" i="18"/>
  <c r="AN82" i="18"/>
  <c r="BD82" i="18"/>
  <c r="AM82" i="18"/>
  <c r="BM82" i="18"/>
  <c r="AO82" i="18"/>
  <c r="BJ82" i="18"/>
  <c r="AW82" i="18"/>
  <c r="BR82" i="18"/>
  <c r="AY82" i="18"/>
  <c r="BS82" i="18"/>
  <c r="AF82" i="18"/>
  <c r="AX82" i="18"/>
  <c r="BU82" i="18"/>
  <c r="AG82" i="18"/>
  <c r="AP82" i="18"/>
  <c r="AT82" i="18"/>
  <c r="BH82" i="18"/>
  <c r="BK82" i="18"/>
  <c r="BT82" i="18"/>
  <c r="AH82" i="18"/>
  <c r="AQ82" i="18"/>
  <c r="AU82" i="18"/>
  <c r="BE82" i="18"/>
  <c r="BN82" i="18"/>
  <c r="BV82" i="18"/>
  <c r="AK82" i="18"/>
  <c r="AV82" i="18"/>
  <c r="BB82" i="18"/>
  <c r="BI82" i="18"/>
  <c r="BO82" i="18"/>
  <c r="BW82" i="18"/>
  <c r="AI82" i="18"/>
  <c r="AR82" i="18"/>
  <c r="AZ82" i="18"/>
  <c r="BL82" i="18"/>
  <c r="BP82" i="18"/>
  <c r="BX82" i="18"/>
  <c r="AJ82" i="18"/>
  <c r="AS82" i="18"/>
  <c r="BA82" i="18"/>
  <c r="BF82" i="18"/>
  <c r="BQ82" i="18"/>
  <c r="BY82" i="18"/>
  <c r="J90" i="18"/>
  <c r="K90" i="18"/>
  <c r="S90" i="18"/>
  <c r="L90" i="18"/>
  <c r="M90" i="18"/>
  <c r="N90" i="18"/>
  <c r="U90" i="18"/>
  <c r="H90" i="18"/>
  <c r="I90" i="18"/>
  <c r="Q90" i="18"/>
  <c r="T90" i="18"/>
  <c r="O90" i="18"/>
  <c r="W90" i="18"/>
  <c r="V90" i="18"/>
  <c r="AB90" i="18"/>
  <c r="AC90" i="18" s="1"/>
  <c r="BJ90" i="18"/>
  <c r="BK90" i="18"/>
  <c r="AL90" i="18"/>
  <c r="AT90" i="18"/>
  <c r="AS90" i="18"/>
  <c r="BM90" i="18"/>
  <c r="AY90" i="18"/>
  <c r="BS90" i="18"/>
  <c r="AF90" i="18"/>
  <c r="AU90" i="18"/>
  <c r="BU90" i="18"/>
  <c r="AH90" i="18"/>
  <c r="BC90" i="18"/>
  <c r="BT90" i="18"/>
  <c r="AG90" i="18"/>
  <c r="BD90" i="18"/>
  <c r="AP90" i="18"/>
  <c r="BH90" i="18"/>
  <c r="AM90" i="18"/>
  <c r="AZ90" i="18"/>
  <c r="BE90" i="18"/>
  <c r="BN90" i="18"/>
  <c r="BX90" i="18"/>
  <c r="AI90" i="18"/>
  <c r="AQ90" i="18"/>
  <c r="BB90" i="18"/>
  <c r="BI90" i="18"/>
  <c r="BO90" i="18"/>
  <c r="BV90" i="18"/>
  <c r="AJ90" i="18"/>
  <c r="AV90" i="18"/>
  <c r="AW90" i="18"/>
  <c r="BF90" i="18"/>
  <c r="BP90" i="18"/>
  <c r="BY90" i="18"/>
  <c r="AK90" i="18"/>
  <c r="AR90" i="18"/>
  <c r="BA90" i="18"/>
  <c r="BL90" i="18"/>
  <c r="BQ90" i="18"/>
  <c r="BW90" i="18"/>
  <c r="AN90" i="18"/>
  <c r="AO90" i="18"/>
  <c r="AX90" i="18"/>
  <c r="BG90" i="18"/>
  <c r="BR90" i="18"/>
  <c r="BZ90" i="18"/>
  <c r="K74" i="18"/>
  <c r="J74" i="18"/>
  <c r="M74" i="18"/>
  <c r="N74" i="18"/>
  <c r="H74" i="18"/>
  <c r="I74" i="18"/>
  <c r="L74" i="18"/>
  <c r="O74" i="18"/>
  <c r="S74" i="18"/>
  <c r="U74" i="18"/>
  <c r="Q74" i="18"/>
  <c r="T74" i="18"/>
  <c r="W74" i="18"/>
  <c r="V74" i="18"/>
  <c r="AB74" i="18"/>
  <c r="AC74" i="18" s="1"/>
  <c r="AY74" i="18"/>
  <c r="AZ74" i="18"/>
  <c r="BN74" i="18"/>
  <c r="BT74" i="18"/>
  <c r="AU74" i="18"/>
  <c r="BU74" i="18"/>
  <c r="AN74" i="18"/>
  <c r="BD74" i="18"/>
  <c r="BV74" i="18"/>
  <c r="AG74" i="18"/>
  <c r="BE74" i="18"/>
  <c r="AL74" i="18"/>
  <c r="BH74" i="18"/>
  <c r="AM74" i="18"/>
  <c r="BJ74" i="18"/>
  <c r="AQ74" i="18"/>
  <c r="BK74" i="18"/>
  <c r="AH74" i="18"/>
  <c r="AS74" i="18"/>
  <c r="AW74" i="18"/>
  <c r="BI74" i="18"/>
  <c r="BO74" i="18"/>
  <c r="BW74" i="18"/>
  <c r="AK74" i="18"/>
  <c r="AR74" i="18"/>
  <c r="BA74" i="18"/>
  <c r="BF74" i="18"/>
  <c r="BP74" i="18"/>
  <c r="BX74" i="18"/>
  <c r="AI74" i="18"/>
  <c r="AV74" i="18"/>
  <c r="BB74" i="18"/>
  <c r="BM74" i="18"/>
  <c r="BQ74" i="18"/>
  <c r="BY74" i="18"/>
  <c r="AJ74" i="18"/>
  <c r="AO74" i="18"/>
  <c r="AX74" i="18"/>
  <c r="BG74" i="18"/>
  <c r="BR74" i="18"/>
  <c r="BZ74" i="18"/>
  <c r="AF74" i="18"/>
  <c r="AP74" i="18"/>
  <c r="AT74" i="18"/>
  <c r="BC74" i="18"/>
  <c r="BL74" i="18"/>
  <c r="BS74" i="18"/>
  <c r="K207" i="18"/>
  <c r="M207" i="18"/>
  <c r="O207" i="18"/>
  <c r="N207" i="18"/>
  <c r="H207" i="18"/>
  <c r="J207" i="18"/>
  <c r="I207" i="18"/>
  <c r="L207" i="18"/>
  <c r="AB207" i="18"/>
  <c r="AC207" i="18" s="1"/>
  <c r="S207" i="18"/>
  <c r="U207" i="18"/>
  <c r="Q207" i="18"/>
  <c r="T207" i="18"/>
  <c r="W207" i="18"/>
  <c r="V207" i="18"/>
  <c r="BV207" i="18"/>
  <c r="AG207" i="18"/>
  <c r="AW207" i="18"/>
  <c r="BB207" i="18"/>
  <c r="AN207" i="18"/>
  <c r="BH207" i="18"/>
  <c r="BX207" i="18"/>
  <c r="AM207" i="18"/>
  <c r="BI207" i="18"/>
  <c r="AQ207" i="18"/>
  <c r="BQ207" i="18"/>
  <c r="AR207" i="18"/>
  <c r="BK207" i="18"/>
  <c r="AY207" i="18"/>
  <c r="BN207" i="18"/>
  <c r="AZ207" i="18"/>
  <c r="BT207" i="18"/>
  <c r="AI207" i="18"/>
  <c r="AV207" i="18"/>
  <c r="BA207" i="18"/>
  <c r="BF207" i="18"/>
  <c r="BO207" i="18"/>
  <c r="BW207" i="18"/>
  <c r="AJ207" i="18"/>
  <c r="AO207" i="18"/>
  <c r="AX207" i="18"/>
  <c r="BG207" i="18"/>
  <c r="BP207" i="18"/>
  <c r="BY207" i="18"/>
  <c r="AK207" i="18"/>
  <c r="AS207" i="18"/>
  <c r="BC207" i="18"/>
  <c r="BL207" i="18"/>
  <c r="BR207" i="18"/>
  <c r="BZ207" i="18"/>
  <c r="AF207" i="18"/>
  <c r="AL207" i="18"/>
  <c r="AT207" i="18"/>
  <c r="BD207" i="18"/>
  <c r="BM207" i="18"/>
  <c r="BS207" i="18"/>
  <c r="AH207" i="18"/>
  <c r="AP207" i="18"/>
  <c r="AU207" i="18"/>
  <c r="BE207" i="18"/>
  <c r="BJ207" i="18"/>
  <c r="BU207" i="18"/>
  <c r="M20" i="18"/>
  <c r="N20" i="18"/>
  <c r="H20" i="18"/>
  <c r="U20" i="18"/>
  <c r="I20" i="18"/>
  <c r="J20" i="18"/>
  <c r="K20" i="18"/>
  <c r="L20" i="18"/>
  <c r="S20" i="18"/>
  <c r="O20" i="18"/>
  <c r="Q20" i="18"/>
  <c r="T20" i="18"/>
  <c r="AJ20" i="18"/>
  <c r="W20" i="18"/>
  <c r="AB20" i="18"/>
  <c r="AC20" i="18" s="1"/>
  <c r="V20" i="18"/>
  <c r="BH20" i="18"/>
  <c r="AQ20" i="18"/>
  <c r="BM20" i="18"/>
  <c r="AS20" i="18"/>
  <c r="BI20" i="18"/>
  <c r="AF20" i="18"/>
  <c r="AR20" i="18"/>
  <c r="BN20" i="18"/>
  <c r="AH20" i="18"/>
  <c r="AZ20" i="18"/>
  <c r="BP20" i="18"/>
  <c r="AK20" i="18"/>
  <c r="AW20" i="18"/>
  <c r="BV20" i="18"/>
  <c r="AN20" i="18"/>
  <c r="BA20" i="18"/>
  <c r="BW20" i="18"/>
  <c r="AI20" i="18"/>
  <c r="BB20" i="18"/>
  <c r="BX20" i="18"/>
  <c r="AO20" i="18"/>
  <c r="AX20" i="18"/>
  <c r="BF20" i="18"/>
  <c r="BQ20" i="18"/>
  <c r="BY20" i="18"/>
  <c r="AV20" i="18"/>
  <c r="BC20" i="18"/>
  <c r="BG20" i="18"/>
  <c r="BR20" i="18"/>
  <c r="BZ20" i="18"/>
  <c r="AL20" i="18"/>
  <c r="AT20" i="18"/>
  <c r="BD20" i="18"/>
  <c r="BO20" i="18"/>
  <c r="BS20" i="18"/>
  <c r="AM20" i="18"/>
  <c r="AU20" i="18"/>
  <c r="BE20" i="18"/>
  <c r="BJ20" i="18"/>
  <c r="BU20" i="18"/>
  <c r="AG20" i="18"/>
  <c r="AP20" i="18"/>
  <c r="AY20" i="18"/>
  <c r="BL20" i="18"/>
  <c r="BK20" i="18"/>
  <c r="BT20" i="18"/>
  <c r="N174" i="18"/>
  <c r="O174" i="18"/>
  <c r="H174" i="18"/>
  <c r="U174" i="18"/>
  <c r="I174" i="18"/>
  <c r="J174" i="18"/>
  <c r="K174" i="18"/>
  <c r="L174" i="18"/>
  <c r="S174" i="18"/>
  <c r="M174" i="18"/>
  <c r="Q174" i="18"/>
  <c r="T174" i="18"/>
  <c r="AB174" i="18"/>
  <c r="AC174" i="18" s="1"/>
  <c r="W174" i="18"/>
  <c r="V174" i="18"/>
  <c r="BH174" i="18"/>
  <c r="BF174" i="18"/>
  <c r="BC174" i="18"/>
  <c r="AF174" i="18"/>
  <c r="BM174" i="18"/>
  <c r="AJ174" i="18"/>
  <c r="BQ174" i="18"/>
  <c r="AP174" i="18"/>
  <c r="BS174" i="18"/>
  <c r="AO174" i="18"/>
  <c r="BY174" i="18"/>
  <c r="AY174" i="18"/>
  <c r="AK174" i="18"/>
  <c r="AV174" i="18"/>
  <c r="AX174" i="18"/>
  <c r="BG174" i="18"/>
  <c r="BR174" i="18"/>
  <c r="BZ174" i="18"/>
  <c r="AL174" i="18"/>
  <c r="AT174" i="18"/>
  <c r="BD174" i="18"/>
  <c r="BJ174" i="18"/>
  <c r="BT174" i="18"/>
  <c r="AG174" i="18"/>
  <c r="AM174" i="18"/>
  <c r="AU174" i="18"/>
  <c r="BE174" i="18"/>
  <c r="BK174" i="18"/>
  <c r="BU174" i="18"/>
  <c r="AH174" i="18"/>
  <c r="AQ174" i="18"/>
  <c r="AZ174" i="18"/>
  <c r="BB174" i="18"/>
  <c r="BN174" i="18"/>
  <c r="BV174" i="18"/>
  <c r="AI174" i="18"/>
  <c r="AR174" i="18"/>
  <c r="AW174" i="18"/>
  <c r="BL174" i="18"/>
  <c r="BO174" i="18"/>
  <c r="BW174" i="18"/>
  <c r="AN174" i="18"/>
  <c r="AS174" i="18"/>
  <c r="BA174" i="18"/>
  <c r="BI174" i="18"/>
  <c r="BP174" i="18"/>
  <c r="BX174" i="18"/>
  <c r="H150" i="18"/>
  <c r="I150" i="18"/>
  <c r="L150" i="18"/>
  <c r="J150" i="18"/>
  <c r="AB150" i="18"/>
  <c r="AC150" i="18" s="1"/>
  <c r="K150" i="18"/>
  <c r="M150" i="18"/>
  <c r="N150" i="18"/>
  <c r="S150" i="18"/>
  <c r="U150" i="18"/>
  <c r="O150" i="18"/>
  <c r="Q150" i="18"/>
  <c r="T150" i="18"/>
  <c r="W150" i="18"/>
  <c r="V150" i="18"/>
  <c r="AJ150" i="18"/>
  <c r="AS150" i="18"/>
  <c r="BR150" i="18"/>
  <c r="BZ150" i="18"/>
  <c r="AP150" i="18"/>
  <c r="BU150" i="18"/>
  <c r="AT150" i="18"/>
  <c r="BC150" i="18"/>
  <c r="BD150" i="18"/>
  <c r="BG150" i="18"/>
  <c r="AH150" i="18"/>
  <c r="BM150" i="18"/>
  <c r="AF150" i="18"/>
  <c r="AV150" i="18"/>
  <c r="AY150" i="18"/>
  <c r="BH150" i="18"/>
  <c r="BJ150" i="18"/>
  <c r="BS150" i="18"/>
  <c r="AL150" i="18"/>
  <c r="AU150" i="18"/>
  <c r="BE150" i="18"/>
  <c r="BK150" i="18"/>
  <c r="BT150" i="18"/>
  <c r="AG150" i="18"/>
  <c r="AM150" i="18"/>
  <c r="AZ150" i="18"/>
  <c r="BB150" i="18"/>
  <c r="BN150" i="18"/>
  <c r="BV150" i="18"/>
  <c r="AK150" i="18"/>
  <c r="AQ150" i="18"/>
  <c r="AW150" i="18"/>
  <c r="BI150" i="18"/>
  <c r="BO150" i="18"/>
  <c r="BX150" i="18"/>
  <c r="AI150" i="18"/>
  <c r="AR150" i="18"/>
  <c r="BA150" i="18"/>
  <c r="BL150" i="18"/>
  <c r="BP150" i="18"/>
  <c r="BW150" i="18"/>
  <c r="AN150" i="18"/>
  <c r="AO150" i="18"/>
  <c r="AX150" i="18"/>
  <c r="BF150" i="18"/>
  <c r="BQ150" i="18"/>
  <c r="BY150" i="18"/>
  <c r="J149" i="18"/>
  <c r="I149" i="18"/>
  <c r="L149" i="18"/>
  <c r="K149" i="18"/>
  <c r="M149" i="18"/>
  <c r="N149" i="18"/>
  <c r="H149" i="18"/>
  <c r="S149" i="18"/>
  <c r="U149" i="18"/>
  <c r="W149" i="18"/>
  <c r="Q149" i="18"/>
  <c r="T149" i="18"/>
  <c r="V149" i="18"/>
  <c r="O149" i="18"/>
  <c r="AB149" i="18"/>
  <c r="AC149" i="18" s="1"/>
  <c r="BH149" i="18"/>
  <c r="BJ149" i="18"/>
  <c r="AF149" i="18"/>
  <c r="BE149" i="18"/>
  <c r="AH149" i="18"/>
  <c r="BM149" i="18"/>
  <c r="AL149" i="18"/>
  <c r="BS149" i="18"/>
  <c r="AM149" i="18"/>
  <c r="BT149" i="18"/>
  <c r="AY149" i="18"/>
  <c r="AU149" i="18"/>
  <c r="AP149" i="18"/>
  <c r="AT149" i="18"/>
  <c r="BD149" i="18"/>
  <c r="BK149" i="18"/>
  <c r="BU149" i="18"/>
  <c r="AI149" i="18"/>
  <c r="AV149" i="18"/>
  <c r="AZ149" i="18"/>
  <c r="BB149" i="18"/>
  <c r="BN149" i="18"/>
  <c r="BV149" i="18"/>
  <c r="AJ149" i="18"/>
  <c r="AQ149" i="18"/>
  <c r="AW149" i="18"/>
  <c r="BI149" i="18"/>
  <c r="BO149" i="18"/>
  <c r="BW149" i="18"/>
  <c r="AN149" i="18"/>
  <c r="AS149" i="18"/>
  <c r="BA149" i="18"/>
  <c r="BL149" i="18"/>
  <c r="BP149" i="18"/>
  <c r="BY149" i="18"/>
  <c r="AK149" i="18"/>
  <c r="AR149" i="18"/>
  <c r="AX149" i="18"/>
  <c r="BF149" i="18"/>
  <c r="BQ149" i="18"/>
  <c r="BX149" i="18"/>
  <c r="AG149" i="18"/>
  <c r="AO149" i="18"/>
  <c r="BC149" i="18"/>
  <c r="BG149" i="18"/>
  <c r="BR149" i="18"/>
  <c r="BZ149" i="18"/>
  <c r="J37" i="18"/>
  <c r="I37" i="18"/>
  <c r="K37" i="18"/>
  <c r="L37" i="18"/>
  <c r="U37" i="18"/>
  <c r="M37" i="18"/>
  <c r="N37" i="18"/>
  <c r="S37" i="18"/>
  <c r="H37" i="18"/>
  <c r="Q37" i="18"/>
  <c r="T37" i="18"/>
  <c r="O37" i="18"/>
  <c r="AB37" i="18"/>
  <c r="AC37" i="18" s="1"/>
  <c r="W37" i="18"/>
  <c r="V37" i="18"/>
  <c r="AM37" i="18"/>
  <c r="AT37" i="18"/>
  <c r="BS37" i="18"/>
  <c r="AQ37" i="18"/>
  <c r="BV37" i="18"/>
  <c r="AZ37" i="18"/>
  <c r="BH37" i="18"/>
  <c r="BB37" i="18"/>
  <c r="AH37" i="18"/>
  <c r="BJ37" i="18"/>
  <c r="AK37" i="18"/>
  <c r="BN37" i="18"/>
  <c r="AP37" i="18"/>
  <c r="AU37" i="18"/>
  <c r="BE37" i="18"/>
  <c r="BK37" i="18"/>
  <c r="BT37" i="18"/>
  <c r="AI37" i="18"/>
  <c r="AV37" i="18"/>
  <c r="AW37" i="18"/>
  <c r="BI37" i="18"/>
  <c r="BO37" i="18"/>
  <c r="BW37" i="18"/>
  <c r="AJ37" i="18"/>
  <c r="AR37" i="18"/>
  <c r="BA37" i="18"/>
  <c r="BL37" i="18"/>
  <c r="BP37" i="18"/>
  <c r="BX37" i="18"/>
  <c r="AN37" i="18"/>
  <c r="AS37" i="18"/>
  <c r="AX37" i="18"/>
  <c r="BF37" i="18"/>
  <c r="BU37" i="18"/>
  <c r="BY37" i="18"/>
  <c r="AG37" i="18"/>
  <c r="AO37" i="18"/>
  <c r="BC37" i="18"/>
  <c r="BG37" i="18"/>
  <c r="BQ37" i="18"/>
  <c r="BZ37" i="18"/>
  <c r="AF37" i="18"/>
  <c r="AL37" i="18"/>
  <c r="AY37" i="18"/>
  <c r="BD37" i="18"/>
  <c r="BM37" i="18"/>
  <c r="BR37" i="18"/>
  <c r="K168" i="18"/>
  <c r="U168" i="18"/>
  <c r="J168" i="18"/>
  <c r="L168" i="18"/>
  <c r="M168" i="18"/>
  <c r="N168" i="18"/>
  <c r="S168" i="18"/>
  <c r="H168" i="18"/>
  <c r="I168" i="18"/>
  <c r="Q168" i="18"/>
  <c r="T168" i="18"/>
  <c r="O168" i="18"/>
  <c r="W168" i="18"/>
  <c r="V168" i="18"/>
  <c r="AB168" i="18"/>
  <c r="AC168" i="18" s="1"/>
  <c r="AF168" i="18"/>
  <c r="BE168" i="18"/>
  <c r="BK168" i="18"/>
  <c r="BI168" i="18"/>
  <c r="AI168" i="18"/>
  <c r="BO168" i="18"/>
  <c r="AL168" i="18"/>
  <c r="BX168" i="18"/>
  <c r="AQ168" i="18"/>
  <c r="BV168" i="18"/>
  <c r="AU168" i="18"/>
  <c r="AW168" i="18"/>
  <c r="AS168" i="18"/>
  <c r="AM168" i="18"/>
  <c r="AZ168" i="18"/>
  <c r="BB168" i="18"/>
  <c r="BN168" i="18"/>
  <c r="BT168" i="18"/>
  <c r="AJ168" i="18"/>
  <c r="AV168" i="18"/>
  <c r="BA168" i="18"/>
  <c r="BF168" i="18"/>
  <c r="BP168" i="18"/>
  <c r="BW168" i="18"/>
  <c r="AK168" i="18"/>
  <c r="AR168" i="18"/>
  <c r="AX168" i="18"/>
  <c r="BL168" i="18"/>
  <c r="BQ168" i="18"/>
  <c r="BY168" i="18"/>
  <c r="AG168" i="18"/>
  <c r="AO168" i="18"/>
  <c r="BC168" i="18"/>
  <c r="BG168" i="18"/>
  <c r="BR168" i="18"/>
  <c r="BZ168" i="18"/>
  <c r="AN168" i="18"/>
  <c r="AT168" i="18"/>
  <c r="BD168" i="18"/>
  <c r="BJ168" i="18"/>
  <c r="BS168" i="18"/>
  <c r="AH168" i="18"/>
  <c r="AP168" i="18"/>
  <c r="AY168" i="18"/>
  <c r="BH168" i="18"/>
  <c r="BM168" i="18"/>
  <c r="BU168" i="18"/>
  <c r="L102" i="18"/>
  <c r="K102" i="18"/>
  <c r="M102" i="18"/>
  <c r="N102" i="18"/>
  <c r="H102" i="18"/>
  <c r="I102" i="18"/>
  <c r="J102" i="18"/>
  <c r="O102" i="18"/>
  <c r="S102" i="18"/>
  <c r="U102" i="18"/>
  <c r="Q102" i="18"/>
  <c r="T102" i="18"/>
  <c r="W102" i="18"/>
  <c r="V102" i="18"/>
  <c r="AB102" i="18"/>
  <c r="AC102" i="18" s="1"/>
  <c r="BV102" i="18"/>
  <c r="AQ102" i="18"/>
  <c r="AZ102" i="18"/>
  <c r="AR102" i="18"/>
  <c r="BX102" i="18"/>
  <c r="BA102" i="18"/>
  <c r="BH102" i="18"/>
  <c r="BI102" i="18"/>
  <c r="AH102" i="18"/>
  <c r="BN102" i="18"/>
  <c r="AI102" i="18"/>
  <c r="BP102" i="18"/>
  <c r="AK102" i="18"/>
  <c r="AS102" i="18"/>
  <c r="AW102" i="18"/>
  <c r="BB102" i="18"/>
  <c r="BO102" i="18"/>
  <c r="BW102" i="18"/>
  <c r="AJ102" i="18"/>
  <c r="AV102" i="18"/>
  <c r="AX102" i="18"/>
  <c r="BF102" i="18"/>
  <c r="BQ102" i="18"/>
  <c r="BY102" i="18"/>
  <c r="AG102" i="18"/>
  <c r="AO102" i="18"/>
  <c r="BC102" i="18"/>
  <c r="BG102" i="18"/>
  <c r="BR102" i="18"/>
  <c r="BZ102" i="18"/>
  <c r="AF102" i="18"/>
  <c r="AP102" i="18"/>
  <c r="AT102" i="18"/>
  <c r="BD102" i="18"/>
  <c r="BL102" i="18"/>
  <c r="BS102" i="18"/>
  <c r="AN102" i="18"/>
  <c r="AL102" i="18"/>
  <c r="AY102" i="18"/>
  <c r="BM102" i="18"/>
  <c r="BJ102" i="18"/>
  <c r="BU102" i="18"/>
  <c r="AM102" i="18"/>
  <c r="AU102" i="18"/>
  <c r="BE102" i="18"/>
  <c r="BK102" i="18"/>
  <c r="BT102" i="18"/>
  <c r="K116" i="18"/>
  <c r="M116" i="18"/>
  <c r="N116" i="18"/>
  <c r="H116" i="18"/>
  <c r="J116" i="18"/>
  <c r="I116" i="18"/>
  <c r="L116" i="18"/>
  <c r="O116" i="18"/>
  <c r="W116" i="18"/>
  <c r="V116" i="18"/>
  <c r="S116" i="18"/>
  <c r="U116" i="18"/>
  <c r="Q116" i="18"/>
  <c r="T116" i="18"/>
  <c r="AB116" i="18"/>
  <c r="AC116" i="18" s="1"/>
  <c r="AI116" i="18"/>
  <c r="BI116" i="18"/>
  <c r="BO116" i="18"/>
  <c r="BG116" i="18"/>
  <c r="AK116" i="18"/>
  <c r="BQ116" i="18"/>
  <c r="AR116" i="18"/>
  <c r="BX116" i="18"/>
  <c r="AO116" i="18"/>
  <c r="BY116" i="18"/>
  <c r="AW116" i="18"/>
  <c r="AX116" i="18"/>
  <c r="AJ116" i="18"/>
  <c r="AV116" i="18"/>
  <c r="BA116" i="18"/>
  <c r="BF116" i="18"/>
  <c r="BP116" i="18"/>
  <c r="BW116" i="18"/>
  <c r="AG116" i="18"/>
  <c r="AS116" i="18"/>
  <c r="BC116" i="18"/>
  <c r="BL116" i="18"/>
  <c r="BR116" i="18"/>
  <c r="BZ116" i="18"/>
  <c r="AF116" i="18"/>
  <c r="AL116" i="18"/>
  <c r="AT116" i="18"/>
  <c r="BD116" i="18"/>
  <c r="BM116" i="18"/>
  <c r="BS116" i="18"/>
  <c r="AH116" i="18"/>
  <c r="AP116" i="18"/>
  <c r="AU116" i="18"/>
  <c r="BE116" i="18"/>
  <c r="BJ116" i="18"/>
  <c r="BU116" i="18"/>
  <c r="AN116" i="18"/>
  <c r="AM116" i="18"/>
  <c r="AY116" i="18"/>
  <c r="BH116" i="18"/>
  <c r="BK116" i="18"/>
  <c r="BT116" i="18"/>
  <c r="AQ116" i="18"/>
  <c r="AZ116" i="18"/>
  <c r="BB116" i="18"/>
  <c r="BN116" i="18"/>
  <c r="BV116" i="18"/>
  <c r="N23" i="18"/>
  <c r="M23" i="18"/>
  <c r="H23" i="18"/>
  <c r="S23" i="18"/>
  <c r="I23" i="18"/>
  <c r="J23" i="18"/>
  <c r="K23" i="18"/>
  <c r="L23" i="18"/>
  <c r="U23" i="18"/>
  <c r="Q23" i="18"/>
  <c r="T23" i="18"/>
  <c r="AR23" i="18"/>
  <c r="AB23" i="18"/>
  <c r="AW23" i="18"/>
  <c r="BY23" i="18"/>
  <c r="AV23" i="18"/>
  <c r="BZ23" i="18"/>
  <c r="BC23" i="18"/>
  <c r="BI23" i="18"/>
  <c r="BG23" i="18"/>
  <c r="AI23" i="18"/>
  <c r="BP23" i="18"/>
  <c r="AG23" i="18"/>
  <c r="BR23" i="18"/>
  <c r="AJ23" i="18"/>
  <c r="AO23" i="18"/>
  <c r="AX23" i="18"/>
  <c r="BF23" i="18"/>
  <c r="BQ23" i="18"/>
  <c r="BX23" i="18"/>
  <c r="AF23" i="18"/>
  <c r="AL23" i="18"/>
  <c r="AT23" i="18"/>
  <c r="BD23" i="18"/>
  <c r="BJ23" i="18"/>
  <c r="BS23" i="18"/>
  <c r="AM23" i="18"/>
  <c r="AU23" i="18"/>
  <c r="BE23" i="18"/>
  <c r="BO23" i="18"/>
  <c r="BU23" i="18"/>
  <c r="AH23" i="18"/>
  <c r="AP23" i="18"/>
  <c r="AY23" i="18"/>
  <c r="BL23" i="18"/>
  <c r="BK23" i="18"/>
  <c r="BT23" i="18"/>
  <c r="AK23" i="18"/>
  <c r="AS23" i="18"/>
  <c r="AZ23" i="18"/>
  <c r="BB23" i="18"/>
  <c r="BM23" i="18"/>
  <c r="BV23" i="18"/>
  <c r="AN23" i="18"/>
  <c r="AQ23" i="18"/>
  <c r="BA23" i="18"/>
  <c r="BH23" i="18"/>
  <c r="BN23" i="18"/>
  <c r="BW23" i="18"/>
  <c r="N200" i="18"/>
  <c r="H200" i="18"/>
  <c r="S200" i="18"/>
  <c r="I200" i="18"/>
  <c r="J200" i="18"/>
  <c r="K200" i="18"/>
  <c r="L200" i="18"/>
  <c r="O200" i="18"/>
  <c r="U200" i="18"/>
  <c r="M200" i="18"/>
  <c r="Q200" i="18"/>
  <c r="T200" i="18"/>
  <c r="AB200" i="18"/>
  <c r="AC200" i="18" s="1"/>
  <c r="W200" i="18"/>
  <c r="V200" i="18"/>
  <c r="AK200" i="18"/>
  <c r="BF200" i="18"/>
  <c r="BQ200" i="18"/>
  <c r="BM200" i="18"/>
  <c r="AP200" i="18"/>
  <c r="BS200" i="18"/>
  <c r="AS200" i="18"/>
  <c r="BY200" i="18"/>
  <c r="AV200" i="18"/>
  <c r="BH200" i="18"/>
  <c r="BC200" i="18"/>
  <c r="AG200" i="18"/>
  <c r="AO200" i="18"/>
  <c r="BA200" i="18"/>
  <c r="BG200" i="18"/>
  <c r="BR200" i="18"/>
  <c r="BZ200" i="18"/>
  <c r="AF200" i="18"/>
  <c r="AL200" i="18"/>
  <c r="AT200" i="18"/>
  <c r="BD200" i="18"/>
  <c r="BJ200" i="18"/>
  <c r="BT200" i="18"/>
  <c r="AH200" i="18"/>
  <c r="AY200" i="18"/>
  <c r="AU200" i="18"/>
  <c r="BE200" i="18"/>
  <c r="BK200" i="18"/>
  <c r="BU200" i="18"/>
  <c r="AI200" i="18"/>
  <c r="AM200" i="18"/>
  <c r="AZ200" i="18"/>
  <c r="BB200" i="18"/>
  <c r="BN200" i="18"/>
  <c r="BV200" i="18"/>
  <c r="AN200" i="18"/>
  <c r="AQ200" i="18"/>
  <c r="AW200" i="18"/>
  <c r="BL200" i="18"/>
  <c r="BO200" i="18"/>
  <c r="BW200" i="18"/>
  <c r="AJ200" i="18"/>
  <c r="AR200" i="18"/>
  <c r="AX200" i="18"/>
  <c r="BI200" i="18"/>
  <c r="BP200" i="18"/>
  <c r="BX200" i="18"/>
  <c r="H12" i="18"/>
  <c r="I12" i="18"/>
  <c r="J12" i="18"/>
  <c r="AB12" i="18"/>
  <c r="AC12" i="18" s="1"/>
  <c r="K12" i="18"/>
  <c r="L12" i="18"/>
  <c r="M12" i="18"/>
  <c r="N12" i="18"/>
  <c r="S12" i="18"/>
  <c r="U12" i="18"/>
  <c r="O12" i="18"/>
  <c r="Q12" i="18"/>
  <c r="T12" i="18"/>
  <c r="W12" i="18"/>
  <c r="V12" i="18"/>
  <c r="AS12" i="18"/>
  <c r="BC12" i="18"/>
  <c r="BZ12" i="18"/>
  <c r="AT12" i="18"/>
  <c r="BD12" i="18"/>
  <c r="BG12" i="18"/>
  <c r="AH12" i="18"/>
  <c r="BM12" i="18"/>
  <c r="AG12" i="18"/>
  <c r="BR12" i="18"/>
  <c r="AP12" i="18"/>
  <c r="BU12" i="18"/>
  <c r="AF12" i="18"/>
  <c r="AV12" i="18"/>
  <c r="AY12" i="18"/>
  <c r="BH12" i="18"/>
  <c r="BJ12" i="18"/>
  <c r="BS12" i="18"/>
  <c r="AL12" i="18"/>
  <c r="AU12" i="18"/>
  <c r="BE12" i="18"/>
  <c r="BK12" i="18"/>
  <c r="BT12" i="18"/>
  <c r="AK12" i="18"/>
  <c r="AM12" i="18"/>
  <c r="AZ12" i="18"/>
  <c r="BB12" i="18"/>
  <c r="BN12" i="18"/>
  <c r="BV12" i="18"/>
  <c r="AI12" i="18"/>
  <c r="AQ12" i="18"/>
  <c r="BA12" i="18"/>
  <c r="BI12" i="18"/>
  <c r="BO12" i="18"/>
  <c r="BX12" i="18"/>
  <c r="AN12" i="18"/>
  <c r="AR12" i="18"/>
  <c r="AW12" i="18"/>
  <c r="BL12" i="18"/>
  <c r="BP12" i="18"/>
  <c r="BW12" i="18"/>
  <c r="AJ12" i="18"/>
  <c r="AO12" i="18"/>
  <c r="AX12" i="18"/>
  <c r="BF12" i="18"/>
  <c r="BQ12" i="18"/>
  <c r="BY12" i="18"/>
  <c r="J205" i="18"/>
  <c r="I205" i="18"/>
  <c r="K205" i="18"/>
  <c r="L205" i="18"/>
  <c r="M205" i="18"/>
  <c r="N205" i="18"/>
  <c r="W205" i="18"/>
  <c r="H205" i="18"/>
  <c r="V205" i="18"/>
  <c r="S205" i="18"/>
  <c r="U205" i="18"/>
  <c r="Q205" i="18"/>
  <c r="T205" i="18"/>
  <c r="O205" i="18"/>
  <c r="BJ205" i="18"/>
  <c r="AB205" i="18"/>
  <c r="AC205" i="18" s="1"/>
  <c r="BS205" i="18"/>
  <c r="AF205" i="18"/>
  <c r="AL205" i="18"/>
  <c r="AH205" i="18"/>
  <c r="BM205" i="18"/>
  <c r="AM205" i="18"/>
  <c r="BT205" i="18"/>
  <c r="AY205" i="18"/>
  <c r="AU205" i="18"/>
  <c r="BH205" i="18"/>
  <c r="BE205" i="18"/>
  <c r="AP205" i="18"/>
  <c r="AT205" i="18"/>
  <c r="BD205" i="18"/>
  <c r="BK205" i="18"/>
  <c r="BU205" i="18"/>
  <c r="AI205" i="18"/>
  <c r="AV205" i="18"/>
  <c r="AZ205" i="18"/>
  <c r="BB205" i="18"/>
  <c r="BN205" i="18"/>
  <c r="BV205" i="18"/>
  <c r="AJ205" i="18"/>
  <c r="AQ205" i="18"/>
  <c r="AW205" i="18"/>
  <c r="BI205" i="18"/>
  <c r="BO205" i="18"/>
  <c r="BW205" i="18"/>
  <c r="AN205" i="18"/>
  <c r="AS205" i="18"/>
  <c r="BA205" i="18"/>
  <c r="BL205" i="18"/>
  <c r="BP205" i="18"/>
  <c r="BX205" i="18"/>
  <c r="AK205" i="18"/>
  <c r="AR205" i="18"/>
  <c r="AX205" i="18"/>
  <c r="BF205" i="18"/>
  <c r="BQ205" i="18"/>
  <c r="BY205" i="18"/>
  <c r="AG205" i="18"/>
  <c r="AO205" i="18"/>
  <c r="BC205" i="18"/>
  <c r="BG205" i="18"/>
  <c r="BR205" i="18"/>
  <c r="BZ205" i="18"/>
  <c r="CE161" i="18" l="1"/>
  <c r="CE68" i="18"/>
  <c r="CE22" i="18"/>
  <c r="CE151" i="18"/>
  <c r="CE202" i="18"/>
  <c r="CE170" i="18"/>
  <c r="CE50" i="18"/>
  <c r="CE157" i="18"/>
  <c r="CE74" i="18"/>
  <c r="CE51" i="18"/>
  <c r="CE193" i="18"/>
  <c r="CE229" i="18"/>
  <c r="CE42" i="18"/>
  <c r="CE214" i="18"/>
  <c r="CE171" i="18"/>
  <c r="CE143" i="18"/>
  <c r="CE217" i="18"/>
  <c r="CE62" i="18"/>
  <c r="CE79" i="18"/>
  <c r="CE141" i="18"/>
  <c r="CE35" i="18"/>
  <c r="CE46" i="18"/>
  <c r="CE179" i="18"/>
  <c r="CE126" i="18"/>
  <c r="CE61" i="18"/>
  <c r="CE227" i="18"/>
  <c r="CE49" i="18"/>
  <c r="CE190" i="18"/>
  <c r="CE53" i="18"/>
  <c r="CE189" i="18"/>
  <c r="CE40" i="18"/>
  <c r="CE87" i="18"/>
  <c r="CE113" i="18"/>
  <c r="CE18" i="18"/>
  <c r="CE210" i="18"/>
  <c r="CE10" i="18"/>
  <c r="CE76" i="18"/>
  <c r="CE91" i="18"/>
  <c r="CE131" i="18"/>
  <c r="CE167" i="18"/>
  <c r="CE216" i="18"/>
  <c r="CE75" i="18"/>
  <c r="CE97" i="18"/>
  <c r="CE72" i="18"/>
  <c r="CE132" i="18"/>
  <c r="CE20" i="18"/>
  <c r="CE230" i="18"/>
  <c r="CE8" i="18"/>
  <c r="CE225" i="18"/>
  <c r="CE56" i="18"/>
  <c r="CE58" i="18"/>
  <c r="CE114" i="18"/>
  <c r="CE102" i="18"/>
  <c r="CE37" i="18"/>
  <c r="CE31" i="18"/>
  <c r="CE81" i="18"/>
  <c r="CE140" i="18"/>
  <c r="CE118" i="18"/>
  <c r="CE145" i="18"/>
  <c r="CE77" i="18"/>
  <c r="CE88" i="18"/>
  <c r="CE133" i="18"/>
  <c r="CE13" i="18"/>
  <c r="CE25" i="18"/>
  <c r="CE212" i="18"/>
  <c r="CE124" i="18"/>
  <c r="CE220" i="18"/>
  <c r="CE78" i="18"/>
  <c r="CE175" i="18"/>
  <c r="CE28" i="18"/>
  <c r="CE142" i="18"/>
  <c r="CE203" i="18"/>
  <c r="CE89" i="18"/>
  <c r="CE104" i="18"/>
  <c r="CE231" i="18"/>
  <c r="CE27" i="18"/>
  <c r="CE228" i="18"/>
  <c r="CE201" i="18"/>
  <c r="CE23" i="18"/>
  <c r="R82" i="18"/>
  <c r="CE32" i="18"/>
  <c r="CE30" i="18"/>
  <c r="CE154" i="18"/>
  <c r="CE121" i="18"/>
  <c r="CE191" i="18"/>
  <c r="CE43" i="18"/>
  <c r="CE34" i="18"/>
  <c r="CE232" i="18"/>
  <c r="CE120" i="18"/>
  <c r="CE105" i="18"/>
  <c r="CE186" i="18"/>
  <c r="CE138" i="18"/>
  <c r="CE153" i="18"/>
  <c r="CE60" i="18"/>
  <c r="CE188" i="18"/>
  <c r="CE59" i="18"/>
  <c r="CE39" i="18"/>
  <c r="CE183" i="18"/>
  <c r="CE52" i="18"/>
  <c r="CE67" i="18"/>
  <c r="CE137" i="18"/>
  <c r="CE208" i="18"/>
  <c r="CE148" i="18"/>
  <c r="CE15" i="18"/>
  <c r="CE29" i="18"/>
  <c r="CE200" i="18"/>
  <c r="CE45" i="18"/>
  <c r="CE205" i="18"/>
  <c r="CE103" i="18"/>
  <c r="CE117" i="18"/>
  <c r="CE82" i="18"/>
  <c r="CE123" i="18"/>
  <c r="CE177" i="18"/>
  <c r="CE173" i="18"/>
  <c r="CE156" i="18"/>
  <c r="CE187" i="18"/>
  <c r="CE136" i="18"/>
  <c r="CE204" i="18"/>
  <c r="CE178" i="18"/>
  <c r="CE33" i="18"/>
  <c r="CE48" i="18"/>
  <c r="CE218" i="18"/>
  <c r="CE125" i="18"/>
  <c r="CE115" i="18"/>
  <c r="CE94" i="18"/>
  <c r="CE111" i="18"/>
  <c r="CE219" i="18"/>
  <c r="CE63" i="18"/>
  <c r="CE71" i="18"/>
  <c r="CE213" i="18"/>
  <c r="CE80" i="18"/>
  <c r="CE163" i="18"/>
  <c r="CE17" i="18"/>
  <c r="CE226" i="18"/>
  <c r="CE221" i="18"/>
  <c r="CE162" i="18"/>
  <c r="CE85" i="18"/>
  <c r="CE197" i="18"/>
  <c r="CE99" i="18"/>
  <c r="CE144" i="18"/>
  <c r="CE184" i="18"/>
  <c r="CE64" i="18"/>
  <c r="CE159" i="18"/>
  <c r="CE119" i="18"/>
  <c r="CE19" i="18"/>
  <c r="CE194" i="18"/>
  <c r="CE36" i="18"/>
  <c r="CE16" i="18"/>
  <c r="CE164" i="18"/>
  <c r="CE54" i="18"/>
  <c r="CE98" i="18"/>
  <c r="CE84" i="18"/>
  <c r="CE155" i="18"/>
  <c r="CE55" i="18"/>
  <c r="CE165" i="18"/>
  <c r="CE169" i="18"/>
  <c r="CE44" i="18"/>
  <c r="CE12" i="18"/>
  <c r="CE24" i="18"/>
  <c r="CE196" i="18"/>
  <c r="CE224" i="18"/>
  <c r="CE176" i="18"/>
  <c r="CE95" i="18"/>
  <c r="CE86" i="18"/>
  <c r="CE70" i="18"/>
  <c r="CE66" i="18"/>
  <c r="CE57" i="18"/>
  <c r="CE92" i="18"/>
  <c r="CE65" i="18"/>
  <c r="CE199" i="18"/>
  <c r="CE207" i="18"/>
  <c r="CE73" i="18"/>
  <c r="CE222" i="18"/>
  <c r="CE100" i="18"/>
  <c r="CE108" i="18"/>
  <c r="CE9" i="18"/>
  <c r="CE209" i="18"/>
  <c r="CE147" i="18"/>
  <c r="CE158" i="18"/>
  <c r="CE69" i="18"/>
  <c r="CE106" i="18"/>
  <c r="CE223" i="18"/>
  <c r="CE21" i="18"/>
  <c r="CE38" i="18"/>
  <c r="R61" i="18"/>
  <c r="CE135" i="18"/>
  <c r="CE11" i="18"/>
  <c r="CE168" i="18"/>
  <c r="CE41" i="18"/>
  <c r="CE128" i="18"/>
  <c r="CE150" i="18"/>
  <c r="CE112" i="18"/>
  <c r="CE185" i="18"/>
  <c r="CE152" i="18"/>
  <c r="CE107" i="18"/>
  <c r="CE130" i="18"/>
  <c r="CE166" i="18"/>
  <c r="CE160" i="18"/>
  <c r="CE134" i="18"/>
  <c r="CE198" i="18"/>
  <c r="CE215" i="18"/>
  <c r="CE149" i="18"/>
  <c r="CE110" i="18"/>
  <c r="CE83" i="18"/>
  <c r="CE96" i="18"/>
  <c r="CE101" i="18"/>
  <c r="CE129" i="18"/>
  <c r="CE139" i="18"/>
  <c r="CE116" i="18"/>
  <c r="CE174" i="18"/>
  <c r="CE90" i="18"/>
  <c r="CE146" i="18"/>
  <c r="CE127" i="18"/>
  <c r="CE14" i="18"/>
  <c r="CE172" i="18"/>
  <c r="CE122" i="18"/>
  <c r="CE26" i="18"/>
  <c r="CE180" i="18"/>
  <c r="CE195" i="18"/>
  <c r="CE93" i="18"/>
  <c r="CE109" i="18"/>
  <c r="CE192" i="18"/>
  <c r="CE211" i="18"/>
  <c r="CE47" i="18"/>
  <c r="CE182" i="18"/>
  <c r="CE181" i="18"/>
  <c r="R85" i="18"/>
  <c r="R36" i="18"/>
  <c r="R31" i="18"/>
  <c r="R169" i="18"/>
  <c r="R148" i="18"/>
  <c r="R19" i="18"/>
  <c r="R151" i="18"/>
  <c r="R193" i="18"/>
  <c r="R54" i="18"/>
  <c r="R14" i="18"/>
  <c r="R78" i="18"/>
  <c r="R20" i="18"/>
  <c r="R176" i="18"/>
  <c r="R40" i="18"/>
  <c r="R179" i="18"/>
  <c r="R43" i="18"/>
  <c r="R13" i="18"/>
  <c r="R214" i="18"/>
  <c r="R177" i="18"/>
  <c r="R50" i="18"/>
  <c r="R208" i="18"/>
  <c r="R200" i="18"/>
  <c r="R150" i="18"/>
  <c r="R23" i="18"/>
  <c r="R165" i="18"/>
  <c r="R108" i="18"/>
  <c r="R71" i="18"/>
  <c r="R18" i="18"/>
  <c r="R35" i="18"/>
  <c r="R27" i="18"/>
  <c r="R60" i="18"/>
  <c r="R220" i="18"/>
  <c r="R58" i="18"/>
  <c r="R75" i="18"/>
  <c r="R81" i="18"/>
  <c r="R68" i="18"/>
  <c r="R185" i="18"/>
  <c r="R216" i="18"/>
  <c r="R203" i="18"/>
  <c r="R45" i="18"/>
  <c r="R67" i="18"/>
  <c r="R26" i="18"/>
  <c r="R218" i="18"/>
  <c r="R170" i="18"/>
  <c r="R180" i="18"/>
  <c r="R111" i="18"/>
  <c r="R195" i="18"/>
  <c r="R154" i="18"/>
  <c r="R147" i="18"/>
  <c r="R33" i="18"/>
  <c r="R24" i="18"/>
  <c r="R39" i="18"/>
  <c r="R163" i="18"/>
  <c r="R94" i="18"/>
  <c r="R204" i="18"/>
  <c r="R83" i="18"/>
  <c r="R30" i="18"/>
  <c r="R145" i="18"/>
  <c r="R124" i="18"/>
  <c r="R201" i="18"/>
  <c r="R65" i="18"/>
  <c r="R146" i="18"/>
  <c r="R127" i="18"/>
  <c r="R174" i="18"/>
  <c r="R196" i="18"/>
  <c r="R53" i="18"/>
  <c r="R17" i="18"/>
  <c r="R118" i="18"/>
  <c r="R51" i="18"/>
  <c r="R64" i="18"/>
  <c r="R62" i="18"/>
  <c r="R198" i="18"/>
  <c r="R130" i="18"/>
  <c r="R202" i="18"/>
  <c r="R210" i="18"/>
  <c r="R28" i="18"/>
  <c r="R47" i="18"/>
  <c r="R186" i="18"/>
  <c r="R199" i="18"/>
  <c r="R110" i="18"/>
  <c r="R55" i="18"/>
  <c r="R63" i="18"/>
  <c r="R175" i="18"/>
  <c r="R76" i="18"/>
  <c r="R171" i="18"/>
  <c r="R8" i="18"/>
  <c r="R99" i="18"/>
  <c r="R34" i="18"/>
  <c r="R102" i="18"/>
  <c r="R74" i="18"/>
  <c r="R141" i="18"/>
  <c r="R38" i="18"/>
  <c r="R9" i="18"/>
  <c r="R69" i="18"/>
  <c r="R87" i="18"/>
  <c r="R120" i="18"/>
  <c r="R161" i="18"/>
  <c r="R182" i="18"/>
  <c r="R157" i="18"/>
  <c r="R197" i="18"/>
  <c r="R126" i="18"/>
  <c r="R96" i="18"/>
  <c r="R101" i="18"/>
  <c r="R168" i="18"/>
  <c r="R222" i="18"/>
  <c r="R153" i="18"/>
  <c r="R103" i="18"/>
  <c r="R187" i="18"/>
  <c r="R134" i="18"/>
  <c r="R25" i="18"/>
  <c r="R12" i="18"/>
  <c r="R149" i="18"/>
  <c r="R32" i="18"/>
  <c r="R138" i="18"/>
  <c r="R93" i="18"/>
  <c r="R190" i="18"/>
  <c r="R100" i="18"/>
  <c r="R172" i="18"/>
  <c r="R70" i="18"/>
  <c r="R22" i="18"/>
  <c r="R181" i="18"/>
  <c r="R79" i="18"/>
  <c r="R188" i="18"/>
  <c r="R115" i="18"/>
  <c r="R158" i="18"/>
  <c r="R207" i="18"/>
  <c r="R125" i="18"/>
  <c r="R160" i="18"/>
  <c r="R162" i="18"/>
  <c r="R86" i="18"/>
  <c r="R144" i="18"/>
  <c r="R48" i="18"/>
  <c r="R184" i="18"/>
  <c r="R90" i="18"/>
  <c r="R205" i="18"/>
  <c r="R116" i="18"/>
  <c r="R91" i="18"/>
  <c r="R137" i="18"/>
  <c r="R72" i="18"/>
  <c r="R11" i="18"/>
  <c r="R56" i="18"/>
  <c r="R194" i="18"/>
  <c r="R221" i="18"/>
  <c r="R192" i="18"/>
  <c r="R107" i="18"/>
  <c r="R73" i="18"/>
  <c r="R41" i="18"/>
  <c r="R104" i="18"/>
  <c r="R98" i="18"/>
  <c r="R46" i="18"/>
  <c r="R189" i="18"/>
  <c r="R29" i="18"/>
  <c r="R84" i="18"/>
  <c r="R122" i="18"/>
  <c r="R66" i="18"/>
  <c r="R112" i="18"/>
  <c r="R52" i="18"/>
  <c r="R77" i="18"/>
  <c r="R178" i="18"/>
  <c r="R131" i="18"/>
  <c r="R139" i="18"/>
  <c r="R49" i="18"/>
  <c r="R37" i="18"/>
  <c r="R164" i="18"/>
  <c r="R128" i="18"/>
  <c r="R44" i="18"/>
  <c r="R142" i="18"/>
  <c r="R97" i="18"/>
  <c r="R133" i="18"/>
  <c r="R167" i="18"/>
  <c r="R89" i="18"/>
  <c r="R114" i="18"/>
  <c r="R57" i="18"/>
  <c r="R92" i="18"/>
  <c r="R166" i="18"/>
  <c r="R59" i="18"/>
  <c r="R136" i="18"/>
  <c r="R106" i="18"/>
  <c r="R88" i="18"/>
  <c r="R191" i="18"/>
  <c r="R209" i="18"/>
  <c r="R140" i="18"/>
  <c r="R113" i="18"/>
  <c r="R16" i="18"/>
  <c r="R152" i="18"/>
  <c r="R143" i="18"/>
  <c r="R15" i="18"/>
  <c r="R95" i="18"/>
  <c r="R109" i="18"/>
  <c r="R155" i="18"/>
  <c r="R211" i="18"/>
  <c r="R105" i="18"/>
  <c r="R159" i="18"/>
  <c r="R21" i="18"/>
  <c r="R121" i="18"/>
  <c r="R10" i="18"/>
  <c r="R156" i="18"/>
  <c r="R42" i="18"/>
  <c r="R183" i="18"/>
  <c r="R7" i="18"/>
  <c r="AC23" i="18"/>
  <c r="CD63" i="18"/>
  <c r="CD83" i="18"/>
  <c r="CD89" i="18"/>
  <c r="CD57" i="18"/>
  <c r="CD92" i="18"/>
  <c r="CD180" i="18"/>
  <c r="CD54" i="18"/>
  <c r="CD152" i="18"/>
  <c r="CD29" i="18"/>
  <c r="CD56" i="18"/>
  <c r="CD205" i="18"/>
  <c r="CD20" i="18"/>
  <c r="CD177" i="18"/>
  <c r="CD41" i="18"/>
  <c r="CD24" i="18"/>
  <c r="CD186" i="18"/>
  <c r="CD93" i="18"/>
  <c r="CD94" i="18"/>
  <c r="CD65" i="18"/>
  <c r="CD119" i="18"/>
  <c r="CD221" i="18"/>
  <c r="CD14" i="18"/>
  <c r="CD13" i="18"/>
  <c r="CD122" i="18"/>
  <c r="CD64" i="18"/>
  <c r="CD168" i="18"/>
  <c r="CD82" i="18"/>
  <c r="CD37" i="18"/>
  <c r="CD156" i="18"/>
  <c r="CD42" i="18"/>
  <c r="CD103" i="18"/>
  <c r="CD39" i="18"/>
  <c r="CD196" i="18"/>
  <c r="CD111" i="18"/>
  <c r="CD224" i="18"/>
  <c r="CD139" i="18"/>
  <c r="CD176" i="18"/>
  <c r="CD151" i="18"/>
  <c r="CD28" i="18"/>
  <c r="CD157" i="18"/>
  <c r="CD136" i="18"/>
  <c r="CD117" i="18"/>
  <c r="CD97" i="18"/>
  <c r="CD46" i="18"/>
  <c r="CD110" i="18"/>
  <c r="CD52" i="18"/>
  <c r="CD91" i="18"/>
  <c r="CD219" i="18"/>
  <c r="CD121" i="18"/>
  <c r="CD78" i="18"/>
  <c r="CD60" i="18"/>
  <c r="CD192" i="18"/>
  <c r="CD165" i="18"/>
  <c r="CD75" i="18"/>
  <c r="CD105" i="18"/>
  <c r="CD47" i="18"/>
  <c r="CD175" i="18"/>
  <c r="CD71" i="18"/>
  <c r="CD182" i="18"/>
  <c r="CD181" i="18"/>
  <c r="CD76" i="18"/>
  <c r="CD149" i="18"/>
  <c r="CD102" i="18"/>
  <c r="CD116" i="18"/>
  <c r="CD90" i="18"/>
  <c r="CD222" i="18"/>
  <c r="CD73" i="18"/>
  <c r="CD200" i="18"/>
  <c r="CD23" i="18"/>
  <c r="CD32" i="18"/>
  <c r="CD187" i="18"/>
  <c r="CD135" i="18"/>
  <c r="CD230" i="18"/>
  <c r="CD194" i="18"/>
  <c r="CD9" i="18"/>
  <c r="CD202" i="18"/>
  <c r="CD231" i="18"/>
  <c r="CD158" i="18"/>
  <c r="CD126" i="18"/>
  <c r="CD95" i="18"/>
  <c r="CD51" i="18"/>
  <c r="CD72" i="18"/>
  <c r="CD208" i="18"/>
  <c r="CD86" i="18"/>
  <c r="CD229" i="18"/>
  <c r="CD11" i="18"/>
  <c r="CD70" i="18"/>
  <c r="CD167" i="18"/>
  <c r="CD96" i="18"/>
  <c r="CD199" i="18"/>
  <c r="CD101" i="18"/>
  <c r="CD132" i="18"/>
  <c r="CD179" i="18"/>
  <c r="CD35" i="18"/>
  <c r="CD142" i="18"/>
  <c r="CD31" i="18"/>
  <c r="CD80" i="18"/>
  <c r="CD146" i="18"/>
  <c r="CD138" i="18"/>
  <c r="CD227" i="18"/>
  <c r="CD49" i="18"/>
  <c r="CD81" i="18"/>
  <c r="CD163" i="18"/>
  <c r="CD127" i="18"/>
  <c r="CD190" i="18"/>
  <c r="CD189" i="18"/>
  <c r="CD17" i="18"/>
  <c r="CD118" i="18"/>
  <c r="CD40" i="18"/>
  <c r="CD8" i="18"/>
  <c r="CD69" i="18"/>
  <c r="CD27" i="18"/>
  <c r="CD228" i="18"/>
  <c r="CD214" i="18"/>
  <c r="CD58" i="18"/>
  <c r="CD68" i="18"/>
  <c r="CD10" i="18"/>
  <c r="CD48" i="18"/>
  <c r="CD22" i="18"/>
  <c r="CD134" i="18"/>
  <c r="CD217" i="18"/>
  <c r="CD150" i="18"/>
  <c r="CD74" i="18"/>
  <c r="CD174" i="18"/>
  <c r="CD207" i="18"/>
  <c r="CD123" i="18"/>
  <c r="CD19" i="18"/>
  <c r="CD173" i="18"/>
  <c r="CD38" i="18"/>
  <c r="CD188" i="18"/>
  <c r="CD59" i="18"/>
  <c r="CD128" i="18"/>
  <c r="CD44" i="18"/>
  <c r="CD125" i="18"/>
  <c r="CD98" i="18"/>
  <c r="CD7" i="18"/>
  <c r="CD154" i="18"/>
  <c r="CD21" i="18"/>
  <c r="CD215" i="18"/>
  <c r="CD162" i="18"/>
  <c r="CD88" i="18"/>
  <c r="CD198" i="18"/>
  <c r="CD172" i="18"/>
  <c r="CD124" i="18"/>
  <c r="CD133" i="18"/>
  <c r="CD85" i="18"/>
  <c r="CD197" i="18"/>
  <c r="CD99" i="18"/>
  <c r="CD87" i="18"/>
  <c r="CD113" i="18"/>
  <c r="CD144" i="18"/>
  <c r="CD184" i="18"/>
  <c r="CD107" i="18"/>
  <c r="CD25" i="18"/>
  <c r="CD130" i="18"/>
  <c r="CD212" i="18"/>
  <c r="CD166" i="18"/>
  <c r="CD18" i="18"/>
  <c r="CD159" i="18"/>
  <c r="CD141" i="18"/>
  <c r="CD104" i="18"/>
  <c r="CD195" i="18"/>
  <c r="CD115" i="18"/>
  <c r="CD45" i="18"/>
  <c r="CD112" i="18"/>
  <c r="CD161" i="18"/>
  <c r="CD129" i="18"/>
  <c r="CD109" i="18"/>
  <c r="CD84" i="18"/>
  <c r="CD155" i="18"/>
  <c r="CD191" i="18"/>
  <c r="CD43" i="18"/>
  <c r="CD55" i="18"/>
  <c r="CD34" i="18"/>
  <c r="CD232" i="18"/>
  <c r="CD211" i="18"/>
  <c r="CD120" i="18"/>
  <c r="CD169" i="18"/>
  <c r="CD36" i="18"/>
  <c r="CD153" i="18"/>
  <c r="CD16" i="18"/>
  <c r="CD50" i="18"/>
  <c r="CD183" i="18"/>
  <c r="CD100" i="18"/>
  <c r="CD143" i="18"/>
  <c r="CD108" i="18"/>
  <c r="CD209" i="18"/>
  <c r="CD147" i="18"/>
  <c r="CD15" i="18"/>
  <c r="CD67" i="18"/>
  <c r="CD171" i="18"/>
  <c r="CD137" i="18"/>
  <c r="CD203" i="18"/>
  <c r="CD193" i="18"/>
  <c r="CD66" i="18"/>
  <c r="CD148" i="18"/>
  <c r="CD12" i="18"/>
  <c r="CD131" i="18"/>
  <c r="CD30" i="18"/>
  <c r="CD164" i="18"/>
  <c r="CD26" i="18"/>
  <c r="CD61" i="18"/>
  <c r="CD213" i="18"/>
  <c r="CD185" i="18"/>
  <c r="CD53" i="18"/>
  <c r="CD226" i="18"/>
  <c r="CD140" i="18"/>
  <c r="CD145" i="18"/>
  <c r="CD77" i="18"/>
  <c r="CD170" i="18"/>
  <c r="CD204" i="18"/>
  <c r="CD160" i="18"/>
  <c r="CD178" i="18"/>
  <c r="CD216" i="18"/>
  <c r="CD225" i="18"/>
  <c r="CD106" i="18"/>
  <c r="CD210" i="18"/>
  <c r="CD220" i="18"/>
  <c r="CD33" i="18"/>
  <c r="CD201" i="18"/>
  <c r="CD218" i="18"/>
  <c r="CD223" i="18"/>
  <c r="CD62" i="18"/>
  <c r="CD79" i="18"/>
  <c r="CD114" i="18"/>
  <c r="F206" i="18" l="1"/>
  <c r="G206" i="18" s="1"/>
  <c r="AB206" i="18"/>
  <c r="BT206" i="18"/>
  <c r="AX206" i="18"/>
  <c r="AO206" i="18"/>
  <c r="AH206" i="18"/>
  <c r="AN206" i="18"/>
  <c r="AW206" i="18"/>
  <c r="S206" i="18"/>
  <c r="S3" i="18" s="1"/>
  <c r="H206" i="18"/>
  <c r="BN206" i="18"/>
  <c r="BE206" i="18"/>
  <c r="BJ206" i="18"/>
  <c r="BD206" i="18"/>
  <c r="BY206" i="18"/>
  <c r="BK206" i="18"/>
  <c r="N206" i="18"/>
  <c r="N3" i="18" s="1"/>
  <c r="BU206" i="18"/>
  <c r="AS206" i="18"/>
  <c r="AI206" i="18"/>
  <c r="BS206" i="18"/>
  <c r="AG206" i="18"/>
  <c r="BF206" i="18"/>
  <c r="BH206" i="18"/>
  <c r="AF206" i="18"/>
  <c r="V206" i="18"/>
  <c r="V3" i="18" s="1"/>
  <c r="AJ206" i="18"/>
  <c r="BW206" i="18"/>
  <c r="I206" i="18"/>
  <c r="I3" i="18" s="1"/>
  <c r="AU206" i="18"/>
  <c r="AP206" i="18"/>
  <c r="AY206" i="18"/>
  <c r="AL206" i="18"/>
  <c r="BP206" i="18"/>
  <c r="AV206" i="18"/>
  <c r="O206" i="18"/>
  <c r="BI206" i="18"/>
  <c r="BV206" i="18"/>
  <c r="BM206" i="18"/>
  <c r="AR206" i="18"/>
  <c r="U206" i="18"/>
  <c r="U3" i="18" s="1"/>
  <c r="AT206" i="18"/>
  <c r="BA206" i="18"/>
  <c r="BZ206" i="18"/>
  <c r="M206" i="18"/>
  <c r="M3" i="18" s="1"/>
  <c r="K206" i="18"/>
  <c r="BO206" i="18"/>
  <c r="AQ206" i="18"/>
  <c r="AK206" i="18"/>
  <c r="AM206" i="18"/>
  <c r="BQ206" i="18"/>
  <c r="L206" i="18"/>
  <c r="L3" i="18" s="1"/>
  <c r="T206" i="18"/>
  <c r="T3" i="18" s="1"/>
  <c r="W206" i="18"/>
  <c r="W3" i="18" s="1"/>
  <c r="BB206" i="18"/>
  <c r="J206" i="18"/>
  <c r="J3" i="18" s="1"/>
  <c r="BL206" i="18"/>
  <c r="BX206" i="18"/>
  <c r="AZ206" i="18"/>
  <c r="BG206" i="18"/>
  <c r="BR206" i="18"/>
  <c r="BC206" i="18"/>
  <c r="Q206" i="18"/>
  <c r="Q3" i="18" s="1"/>
  <c r="CE206" i="18" l="1"/>
  <c r="K3" i="18"/>
  <c r="O3" i="18"/>
  <c r="H3" i="18"/>
  <c r="R206" i="18"/>
  <c r="R3" i="18" s="1"/>
  <c r="AC206" i="18"/>
  <c r="AB3" i="18"/>
  <c r="AC3" i="18"/>
  <c r="CD206" i="18"/>
  <c r="CI19" i="18" l="1"/>
  <c r="CI200" i="18"/>
  <c r="CI222" i="18"/>
  <c r="CI124" i="18"/>
  <c r="CI86" i="18"/>
  <c r="CI8" i="18"/>
  <c r="CI169" i="18"/>
  <c r="CI91" i="18"/>
  <c r="CI13" i="18"/>
  <c r="CI174" i="18"/>
  <c r="CI136" i="18"/>
  <c r="CI98" i="18"/>
  <c r="CI220" i="18"/>
  <c r="CI106" i="18"/>
  <c r="CI189" i="18"/>
  <c r="CI33" i="18"/>
  <c r="CI156" i="18"/>
  <c r="CI59" i="18"/>
  <c r="CI21" i="18"/>
  <c r="CI102" i="18"/>
  <c r="CI164" i="18"/>
  <c r="CI126" i="18"/>
  <c r="CI48" i="18"/>
  <c r="CI209" i="18"/>
  <c r="CI131" i="18"/>
  <c r="CI53" i="18"/>
  <c r="CI214" i="18"/>
  <c r="CI176" i="18"/>
  <c r="CI138" i="18"/>
  <c r="CI79" i="18"/>
  <c r="CI41" i="18"/>
  <c r="CI202" i="18"/>
  <c r="CI184" i="18"/>
  <c r="CI146" i="18"/>
  <c r="CI68" i="18"/>
  <c r="CI229" i="18"/>
  <c r="CI151" i="18"/>
  <c r="CI73" i="18"/>
  <c r="CI15" i="18"/>
  <c r="CI196" i="18"/>
  <c r="CI158" i="18"/>
  <c r="CI99" i="18"/>
  <c r="CI61" i="18"/>
  <c r="CI23" i="18"/>
  <c r="CI204" i="18"/>
  <c r="CI166" i="18"/>
  <c r="CI88" i="18"/>
  <c r="CI10" i="18"/>
  <c r="CI171" i="18"/>
  <c r="CI93" i="18"/>
  <c r="CI35" i="18"/>
  <c r="CI216" i="18"/>
  <c r="CI178" i="18"/>
  <c r="CI119" i="18"/>
  <c r="CI81" i="18"/>
  <c r="CI43" i="18"/>
  <c r="CI224" i="18"/>
  <c r="CI186" i="18"/>
  <c r="CI108" i="18"/>
  <c r="CI30" i="18"/>
  <c r="CI191" i="18"/>
  <c r="CI113" i="18"/>
  <c r="CI55" i="18"/>
  <c r="CI17" i="18"/>
  <c r="CI198" i="18"/>
  <c r="CI139" i="18"/>
  <c r="CI101" i="18"/>
  <c r="CI63" i="18"/>
  <c r="CI25" i="18"/>
  <c r="CI206" i="18"/>
  <c r="CI128" i="18"/>
  <c r="CI50" i="18"/>
  <c r="CI133" i="18"/>
  <c r="CI75" i="18"/>
  <c r="CI37" i="18"/>
  <c r="CI218" i="18"/>
  <c r="CI211" i="18"/>
  <c r="CI159" i="18"/>
  <c r="CI121" i="18"/>
  <c r="CI83" i="18"/>
  <c r="CI45" i="18"/>
  <c r="CI226" i="18"/>
  <c r="CI148" i="18"/>
  <c r="CI70" i="18"/>
  <c r="CI231" i="18"/>
  <c r="CI153" i="18"/>
  <c r="CI95" i="18"/>
  <c r="CI57" i="18"/>
  <c r="CI179" i="18"/>
  <c r="CI141" i="18"/>
  <c r="CI103" i="18"/>
  <c r="CI65" i="18"/>
  <c r="CI7" i="18"/>
  <c r="CI168" i="18"/>
  <c r="CI90" i="18"/>
  <c r="CI12" i="18"/>
  <c r="CI173" i="18"/>
  <c r="CI115" i="18"/>
  <c r="CI77" i="18"/>
  <c r="CI199" i="18"/>
  <c r="CI161" i="18"/>
  <c r="CI123" i="18"/>
  <c r="CI85" i="18"/>
  <c r="CI188" i="18"/>
  <c r="CI110" i="18"/>
  <c r="CI32" i="18"/>
  <c r="CI193" i="18"/>
  <c r="CI135" i="18"/>
  <c r="CI97" i="18"/>
  <c r="CI27" i="18"/>
  <c r="CI219" i="18"/>
  <c r="CI181" i="18"/>
  <c r="CI143" i="18"/>
  <c r="CI105" i="18"/>
  <c r="CI47" i="18"/>
  <c r="CI208" i="18"/>
  <c r="CI130" i="18"/>
  <c r="CI52" i="18"/>
  <c r="CI213" i="18"/>
  <c r="CI155" i="18"/>
  <c r="CI117" i="18"/>
  <c r="CI20" i="18"/>
  <c r="CI201" i="18"/>
  <c r="CI163" i="18"/>
  <c r="CI125" i="18"/>
  <c r="CI67" i="18"/>
  <c r="CI228" i="18"/>
  <c r="CI150" i="18"/>
  <c r="CI72" i="18"/>
  <c r="CB7" i="18"/>
  <c r="CI175" i="18"/>
  <c r="CI137" i="18"/>
  <c r="CI205" i="18"/>
  <c r="CI40" i="18"/>
  <c r="CI221" i="18"/>
  <c r="CI183" i="18"/>
  <c r="CI145" i="18"/>
  <c r="CI87" i="18"/>
  <c r="CI9" i="18"/>
  <c r="CI170" i="18"/>
  <c r="CI92" i="18"/>
  <c r="CI14" i="18"/>
  <c r="CI195" i="18"/>
  <c r="CI157" i="18"/>
  <c r="CI24" i="18"/>
  <c r="CI60" i="18"/>
  <c r="CI42" i="18"/>
  <c r="CI203" i="18"/>
  <c r="CI165" i="18"/>
  <c r="CI107" i="18"/>
  <c r="CI29" i="18"/>
  <c r="CI190" i="18"/>
  <c r="CI112" i="18"/>
  <c r="CI34" i="18"/>
  <c r="CI215" i="18"/>
  <c r="CI177" i="18"/>
  <c r="CI100" i="18"/>
  <c r="CI147" i="18"/>
  <c r="CI69" i="18"/>
  <c r="CI152" i="18"/>
  <c r="CI74" i="18"/>
  <c r="CI217" i="18"/>
  <c r="CI80" i="18"/>
  <c r="CI62" i="18"/>
  <c r="CI223" i="18"/>
  <c r="CI185" i="18"/>
  <c r="CI127" i="18"/>
  <c r="CI49" i="18"/>
  <c r="CI210" i="18"/>
  <c r="CI132" i="18"/>
  <c r="CI54" i="18"/>
  <c r="CI16" i="18"/>
  <c r="CI197" i="18"/>
  <c r="CI82" i="18"/>
  <c r="CI230" i="18"/>
  <c r="CI36" i="18"/>
  <c r="CI120" i="18"/>
  <c r="CI122" i="18"/>
  <c r="CI44" i="18"/>
  <c r="CI225" i="18"/>
  <c r="CI167" i="18"/>
  <c r="CI89" i="18"/>
  <c r="CI11" i="18"/>
  <c r="CI172" i="18"/>
  <c r="CI94" i="18"/>
  <c r="CI56" i="18"/>
  <c r="CI18" i="18"/>
  <c r="CI140" i="18"/>
  <c r="CI142" i="18"/>
  <c r="CI64" i="18"/>
  <c r="CI26" i="18"/>
  <c r="CI187" i="18"/>
  <c r="CI109" i="18"/>
  <c r="CI31" i="18"/>
  <c r="CI192" i="18"/>
  <c r="CI114" i="18"/>
  <c r="CI76" i="18"/>
  <c r="CI38" i="18"/>
  <c r="CI160" i="18"/>
  <c r="CI162" i="18"/>
  <c r="CI84" i="18"/>
  <c r="CI46" i="18"/>
  <c r="CI207" i="18"/>
  <c r="CI129" i="18"/>
  <c r="CI51" i="18"/>
  <c r="CI212" i="18"/>
  <c r="CI134" i="18"/>
  <c r="CI96" i="18"/>
  <c r="CI58" i="18"/>
  <c r="CI180" i="18"/>
  <c r="CI182" i="18"/>
  <c r="CI104" i="18"/>
  <c r="CI66" i="18"/>
  <c r="CI227" i="18"/>
  <c r="CI149" i="18"/>
  <c r="CI71" i="18"/>
  <c r="CI232" i="18"/>
  <c r="CI154" i="18"/>
  <c r="CI116" i="18"/>
  <c r="CI78" i="18"/>
  <c r="CI39" i="18"/>
  <c r="CI22" i="18"/>
  <c r="CI144" i="18"/>
  <c r="CI28" i="18"/>
  <c r="CI111" i="18"/>
  <c r="CI194" i="18"/>
  <c r="CI118" i="18"/>
  <c r="CB206" i="18"/>
  <c r="CB191" i="18"/>
  <c r="CG191" i="18" s="1"/>
  <c r="CB34" i="18"/>
  <c r="CB151" i="18"/>
  <c r="CB231" i="18"/>
  <c r="CG231" i="18" s="1"/>
  <c r="CB201" i="18"/>
  <c r="CG201" i="18" s="1"/>
  <c r="CB9" i="18"/>
  <c r="CB110" i="18"/>
  <c r="CG110" i="18" s="1"/>
  <c r="CB107" i="18"/>
  <c r="CG107" i="18" s="1"/>
  <c r="CB171" i="18"/>
  <c r="CB30" i="18"/>
  <c r="CG30" i="18" s="1"/>
  <c r="CB227" i="18"/>
  <c r="CB36" i="18"/>
  <c r="CG36" i="18" s="1"/>
  <c r="CB203" i="18"/>
  <c r="CG203" i="18" s="1"/>
  <c r="CB44" i="18"/>
  <c r="CG44" i="18" s="1"/>
  <c r="CB33" i="18"/>
  <c r="CG33" i="18" s="1"/>
  <c r="CB105" i="18"/>
  <c r="CB144" i="18"/>
  <c r="CG144" i="18" s="1"/>
  <c r="CB217" i="18"/>
  <c r="CG217" i="18" s="1"/>
  <c r="CB116" i="18"/>
  <c r="CB145" i="18"/>
  <c r="CG145" i="18" s="1"/>
  <c r="CB220" i="18"/>
  <c r="CB156" i="18"/>
  <c r="CG156" i="18" s="1"/>
  <c r="CB140" i="18"/>
  <c r="CG140" i="18" s="1"/>
  <c r="CB76" i="18"/>
  <c r="CG76" i="18" s="1"/>
  <c r="CB123" i="18"/>
  <c r="CG123" i="18" s="1"/>
  <c r="CB134" i="18"/>
  <c r="CG134" i="18" s="1"/>
  <c r="CB178" i="18"/>
  <c r="CB146" i="18"/>
  <c r="CG146" i="18" s="1"/>
  <c r="CB176" i="18"/>
  <c r="CG176" i="18" s="1"/>
  <c r="CB19" i="18"/>
  <c r="CB143" i="18"/>
  <c r="CG143" i="18" s="1"/>
  <c r="CB109" i="18"/>
  <c r="CG109" i="18" s="1"/>
  <c r="CB192" i="18"/>
  <c r="CG192" i="18" s="1"/>
  <c r="CB198" i="18"/>
  <c r="CG198" i="18" s="1"/>
  <c r="CB57" i="18"/>
  <c r="CB221" i="18"/>
  <c r="CG221" i="18" s="1"/>
  <c r="CB55" i="18"/>
  <c r="CG55" i="18" s="1"/>
  <c r="CB177" i="18"/>
  <c r="CG177" i="18" s="1"/>
  <c r="CB188" i="18"/>
  <c r="CG188" i="18" s="1"/>
  <c r="CB96" i="18"/>
  <c r="CG96" i="18" s="1"/>
  <c r="CB74" i="18"/>
  <c r="CG74" i="18" s="1"/>
  <c r="CB104" i="18"/>
  <c r="CG104" i="18" s="1"/>
  <c r="CB12" i="18"/>
  <c r="CB182" i="18"/>
  <c r="CG182" i="18" s="1"/>
  <c r="CB112" i="18"/>
  <c r="CG112" i="18" s="1"/>
  <c r="CB51" i="18"/>
  <c r="CG51" i="18" s="1"/>
  <c r="CB20" i="18"/>
  <c r="CG20" i="18" s="1"/>
  <c r="CB142" i="18"/>
  <c r="CG142" i="18" s="1"/>
  <c r="CB60" i="18"/>
  <c r="CG60" i="18" s="1"/>
  <c r="CB214" i="18"/>
  <c r="CG214" i="18" s="1"/>
  <c r="CB165" i="18"/>
  <c r="CB194" i="18"/>
  <c r="CG194" i="18" s="1"/>
  <c r="CB132" i="18"/>
  <c r="CG132" i="18" s="1"/>
  <c r="CB75" i="18"/>
  <c r="CB84" i="18"/>
  <c r="CG84" i="18" s="1"/>
  <c r="CB157" i="18"/>
  <c r="CG157" i="18" s="1"/>
  <c r="CB22" i="18"/>
  <c r="CG22" i="18" s="1"/>
  <c r="CB216" i="18"/>
  <c r="CB164" i="18"/>
  <c r="CB130" i="18"/>
  <c r="CG130" i="18" s="1"/>
  <c r="CB121" i="18"/>
  <c r="CB47" i="18"/>
  <c r="CG47" i="18" s="1"/>
  <c r="CB124" i="18"/>
  <c r="CG124" i="18" s="1"/>
  <c r="CB125" i="18"/>
  <c r="CG125" i="18" s="1"/>
  <c r="CB88" i="18"/>
  <c r="CG88" i="18" s="1"/>
  <c r="CB199" i="18"/>
  <c r="CG199" i="18" s="1"/>
  <c r="CB106" i="18"/>
  <c r="CB85" i="18"/>
  <c r="CG85" i="18" s="1"/>
  <c r="CB66" i="18"/>
  <c r="CB149" i="18"/>
  <c r="CG149" i="18" s="1"/>
  <c r="CB212" i="18"/>
  <c r="CG212" i="18" s="1"/>
  <c r="CB155" i="18"/>
  <c r="CG155" i="18" s="1"/>
  <c r="CB58" i="18"/>
  <c r="CB31" i="18"/>
  <c r="CG31" i="18" s="1"/>
  <c r="CB128" i="18"/>
  <c r="CB141" i="18"/>
  <c r="CG141" i="18" s="1"/>
  <c r="CB80" i="18"/>
  <c r="CG80" i="18" s="1"/>
  <c r="CB26" i="18"/>
  <c r="CG26" i="18" s="1"/>
  <c r="CB69" i="18"/>
  <c r="CG69" i="18" s="1"/>
  <c r="CB92" i="18"/>
  <c r="CB43" i="18"/>
  <c r="CB172" i="18"/>
  <c r="CG172" i="18" s="1"/>
  <c r="CB46" i="18"/>
  <c r="CB187" i="18"/>
  <c r="CG187" i="18" s="1"/>
  <c r="CB54" i="18"/>
  <c r="CG54" i="18" s="1"/>
  <c r="CB21" i="18"/>
  <c r="CG21" i="18" s="1"/>
  <c r="CB180" i="18"/>
  <c r="CG180" i="18" s="1"/>
  <c r="CB169" i="18"/>
  <c r="CG169" i="18" s="1"/>
  <c r="CB147" i="18"/>
  <c r="CB61" i="18"/>
  <c r="CG61" i="18" s="1"/>
  <c r="CB101" i="18"/>
  <c r="CB59" i="18"/>
  <c r="CG59" i="18" s="1"/>
  <c r="CB158" i="18"/>
  <c r="CG158" i="18" s="1"/>
  <c r="CB118" i="18"/>
  <c r="CG118" i="18" s="1"/>
  <c r="CB111" i="18"/>
  <c r="CG111" i="18" s="1"/>
  <c r="CB14" i="18"/>
  <c r="CG14" i="18" s="1"/>
  <c r="CB223" i="18"/>
  <c r="CB166" i="18"/>
  <c r="CG166" i="18" s="1"/>
  <c r="CB230" i="18"/>
  <c r="CG230" i="18" s="1"/>
  <c r="CB160" i="18"/>
  <c r="CG160" i="18" s="1"/>
  <c r="CB218" i="18"/>
  <c r="CG218" i="18" s="1"/>
  <c r="CB208" i="18"/>
  <c r="CG208" i="18" s="1"/>
  <c r="CB99" i="18"/>
  <c r="CG99" i="18" s="1"/>
  <c r="CB93" i="18"/>
  <c r="CG93" i="18" s="1"/>
  <c r="CB204" i="18"/>
  <c r="CG204" i="18" s="1"/>
  <c r="CB82" i="18"/>
  <c r="CG82" i="18" s="1"/>
  <c r="CB97" i="18"/>
  <c r="CG97" i="18" s="1"/>
  <c r="CB103" i="18"/>
  <c r="CG103" i="18" s="1"/>
  <c r="CB64" i="18"/>
  <c r="CG64" i="18" s="1"/>
  <c r="CB37" i="18"/>
  <c r="CG37" i="18" s="1"/>
  <c r="CB148" i="18"/>
  <c r="CG148" i="18" s="1"/>
  <c r="CB77" i="18"/>
  <c r="CG77" i="18" s="1"/>
  <c r="CB222" i="18"/>
  <c r="CB229" i="18"/>
  <c r="CG229" i="18" s="1"/>
  <c r="CB181" i="18"/>
  <c r="CG181" i="18" s="1"/>
  <c r="CB52" i="18"/>
  <c r="CG52" i="18" s="1"/>
  <c r="CB56" i="18"/>
  <c r="CG56" i="18" s="1"/>
  <c r="CB39" i="18"/>
  <c r="CG39" i="18" s="1"/>
  <c r="CB150" i="18"/>
  <c r="CG150" i="18" s="1"/>
  <c r="CB162" i="18"/>
  <c r="CB10" i="18"/>
  <c r="CB184" i="18"/>
  <c r="CG184" i="18" s="1"/>
  <c r="CB210" i="18"/>
  <c r="CG210" i="18" s="1"/>
  <c r="CB228" i="18"/>
  <c r="CG228" i="18" s="1"/>
  <c r="CB200" i="18"/>
  <c r="CG200" i="18" s="1"/>
  <c r="CB41" i="18"/>
  <c r="CG41" i="18" s="1"/>
  <c r="CB219" i="18"/>
  <c r="CG219" i="18" s="1"/>
  <c r="CB202" i="18"/>
  <c r="CG202" i="18" s="1"/>
  <c r="CB73" i="18"/>
  <c r="CG73" i="18" s="1"/>
  <c r="CB113" i="18"/>
  <c r="CB98" i="18"/>
  <c r="CG98" i="18" s="1"/>
  <c r="CB213" i="18"/>
  <c r="CG213" i="18" s="1"/>
  <c r="CB152" i="18"/>
  <c r="CG152" i="18" s="1"/>
  <c r="CB131" i="18"/>
  <c r="CG131" i="18" s="1"/>
  <c r="CB211" i="18"/>
  <c r="CG211" i="18" s="1"/>
  <c r="CB114" i="18"/>
  <c r="CG114" i="18" s="1"/>
  <c r="CB65" i="18"/>
  <c r="CG65" i="18" s="1"/>
  <c r="CB161" i="18"/>
  <c r="CB62" i="18"/>
  <c r="CG62" i="18" s="1"/>
  <c r="CB205" i="18"/>
  <c r="CG205" i="18" s="1"/>
  <c r="CB225" i="18"/>
  <c r="CB196" i="18"/>
  <c r="CG196" i="18" s="1"/>
  <c r="CB18" i="18"/>
  <c r="CG18" i="18" s="1"/>
  <c r="CB72" i="18"/>
  <c r="CG72" i="18" s="1"/>
  <c r="CB139" i="18"/>
  <c r="CG139" i="18" s="1"/>
  <c r="CB226" i="18"/>
  <c r="CG226" i="18" s="1"/>
  <c r="CB8" i="18"/>
  <c r="CG8" i="18" s="1"/>
  <c r="CB48" i="18"/>
  <c r="CG48" i="18" s="1"/>
  <c r="CB173" i="18"/>
  <c r="CG173" i="18" s="1"/>
  <c r="CB87" i="18"/>
  <c r="CG87" i="18" s="1"/>
  <c r="CB117" i="18"/>
  <c r="CG117" i="18" s="1"/>
  <c r="CB91" i="18"/>
  <c r="CG91" i="18" s="1"/>
  <c r="CB16" i="18"/>
  <c r="CG16" i="18" s="1"/>
  <c r="CB83" i="18"/>
  <c r="CG83" i="18" s="1"/>
  <c r="CB195" i="18"/>
  <c r="CG195" i="18" s="1"/>
  <c r="CB23" i="18"/>
  <c r="CG23" i="18" s="1"/>
  <c r="CB28" i="18"/>
  <c r="CG28" i="18" s="1"/>
  <c r="CB29" i="18"/>
  <c r="CG29" i="18" s="1"/>
  <c r="CB209" i="18"/>
  <c r="CG209" i="18" s="1"/>
  <c r="CB108" i="18"/>
  <c r="CG108" i="18" s="1"/>
  <c r="CB183" i="18"/>
  <c r="CG183" i="18" s="1"/>
  <c r="CB68" i="18"/>
  <c r="CG68" i="18" s="1"/>
  <c r="CB42" i="18"/>
  <c r="CG42" i="18" s="1"/>
  <c r="CB11" i="18"/>
  <c r="CG11" i="18" s="1"/>
  <c r="CB49" i="18"/>
  <c r="CG49" i="18" s="1"/>
  <c r="CB94" i="18"/>
  <c r="CG94" i="18" s="1"/>
  <c r="CB179" i="18"/>
  <c r="CG179" i="18" s="1"/>
  <c r="CB24" i="18"/>
  <c r="CG24" i="18" s="1"/>
  <c r="CB174" i="18"/>
  <c r="CG174" i="18" s="1"/>
  <c r="CB71" i="18"/>
  <c r="CG71" i="18" s="1"/>
  <c r="CB186" i="18"/>
  <c r="CG186" i="18" s="1"/>
  <c r="CB129" i="18"/>
  <c r="CG129" i="18" s="1"/>
  <c r="CB17" i="18"/>
  <c r="CG17" i="18" s="1"/>
  <c r="CB115" i="18"/>
  <c r="CG115" i="18" s="1"/>
  <c r="CB79" i="18"/>
  <c r="CG79" i="18" s="1"/>
  <c r="CB63" i="18"/>
  <c r="CG63" i="18" s="1"/>
  <c r="CB167" i="18"/>
  <c r="CG167" i="18" s="1"/>
  <c r="CB67" i="18"/>
  <c r="CG67" i="18" s="1"/>
  <c r="CB89" i="18"/>
  <c r="CG89" i="18" s="1"/>
  <c r="CB190" i="18"/>
  <c r="CG190" i="18" s="1"/>
  <c r="CB193" i="18"/>
  <c r="CG193" i="18" s="1"/>
  <c r="CB224" i="18"/>
  <c r="CG224" i="18" s="1"/>
  <c r="CB95" i="18"/>
  <c r="CG95" i="18" s="1"/>
  <c r="CB127" i="18"/>
  <c r="CG127" i="18" s="1"/>
  <c r="CB136" i="18"/>
  <c r="CG136" i="18" s="1"/>
  <c r="CB185" i="18"/>
  <c r="CG185" i="18" s="1"/>
  <c r="CB50" i="18"/>
  <c r="CG50" i="18" s="1"/>
  <c r="CB120" i="18"/>
  <c r="CG120" i="18" s="1"/>
  <c r="CB25" i="18"/>
  <c r="CG25" i="18" s="1"/>
  <c r="CB126" i="18"/>
  <c r="CG126" i="18" s="1"/>
  <c r="CB137" i="18"/>
  <c r="CG137" i="18" s="1"/>
  <c r="CB102" i="18"/>
  <c r="CG102" i="18" s="1"/>
  <c r="CB100" i="18"/>
  <c r="CG100" i="18" s="1"/>
  <c r="CB135" i="18"/>
  <c r="CG135" i="18" s="1"/>
  <c r="CB154" i="18"/>
  <c r="CG154" i="18" s="1"/>
  <c r="CB175" i="18"/>
  <c r="CG175" i="18" s="1"/>
  <c r="CB27" i="18"/>
  <c r="CG27" i="18" s="1"/>
  <c r="CB207" i="18"/>
  <c r="CG207" i="18" s="1"/>
  <c r="CB45" i="18"/>
  <c r="CG45" i="18" s="1"/>
  <c r="CB13" i="18"/>
  <c r="CG13" i="18" s="1"/>
  <c r="CB32" i="18"/>
  <c r="CG32" i="18" s="1"/>
  <c r="CB119" i="18"/>
  <c r="CG119" i="18" s="1"/>
  <c r="CB170" i="18"/>
  <c r="CG170" i="18" s="1"/>
  <c r="CB78" i="18"/>
  <c r="CG78" i="18" s="1"/>
  <c r="CB90" i="18"/>
  <c r="CG90" i="18" s="1"/>
  <c r="CB35" i="18"/>
  <c r="CG35" i="18" s="1"/>
  <c r="CB86" i="18"/>
  <c r="CG86" i="18" s="1"/>
  <c r="CB70" i="18"/>
  <c r="CG70" i="18" s="1"/>
  <c r="CB197" i="18"/>
  <c r="CG197" i="18" s="1"/>
  <c r="CB159" i="18"/>
  <c r="CG159" i="18" s="1"/>
  <c r="CB40" i="18"/>
  <c r="CG40" i="18" s="1"/>
  <c r="CB122" i="18"/>
  <c r="CG122" i="18" s="1"/>
  <c r="CB53" i="18"/>
  <c r="CG53" i="18" s="1"/>
  <c r="CB189" i="18"/>
  <c r="CG189" i="18" s="1"/>
  <c r="CB38" i="18"/>
  <c r="CG38" i="18" s="1"/>
  <c r="CB15" i="18"/>
  <c r="CG15" i="18" s="1"/>
  <c r="CB215" i="18"/>
  <c r="CG215" i="18" s="1"/>
  <c r="CB168" i="18"/>
  <c r="CG168" i="18" s="1"/>
  <c r="CB163" i="18"/>
  <c r="CG163" i="18" s="1"/>
  <c r="CB133" i="18"/>
  <c r="CG133" i="18" s="1"/>
  <c r="CB138" i="18"/>
  <c r="CG138" i="18" s="1"/>
  <c r="CB153" i="18"/>
  <c r="CG153" i="18" s="1"/>
  <c r="CB81" i="18"/>
  <c r="CG81" i="18" s="1"/>
  <c r="CB232" i="18"/>
  <c r="CG232" i="18" s="1"/>
  <c r="CG34" i="18"/>
  <c r="CG121" i="18"/>
  <c r="CG171" i="18"/>
  <c r="CG19" i="18"/>
  <c r="CG162" i="18"/>
  <c r="CG222" i="18"/>
  <c r="CG164" i="18"/>
  <c r="CG227" i="18"/>
  <c r="CG105" i="18"/>
  <c r="CG151" i="18"/>
  <c r="CG57" i="18"/>
  <c r="CG58" i="18"/>
  <c r="CG7" i="18"/>
  <c r="CG66" i="18"/>
  <c r="CG116" i="18"/>
  <c r="CG92" i="18"/>
  <c r="CG113" i="18"/>
  <c r="CG147" i="18"/>
  <c r="CG220" i="18"/>
  <c r="CG225" i="18"/>
  <c r="CG101" i="18"/>
  <c r="CG161" i="18"/>
  <c r="CG106" i="18"/>
  <c r="CG9" i="18"/>
  <c r="CG10" i="18"/>
  <c r="CG216" i="18"/>
  <c r="CG178" i="18"/>
  <c r="CG12" i="18"/>
  <c r="CG46" i="18"/>
  <c r="CG75" i="18"/>
  <c r="CG223" i="18"/>
  <c r="CG43" i="18"/>
  <c r="CG128" i="18"/>
  <c r="CG206" i="18"/>
  <c r="CF206" i="18"/>
  <c r="CF122" i="18"/>
  <c r="CF216" i="18"/>
  <c r="CF159" i="18"/>
  <c r="CF139" i="18"/>
  <c r="CF209" i="18"/>
  <c r="CF178" i="18"/>
  <c r="CF18" i="18"/>
  <c r="CF224" i="18"/>
  <c r="CF43" i="18"/>
  <c r="CF100" i="18"/>
  <c r="CF87" i="18"/>
  <c r="CF73" i="18"/>
  <c r="CF124" i="18"/>
  <c r="CF57" i="18"/>
  <c r="CF162" i="18"/>
  <c r="CF199" i="18"/>
  <c r="CF165" i="18"/>
  <c r="CF67" i="18"/>
  <c r="CF49" i="18"/>
  <c r="CF110" i="18"/>
  <c r="CF192" i="18"/>
  <c r="CF161" i="18"/>
  <c r="CF227" i="18"/>
  <c r="CF46" i="18"/>
  <c r="CF79" i="18"/>
  <c r="CF21" i="18"/>
  <c r="CF158" i="18"/>
  <c r="CF56" i="18"/>
  <c r="CF95" i="18"/>
  <c r="CF114" i="18"/>
  <c r="CF156" i="18"/>
  <c r="CF13" i="18"/>
  <c r="CF14" i="18"/>
  <c r="CF141" i="18"/>
  <c r="CF230" i="18"/>
  <c r="CF15" i="18"/>
  <c r="CF229" i="18"/>
  <c r="CF45" i="18"/>
  <c r="CF108" i="18"/>
  <c r="CF144" i="18"/>
  <c r="CF41" i="18"/>
  <c r="CF154" i="18"/>
  <c r="CF143" i="18"/>
  <c r="CF113" i="18"/>
  <c r="CF177" i="18"/>
  <c r="CF217" i="18"/>
  <c r="CF92" i="18"/>
  <c r="CF88" i="18"/>
  <c r="CF101" i="18"/>
  <c r="CF75" i="18"/>
  <c r="CF171" i="18"/>
  <c r="CF81" i="18"/>
  <c r="CF91" i="18"/>
  <c r="CF186" i="18"/>
  <c r="CF59" i="18"/>
  <c r="CF179" i="18"/>
  <c r="CF185" i="18"/>
  <c r="CF131" i="18"/>
  <c r="CF188" i="18"/>
  <c r="CF187" i="18"/>
  <c r="CF213" i="18"/>
  <c r="CF106" i="18"/>
  <c r="CF200" i="18"/>
  <c r="CF151" i="18"/>
  <c r="CF231" i="18"/>
  <c r="CF169" i="18"/>
  <c r="CF153" i="18"/>
  <c r="CF120" i="18"/>
  <c r="CF19" i="18"/>
  <c r="CF150" i="18"/>
  <c r="CF149" i="18"/>
  <c r="CF84" i="18"/>
  <c r="CF78" i="18"/>
  <c r="CF25" i="18"/>
  <c r="CF97" i="18"/>
  <c r="CF189" i="18"/>
  <c r="CF207" i="18"/>
  <c r="CF172" i="18"/>
  <c r="CF116" i="18"/>
  <c r="CF146" i="18"/>
  <c r="CF174" i="18"/>
  <c r="CF198" i="18"/>
  <c r="CF132" i="18"/>
  <c r="CF105" i="18"/>
  <c r="CF137" i="18"/>
  <c r="CF163" i="18"/>
  <c r="CF219" i="18"/>
  <c r="CF93" i="18"/>
  <c r="CF128" i="18"/>
  <c r="CF35" i="18"/>
  <c r="CF24" i="18"/>
  <c r="CF77" i="18"/>
  <c r="CF211" i="18"/>
  <c r="CF68" i="18"/>
  <c r="CF11" i="18"/>
  <c r="CF145" i="18"/>
  <c r="CF34" i="18"/>
  <c r="CF58" i="18"/>
  <c r="CF72" i="18"/>
  <c r="CF147" i="18"/>
  <c r="CF107" i="18"/>
  <c r="CF42" i="18"/>
  <c r="CF176" i="18"/>
  <c r="CF10" i="18"/>
  <c r="CF129" i="18"/>
  <c r="CF215" i="18"/>
  <c r="CF133" i="18"/>
  <c r="CF30" i="18"/>
  <c r="CF152" i="18"/>
  <c r="CF123" i="18"/>
  <c r="CF112" i="18"/>
  <c r="CF175" i="18"/>
  <c r="CF193" i="18"/>
  <c r="CF190" i="18"/>
  <c r="CF86" i="18"/>
  <c r="CF47" i="18"/>
  <c r="CF203" i="18"/>
  <c r="CF127" i="18"/>
  <c r="CF208" i="18"/>
  <c r="CF65" i="18"/>
  <c r="CF44" i="18"/>
  <c r="CF142" i="18"/>
  <c r="CF180" i="18"/>
  <c r="CF119" i="18"/>
  <c r="CF121" i="18"/>
  <c r="CF115" i="18"/>
  <c r="CF80" i="18"/>
  <c r="CF136" i="18"/>
  <c r="CF63" i="18"/>
  <c r="CF195" i="18"/>
  <c r="CF31" i="18"/>
  <c r="CF157" i="18"/>
  <c r="CF221" i="18"/>
  <c r="CF205" i="18"/>
  <c r="CF48" i="18"/>
  <c r="CF16" i="18"/>
  <c r="CF102" i="18"/>
  <c r="CF109" i="18"/>
  <c r="CF69" i="18"/>
  <c r="CF54" i="18"/>
  <c r="CF220" i="18"/>
  <c r="CF32" i="18"/>
  <c r="CF135" i="18"/>
  <c r="CF226" i="18"/>
  <c r="CF210" i="18"/>
  <c r="CF23" i="18"/>
  <c r="CF28" i="18"/>
  <c r="CF181" i="18"/>
  <c r="CF148" i="18"/>
  <c r="CF17" i="18"/>
  <c r="CF70" i="18"/>
  <c r="CF168" i="18"/>
  <c r="CF164" i="18"/>
  <c r="CF94" i="18"/>
  <c r="CF130" i="18"/>
  <c r="CF60" i="18"/>
  <c r="CF53" i="18"/>
  <c r="CF191" i="18"/>
  <c r="CF29" i="18"/>
  <c r="CF52" i="18"/>
  <c r="CF50" i="18"/>
  <c r="CF155" i="18"/>
  <c r="CF228" i="18"/>
  <c r="CF182" i="18"/>
  <c r="CF201" i="18"/>
  <c r="CF125" i="18"/>
  <c r="CF194" i="18"/>
  <c r="CF225" i="18"/>
  <c r="CF204" i="18"/>
  <c r="CF212" i="18"/>
  <c r="CF196" i="18"/>
  <c r="CF66" i="18"/>
  <c r="CF104" i="18"/>
  <c r="CF197" i="18"/>
  <c r="CF82" i="18"/>
  <c r="CF184" i="18"/>
  <c r="CF173" i="18"/>
  <c r="CF85" i="18"/>
  <c r="CF90" i="18"/>
  <c r="CF64" i="18"/>
  <c r="CF38" i="18"/>
  <c r="CF37" i="18"/>
  <c r="CF61" i="18"/>
  <c r="CF117" i="18"/>
  <c r="CF36" i="18"/>
  <c r="CF232" i="18"/>
  <c r="CF134" i="18"/>
  <c r="CF27" i="18"/>
  <c r="CF170" i="18"/>
  <c r="CF103" i="18"/>
  <c r="CF223" i="18"/>
  <c r="CF7" i="18"/>
  <c r="CF202" i="18"/>
  <c r="CF71" i="18"/>
  <c r="CF218" i="18"/>
  <c r="CF98" i="18"/>
  <c r="CF9" i="18"/>
  <c r="CF62" i="18"/>
  <c r="CF160" i="18"/>
  <c r="CF166" i="18"/>
  <c r="CF111" i="18"/>
  <c r="CF74" i="18"/>
  <c r="CF183" i="18"/>
  <c r="CF99" i="18"/>
  <c r="CF222" i="18"/>
  <c r="CF12" i="18"/>
  <c r="CF89" i="18"/>
  <c r="CF40" i="18"/>
  <c r="CF96" i="18"/>
  <c r="CF76" i="18"/>
  <c r="CF83" i="18"/>
  <c r="CF118" i="18"/>
  <c r="CF167" i="18"/>
  <c r="CF140" i="18"/>
  <c r="CF55" i="18"/>
  <c r="CF214" i="18"/>
  <c r="CF51" i="18"/>
  <c r="CF26" i="18"/>
  <c r="CF8" i="18"/>
  <c r="CF126" i="18"/>
  <c r="CF20" i="18"/>
  <c r="CF22" i="18"/>
  <c r="CF33" i="18"/>
  <c r="CF39" i="18"/>
  <c r="CF138" i="18"/>
  <c r="CG165" i="18" l="1"/>
  <c r="CC165" i="18"/>
  <c r="CC100" i="18"/>
  <c r="CC16" i="18"/>
  <c r="CC18" i="18"/>
  <c r="CC40" i="18"/>
  <c r="CC156" i="18"/>
  <c r="CC198" i="18"/>
  <c r="CC85" i="18"/>
  <c r="CC54" i="18"/>
  <c r="CC223" i="18"/>
  <c r="CC161" i="18"/>
  <c r="CC42" i="18"/>
  <c r="CC86" i="18"/>
  <c r="CC79" i="18"/>
  <c r="CC119" i="18"/>
  <c r="CC127" i="18"/>
  <c r="CC231" i="18"/>
  <c r="CC206" i="18"/>
  <c r="CC203" i="18"/>
  <c r="CC143" i="18"/>
  <c r="CC171" i="18"/>
  <c r="CC164" i="18"/>
  <c r="CC141" i="18"/>
  <c r="CC118" i="18"/>
  <c r="CC155" i="18"/>
  <c r="CC73" i="18"/>
  <c r="CC8" i="18"/>
  <c r="CC129" i="18"/>
  <c r="CC204" i="18"/>
  <c r="CC36" i="18"/>
  <c r="CC68" i="18"/>
  <c r="CC188" i="18"/>
  <c r="CC190" i="18"/>
  <c r="CC123" i="18"/>
  <c r="CC169" i="18"/>
  <c r="CC94" i="18"/>
  <c r="CC133" i="18"/>
  <c r="CC214" i="18"/>
  <c r="CC162" i="18"/>
  <c r="CC50" i="18"/>
  <c r="CC227" i="18"/>
  <c r="CC31" i="18"/>
  <c r="CC139" i="18"/>
  <c r="CC197" i="18"/>
  <c r="CC145" i="18"/>
  <c r="CC46" i="18"/>
  <c r="CC183" i="18"/>
  <c r="CC95" i="18"/>
  <c r="CC176" i="18"/>
  <c r="CC59" i="18"/>
  <c r="CC71" i="18"/>
  <c r="CC56" i="18"/>
  <c r="CC177" i="18"/>
  <c r="CC218" i="18"/>
  <c r="CC89" i="18"/>
  <c r="CC111" i="18"/>
  <c r="CC20" i="18"/>
  <c r="CC37" i="18"/>
  <c r="CC87" i="18"/>
  <c r="CC105" i="18"/>
  <c r="CC148" i="18"/>
  <c r="CC180" i="18"/>
  <c r="CC104" i="18"/>
  <c r="CC32" i="18"/>
  <c r="CC187" i="18"/>
  <c r="CC81" i="18"/>
  <c r="CC192" i="18"/>
  <c r="CC14" i="18"/>
  <c r="CC115" i="18"/>
  <c r="CC83" i="18"/>
  <c r="CC216" i="18"/>
  <c r="CC202" i="18"/>
  <c r="CC102" i="18"/>
  <c r="CC116" i="18"/>
  <c r="CC172" i="18"/>
  <c r="CC108" i="18"/>
  <c r="CC215" i="18"/>
  <c r="CC146" i="18"/>
  <c r="CC101" i="18"/>
  <c r="CC174" i="18"/>
  <c r="CC153" i="18"/>
  <c r="CC55" i="18"/>
  <c r="CC160" i="18"/>
  <c r="CC67" i="18"/>
  <c r="CC125" i="18"/>
  <c r="CC51" i="18"/>
  <c r="CC64" i="18"/>
  <c r="CC136" i="18"/>
  <c r="CC49" i="18"/>
  <c r="CC84" i="18"/>
  <c r="CC200" i="18"/>
  <c r="CC150" i="18"/>
  <c r="CC76" i="18"/>
  <c r="CC28" i="18"/>
  <c r="CC181" i="18"/>
  <c r="CC92" i="18"/>
  <c r="CC151" i="18"/>
  <c r="CC128" i="18"/>
  <c r="CC222" i="18"/>
  <c r="CC99" i="18"/>
  <c r="CC74" i="18"/>
  <c r="CC93" i="18"/>
  <c r="CC224" i="18"/>
  <c r="CC34" i="18"/>
  <c r="CC199" i="18"/>
  <c r="CC114" i="18"/>
  <c r="CC13" i="18"/>
  <c r="CC178" i="18"/>
  <c r="CC61" i="18"/>
  <c r="CC24" i="18"/>
  <c r="CC138" i="18"/>
  <c r="CC221" i="18"/>
  <c r="CC230" i="18"/>
  <c r="CC167" i="18"/>
  <c r="CC69" i="18"/>
  <c r="CC112" i="18"/>
  <c r="CC103" i="18"/>
  <c r="CC173" i="18"/>
  <c r="CC131" i="18"/>
  <c r="CC75" i="18"/>
  <c r="CC228" i="18"/>
  <c r="CC25" i="18"/>
  <c r="CC207" i="18"/>
  <c r="CC124" i="18"/>
  <c r="CC152" i="18"/>
  <c r="CC27" i="18"/>
  <c r="CC109" i="18"/>
  <c r="CC126" i="18"/>
  <c r="CC144" i="18"/>
  <c r="CC48" i="18"/>
  <c r="CC226" i="18"/>
  <c r="CC19" i="18"/>
  <c r="CC107" i="18"/>
  <c r="CC60" i="18"/>
  <c r="CC77" i="18"/>
  <c r="CC117" i="18"/>
  <c r="CC30" i="18"/>
  <c r="CC58" i="18"/>
  <c r="CC72" i="18"/>
  <c r="CC70" i="18"/>
  <c r="CC57" i="18"/>
  <c r="CC166" i="18"/>
  <c r="CC63" i="18"/>
  <c r="CC212" i="18"/>
  <c r="CC182" i="18"/>
  <c r="CC97" i="18"/>
  <c r="CC163" i="18"/>
  <c r="CC196" i="18"/>
  <c r="CC132" i="18"/>
  <c r="CC210" i="18"/>
  <c r="CC39" i="18"/>
  <c r="CC193" i="18"/>
  <c r="CC47" i="18"/>
  <c r="CC213" i="18"/>
  <c r="CC175" i="18"/>
  <c r="CC110" i="18"/>
  <c r="CC149" i="18"/>
  <c r="CC225" i="18"/>
  <c r="CC90" i="18"/>
  <c r="CC96" i="18"/>
  <c r="CC232" i="18"/>
  <c r="CC29" i="18"/>
  <c r="CC65" i="18"/>
  <c r="CC220" i="18"/>
  <c r="CC186" i="18"/>
  <c r="CC189" i="18"/>
  <c r="CC22" i="18"/>
  <c r="CC219" i="18"/>
  <c r="CC137" i="18"/>
  <c r="CC217" i="18"/>
  <c r="CC43" i="18"/>
  <c r="CC209" i="18"/>
  <c r="CC15" i="18"/>
  <c r="CC12" i="18"/>
  <c r="CC82" i="18"/>
  <c r="CC168" i="18"/>
  <c r="CC41" i="18"/>
  <c r="CC194" i="18"/>
  <c r="CC184" i="18"/>
  <c r="CC120" i="18"/>
  <c r="CC52" i="18"/>
  <c r="CC121" i="18"/>
  <c r="CC98" i="18"/>
  <c r="CC154" i="18"/>
  <c r="CC9" i="18"/>
  <c r="CC66" i="18"/>
  <c r="CC205" i="18"/>
  <c r="CC78" i="18"/>
  <c r="CC33" i="18"/>
  <c r="CC26" i="18"/>
  <c r="CC23" i="18"/>
  <c r="CC53" i="18"/>
  <c r="CC142" i="18"/>
  <c r="CC38" i="18"/>
  <c r="CC106" i="18"/>
  <c r="CC159" i="18"/>
  <c r="CC158" i="18"/>
  <c r="CC208" i="18"/>
  <c r="CC191" i="18"/>
  <c r="CC88" i="18"/>
  <c r="CC211" i="18"/>
  <c r="CC45" i="18"/>
  <c r="CC134" i="18"/>
  <c r="CC147" i="18"/>
  <c r="CC179" i="18"/>
  <c r="CC185" i="18"/>
  <c r="CC10" i="18"/>
  <c r="CC91" i="18"/>
  <c r="CC17" i="18"/>
  <c r="CC130" i="18"/>
  <c r="CC113" i="18"/>
  <c r="CC135" i="18"/>
  <c r="CC201" i="18"/>
  <c r="CC7" i="18"/>
  <c r="CC62" i="18"/>
  <c r="CC170" i="18"/>
  <c r="CC44" i="18"/>
  <c r="CC80" i="18"/>
  <c r="CC195" i="18"/>
  <c r="CC122" i="18"/>
  <c r="CC140" i="18"/>
  <c r="CC21" i="18"/>
  <c r="CC11" i="18"/>
  <c r="CC229" i="18"/>
  <c r="CC157" i="18"/>
  <c r="CC35" i="18"/>
  <c r="B192" i="20" l="1"/>
  <c r="B111" i="20"/>
  <c r="B33" i="20"/>
  <c r="B55" i="20"/>
  <c r="B87" i="20"/>
  <c r="B222" i="20"/>
  <c r="B150" i="20"/>
  <c r="B27" i="20"/>
  <c r="B171" i="20"/>
  <c r="B99" i="20"/>
  <c r="B105" i="20"/>
  <c r="B141" i="20"/>
  <c r="B38" i="20"/>
  <c r="B9" i="20"/>
  <c r="B101" i="20"/>
  <c r="B12" i="20"/>
  <c r="B145" i="20"/>
  <c r="B129" i="20"/>
  <c r="B135" i="20"/>
  <c r="B30" i="20"/>
  <c r="B47" i="20"/>
  <c r="B18" i="20"/>
  <c r="B74" i="20"/>
  <c r="B89" i="20"/>
  <c r="B92" i="20"/>
  <c r="B159" i="20"/>
  <c r="B65" i="20"/>
  <c r="B205" i="20"/>
  <c r="B168" i="20"/>
  <c r="B80" i="20"/>
  <c r="B21" i="20"/>
  <c r="B58" i="20"/>
  <c r="B25" i="20"/>
  <c r="B121" i="20"/>
  <c r="B167" i="20"/>
  <c r="B174" i="20"/>
  <c r="B24" i="20"/>
  <c r="B104" i="20"/>
  <c r="B190" i="20"/>
  <c r="B32" i="20"/>
  <c r="B158" i="20"/>
  <c r="B147" i="20"/>
  <c r="B211" i="20"/>
  <c r="B133" i="20"/>
  <c r="B66" i="20"/>
  <c r="B127" i="20"/>
  <c r="B43" i="20"/>
  <c r="B71" i="20"/>
  <c r="B53" i="20"/>
  <c r="B177" i="20"/>
  <c r="B110" i="20"/>
  <c r="B48" i="20"/>
  <c r="B208" i="20"/>
  <c r="B31" i="20"/>
  <c r="B78" i="20"/>
  <c r="B60" i="20"/>
  <c r="B138" i="20"/>
  <c r="B172" i="20"/>
  <c r="B7" i="20"/>
  <c r="B29" i="20"/>
  <c r="B75" i="20"/>
  <c r="B122" i="20"/>
  <c r="B40" i="20"/>
  <c r="B83" i="20"/>
  <c r="B128" i="20"/>
  <c r="B136" i="20"/>
  <c r="B203" i="20"/>
  <c r="B90" i="20"/>
  <c r="B100" i="20"/>
  <c r="B50" i="20"/>
  <c r="B34" i="20"/>
  <c r="B37" i="20"/>
  <c r="B124" i="20"/>
  <c r="B73" i="20"/>
  <c r="B41" i="20"/>
  <c r="B161" i="20"/>
  <c r="B152" i="20"/>
  <c r="B106" i="20"/>
  <c r="B114" i="20"/>
  <c r="B118" i="20"/>
  <c r="B218" i="20"/>
  <c r="B221" i="20"/>
  <c r="B195" i="20"/>
  <c r="B184" i="20"/>
  <c r="B212" i="20"/>
  <c r="B220" i="20"/>
  <c r="B14" i="20"/>
  <c r="B113" i="20"/>
  <c r="B26" i="20"/>
  <c r="B224" i="20"/>
  <c r="B16" i="20"/>
  <c r="B170" i="20"/>
  <c r="B109" i="20"/>
  <c r="B155" i="20"/>
  <c r="B76" i="20"/>
  <c r="B216" i="20"/>
  <c r="B10" i="20"/>
  <c r="B196" i="20"/>
  <c r="B194" i="20"/>
  <c r="B175" i="20"/>
  <c r="B157" i="20"/>
  <c r="B13" i="20"/>
  <c r="B49" i="20"/>
  <c r="B6" i="20"/>
  <c r="B52" i="20"/>
  <c r="B130" i="20"/>
  <c r="B36" i="20"/>
  <c r="B95" i="20"/>
  <c r="B107" i="20"/>
  <c r="B59" i="20"/>
  <c r="B88" i="20"/>
  <c r="B223" i="20"/>
  <c r="B28" i="20"/>
  <c r="B112" i="20"/>
  <c r="B180" i="20"/>
  <c r="B193" i="20"/>
  <c r="B200" i="20"/>
  <c r="B207" i="20"/>
  <c r="B227" i="20"/>
  <c r="B77" i="20"/>
  <c r="B98" i="20"/>
  <c r="B4" i="20"/>
  <c r="B94" i="20"/>
  <c r="B62" i="20"/>
  <c r="B5" i="20"/>
  <c r="B72" i="20"/>
  <c r="B156" i="20"/>
  <c r="B51" i="20"/>
  <c r="B199" i="20"/>
  <c r="B213" i="20"/>
  <c r="B117" i="20"/>
  <c r="B226" i="20"/>
  <c r="B144" i="20"/>
  <c r="B84" i="20"/>
  <c r="B45" i="20"/>
  <c r="B165" i="20"/>
  <c r="B11" i="20"/>
  <c r="B61" i="20"/>
  <c r="B206" i="20"/>
  <c r="B191" i="20"/>
  <c r="B132" i="20"/>
  <c r="B189" i="20"/>
  <c r="B162" i="20"/>
  <c r="B39" i="20"/>
  <c r="B125" i="20"/>
  <c r="B188" i="20"/>
  <c r="B102" i="20"/>
  <c r="B20" i="20"/>
  <c r="B225" i="20"/>
  <c r="B123" i="20"/>
  <c r="B64" i="20"/>
  <c r="B217" i="20"/>
  <c r="B81" i="20"/>
  <c r="B42" i="20"/>
  <c r="B54" i="20"/>
  <c r="B169" i="20"/>
  <c r="B57" i="20"/>
  <c r="B22" i="20"/>
  <c r="B103" i="20"/>
  <c r="B119" i="20"/>
  <c r="B46" i="20"/>
  <c r="B148" i="20"/>
  <c r="B197" i="20"/>
  <c r="B166" i="20"/>
  <c r="B160" i="20"/>
  <c r="B68" i="20"/>
  <c r="B178" i="20"/>
  <c r="B23" i="20"/>
  <c r="B70" i="20"/>
  <c r="B209" i="20"/>
  <c r="B139" i="20"/>
  <c r="B201" i="20"/>
  <c r="B173" i="20"/>
  <c r="B108" i="20"/>
  <c r="B187" i="20"/>
  <c r="B131" i="20"/>
  <c r="B143" i="20"/>
  <c r="B182" i="20"/>
  <c r="B79" i="20"/>
  <c r="B8" i="20"/>
  <c r="B142" i="20"/>
  <c r="B163" i="20"/>
  <c r="B137" i="20"/>
  <c r="B115" i="20"/>
  <c r="B183" i="20"/>
  <c r="B63" i="20"/>
  <c r="B134" i="20"/>
  <c r="B116" i="20"/>
  <c r="B69" i="20"/>
  <c r="B186" i="20"/>
  <c r="B140" i="20"/>
  <c r="B151" i="20"/>
  <c r="B91" i="20"/>
  <c r="B149" i="20"/>
  <c r="B219" i="20"/>
  <c r="B153" i="20"/>
  <c r="B82" i="20"/>
  <c r="B198" i="20"/>
  <c r="B120" i="20"/>
  <c r="B85" i="20"/>
  <c r="B126" i="20"/>
  <c r="B67" i="20"/>
  <c r="B181" i="20"/>
  <c r="B204" i="20"/>
  <c r="B146" i="20"/>
  <c r="B44" i="20"/>
  <c r="B210" i="20"/>
  <c r="B86" i="20"/>
  <c r="B215" i="20"/>
  <c r="B176" i="20"/>
  <c r="B19" i="20"/>
  <c r="B164" i="20"/>
  <c r="B214" i="20"/>
  <c r="B17" i="20"/>
  <c r="B56" i="20"/>
  <c r="B35" i="20"/>
  <c r="B96" i="20"/>
  <c r="B179" i="20"/>
  <c r="B93" i="20"/>
  <c r="B97" i="20"/>
  <c r="B154" i="20"/>
  <c r="B202" i="20"/>
  <c r="B185" i="20"/>
  <c r="B2" i="20"/>
  <c r="CH143" i="18"/>
  <c r="CH203" i="18"/>
  <c r="CH202" i="18"/>
  <c r="CH162" i="18"/>
  <c r="CH170" i="18"/>
  <c r="CH36" i="18"/>
  <c r="CH188" i="18"/>
  <c r="CH119" i="18"/>
  <c r="CH92" i="18"/>
  <c r="CH88" i="18"/>
  <c r="CH212" i="18"/>
  <c r="CH217" i="18"/>
  <c r="CH105" i="18"/>
  <c r="CH81" i="18"/>
  <c r="CH139" i="18"/>
  <c r="CH174" i="18"/>
  <c r="CH26" i="18"/>
  <c r="CH132" i="18"/>
  <c r="C184" i="20" s="1"/>
  <c r="CH99" i="18"/>
  <c r="C88" i="20" s="1"/>
  <c r="CH135" i="18"/>
  <c r="CH79" i="18"/>
  <c r="CH200" i="18"/>
  <c r="CH222" i="18"/>
  <c r="CH73" i="18"/>
  <c r="CH224" i="18"/>
  <c r="CH70" i="18"/>
  <c r="CH80" i="18"/>
  <c r="CH126" i="18"/>
  <c r="CH229" i="18"/>
  <c r="CH163" i="18"/>
  <c r="CH137" i="18"/>
  <c r="CH68" i="18"/>
  <c r="CH223" i="18"/>
  <c r="CH191" i="18"/>
  <c r="CH72" i="18"/>
  <c r="CH168" i="18"/>
  <c r="CH213" i="18"/>
  <c r="CH130" i="18"/>
  <c r="CH133" i="18"/>
  <c r="C47" i="20" s="1"/>
  <c r="CH11" i="18"/>
  <c r="CH187" i="18"/>
  <c r="CH227" i="18"/>
  <c r="CH189" i="18"/>
  <c r="CH136" i="18"/>
  <c r="CH97" i="18"/>
  <c r="CH198" i="18"/>
  <c r="CH225" i="18"/>
  <c r="CH7" i="18"/>
  <c r="CH185" i="18"/>
  <c r="CH35" i="18"/>
  <c r="CH158" i="18"/>
  <c r="CH146" i="18"/>
  <c r="CH219" i="18"/>
  <c r="CH127" i="18"/>
  <c r="CH183" i="18"/>
  <c r="CH58" i="18"/>
  <c r="CH96" i="18"/>
  <c r="CH173" i="18"/>
  <c r="CH166" i="18"/>
  <c r="C58" i="20" s="1"/>
  <c r="CH74" i="18"/>
  <c r="CH205" i="18"/>
  <c r="CH85" i="18"/>
  <c r="CH83" i="18"/>
  <c r="CH63" i="18"/>
  <c r="CH113" i="18"/>
  <c r="CH144" i="18"/>
  <c r="CH62" i="18"/>
  <c r="CH101" i="18"/>
  <c r="CH41" i="18"/>
  <c r="CH93" i="18"/>
  <c r="CH47" i="18"/>
  <c r="CH94" i="18"/>
  <c r="CH21" i="18"/>
  <c r="CH220" i="18"/>
  <c r="CH48" i="18"/>
  <c r="CH49" i="18"/>
  <c r="CH64" i="18"/>
  <c r="CH182" i="18"/>
  <c r="CH86" i="18"/>
  <c r="C132" i="20" s="1"/>
  <c r="CH149" i="18"/>
  <c r="CH201" i="18"/>
  <c r="CH179" i="18"/>
  <c r="CH196" i="18"/>
  <c r="CH19" i="18"/>
  <c r="CH100" i="18"/>
  <c r="CH22" i="18"/>
  <c r="CH42" i="18"/>
  <c r="CH46" i="18"/>
  <c r="CH30" i="18"/>
  <c r="CH87" i="18"/>
  <c r="CH103" i="18"/>
  <c r="CH57" i="18"/>
  <c r="CH52" i="18"/>
  <c r="CH66" i="18"/>
  <c r="CH231" i="18"/>
  <c r="CH115" i="18"/>
  <c r="CH180" i="18"/>
  <c r="CH175" i="18"/>
  <c r="C37" i="20" s="1"/>
  <c r="CH31" i="18"/>
  <c r="C52" i="20" s="1"/>
  <c r="CH90" i="18"/>
  <c r="CH186" i="18"/>
  <c r="CH95" i="18"/>
  <c r="CH44" i="18"/>
  <c r="CH78" i="18"/>
  <c r="CH161" i="18"/>
  <c r="CH216" i="18"/>
  <c r="CH76" i="18"/>
  <c r="CH138" i="18"/>
  <c r="CH56" i="18"/>
  <c r="CH108" i="18"/>
  <c r="C225" i="20" s="1"/>
  <c r="CH169" i="18"/>
  <c r="CH140" i="18"/>
  <c r="C211" i="20" s="1"/>
  <c r="CH120" i="18"/>
  <c r="CH204" i="18"/>
  <c r="CH69" i="18"/>
  <c r="CH51" i="18"/>
  <c r="CH197" i="18"/>
  <c r="CH18" i="18"/>
  <c r="C57" i="20" s="1"/>
  <c r="CH110" i="18"/>
  <c r="CH167" i="18"/>
  <c r="CH147" i="18"/>
  <c r="CH125" i="18"/>
  <c r="CH154" i="18"/>
  <c r="CH10" i="18"/>
  <c r="CH207" i="18"/>
  <c r="CH54" i="18"/>
  <c r="C91" i="20" s="1"/>
  <c r="CH145" i="18"/>
  <c r="CH117" i="18"/>
  <c r="C110" i="20" s="1"/>
  <c r="CH37" i="18"/>
  <c r="CH112" i="18"/>
  <c r="C70" i="20" s="1"/>
  <c r="CH13" i="18"/>
  <c r="C78" i="20" s="1"/>
  <c r="CH148" i="18"/>
  <c r="CH9" i="18"/>
  <c r="CH24" i="18"/>
  <c r="CH14" i="18"/>
  <c r="CH142" i="18"/>
  <c r="CH206" i="18"/>
  <c r="CH214" i="18"/>
  <c r="C72" i="20" s="1"/>
  <c r="CH33" i="18"/>
  <c r="C195" i="20" s="1"/>
  <c r="CH164" i="18"/>
  <c r="CH84" i="18"/>
  <c r="CH16" i="18"/>
  <c r="CH71" i="18"/>
  <c r="CH172" i="18"/>
  <c r="CH123" i="18"/>
  <c r="CH25" i="18"/>
  <c r="CH184" i="18"/>
  <c r="CH104" i="18"/>
  <c r="CH107" i="18"/>
  <c r="CH40" i="18"/>
  <c r="CH65" i="18"/>
  <c r="CH155" i="18"/>
  <c r="C140" i="20" s="1"/>
  <c r="CH89" i="18"/>
  <c r="CH230" i="18"/>
  <c r="C137" i="20" s="1"/>
  <c r="CH134" i="18"/>
  <c r="CH27" i="18"/>
  <c r="CH98" i="18"/>
  <c r="CH15" i="18"/>
  <c r="CH131" i="18"/>
  <c r="C33" i="20" s="1"/>
  <c r="CH156" i="18"/>
  <c r="CH91" i="18"/>
  <c r="CH77" i="18"/>
  <c r="CH20" i="18"/>
  <c r="CH159" i="18"/>
  <c r="CH114" i="18"/>
  <c r="CH109" i="18"/>
  <c r="CH67" i="18"/>
  <c r="CH61" i="18"/>
  <c r="CH192" i="18"/>
  <c r="CH129" i="18"/>
  <c r="CH59" i="18"/>
  <c r="C221" i="20" s="1"/>
  <c r="CH116" i="18"/>
  <c r="CH17" i="18"/>
  <c r="CH228" i="18"/>
  <c r="C147" i="20" s="1"/>
  <c r="CH194" i="18"/>
  <c r="CH38" i="18"/>
  <c r="CH53" i="18"/>
  <c r="CH8" i="18"/>
  <c r="C23" i="20" s="1"/>
  <c r="CH106" i="18"/>
  <c r="C138" i="20" s="1"/>
  <c r="CH171" i="18"/>
  <c r="CH218" i="18"/>
  <c r="CH221" i="18"/>
  <c r="CH45" i="18"/>
  <c r="CH152" i="18"/>
  <c r="C117" i="20" s="1"/>
  <c r="CH121" i="18"/>
  <c r="CH209" i="18"/>
  <c r="CH157" i="18"/>
  <c r="CH39" i="18"/>
  <c r="CH82" i="18"/>
  <c r="CH60" i="18"/>
  <c r="CH122" i="18"/>
  <c r="C65" i="20" s="1"/>
  <c r="CH226" i="18"/>
  <c r="C75" i="20" s="1"/>
  <c r="CH199" i="18"/>
  <c r="CH190" i="18"/>
  <c r="CH160" i="18"/>
  <c r="CH178" i="18"/>
  <c r="CH181" i="18"/>
  <c r="CH118" i="18"/>
  <c r="CH176" i="18"/>
  <c r="C116" i="20" s="1"/>
  <c r="CH50" i="18"/>
  <c r="CH111" i="18"/>
  <c r="CH75" i="18"/>
  <c r="CH215" i="18"/>
  <c r="C45" i="20" s="1"/>
  <c r="CH29" i="18"/>
  <c r="CH23" i="18"/>
  <c r="CH141" i="18"/>
  <c r="CH151" i="18"/>
  <c r="CH28" i="18"/>
  <c r="C227" i="20" s="1"/>
  <c r="CH177" i="18"/>
  <c r="CH32" i="18"/>
  <c r="C194" i="20" s="1"/>
  <c r="CH211" i="18"/>
  <c r="CH124" i="18"/>
  <c r="CH153" i="18"/>
  <c r="CH43" i="18"/>
  <c r="C22" i="20" s="1"/>
  <c r="CH150" i="18"/>
  <c r="C31" i="20" s="1"/>
  <c r="CH210" i="18"/>
  <c r="CH12" i="18"/>
  <c r="CH232" i="18"/>
  <c r="CH195" i="18"/>
  <c r="C192" i="20" s="1"/>
  <c r="CH128" i="18"/>
  <c r="CH34" i="18"/>
  <c r="CH208" i="18"/>
  <c r="CH55" i="18"/>
  <c r="CH102" i="18"/>
  <c r="C87" i="20" s="1"/>
  <c r="CH193" i="18"/>
  <c r="B15" i="20"/>
  <c r="C32" i="20"/>
  <c r="C120" i="20"/>
  <c r="CH165" i="18"/>
  <c r="B3" i="20"/>
  <c r="C127" i="20" l="1"/>
  <c r="C216" i="20"/>
  <c r="C39" i="20"/>
  <c r="C183" i="20"/>
  <c r="C222" i="20"/>
  <c r="C34" i="20"/>
  <c r="C177" i="20"/>
  <c r="C166" i="20"/>
  <c r="C73" i="20"/>
  <c r="C7" i="20"/>
  <c r="C135" i="20"/>
  <c r="C71" i="20"/>
  <c r="C189" i="20"/>
  <c r="C179" i="20"/>
  <c r="C186" i="20"/>
  <c r="C206" i="20"/>
  <c r="C131" i="20"/>
  <c r="C167" i="20"/>
  <c r="C99" i="20"/>
  <c r="C107" i="20"/>
  <c r="C104" i="20"/>
  <c r="C155" i="20"/>
  <c r="C86" i="20"/>
  <c r="C118" i="20"/>
  <c r="C180" i="20"/>
  <c r="C95" i="20"/>
  <c r="C226" i="20"/>
  <c r="C27" i="20"/>
  <c r="C84" i="20"/>
  <c r="C53" i="20"/>
  <c r="C11" i="20"/>
  <c r="C139" i="20"/>
  <c r="C90" i="20"/>
  <c r="C153" i="20"/>
  <c r="C100" i="20"/>
  <c r="C193" i="20"/>
  <c r="C80" i="20"/>
  <c r="C8" i="20"/>
  <c r="C217" i="20"/>
  <c r="C152" i="20"/>
  <c r="C102" i="20"/>
  <c r="C161" i="20"/>
  <c r="C77" i="20"/>
  <c r="C123" i="20"/>
  <c r="C151" i="20"/>
  <c r="C96" i="20"/>
  <c r="C200" i="20"/>
  <c r="C204" i="20"/>
  <c r="C210" i="20"/>
  <c r="C35" i="20"/>
  <c r="C66" i="20"/>
  <c r="C220" i="20"/>
  <c r="C44" i="20"/>
  <c r="C162" i="20"/>
  <c r="C128" i="20"/>
  <c r="C212" i="20"/>
  <c r="C105" i="20"/>
  <c r="C149" i="20"/>
  <c r="C173" i="20"/>
  <c r="C182" i="20"/>
  <c r="C119" i="20"/>
  <c r="C209" i="20"/>
  <c r="C158" i="20"/>
  <c r="C124" i="20"/>
  <c r="C133" i="20"/>
  <c r="C190" i="20"/>
  <c r="C160" i="20"/>
  <c r="C125" i="20"/>
  <c r="C16" i="20"/>
  <c r="C148" i="20"/>
  <c r="C19" i="20"/>
  <c r="C69" i="20"/>
  <c r="C62" i="20"/>
  <c r="C108" i="20"/>
  <c r="C185" i="20"/>
  <c r="C126" i="20"/>
  <c r="C199" i="20"/>
  <c r="C174" i="20"/>
  <c r="C181" i="20"/>
  <c r="C172" i="20"/>
  <c r="C164" i="20"/>
  <c r="C28" i="20"/>
  <c r="C74" i="20"/>
  <c r="C169" i="20"/>
  <c r="C112" i="20"/>
  <c r="C163" i="20"/>
  <c r="C208" i="20"/>
  <c r="C170" i="20"/>
  <c r="C157" i="20"/>
  <c r="C203" i="20"/>
  <c r="C55" i="20"/>
  <c r="C134" i="20"/>
  <c r="C10" i="20"/>
  <c r="C85" i="20"/>
  <c r="C146" i="20"/>
  <c r="C197" i="20"/>
  <c r="C59" i="20"/>
  <c r="C9" i="20"/>
  <c r="C76" i="20"/>
  <c r="C94" i="20"/>
  <c r="C214" i="20"/>
  <c r="C136" i="20"/>
  <c r="C43" i="20"/>
  <c r="C165" i="20"/>
  <c r="C101" i="20"/>
  <c r="C50" i="20"/>
  <c r="C198" i="20"/>
  <c r="C46" i="20"/>
  <c r="C218" i="20"/>
  <c r="C103" i="20"/>
  <c r="C68" i="20"/>
  <c r="C56" i="20"/>
  <c r="C142" i="20"/>
  <c r="C223" i="20"/>
  <c r="C159" i="20"/>
  <c r="C36" i="20"/>
  <c r="C81" i="20"/>
  <c r="C98" i="20"/>
  <c r="C93" i="20"/>
  <c r="C122" i="20"/>
  <c r="C196" i="20"/>
  <c r="C106" i="20"/>
  <c r="C175" i="20"/>
  <c r="C171" i="20"/>
  <c r="C21" i="20"/>
  <c r="C83" i="20"/>
  <c r="C219" i="20"/>
  <c r="C42" i="20"/>
  <c r="C207" i="20"/>
  <c r="C24" i="20"/>
  <c r="C224" i="20"/>
  <c r="C141" i="20"/>
  <c r="C143" i="20"/>
  <c r="C64" i="20"/>
  <c r="C18" i="20"/>
  <c r="C38" i="20"/>
  <c r="C130" i="20"/>
  <c r="C215" i="20"/>
  <c r="C13" i="20"/>
  <c r="C29" i="20"/>
  <c r="C5" i="20"/>
  <c r="C17" i="20"/>
  <c r="C41" i="20"/>
  <c r="C154" i="20"/>
  <c r="C67" i="20"/>
  <c r="C48" i="20"/>
  <c r="C20" i="20"/>
  <c r="C54" i="20"/>
  <c r="C97" i="20"/>
  <c r="C26" i="20"/>
  <c r="C6" i="20"/>
  <c r="C113" i="20"/>
  <c r="C202" i="20"/>
  <c r="C188" i="20"/>
  <c r="C156" i="20"/>
  <c r="C205" i="20"/>
  <c r="C89" i="20"/>
  <c r="C40" i="20"/>
  <c r="C176" i="20"/>
  <c r="C14" i="20"/>
  <c r="C79" i="20"/>
  <c r="C121" i="20"/>
  <c r="C145" i="20"/>
  <c r="C4" i="20"/>
  <c r="C60" i="20"/>
  <c r="C92" i="20"/>
  <c r="C168" i="20"/>
  <c r="C63" i="20"/>
  <c r="C191" i="20"/>
  <c r="C51" i="20"/>
  <c r="C201" i="20"/>
  <c r="C129" i="20"/>
  <c r="C213" i="20"/>
  <c r="C144" i="20"/>
  <c r="C115" i="20"/>
  <c r="C3" i="20"/>
  <c r="C150" i="20"/>
  <c r="C49" i="20"/>
  <c r="C187" i="20"/>
  <c r="C111" i="20"/>
  <c r="C114" i="20"/>
  <c r="C178" i="20"/>
  <c r="C25" i="20"/>
  <c r="C82" i="20"/>
  <c r="C109" i="20"/>
  <c r="C12" i="20"/>
  <c r="C30" i="20"/>
  <c r="C61" i="20"/>
  <c r="C15" i="20"/>
  <c r="C2"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Tressa Olsen</author>
    <author>tc={91D1F135-C97F-42D6-8C9F-7ECE2FABC227}</author>
    <author>tc={4A954B65-69A0-4F5C-8EA5-0C3955229E9F}</author>
    <author>tc={53AE8C08-91E4-41E2-AE14-4041EF9B1198}</author>
    <author>tc={B33E7882-A658-477D-8D2B-6AE0ADF3CF69}</author>
  </authors>
  <commentList>
    <comment ref="A4" authorId="0" shapeId="0" xr:uid="{93CAA1B0-540D-4351-84B0-286F6A9DBA50}">
      <text>
        <r>
          <rPr>
            <b/>
            <sz val="9"/>
            <color indexed="81"/>
            <rFont val="Tahoma"/>
            <family val="2"/>
          </rPr>
          <t>Tressa Olsen:</t>
        </r>
        <r>
          <rPr>
            <sz val="9"/>
            <color indexed="81"/>
            <rFont val="Tahoma"/>
            <family val="2"/>
          </rPr>
          <t xml:space="preserve">
Region 01 did not use any of the drop downs for the later scoring criteria. </t>
        </r>
      </text>
    </comment>
    <comment ref="N6" authorId="1" shapeId="0" xr:uid="{91D1F135-C97F-42D6-8C9F-7ECE2FABC227}">
      <text>
        <t>[Threaded comment]
Your version of Excel allows you to read this threaded comment; however, any edits to it will get removed if the file is opened in a newer version of Excel. Learn more: https://go.microsoft.com/fwlink/?linkid=870924
Comment:
    we need to be consistent with table 13 which I believe is based on the prior analysis/BCA
Reply:
    Double check #s.</t>
      </text>
    </comment>
    <comment ref="AD6" authorId="2" shapeId="0" xr:uid="{4A954B65-69A0-4F5C-8EA5-0C3955229E9F}">
      <text>
        <t>[Threaded comment]
Your version of Excel allows you to read this threaded comment; however, any edits to it will get removed if the file is opened in a newer version of Excel. Learn more: https://go.microsoft.com/fwlink/?linkid=870924
Comment:
    This damage number is from ALL residential structure damages. Not only reduced.
Reply:
    This makes me wonder if reduced ALSO includes removed... David brought this up awhile ago I think
Reply:
    Agree with this comment.
Reply:
    Doesn't matter because the # reduced is not used in scoring, only damage estimates are used; keep as is.</t>
      </text>
    </comment>
    <comment ref="BG6" authorId="3" shapeId="0" xr:uid="{53AE8C08-91E4-41E2-AE14-4041EF9B1198}">
      <text>
        <t>[Threaded comment]
Your version of Excel allows you to read this threaded comment; however, any edits to it will get removed if the file is opened in a newer version of Excel. Learn more: https://go.microsoft.com/fwlink/?linkid=870924
Comment:
    I don't think there are other benefits we can claim here. suggest we revise to 0.</t>
      </text>
    </comment>
    <comment ref="AO7" authorId="4" shapeId="0" xr:uid="{B33E7882-A658-477D-8D2B-6AE0ADF3CF69}">
      <text>
        <t>[Threaded comment]
Your version of Excel allows you to read this threaded comment; however, any edits to it will get removed if the file is opened in a newer version of Excel. Learn more: https://go.microsoft.com/fwlink/?linkid=870924
Comment:
    Ask about 3 fps assumption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Tressa Olsen</author>
  </authors>
  <commentList>
    <comment ref="A3" authorId="0" shapeId="0" xr:uid="{240F91B2-8560-4E09-82FA-8E369C652DCF}">
      <text>
        <r>
          <rPr>
            <b/>
            <sz val="9"/>
            <color indexed="81"/>
            <rFont val="Tahoma"/>
            <family val="2"/>
          </rPr>
          <t>Tressa Olsen:</t>
        </r>
        <r>
          <rPr>
            <sz val="9"/>
            <color indexed="81"/>
            <rFont val="Tahoma"/>
            <family val="2"/>
          </rPr>
          <t xml:space="preserve">
Had to update cell to include the Project Name vs. the Project Description. </t>
        </r>
      </text>
    </comment>
    <comment ref="B3" authorId="0" shapeId="0" xr:uid="{078CDDE2-2F94-4491-B87B-4792799405A8}">
      <text>
        <r>
          <rPr>
            <b/>
            <sz val="9"/>
            <color indexed="81"/>
            <rFont val="Tahoma"/>
            <family val="2"/>
          </rPr>
          <t>Tressa Olsen:</t>
        </r>
        <r>
          <rPr>
            <sz val="9"/>
            <color indexed="81"/>
            <rFont val="Tahoma"/>
            <family val="2"/>
          </rPr>
          <t xml:space="preserve">
New Column Added</t>
        </r>
      </text>
    </comment>
  </commentList>
</comments>
</file>

<file path=xl/sharedStrings.xml><?xml version="1.0" encoding="utf-8"?>
<sst xmlns="http://schemas.openxmlformats.org/spreadsheetml/2006/main" count="14136" uniqueCount="2637">
  <si>
    <t>Project</t>
  </si>
  <si>
    <t>Project ID</t>
  </si>
  <si>
    <t>Project Description:</t>
  </si>
  <si>
    <t>Flood Region</t>
  </si>
  <si>
    <t>Project Type</t>
  </si>
  <si>
    <t>FIUP Project Category</t>
  </si>
  <si>
    <t>Project Watershed</t>
  </si>
  <si>
    <t>Rural Applicant</t>
  </si>
  <si>
    <t>Project Cost</t>
  </si>
  <si>
    <t>Benefit Cost Ratio</t>
  </si>
  <si>
    <t>Project Status</t>
  </si>
  <si>
    <t>Population Served</t>
  </si>
  <si>
    <t>Communities Served by Project</t>
  </si>
  <si>
    <t>% Green/Nature Based Solution by Cost</t>
  </si>
  <si>
    <t>Water Supply Benefit</t>
  </si>
  <si>
    <t>Pre-Project Level-of-Service</t>
  </si>
  <si>
    <t>Post-Project Level-of-Service</t>
  </si>
  <si>
    <r>
      <rPr>
        <b/>
        <sz val="12"/>
        <rFont val="Times New Roman"/>
        <family val="1"/>
      </rPr>
      <t xml:space="preserve"> </t>
    </r>
    <r>
      <rPr>
        <b/>
        <sz val="12"/>
        <rFont val="Calibri"/>
        <family val="2"/>
        <scheme val="minor"/>
      </rPr>
      <t>Severity Ranking: Pre-Project Average Depth of Flooding (100-year)</t>
    </r>
  </si>
  <si>
    <t>Severity Ranking: Community Need (% Population)</t>
  </si>
  <si>
    <t xml:space="preserve">Flood Risk Reduction </t>
  </si>
  <si>
    <t>Flood Damage Reduction</t>
  </si>
  <si>
    <t>Life and Safety Ranking (Injury/Loss of life)</t>
  </si>
  <si>
    <t>Water Supply Yield Ranking</t>
  </si>
  <si>
    <t>Social Vulnerability Ranking</t>
  </si>
  <si>
    <t>Green/Nature-Based Solutions Ranking</t>
  </si>
  <si>
    <t>Multiple Benefit Ranking</t>
  </si>
  <si>
    <t>Operations and Maintenance Ranking</t>
  </si>
  <si>
    <t>Administrative, Regulatory and Environmental Ranking</t>
  </si>
  <si>
    <t>Environmental Performance Ranking</t>
  </si>
  <si>
    <t>Technical Complexity Ranking</t>
  </si>
  <si>
    <t>Mobility Ranking</t>
  </si>
  <si>
    <t>Regional Ranking</t>
  </si>
  <si>
    <t>Project 1 details &amp;
Unweighted score</t>
  </si>
  <si>
    <t>Channel Project in Henderson County</t>
  </si>
  <si>
    <t>Trinity Region</t>
  </si>
  <si>
    <t>Regional</t>
  </si>
  <si>
    <t>Category 1</t>
  </si>
  <si>
    <t>Walnut Creek (Trinity Trib)</t>
  </si>
  <si>
    <t>N</t>
  </si>
  <si>
    <t>$20M</t>
  </si>
  <si>
    <t>Planning</t>
  </si>
  <si>
    <t>2 Ac-Ft</t>
  </si>
  <si>
    <t>10-year</t>
  </si>
  <si>
    <t>50-year</t>
  </si>
  <si>
    <t>Weighted score</t>
  </si>
  <si>
    <t>Project 2 details &amp;
Unweighted score</t>
  </si>
  <si>
    <t>Small Infrastructure Project in City of Lamesa, TX (Dawson County)</t>
  </si>
  <si>
    <t>Colorado Upper Region</t>
  </si>
  <si>
    <t>Local Rehab</t>
  </si>
  <si>
    <t>Category 2</t>
  </si>
  <si>
    <t>Sulfur Springs Draw</t>
  </si>
  <si>
    <t>Y</t>
  </si>
  <si>
    <t>$0.8M</t>
  </si>
  <si>
    <t>Design</t>
  </si>
  <si>
    <t>2-year</t>
  </si>
  <si>
    <t>25-year</t>
  </si>
  <si>
    <t>Project 3 details &amp;
Unweighted score</t>
  </si>
  <si>
    <t>Low Water Crossing at San Marcos River &amp; Plant Road (232) in Caldwell County</t>
  </si>
  <si>
    <t>Guadalupe Region</t>
  </si>
  <si>
    <t>Low water crossing</t>
  </si>
  <si>
    <t>San Marcos River</t>
  </si>
  <si>
    <t>$0.5M</t>
  </si>
  <si>
    <t>About This Workbook</t>
  </si>
  <si>
    <t>Contains the following Sheets:</t>
  </si>
  <si>
    <t>General Project Data</t>
  </si>
  <si>
    <t>Score 1: Severity - Pre-Project Average Depth of Flooding (100-year)</t>
  </si>
  <si>
    <t>Score 2: Severity - Community Need (% Population)</t>
  </si>
  <si>
    <t xml:space="preserve">Score 3: Flood Risk Reduction </t>
  </si>
  <si>
    <t>Score 4: Flood Damage Reduction</t>
  </si>
  <si>
    <t>Score 5: Critical Facilities Damage Reduction</t>
  </si>
  <si>
    <t>Score 6: Life and Safety</t>
  </si>
  <si>
    <t>Score 7: Water Supply</t>
  </si>
  <si>
    <t>Score 8: Social Vulnerability</t>
  </si>
  <si>
    <t>Score 9: Nature-Based Solution</t>
  </si>
  <si>
    <t>Score 10: Multiple Benefites</t>
  </si>
  <si>
    <t>Score 11: O&amp;M</t>
  </si>
  <si>
    <t>Score 12: Admin, Regulatory Obstacles</t>
  </si>
  <si>
    <t>Score 13: Enviromental Benefit</t>
  </si>
  <si>
    <t>Score 14: Environmental Impact</t>
  </si>
  <si>
    <t>Score 15: Mobility</t>
  </si>
  <si>
    <t>Score 16: Regional</t>
  </si>
  <si>
    <t>Project Name</t>
  </si>
  <si>
    <t>FMP</t>
  </si>
  <si>
    <t>Cost per Structure Removed</t>
  </si>
  <si>
    <t># of Structures in 1% Annual Chance FP (Pre-Project)</t>
  </si>
  <si>
    <t>Average Flood Depth (100yr)</t>
  </si>
  <si>
    <t>Notes</t>
  </si>
  <si>
    <t>Score 1</t>
  </si>
  <si>
    <t>Community Population Served</t>
  </si>
  <si>
    <t>Flood Plain Population</t>
  </si>
  <si>
    <t>Notes 2</t>
  </si>
  <si>
    <t>Score 2</t>
  </si>
  <si>
    <t># of Structures Removed from 1% Annual Chance FP</t>
  </si>
  <si>
    <t>Notes 3</t>
  </si>
  <si>
    <t>Score 3</t>
  </si>
  <si>
    <t># of Structures with Reduced 1% Annual Chance Flood Risk</t>
  </si>
  <si>
    <t>Pre-Project Damage $</t>
  </si>
  <si>
    <t>Post-Project Damage $</t>
  </si>
  <si>
    <t>Notes 4</t>
  </si>
  <si>
    <t>Score 4</t>
  </si>
  <si>
    <t># of Critical Faciliites Removed from 1% Annual Chance FP</t>
  </si>
  <si>
    <t>Notes 5</t>
  </si>
  <si>
    <t xml:space="preserve"> Reduction in Critical Facilities Flood Risk</t>
  </si>
  <si>
    <t>Score 5</t>
  </si>
  <si>
    <t>Adjusted Injury Risk (%)</t>
  </si>
  <si>
    <t>Notes 6</t>
  </si>
  <si>
    <t>Life and Safety Ranking (Injury/Loss of Life)</t>
  </si>
  <si>
    <t>Score 6</t>
  </si>
  <si>
    <t>Water Supply Benefit in Acre-Feet</t>
  </si>
  <si>
    <t>SourceID</t>
  </si>
  <si>
    <t>WMS_ID</t>
  </si>
  <si>
    <t>Notes 7</t>
  </si>
  <si>
    <t>Score 7</t>
  </si>
  <si>
    <t>SVI Score</t>
  </si>
  <si>
    <t>Notes 8</t>
  </si>
  <si>
    <t>Score 8</t>
  </si>
  <si>
    <t>% Nature Based Solution by Cost</t>
  </si>
  <si>
    <t>Notes 9</t>
  </si>
  <si>
    <t>Nature-Based Solutions Ranking</t>
  </si>
  <si>
    <t>Score 9</t>
  </si>
  <si>
    <t>Multiple Benefits Description</t>
  </si>
  <si>
    <t>Notes 10</t>
  </si>
  <si>
    <t>Score 10</t>
  </si>
  <si>
    <t>O&amp;M Cost (Annual)</t>
  </si>
  <si>
    <t>Notes 11</t>
  </si>
  <si>
    <t>Score 11</t>
  </si>
  <si>
    <t>Notes 12</t>
  </si>
  <si>
    <t>Administrative, Regulatory and Other Obstacle Ranking</t>
  </si>
  <si>
    <t>Score 12</t>
  </si>
  <si>
    <t>Notes 13</t>
  </si>
  <si>
    <t>Environmental Benefit Ranking</t>
  </si>
  <si>
    <t>Score 13</t>
  </si>
  <si>
    <t>Notes 14</t>
  </si>
  <si>
    <t>Environmental Impact Ranking</t>
  </si>
  <si>
    <t>Score 14</t>
  </si>
  <si>
    <t>Traffic Count for LWC Project</t>
  </si>
  <si>
    <t>Notes 15</t>
  </si>
  <si>
    <t>Score 15</t>
  </si>
  <si>
    <t>Project Count</t>
  </si>
  <si>
    <t>Score 16</t>
  </si>
  <si>
    <t>Baseline average flood depth &gt; 0.5ft</t>
  </si>
  <si>
    <t>25%-50% of project community affected</t>
  </si>
  <si>
    <t>Reduced risk to &lt;50% of structures in floodplain</t>
  </si>
  <si>
    <t>Flood damage reduction &gt; 75%</t>
  </si>
  <si>
    <t>Reduced risk for &lt;50% of critical facilities in floodplain</t>
  </si>
  <si>
    <t>Life/injury risk percentage &gt;20%</t>
  </si>
  <si>
    <t>SVI between 0.25-0.5 (low to moderate vulnerability)</t>
  </si>
  <si>
    <t>Project delivers benefits in 3 wider benefit categories</t>
  </si>
  <si>
    <t>Project will require ongoing operation and maintenance outside of the owner’s regular maintenance practices;  long-term O&amp;M requirements are undefined; and/or high annual O&amp;M cost &gt; 1% of project (high);</t>
  </si>
  <si>
    <t>Project has a high number of administrative, regulatory and limitations / requirements</t>
  </si>
  <si>
    <t xml:space="preserve">Project will deliver a moderate level of environmental benefits (2-3 categories) </t>
  </si>
  <si>
    <t>Project will have adverse environmental impacts in 2-3 environmental categories</t>
  </si>
  <si>
    <t>Project will protect major and minor access routes in floodplain and emergency service access to EMS, police stations, and fire stations. Allows emergency services access to the entire administrative area.</t>
  </si>
  <si>
    <t xml:space="preserve">Baseline average flood depth &gt; 3.5ft </t>
  </si>
  <si>
    <t>50%-75% of project community affected</t>
  </si>
  <si>
    <t>Reduced risk to &lt;75% of structures in floodplain</t>
  </si>
  <si>
    <t>Indirectly benefits ‘water availability (e.g., recharges aquifers naturally more);</t>
  </si>
  <si>
    <t>Project delivers benefits in 2 wider benefit categories</t>
  </si>
  <si>
    <t>Project requires regular, ongoing operation and maintenance; and/or O&amp;M requirements are well defined (Regular);</t>
  </si>
  <si>
    <t>Project has a typical number of administrative, regulatory and limitations / requirements</t>
  </si>
  <si>
    <t>Project will deliver a low level of environmental benefits (1 category)</t>
  </si>
  <si>
    <t>Project will protect some major access routes in floodplain and the majority (&gt;50%) of emergency service access. Some major and many minor access routes will remain flooded, and emergency services access may be restricted in some areas</t>
  </si>
  <si>
    <t>Project region has recommended 10-15% of total projects    </t>
  </si>
  <si>
    <t>Reduced risk to &lt;10% of structures in floodplain</t>
  </si>
  <si>
    <t>Flood damage reduction &gt; 25%</t>
  </si>
  <si>
    <t>Reduced risk for &lt;75% of critical facilities in floodplain</t>
  </si>
  <si>
    <t>Life/injury risk percentage &gt;50%</t>
  </si>
  <si>
    <t>No impact on water supply</t>
  </si>
  <si>
    <t>SVI between 0.5-0.75 (moderate to high vulnerability)</t>
  </si>
  <si>
    <t>Project delivers benefits in only 1 wider benefit category</t>
  </si>
  <si>
    <t>Project has few administrative, regulatory and implementation limitations / requirements</t>
  </si>
  <si>
    <t>Project will deliver a high level of environmental benefits (4+ categories)</t>
  </si>
  <si>
    <t>Project has no adverse environmental impacts</t>
  </si>
  <si>
    <t>Example Scoring Summary</t>
  </si>
  <si>
    <t xml:space="preserve"> Reduction in critical facilities flood risk</t>
  </si>
  <si>
    <t>Total Score</t>
  </si>
  <si>
    <t>Life &amp; Safety Category Calculation</t>
  </si>
  <si>
    <t>Yes</t>
  </si>
  <si>
    <t>No</t>
  </si>
  <si>
    <t>Area Hazard Rating</t>
  </si>
  <si>
    <r>
      <rPr>
        <sz val="12"/>
        <color theme="1"/>
        <rFont val="Calibri"/>
        <family val="2"/>
        <scheme val="minor"/>
      </rPr>
      <t xml:space="preserve"> </t>
    </r>
    <r>
      <rPr>
        <b/>
        <sz val="10"/>
        <color theme="1"/>
        <rFont val="Calibri"/>
        <family val="2"/>
        <scheme val="minor"/>
      </rPr>
      <t>Area Hazard Rating = depth (velocity+0.5) + debris factor</t>
    </r>
  </si>
  <si>
    <t>Depth (ft)=</t>
  </si>
  <si>
    <t>Velocity (ft/s)=</t>
  </si>
  <si>
    <t>Debris Factor</t>
  </si>
  <si>
    <t>Debris factor lookup table (based on Table A.1 in Defra Flood and Coastal Defence Appraisal Guidance, Assessing the Valuing the Risk to Life from Flooding, UK</t>
  </si>
  <si>
    <t>Depths</t>
  </si>
  <si>
    <t>Pasture / Arable</t>
  </si>
  <si>
    <t>Woodland</t>
  </si>
  <si>
    <t>Urban</t>
  </si>
  <si>
    <t>0 to 0.25m (0 to 0.8ft)</t>
  </si>
  <si>
    <t>0.25m to 0.75m (0.8ft to 2.5ft)</t>
  </si>
  <si>
    <t>Depth &gt; 0.75m (2.5ft) and/or Velocity &gt;2m/s (6.6 ft/s)</t>
  </si>
  <si>
    <t>Debris Factor=</t>
  </si>
  <si>
    <t>Area Hazard Rating=</t>
  </si>
  <si>
    <t>Area Vulnerability Rating</t>
  </si>
  <si>
    <t>Area Vulnerability Rating = (onset + flood warning + nature of area)</t>
  </si>
  <si>
    <t>Area Vulnerability lookup table (based on Table A.2 in Defra Flood and Coastal Defence Appraisal Guidance, Assessing the Valuing the Risk to Life from Flooding, UK</t>
  </si>
  <si>
    <t>Parameter</t>
  </si>
  <si>
    <t xml:space="preserve">Low risk area </t>
  </si>
  <si>
    <t>Medium risk area</t>
  </si>
  <si>
    <t>High risk area</t>
  </si>
  <si>
    <t>Score = 1</t>
  </si>
  <si>
    <t>Score = 2</t>
  </si>
  <si>
    <t>Score = 3</t>
  </si>
  <si>
    <t>Speed on onset</t>
  </si>
  <si>
    <t>Onset of flooding is very gradual (many hours)</t>
  </si>
  <si>
    <t>Onset of flooding is gradual (an hour or so)</t>
  </si>
  <si>
    <t>Rapid flooding</t>
  </si>
  <si>
    <t>Nature of area</t>
  </si>
  <si>
    <t>Multi-story apartments</t>
  </si>
  <si>
    <t xml:space="preserve">Typical residential area, commercial and industrial properties </t>
  </si>
  <si>
    <t>Bungalows, mobile homes, busy roads, parks, single story</t>
  </si>
  <si>
    <t>Flood warning score</t>
  </si>
  <si>
    <t>Flood warning system in place for all possible sources of flooding</t>
  </si>
  <si>
    <t>Flood warning system in place for some of the possible sources of flooding</t>
  </si>
  <si>
    <t>No flood warning system</t>
  </si>
  <si>
    <t>Area vulnerability = sum of scores for ‘speed on onset’, ‘nature of area’ and ‘flood warning’</t>
  </si>
  <si>
    <t>onset=</t>
  </si>
  <si>
    <t>flood warning=</t>
  </si>
  <si>
    <t>nature of area=</t>
  </si>
  <si>
    <t>Area vulnerability=</t>
  </si>
  <si>
    <t>Life/injury Risk=Area Hazard Rating*Area Vulnerability Rating</t>
  </si>
  <si>
    <t>Life Injury Risk (%)=</t>
  </si>
  <si>
    <t>History of loss of life / injury</t>
  </si>
  <si>
    <t>Adjusted Injury Risk (%)=</t>
  </si>
  <si>
    <t>ProjectID</t>
  </si>
  <si>
    <t>Depth (ft)</t>
  </si>
  <si>
    <t>Velocity (ft/s)</t>
  </si>
  <si>
    <t xml:space="preserve">Debris Factor </t>
  </si>
  <si>
    <t>onset</t>
  </si>
  <si>
    <t>flood warning</t>
  </si>
  <si>
    <t>nature of area</t>
  </si>
  <si>
    <t>Area vulnerability</t>
  </si>
  <si>
    <t>Life Injury Risk (%)</t>
  </si>
  <si>
    <t>Flood Risk Reduction</t>
  </si>
  <si>
    <t>&gt;75% of project community affected (by population)</t>
  </si>
  <si>
    <t>Reduced risk to &gt;75% of structures in floodplain</t>
  </si>
  <si>
    <t>Flood damage reduction &gt;95%</t>
  </si>
  <si>
    <t>Reduced risk for &gt;75% of critical facilities in floodplain</t>
  </si>
  <si>
    <t>SVI between 0.75-1.00 (high vulnerability)</t>
  </si>
  <si>
    <t>Project delivers benefits in 4 or more wider benefit categories</t>
  </si>
  <si>
    <t>Project will not require any ongoing operation and maintenance (low);</t>
  </si>
  <si>
    <t>Project region has recommended &lt;10% of total projects    </t>
  </si>
  <si>
    <t>Baseline average flood depth &gt; 2ft</t>
  </si>
  <si>
    <t>Life/injury risk percentage &gt;40%</t>
  </si>
  <si>
    <t>Project will have adverse environmental impacts in 1 environmental category</t>
  </si>
  <si>
    <t>Project will protect all major access routes in floodplain and all emergency service access. Minor access routes are still flooded or have restricted access in local areas.</t>
  </si>
  <si>
    <t>Baseline average flood depth &gt; 1ft</t>
  </si>
  <si>
    <t>Flood damage reduction &gt; 50%</t>
  </si>
  <si>
    <t>Life/injury risk percentage &gt;30%</t>
  </si>
  <si>
    <t>&lt;25% of project community affected</t>
  </si>
  <si>
    <t>Reduced risk for &lt;10% of critical facilities in floodplain</t>
  </si>
  <si>
    <t>SVI between 0.01-0.25 (low vulnerability)</t>
  </si>
  <si>
    <t>&lt;25% of the project cost is nature-based</t>
  </si>
  <si>
    <t>Blank</t>
  </si>
  <si>
    <t>NA</t>
  </si>
  <si>
    <t>Project does not provide any environmental benefits</t>
  </si>
  <si>
    <t>Project provides no change to major, minor, or emergency access routes in the project area.</t>
  </si>
  <si>
    <t>Project region has recommended &gt;25% of total projects    </t>
  </si>
  <si>
    <t>Baseline average flood depth &lt; 0.5ft</t>
  </si>
  <si>
    <t>Reduced risk to 0 structures in floodplain</t>
  </si>
  <si>
    <t>Flood damage reduction &lt; 25%</t>
  </si>
  <si>
    <t>Reduced risk for 0 structures in floodplain</t>
  </si>
  <si>
    <t>Life/injury risk percentage &lt;20%</t>
  </si>
  <si>
    <t>Project does not deliver any wider benefits</t>
  </si>
  <si>
    <t>T-Anchor Lake Watershed Drainage Improvements</t>
  </si>
  <si>
    <t>013000001</t>
  </si>
  <si>
    <t>Four phase playa excavation project, pump station relocation and construction of storm sewer improvements along Ross-Osage Street and Southeast 10th Street to provide 100-year flood protection</t>
  </si>
  <si>
    <t>Canadian - Upper Red Region</t>
  </si>
  <si>
    <t>Infrastructure</t>
  </si>
  <si>
    <t>T-Anchor Lake</t>
  </si>
  <si>
    <t>1.7</t>
  </si>
  <si>
    <t>10% annual</t>
  </si>
  <si>
    <t>1% annual</t>
  </si>
  <si>
    <t>Rhea Road Drainage Project</t>
  </si>
  <si>
    <t>013000002</t>
  </si>
  <si>
    <t>The proposed improvements include the installation of a storm drain system north along Rhea Road that would eliminate structure flooding in the 100-year storm event.</t>
  </si>
  <si>
    <t>Canadian-Upper Red</t>
  </si>
  <si>
    <t>Storm Drain</t>
  </si>
  <si>
    <t>Holliday Creek</t>
  </si>
  <si>
    <t>&gt;50% annual</t>
  </si>
  <si>
    <t>Brenda Hursh Drainage Improvement Project</t>
  </si>
  <si>
    <t>013000003</t>
  </si>
  <si>
    <t>Install a bypass system that will intercept flow from Brenda Hursh Creek and Brenda Hursh Channel at their respective Weeks Street Road crossings and convey the runoff to the west through a proposed pipe system</t>
  </si>
  <si>
    <t>Wichita</t>
  </si>
  <si>
    <t>50% annual</t>
  </si>
  <si>
    <t>2% annual</t>
  </si>
  <si>
    <t>City of Canyon Flood Mitigation Project</t>
  </si>
  <si>
    <t>013000012</t>
  </si>
  <si>
    <t>The proposed improvements include upstream and midstream detention ponds, channel enlargements and low water crossings improvements to reduce flooding in the residential area near Palo Duro Creek Golf Course.</t>
  </si>
  <si>
    <t>Other</t>
  </si>
  <si>
    <t>Lower Palo Duro Creek</t>
  </si>
  <si>
    <t>Wichita Gardens Drainage Improvements</t>
  </si>
  <si>
    <t>013000013</t>
  </si>
  <si>
    <t>The proposed improvements include for the installation of concrete curb and gutter throughout entire development in order to install a storm drain system with curb inlets and a trunk line that runs to an outfall at the Wichita River.</t>
  </si>
  <si>
    <t>Buffalo Creek-Wichita River</t>
  </si>
  <si>
    <t>0.2% annual</t>
  </si>
  <si>
    <t>Echo/Neta Lane Drainage Project</t>
  </si>
  <si>
    <t>013000015</t>
  </si>
  <si>
    <t>Install a storm drain system with curb and gutter along Jacksboro Highway beginning south of Echo Lane and reaching north to Norman Street.</t>
  </si>
  <si>
    <t>Hirschi - Huskie</t>
  </si>
  <si>
    <t>013000016</t>
  </si>
  <si>
    <t>Extend the existing storm drain system on Huskie Drive to reach to the north and south on Hirschi Lane. Additionally, acquire properties along the north side of Iowa Park Road between Hirschi Lane and Ridgeway Drive.</t>
  </si>
  <si>
    <t>Landon, Duty and Sunset St Drainage Project</t>
  </si>
  <si>
    <t>013000017</t>
  </si>
  <si>
    <t>The proposed solution is be a combination of curb and gutter street improvements for Duty Lane, Landon Road, and Sunset Lane south of Duty Lane.</t>
  </si>
  <si>
    <t>Spanish Trace Drainage Project</t>
  </si>
  <si>
    <t>013000018</t>
  </si>
  <si>
    <t>The proposed improvements include re-grading of an abandoned irrigation canal to convey flow north towards Johnson Road, connecting to the existing storm sewer system.</t>
  </si>
  <si>
    <t>Average flood depth assumed; modeling data not available</t>
  </si>
  <si>
    <t>From Wichita Falls Drainage Master Plan</t>
  </si>
  <si>
    <t>Used model results for inundation at structures</t>
  </si>
  <si>
    <t>From modeled results from USACE study</t>
  </si>
  <si>
    <t>No critical facilities in floodplain</t>
  </si>
  <si>
    <t>One critical facility in floodplain is removed</t>
  </si>
  <si>
    <t>Using assumed depth of 1 ft and velocity of 0 fps (playa is standing water); Road storm drain model does not provide velocity, only have historical depth of flooding at historical HWR locations</t>
  </si>
  <si>
    <t>Refer to Life and Safety Calculation</t>
  </si>
  <si>
    <t>N/A</t>
  </si>
  <si>
    <t>Recreation benefits, Transportation benefits</t>
  </si>
  <si>
    <t>Improved roadway accessibility on principle arterials during high-frequency storm events; some recreation benefits may be realized if park space can be preserved</t>
  </si>
  <si>
    <t>No wider benefits</t>
  </si>
  <si>
    <t>Recreation benefits</t>
  </si>
  <si>
    <t>Enhanced use of golf course amenity</t>
  </si>
  <si>
    <t>Will be a part of the City's existing O&amp;M</t>
  </si>
  <si>
    <r>
      <t xml:space="preserve">Coordination with THC on Cultural Resource permitting; Potential coordination with USACE on Section 404/wetlands permitting after JD. See </t>
    </r>
    <r>
      <rPr>
        <i/>
        <sz val="11"/>
        <color theme="1"/>
        <rFont val="Calibri"/>
        <family val="2"/>
      </rPr>
      <t>Tee Anchor Lake Drainage Master Plan</t>
    </r>
    <r>
      <rPr>
        <sz val="11"/>
        <color theme="1"/>
        <rFont val="Calibri"/>
        <family val="2"/>
      </rPr>
      <t xml:space="preserve"> (Halff Associates, 2014)</t>
    </r>
  </si>
  <si>
    <t>Coordinate easement through golf course, check environmental permitting requirements (potentially in the Waters of the United States, but could probably use Nation Wide Permit and not go through USACE)</t>
  </si>
  <si>
    <t>Due to construction in channel of Palo Duro Creek, likely long lead time for USACE 404 permitting</t>
  </si>
  <si>
    <t>Creates open space through property acquisition</t>
  </si>
  <si>
    <t>None currently identified; subject to coordination with THC and USACE Tulsa</t>
  </si>
  <si>
    <t>Increased accessibility along Ross-Osage St and T Anchor Blvd including at two points of historical HWR</t>
  </si>
  <si>
    <t>Improve LWC at two locations</t>
  </si>
  <si>
    <t>Clear Creek &amp; Dickinson Bayou</t>
  </si>
  <si>
    <t>Brays Bayou</t>
  </si>
  <si>
    <t>Sims Bayou</t>
  </si>
  <si>
    <t>Halls Bayou</t>
  </si>
  <si>
    <t>White Oak Bayou</t>
  </si>
  <si>
    <t>San Jacinto River Basin</t>
  </si>
  <si>
    <t>Greens Bayou</t>
  </si>
  <si>
    <t>Not provided in description</t>
  </si>
  <si>
    <t>-</t>
  </si>
  <si>
    <t>Non-structural project; no maintenance</t>
  </si>
  <si>
    <t>Brazoria County, Galveston County, Harris County; Pasadena city, Alvin city, El Lago city, Clear Lake Shores city, Taylor Lake Village city, La Porte city, Webster city, Friendswood city, Houston city, Kemah city, Nassau Bay city, Pearland city, Shoreacres city, League City city, Seabrook city</t>
  </si>
  <si>
    <t>None</t>
  </si>
  <si>
    <t>Harris County, Fort Bend County; Meadows Place city, Southside Place city, Missouri City city, Sugar Land city, Bellaire city, Stafford city, Houston city, Four Corners CDP, Mission Bend CDP, West University Place city</t>
  </si>
  <si>
    <t>Harris County, Fort Bend County; Pasadena city, Missouri City city, Stafford city, South Houston city, Houston city, Pearland city</t>
  </si>
  <si>
    <t>Harris County; Houston city, Aldine CDP</t>
  </si>
  <si>
    <t>Harris County; Houston city, Jersey Village city</t>
  </si>
  <si>
    <t>Walker County, San Jacinto County, Harris County, Montgomery County, Liberty County; Cleveland city, Deerwood CDP, New Waverly city, Woodbranch city, Porter Heights CDP, Patton Village city, Roman Forest city, Houston city, Splendora city, Grangerland CDP, Willis city, Cut and Shoot city</t>
  </si>
  <si>
    <t>Walker County, San Jacinto County, Harris County, Montgomery County, Liberty County; Cleveland city, Patton Village city, Coldspring city, Roman Forest city, North Cleveland city, Houston city, Splendora city, Plum Grove city, Huntsville city, Oakhurst CDP</t>
  </si>
  <si>
    <t>Grimes County, Montgomery County; Conroe city, Richards CDP, Shiro CDP, Plantersville city, Montgomery city</t>
  </si>
  <si>
    <t>Walker County, San Jacinto County, Montgomery County, Liberty County; Cleveland city, Woodbranch city, Patton Village city, Roman Forest city, Splendora city</t>
  </si>
  <si>
    <t/>
  </si>
  <si>
    <t>Grimes County, Harris County, Montgomery County, Waller County; Conroe city, Todd Mission city, Shenandoah city, The Woodlands CDP, Magnolia city, Spring CDP, Humble city, Houston city, Pinebrook CDP, Oak Ridge North city, Stagecoach town, Plantersville city, Pinehurst CDP, Tomball city, Waller city</t>
  </si>
  <si>
    <t>Harris County, Montgomery County; Atascocita CDP, Humble city, Houston city</t>
  </si>
  <si>
    <t>Brazoria County, Galveston County, Harris County; Alvin city, Webster city, Friendswood city, Houston city, Pearland city, League City city</t>
  </si>
  <si>
    <t>Galveston County; Hitchcock city, Bayou Vista city</t>
  </si>
  <si>
    <t>Galveston County, Harris County; Clear Lake Shores city, Webster city, Bacliff CDP, Friendswood city, Kemah city, Nassau Bay city, Texas City city, Dickinson city, League City city, Seabrook city</t>
  </si>
  <si>
    <t>San Jacinto County, Montgomery County, Liberty County; Cleveland city, North Cleveland city</t>
  </si>
  <si>
    <t>Brazoria County, Galveston County, Chambers County, Harris County, Fort Bend County, Liberty County; Cleveland city, North Cleveland city</t>
  </si>
  <si>
    <t>Environmental, Public Uplift, Low Impact Development Features</t>
  </si>
  <si>
    <t>Brazoria County; Alvin city, Manvel city, Iowa Colony village, Pearland city</t>
  </si>
  <si>
    <t>Wharton County, Brazoria County, Galveston County, Harris County, Fort Bend County, Matagorda County; Pasadena city, Missouri City city, Stafford city, South Houston city, Houston city, Pearland city</t>
  </si>
  <si>
    <t>Public Education</t>
  </si>
  <si>
    <t>Galveston County, Harris County; Clear Lake Shores city, Kemah city, League City city, Seabrook city</t>
  </si>
  <si>
    <t>Environmental</t>
  </si>
  <si>
    <t>Brazoria County, Galveston County; Tiki Island village, Alvin city, Hitchcock city, Santa Fe city, Bayou Vista city, La Marque city</t>
  </si>
  <si>
    <t>Galveston County; Jamaica Beach city, Galveston city</t>
  </si>
  <si>
    <t>Galveston County, Harris County; Clear Lake Shores city, Bacliff CDP, Kemah city, League City city, Seabrook city</t>
  </si>
  <si>
    <t>Galveston County; Hitchcock city, Santa Fe city, Texas City city, La Marque city</t>
  </si>
  <si>
    <t>Galveston County; Tiki Island village</t>
  </si>
  <si>
    <t>Galveston County; Hitchcock city, Santa Fe city, Texas City city, Dickinson city, La Marque city</t>
  </si>
  <si>
    <t>Harris County; Atascocita CDP, Humble city, Houston city, Cloverleaf CDP, Aldine CDP</t>
  </si>
  <si>
    <t>Brazoria County, Galveston County, Fort Bend County; Alvin city, Hillcrest village, Manvel city, Iowa Colony village, Friendswood city, Hitchcock city, Pearland city, League City city, Rosharon CDP</t>
  </si>
  <si>
    <t>Canadian Upper-Red</t>
  </si>
  <si>
    <t>Coordination with THC on Cultural Resource permitting; Potential coordination with USACE on Section 404/wetlands permitting after JD. See Tee Anchor Lake Drainage Master Plan (Halff Associates, 2014)</t>
  </si>
  <si>
    <t>Potter</t>
  </si>
  <si>
    <t>11120103</t>
  </si>
  <si>
    <t>1112010301</t>
  </si>
  <si>
    <t>111201030106</t>
  </si>
  <si>
    <t>01000215</t>
  </si>
  <si>
    <t>01000003, 01000004</t>
  </si>
  <si>
    <t>01002770</t>
  </si>
  <si>
    <t>Amarillo Drainage Utility Fee</t>
  </si>
  <si>
    <t>Benefit from closed storm drain improvements not specifically quantified</t>
  </si>
  <si>
    <t>No negative impact</t>
  </si>
  <si>
    <t>Continued risk for events beyond 1% ACE</t>
  </si>
  <si>
    <t>No major implementation issues identified, coordination during final design or construction anticipated</t>
  </si>
  <si>
    <t>Alignment with RFPG goals and TWDB guidance</t>
  </si>
  <si>
    <t>The proposed improvements include the installation of a storm drain system along north on Rhea Road that would eliminate structure flooding in the 100-year storm event.</t>
  </si>
  <si>
    <t>11130206</t>
  </si>
  <si>
    <t>1113020603</t>
  </si>
  <si>
    <t>111302060304</t>
  </si>
  <si>
    <t>01003331</t>
  </si>
  <si>
    <t xml:space="preserve">01000195, 00000269, 00000294, 01003331_x000D_
</t>
  </si>
  <si>
    <t>Wichita Falls Stormwater Utility Fees</t>
  </si>
  <si>
    <t>&gt;50% Annual</t>
  </si>
  <si>
    <t>0</t>
  </si>
  <si>
    <t>Action aligns with goals and meets TWDB guidance</t>
  </si>
  <si>
    <t>Brenda Hursh Enhancement Project (City of Wichita Falls)</t>
  </si>
  <si>
    <t>01000487</t>
  </si>
  <si>
    <t>01000003, 01000004, 01000013</t>
  </si>
  <si>
    <t>01000195, 00000269, 00000294, 01003331</t>
  </si>
  <si>
    <t>Wichita Falls Stormwater Utility Fee</t>
  </si>
  <si>
    <t>Reduced flooding at recreation facility, increased riverine environmental impacts</t>
  </si>
  <si>
    <t>Refine WSEL at structures during final design</t>
  </si>
  <si>
    <t>Continued risk for events beyond 2% ACE</t>
  </si>
  <si>
    <t>Randall</t>
  </si>
  <si>
    <t>11120102</t>
  </si>
  <si>
    <t>1112010203</t>
  </si>
  <si>
    <t>111201020304</t>
  </si>
  <si>
    <t>01003426</t>
  </si>
  <si>
    <t xml:space="preserve">01003426, 01000243, 00000271, 00000294_x000D_
</t>
  </si>
  <si>
    <t>Continued risk for events beyond 50% ACE</t>
  </si>
  <si>
    <t xml:space="preserve">Action aligns with goals and meets TWDB guidance_x000D_
</t>
  </si>
  <si>
    <t>1113020604</t>
  </si>
  <si>
    <t>111302060407</t>
  </si>
  <si>
    <t>Continued risk for events beyond 0.2% ACE</t>
  </si>
  <si>
    <t>Hirschi - Huskie Drainage Project (City of Wichita Falls)</t>
  </si>
  <si>
    <t>Post-project model is unavailable. Therefore, the no-negative-impact analysis cannot be performed.</t>
  </si>
  <si>
    <t>Continued risk for events beyond 10% ACE</t>
  </si>
  <si>
    <t>The proposed improvements include re-grading of an abandoned irrigation canal to convey flow north towards Johnson Road, connecting to the existing torm sewer system.</t>
  </si>
  <si>
    <t>111302060303</t>
  </si>
  <si>
    <t>01001535, 01000195, 00000269, 00000294, 01003331</t>
  </si>
  <si>
    <t>FMP_NAME</t>
  </si>
  <si>
    <t>FMP_ID</t>
  </si>
  <si>
    <t>FMP_DESCR</t>
  </si>
  <si>
    <t>RFPG_NAME</t>
  </si>
  <si>
    <t>FMP_TYPE</t>
  </si>
  <si>
    <t>FMP_COST</t>
  </si>
  <si>
    <t>BC_RATIO</t>
  </si>
  <si>
    <t>COSTSTRUCT</t>
  </si>
  <si>
    <t>PREPROJLOS</t>
  </si>
  <si>
    <t>POSPROJLOS</t>
  </si>
  <si>
    <t>STRUCT_100</t>
  </si>
  <si>
    <t>DAMAGE</t>
  </si>
  <si>
    <t>REMDAMAGE</t>
  </si>
  <si>
    <t>SVI</t>
  </si>
  <si>
    <t>TRAFFIC</t>
  </si>
  <si>
    <t>Shape_Area</t>
  </si>
  <si>
    <t>RFPG_NUM</t>
  </si>
  <si>
    <t>COUNTY</t>
  </si>
  <si>
    <t>HUC8</t>
  </si>
  <si>
    <t>HUC10</t>
  </si>
  <si>
    <t>HUC12</t>
  </si>
  <si>
    <t>WS_ID</t>
  </si>
  <si>
    <t>GOAL_ID</t>
  </si>
  <si>
    <t>AREA_SQMI</t>
  </si>
  <si>
    <t>FLD_TP_RIV</t>
  </si>
  <si>
    <t>FLD_TP_CST</t>
  </si>
  <si>
    <t>FLD_TP_LOC</t>
  </si>
  <si>
    <t>FLD_TP_PLY</t>
  </si>
  <si>
    <t>FLD_TP_OTH</t>
  </si>
  <si>
    <t>SPONSOR</t>
  </si>
  <si>
    <t>ENTITY_ID</t>
  </si>
  <si>
    <t>EMER_NEED</t>
  </si>
  <si>
    <t>EMER_DESC</t>
  </si>
  <si>
    <t>RECUR_COST</t>
  </si>
  <si>
    <t>FUND</t>
  </si>
  <si>
    <t>FUND_SRC</t>
  </si>
  <si>
    <t>FUND_AMNT</t>
  </si>
  <si>
    <t>AREA_100</t>
  </si>
  <si>
    <t>AREA_500</t>
  </si>
  <si>
    <t>AREA_PRONE</t>
  </si>
  <si>
    <t>STRUCT_500</t>
  </si>
  <si>
    <t>POP_DAY100</t>
  </si>
  <si>
    <t>POP100</t>
  </si>
  <si>
    <t>CRITFAC100</t>
  </si>
  <si>
    <t>LWC</t>
  </si>
  <si>
    <t>ROADCLS</t>
  </si>
  <si>
    <t>FATAL</t>
  </si>
  <si>
    <t>INJURY</t>
  </si>
  <si>
    <t>REMSTRC100</t>
  </si>
  <si>
    <t>REMSTRC500</t>
  </si>
  <si>
    <t>REMPOP100</t>
  </si>
  <si>
    <t>REMLWC100</t>
  </si>
  <si>
    <t>REMROADCLS</t>
  </si>
  <si>
    <t>REMFATAL</t>
  </si>
  <si>
    <t>REMINJR</t>
  </si>
  <si>
    <t>OTH_BENEFT</t>
  </si>
  <si>
    <t>NEG_IMPACT</t>
  </si>
  <si>
    <t>NEG_DESC</t>
  </si>
  <si>
    <t>NEG_MITIG</t>
  </si>
  <si>
    <t>WATER_SUP</t>
  </si>
  <si>
    <t>WSUP_DESCR</t>
  </si>
  <si>
    <t>RISKS</t>
  </si>
  <si>
    <t>NATURE</t>
  </si>
  <si>
    <t>ASSOCIATED</t>
  </si>
  <si>
    <t>ASSCFME_ID</t>
  </si>
  <si>
    <t>ASSCFMS_ID</t>
  </si>
  <si>
    <t>ASSCFMP_ID</t>
  </si>
  <si>
    <t>ASSC_DESC</t>
  </si>
  <si>
    <t>ASSCPOSTHZ</t>
  </si>
  <si>
    <t>ISSUES</t>
  </si>
  <si>
    <t>RECOMMEND</t>
  </si>
  <si>
    <t>REC_DESC</t>
  </si>
  <si>
    <t>MODEL_ID</t>
  </si>
  <si>
    <t>Lower Clear Creek &amp; Dickinson Bayou Flood Mitigation Plan - Lower Clear Creek Alternative 3</t>
  </si>
  <si>
    <t>063000026</t>
  </si>
  <si>
    <t>The LCC Alt. Combination 3 as proposed as part of the LCCDBFMP (2021), including detention channel benching, a diversion tunnel, capacity improvements, and an auxiliary opening.</t>
  </si>
  <si>
    <t>San Jacinto</t>
  </si>
  <si>
    <t>Comprehensive</t>
  </si>
  <si>
    <t>Unknown</t>
  </si>
  <si>
    <t xml:space="preserve"> </t>
  </si>
  <si>
    <t>Brazoria,Galveston,Harris</t>
  </si>
  <si>
    <t>12040204</t>
  </si>
  <si>
    <t>1204020401,1204020402</t>
  </si>
  <si>
    <t>120402040200,120402040100</t>
  </si>
  <si>
    <t>06000107,06000107,06000106</t>
  </si>
  <si>
    <t>06000001,06000005,06000006,06000011,06000012,06000015</t>
  </si>
  <si>
    <t>06003147</t>
  </si>
  <si>
    <t>00000003,00000006,00000020,00000310</t>
  </si>
  <si>
    <t>Requires maintenance/upkeep</t>
  </si>
  <si>
    <t>Right-of-Way, Permitting, Acquisitions, Relocations, Utility Conflicts</t>
  </si>
  <si>
    <t>Alignment with RFPG goals and TWDB guidance principles.</t>
  </si>
  <si>
    <t>Brays Bayou Watershed Mitigation Project CDBG MIT Application - Bintliff Ditch Improvements D133-00-00 &amp; Sharptown</t>
  </si>
  <si>
    <t>063000027</t>
  </si>
  <si>
    <t>Projects submitted as part of the CDBG MIT grant in the Brays Bayou Watershed which include regional channel and detention projects including D133 (Bintliff Ditch) and Sharpstown Drainage</t>
  </si>
  <si>
    <t>Harris</t>
  </si>
  <si>
    <t>12040104</t>
  </si>
  <si>
    <t>1204010404</t>
  </si>
  <si>
    <t>120401040401</t>
  </si>
  <si>
    <t>06000083,06000083</t>
  </si>
  <si>
    <t>00000310</t>
  </si>
  <si>
    <t>00000020,00000310,06002853</t>
  </si>
  <si>
    <t>Right-of-Way, Acquisitions, Utility Conflicts</t>
  </si>
  <si>
    <t>Sims Bayou CDBG MIT Application - South Post Oak SWDB C147/C547; South Shaver SWDB C506-01-00-E003; Salt Water Ditch SWDB &amp; Channel Improvements C108-00-00</t>
  </si>
  <si>
    <t>063000037</t>
  </si>
  <si>
    <t>Projects submitted as part of the CDBG MIT grant in the Sims Bayou Watershed which include three (3) regional channel and detention projects including C147/C547, Saltwater Ditch, and C506</t>
  </si>
  <si>
    <t>Fort Bend,Harris</t>
  </si>
  <si>
    <t>12040204,12040104</t>
  </si>
  <si>
    <t>1204010404,1204010405,1204010407,1204020401,1204020404</t>
  </si>
  <si>
    <t>120401040703,120401040402,120401040502,120401040501,120402040400,120402040100</t>
  </si>
  <si>
    <t>06000095,06000095,06000084,06000086,06000085,06000109,06000106</t>
  </si>
  <si>
    <t>Right-of-Way, Permitting, Acquisitions, Utility Conflicts</t>
  </si>
  <si>
    <t>Halls Bayou Watershed Mitigation Application 1 - CDBG MIT</t>
  </si>
  <si>
    <t>063000040</t>
  </si>
  <si>
    <t>Projects submitted as part of the CDBG MIT grant in Halls Bayou which include five (5) regional channel and detention projects including C-28, C-41 Hardy West, C-41 Mainstem, C-30, and C-23</t>
  </si>
  <si>
    <t>0.01</t>
  </si>
  <si>
    <t>1204010403,1204010406,1204010407</t>
  </si>
  <si>
    <t>120401040605,120401040601,120401040302,120401040604,120401040606,120401040304,120401040603,120401040701</t>
  </si>
  <si>
    <t>06000091,06000091,06000087,06000079,06000090,06000092,06000081,06000089,06000093</t>
  </si>
  <si>
    <t>06000001,06000005,06000006,06000011,06000015</t>
  </si>
  <si>
    <t>00000020,00000266,00000310,06002853,00004001</t>
  </si>
  <si>
    <t>Right-of-Way, Acquisition, Utility Conflicts, Environmental Concerns</t>
  </si>
  <si>
    <t>White Oak Bayou CDBG MIT Application Projects: Kolbe Road Drainage Improvements, Barwood, E132-00-00, Tower Oaks, &amp; Little White Oak</t>
  </si>
  <si>
    <t>063000046</t>
  </si>
  <si>
    <t>12040102,12040104</t>
  </si>
  <si>
    <t>1204010201,1204010403,1204010406,1204010407</t>
  </si>
  <si>
    <t>120401020104,120401020106,120401040601,120401040305,120401040302,120401040604,120401040303,120401040304,120401040301,120401040701</t>
  </si>
  <si>
    <t>06000029,06000029,06000031,06000087,06000082,06000079,06000090,06000080,06000081,06000078,06000093</t>
  </si>
  <si>
    <t>00000020,00000310,06002457,06002853</t>
  </si>
  <si>
    <t>Right-of-Way, Permitting, Acquisitions, Transportation Conflicts, Environmental Concerns</t>
  </si>
  <si>
    <t>Caney Creek - Channelization at IH-69 &amp; Detention at FM1097 + SH105</t>
  </si>
  <si>
    <t>063000058</t>
  </si>
  <si>
    <t>Reduce flooding in the Caney Creek watershed by benching/widening a 7.8-mile-long stretch to increase conveyance capacity. Must be constructed with detention at FM1097 or detention at SH105 to capture runoff from Caney Creek.</t>
  </si>
  <si>
    <t>Varies by Roadways</t>
  </si>
  <si>
    <t>Harris,Liberty,Montgomery,San Jacinto,Walker</t>
  </si>
  <si>
    <t>12040103</t>
  </si>
  <si>
    <t>1204010301,1204010301</t>
  </si>
  <si>
    <t>06000037</t>
  </si>
  <si>
    <t>06000037,00000287,00000310</t>
  </si>
  <si>
    <t>Right-of-Way, Permitting, Acquisitions, Utility Conflicts, Transportation Conflicts, Environmental Concerns</t>
  </si>
  <si>
    <t xml:space="preserve">East Fork San Jacinto River  - Winters Bayou Detention 
</t>
  </si>
  <si>
    <t>063000059</t>
  </si>
  <si>
    <t>The goal of the detention facility is to reduce flooding in the East Fork watershed by constructing a 1.60-mile-long earthen impoundment that captures runoff from Winters Bayou.</t>
  </si>
  <si>
    <t>Detention Pond</t>
  </si>
  <si>
    <t>1204010303,1204010304,1204010303,1204010304</t>
  </si>
  <si>
    <t>06000001,06000003,06000004,06000011,06000012,06000015</t>
  </si>
  <si>
    <t>00000047</t>
  </si>
  <si>
    <t>00000047,00000287,00000310</t>
  </si>
  <si>
    <t>Lake Creek - Detention on Garretts Creek, Little Caney Creek, &amp; Caney Creek</t>
  </si>
  <si>
    <t>063000060</t>
  </si>
  <si>
    <t>The goal of the detention ponds is to reduce flooding in the Lake Creek and West Fork watersheds by constructing earthen impoundments that captures runoff from Garrett’s Creek, Caney Creek, &amp; Little Caney Creek.</t>
  </si>
  <si>
    <t>Montgomery,Grimes</t>
  </si>
  <si>
    <t>12040101</t>
  </si>
  <si>
    <t>1204010101,1204010102,1204010103</t>
  </si>
  <si>
    <t>120401010101,120401010301,120401010302,120401010303,120401010103,120401010203,120401010304,120401010205</t>
  </si>
  <si>
    <t>06000001,06000001,06000012,06000013,06000014,06000003,06000007,06000015,06000009</t>
  </si>
  <si>
    <t>06000001,06000003,06000004,06000015</t>
  </si>
  <si>
    <t>06000037,00000044,00000287</t>
  </si>
  <si>
    <t>Peach Creek - Channelization at IH-69 &amp; Detention at SH105 + Walker Creek</t>
  </si>
  <si>
    <t>063000061</t>
  </si>
  <si>
    <t>Widen 4.3-mile-long stretch to increase conveyance capacity. Must be completed with 4.7-mile-long detention at SH105 and 3.2-mile-long at Walker Creek to reduce flooding in Peach Creek watershed.</t>
  </si>
  <si>
    <t>Liberty,Montgomery,San Jacinto,Walker</t>
  </si>
  <si>
    <t>1204010301,1204010303,1204010304</t>
  </si>
  <si>
    <t>120401030110,120401030102,120401030108,120401030101,120401030103,120401030105,120401030106,120401030107,120401030109,120401030402,120401030303,120401030304,120401030401</t>
  </si>
  <si>
    <t>06000055,06000055,06000047,06000053,06000046,06000048,06000050,06000051,06000052,06000054,06000070,06000063,06000064,06000069</t>
  </si>
  <si>
    <t>06000001,06000003,06000004,06000005,06000006,06000011,06000012,06000015</t>
  </si>
  <si>
    <t>06000037,0000004700000287</t>
  </si>
  <si>
    <t>Spring Creek - Woodland (200-ft) and I-45 Channelization with detention at Birch Creek and Walnut Creek</t>
  </si>
  <si>
    <t>063000062</t>
  </si>
  <si>
    <t>8.9-mile, 200-feet-wide benched improvement 4-feet above the flowline of Woodlands channel and 6.9-mile, 300-foot-wide benched improvement 4 feet above I-45 channel. Must be completed with detention on Birch Creek and Walnut Creek.</t>
  </si>
  <si>
    <t>Harris,Waller,Montgomery,Grimes</t>
  </si>
  <si>
    <t>12040101,12040102,12040104</t>
  </si>
  <si>
    <t>1204010103,1204010104,1204010105,1204010201,1204010202,1204010406</t>
  </si>
  <si>
    <t>06000055,06000016,06000017,06000018,06000019,06000020,06000021,06000024,06000023,06000036,06000026,06000030,06000032,06000033,06000034,06000035,06000037,06000039,06000038,06000042,06000040,06000041,06000043,06000044,06000045,06000088</t>
  </si>
  <si>
    <t>00000020,06000037,00000287,00000310</t>
  </si>
  <si>
    <t>Right-of-Way, Permitting, Acquisitions, Utility Conflics, Transportation Conflicts</t>
  </si>
  <si>
    <t>West Fork San Jacinto River - Kingwood Benching &amp; HW 242 Channelization</t>
  </si>
  <si>
    <t>063000064</t>
  </si>
  <si>
    <t>Channel improvement to reduce flooding in West Fork watershed by benching/widening to increase conveyance capacity of West Fork to lower the water surface elevation. Conduct after or in conjunction with detention on Lake Creek or Spring Creek.</t>
  </si>
  <si>
    <t>Channel</t>
  </si>
  <si>
    <t>Harris,Montgomery</t>
  </si>
  <si>
    <t>12040104,12040103,12040102,12040101,12040203</t>
  </si>
  <si>
    <t>1204010104,1204010105,1204010202,1204010301,1204010304,1204010406,1204010407,1204020301</t>
  </si>
  <si>
    <t>120401010502,120401010501,120401010404,120401020213,120401030110,120401030402,120401040705,120401040702,120401040602,120401040704,120402030104,120402030102</t>
  </si>
  <si>
    <t>06000025,06000025,06000024,06000023,06000045,06000055,06000070,06000097,06000094,06000088,06000096,06000102,06000100</t>
  </si>
  <si>
    <t>00000020,06000037,00000287,00000310,06002853</t>
  </si>
  <si>
    <t>063000113</t>
  </si>
  <si>
    <t>Preparedness</t>
  </si>
  <si>
    <t>Galveston,Harris</t>
  </si>
  <si>
    <t>06000001,06000007,06000010,06000015</t>
  </si>
  <si>
    <t>Despite implementation, there is risk that codes/ordinances are not adhered to.</t>
  </si>
  <si>
    <t>Right-of-Way, Permitting</t>
  </si>
  <si>
    <t>City of Bayou Vista Regulations and Permit Requirements Update</t>
  </si>
  <si>
    <t>063000114</t>
  </si>
  <si>
    <t>Update regulations and permit requirements to address enhances hazard mitigation strategies.</t>
  </si>
  <si>
    <t>Galveston</t>
  </si>
  <si>
    <t>1204020402</t>
  </si>
  <si>
    <t>120402040200</t>
  </si>
  <si>
    <t>06000107,06000107</t>
  </si>
  <si>
    <t>06002806</t>
  </si>
  <si>
    <t>00000006,06002806</t>
  </si>
  <si>
    <t>Permitting</t>
  </si>
  <si>
    <t>City of League City Freeboard Ordinance</t>
  </si>
  <si>
    <t>063000115</t>
  </si>
  <si>
    <t>Update city ordinance to require 24" of freeboard in the floodplain.</t>
  </si>
  <si>
    <t>00000006,06003147</t>
  </si>
  <si>
    <t>City of Cleveland Floodplain Land-Use Ordinance</t>
  </si>
  <si>
    <t>063000123</t>
  </si>
  <si>
    <t>The city shall adopt a land-use ordinance which prohibits building residential or commercial structures in the 100-year floodplain</t>
  </si>
  <si>
    <t>Liberty,Montgomery,San Jacinto</t>
  </si>
  <si>
    <t>1204010301,1204010302,1204010304</t>
  </si>
  <si>
    <t>120401030201,120401030108,120401030109,120401030203,120401030202,120401030401</t>
  </si>
  <si>
    <t>06000056,06000056,06000053,06000054,06000058,06000057,06000069</t>
  </si>
  <si>
    <t>06002530</t>
  </si>
  <si>
    <t>6002530</t>
  </si>
  <si>
    <t>Relocations</t>
  </si>
  <si>
    <t>City of Cleveland Flooplain Ordinance Update</t>
  </si>
  <si>
    <t>063000124</t>
  </si>
  <si>
    <t>Adopt a land use ordinance which requires any structure within the 100-year floodplain to be elevated 2 feet</t>
  </si>
  <si>
    <t>Galveston Bay Surge Protection Coastal Storm Risk Management</t>
  </si>
  <si>
    <t>063000127</t>
  </si>
  <si>
    <t>Federal projects identified in the Texas Coastal Study (2021) including Boliver Gates, Galveston Sea Wall Improvements, Ecosystem Restoration, Galveston Ring Barrier system, Clear Creek &amp; Dickinson Bayou Gates, and non-structural measures</t>
  </si>
  <si>
    <t>Coastal</t>
  </si>
  <si>
    <t>Brazoria,Galveston,Fort Bend,Chambers,Harris,Liberty</t>
  </si>
  <si>
    <t>12040204,12040203,12040104</t>
  </si>
  <si>
    <t>1204010403,1204010404,1204010405,1204010406,1204010407,1204020301,1204020302,1204020401,1204020402,1204020403,1204020404,1204020405</t>
  </si>
  <si>
    <t>06000056,06000091,06000095,06000084,06000097,06000098,06000094,06000082,06000090,06000092,06000081,06000086,06000085,06000093,06000096,06000103,06000102,06000104,06000105,06000108,06000107,06000109,06000110,06000106</t>
  </si>
  <si>
    <t>06000011,06000012,06000013,06000014</t>
  </si>
  <si>
    <t>00004001</t>
  </si>
  <si>
    <t>Right-of-Way, Permitting, Acquisitions, Relocations, Environmental Concerns</t>
  </si>
  <si>
    <t>City of Manvel Land-Use Ordinance Adoption</t>
  </si>
  <si>
    <t>063000130</t>
  </si>
  <si>
    <t>Brazoria</t>
  </si>
  <si>
    <t>1204020401,1204020402,1204020404</t>
  </si>
  <si>
    <t>120402040200,120402040400,120402040100</t>
  </si>
  <si>
    <t>06000107,06000107,06000109,06000106</t>
  </si>
  <si>
    <t>06002985</t>
  </si>
  <si>
    <t>00000003,00001801,06002985</t>
  </si>
  <si>
    <t>Permitting, Relocations</t>
  </si>
  <si>
    <t>063000129</t>
  </si>
  <si>
    <t>063000132</t>
  </si>
  <si>
    <t>Improve GIS database to include repetitive loss properties areas and flooded structure data.  Data to be used for future drainage infrastructure planning and to provide outreach and emergency services to residents in substantial risk zones.</t>
  </si>
  <si>
    <t>Risk that users will not know how to properly utilize the software.</t>
  </si>
  <si>
    <t>Brazoria County NFIP Technical Material</t>
  </si>
  <si>
    <t>063000136</t>
  </si>
  <si>
    <t>1204020401,1204020402,1204020403,1204020404</t>
  </si>
  <si>
    <t>120402040300,120402040200,120402040400,120402040100</t>
  </si>
  <si>
    <t>06000108,06000108,06000107,06000109,06000106</t>
  </si>
  <si>
    <t>06000001,06000015</t>
  </si>
  <si>
    <t>00000003</t>
  </si>
  <si>
    <t>Public will not know about or utilize the documents.</t>
  </si>
  <si>
    <t>City of Clear Lake Shores - Implement Stormwater Management Practices</t>
  </si>
  <si>
    <t>063000139</t>
  </si>
  <si>
    <t>The Stormwater management plan is focused on six minimum measures regarding what is being done to prevent stormwater pollution. Annual reporting and renewals are required to ensure compliance is met.</t>
  </si>
  <si>
    <t>1204020401</t>
  </si>
  <si>
    <t>120402040100</t>
  </si>
  <si>
    <t>06000106,06000106</t>
  </si>
  <si>
    <t>06002808</t>
  </si>
  <si>
    <t>00000006,06002808</t>
  </si>
  <si>
    <t>Risk that reports are not utilized to their full potential.</t>
  </si>
  <si>
    <t>City of Clear Lake Shores - Improve Regulations and Permit Requirements</t>
  </si>
  <si>
    <t>063000140</t>
  </si>
  <si>
    <t>Update regulations and permit requirements</t>
  </si>
  <si>
    <t>City of Hitcock - Improve Regulations and Permit Requirements</t>
  </si>
  <si>
    <t>063000142</t>
  </si>
  <si>
    <t>Improve regulations and permit requirements to promote hazard mitigation strategies.</t>
  </si>
  <si>
    <t>Brazoria,Galveston</t>
  </si>
  <si>
    <t>1204020402,1204020403</t>
  </si>
  <si>
    <t>120402040300,120402040200</t>
  </si>
  <si>
    <t>06000108,06000108,06000107</t>
  </si>
  <si>
    <t>06003145</t>
  </si>
  <si>
    <t>00000006,06003145</t>
  </si>
  <si>
    <t>City of Jamicia Beach - Improve Regulations and Permit Requirements</t>
  </si>
  <si>
    <t>063000143</t>
  </si>
  <si>
    <t>1204020403</t>
  </si>
  <si>
    <t>120402040300</t>
  </si>
  <si>
    <t>06000108,06000108</t>
  </si>
  <si>
    <t>06002810</t>
  </si>
  <si>
    <t>00000006,06002810</t>
  </si>
  <si>
    <t>City of Kemah - Improve Regulations and Permit Requirements</t>
  </si>
  <si>
    <t>063000144</t>
  </si>
  <si>
    <t>Galveston,Chambers</t>
  </si>
  <si>
    <t>06003396</t>
  </si>
  <si>
    <t>00000006,06003396</t>
  </si>
  <si>
    <t>City of Kemah - Update Floodplain Ordinance</t>
  </si>
  <si>
    <t>063000145</t>
  </si>
  <si>
    <t>Update floodplain ordinance to ensure compliance with minimum standard of NFIP.</t>
  </si>
  <si>
    <t>City of La Marque - Improve Regulations and Permit Requirements</t>
  </si>
  <si>
    <t>063000146</t>
  </si>
  <si>
    <t>06003146</t>
  </si>
  <si>
    <t>00000006,06003146</t>
  </si>
  <si>
    <t>City of Tiki Island - Improve Regulations and Permit Requirements</t>
  </si>
  <si>
    <t>063000148</t>
  </si>
  <si>
    <t>Update and/or develop regulations and permits to address hazards prone to the area and include any changes in future development area.</t>
  </si>
  <si>
    <t>06003397</t>
  </si>
  <si>
    <t>00000006,06003397</t>
  </si>
  <si>
    <t>City of Santa Fe - Improve Regulations and Permit Requirements</t>
  </si>
  <si>
    <t>063000149</t>
  </si>
  <si>
    <t>Update and/or develop regulations and permits to address hazards prone to the area and include any changes in future development area</t>
  </si>
  <si>
    <t>06003149</t>
  </si>
  <si>
    <t>00000006,06003149</t>
  </si>
  <si>
    <t>City of Galveston Land Use Mapping</t>
  </si>
  <si>
    <t>063000152</t>
  </si>
  <si>
    <t>1204020402,1204020403,1204020404,1204020405</t>
  </si>
  <si>
    <t>120402040300,120402040200,120402040400,120402040500</t>
  </si>
  <si>
    <t>06000108,06000108,06000107,06000109,06000110</t>
  </si>
  <si>
    <t>06002809</t>
  </si>
  <si>
    <t>00000006,06002809</t>
  </si>
  <si>
    <t>063000153</t>
  </si>
  <si>
    <t>Greens CDBG MIT Applicatoin Projects, including the following local drainage improvements: Castlewood, Fountainview, Humble Rd Place, North Forest, and the larger channelization and detention along Greens Bayou known as the Mid-Reach project.</t>
  </si>
  <si>
    <t>063000167</t>
  </si>
  <si>
    <t>Projects submited as part of the CDBG MIT grant in Greens Bayou including Projects: Fountainview Sec 1&amp;2, Castlewood Sec 3&amp;4, North Forest, Mid-Reach Greens, Parkland Estates, and Humble Road Place.</t>
  </si>
  <si>
    <t>1204010105,1204010201,1204010403,1204010406,1204010407</t>
  </si>
  <si>
    <t>120401010501,120401010502,120401020106,120401020107,120401040301,120401040302,120401040601,120401040602,120401040603,120401040604,120401040605,120401040606,120401040701,120401040702,120401040703</t>
  </si>
  <si>
    <t>06000024,06000025,06000031,06000032,06000078,06000079,06000087,06000088,06000089,06000090,06000091,06000092,06000093,06000094,06000095</t>
  </si>
  <si>
    <t>063000201</t>
  </si>
  <si>
    <t>Brazoria,Galveston,Fort Bend</t>
  </si>
  <si>
    <t>00003020</t>
  </si>
  <si>
    <t>00000003,00001801,00003020</t>
  </si>
  <si>
    <t>Project Details</t>
  </si>
  <si>
    <t>FMP ID</t>
  </si>
  <si>
    <t>Pre-Project Average Depth of Flooding (100-year)</t>
  </si>
  <si>
    <t xml:space="preserve"> Score 4</t>
  </si>
  <si>
    <t>Raw Nature-Based Solutions Ranking</t>
  </si>
  <si>
    <t xml:space="preserve"> Community Need (% Population)</t>
  </si>
  <si>
    <t>Emergency Need</t>
  </si>
  <si>
    <t>Ranking</t>
  </si>
  <si>
    <t>FMP_Ranking</t>
  </si>
  <si>
    <t>RES_STRUCT100</t>
  </si>
  <si>
    <t>POP_NIGHT100</t>
  </si>
  <si>
    <t>ROAD_MILES100</t>
  </si>
  <si>
    <t>FARMACRE100</t>
  </si>
  <si>
    <t>REDSTRUCT100</t>
  </si>
  <si>
    <t>REMRESSTRC100</t>
  </si>
  <si>
    <t>REMCRITFAC100</t>
  </si>
  <si>
    <t>REMRDLEN100</t>
  </si>
  <si>
    <t>REMFRMACRE100</t>
  </si>
  <si>
    <t>Shape_Length</t>
  </si>
  <si>
    <t>FMP *</t>
  </si>
  <si>
    <t xml:space="preserve"> Severity Ranking: Pre-Project Average Depth of Flooding (100-year)</t>
  </si>
  <si>
    <t xml:space="preserve">Score 3 </t>
  </si>
  <si>
    <t>Reduction in Critical Facilities Flood Risk</t>
  </si>
  <si>
    <t>Adjusted Injurt Risk (%)</t>
  </si>
  <si>
    <t>Life and Safety Ranking (Injury/Loss of Life)2</t>
  </si>
  <si>
    <t>023000002</t>
  </si>
  <si>
    <t>Wagner Channel/Overbank Clearing</t>
  </si>
  <si>
    <t xml:space="preserve">Removal of all trees and brush within proposed corridor along Wagner Creek </t>
  </si>
  <si>
    <t>Lower Red-Sulphur-Cypress</t>
  </si>
  <si>
    <t>Bowie</t>
  </si>
  <si>
    <t>11140201,11140302,11140106</t>
  </si>
  <si>
    <t>1114010606,1114020102,1114030207</t>
  </si>
  <si>
    <t>111402010201,111403020704,111401060604,111403020705,111403020701</t>
  </si>
  <si>
    <t>02000001,02000002,02000022,02000206,02000239</t>
  </si>
  <si>
    <t>02006001. 02006002. 02006003. 02006004</t>
  </si>
  <si>
    <t>City of Texarkana</t>
  </si>
  <si>
    <t>02002424</t>
  </si>
  <si>
    <t>Null</t>
  </si>
  <si>
    <t>10-yr</t>
  </si>
  <si>
    <t>25-yr</t>
  </si>
  <si>
    <t>Recreational benefits</t>
  </si>
  <si>
    <t>Storm event &gt; 25 year storm</t>
  </si>
  <si>
    <t>No significant implementation issues</t>
  </si>
  <si>
    <t>Reduces flooding risks</t>
  </si>
  <si>
    <t>023000003</t>
  </si>
  <si>
    <t>Stream WC-2 Independence Circle &amp; Lexington Place Bridge Improvements</t>
  </si>
  <si>
    <t>Replace culverts at Independence Circle and Lexington Place.</t>
  </si>
  <si>
    <t>11140201,11140302</t>
  </si>
  <si>
    <t>1114020102,1114030207</t>
  </si>
  <si>
    <t>111402010201,111403020704</t>
  </si>
  <si>
    <t>02000001,02000002</t>
  </si>
  <si>
    <t>5-yr</t>
  </si>
  <si>
    <t>100-yr; 50-yr</t>
  </si>
  <si>
    <t>Storm event &gt; 100 year storm</t>
  </si>
  <si>
    <t>Transportation benefits</t>
  </si>
  <si>
    <t>023000001</t>
  </si>
  <si>
    <t>Ferguson Park Improvements</t>
  </si>
  <si>
    <t>Improvements to existing culverts and channelization</t>
  </si>
  <si>
    <t>5001. 5002</t>
  </si>
  <si>
    <t>2-yr</t>
  </si>
  <si>
    <t>Storm event &gt; 5 year storm</t>
  </si>
  <si>
    <t>Utility conflicts and easement acquisition</t>
  </si>
  <si>
    <t>033000008</t>
  </si>
  <si>
    <t>West Irving Creek Phases 2, 3, and 4</t>
  </si>
  <si>
    <t>Reconstruction of 2.5+ miles of shallow, trapezoidal, concrete channel to deeper, vertical-walled channel to increase capacity &amp; relieve historical flooding issues. Other improvements: reconstruct 15 road crossings, wastewater mains, detention, &amp; WQ ponds</t>
  </si>
  <si>
    <t>Trinity</t>
  </si>
  <si>
    <t xml:space="preserve">Dallas </t>
  </si>
  <si>
    <t>12030102</t>
  </si>
  <si>
    <t>1203010207</t>
  </si>
  <si>
    <t>120301020706</t>
  </si>
  <si>
    <t>03000078</t>
  </si>
  <si>
    <t>03000007,
03000008,
 03000021,
 03000022,
 03000027,
 03000028,
 03000031,
 03000032</t>
  </si>
  <si>
    <t>03002563</t>
  </si>
  <si>
    <t>Local</t>
  </si>
  <si>
    <t>100-yr</t>
  </si>
  <si>
    <t>Public Recreation, Water Quality</t>
  </si>
  <si>
    <t xml:space="preserve">Channel reconstruction, detention improvements, and water quality pond implementation in Irving, TX (Dallas County) </t>
  </si>
  <si>
    <t>Infrastructure (channels, ditches, ponds, pipes, etc.)</t>
  </si>
  <si>
    <t>Delaware Creek-West Fork Trinity River</t>
  </si>
  <si>
    <t>100-year</t>
  </si>
  <si>
    <t>Assumed 1% for O&amp;M cost</t>
  </si>
  <si>
    <t>Erosion and water quality benefits</t>
  </si>
  <si>
    <t>033000016</t>
  </si>
  <si>
    <t>Arlington VC(A)-1 Drainage and Erosion Improvements</t>
  </si>
  <si>
    <t>Arlington VC(A)-1 Drainage and Erosion Improvements; unfunded FIF #13646
This project includes improving the drainage in a residential area with an undersized bridge and severe erosion issues.</t>
  </si>
  <si>
    <t xml:space="preserve">Tarrant </t>
  </si>
  <si>
    <t>1203010204,1203010205</t>
  </si>
  <si>
    <t>120301020506,120301020405</t>
  </si>
  <si>
    <t>03000080, 03000086</t>
  </si>
  <si>
    <t>03000007,
03000008,
03000009,
03000010, 
03000031,
03000032</t>
  </si>
  <si>
    <t>03003362</t>
  </si>
  <si>
    <t>&lt;2-yr</t>
  </si>
  <si>
    <t>Drainage and erosion improvements in a Tarrant County residential area</t>
  </si>
  <si>
    <t>Rush Creek-Village Creek, Walker Branch-West Fork Trinity River</t>
  </si>
  <si>
    <t>&lt;2-year</t>
  </si>
  <si>
    <t>Erosion benefits</t>
  </si>
  <si>
    <t>033000007</t>
  </si>
  <si>
    <t>Spring Meadows Estates Detention Pond Design</t>
  </si>
  <si>
    <t>Pond redesign and reconstruction to lower normal pool elevation to be below inlets upstream. Increase storage capacity and design outlet works to increase level of service to 100-yr storm event.</t>
  </si>
  <si>
    <t>12030106</t>
  </si>
  <si>
    <t>1203010604</t>
  </si>
  <si>
    <t>120301060406,120301060408,120301060403</t>
  </si>
  <si>
    <t>03000205, 03000229, 03000230</t>
  </si>
  <si>
    <t>03000013, 
03000014,
03000031, 
03000032</t>
  </si>
  <si>
    <t>03003577</t>
  </si>
  <si>
    <t>&lt;2 yr</t>
  </si>
  <si>
    <t>Spring Meadows Estates Detention Pond</t>
  </si>
  <si>
    <t>Pond redesign and reconstruction in Dallas County</t>
  </si>
  <si>
    <t>Regional Detention</t>
  </si>
  <si>
    <t>Rowlett Creek-Lake Ray Hubbard</t>
  </si>
  <si>
    <t>033000030</t>
  </si>
  <si>
    <t>Lancaster/Foch Area Mitigation</t>
  </si>
  <si>
    <t>To decrease the flooding depths near the Norwood/Bledsoe/Crockett intersections, a storm drain alternative was developed. The storm drain system would run along Foch Street and then through Trinity Park to the river.</t>
  </si>
  <si>
    <t>1203010201,1203010203</t>
  </si>
  <si>
    <t>120301020105,120301020307</t>
  </si>
  <si>
    <t>03000056, 03000071</t>
  </si>
  <si>
    <t>03000013,
03000014,
03000031,
03000032</t>
  </si>
  <si>
    <t>03002831</t>
  </si>
  <si>
    <t>&lt; 1-yr</t>
  </si>
  <si>
    <t>Storm drain system construction to decrease flooding depths near the Norwood/Blesdoe/Crockett intersections in Fort Worth, TX (Tarrant County)</t>
  </si>
  <si>
    <t>Farmers Branch-West Fork Trinity River, Lake Como-Clear Fork Trinity River</t>
  </si>
  <si>
    <t>&lt;1-year</t>
  </si>
  <si>
    <t>033000031</t>
  </si>
  <si>
    <t>Linwood Park Flood Mitigation (University Drive)</t>
  </si>
  <si>
    <t>To mitigate the flooding depths in the Linwood Park area, a storm drain would outfall to the West Fork Trinity River.</t>
  </si>
  <si>
    <t>03000013,
03000014,
03000017,
03000018,
03000031,
03000032</t>
  </si>
  <si>
    <t>Storm drain construction to mitigate flooding depths in Fort Worth, TX (Tarant County)</t>
  </si>
  <si>
    <t>033000036</t>
  </si>
  <si>
    <t>Sunnyvale Urban Flooding Reduction Improvements - Area 2</t>
  </si>
  <si>
    <t>Proposed alternatives to reduce roadway overtopping's during the 100-year ultimate storm such as culvert, ditch and storm drain improvements.</t>
  </si>
  <si>
    <t>1203010605</t>
  </si>
  <si>
    <t>120301060503</t>
  </si>
  <si>
    <t>03000234</t>
  </si>
  <si>
    <t>03002565</t>
  </si>
  <si>
    <t>&lt;100-yr</t>
  </si>
  <si>
    <t>Culvert and ditch improvements in Sunnyvale, TX (Dallas County)</t>
  </si>
  <si>
    <t>North Mesquite Creek-East Fork Trinity River</t>
  </si>
  <si>
    <t>&lt;100-year</t>
  </si>
  <si>
    <t>Transportation and Erosion benefits</t>
  </si>
  <si>
    <t>033000033</t>
  </si>
  <si>
    <t>Sunnyvale Urban Flooding Reduction Improvements - Area 1</t>
  </si>
  <si>
    <t>Proposed alternatives to reduce roadway overtopping's during the 100-year ultimate storm such as culvert and ditch improvements.</t>
  </si>
  <si>
    <t>120301060501,120301060503</t>
  </si>
  <si>
    <t>03000232, 03000234</t>
  </si>
  <si>
    <t>Duck Creek, North Mesquite Creek-East Fork Trinity River</t>
  </si>
  <si>
    <t>043000017</t>
  </si>
  <si>
    <t>Sabine Pass to Galveston Bay Coastal Storm Risk Management Project</t>
  </si>
  <si>
    <t>Program comprised of improvements and construction of new infrastructure currently being implemented to reduce the risk of storm surge impacts in Orange, Jefferson, and Brazoria Counties in Texas.</t>
  </si>
  <si>
    <t>Sabine</t>
  </si>
  <si>
    <t>Orange, Newton</t>
  </si>
  <si>
    <t>12010005</t>
  </si>
  <si>
    <t>1201000510,1201000511</t>
  </si>
  <si>
    <t>120100051005, 120100051004, 120100051100, 120100051003</t>
  </si>
  <si>
    <t>04000195,04000194,04000196,04000193</t>
  </si>
  <si>
    <t>04000007</t>
  </si>
  <si>
    <t>00000512</t>
  </si>
  <si>
    <t>Exposure of Critical Facilities</t>
  </si>
  <si>
    <t>Flood Walls and Levees</t>
  </si>
  <si>
    <t>Federal Funds (Long Term Disaster Recovery Investment Plan), Local</t>
  </si>
  <si>
    <t>500-Year</t>
  </si>
  <si>
    <t>Environmental, Water Quality</t>
  </si>
  <si>
    <t>Environmental Mitigation Included</t>
  </si>
  <si>
    <t xml:space="preserve">Residual Risk includes remaining structures exposed to coastal flood hazard. </t>
  </si>
  <si>
    <t>053000005</t>
  </si>
  <si>
    <t>Aligns with RFPG goals</t>
  </si>
  <si>
    <t>Cow Bayou/Adams Bayou</t>
  </si>
  <si>
    <t>Flood depth data not available from USACE</t>
  </si>
  <si>
    <t xml:space="preserve">Environmental </t>
  </si>
  <si>
    <t>043000018</t>
  </si>
  <si>
    <t>Kilgore Downtown Storm Sewer Master Plan Improvements</t>
  </si>
  <si>
    <t>Downtown Storm Sewer Improvements</t>
  </si>
  <si>
    <t>Gregg</t>
  </si>
  <si>
    <t>12010002</t>
  </si>
  <si>
    <t>1201000205</t>
  </si>
  <si>
    <t>120100020502,120100020503</t>
  </si>
  <si>
    <t>04000057,04000058</t>
  </si>
  <si>
    <t>04002775</t>
  </si>
  <si>
    <t>100-Year</t>
  </si>
  <si>
    <t>Residual Risk includes remaining road length exposed to flood hazard</t>
  </si>
  <si>
    <t>Downtown Kilgore</t>
  </si>
  <si>
    <t>No structures inundated pre-project</t>
  </si>
  <si>
    <t>Project region has recommended &lt;10% of total projects      </t>
  </si>
  <si>
    <t>053000001</t>
  </si>
  <si>
    <t>Bayou Din Detention Basin</t>
  </si>
  <si>
    <t>Construct a new detention basin with nearby channel and crossing improvements in the vicinity of Bayou Din.</t>
  </si>
  <si>
    <t>Neches</t>
  </si>
  <si>
    <t>Jefferson</t>
  </si>
  <si>
    <t>12040201</t>
  </si>
  <si>
    <t>1204020101,1204020102</t>
  </si>
  <si>
    <t>120402010100,120402010200</t>
  </si>
  <si>
    <t>05000259,05000260</t>
  </si>
  <si>
    <t>05000001,05000002</t>
  </si>
  <si>
    <t>05001731</t>
  </si>
  <si>
    <t>Local funds (JCDD6)</t>
  </si>
  <si>
    <t>Project will be designed to the 500-YR event with an estimated project useful life of 75 years.</t>
  </si>
  <si>
    <t>Annual ecosystem services benefits of $20,673,627.</t>
  </si>
  <si>
    <t>433 out of 534 buildings still exposed to the 100-YR event. 143 of 234 buildings still exposed to the 500-YR event.</t>
  </si>
  <si>
    <t>USACE coordination may be required due to presence of wetlands. Survey may be required to avoid existing utility conflicts from nearby residential and industrial properties.</t>
  </si>
  <si>
    <t>Project in area of emergency need and complies with RFPG Goals</t>
  </si>
  <si>
    <t>Sabine Lake</t>
  </si>
  <si>
    <t>From 100-YR depth raster acquired from HEC-RAS models</t>
  </si>
  <si>
    <t>19% of structures removed from 1% ACE Flood Risk</t>
  </si>
  <si>
    <t>18% of structures have reduced impact from 1% ACE Flood Risk</t>
  </si>
  <si>
    <t>053000003</t>
  </si>
  <si>
    <t>Channel 100-A Concrete Repair</t>
  </si>
  <si>
    <t xml:space="preserve">Conduct repairs and install improvements to Channel 100-A located within the city of Beaumont. </t>
  </si>
  <si>
    <t>1204020102</t>
  </si>
  <si>
    <t>120402010200</t>
  </si>
  <si>
    <t>05000260</t>
  </si>
  <si>
    <t>05000001,05000002,05000005,05000006</t>
  </si>
  <si>
    <t>Annual ecosystem services benefits of $1,944,072.</t>
  </si>
  <si>
    <t>1612 out of 1622 buildings still exposed to 100-YR event. 162 out of 172 buildings still exposed to 500-YR event.</t>
  </si>
  <si>
    <t>There is a high density of residential development near the project location. Transportation to project site could be hampered and work may have to be done surveying land to prevent negatively impacting existing utilities.</t>
  </si>
  <si>
    <t>From 100-YR depth raster calculated from WSEL raster acquired from HEC-RAS models</t>
  </si>
  <si>
    <t>1% of structures removed from 1% ACE Flood Risk</t>
  </si>
  <si>
    <t>28% of structures have reduced impact from 1% ACE Flood Risk</t>
  </si>
  <si>
    <t>Orange County Coastal Storm Risk Management Project</t>
  </si>
  <si>
    <t>Construct levees, floodwalls, pump stations, drainage structures, and other flood mitigation infrastructure to reduce adverse flood impact in Orange County.</t>
  </si>
  <si>
    <t>Orange</t>
  </si>
  <si>
    <t>12020003,12010005,12040201</t>
  </si>
  <si>
    <t>1202000304,1201000510,1204020105</t>
  </si>
  <si>
    <t>120200030407,120100051005,120100051004,120402010500</t>
  </si>
  <si>
    <t>05000001,05000256,05000257,05000258</t>
  </si>
  <si>
    <t>Federal (USACE), Local funds (OCDD and GCPD)</t>
  </si>
  <si>
    <t>Project will be designed to reduce impact from the 500-YR event.</t>
  </si>
  <si>
    <t>3671 out of 3872 buildings still exposed to the 100-YR event. 804 out of 1223 buildings still exposed to the 500-YR event.</t>
  </si>
  <si>
    <t xml:space="preserve">There are industrial facilities and residential properties near the project; project may change in design to avoid right-of-way infringements and existing utility conflicts. </t>
  </si>
  <si>
    <t>Lower Neches, Lower Sabine, Sabine Lake</t>
  </si>
  <si>
    <t>This project's extents are split between the Sabine and Neches regions; the area in the Neches region is used for this instance.</t>
  </si>
  <si>
    <t>5% of structures removed from 1% ACE Flood Risk</t>
  </si>
  <si>
    <t>5% of structures have reduced impact from 1% ACE Flood Risk</t>
  </si>
  <si>
    <t>053000004</t>
  </si>
  <si>
    <t>Port Arthur and Vicinity Coastal Storm Risk Management Project</t>
  </si>
  <si>
    <t>Construct levees, floodwalls, pump stations, drainage structures, and other flood mitigation infrastructure to reduce adverse flood impact in the vicinity of the city of Port Arthur.</t>
  </si>
  <si>
    <t>12020003,12040201</t>
  </si>
  <si>
    <t>1202000304,1204020103</t>
  </si>
  <si>
    <t>120200030407,120402010300</t>
  </si>
  <si>
    <t>05000001,05000261</t>
  </si>
  <si>
    <t>05001585</t>
  </si>
  <si>
    <t>Federal (USACE), Local funds (JCDD7)</t>
  </si>
  <si>
    <t>20035 out of 23310 buildings still exposed to the 100-YR event. 6888/8888 structures still exposed to the 500-YR event.</t>
  </si>
  <si>
    <t>Lower Neches, Sabine Lake</t>
  </si>
  <si>
    <t>14% of structures removed from 1% ACE Flood Risk</t>
  </si>
  <si>
    <t>2% of structures have reduced impact from 1% ACE Flood Risk</t>
  </si>
  <si>
    <t>053000002</t>
  </si>
  <si>
    <t>Bessie Heights Drainage Ditch Extension Project</t>
  </si>
  <si>
    <t>Expand the Bessie Heights Drainage Ditch to address flooding risk to residential properties in the area.</t>
  </si>
  <si>
    <t>12020003</t>
  </si>
  <si>
    <t>1202000304</t>
  </si>
  <si>
    <t>120200030407</t>
  </si>
  <si>
    <t>05000001</t>
  </si>
  <si>
    <t>Local funds (OCDD)</t>
  </si>
  <si>
    <t>Project will be designed to reduce impact from the 100-YR event.</t>
  </si>
  <si>
    <t>131 out of 139 buildings still exposed to the 100-YR event; 500-YR event impacts yet to be studied.</t>
  </si>
  <si>
    <t>Project is located in a concentrated area of residential buildings. Coordination is likely required with the city and local residents for construction operations.</t>
  </si>
  <si>
    <t>Lower Neches</t>
  </si>
  <si>
    <t>6% of structures removed from 1% ACE Flood Risk</t>
  </si>
  <si>
    <t>O&amp;M information unavailable for the project</t>
  </si>
  <si>
    <t xml:space="preserve">Varies by Roadways </t>
  </si>
  <si>
    <t>Projects submitted as part of the CDBG MIT grant in Halls Bayou which include five (5) regional channel and detention projects including C-28, C-41 Hardy West, C-41 Mainstem, C-30, and C-23.</t>
  </si>
  <si>
    <t xml:space="preserve">Unknown </t>
  </si>
  <si>
    <t>Adopt a land use ordinance which requires any structure within the 100-year floodplain to be elevated 2 feet.</t>
  </si>
  <si>
    <t>Federal projects identified in the Texas Coastal Study (2021) including Boliver Gates, Galveston Sea Wall Improvements, Ecosystem Restoration, Galveston Ring Barrier system, Clear Creek &amp; Dickinson Bayou Gates, and non-structural measures.</t>
  </si>
  <si>
    <t>Update regulations and permit requirements.</t>
  </si>
  <si>
    <t xml:space="preserve">Improve regulations and permit requirements to promote hazard mitigation strategies  </t>
  </si>
  <si>
    <t>Develop proposed land use mapping to allow easier consideration of hazards.</t>
  </si>
  <si>
    <t xml:space="preserve">City of Galveston Freeboard Requirement Enforcement </t>
  </si>
  <si>
    <t>Consider adoption and enforcement of freeboard requirement into City's Flood Damage Prevention Ordinance.</t>
  </si>
  <si>
    <t xml:space="preserve">Consider adoption and enforcement of freeboard requirement into City's Flood Damage Prevention Ordinance </t>
  </si>
  <si>
    <t xml:space="preserve">City of Manvel City Ordinance </t>
  </si>
  <si>
    <t xml:space="preserve">The city shall adopt a land use ordinance which requires any structure within the 100-year floodplain to be elevated 2 feet above base flood elevation. </t>
  </si>
  <si>
    <t xml:space="preserve">City of Manvel GIS Database Improvements </t>
  </si>
  <si>
    <t>The city shall adopt a land-use ordinance which prohibits building residential or commercial structures in the 100-year floodplain.</t>
  </si>
  <si>
    <t xml:space="preserve">The city shall adopt a land-use ordinance which prohibits building residential or commercial structures in the 100-year floodplain </t>
  </si>
  <si>
    <t>Projects submitted as part of the CDBG MIT grant in the Sims Bayou Watershed which include three (3) regional channel and detention projects including C147/C547, Saltwater Ditch, and C506.</t>
  </si>
  <si>
    <t xml:space="preserve">Place copies of FEMA Flood-related technical bulletins in County libraries. </t>
  </si>
  <si>
    <t xml:space="preserve">City of Alvin Unified Development Ordinance </t>
  </si>
  <si>
    <t xml:space="preserve">A unified land development code combines all land use controls into a single document with a logical structure that is user friendly. Cost is time, data and preparation of a unified land development code. </t>
  </si>
  <si>
    <t xml:space="preserve">Projects submitted as part of the CDBG MIT grant in the White Oak Bayou Watershed which include five (5) regional channel and detention projects including Kolbe Road, Barwood, E132-00-00, Tower Oaks, &amp; Little White Oak Bayous. </t>
  </si>
  <si>
    <t>Projects submitted as part of the CDBG MIT grant in the Brays Bayou Watershed which include regional channel and detention projects including D133 (Bintliff Ditch) and Sharpstown Drainage.</t>
  </si>
  <si>
    <t>073000006</t>
  </si>
  <si>
    <t>City of Abilene Downtown Railroad Underpasses Flood Warning</t>
  </si>
  <si>
    <t>Installation of sensors at three railroad underpass to monitor water levels</t>
  </si>
  <si>
    <t>Upper Brazos</t>
  </si>
  <si>
    <t>Taylor</t>
  </si>
  <si>
    <t>12060102</t>
  </si>
  <si>
    <t>1206010207</t>
  </si>
  <si>
    <t>120601020708, 120601020710</t>
  </si>
  <si>
    <t>07000276, 07000278</t>
  </si>
  <si>
    <t>07000063</t>
  </si>
  <si>
    <t>07002425</t>
  </si>
  <si>
    <t>Stormwater Utility Fee</t>
  </si>
  <si>
    <t>5-YR</t>
  </si>
  <si>
    <t>n/a</t>
  </si>
  <si>
    <t>No reduction in flood risk. Only warning</t>
  </si>
  <si>
    <t>Alignment with Region Goals</t>
  </si>
  <si>
    <t>Category 4</t>
  </si>
  <si>
    <t>5-year</t>
  </si>
  <si>
    <t>073000014</t>
  </si>
  <si>
    <t>Bovina Buyout Program</t>
  </si>
  <si>
    <t>Buy out 5 properties, pending owners' voluntary agreement, along East Street, that are directly across from the playa lake and to make the area into open green space</t>
  </si>
  <si>
    <t>Parmer</t>
  </si>
  <si>
    <t>12050005</t>
  </si>
  <si>
    <t>1205000501</t>
  </si>
  <si>
    <t>120500050108</t>
  </si>
  <si>
    <t>07000453</t>
  </si>
  <si>
    <t>07000041, 07000042</t>
  </si>
  <si>
    <t>00000239</t>
  </si>
  <si>
    <t>Property Acquisition</t>
  </si>
  <si>
    <t>Unkown</t>
  </si>
  <si>
    <t>100-YR</t>
  </si>
  <si>
    <t xml:space="preserve">Public perception/oposition. </t>
  </si>
  <si>
    <t>073000011</t>
  </si>
  <si>
    <t>City of Lubbock Stormwater Master Plan: Santa Fe Drive Improvements</t>
  </si>
  <si>
    <t>Playa excavation and open channel construction for playa overflow and culvert improvements.</t>
  </si>
  <si>
    <t>Lubbock</t>
  </si>
  <si>
    <t>12050003</t>
  </si>
  <si>
    <t>1205000301</t>
  </si>
  <si>
    <t>1220500030102</t>
  </si>
  <si>
    <t>07000002</t>
  </si>
  <si>
    <t>07000041</t>
  </si>
  <si>
    <t>07003269</t>
  </si>
  <si>
    <t>2-YR</t>
  </si>
  <si>
    <t>Channel capacity will need to be maintained. If overflow route is blocked playa flooding will increase.</t>
  </si>
  <si>
    <t>083000800</t>
  </si>
  <si>
    <t>Coon Creek Channel Improvements</t>
  </si>
  <si>
    <t>Channel improvements and re-configurations at several key locations.</t>
  </si>
  <si>
    <t>Lower Brazos</t>
  </si>
  <si>
    <t>Fort Bend</t>
  </si>
  <si>
    <t>12070104</t>
  </si>
  <si>
    <t>1207010404</t>
  </si>
  <si>
    <t>120701040401,120701040404,120701040405</t>
  </si>
  <si>
    <t>08000013</t>
  </si>
  <si>
    <t>08000009</t>
  </si>
  <si>
    <t>00000009</t>
  </si>
  <si>
    <t>00000009,00002044</t>
  </si>
  <si>
    <t>Local, FEMA FMA, HUD CDBG-MIT</t>
  </si>
  <si>
    <t xml:space="preserve"> 2-year</t>
  </si>
  <si>
    <t>Agricultural, recreation, and water quality benefits.</t>
  </si>
  <si>
    <t>The residual risks to life and property remains for flood events that exceed the design storm of the proposed improvements.</t>
  </si>
  <si>
    <t>083000797,083000805,083000809,083000811,083000814,083000817,083000820,083000823,083000827,083000828</t>
  </si>
  <si>
    <t>Right-of-way, permitting, utility conflicts, environmental concerns</t>
  </si>
  <si>
    <t>Provided by sponsor and is in line with the TWDB requirements.</t>
  </si>
  <si>
    <t>Regional Channel Improvements</t>
  </si>
  <si>
    <t>083000805</t>
  </si>
  <si>
    <t>Cottonwood Creek Channel Improvements</t>
  </si>
  <si>
    <t>083000800,083000797,083000809,083000811,083000814,083000817,083000820,083000823,083000827,083000828</t>
  </si>
  <si>
    <t>083000811</t>
  </si>
  <si>
    <t>Dry Creek Channel Improvements</t>
  </si>
  <si>
    <t>120701040405,120701040407,120701040408</t>
  </si>
  <si>
    <t>083000800,083000805,083000809,083000797,083000814,083000817,083000820,083000823,083000827,083000828</t>
  </si>
  <si>
    <t>083000817</t>
  </si>
  <si>
    <t>Fairchild Creek Channel Improvements</t>
  </si>
  <si>
    <t>120701040405,120701040406</t>
  </si>
  <si>
    <t>083000800,083000805,083000809,083000811,083000814,083000797,083000820,083000823,083000827,083000828</t>
  </si>
  <si>
    <t>083000823</t>
  </si>
  <si>
    <t>Lateral IIB-7 &amp; IIB-9 Channel Improvements</t>
  </si>
  <si>
    <t>120701040405,120701040408</t>
  </si>
  <si>
    <t>083000800,083000805,083000809,083000811,083000814,083000817,083000820,083000797,083000827,083000828</t>
  </si>
  <si>
    <t>083000828</t>
  </si>
  <si>
    <t>Seabourne Creek Channel Improvements</t>
  </si>
  <si>
    <t>120701040401,120701040404,120701040405,120701040408</t>
  </si>
  <si>
    <t xml:space="preserve">083000800,083000805,083000809,083000811,083000814,083000817,083000820,083000823,083000827,083000797_x000D_
</t>
  </si>
  <si>
    <t>083000784</t>
  </si>
  <si>
    <t>Bessie's &amp; Brooskshire Creek Channel Improvements</t>
  </si>
  <si>
    <t>12040205,12070104</t>
  </si>
  <si>
    <t>1204020501,1207010403,1207010404</t>
  </si>
  <si>
    <t>120402050100,120701040307,120701040308,120701040309,120701040401</t>
  </si>
  <si>
    <t>08000013,08000014</t>
  </si>
  <si>
    <t>083000797</t>
  </si>
  <si>
    <t>Big Creek Channel Improvements</t>
  </si>
  <si>
    <t>1207010404,1207010405</t>
  </si>
  <si>
    <t>120701040404,120701040405,120701040406,120701040407,120701040409,120701040501</t>
  </si>
  <si>
    <t>083000800,083000805,083000809,083000811,083000814,083000817,083000820,083000823,083000827,083000828</t>
  </si>
  <si>
    <t>083000809</t>
  </si>
  <si>
    <t>Diversion Channel Ditch and Drop Structure</t>
  </si>
  <si>
    <t>Channel re-configuration to re-direct flow from Big Creek. Improvements to drop structure to have capacity for this increased flow.</t>
  </si>
  <si>
    <t>120701040409</t>
  </si>
  <si>
    <t>083000800,083000805,083000797,083000811,083000814,083000817,083000820,083000823,083000827,083000828</t>
  </si>
  <si>
    <t>083000814</t>
  </si>
  <si>
    <t>Dutch John Channel Improvements</t>
  </si>
  <si>
    <t>120701040405,120701040407,120701040408,120701040409</t>
  </si>
  <si>
    <t>083000800,083000805,083000809,083000811,083000797,083000817,083000820,083000823,083000827,083000828</t>
  </si>
  <si>
    <t>083000820</t>
  </si>
  <si>
    <t>Gapps Slough Channel Improvements</t>
  </si>
  <si>
    <t>120701040402,120701040403,120701040408</t>
  </si>
  <si>
    <t>083000800,083000805,083000809,083000811,083000814,083000817,083000797,083000823,083000827,083000828</t>
  </si>
  <si>
    <t>083000827</t>
  </si>
  <si>
    <t>Lower Dry Creek Channel Improvement</t>
  </si>
  <si>
    <t>Channel improvements and re-configurations.</t>
  </si>
  <si>
    <t>120701040403,120701040407,120701040408,120701040409</t>
  </si>
  <si>
    <t>083000800,083000805,083000809,083000811,083000814,083000817,083000820,083000823,083000797,083000828</t>
  </si>
  <si>
    <t>083000786</t>
  </si>
  <si>
    <t>Bee Creek Channel Improvements</t>
  </si>
  <si>
    <t>Channel improvements and re-configurations at several key locations</t>
  </si>
  <si>
    <t>12070104,12070104</t>
  </si>
  <si>
    <t>120701040409,120701040501</t>
  </si>
  <si>
    <t xml:space="preserve"> 5-year</t>
  </si>
  <si>
    <t>083000801,083000829</t>
  </si>
  <si>
    <t>083000801</t>
  </si>
  <si>
    <t>Cow Creek Channel Improvements</t>
  </si>
  <si>
    <t>120701040409,120701040501,120701040502,120701040503</t>
  </si>
  <si>
    <t>083000786,083000829</t>
  </si>
  <si>
    <t>083000829</t>
  </si>
  <si>
    <t>Turkey Creek Channel Improvements</t>
  </si>
  <si>
    <t>120701040406,120701040407,120701040409,120701040501</t>
  </si>
  <si>
    <t>083000786,083000801</t>
  </si>
  <si>
    <t>083000785</t>
  </si>
  <si>
    <t>12040205</t>
  </si>
  <si>
    <t>1204020501</t>
  </si>
  <si>
    <t>120402050100</t>
  </si>
  <si>
    <t>08000014</t>
  </si>
  <si>
    <t>083000818</t>
  </si>
  <si>
    <t>Flewellen Creek Channel Improvements</t>
  </si>
  <si>
    <t>1204020501,1207010403</t>
  </si>
  <si>
    <t>120402050100,120701040308,120701040309</t>
  </si>
  <si>
    <t>083000785,083000821</t>
  </si>
  <si>
    <t>083000821</t>
  </si>
  <si>
    <t>Jones Creek Channel Improvements</t>
  </si>
  <si>
    <t>120402050100,120701040309,120701040401,120701040402</t>
  </si>
  <si>
    <t>083000785,083000818</t>
  </si>
  <si>
    <t>083000843</t>
  </si>
  <si>
    <t>Bullhead Bayou Channels and Detention</t>
  </si>
  <si>
    <t>12070104,12040205</t>
  </si>
  <si>
    <t>1207010404,1204020501</t>
  </si>
  <si>
    <t>120701040402,120402050100</t>
  </si>
  <si>
    <t>083000838,083000841,083000834,083000847,083000853</t>
  </si>
  <si>
    <t>083000853</t>
  </si>
  <si>
    <t>Long Point Creek Channel Improvements</t>
  </si>
  <si>
    <t>1204020502</t>
  </si>
  <si>
    <t>120402050200</t>
  </si>
  <si>
    <t>083000838,083000841,083000843,083000847,083000834</t>
  </si>
  <si>
    <t>083000838</t>
  </si>
  <si>
    <t>Lower Oyster Creek Channel Improvements</t>
  </si>
  <si>
    <t>120402050200,1207010404</t>
  </si>
  <si>
    <t>120402050200,120701040403,120701040409</t>
  </si>
  <si>
    <t>081000973</t>
  </si>
  <si>
    <t>083000834,083000841,083000843,083000847,083000853</t>
  </si>
  <si>
    <t>083000834</t>
  </si>
  <si>
    <t>Oyster Creek Channel Improvements</t>
  </si>
  <si>
    <t>1204020501,1204020502,1207010404</t>
  </si>
  <si>
    <t>120402050100,120402050200,120701040402,120701040403</t>
  </si>
  <si>
    <t>083000838,083000841,083000843,083000847,083000853</t>
  </si>
  <si>
    <t>083000841</t>
  </si>
  <si>
    <t>Red Gully Channel Improvements</t>
  </si>
  <si>
    <t>083000838,083000834,083000843,083000847,083000853</t>
  </si>
  <si>
    <t>083000847</t>
  </si>
  <si>
    <t>Stafford Run Channels and Detentions</t>
  </si>
  <si>
    <t>Channel improvements and re-configurations at several key locations, addition of in-line detention.</t>
  </si>
  <si>
    <t>083000838,083000841,083000843,083000834,083000853</t>
  </si>
  <si>
    <t>Right-of-way, permitting, Acquisitions, utility conflicts, environmental concerns</t>
  </si>
  <si>
    <t>083000855</t>
  </si>
  <si>
    <t>Rabbs Bayou Detention</t>
  </si>
  <si>
    <t>Proposal of regional detention basin.</t>
  </si>
  <si>
    <t>120701040401,120701040402,120701040403,120701040408</t>
  </si>
  <si>
    <t>The residual risks to life and property remains for flood events that exceed the design storm of the proposed improvements. The residual risk also lies in the upkeep of the detention basin.</t>
  </si>
  <si>
    <t>Permitting, Acquisitions, utility conflicts, environmental concerns</t>
  </si>
  <si>
    <t>093000105</t>
  </si>
  <si>
    <t>Avenue P Storm Drain</t>
  </si>
  <si>
    <t>Construct additional 8 x 8 box culverts downstream of Bryant Blvd continuing along Avenue P downstream to Chadbourne St</t>
  </si>
  <si>
    <t>Upper Colorado</t>
  </si>
  <si>
    <t>Tom Green</t>
  </si>
  <si>
    <t>12090102</t>
  </si>
  <si>
    <t>1209010205</t>
  </si>
  <si>
    <t>120901020509</t>
  </si>
  <si>
    <t>09000013,09000075,09000384</t>
  </si>
  <si>
    <t>9000004</t>
  </si>
  <si>
    <t>09000131</t>
  </si>
  <si>
    <t>09000131,00000261,00000284,09003257</t>
  </si>
  <si>
    <t>TBD</t>
  </si>
  <si>
    <t>Important for flood management activities</t>
  </si>
  <si>
    <t>093000010</t>
  </si>
  <si>
    <t>Jal Draw Project</t>
  </si>
  <si>
    <t>The proposed channel has a top width of 500-feet for much of the reach to match the existing top width. There are two existing crossings, one at Crowley Road and the other at Holiday Hill Road. FNI recommends that both crossings remain.</t>
  </si>
  <si>
    <t>Midland</t>
  </si>
  <si>
    <t>12080005</t>
  </si>
  <si>
    <t>1208000502</t>
  </si>
  <si>
    <t>120800050207</t>
  </si>
  <si>
    <t>09000010,09000057,09000295</t>
  </si>
  <si>
    <t>00000151</t>
  </si>
  <si>
    <t>00000151,00000272,09002838</t>
  </si>
  <si>
    <t>093000022</t>
  </si>
  <si>
    <t>Industrial Channel Project A</t>
  </si>
  <si>
    <t>Channel improvements are planned for the Industrial Channel beginning at the channel's confluence with Midland Draw just south of U.S. Highway 80 (Business 20) at Station 0+00. The first reach of improvements extend upstream to the eastern edge of an exi*</t>
  </si>
  <si>
    <t>1208000506</t>
  </si>
  <si>
    <t>120800050601</t>
  </si>
  <si>
    <t>09000010,09000058,09000292</t>
  </si>
  <si>
    <t>00000151,00000272</t>
  </si>
  <si>
    <t>093000031</t>
  </si>
  <si>
    <t>Cauley Lane Regional Detention</t>
  </si>
  <si>
    <t>21 Ac regional detention pond, punped over to O.C. Fishier</t>
  </si>
  <si>
    <t>12090104</t>
  </si>
  <si>
    <t>1209010405</t>
  </si>
  <si>
    <t>09000015,09000088,09000498</t>
  </si>
  <si>
    <t>093000035</t>
  </si>
  <si>
    <t>Bradford Detention</t>
  </si>
  <si>
    <t>12 ac regional detention along overflow path to East Angelo Draw</t>
  </si>
  <si>
    <t>12090105</t>
  </si>
  <si>
    <t>1209010502</t>
  </si>
  <si>
    <t>09000016,09000093,09000508</t>
  </si>
  <si>
    <t>093000038</t>
  </si>
  <si>
    <t>24th and Poe</t>
  </si>
  <si>
    <t>intersection and channel improvemnt</t>
  </si>
  <si>
    <t>9000006</t>
  </si>
  <si>
    <t>093000104</t>
  </si>
  <si>
    <t xml:space="preserve">City of Andrews Southwest Andrews Playa Excavation_x000D_
</t>
  </si>
  <si>
    <t xml:space="preserve">Proposed excavation in playa located South of FM 1910 and East of new SW Mustang Dr. Approximate 183,000 cu-yd. of removed earth material._x000D_
</t>
  </si>
  <si>
    <t>Andrews</t>
  </si>
  <si>
    <t>12080004</t>
  </si>
  <si>
    <t>1208000409</t>
  </si>
  <si>
    <t>120800040902</t>
  </si>
  <si>
    <t>09000003, 09000004</t>
  </si>
  <si>
    <t>09000102</t>
  </si>
  <si>
    <t>103000001</t>
  </si>
  <si>
    <t>Alum Creek - Cardinal Drive Improvements</t>
  </si>
  <si>
    <t>Lower Colorado-Lavaca</t>
  </si>
  <si>
    <t>Bastrop</t>
  </si>
  <si>
    <t>12090301</t>
  </si>
  <si>
    <t>10000027</t>
  </si>
  <si>
    <t>00000028</t>
  </si>
  <si>
    <t>00000307,00000028,00000258</t>
  </si>
  <si>
    <t>LWC upgrade</t>
  </si>
  <si>
    <t>None identified at this time</t>
  </si>
  <si>
    <t>Meets TWDB criteria and RFPG Goals</t>
  </si>
  <si>
    <t>The proposed improvements include installation of four 4'x2' box culverts at the primary crossing, two 4'x3' box culverts at the secondary culvert, and approximately 310-ft of roadway improvements.</t>
  </si>
  <si>
    <t>Lower Colorado-Lavaca Region</t>
  </si>
  <si>
    <t>Alum Creek</t>
  </si>
  <si>
    <t>Preliminary</t>
  </si>
  <si>
    <t>103000002</t>
  </si>
  <si>
    <t>Alum Creek - Cardinal Drive Improvements (Tributary 11)</t>
  </si>
  <si>
    <t>12070102,12090301</t>
  </si>
  <si>
    <t>The proposed improvements include installation of five 7'x6' box culverts and approximately 360-ft of roadway improvements.</t>
  </si>
  <si>
    <t>103000003</t>
  </si>
  <si>
    <t>Alum Creek - Cardinal Drive Improvements (Tributary 87)</t>
  </si>
  <si>
    <t>The proposed improvements include installation of three 8'x6' box culverts and approximately 100-ft of roadway improvements.</t>
  </si>
  <si>
    <t>103000004</t>
  </si>
  <si>
    <t>Alum Creek - Ponderosa Loop Improvements</t>
  </si>
  <si>
    <t>3 box culverts: 8x5, 192 LF raised roadway</t>
  </si>
  <si>
    <t>The proposed improvements include installation of three 8'x5' box culverts and approximately 190-ft of roadway improvements.</t>
  </si>
  <si>
    <t>103000005</t>
  </si>
  <si>
    <t>Gills Branch Flood Mitigation Improvements</t>
  </si>
  <si>
    <t>10003203</t>
  </si>
  <si>
    <t>00000307,00000028,00000258,10003203</t>
  </si>
  <si>
    <t>Copperas Creek</t>
  </si>
  <si>
    <t>103000006</t>
  </si>
  <si>
    <t>FM 685 Crossing Improvements</t>
  </si>
  <si>
    <t>Travis</t>
  </si>
  <si>
    <t>12070205,12090301</t>
  </si>
  <si>
    <t>10000025, 10000027</t>
  </si>
  <si>
    <t>00003458</t>
  </si>
  <si>
    <t>00000307,00000034,00000258,00003458</t>
  </si>
  <si>
    <t xml:space="preserve">The proposed improvements include construction of a 200 foot long bridge and approximately 810 feet of roadway improvements. </t>
  </si>
  <si>
    <t>Wilbarger Creek</t>
  </si>
  <si>
    <t>103000007</t>
  </si>
  <si>
    <t>E. Pflugerville Parkway Crossing Improvements</t>
  </si>
  <si>
    <t>The proposed improvements include construction of a 200 foot long bridge and approximately 1,700 feet of channel benching.</t>
  </si>
  <si>
    <t>103000008</t>
  </si>
  <si>
    <t>Highland Park Subdivision Culvert Improvements</t>
  </si>
  <si>
    <t>00000034</t>
  </si>
  <si>
    <t>The proposed improvements include construction of two additional 8'x4' box culverts and a 150 foot earthen berm.</t>
  </si>
  <si>
    <t>Upper Wilbarger Creek</t>
  </si>
  <si>
    <t>103000009</t>
  </si>
  <si>
    <t>Cele Road Crossing Improvements</t>
  </si>
  <si>
    <t>00000307,00000034,00000258,10001025,10001079,10001088,10001147,10001173,00001302,00001990,10001991,00003458</t>
  </si>
  <si>
    <t xml:space="preserve">The proposed improvements include construction of a 200 foot bridge and approximately 1,160 feet of roadway improvements. </t>
  </si>
  <si>
    <t>Final</t>
  </si>
  <si>
    <t>103000010</t>
  </si>
  <si>
    <t>103000011</t>
  </si>
  <si>
    <t>Cameron Road Crossing Improvements</t>
  </si>
  <si>
    <t>00000307,00000034,00000258,10001025,10001079,10001088,10001096,10001147,10001173,10001202,00001302,10001537,10001799,00001990,10001991,10002076,10002170,10002177,00003458</t>
  </si>
  <si>
    <t xml:space="preserve">The proposed improvements include construction of a 300 foot bridge, approximately 1,520 feet of roadway improvements, and approximately 280 feet of channel grading. </t>
  </si>
  <si>
    <t>103000012</t>
  </si>
  <si>
    <t>00000307,00000034,00000258,00002700</t>
  </si>
  <si>
    <t>Walnut Creek</t>
  </si>
  <si>
    <t>103000013</t>
  </si>
  <si>
    <t>103000019</t>
  </si>
  <si>
    <t>Jackson</t>
  </si>
  <si>
    <t>12100102</t>
  </si>
  <si>
    <t>10000098</t>
  </si>
  <si>
    <t>103000020</t>
  </si>
  <si>
    <t>103000021</t>
  </si>
  <si>
    <t>12100101</t>
  </si>
  <si>
    <t>103000022</t>
  </si>
  <si>
    <t>103000023</t>
  </si>
  <si>
    <t>Sandy Creek/Pecan Park Areas Buyout</t>
  </si>
  <si>
    <t>12090205</t>
  </si>
  <si>
    <t>10000021</t>
  </si>
  <si>
    <t>10003455</t>
  </si>
  <si>
    <t>00000307,00000034,00000258,10003455</t>
  </si>
  <si>
    <t>Hurst Creek</t>
  </si>
  <si>
    <t>103000024</t>
  </si>
  <si>
    <t>103000025</t>
  </si>
  <si>
    <t>Onion Creek Structure Elevation</t>
  </si>
  <si>
    <t>00000307,00000034,00000258</t>
  </si>
  <si>
    <t>Property Elevation</t>
  </si>
  <si>
    <t>Mustang Branch</t>
  </si>
  <si>
    <t>103000026</t>
  </si>
  <si>
    <t>Bluff Springs Elevation</t>
  </si>
  <si>
    <t>Williamson Creek</t>
  </si>
  <si>
    <t>103000027</t>
  </si>
  <si>
    <t>Onion Creek Meadows Elevation</t>
  </si>
  <si>
    <t>103000028</t>
  </si>
  <si>
    <t>103000029</t>
  </si>
  <si>
    <t>103000030</t>
  </si>
  <si>
    <t>Hays</t>
  </si>
  <si>
    <t>Onion Creek</t>
  </si>
  <si>
    <t>103000014</t>
  </si>
  <si>
    <t>103000015</t>
  </si>
  <si>
    <t>10000025</t>
  </si>
  <si>
    <t>00002700</t>
  </si>
  <si>
    <t>103000016</t>
  </si>
  <si>
    <t>103000017</t>
  </si>
  <si>
    <t>103000018</t>
  </si>
  <si>
    <t>103000033</t>
  </si>
  <si>
    <t>S Bowie Low Water Crossing - Flood Warning System</t>
  </si>
  <si>
    <t>Install FEWS with automatic gates &amp; flashers</t>
  </si>
  <si>
    <t>Gillespie</t>
  </si>
  <si>
    <t>12090201,12090206</t>
  </si>
  <si>
    <t>10000004</t>
  </si>
  <si>
    <t>10002910</t>
  </si>
  <si>
    <t>00000307,00000255,00000030,00001401,10002910</t>
  </si>
  <si>
    <t>Evaluate the type of flood early warning system (flashers, barricades, signage) and communication system requirements, select and install the flood warning system.</t>
  </si>
  <si>
    <t>Barons Creek</t>
  </si>
  <si>
    <t>103000035</t>
  </si>
  <si>
    <t>12090206</t>
  </si>
  <si>
    <t>103000036</t>
  </si>
  <si>
    <t>103000037</t>
  </si>
  <si>
    <t>Lady Bird Golf Course Low Water Crossing - Flood Warning System</t>
  </si>
  <si>
    <t>Live Oak Creek</t>
  </si>
  <si>
    <t>103000038</t>
  </si>
  <si>
    <t>W Travis Low Water Crossing - Flood Warning System</t>
  </si>
  <si>
    <t>103000040</t>
  </si>
  <si>
    <t>Red Bud Trail - Flood Warning System</t>
  </si>
  <si>
    <t>Install automatic warning system for Ullrich Water Treatment Plant</t>
  </si>
  <si>
    <t>10003460</t>
  </si>
  <si>
    <t>00000307,00000034,00000258,00002700,10001283</t>
  </si>
  <si>
    <t>Lake Austin - Town Lake</t>
  </si>
  <si>
    <t>103000041</t>
  </si>
  <si>
    <t>Davitt St Water Plant Backup Generator</t>
  </si>
  <si>
    <t>Retrofit plant with backup generator</t>
  </si>
  <si>
    <t>Colorado</t>
  </si>
  <si>
    <t>12090302</t>
  </si>
  <si>
    <t>10003069</t>
  </si>
  <si>
    <t>City of Eagle Lake Water Plan Backup Generator</t>
  </si>
  <si>
    <t>Purchase and install an emergency generator. Estimate is based on a 900kW generator including all ancillary equipment.</t>
  </si>
  <si>
    <t>Marys Branch - Colorado River</t>
  </si>
  <si>
    <t>103000042</t>
  </si>
  <si>
    <t>City of Burnet Veterans of Foreign Wars Backup Generator</t>
  </si>
  <si>
    <t>Emergency generator for VFW</t>
  </si>
  <si>
    <t>12090401</t>
  </si>
  <si>
    <t>00003107</t>
  </si>
  <si>
    <t>00000009,00000266,00002044,00002921</t>
  </si>
  <si>
    <t>Beasley City Hall Backup Generator</t>
  </si>
  <si>
    <t>Purchase and install an emergency generator. Estimate is based on a 25kW generator including all ancillary equipment.</t>
  </si>
  <si>
    <t>Turkey Creek</t>
  </si>
  <si>
    <t>103000044</t>
  </si>
  <si>
    <t>Emergency Management System Backup Generators</t>
  </si>
  <si>
    <t>Purchase/install 30 kW generator to maintain government</t>
  </si>
  <si>
    <t>10002696</t>
  </si>
  <si>
    <t>00000264,10000098,10000292,10000357,10001009,10002696</t>
  </si>
  <si>
    <t>Purchase and install an emergency generator. Estimate is based on a 30kW generator including all ancillary equipment.</t>
  </si>
  <si>
    <t>Post Oak Branch - Dry Creek</t>
  </si>
  <si>
    <t>103000043</t>
  </si>
  <si>
    <t>Beasley City Fire Department Backup Generator</t>
  </si>
  <si>
    <t>Emergency generator for Fire Department</t>
  </si>
  <si>
    <t>00002921</t>
  </si>
  <si>
    <t>103000045</t>
  </si>
  <si>
    <t>City of Edna Safe Room Backup Generator</t>
  </si>
  <si>
    <t>Purchase/install 100 kW generator to for Community Safe Room (triage center)</t>
  </si>
  <si>
    <t>12100101,12100102</t>
  </si>
  <si>
    <t>Sandy Creek - Navidad River, Post Oak Branch - Dry Creek</t>
  </si>
  <si>
    <t>103000046</t>
  </si>
  <si>
    <t>City of Edna Sewer Lift Station Backup Generator</t>
  </si>
  <si>
    <t>Purchase/install 30 kW generator to maintain WWTP</t>
  </si>
  <si>
    <t>103000047</t>
  </si>
  <si>
    <t>City of Ganado Sewer Lift Station Backup Generator</t>
  </si>
  <si>
    <t>Emergency generators for sewer lift stations</t>
  </si>
  <si>
    <t>10002698</t>
  </si>
  <si>
    <t>00000264,10000098,10000292,10000357,10001009,10002698</t>
  </si>
  <si>
    <t>Devers Creek - Mustang Creek</t>
  </si>
  <si>
    <t>103000048</t>
  </si>
  <si>
    <t>Jackson County Courthouse Backup Generator</t>
  </si>
  <si>
    <t>Purchase generator for courthouse</t>
  </si>
  <si>
    <t>103000049</t>
  </si>
  <si>
    <t>Kendall</t>
  </si>
  <si>
    <t>103000050</t>
  </si>
  <si>
    <t>City of Edna Hospital Backup Generator</t>
  </si>
  <si>
    <t>Purchase permanent back-up generator for hospital</t>
  </si>
  <si>
    <t>Purchase and install an emergency generator. Estimate is based on a 450kW generator including all ancillary equipment.</t>
  </si>
  <si>
    <t>103000051</t>
  </si>
  <si>
    <t>Various Streets - Flood Warning System</t>
  </si>
  <si>
    <t>Purchase flood early warning system</t>
  </si>
  <si>
    <t>Menard</t>
  </si>
  <si>
    <t>12090109</t>
  </si>
  <si>
    <t>10002764</t>
  </si>
  <si>
    <t>00000261,00000307,00000050,10000947,10002764</t>
  </si>
  <si>
    <t xml:space="preserve">Menard Irrigation Company Canal </t>
  </si>
  <si>
    <t>103000052</t>
  </si>
  <si>
    <t>Jonestown Flood Warning System</t>
  </si>
  <si>
    <t>Floodplain early warning system and local response plan</t>
  </si>
  <si>
    <t>00000307,00000034,00000258,10001845,10002016,10002315,10002612,10003455</t>
  </si>
  <si>
    <t>Big Sandy Creek, Hurst Creek - Lake Travis</t>
  </si>
  <si>
    <t>103000032</t>
  </si>
  <si>
    <t>Walnut Creek Wastewater Treatment Plant Flood Wall</t>
  </si>
  <si>
    <t>Structural flood mitigation measures to protect WWTP</t>
  </si>
  <si>
    <t>103000034</t>
  </si>
  <si>
    <t>8 Low Water Crossings - Flood Warning System</t>
  </si>
  <si>
    <t xml:space="preserve">Install flood warning signals at 8 identified low water crossings that frequently overtop. Additional flow gauge installments._x000D_
</t>
  </si>
  <si>
    <t>Burnet</t>
  </si>
  <si>
    <t>10003109</t>
  </si>
  <si>
    <t>00000307,00000258,00000049,10003109,10003110</t>
  </si>
  <si>
    <t>Backbone Creek, Hamilton Creek - Lake Travis</t>
  </si>
  <si>
    <t>103000039</t>
  </si>
  <si>
    <t>Windmill Oaks Subdivision - Flood Warning System</t>
  </si>
  <si>
    <t>FNI proposes to install FEWS with automatic gates &amp; flashers</t>
  </si>
  <si>
    <t>Muesebach Creek - Pedernales River</t>
  </si>
  <si>
    <t>103000031</t>
  </si>
  <si>
    <t>South Austin Regional WWTP / Sand Hill Energy Center Flood Reduction</t>
  </si>
  <si>
    <t>South Austin Regional WWTP/Sand Hill Energy Center Flood Reduction</t>
  </si>
  <si>
    <t>103000053</t>
  </si>
  <si>
    <t xml:space="preserve">City of Briarcliff WWTP Backup Generator_x000D_
</t>
  </si>
  <si>
    <t>Purchase stand-by generator for WWTP</t>
  </si>
  <si>
    <t>10003188</t>
  </si>
  <si>
    <t>00000307,00000034,00000258,10001127</t>
  </si>
  <si>
    <t>Steiner Ranch WWTP Backup Generator</t>
  </si>
  <si>
    <t>Austin - Travis Lakes</t>
  </si>
  <si>
    <t>103000054</t>
  </si>
  <si>
    <t xml:space="preserve">Portable Electronic Signs_x000D_
</t>
  </si>
  <si>
    <t>Portable electronic signs</t>
  </si>
  <si>
    <t>12100401</t>
  </si>
  <si>
    <t>10002705</t>
  </si>
  <si>
    <t>10000098,00000264,10000292,10000357,10001009,10002705</t>
  </si>
  <si>
    <t>Portable Electronic Warning Signs</t>
  </si>
  <si>
    <t>Evaluate the type of portable electronic signs and communication system requirements, select and purchase the signs.</t>
  </si>
  <si>
    <t>113000006</t>
  </si>
  <si>
    <t>Plum Creek Tributary 3 Arbor Knot Dr. Improvement</t>
  </si>
  <si>
    <t>A proposed culvert improvement has been developed to convey a 1% ACE event. The proposed culvert improvement is to add one additional 8ft x 4ft culvert totaling three culverts at this location, and raising the finished deck elevation by 0.5ft.</t>
  </si>
  <si>
    <t>Guadalupe</t>
  </si>
  <si>
    <t>12100203</t>
  </si>
  <si>
    <t>11000110</t>
  </si>
  <si>
    <t>11000009, 11000010</t>
  </si>
  <si>
    <t>00002800</t>
  </si>
  <si>
    <t>00000026,00000258,00000291,00000392,00002800,11003533,11003538,11003546</t>
  </si>
  <si>
    <t>Potentially less road closings</t>
  </si>
  <si>
    <t>Possible debris buildup in culvert</t>
  </si>
  <si>
    <t>Meets minimum TWDB requirements</t>
  </si>
  <si>
    <t>San Marcos</t>
  </si>
  <si>
    <t>This was based on an estimated flood depth of 1 and velocity of 3.  Will be enhanced with more detailed info.</t>
  </si>
  <si>
    <t>This was estimated by taking 0.5% of total cost</t>
  </si>
  <si>
    <t>113000001</t>
  </si>
  <si>
    <t>Detention on the Blanco River</t>
  </si>
  <si>
    <t>The proposed dam height of 102 ft. and dam length of 1,840 ft. will provide a maximum storage capacity of approximately 1128 ac-ft.</t>
  </si>
  <si>
    <t>Blanco, Hays</t>
  </si>
  <si>
    <t>11000099,11000095,11000096,11000097,11000098,11000100</t>
  </si>
  <si>
    <t>00000031</t>
  </si>
  <si>
    <t>00000014,00000026,00000031,00000255,00000258,00000291,00000307,11002432,11003546</t>
  </si>
  <si>
    <t>Dam</t>
  </si>
  <si>
    <t>Risks associated with lack of maintenance</t>
  </si>
  <si>
    <t>Land aqusistion cost not included</t>
  </si>
  <si>
    <t>113000007</t>
  </si>
  <si>
    <t>Plum Creek Tributary 4 Sledge Rd. Improvement</t>
  </si>
  <si>
    <t>The proposed culvert improvement resulted in eight (7ft x 4ft) box culverts, needed to clear the roadway and to alleviate additional backwater flooding.</t>
  </si>
  <si>
    <t>11000015,11000016</t>
  </si>
  <si>
    <t>00000026,00000258,00000291,00002800,11003533,11003546</t>
  </si>
  <si>
    <t>Improve emergency access</t>
  </si>
  <si>
    <t>113000010</t>
  </si>
  <si>
    <t>65ft Channel Modification and Additional Culvert</t>
  </si>
  <si>
    <t>The channel modifications consists of 65-ft bottom width channel modifications with 4:1 side slopes spanning from the North I-35 frontage road down past Goforth Road to Kym Way.</t>
  </si>
  <si>
    <t>Alleviate ponding, improve conveyance</t>
  </si>
  <si>
    <t>Slope failure, debris buildup in culvert</t>
  </si>
  <si>
    <t>Possible wetland restrictions, utility relocation, SWPPP implementation</t>
  </si>
  <si>
    <t>113000011</t>
  </si>
  <si>
    <t>Plum Creek Detention Pond Upstream of IH35</t>
  </si>
  <si>
    <t>This project consists of a detention pond between the railroad track and the South bound I-35 frontage road. Under this proposed alternative a 13-ft high dam wall would be placed on Plum Creek near Kyle Center Drive.</t>
  </si>
  <si>
    <t>lack of dam maintenance</t>
  </si>
  <si>
    <t>SWPPP implementation, utility relocation, geotechnical analysis</t>
  </si>
  <si>
    <t>113000013</t>
  </si>
  <si>
    <t>Comal</t>
  </si>
  <si>
    <t>12100202</t>
  </si>
  <si>
    <t>Middle Guadalupe</t>
  </si>
  <si>
    <t>113000040</t>
  </si>
  <si>
    <t>Regional Detention South of Mountain Crest Drive</t>
  </si>
  <si>
    <t>The alternative consists of a 20 ft. tall detention structure with a 175 ac-ft detention capacity. The outflow control would consist of culverts for low flow and an overflow weir for high flow.</t>
  </si>
  <si>
    <t>11000098</t>
  </si>
  <si>
    <t>11002704</t>
  </si>
  <si>
    <t>00000026,00000258,00000291,11002704,11003546</t>
  </si>
  <si>
    <t>Reduce severity and frequency of flooding along Hog Creek throughout Woodcreek</t>
  </si>
  <si>
    <t>Lack of maintenance</t>
  </si>
  <si>
    <t>113000036</t>
  </si>
  <si>
    <t>Baldridge Creek Regional Detention Pond</t>
  </si>
  <si>
    <t>The scope of work includes constructing a regional detention pond on Baldridge Creek upstream of the City.  The proposed pond would be located northwest of the City and would release runoff at a substantially lower flowrate, resulting in lower flood eleva</t>
  </si>
  <si>
    <t>Gonzales</t>
  </si>
  <si>
    <t>11000059</t>
  </si>
  <si>
    <t>11002395</t>
  </si>
  <si>
    <t>00000008,00000264,00000291,11002395,11003546</t>
  </si>
  <si>
    <t>SWPPP, utility relocation</t>
  </si>
  <si>
    <t>The scope of work includes constructing a regional detention pond on Baldridge Creek upstream of the City.  The proposed pond would be located northwest of the City and would release runoff at a substantially lower flowrate, resulting in a lower flood ele</t>
  </si>
  <si>
    <t>113000037</t>
  </si>
  <si>
    <t>Baldridge Creek Channel and Culvert Improvement and Detention Pond</t>
  </si>
  <si>
    <t>A combination of a 50 ft. bottom width channel modification with 3:1 side slopes downstream of SH 97 and the addition of two 10 foot by 10 foot concrete box culverts was determined to be the most effective flood mitigation solution for the area. The propo</t>
  </si>
  <si>
    <t>Channel slope failure, channel requires routine maintenance, debris buildup in culvert</t>
  </si>
  <si>
    <t>permitting, jurisdictional waters,SWPPP implementation, utility relocation, possible watering, and geotechnical analysis</t>
  </si>
  <si>
    <t>113000042</t>
  </si>
  <si>
    <t>Brookmeadow Drive Drainage Improvements</t>
  </si>
  <si>
    <t>The proposed alternative consists of a rip rap ditch along the south side of Brookmeadow Drive, under Overbrook Court and down to Hog Creek. The capacity of the ditch would be enough to hold the most frequent flows</t>
  </si>
  <si>
    <t>overflow affecting Overbrook Court houses</t>
  </si>
  <si>
    <t>113000041</t>
  </si>
  <si>
    <t>Improvements to Brookside Drive Culvert Crossing</t>
  </si>
  <si>
    <t>The culvert opening will be increased to three 36” concrete pipes to match the culvert capacity just downstream at Brook Meadow Dr. and also involve some minimal re-grading of the stream flowline.</t>
  </si>
  <si>
    <t>Repair undercutting and prevent future road embankment erosion</t>
  </si>
  <si>
    <t>Debris buildup in culvert</t>
  </si>
  <si>
    <t>113000044</t>
  </si>
  <si>
    <t>Regional Detention on Bear Creek</t>
  </si>
  <si>
    <t xml:space="preserve">The proposed dam height of 85 ft. and dam length of 620 ft. will provide a maximum storage capacity of approximately 3,375 ac-ft. </t>
  </si>
  <si>
    <t>11000042,11000043,11000037,11000039,11000038</t>
  </si>
  <si>
    <t>00000014</t>
  </si>
  <si>
    <t>00000014,00000255,00000291,11000556,11002265,00002670,11003546</t>
  </si>
  <si>
    <t>Would also benefit city of New Braunfels and Seguin</t>
  </si>
  <si>
    <t>Potential lack of maintenance</t>
  </si>
  <si>
    <t>Would also benefit cities of New Braunfels and Seguin</t>
  </si>
  <si>
    <t>113000047</t>
  </si>
  <si>
    <t>Regional Detention on Peach Creek</t>
  </si>
  <si>
    <t>A 29 ft. high dam with a length of 5780 ft. would provide approximately 41,774 ac-ft of storage. This site would be able to store a large volume of water and greatly reduce the peak from the Peach Creek watershed.</t>
  </si>
  <si>
    <t>11000058,11000060,11000059</t>
  </si>
  <si>
    <t>00000008</t>
  </si>
  <si>
    <t>00000008,00000264,00000291,11003546</t>
  </si>
  <si>
    <t>Potential lack of maitenance</t>
  </si>
  <si>
    <t>Cost of land acquisition is not included</t>
  </si>
  <si>
    <t>113000039</t>
  </si>
  <si>
    <t>Wilson Creek - Green Acres Dr. Improvement</t>
  </si>
  <si>
    <t>A proposed updated culvert geometry consists of 11 box culverts (10ft-12ft) and a raised finished deck elevation (3ft rise).</t>
  </si>
  <si>
    <t>11000099</t>
  </si>
  <si>
    <t>11002432</t>
  </si>
  <si>
    <t>00000026,00000258,00000291,11003546</t>
  </si>
  <si>
    <t>permitting, temporary erosion and sedimentation controls</t>
  </si>
  <si>
    <t>113000026</t>
  </si>
  <si>
    <t>Purgatory Creek Channel Improvement</t>
  </si>
  <si>
    <t>Purgatory Creek Channel Improvement Project Preliminary Engineering Report</t>
  </si>
  <si>
    <t>11000103</t>
  </si>
  <si>
    <t>11003163</t>
  </si>
  <si>
    <t>00000026,00000258,00000291,11000387,11003163,11003546</t>
  </si>
  <si>
    <t>Added natural features</t>
  </si>
  <si>
    <t>Erosion and slope failure</t>
  </si>
  <si>
    <t>Utility Relocation, Underground telecom, permitting</t>
  </si>
  <si>
    <t>Utility Relocation, Underground telecom</t>
  </si>
  <si>
    <t>113000027</t>
  </si>
  <si>
    <t>Sherwood/Kingwood Drainage Improvements</t>
  </si>
  <si>
    <t>Sherwood Drive and Kingwood Street Improvements Preliminary Engineering Report</t>
  </si>
  <si>
    <t>113000035</t>
  </si>
  <si>
    <t>Guadalupe Street Automatic Flood Gates</t>
  </si>
  <si>
    <t>Place automatic flood gates with vehicle detection on inside of flooded area to allow for egress.</t>
  </si>
  <si>
    <t>11000044</t>
  </si>
  <si>
    <t>11000001,1000002</t>
  </si>
  <si>
    <t>11002616</t>
  </si>
  <si>
    <t>00000010,00000255,00000291,00000392,11002616,11003538,11003546</t>
  </si>
  <si>
    <t>Sensor/ mechanical failure</t>
  </si>
  <si>
    <t>Not a flood reduction project</t>
  </si>
  <si>
    <t>113000052</t>
  </si>
  <si>
    <t>Kerr County Back-up Power Generators</t>
  </si>
  <si>
    <t>Installing generators at critical facilities will help ensure physical safety for facility occupants and maintain electronic systems functionality during power outages. Portable generators will maintain additional systems functionality</t>
  </si>
  <si>
    <t>Kerr</t>
  </si>
  <si>
    <t>12100201</t>
  </si>
  <si>
    <t>11000017,11000016,11000012,11000013,11000014</t>
  </si>
  <si>
    <t>11000015, 11000016</t>
  </si>
  <si>
    <t>00000022</t>
  </si>
  <si>
    <t>00000022,00000255,00000297,11002585,11003544,11003542,11003545,11003546</t>
  </si>
  <si>
    <t>Mechanical Failure</t>
  </si>
  <si>
    <t>Upper Guadalupe</t>
  </si>
  <si>
    <t>An estimate of $2,500 was made for each generator FMP</t>
  </si>
  <si>
    <t>113000063</t>
  </si>
  <si>
    <t>City of San Marcos-Emergency Generators</t>
  </si>
  <si>
    <t>Purchase and installation of generators for temporary sheltering efforts in all public facilities capable of housing citizens.</t>
  </si>
  <si>
    <t>11000107,11000101,11000102,11000103,11000104,11000105,11000106</t>
  </si>
  <si>
    <t>00000016,00000026,00000258,00000291,11000387,00000392,11001889,11002343,00002800,11003163,11003534,11003538,11003546</t>
  </si>
  <si>
    <t>Mechanical failure</t>
  </si>
  <si>
    <t>113000057</t>
  </si>
  <si>
    <t>113000058</t>
  </si>
  <si>
    <t>113000059</t>
  </si>
  <si>
    <t>113000061</t>
  </si>
  <si>
    <t>City of Buda-Lifschutz Headwaters Voluntary Buyout</t>
  </si>
  <si>
    <t>Voluntary, targeted buyouts for 1 or more affected properties. (November 11, 2016 Preliminary Engineering Report)</t>
  </si>
  <si>
    <t>11000110,11000111</t>
  </si>
  <si>
    <t>00002799</t>
  </si>
  <si>
    <t>00000026,00000034,00000258,00000291,00000307,00000862,00001323,11002217,00002700,00002799,00002800,11003533,11003546</t>
  </si>
  <si>
    <t>113000062</t>
  </si>
  <si>
    <t>City of Nixon-Wastewater System Flood Improvments</t>
  </si>
  <si>
    <t>The WWTP lift station and 8th Avenue lift station have experienced inundation and caused overflows as a result of stormwater inflow into the wastewater system. Also need a new generator &amp; SCADA System Improvements at the City’s WWTP, Water Well 6/Water Pl</t>
  </si>
  <si>
    <t>11000075,11000079</t>
  </si>
  <si>
    <t>11002393</t>
  </si>
  <si>
    <t>00000008,00000264,00000282,00000291,11002393,11003546</t>
  </si>
  <si>
    <t>Generator failure</t>
  </si>
  <si>
    <t>113000064</t>
  </si>
  <si>
    <t>Victoria County-Emergency Generators</t>
  </si>
  <si>
    <t>Install emergency generators at critical facilities.</t>
  </si>
  <si>
    <t>Victoria</t>
  </si>
  <si>
    <t>12100204</t>
  </si>
  <si>
    <t>Lower Guadalupe</t>
  </si>
  <si>
    <t>113000065</t>
  </si>
  <si>
    <t xml:space="preserve">City of Seguin Regional Detention Southwest of Seguin City Limits Project </t>
  </si>
  <si>
    <t xml:space="preserve">Proposed regional detention detention project on Mays Creek. </t>
  </si>
  <si>
    <t>prevent road overtopping</t>
  </si>
  <si>
    <t>Lack of dam maintenance, debris buildup in culvert</t>
  </si>
  <si>
    <t>Prevent overtopping of Guadalupe River Dr, reduce severity and frequency of flooding along Mays Creek</t>
  </si>
  <si>
    <t>113000066</t>
  </si>
  <si>
    <t xml:space="preserve">City of Seguin - Culvert Improvements at Guadalupe River Drive Project </t>
  </si>
  <si>
    <t xml:space="preserve">Proposed project to add two additional 10 ft. by 10 ft. reinforced concrete box culverts on either side of the existing two- 10ft. by 10ft. box culverts at Guadalupe River Dr. </t>
  </si>
  <si>
    <t>Relieve structures upstream Mays Creek from backwater flooding</t>
  </si>
  <si>
    <t>debris buildup in culvert</t>
  </si>
  <si>
    <t>113000067</t>
  </si>
  <si>
    <t>City of Victoria Channel and Bridge Modifications on State Highway 87 Project</t>
  </si>
  <si>
    <t>Proposed channel and bridge modification project. The design modification consists of adding two additional piers to the right and left overbanks of the bridge.</t>
  </si>
  <si>
    <t>11000130</t>
  </si>
  <si>
    <t>00002428</t>
  </si>
  <si>
    <t>00000094,00000264,00000291,00000588,11003546</t>
  </si>
  <si>
    <t>Reduces severity and frequency of flooding along SH 87 and Nursery Drive, minimizes environmental effects by requiring less land to address flooding</t>
  </si>
  <si>
    <t>channel slope failure, structural integrity of bridge</t>
  </si>
  <si>
    <t>SWPP implementation, utility relocation, geotechnical analysis</t>
  </si>
  <si>
    <t>113000068</t>
  </si>
  <si>
    <t>City of Victoria Detention Structure Located Upstream of State Highway 87 Project</t>
  </si>
  <si>
    <t xml:space="preserve">Proposed detention structure located upstream of State Highway 87. The detention basin has a proposed height of 11ft from crest to inlet structure. The dam has a proposed capacity of 3700 ac-ft. Three culvert outlet structures are proposed to be used for </t>
  </si>
  <si>
    <t>higher cost for excavation due to ground elevations close to sea level</t>
  </si>
  <si>
    <t>Category</t>
  </si>
  <si>
    <t>113000069</t>
  </si>
  <si>
    <t>Guadalupe County Detention on York Creek Project</t>
  </si>
  <si>
    <t xml:space="preserve">Project for detention on York Creek. The currently proposed dam height of 48 ft. and dam length of 4800 ft. will provide a maximum storage capacity of approximately 48,130 ac-ft. </t>
  </si>
  <si>
    <t>11000107,11000108,11000106</t>
  </si>
  <si>
    <t>00000010</t>
  </si>
  <si>
    <t>00000010,00000255,00000291,00000392,11000589,11003538,11003546</t>
  </si>
  <si>
    <t>Possible lack of maintenance</t>
  </si>
  <si>
    <t>113000015</t>
  </si>
  <si>
    <t>Improve Flood Warning Systems</t>
  </si>
  <si>
    <t>Enhancing stream flow gage network by increasing number of gages throughout community by at least six</t>
  </si>
  <si>
    <t>Mechanical/Sensor Failure</t>
  </si>
  <si>
    <t>This was estimated by taking 10% of total cost</t>
  </si>
  <si>
    <t>113000060</t>
  </si>
  <si>
    <t>City of Victoria Back-up Power Generators</t>
  </si>
  <si>
    <t>Install emergency generators and quick connects on all buildings, critical infrastructure, and government buildings.</t>
  </si>
  <si>
    <t>11000131</t>
  </si>
  <si>
    <t>00000094,00000264,00000291,00000588,00002428,00003277,11003546</t>
  </si>
  <si>
    <t>123000001</t>
  </si>
  <si>
    <t>San Antonio</t>
  </si>
  <si>
    <t>Bexar</t>
  </si>
  <si>
    <t>12100304</t>
  </si>
  <si>
    <t>1210030401</t>
  </si>
  <si>
    <t>12000029, 12000030</t>
  </si>
  <si>
    <t>12003327</t>
  </si>
  <si>
    <t>Halff Identification Process</t>
  </si>
  <si>
    <t>Storm drain improvements, Infrastructure</t>
  </si>
  <si>
    <t>123000002</t>
  </si>
  <si>
    <t>PROJECT 1A - ADLER ROAD AT CURREY CREEK AND UNNAMED TRIBUTARY A</t>
  </si>
  <si>
    <t>Improve low water crossings along Adler Road, channel regrading, curbs, sidewalks, street reconstruction</t>
  </si>
  <si>
    <t>121003040102</t>
  </si>
  <si>
    <t>12000062</t>
  </si>
  <si>
    <t>12002855</t>
  </si>
  <si>
    <t>00000017,00000255,00000291,12002855</t>
  </si>
  <si>
    <t>Low water crossing improvements</t>
  </si>
  <si>
    <t>123000003</t>
  </si>
  <si>
    <t>PROJECT 2 - UNNAMED TRIBUTARY A REGIONAL DETENTION FACILITY</t>
  </si>
  <si>
    <t>Inline detention facility with culvert improvements</t>
  </si>
  <si>
    <t>00000017,00000255,00000291</t>
  </si>
  <si>
    <t>The project is expected remove 33 structure from 10-year floodplain, 59 structures from the 50-year floodplain, 8 structures from 100-year floodplain, and 5 structures from 500-year floodplain</t>
  </si>
  <si>
    <t>Regional Detention, Infrastructure</t>
  </si>
  <si>
    <t>123000004</t>
  </si>
  <si>
    <t>PROJECT 3 - CURREY CREEK REGIONAL DETENTION FACILITY</t>
  </si>
  <si>
    <t>Inline detention facility with additional stormdrain imporvements</t>
  </si>
  <si>
    <t xml:space="preserve"> The project is expected to remove 118 
structures from the 10-year floodplain, 162 structures from the 50-year floodplain, 174 structures from the 100-year
floodplain, and 197 structures from the 500-year floodplain</t>
  </si>
  <si>
    <t>123000005</t>
  </si>
  <si>
    <t>PROJECT 4 - SCHOOL STREET AT CIBOLO CREEK AND FREDERICK CREEK</t>
  </si>
  <si>
    <t>Elevated bridge, channel grading, street reconstruction, curb, sidewalks, and driveways</t>
  </si>
  <si>
    <t>121003040101</t>
  </si>
  <si>
    <t>12000058</t>
  </si>
  <si>
    <t>12000034</t>
  </si>
  <si>
    <t>123000006</t>
  </si>
  <si>
    <t>PROJECT 5D - OLD SAN ANTONIO STREET AT MENGER CREEK</t>
  </si>
  <si>
    <t>Bridge Improvements; Infrastructure</t>
  </si>
  <si>
    <t>123000007</t>
  </si>
  <si>
    <t>PROJECT 6 - JOHNS ROAD NEAR CIBOLO CROSSING SUBDIVISION</t>
  </si>
  <si>
    <t>Storm drain, channel, increase capacity of existing detention</t>
  </si>
  <si>
    <t xml:space="preserve"> The project is expected to remove 11
structures from the 10-year floodplain, 15 structures from the 50-year floodplain, 18 structures from the 100-year
floodplain, and 21 structures from the 500-year floodplain</t>
  </si>
  <si>
    <t>Storm Drain improvement, Infrastructure</t>
  </si>
  <si>
    <t>123000008</t>
  </si>
  <si>
    <t>PROJECT 7 - SCHWEPPE AND HICKMAN STREET</t>
  </si>
  <si>
    <t>Storm drain, and channel improvments</t>
  </si>
  <si>
    <t xml:space="preserve"> The project is expected to remove 11
structures from the 10-year floodplain, 26 structures from the 50-year floodplain, 31 structures from the 100-year
floodplain, and 35 structures from the 500-year floodplain</t>
  </si>
  <si>
    <t>123000009</t>
  </si>
  <si>
    <t>PROJECT 8 - JOHNS AND LOHMANN STREET</t>
  </si>
  <si>
    <t>Storm drain and channel improvements</t>
  </si>
  <si>
    <t xml:space="preserve"> The project is expected to remove 7
structures from the 10-year floodplain, 12 structures from the 50-year floodplain, 12 structures from the 100-year
floodplain, and 15 structures from the 500-year floodplain</t>
  </si>
  <si>
    <t>123000010</t>
  </si>
  <si>
    <t>PROJECT 9 - UNNAMED TRIBUTARY A- SUBDIVISION FLOOD PROTECTION &amp; MOBILITY PROJECT</t>
  </si>
  <si>
    <t>Low water crossing improvemnts, channel improvements</t>
  </si>
  <si>
    <t xml:space="preserve"> The project is expected to remove 46
structures from the 10-year floodplain, 59 structures from the 50-year floodplain, 42 structures from the 100-year
floodplain, and 27 structures from the 500-year floodplain</t>
  </si>
  <si>
    <t>123000011</t>
  </si>
  <si>
    <t>PROJECT 10 - E. BLANCO ROAD AT UNNAMED TRIBUTARY A</t>
  </si>
  <si>
    <t>Improve low water crossings along Blanco Road, channel regrading, curbs, sidewalks, street reconstruction</t>
  </si>
  <si>
    <t>Low water crossing improvements; Infrastructure</t>
  </si>
  <si>
    <t>123000012</t>
  </si>
  <si>
    <t>PROJECT 11 - RIVER ROAD AT UNNAMED TRIBUTARY A</t>
  </si>
  <si>
    <t>Improve low water crossings along River Road, channel regrading, curbs, sidewalks, street reconstruction</t>
  </si>
  <si>
    <t>123000013</t>
  </si>
  <si>
    <t>PROJECT 13 - HERFF AND ESSER ROAD IMPROVEMENTS AT CURREY AND CIBOLO CREEK</t>
  </si>
  <si>
    <t>Bridge at Currey Creek and Esser Road, Bridge at Cibolo Creek and River Road, Channel grading, Roadway reconstruction</t>
  </si>
  <si>
    <t>123000014</t>
  </si>
  <si>
    <t>PROJECT 12 - PLANT CHANNEL IMPROVEMENT</t>
  </si>
  <si>
    <t>Channel improvements</t>
  </si>
  <si>
    <t xml:space="preserve"> The project is expected to remove 2
structures from the 10-year floodplain, 4 structures from the 50-year floodplain, 6 structures from the 100-year
floodplain, and 4 structures from the 500-year floodplain</t>
  </si>
  <si>
    <t>123000015</t>
  </si>
  <si>
    <t>PROJECT 14 - EAST BOERNE REGIONAL LID</t>
  </si>
  <si>
    <t>Proposed inline extended detention facility that provides water quality benefits to the urbanized tributary of Cibolo Creek and properties downstream of Scenic Loop Road</t>
  </si>
  <si>
    <t>Natural</t>
  </si>
  <si>
    <t>Nature Based Project</t>
  </si>
  <si>
    <t>123000016</t>
  </si>
  <si>
    <t>PROJECT 15 - NORTH CURREY CHANNEL IMPROVEMENTS</t>
  </si>
  <si>
    <t>Channel regrading, curbs, sidewalks, street reconstruction. This project is dependent on projects 1A, 3, 12, and 13 being completed and Project 16 being implimented at the same time as this project to achieve the project benefits.</t>
  </si>
  <si>
    <t xml:space="preserve"> The project is expected to remove 151
structures from the 10-year floodplain, 196 structures from the 50-year floodplain, 216 structures from the 100-year
floodplain, and 237 structures from the 500-year floodplain</t>
  </si>
  <si>
    <t>123000017</t>
  </si>
  <si>
    <t>PROJECT 16 - SOUTH CURREY CREEK CHANNEL IMPROVEMENTS</t>
  </si>
  <si>
    <t>Low water crossing improvemnts, channel improvements. This project is dependent on projects 1A, 3, 12, and 13 being completed and Project 15 being implimented at the same time as this project to achieve the project benefits.</t>
  </si>
  <si>
    <t xml:space="preserve"> The project is expected to remove 151
structures from the 10-year floodplain, 196 structures from the 50-year floodplain, 216 structures from the 100-year
floodplain, and 237 structures from the 500-year floodplain and improve LOS from 10-year to 100-ye</t>
  </si>
  <si>
    <t>123000018</t>
  </si>
  <si>
    <t>Lewis Creek  Alternative 1 Phase 1 &amp; 2</t>
  </si>
  <si>
    <t>Channel improvement, roadway improvement</t>
  </si>
  <si>
    <t>121003040105</t>
  </si>
  <si>
    <t>12000061</t>
  </si>
  <si>
    <t>12000029, 12000030, 12000033</t>
  </si>
  <si>
    <t>00000014,00000255,00000291,00002121,00002669</t>
  </si>
  <si>
    <t>Regional Channel improvements</t>
  </si>
  <si>
    <t>123000019</t>
  </si>
  <si>
    <t>Seeling Drainage Improvements</t>
  </si>
  <si>
    <t>Install box culverts, grass lined channel construction</t>
  </si>
  <si>
    <t>12100301</t>
  </si>
  <si>
    <t>1210030102</t>
  </si>
  <si>
    <t>121003010202</t>
  </si>
  <si>
    <t>12000010</t>
  </si>
  <si>
    <t>00000007,00000255,00000282,12003327</t>
  </si>
  <si>
    <t>Reduction in 100 year flooding</t>
  </si>
  <si>
    <t>123000020</t>
  </si>
  <si>
    <t>Lewis Creek Tributary 2 Alternative 1 &amp; 2</t>
  </si>
  <si>
    <t>Channel widening/lowering, culvert improvement, roadway improvement</t>
  </si>
  <si>
    <t>00000014,00000255,00000291,00002669</t>
  </si>
  <si>
    <t>Regional Channel improvements, Detentions; Infrastructure</t>
  </si>
  <si>
    <t>123000021</t>
  </si>
  <si>
    <t>Lewis Creek Main</t>
  </si>
  <si>
    <t>High water detection system. System includes warning signs, with flashers and automatic arm barricade.</t>
  </si>
  <si>
    <t>12000005, 12000006</t>
  </si>
  <si>
    <t>Flood Early Warning Systems</t>
  </si>
  <si>
    <t>123000022</t>
  </si>
  <si>
    <t>Rock Creek - Alt 1</t>
  </si>
  <si>
    <t>Reducing the height of the drop structure at the Olmos Creek outfall, Bridge replacements will be required for both the railroad crossing and West Ave.</t>
  </si>
  <si>
    <t>121003010201</t>
  </si>
  <si>
    <t>12000008</t>
  </si>
  <si>
    <t>00000007,00000255,00000282,00000392,12002439,12003327</t>
  </si>
  <si>
    <t>Less than the 100 year</t>
  </si>
  <si>
    <t>100 year</t>
  </si>
  <si>
    <t>123000023</t>
  </si>
  <si>
    <t>Judson and Lookout LWC Improvement</t>
  </si>
  <si>
    <t>Upgrade the low water crossings and the connecting/downstream channel</t>
  </si>
  <si>
    <t>1210030101</t>
  </si>
  <si>
    <t>121003010104</t>
  </si>
  <si>
    <t>12000004</t>
  </si>
  <si>
    <t>Less than 100 year</t>
  </si>
  <si>
    <t>Low water crossing, Infrastructure</t>
  </si>
  <si>
    <t>123000024</t>
  </si>
  <si>
    <t>Symphony Lane Voluntary Property Acquisition</t>
  </si>
  <si>
    <t>Purchase 32 properties located west of the San Antonio River Symphony Reach, and along Pyron Ave and Symphony Lane.</t>
  </si>
  <si>
    <t>121003010203</t>
  </si>
  <si>
    <t>12000011</t>
  </si>
  <si>
    <t>12000025</t>
  </si>
  <si>
    <t>Property acquisition</t>
  </si>
  <si>
    <t>123000025</t>
  </si>
  <si>
    <t>Holbrook Road Improvements</t>
  </si>
  <si>
    <t>Offset a portion of the roadway south of Woodburn Rd</t>
  </si>
  <si>
    <t>121003010105</t>
  </si>
  <si>
    <t>12000002</t>
  </si>
  <si>
    <t>12000033</t>
  </si>
  <si>
    <t>123000026</t>
  </si>
  <si>
    <t>Barbara Drive Drainage Improvements</t>
  </si>
  <si>
    <t>Upsizing the boxes underneath Dellwood Drive and Oblate Drive. The improvements will also include reconstruction of the street and curb for the portion of Dellwood Drive and Oblate Drive within the project boundary</t>
  </si>
  <si>
    <t>Less than the 25 year</t>
  </si>
  <si>
    <t>Convey the 25 year and reduce the 100 year</t>
  </si>
  <si>
    <t>123000027</t>
  </si>
  <si>
    <t>Thames Drainage Channel Replacement - Alt 1</t>
  </si>
  <si>
    <t>Replace the existing culverts at Blanco Rd., San Pedro Ave, Thames Dr, Private Dr and Dorsets.</t>
  </si>
  <si>
    <t>At least the 100 year</t>
  </si>
  <si>
    <t>Storm drain improvements</t>
  </si>
  <si>
    <t>123000028</t>
  </si>
  <si>
    <t>Shady Lane Dr.Voluntary Property Acquisition</t>
  </si>
  <si>
    <t>This project consist primarily of property buy-outs within the floodplain to mitigate structural flooding to those properties.</t>
  </si>
  <si>
    <t>12100302</t>
  </si>
  <si>
    <t>1210030204</t>
  </si>
  <si>
    <t>121003020401</t>
  </si>
  <si>
    <t>12000076</t>
  </si>
  <si>
    <t>123000029</t>
  </si>
  <si>
    <t>Concepcion Creek Improvements Project</t>
  </si>
  <si>
    <t>Ph1. 54-ac detention, property acquisition and 10,000ft of storm drain systems and road reconstruction. Ph2. 1.36mi of Concepcion Creek channel improvements. Ph3. 2,300ft of (3)10x8 MBC systems</t>
  </si>
  <si>
    <t>121003010202,121003010203</t>
  </si>
  <si>
    <t>12000010,12000011</t>
  </si>
  <si>
    <t>12000027
12000027</t>
  </si>
  <si>
    <t>00000007,00000255,00000282,00000392,12003327</t>
  </si>
  <si>
    <t>Critical access roads and evacuation routes</t>
  </si>
  <si>
    <t>No negative impact study performed</t>
  </si>
  <si>
    <t>HDR Identification Process</t>
  </si>
  <si>
    <t>143000011</t>
  </si>
  <si>
    <t>SSA4</t>
  </si>
  <si>
    <t>Detention Basin SSA4</t>
  </si>
  <si>
    <t>Upper Rio Grande</t>
  </si>
  <si>
    <t>El Paso</t>
  </si>
  <si>
    <t>13040100</t>
  </si>
  <si>
    <t>14009003, 14009001, 14011001</t>
  </si>
  <si>
    <t>El Paso County</t>
  </si>
  <si>
    <t>14000157</t>
  </si>
  <si>
    <t>General Funds, Bonds, Tax Notes</t>
  </si>
  <si>
    <t>&lt;1% annual chance</t>
  </si>
  <si>
    <t>1% annual chance</t>
  </si>
  <si>
    <t>No Negative Impact</t>
  </si>
  <si>
    <t>In alignment with RFPG and Stakeholder Goals</t>
  </si>
  <si>
    <t>Flood Damage Reduction &gt; 50%</t>
  </si>
  <si>
    <t>No Critical Facilities in Floodplain</t>
  </si>
  <si>
    <t>Agricultural benefit</t>
  </si>
  <si>
    <t>Sediment Clearing</t>
  </si>
  <si>
    <t>Project requires regular, ongoing operation and maintenance; and/or O&amp;M requirements are well defined (Regular)</t>
  </si>
  <si>
    <t>Moderate bird nesting, mammal, and reptile potential habitat adjacent to arroyo. Federally listed southwestern willow flycatcher and western yellow-billed cuckoo could occur in riparian habitats</t>
  </si>
  <si>
    <t xml:space="preserve">Mitigate flooding events and keep sediment and/or trash from washing downstream during severe storms. </t>
  </si>
  <si>
    <t xml:space="preserve">Project will deliver a moderate level of environmental benefits (benefits in 2-3 categories) </t>
  </si>
  <si>
    <t>Potential for impacts to protected species</t>
  </si>
  <si>
    <t xml:space="preserve">Project will have adverse environmental impacts in 1 environmental category </t>
  </si>
  <si>
    <t>143000021</t>
  </si>
  <si>
    <t>SOC4</t>
  </si>
  <si>
    <t>Sediment/Detention Basin at “Mankato Arroyo”</t>
  </si>
  <si>
    <t>El Paso County, EPCWID1</t>
  </si>
  <si>
    <t>14000157,14000707</t>
  </si>
  <si>
    <t>Taxes, water use fees</t>
  </si>
  <si>
    <t>Flood Damage Reduction &gt; 95%</t>
  </si>
  <si>
    <t>Transportation and agricultual benefits</t>
  </si>
  <si>
    <t>Federally listed southwestern willow flycatcher and western yellow-billed cuckoo could occur in riparian habitats. National Register district compliance.</t>
  </si>
  <si>
    <t>Captures sediment coming down the arroyos reducing sedimentation, slowing velocities (erosion), and promotes infiltration. Agricultural Properties removed from flooding.</t>
  </si>
  <si>
    <t>Federally listed southwestern willow flycatcher and western yellow-billed cuckoo could occur in riparian habitats. Located within the EPCWID1 National Register District, requiring cultural resources survey.</t>
  </si>
  <si>
    <t xml:space="preserve">Project will have adverse environmental impacts in 2-3 environmental categories </t>
  </si>
  <si>
    <t>143000025</t>
  </si>
  <si>
    <t>HAC3</t>
  </si>
  <si>
    <t>Sediment/Retention Basin</t>
  </si>
  <si>
    <t>Potential for impacts to protected species and stream channels. National Register district compliance.</t>
  </si>
  <si>
    <t>The state threatened Texas horned lizard may be present in open habitats. Located within the EPCWID1 National Register District, requiring cultural resources survey.</t>
  </si>
  <si>
    <t>143000024</t>
  </si>
  <si>
    <t>MON3</t>
  </si>
  <si>
    <t>143000111</t>
  </si>
  <si>
    <t>NW3</t>
  </si>
  <si>
    <t>Construction of new larger capacity Doniphan Pump Station to replace PS1, with new force main directly to the Rio Grande.  Install new catch basin with mechanical bar screen upstream of PS2.</t>
  </si>
  <si>
    <t>13030102</t>
  </si>
  <si>
    <t>14009003, 14009001</t>
  </si>
  <si>
    <t>El Paso Water</t>
  </si>
  <si>
    <t>14003604</t>
  </si>
  <si>
    <t>Revenue bonds, Cash Revenues,  Credit</t>
  </si>
  <si>
    <t>Critical Facilties reduction &gt;95%</t>
  </si>
  <si>
    <t>Transportation benefit</t>
  </si>
  <si>
    <t>Pump Maintenance</t>
  </si>
  <si>
    <t xml:space="preserve">Low bird nesting potential along proposed new force main. </t>
  </si>
  <si>
    <t xml:space="preserve">Catch screen will filter out trash and debris from drainage. </t>
  </si>
  <si>
    <t>Project will deliver a low level of environmental benefits (benefits in only 1 category)</t>
  </si>
  <si>
    <t xml:space="preserve">Project has no adverse environmental impacts </t>
  </si>
  <si>
    <t>143000097</t>
  </si>
  <si>
    <t>NW16</t>
  </si>
  <si>
    <t>Expand channel from Village Ct to Doniphan Dr</t>
  </si>
  <si>
    <t>sediment/trash/ debris removal</t>
  </si>
  <si>
    <t>Low potential for impacts to protected species. National Register district compliance.</t>
  </si>
  <si>
    <t>Low potential for impacts to protected species.</t>
  </si>
  <si>
    <t>143000113</t>
  </si>
  <si>
    <t>NW26</t>
  </si>
  <si>
    <t>Acquire land, construct a permanent wetland, install a storm drain system to Doniphan Drive, construct pipeline to Doniphan Pump Station and build new pump station to control flood levels.</t>
  </si>
  <si>
    <t>143000005</t>
  </si>
  <si>
    <t>SH20 Drainage Improvements from Doniphan Drive to Texas Avenue</t>
  </si>
  <si>
    <t>Improvements to inlet and culvert capacities at 8 crossings,  with cost estimates and prioritizations available.</t>
  </si>
  <si>
    <t>13030102,13040100</t>
  </si>
  <si>
    <t>14010001, 14010002</t>
  </si>
  <si>
    <t>TXDOT, El Paso Water</t>
  </si>
  <si>
    <t>14003601,14003604</t>
  </si>
  <si>
    <t>&lt;20% annual chance</t>
  </si>
  <si>
    <t>10% annual chance</t>
  </si>
  <si>
    <t>Preliminary FEMA 2D model does not show 1% AC flood depths at all crossing locations.  Average depth is based on locations with flood depths shown in 2D model results.</t>
  </si>
  <si>
    <t>Project does not have 1% annual chance Level of service</t>
  </si>
  <si>
    <t>Potential for impacts to  stream channels.</t>
  </si>
  <si>
    <t xml:space="preserve">Improvements to inlet and culvert capacities will help facilitate flow of stormwater in the drainage system, reducing erosion caused by stormwater overflowing from the system. </t>
  </si>
  <si>
    <t>Low potential for impacts to protected species.  No cultural resources are located within or immediately adjacent to the project areas.</t>
  </si>
  <si>
    <t>143000100</t>
  </si>
  <si>
    <t>NE3B</t>
  </si>
  <si>
    <t>Alcan Pond: new catch basin to capture FP15 upstream</t>
  </si>
  <si>
    <t>Sediment/trash removal</t>
  </si>
  <si>
    <t>No state or federally listed species are likely to occur within or adjacent to the project area.</t>
  </si>
  <si>
    <t>Captures sediment and trash, improving water quality.  Slows velocities by adding storage volume to the system.</t>
  </si>
  <si>
    <t>Low potential for impacts based on desktop analysis and available information.</t>
  </si>
  <si>
    <t>143000003</t>
  </si>
  <si>
    <t>Small pond at San Elizario</t>
  </si>
  <si>
    <t>Construct a new 0.34 ac-ft pond to relieve roadway flooding. Described as Alternative 3 from City of San Elizario “Drainage Feasibility Study” (2018).</t>
  </si>
  <si>
    <t>14009001, 14009003</t>
  </si>
  <si>
    <t>San Elizario city</t>
  </si>
  <si>
    <t>14002721</t>
  </si>
  <si>
    <t>General Revenue</t>
  </si>
  <si>
    <t xml:space="preserve">&lt;20% annual chance_x000D_
&lt;20% annual chance_x000D_
</t>
  </si>
  <si>
    <t>Potential stream and cultural resources  impacts. National Register district compliance.</t>
  </si>
  <si>
    <t xml:space="preserve">Impacts to cultural heritage. Two National Register Districts and five archaeological sites are located within and /or adjacent to the proposed project area. </t>
  </si>
  <si>
    <t>143000007</t>
  </si>
  <si>
    <t>Install Flood Gates in Marfa and Monitoring Gage on North Alamito Creek and Highway 17</t>
  </si>
  <si>
    <t>Add flood gates to roadways at 4 LWCs on Alamito Creek, and a monitoring gage/early detection on North Alamito Creek at Hwy 17 Bridge upstream of Marfa. This provides early warning for Emergency Management to deploy before imminent road flooding.</t>
  </si>
  <si>
    <t>Presidio County</t>
  </si>
  <si>
    <t>13040202</t>
  </si>
  <si>
    <t>14005001, 14006001</t>
  </si>
  <si>
    <t>Marfa city</t>
  </si>
  <si>
    <t>14003326</t>
  </si>
  <si>
    <t>Involves early warning for a low water crossing where a death occurred in 2021</t>
  </si>
  <si>
    <t>General Funds</t>
  </si>
  <si>
    <t>142000025</t>
  </si>
  <si>
    <t>FMS ID: 142000025 aslo involves Early Warning System for Marfa, but there is not redundancy with this FMP or the proposed flood gage in this FMP.</t>
  </si>
  <si>
    <t>143000009</t>
  </si>
  <si>
    <t>Develop and Implement Floodplain Ordinance to Regulate Development at Hudspeth County</t>
  </si>
  <si>
    <t>Coordinate with Hudspeth County Commissioners, Road &amp; Bridge Departments, Safety &amp; Inspection Departments, &amp; County Attorney to draft a floodplain ordinance (or modify existing subdivision ordinance) to regulate development standards in Hudspeth County.</t>
  </si>
  <si>
    <t>Hudspeth County</t>
  </si>
  <si>
    <t xml:space="preserve">13040100,13040201,13050003,13050004,_x000D_
</t>
  </si>
  <si>
    <t>14001001, 14002001</t>
  </si>
  <si>
    <t>14000155</t>
  </si>
  <si>
    <t>Not applicable, non-structural FMP (regulatory)</t>
  </si>
  <si>
    <t>Not applicable, non-structural FMP (early warning)</t>
  </si>
  <si>
    <t>Ongoing operation costs of new program to regulate development are currently unknown.</t>
  </si>
  <si>
    <t xml:space="preserve">Project will require ongoing operation and maintenance outside of the owner’s regular maintenance practices; long-term O&amp;M 
requirements are undefined; and/or high annual O&amp;M cost &gt; 1% of project (high); </t>
  </si>
  <si>
    <t>Expected to increase Section 404 permitting/regulatory compliance</t>
  </si>
  <si>
    <t>Non-structural FMP (regulatory), FMP would reduce impacts on jurisdictional waters of the U.S. by improving regulation.</t>
  </si>
  <si>
    <t>143000105</t>
  </si>
  <si>
    <t>EA10A</t>
  </si>
  <si>
    <t>Build sediment/detention basin upstream of Paseo del Este Drive</t>
  </si>
  <si>
    <t>14009003, 14009001, 1401101</t>
  </si>
  <si>
    <t>14003604,14000157</t>
  </si>
  <si>
    <t>0.2% annual chance</t>
  </si>
  <si>
    <t>Preliminary Design</t>
  </si>
  <si>
    <t>Flood Damage Reduction &gt; 25%</t>
  </si>
  <si>
    <t xml:space="preserve">Federally listed southwestern willow flycatcher and western yellow-billed cuckoo could occur in riparian habitats. </t>
  </si>
  <si>
    <t>Federally listed southwestern willow flycatcher and western yellow-billed cuckoo could occur in riparian habitats.</t>
  </si>
  <si>
    <t>143000116</t>
  </si>
  <si>
    <t>EA9A</t>
  </si>
  <si>
    <t>Flood Damage Reduction &gt; 75%</t>
  </si>
  <si>
    <t>Low potential for impacts to protected species; cultural resources due diligence survey recommended</t>
  </si>
  <si>
    <t>153000011</t>
  </si>
  <si>
    <t>North Pharr Mitigation Project</t>
  </si>
  <si>
    <t>Construct 3400-linear feet of channel improvements on the ditch running from south to north along North Fir Street and 2800-linear feet of channel improvements on the Pharr-McAllen Lateral Ditch up to North I road. Install culvert improvements, 2 – 8</t>
  </si>
  <si>
    <t>Lower Rio Grande</t>
  </si>
  <si>
    <t>Hidalgo</t>
  </si>
  <si>
    <t>12110208</t>
  </si>
  <si>
    <t>12110207, 12110222</t>
  </si>
  <si>
    <t>15000146</t>
  </si>
  <si>
    <t>15000005, 15000006, 15000007, 15000008</t>
  </si>
  <si>
    <t>15000093</t>
  </si>
  <si>
    <t>It complies with TWDB criteria for FMPs</t>
  </si>
  <si>
    <t>153000012</t>
  </si>
  <si>
    <t>Southwest Pharr Drainage Mitigation Project</t>
  </si>
  <si>
    <t>Construct four regional detention facilities (RDF).  RDF 1 has a footprint of 19.75-acres and is a lateral detention facility located between Dicker and Thomas Road west of Highway 281 and near Carmen Anaya Elementary. RDF 2 has a footprint of 7.4-acres</t>
  </si>
  <si>
    <t>12110207, 12110227</t>
  </si>
  <si>
    <t>15000119</t>
  </si>
  <si>
    <t>Infrastructure, Regional Detention</t>
  </si>
  <si>
    <t>Critical Facilities at risk (100-year)</t>
  </si>
  <si>
    <t>Critical Facilities Raw</t>
  </si>
  <si>
    <t>LWC Raw</t>
  </si>
  <si>
    <t>Yes = 1</t>
  </si>
  <si>
    <t>Statewide 1% Annual Chance Flood Risk Data (aggregated from 15 RFPGs)</t>
  </si>
  <si>
    <t>Criteria Name</t>
  </si>
  <si>
    <t>Area (sqmi)</t>
  </si>
  <si>
    <t>Area in Floodplain (sqmi)</t>
  </si>
  <si>
    <t xml:space="preserve">Number of Structures in Floodplain </t>
  </si>
  <si>
    <t>Residential Structures in Floodplain</t>
  </si>
  <si>
    <t xml:space="preserve">1% Population (Highest) </t>
  </si>
  <si>
    <t>Roadway Stream Crossings (#)</t>
  </si>
  <si>
    <t>Roadways Segments (miles)</t>
  </si>
  <si>
    <t>Agricultural Areas (sqmi)</t>
  </si>
  <si>
    <t>Critical Facilities (#)</t>
  </si>
  <si>
    <t>LWC (#)</t>
  </si>
  <si>
    <t>Number of low water crossings at flood risk (#)</t>
  </si>
  <si>
    <t>Estimated number of road closures (#)</t>
  </si>
  <si>
    <t>*** 11/29/2022 RZ replaced all -9999 with 0 (1138 replacements)</t>
  </si>
  <si>
    <t>*** 11/29/2022 RZ replaced all -99999 with 0 (100 replacements)</t>
  </si>
  <si>
    <t>Ranking based on Project Details</t>
  </si>
  <si>
    <t>Project Details Total Score</t>
  </si>
  <si>
    <t>Rank</t>
  </si>
  <si>
    <t>Project Details Weighted Score</t>
  </si>
  <si>
    <t>Ranking Based on Normalized Reported Factors</t>
  </si>
  <si>
    <t>FMP Name</t>
  </si>
  <si>
    <t>FMP Description</t>
  </si>
  <si>
    <t>Flood Risk</t>
  </si>
  <si>
    <t>Criteria Type</t>
  </si>
  <si>
    <t>Emergency Need Raw</t>
  </si>
  <si>
    <t>Emergency Need Score</t>
  </si>
  <si>
    <t>Res Structures Raw</t>
  </si>
  <si>
    <t>Pop Raw</t>
  </si>
  <si>
    <t>Closures Raw</t>
  </si>
  <si>
    <t>Miles Raw</t>
  </si>
  <si>
    <t>Ag Land Raw</t>
  </si>
  <si>
    <t>Removed Res Raw</t>
  </si>
  <si>
    <t>Removed Pop Raw</t>
  </si>
  <si>
    <t>Removed Crit Fac Raw</t>
  </si>
  <si>
    <t>Removed LWC Raw</t>
  </si>
  <si>
    <t>Reduced Closures Raw</t>
  </si>
  <si>
    <t>BCA Raw</t>
  </si>
  <si>
    <t>BCA Score</t>
  </si>
  <si>
    <t>SVI Score2</t>
  </si>
  <si>
    <t>FMP_InputData</t>
  </si>
  <si>
    <t>FMS Ranking Criteria</t>
  </si>
  <si>
    <t>FMS Ranking Percent Weight</t>
  </si>
  <si>
    <t>FMP Ranking Tool</t>
  </si>
  <si>
    <t>See ProjectDetails_Scoring</t>
  </si>
  <si>
    <t xml:space="preserve"> Estimated number of structures at risk 
(100-year)</t>
  </si>
  <si>
    <t xml:space="preserve"> Residential Structures at risk
(100-year)</t>
  </si>
  <si>
    <t xml:space="preserve"> Estimated population at risk
(100-year)</t>
  </si>
  <si>
    <t>Other Benefits</t>
  </si>
  <si>
    <t xml:space="preserve"> Water Supply</t>
  </si>
  <si>
    <t>Weighted Score Based on Normalized Reported Factors</t>
  </si>
  <si>
    <t>Region Number</t>
  </si>
  <si>
    <t>Percent Nature-Based Solution (by cost)</t>
  </si>
  <si>
    <t>Emergency Need (Y/N)</t>
  </si>
  <si>
    <t>Estimated Project Cost</t>
  </si>
  <si>
    <t>Estimated number of structures at 100yr flood risk</t>
  </si>
  <si>
    <t>Residential structures at 100-year flood risk</t>
  </si>
  <si>
    <t>Estimated Population at 100-year flood risk</t>
  </si>
  <si>
    <t>Critical facilities at 100-year flood risk (#)</t>
  </si>
  <si>
    <t>Estimated length of roads at 100-year flood risk (Miles)</t>
  </si>
  <si>
    <t>Estimated farm &amp; ranch land at 100-year flood risk (acres)</t>
  </si>
  <si>
    <t>Estimated reduction in road closure occurrences</t>
  </si>
  <si>
    <t>Percent Nature-based Solution (by cost)</t>
  </si>
  <si>
    <t>Water Supply Benefit (Y/N)</t>
  </si>
  <si>
    <t>Benefit-Cost Ratio</t>
  </si>
  <si>
    <t>Reduced Structures Raw</t>
  </si>
  <si>
    <t>Operations and Maintenance Ranking: Project ranking by expected level of O&amp;M needs and annual costs provided.</t>
  </si>
  <si>
    <t>Administrative, Regulatory, and other implementation obstacles/difficulty ranking: Ranking based on anticipated project limitations and/or requirements in terms of administrative, regulatory, and other implementation obstacles.</t>
  </si>
  <si>
    <t>Environmental Benefit Ranking: Ranking of expected level of environmental benefits to be delivered by project to water quality, cultural heritage, habitat, air quality, natural resources, agricultural resources, and soils/erosion and sedimentation.</t>
  </si>
  <si>
    <t>Environmental Impact Ranking: Ranking of expected level of adverse environmental impacts due to project affecting water quality, cultural heritage, habitat, air quality, natural resource protection, agricultural resources, and erosion and sedimentation.</t>
  </si>
  <si>
    <t>Technical Complexity Ranking: Ranking of estimated project design, modeling, and construction requirements.</t>
  </si>
  <si>
    <t>Mobility Ranking: Ranking project improvement and protection of mobility during flood events, with particular emphasis on emergency service access and major access routes.</t>
  </si>
  <si>
    <t>Multiple Benefit Ranking: Ranking a project based on the reporting of significant, measurable, expected benefits to: recreation, transportation, social and quality of life, local economic impacts, meeting sustainability goals, and/or project resilience goals.</t>
  </si>
  <si>
    <t>Green/Nature-Based Solution Ranking: Ranking by the percentage of project cost that qualifies as green/nature based as reported by RFPG.</t>
  </si>
  <si>
    <t>Social Vulnerability Ranking: A ranking based on the Center for Disease Control SVI data for Texas, by calculating an average project SVI by census tract and classifying the vulnerability level.</t>
  </si>
  <si>
    <t>Water Supply Ranking: Ranking project based on a project’s water supply benefits to direct or indirect water availability and/or supply.</t>
  </si>
  <si>
    <t>Life and Safety Ranking (Injury/Loss of life): Ranking project based on life/injury risk percentage using estimates of area hazard rating, area vulnerability rating, and historical loss of life injury data for project.</t>
  </si>
  <si>
    <t>Flood Damage Reduction:  Ranking of flood risk reduction (property protection) by a percentage of 100-year damage reduction calculation.</t>
  </si>
  <si>
    <t>Flood Risk Reduction: Ranking of reduced flood risk by percentage of  structures removed from the 100-year floodplain in post- project condition.</t>
  </si>
  <si>
    <t>Severity Ranking - Community Need (% Population): Ranking of severity based on a community’s need by percentage of project community affected by population.</t>
  </si>
  <si>
    <t>Severity Ranking - Pre-Project Average Depth of Flooding (100-year): Ranking of severity based on the baseline/pre-project average 100-year flood depth.</t>
  </si>
  <si>
    <t>FME Ranking Criteria</t>
  </si>
  <si>
    <t xml:space="preserve">FME Ranking Weight </t>
  </si>
  <si>
    <t>Removed Miles Raw</t>
  </si>
  <si>
    <t>Ag Removed Raw</t>
  </si>
  <si>
    <t>Cost per Structure Raw</t>
  </si>
  <si>
    <t>Percent Nature-Based Raw</t>
  </si>
  <si>
    <t>Water Supply Raw</t>
  </si>
  <si>
    <t>Water Supply Score</t>
  </si>
  <si>
    <t>Percentile</t>
  </si>
  <si>
    <t>Ranking by Regional Percentile, then Total Score</t>
  </si>
  <si>
    <t>Number of structures removed from 100yr (1% annual chance) Floodplain</t>
  </si>
  <si>
    <t>Residential structures removed from 100yr (1% annual chance) Floodplain</t>
  </si>
  <si>
    <t>Estimated Population removed from 100yr (1% annual chance) Floodplain</t>
  </si>
  <si>
    <t>Critical facilities removed from 100yr (1% annual chance) Floodplain (#)</t>
  </si>
  <si>
    <t>Number of low water crossings removed from 100yr (1% annual chance) Floodplain (#)</t>
  </si>
  <si>
    <t>Estimated length of roads removed from 100yr floodplain (Miles)</t>
  </si>
  <si>
    <t>Estimated farm &amp; ranch land removed from 100yr floodplain (acres)</t>
  </si>
  <si>
    <t>Cost per structure removed from 100-year floodplain</t>
  </si>
  <si>
    <t>Subtotal</t>
  </si>
  <si>
    <t>Score 10: Multiple Benefits</t>
  </si>
  <si>
    <t>Score 13: Environmental Benefit</t>
  </si>
  <si>
    <t>Texas Water Code Sec. 16.061, “(b) The state flood plan must include: … (2) a statewide, ranked list of ongoing and proposed flood control and mitigation projects and strategies necessary to protect against the loss of life and property from flooding…”</t>
  </si>
  <si>
    <t>Benefit Cost Analysis (BCA)</t>
  </si>
  <si>
    <t>Number of structures with reduced 100yr (1% annual chance) Floodplain</t>
  </si>
  <si>
    <t>Percent Rank</t>
  </si>
  <si>
    <t>Removed Structures 100 Raw</t>
  </si>
  <si>
    <t>Structures 100 Raw</t>
  </si>
  <si>
    <t xml:space="preserve">Exhibit C: Technical Guidelines for Regional Flood Planning  </t>
  </si>
  <si>
    <t>Pecent of structures removed from 100yr (1% annual chance) Floodplain</t>
  </si>
  <si>
    <r>
      <t xml:space="preserve">Pecent of structures removed from 100yr </t>
    </r>
    <r>
      <rPr>
        <sz val="11"/>
        <color rgb="FFFF0000"/>
        <rFont val="Calibri"/>
        <family val="2"/>
        <scheme val="minor"/>
      </rPr>
      <t>Calculated</t>
    </r>
    <r>
      <rPr>
        <sz val="11"/>
        <rFont val="Calibri"/>
        <family val="2"/>
        <scheme val="minor"/>
      </rPr>
      <t xml:space="preserve"> </t>
    </r>
  </si>
  <si>
    <t>Critical Facilities Damage Reduction: indication of reduced flood risk by percentage of critical facilities removed from the 100-year floodplain in post-project condition.</t>
  </si>
  <si>
    <t>Please refer to RFP Exhibit C (pages 114 - 135) for definition of Project Details Scoring:</t>
  </si>
  <si>
    <t>See above</t>
  </si>
  <si>
    <t>6.09302720154896E-03</t>
  </si>
  <si>
    <t>0.975429975429975</t>
  </si>
  <si>
    <t>0.937062937062937</t>
  </si>
  <si>
    <t>7.9166503772626E-04</t>
  </si>
  <si>
    <t>0.962962962962963</t>
  </si>
  <si>
    <t>1</t>
  </si>
  <si>
    <t>3.34258571484421E-03</t>
  </si>
  <si>
    <t>0.56140350877193</t>
  </si>
  <si>
    <t>0.530179129408886</t>
  </si>
  <si>
    <t>0.0214343488811</t>
  </si>
  <si>
    <t>0.254716981132075</t>
  </si>
  <si>
    <t>0.532236951150011</t>
  </si>
  <si>
    <t>2.93209273231948E-03</t>
  </si>
  <si>
    <t>0.738433372838102</t>
  </si>
  <si>
    <t>5.27776691817507E-04</t>
  </si>
  <si>
    <t>0.777777777777778</t>
  </si>
  <si>
    <t>0.958881398386443</t>
  </si>
  <si>
    <t>1.02623245631182E-03</t>
  </si>
  <si>
    <t>1.26079987489738E-03</t>
  </si>
  <si>
    <t>0.953488372093023</t>
  </si>
  <si>
    <t>0.997755919894306</t>
  </si>
  <si>
    <t>2.34567418585558E-04</t>
  </si>
  <si>
    <t>0.005</t>
  </si>
  <si>
    <t>0.97</t>
  </si>
  <si>
    <t>Reduced risk for &lt; 10% of critical facilities in floodplain</t>
  </si>
  <si>
    <t>0.001</t>
  </si>
  <si>
    <t>0.08</t>
  </si>
  <si>
    <t>0.78</t>
  </si>
  <si>
    <t>0.23</t>
  </si>
  <si>
    <t>0.33</t>
  </si>
  <si>
    <t>0.65</t>
  </si>
  <si>
    <t>0.71</t>
  </si>
  <si>
    <t>0.02</t>
  </si>
  <si>
    <t>0.91</t>
  </si>
  <si>
    <t>Flood damage reduction &gt; 95%</t>
  </si>
  <si>
    <t>999999</t>
  </si>
  <si>
    <t>3</t>
  </si>
  <si>
    <t>44%</t>
  </si>
  <si>
    <t>2</t>
  </si>
  <si>
    <t>0%</t>
  </si>
  <si>
    <t>2%</t>
  </si>
  <si>
    <t>8%</t>
  </si>
  <si>
    <t>69%</t>
  </si>
  <si>
    <t>1.16282633485129E-02</t>
  </si>
  <si>
    <t>0.194517727301975</t>
  </si>
  <si>
    <t>0.947443309120182</t>
  </si>
  <si>
    <t>0.0625</t>
  </si>
  <si>
    <t>1.71338236825415E-03</t>
  </si>
  <si>
    <t>4.28308267889427E-03</t>
  </si>
  <si>
    <t>4.12804292629403E-03</t>
  </si>
  <si>
    <t>6.70428174748963E-04</t>
  </si>
  <si>
    <t>8.87627592142386E-03</t>
  </si>
  <si>
    <t>1.12637660330442E-03</t>
  </si>
  <si>
    <t>6.87154442683704E-04</t>
  </si>
  <si>
    <t>4.59675717601702E-03</t>
  </si>
  <si>
    <t>4.90758008680229E-03</t>
  </si>
  <si>
    <t>2.27556589730867E-03</t>
  </si>
  <si>
    <t xml:space="preserve">Develop proposed land use mapping to allow easier consideration of hazards	</t>
  </si>
  <si>
    <t>0.266860004220348</t>
  </si>
  <si>
    <t>2.92618546357459E-03</t>
  </si>
  <si>
    <t>0.250137287204833</t>
  </si>
  <si>
    <t>0.102295595360124</t>
  </si>
  <si>
    <t>0.444444444444444</t>
  </si>
  <si>
    <t>2.20142945077158E-02</t>
  </si>
  <si>
    <t>3.40281933998377E-03</t>
  </si>
  <si>
    <t>0.522784520265629</t>
  </si>
  <si>
    <t>0.542372881355932</t>
  </si>
  <si>
    <t>1.03151140096518E-02</t>
  </si>
  <si>
    <t>1.46220942166295E-03</t>
  </si>
  <si>
    <t>0.599250936329588</t>
  </si>
  <si>
    <t>0.463200450455037</t>
  </si>
  <si>
    <t>0.153846153846154</t>
  </si>
  <si>
    <t>1.03533105535262E-03</t>
  </si>
  <si>
    <t>0.665201867618786</t>
  </si>
  <si>
    <t>0.588888973465713</t>
  </si>
  <si>
    <t>6.67926442639991E-04</t>
  </si>
  <si>
    <t>0.343354430379747</t>
  </si>
  <si>
    <t>0.416828937583438</t>
  </si>
  <si>
    <t>0.333333333333333</t>
  </si>
  <si>
    <t>2.93428021272919E-03</t>
  </si>
  <si>
    <t>0.755936675461741</t>
  </si>
  <si>
    <t>4.54626539038004E-03</t>
  </si>
  <si>
    <t>0.731801789768933</t>
  </si>
  <si>
    <t>0.533333333333333</t>
  </si>
  <si>
    <t>00000006,0000013,00002853,00004001,06002809,06003602</t>
  </si>
  <si>
    <t>6.83860039446059E-02</t>
  </si>
  <si>
    <t>0.730301978479695</t>
  </si>
  <si>
    <t>0.660544648511716</t>
  </si>
  <si>
    <t>0.005670256</t>
  </si>
  <si>
    <t>Entity/ Budget Funds</t>
  </si>
  <si>
    <t>0.013956073535159</t>
  </si>
  <si>
    <t>1.73862775290125E-02</t>
  </si>
  <si>
    <t>0.273329319686936</t>
  </si>
  <si>
    <t>0.24418384094779</t>
  </si>
  <si>
    <t>0.1875</t>
  </si>
  <si>
    <t>3.34844947681798E-03</t>
  </si>
  <si>
    <t>0.228123935989105</t>
  </si>
  <si>
    <t>0.305897922928123</t>
  </si>
  <si>
    <t>7.31707317073171E-02</t>
  </si>
  <si>
    <t>4.10775268948207E-03</t>
  </si>
  <si>
    <t>0.375343721356554</t>
  </si>
  <si>
    <t>0.063732771793564</t>
  </si>
  <si>
    <t>0.2</t>
  </si>
  <si>
    <t>7.51103182799737E-04</t>
  </si>
  <si>
    <t>0.741127348643006</t>
  </si>
  <si>
    <t>063000417</t>
  </si>
  <si>
    <t>Houston Fifth Area Flood Mitigation</t>
  </si>
  <si>
    <t>This unfunded CDBG-MIT application involves installing various storm sewer infrastructure in the Fifth Ward and Market Square areas within the City of Houston.</t>
  </si>
  <si>
    <t>1204010407</t>
  </si>
  <si>
    <t>120401040701</t>
  </si>
  <si>
    <t>06000093</t>
  </si>
  <si>
    <t>06000001,06000011,06000012,06000015</t>
  </si>
  <si>
    <t>00002853</t>
  </si>
  <si>
    <t>06002853,00000310,00000020</t>
  </si>
  <si>
    <t>063000418</t>
  </si>
  <si>
    <t>Houston Port Area Flood Mitigation</t>
  </si>
  <si>
    <t xml:space="preserve">The project includes storm sewer improvements on nearly every street in the Pleasantville neighborhood to improve conveyance capacity and construction of a detention basin. </t>
  </si>
  <si>
    <t>063000434</t>
  </si>
  <si>
    <t>Houston Kashmere Gardens Area Flood Mitigation</t>
  </si>
  <si>
    <t xml:space="preserve">The project includes improvements to storm sewer, roadside ditch systems, culverts, sewer inlets, and the construction of detention basins. </t>
  </si>
  <si>
    <t>120401040703,120401040604,120401040606,120401040304,120401040701</t>
  </si>
  <si>
    <t>06000095,06000090,06000092,06000081,06000093</t>
  </si>
  <si>
    <t>063000468</t>
  </si>
  <si>
    <t>Houston Sunnyside Area Flood Mitigation</t>
  </si>
  <si>
    <t>Includes new storm sewer trunk systems on major thoroughfares &amp; new or improved neighborhood storm sewer systems. Will also require construction of detention basins to mitigate the proposed improvements.</t>
  </si>
  <si>
    <t>1204010404,1204010405,1204020401</t>
  </si>
  <si>
    <t>120401040402,120401040502,120401040501,120402040100</t>
  </si>
  <si>
    <t>06000084,06000086,06000085,06000106</t>
  </si>
  <si>
    <t>093000005</t>
  </si>
  <si>
    <t>09000649</t>
  </si>
  <si>
    <t>093000013</t>
  </si>
  <si>
    <t>Northwest Andrews Playa Lake Excavation</t>
  </si>
  <si>
    <t>Proposed Excavation in playa located south of Taylor and west of new 5th Street (FM301). Approximate 53,000 cu.-yd.of removed earth material.</t>
  </si>
  <si>
    <t>12080004,12080005</t>
  </si>
  <si>
    <t>1208000409,1208000501</t>
  </si>
  <si>
    <t>120800040901,120800040902,120800050102</t>
  </si>
  <si>
    <t>9000010, 9000021, 9000056, 9000119, 9000268, 9000649, 9000652</t>
  </si>
  <si>
    <t>City of Andrews</t>
  </si>
  <si>
    <t>00000102,00000272, 00000272, 09000102,</t>
  </si>
  <si>
    <t>2 box culverts: 4x3 west, 4 box culverts: 4x2 east, 310 LF raised roadway and channel widening adjacent to roadway</t>
  </si>
  <si>
    <t>&gt;50% ACE</t>
  </si>
  <si>
    <t>20% ACE</t>
  </si>
  <si>
    <t>Improved LOS at LWC</t>
  </si>
  <si>
    <t>Roadway inundation during 10% ACE and less</t>
  </si>
  <si>
    <t>103001001,103005001</t>
  </si>
  <si>
    <t>Used flood depth at LWC</t>
  </si>
  <si>
    <t>Low water crossing project may be under representing population served in terms of AADT</t>
  </si>
  <si>
    <t>Low water crossing project; category not applicable</t>
  </si>
  <si>
    <t>Assumed average velocity of 3 fps</t>
  </si>
  <si>
    <t>O&amp;M anticipated to fit within existing City/County maintenance activities</t>
  </si>
  <si>
    <t>NFIP and CWA regulations</t>
  </si>
  <si>
    <t>Project improves service at LWC but does not provide 100-year protection; median score was selected to capture this data</t>
  </si>
  <si>
    <t>5 box culverts: 7x6, 360 LF raised roadway and channel widening</t>
  </si>
  <si>
    <t>10% ACE</t>
  </si>
  <si>
    <t>Roadway inundation during 4% ACE and less</t>
  </si>
  <si>
    <t>103001002,103005002</t>
  </si>
  <si>
    <t>3 box culverts: 8x6, 100 LF raised roadway and channel widening</t>
  </si>
  <si>
    <t>1% ACE</t>
  </si>
  <si>
    <t>Roadway inundation during 0.2% ACE and less</t>
  </si>
  <si>
    <t>103001003,103005003</t>
  </si>
  <si>
    <t>Project provides 100-year LOS</t>
  </si>
  <si>
    <t>103001004,103005004</t>
  </si>
  <si>
    <t>5,050 LF channel benching, 175 LF channel improvements, increased capacity at 3 roadway creek crossings, landscape walls</t>
  </si>
  <si>
    <t>&gt;1% ACE</t>
  </si>
  <si>
    <t>Preservation of homes of historical significance and historical structures; channel erosion stabilization; protection of overhead utility lines</t>
  </si>
  <si>
    <t>Residual channel overflows during 1% ACE and less</t>
  </si>
  <si>
    <t>103001005</t>
  </si>
  <si>
    <t>Average depth at affected structures</t>
  </si>
  <si>
    <t>0.12938470385</t>
  </si>
  <si>
    <t>265</t>
  </si>
  <si>
    <t>92% damage reduction</t>
  </si>
  <si>
    <t>Bastrop County Juvenile Boot Camp</t>
  </si>
  <si>
    <t>Social and quality of life benefits</t>
  </si>
  <si>
    <t>Cultural Heritage - preservation of homes of historical significance and historical structures; Water Quality - project stabilizes channel and prevents channel erosion</t>
  </si>
  <si>
    <t>Project provides 100-year LOS at impacted LWC</t>
  </si>
  <si>
    <t xml:space="preserve">Integreated with E. Pflugerville Prkwy improvement, 100 FT wide channel bench 1,700 LF, four 50 FT span bridge, 810 LF raised roadway
</t>
  </si>
  <si>
    <t>50% ACE</t>
  </si>
  <si>
    <t>Roadway inundation during &lt;1% ACE</t>
  </si>
  <si>
    <t>Located in close proximity; integrated solution</t>
  </si>
  <si>
    <t>103001006,103005006</t>
  </si>
  <si>
    <t>13</t>
  </si>
  <si>
    <t>93% damage reduction</t>
  </si>
  <si>
    <t xml:space="preserve">Integreated with FM685 improvement, 100 FT wide channel bench 1,700 LF, four 50 FT span bridge, remove concrete drop structure
</t>
  </si>
  <si>
    <t>103001007,103005007</t>
  </si>
  <si>
    <t>Add two 8x4 RCBs; grading US overbank; 1.5 FT tall 150 FT long berm to prevent water flowing onto Crater of the Moon Blvd</t>
  </si>
  <si>
    <t>&gt;2% ACE</t>
  </si>
  <si>
    <t>103001008,103005008</t>
  </si>
  <si>
    <t>74% damage reduction</t>
  </si>
  <si>
    <t xml:space="preserve">Four 50 FT span bridge, 1160 LF raised road
</t>
  </si>
  <si>
    <t>103001009,103005009</t>
  </si>
  <si>
    <t>8</t>
  </si>
  <si>
    <t xml:space="preserve">Six 50 FT span bridge, 1520 LF raised road, channel grading and widening
</t>
  </si>
  <si>
    <t>103001011</t>
  </si>
  <si>
    <t>131</t>
  </si>
  <si>
    <t xml:space="preserve">Acquisition of 11 residential properties located in the regulatory 1% ACE floodplain and floodway on Sandy Creek, Pecan Park area </t>
  </si>
  <si>
    <t>Creation of green open space</t>
  </si>
  <si>
    <t>Floodplain extents are not reduced through structural elevation/property acquisition projects</t>
  </si>
  <si>
    <t>Acquisition of 11 residential properties located in the regulatory 1% ACE floodplain and floodway on Sandy Creek, Pecan Park area.</t>
  </si>
  <si>
    <t>Estimated based on comparison of ground elevations to BFE</t>
  </si>
  <si>
    <t>0.0040716612378</t>
  </si>
  <si>
    <t>12</t>
  </si>
  <si>
    <t>All impacted structures acquired; 100% damage reduction</t>
  </si>
  <si>
    <t>Agricultural benefits</t>
  </si>
  <si>
    <t>No public O&amp;M</t>
  </si>
  <si>
    <t>Air Quality - project creates open space</t>
  </si>
  <si>
    <t>No proposed improvements to LWC</t>
  </si>
  <si>
    <t xml:space="preserve">Elevation of 15 residential properties in the 1% ACE floodplain at Arroyo Doble and Onion Creek Meadows neighborhoods
</t>
  </si>
  <si>
    <t>Elevation of 15 residential properties in the 1% ACE floodplain at Arroyo Doble and Onion Creek Meadows neighborhoods.</t>
  </si>
  <si>
    <t>Used average depth at flooded structures provided in report</t>
  </si>
  <si>
    <t>2.1521906226e-05</t>
  </si>
  <si>
    <t>19</t>
  </si>
  <si>
    <t>All impacted structures elevated; 100% damage reduction</t>
  </si>
  <si>
    <t xml:space="preserve">Elevation of 39 residential properties in the 1% ACE floodplain
</t>
  </si>
  <si>
    <t>Elevation of 39 residential properties in the 1% ACE floodplain.</t>
  </si>
  <si>
    <t>8.378170638e-05</t>
  </si>
  <si>
    <t>95</t>
  </si>
  <si>
    <t xml:space="preserve">Elevation of 6 residential properties in the 1% ACE floodplain
</t>
  </si>
  <si>
    <t>Elevation of 6 residential properties in the 1% ACE floodplain.</t>
  </si>
  <si>
    <t>9.9923136049e-06</t>
  </si>
  <si>
    <t>6</t>
  </si>
  <si>
    <t>Early warning about flooding</t>
  </si>
  <si>
    <t>No change in flooding frequency or severity</t>
  </si>
  <si>
    <t>Report does not provide depths at structures; used minimum value</t>
  </si>
  <si>
    <t>Infrastructure protection project may be underrepresenting population served in terms of W/WW service customers</t>
  </si>
  <si>
    <t>33</t>
  </si>
  <si>
    <t xml:space="preserve">No flood damage reduction. (Score given is lowest score obtainable) </t>
  </si>
  <si>
    <t>Data not available, but understood to address life-safety risks; assigned minimum score</t>
  </si>
  <si>
    <t>Project resiliency goals</t>
  </si>
  <si>
    <t>No permitting anticipated</t>
  </si>
  <si>
    <t>Not applicable. No environmental impact, but not deserving of the score associated based on improvements.</t>
  </si>
  <si>
    <t>&lt;Null&gt;</t>
  </si>
  <si>
    <t>Preserved function of critical facility during flood</t>
  </si>
  <si>
    <t>Not applicable; intentionally left blank</t>
  </si>
  <si>
    <t>0.00067294751009</t>
  </si>
  <si>
    <t>0.00033647375505</t>
  </si>
  <si>
    <t>0.029767911201</t>
  </si>
  <si>
    <t>30</t>
  </si>
  <si>
    <t>0.00084118438762</t>
  </si>
  <si>
    <t>0.46125461255</t>
  </si>
  <si>
    <t>1118</t>
  </si>
  <si>
    <t>0.08509771987</t>
  </si>
  <si>
    <t>348</t>
  </si>
  <si>
    <t>Sheetpile floodwall installation to protect WWTP</t>
  </si>
  <si>
    <t>&lt;0.5% ACE</t>
  </si>
  <si>
    <t>FM 969 bridge is inundated by 6.5 FT and access to WWTP entrance is restricted for approximately 7 hours during 1% ACE</t>
  </si>
  <si>
    <t>Existing levee overtops by 1.5 feet</t>
  </si>
  <si>
    <t>Potential cost of repair/replacement of flood damaged equipment at the WWTP is $293M</t>
  </si>
  <si>
    <t>Walnut Creek WWTP</t>
  </si>
  <si>
    <t>O&amp;M anticipated to fit within existing facility maintenance activities</t>
  </si>
  <si>
    <t>Water Quality - project reduces risk of wastewater overflows during storm events</t>
  </si>
  <si>
    <t>0.26539366265</t>
  </si>
  <si>
    <t>431</t>
  </si>
  <si>
    <t>&lt;1% ACE</t>
  </si>
  <si>
    <t>Continued risk to other structures outside of floodwall</t>
  </si>
  <si>
    <t>Depths in WWTP up to 11.5 feet; used 4 feet as average</t>
  </si>
  <si>
    <t>0.000247879798</t>
  </si>
  <si>
    <t>57</t>
  </si>
  <si>
    <t>Project provides $397M in mitigation project benefits based on infrastructure failure evaluation in BCA; highest score selected to reflect value of impacted services</t>
  </si>
  <si>
    <t>South Austin Regional WWTP</t>
  </si>
  <si>
    <t>Enhanced warning during flood</t>
  </si>
  <si>
    <t>Cox Creek - Frontal Cox Bay; East Carancahua Creek - Frontal Carancahua Bay</t>
  </si>
  <si>
    <t>0.037037037037</t>
  </si>
  <si>
    <t>23</t>
  </si>
  <si>
    <t>Kyle; &lt;1%</t>
  </si>
  <si>
    <t>This was estimated by taking 0.5% of total cost. 557000*.005=2785</t>
  </si>
  <si>
    <t>Wimberley; 38%</t>
  </si>
  <si>
    <t>0.26</t>
  </si>
  <si>
    <t>0.99202740893</t>
  </si>
  <si>
    <t>This was estimated by taking 0.5% of total cost. 9338,000 *.005=46690</t>
  </si>
  <si>
    <t>Kyle; 0%</t>
  </si>
  <si>
    <t>This was estimated by taking 0.5% of total cost. 1149000*.005=5745</t>
  </si>
  <si>
    <t>0.1</t>
  </si>
  <si>
    <t>0.85</t>
  </si>
  <si>
    <t>This was estimated by taking 0.5% of total cost. 589000*.005=2945</t>
  </si>
  <si>
    <t>This was estimated by taking 0.5% of total cost. 864000*.005=4320</t>
  </si>
  <si>
    <t>Woodcreek; 4%</t>
  </si>
  <si>
    <t>0.24</t>
  </si>
  <si>
    <t>0.88429389747</t>
  </si>
  <si>
    <t>This was estimated by taking 0.5% of total cost. 964,000 *.005=4820</t>
  </si>
  <si>
    <t>Waelder; 20%</t>
  </si>
  <si>
    <t>0.36</t>
  </si>
  <si>
    <t>This was estimated by taking 0.5% of total cost. 2573000*.005=13765</t>
  </si>
  <si>
    <t>Waelder; 19%</t>
  </si>
  <si>
    <t>0.102</t>
  </si>
  <si>
    <t>This was estimated by taking 0.5% of total cost. 3928000*.005=19640</t>
  </si>
  <si>
    <t>Brookhollow Drive Drainage Improvements</t>
  </si>
  <si>
    <t>Woodcreek; &lt;1%</t>
  </si>
  <si>
    <t>This was estimated by taking 0.5% of total cost. 65000*.005=325</t>
  </si>
  <si>
    <t>Woodcreek; 0%</t>
  </si>
  <si>
    <t>This was estimated by taking 0.5% of total cost. 38000*.005=190</t>
  </si>
  <si>
    <t>New Braunfels, McQueeny, Seguin, Gonzales, Cuero, Victoria; 12%</t>
  </si>
  <si>
    <t>0.034191870965</t>
  </si>
  <si>
    <t>This was estimated by taking 0.5% of total cost. 6973000*.005=34865</t>
  </si>
  <si>
    <t>New Braunfels, McQueeny, Seguin, Gonzales, Cuero, Victoria; 5%</t>
  </si>
  <si>
    <t>This was estimated by taking 0.5% of total cost. 7821000*.005=39105</t>
  </si>
  <si>
    <t>Wimberley; &lt;1%</t>
  </si>
  <si>
    <t>This was estimated by taking 0.5% of total cost. 1246000*.005=6230</t>
  </si>
  <si>
    <t>San Marcos; &lt;1%</t>
  </si>
  <si>
    <t>0.37</t>
  </si>
  <si>
    <t>0.95</t>
  </si>
  <si>
    <t>Seguin; &lt;1%</t>
  </si>
  <si>
    <t>This was estimated by taking 0.5% of total cost. 115000*.005=575</t>
  </si>
  <si>
    <t>Kerrville; 32%</t>
  </si>
  <si>
    <t>San Marcos; 30%</t>
  </si>
  <si>
    <t>Buda</t>
  </si>
  <si>
    <t>0.05</t>
  </si>
  <si>
    <t>This was estimated by taking 0.5% of total cost. 565000*.005=2825</t>
  </si>
  <si>
    <t>Nixon; 1%</t>
  </si>
  <si>
    <t>0.4</t>
  </si>
  <si>
    <t>This was estimated by taking 0.5% of total cost. 2015000*.005=10075</t>
  </si>
  <si>
    <t>0.38</t>
  </si>
  <si>
    <t>This was estimated by taking 0.5% of total cost. 594000*.005=2970</t>
  </si>
  <si>
    <t>Victoria; &lt;1%</t>
  </si>
  <si>
    <t>0.53</t>
  </si>
  <si>
    <t>This was estimated by taking 0.5% of total cost. 8350000*.005=42000</t>
  </si>
  <si>
    <t>0.68</t>
  </si>
  <si>
    <t>0.198</t>
  </si>
  <si>
    <t>This was estimated by taking 0.5% of total cost. 58395000*.005=291975</t>
  </si>
  <si>
    <t>Reduces flooding along San Marcos and Guadalupe River as well as throughout the cities of Luling and Gonzales</t>
  </si>
  <si>
    <t>Luling, Gonzales, Cuero, Victoria; 13%</t>
  </si>
  <si>
    <t>0.85910646168</t>
  </si>
  <si>
    <t>Reduces flooding along San Marcos and Guadalupe River as well as throught the cities of Luling and Gonzales</t>
  </si>
  <si>
    <t>This was estimated by taking 0.5% of total cost. 15133000*.005=75665</t>
  </si>
  <si>
    <t>Victoria;8%</t>
  </si>
  <si>
    <t>00000026,11003163,00000258,00000291,11000387</t>
  </si>
  <si>
    <t>0.06</t>
  </si>
  <si>
    <t>Pre and Post Project floodplains are not available for calculation</t>
  </si>
  <si>
    <t>11000130,11000147,11000131,11000129</t>
  </si>
  <si>
    <t>00000094,00002428,00000264,00000291,00000314,00000588</t>
  </si>
  <si>
    <t>Balcones Creek-Cibolo Creek</t>
  </si>
  <si>
    <t>BCA notebook</t>
  </si>
  <si>
    <t>3 person per Residential Homes</t>
  </si>
  <si>
    <t>From geodatabase</t>
  </si>
  <si>
    <t xml:space="preserve">$25,000 Riparian vegetation                       </t>
  </si>
  <si>
    <t>Transportation</t>
  </si>
  <si>
    <t>Social and quality of life, Transportation, Recreation, sustainability</t>
  </si>
  <si>
    <t>Frederick Creek-Cibolo Creek</t>
  </si>
  <si>
    <t>1,000SY of hydromulch &amp; vegetation: $1000</t>
  </si>
  <si>
    <t>Social and quality of life, Transportation</t>
  </si>
  <si>
    <t>Social and quality of life</t>
  </si>
  <si>
    <t>17,900SY of hydromulch &amp; vegetation: $1000</t>
  </si>
  <si>
    <t>4,500SY of hydromulch &amp; vegetation: $1000</t>
  </si>
  <si>
    <t>5,000SY of hydromulch &amp; vegetation: $1000</t>
  </si>
  <si>
    <t xml:space="preserve">$75,000 Planting Allowance </t>
  </si>
  <si>
    <t>7,260SY of hydromulch &amp; vegetation: $1000</t>
  </si>
  <si>
    <t>$40,000 Triple Shredded hardwood mulch $50,000 Planting Allowance</t>
  </si>
  <si>
    <t>Recreation, sustainability</t>
  </si>
  <si>
    <t xml:space="preserve">12,500 Hydromulch and Vegtation </t>
  </si>
  <si>
    <t>Low water crossing; Infrastructure</t>
  </si>
  <si>
    <t xml:space="preserve">18,000 Hydromulch and Vegtation </t>
  </si>
  <si>
    <t>Lewis Creek</t>
  </si>
  <si>
    <t>Report</t>
  </si>
  <si>
    <t>Soil retention blankets and Hydromulch</t>
  </si>
  <si>
    <t>Federal permitting requirements</t>
  </si>
  <si>
    <t>San Pedro Creek</t>
  </si>
  <si>
    <t xml:space="preserve">Tree Preservation and Landscaping </t>
  </si>
  <si>
    <t>Federal Permitting is required for regional detention, TCEQ permitting</t>
  </si>
  <si>
    <t>Olmos Creek-San Antonio River</t>
  </si>
  <si>
    <t>Beitel Creek-Salado Creek</t>
  </si>
  <si>
    <t>The proposed project will provide unflooded access to more than 20 businesses and properties which are currently landlocked during a 100-year storm</t>
  </si>
  <si>
    <t>Tree Preservation</t>
  </si>
  <si>
    <t>NEPA,TCEQ,Cultural Resources, USACE,TXDOT,Railroad</t>
  </si>
  <si>
    <t>Salado Creek-San Antonio River</t>
  </si>
  <si>
    <t xml:space="preserve">Social and quality of life </t>
  </si>
  <si>
    <t>Walzem Creek-Salado Creek</t>
  </si>
  <si>
    <t>&lt;25-year</t>
  </si>
  <si>
    <t>USACE, Cultural Resources, Federal Regulatory, state, local, private</t>
  </si>
  <si>
    <t>Headwaters Leon Creek</t>
  </si>
  <si>
    <t>San Antonio Region</t>
  </si>
  <si>
    <t>Concepcion Creek</t>
  </si>
  <si>
    <t>0.457471537758732</t>
  </si>
  <si>
    <t>Recreational, Transportation, Local Economic Impacts</t>
  </si>
  <si>
    <t>SSA4-B,SSA4-C,SSa4-DS-1,Unnamed_FME_Watershed,City of Socorro-Rio Grande</t>
  </si>
  <si>
    <t>1.44%</t>
  </si>
  <si>
    <t>54%</t>
  </si>
  <si>
    <t>63.34%</t>
  </si>
  <si>
    <t>A_Hacienda Real-1,A_Stream 5.5-1,A_Mesa Spur 5.5-1,Daugherty Lateral-Rio Grande,SOC_4,Unnamed_FME_Watershed,City of Socorro-Rio Grande</t>
  </si>
  <si>
    <t>0.08%</t>
  </si>
  <si>
    <t>100%</t>
  </si>
  <si>
    <t>100%_x000D_
100%</t>
  </si>
  <si>
    <t>A_Stream 8-1,A_Stream 8-2,A_Hacienda Real-4,Daugherty Lateral-Rio Grande,HAC3,Unnamed_FME_Watershed,City of Socorro-Rio Grande</t>
  </si>
  <si>
    <t>4.41%</t>
  </si>
  <si>
    <t>SUB_C11,SUB_G01,SUB_G02,MON3,Unnamed_FME_Watershed,City of Socorro-Rio Grande</t>
  </si>
  <si>
    <t>16.01%</t>
  </si>
  <si>
    <t>43%</t>
  </si>
  <si>
    <t>53.37%</t>
  </si>
  <si>
    <t>High bird nesting, reptile, &amp; mammal habitat potential throughout project area. Low amphibian habitat potential in low, depressional areas. Federally listed southwestern willow flycatcher and western yellow-billed cuckoo could occur in riparian habitats.</t>
  </si>
  <si>
    <t>Captures sediment coming down the arroyos reducing sedimentation, slowing velocities (erosion), and promotes infiltration.</t>
  </si>
  <si>
    <t xml:space="preserve">Potential for impacts to protected species and stream channels.  One prehistoric archaeological site is located within the proposed project area with undetermined NRHP eligibility, recommend structured cultural resources survey </t>
  </si>
  <si>
    <t>OO_1,DD_1,Ind_1,Doniphan_PS1,Doniphan_PS2,Montoya_Wetland,Unnamed_FME_Watershed,City of El Paso-Rio Grande</t>
  </si>
  <si>
    <t>0.01%</t>
  </si>
  <si>
    <t>WSD_2,DD_1,DD_3,D_1A_2,D_O1_2,NW16,Unnamed_FME_Watershed,City of El Paso-Rio Grande</t>
  </si>
  <si>
    <t>0.00%</t>
  </si>
  <si>
    <t>OO_1,DD_1,Doniphan_PS2,Montoya_Wetland,Unnamed_FME_Watershed,City of El Paso-Rio Grande</t>
  </si>
  <si>
    <t>13.94%</t>
  </si>
  <si>
    <t>Flood Damage Reduction &lt; 25%</t>
  </si>
  <si>
    <t>Does not remove critical facility from floodplain</t>
  </si>
  <si>
    <t>Critical facilties reduction &lt;25%</t>
  </si>
  <si>
    <t>1% of the project cost is associated with a nature-based solution (constructed wetland)</t>
  </si>
  <si>
    <t>&lt; 25% of the project cost is nature-based</t>
  </si>
  <si>
    <t>Moderate bird nesting, mammal, and reptile potential habitat adjacent to Rio Grande River. Federally listed southwestern willow flycatcher and western yellow-billed cuckoo could occur in riparian habitats.</t>
  </si>
  <si>
    <t>Construction of artificial wetland will improve wildlife habitat and water quality in the area.</t>
  </si>
  <si>
    <t>Prop. constr. WL is directly adjacent to but not connected to Seg. 2314 of the Rio Grande River, TCEQ classified as impaired. Cultural resource survey recommended due to close proximity (0.2 mi) to Elephant Butte Irrigation National Register District.</t>
  </si>
  <si>
    <t>0.004%</t>
  </si>
  <si>
    <t>A_Tobin Drain U/S Irvin High,Unnamed_FME_Watershed,Bowman Lateral-Rio Grande</t>
  </si>
  <si>
    <t>0.09%</t>
  </si>
  <si>
    <t>40%</t>
  </si>
  <si>
    <t>53.35%</t>
  </si>
  <si>
    <t>Daugherty Lateral-Rio Grande,Small pond at San Elizario,Unnamed_FME_Watershed,City of Socorro-Rio Grande</t>
  </si>
  <si>
    <t>Preliminary FEMA 2D model does not show 1% AC flood depths, but community reports localized flooding</t>
  </si>
  <si>
    <t>Alamito_Creek_US_of_Marfa,Unnamed_FME_Watershed,Alamito Creek-San Esteban Lake</t>
  </si>
  <si>
    <t>Based on Fathom 1% annual chance depth grid</t>
  </si>
  <si>
    <t>Baseline average flood depth &gt; 9.2 ft</t>
  </si>
  <si>
    <t>One time training course is available to train City staff on annual maintenance requirements for $3,500.  To contract out annual maintenance is $21,650 annually.</t>
  </si>
  <si>
    <t>non-structural FMP (early warning)</t>
  </si>
  <si>
    <t>Project would provide early warning to deploy road closures and would prevent drivers from injury/fatalities associated with crossing low water crossings during a flood.</t>
  </si>
  <si>
    <t>Project will protect some maj. access rts. in FP &amp; the majority (&gt;50%) of  em. svc. access. Some maj. &amp; many min. access rts. will remain flooded,  &amp; emer. svc. access may be restricted in some areas (i.e. &gt;50% of FP by area  inaccessible).</t>
  </si>
  <si>
    <t>Unnamed Watershed,WS-124C,A_Ten_130,Unnamed_FME_Watershed,City of Socorro-Rio Grande</t>
  </si>
  <si>
    <t>0.04%</t>
  </si>
  <si>
    <t>6%</t>
  </si>
  <si>
    <t>43.30%</t>
  </si>
  <si>
    <t>Unnamed Watershed,WS-124A,A_Ten_121,Unnamed_FME_Watershed,City of Socorro-Rio Grande</t>
  </si>
  <si>
    <t>76%</t>
  </si>
  <si>
    <t>89.95%</t>
  </si>
  <si>
    <t>Baseline &gt;2ft</t>
  </si>
  <si>
    <t>17.3</t>
  </si>
  <si>
    <t>23.2053422370618</t>
  </si>
  <si>
    <t>1.26 ft ave depth proposed</t>
  </si>
  <si>
    <t>28.8938354046868</t>
  </si>
  <si>
    <t>na</t>
  </si>
  <si>
    <t>13.56</t>
  </si>
  <si>
    <t>0.865</t>
  </si>
  <si>
    <t>Agricultural benefits and transportation</t>
  </si>
  <si>
    <t>regular maintenace of channels and detention</t>
  </si>
  <si>
    <t>low</t>
  </si>
  <si>
    <t>typical</t>
  </si>
  <si>
    <t>Moderate</t>
  </si>
  <si>
    <t>agricultural resources and soil quality</t>
  </si>
  <si>
    <t>Agricultural area required for detention</t>
  </si>
  <si>
    <t>Minor acces routes still flooded</t>
  </si>
  <si>
    <t>6.7</t>
  </si>
  <si>
    <t>13.3858267716535</t>
  </si>
  <si>
    <t>1.29 ft ave depth proposed</t>
  </si>
  <si>
    <t>12.9293851577394</t>
  </si>
  <si>
    <t>13.74</t>
  </si>
  <si>
    <t>0.64</t>
  </si>
  <si>
    <t>moderate</t>
  </si>
  <si>
    <t>some major routes flooded</t>
  </si>
  <si>
    <t>*** 01/30/2023 TMO updated workbook with final RFP data</t>
  </si>
  <si>
    <t xml:space="preserve">Do not modify </t>
  </si>
  <si>
    <t>Criteria Grouping</t>
  </si>
  <si>
    <t>Agriculture</t>
  </si>
  <si>
    <t>FME Grouping Weight</t>
  </si>
  <si>
    <t>FMP Grouping Weight</t>
  </si>
  <si>
    <t>FMS Grouping Weight</t>
  </si>
  <si>
    <t>Mobility</t>
  </si>
  <si>
    <t xml:space="preserve"> Mobility</t>
  </si>
  <si>
    <t xml:space="preserve">FMP Ranking Criteria
</t>
  </si>
  <si>
    <t xml:space="preserve">FMP Ranking Percent Weight
</t>
  </si>
  <si>
    <t>REPORTED DATA FROM FME, FMP and FMS FEATURE CLASSES</t>
  </si>
  <si>
    <t>FMP PROJECT DETAILS SCORING (COMPUTED BY RFPG, SOME DUPLICATION MAY EXIST)</t>
  </si>
  <si>
    <t>Score 16: Regional (Geographic Distribution)</t>
  </si>
  <si>
    <t>Yes = 10</t>
  </si>
  <si>
    <r>
      <rPr>
        <b/>
        <sz val="11"/>
        <color theme="1"/>
        <rFont val="Calibri"/>
        <family val="2"/>
        <scheme val="minor"/>
      </rPr>
      <t>Purpose</t>
    </r>
    <r>
      <rPr>
        <sz val="11"/>
        <color theme="1"/>
        <rFont val="Calibri"/>
        <family val="2"/>
        <scheme val="minor"/>
      </rPr>
      <t>: Workbook to score and rank recommended Flood Mitigation Projects (FMP).</t>
    </r>
  </si>
  <si>
    <t xml:space="preserve">* All flood risk and risk reduction information are for 1% annual chance storm. </t>
  </si>
  <si>
    <t>A (70%)</t>
  </si>
  <si>
    <t>B (30%)</t>
  </si>
  <si>
    <t xml:space="preserve"> A+B (100%)</t>
  </si>
  <si>
    <t xml:space="preserve">This is the raw input data from FMX ranking. Obtained from the GIS database. Within ArcPro, joined 'Project Details' Table with the "FMP" (Recommended Only) Feature Class. This tab has been hidden. </t>
  </si>
  <si>
    <t>Max Score</t>
  </si>
  <si>
    <t>Reported Data</t>
  </si>
  <si>
    <t>Reported Data (Calculated by TWDB)</t>
  </si>
  <si>
    <r>
      <t xml:space="preserve">Data Source
</t>
    </r>
    <r>
      <rPr>
        <i/>
        <sz val="11"/>
        <color theme="1"/>
        <rFont val="Calibri"/>
        <family val="2"/>
        <scheme val="minor"/>
      </rPr>
      <t>Reported Data vs. Project Details</t>
    </r>
  </si>
  <si>
    <t>1.    </t>
  </si>
  <si>
    <t>2.    </t>
  </si>
  <si>
    <t>3.    </t>
  </si>
  <si>
    <t>4.    </t>
  </si>
  <si>
    <t>5.    </t>
  </si>
  <si>
    <t>6.    </t>
  </si>
  <si>
    <t>7.    </t>
  </si>
  <si>
    <t>8.    </t>
  </si>
  <si>
    <t>9.    </t>
  </si>
  <si>
    <t>10.  </t>
  </si>
  <si>
    <t>11.  </t>
  </si>
  <si>
    <t>12.  </t>
  </si>
  <si>
    <t>13.  </t>
  </si>
  <si>
    <t>14.  </t>
  </si>
  <si>
    <t>15.  </t>
  </si>
  <si>
    <t>Severity Ranking: Pre-Project Average Depth of Flooding (100-year)</t>
  </si>
  <si>
    <t>Severity Ranking: Community need</t>
  </si>
  <si>
    <t>Life and Safety Ranking (Injury / Loss of Life)</t>
  </si>
  <si>
    <t>Water Supply Ranking</t>
  </si>
  <si>
    <t>Social vulnerability ranking</t>
  </si>
  <si>
    <t>Nature-based Solutions Ranking</t>
  </si>
  <si>
    <t>Administrative, Regulatory and other implementation obstacles/difficulty ranking</t>
  </si>
  <si>
    <t>Response</t>
  </si>
  <si>
    <t>Score</t>
  </si>
  <si>
    <t xml:space="preserve">Involves directly increasing water supply which requires both availability increase and directly connecting supply to user. </t>
  </si>
  <si>
    <t>&gt;75% of the project cost is nature-based</t>
  </si>
  <si>
    <t>Directly benefits ‘water availability’ by injecting into aquifer but no one takes it as supply directly</t>
  </si>
  <si>
    <t>&gt; 50% of the project cost is nature-based</t>
  </si>
  <si>
    <t>&gt;25% of the project cost is nature-based</t>
  </si>
  <si>
    <t>Project region has recommended 15-25% of total projects    </t>
  </si>
  <si>
    <t>Project will require extensive and/or specialist operations and maintenance; project O&amp;M needs are uncertain; and/or high annual O&amp;M cost &gt; 5% of project (extensive);</t>
  </si>
  <si>
    <t>Project will have adverse environmental impacts in 4+ categories</t>
  </si>
  <si>
    <t xml:space="preserve">Blank </t>
  </si>
  <si>
    <t>ProjectDetails_Scoring</t>
  </si>
  <si>
    <t xml:space="preserve">Tables for populating 'Project Details' ranking and score columns. Contents of this tab are locked. For more information on how Project Details were scored, please see the separate "ProjectDetails" workbook available for download on the TWDB website: https://www.twdb.texas.gov/flood/planning/planningdocu/2023/doc/ProjectDetailsTemplate.xlsx </t>
  </si>
  <si>
    <t>Ranking_Criteria</t>
  </si>
  <si>
    <t xml:space="preserve">Ranking Criteria and Weights across FME, FMP, and FMS. Only the values in the "FMP Ranking Percent Weight" column are adjustable and feed into the FMP_Ranking sheet. See the separate FME and FMS ranking workbooks to test different weights for their respective criteria. For more information on proposed criteria, please see the separate "Primer" document available for download on the TWDB website: https://wwwdev.twdb.texas.gov/flood/planning/sfp/index.asp </t>
  </si>
  <si>
    <r>
      <t xml:space="preserve">Ranking Factor?
</t>
    </r>
    <r>
      <rPr>
        <i/>
        <sz val="11"/>
        <color theme="1"/>
        <rFont val="Calibri"/>
        <family val="2"/>
        <scheme val="minor"/>
      </rPr>
      <t>Adjusted "Yes/No" feeds in from Ranking_Criteria</t>
    </r>
  </si>
  <si>
    <r>
      <t xml:space="preserve">Max Raw Score Values for Score Normalization
</t>
    </r>
    <r>
      <rPr>
        <i/>
        <sz val="11"/>
        <color theme="1"/>
        <rFont val="Calibri"/>
        <family val="2"/>
        <scheme val="minor"/>
      </rPr>
      <t>See Ranking_Criteria for Max scores</t>
    </r>
  </si>
  <si>
    <r>
      <t xml:space="preserve">Ranking Criteria
</t>
    </r>
    <r>
      <rPr>
        <i/>
        <sz val="11"/>
        <color theme="1"/>
        <rFont val="Calibri"/>
        <family val="2"/>
        <scheme val="minor"/>
      </rPr>
      <t>Full list available in Ranking_Criteria</t>
    </r>
  </si>
  <si>
    <r>
      <t xml:space="preserve">Weight Value
</t>
    </r>
    <r>
      <rPr>
        <i/>
        <sz val="11"/>
        <color theme="1"/>
        <rFont val="Calibri"/>
        <family val="2"/>
        <scheme val="minor"/>
      </rPr>
      <t xml:space="preserve">Adjusted weights feed from FMP Weights on Ranking_Criteria </t>
    </r>
  </si>
  <si>
    <t>QC Check
Weighted Scores Parentheses</t>
  </si>
  <si>
    <t>Proposed 2024 State Flood Plan Flood Management Evaluation (FME), Flood Mitigation Project (FMP) and Flood Management Strategy (FMS) Ranking Criteria and Weight</t>
  </si>
  <si>
    <r>
      <t>Percent of structures removed from 100yr (1% annual chance) Floodplain (</t>
    </r>
    <r>
      <rPr>
        <b/>
        <sz val="12"/>
        <color rgb="FFFF0000"/>
        <rFont val="Calibri"/>
        <family val="2"/>
        <scheme val="minor"/>
      </rPr>
      <t>Calculated</t>
    </r>
    <r>
      <rPr>
        <sz val="12"/>
        <color theme="1"/>
        <rFont val="Calibri"/>
        <family val="2"/>
        <scheme val="minor"/>
      </rPr>
      <t xml:space="preserve"> by TWDB from reported data)</t>
    </r>
  </si>
  <si>
    <t>TWDB rules state that the state flood plan shall incorporate “a statewide, ranked list of recommended FMEs, FMSs, and FMPs that have associated one-time capital costs derived from the Board-approved RFPs (31 TAC §362.4 (c)(5)).</t>
  </si>
  <si>
    <t>Life, Safety and Structures</t>
  </si>
  <si>
    <t>Total (Must add up to 100%)</t>
  </si>
  <si>
    <r>
      <rPr>
        <b/>
        <sz val="11"/>
        <color rgb="FFFF0000"/>
        <rFont val="Calibri"/>
        <family val="2"/>
        <scheme val="minor"/>
      </rPr>
      <t>Important Note</t>
    </r>
    <r>
      <rPr>
        <sz val="11"/>
        <color rgb="FFFF0000"/>
        <rFont val="Calibri"/>
        <family val="2"/>
        <scheme val="minor"/>
      </rPr>
      <t>: The information in this workbook is represetative of the data provided by the 15 Regional Flood Planning Groups in their final regional flood plans due to the TWDB January 10, 2023. Final regional flood plans are currently under review by the TWDB.  Note that the data is currently in review, may change prior to TWDB Board approval of the regional flood plans, and is therefore considered at this point only as working data intended for testing purposes only.</t>
    </r>
  </si>
  <si>
    <t>Raw data reads from FMP_InputData and computes scoring and ranking based on the Weight inputs from the  Ranking_Criteria tab. Contents of this tab are locked.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</si>
</sst>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2" formatCode="_(&quot;$&quot;* #,##0_);_(&quot;$&quot;* \(#,##0\);_(&quot;$&quot;* &quot;-&quot;_);_(@_)"/>
    <numFmt numFmtId="44" formatCode="_(&quot;$&quot;* #,##0.00_);_(&quot;$&quot;* \(#,##0.00\);_(&quot;$&quot;* &quot;-&quot;??_);_(@_)"/>
    <numFmt numFmtId="164" formatCode="_(&quot;$&quot;* #,##0_);_(&quot;$&quot;* \(#,##0\);_(&quot;$&quot;* &quot;-&quot;??_);_(@_)"/>
    <numFmt numFmtId="165" formatCode="&quot;$&quot;#,##0"/>
    <numFmt numFmtId="166" formatCode="0.0"/>
    <numFmt numFmtId="167" formatCode="0.0%"/>
    <numFmt numFmtId="168" formatCode="#,##0.0"/>
    <numFmt numFmtId="169" formatCode="0.000"/>
  </numFmts>
  <fonts count="46" x14ac:knownFonts="1">
    <font>
      <sz val="11"/>
      <color theme="1"/>
      <name val="Calibri"/>
      <family val="2"/>
      <scheme val="minor"/>
    </font>
    <font>
      <sz val="11"/>
      <color rgb="FF333333"/>
      <name val="Calibri"/>
      <family val="2"/>
      <scheme val="minor"/>
    </font>
    <font>
      <sz val="11"/>
      <name val="Calibri"/>
      <family val="2"/>
      <scheme val="minor"/>
    </font>
    <font>
      <sz val="11"/>
      <color theme="1"/>
      <name val="Calibri"/>
      <family val="2"/>
    </font>
    <font>
      <sz val="11"/>
      <color theme="1"/>
      <name val="Calibri"/>
      <family val="2"/>
      <scheme val="minor"/>
    </font>
    <font>
      <sz val="8"/>
      <name val="Calibri"/>
      <family val="2"/>
      <scheme val="minor"/>
    </font>
    <font>
      <sz val="11"/>
      <color rgb="FF333333"/>
      <name val="Calibri"/>
      <family val="2"/>
    </font>
    <font>
      <sz val="12"/>
      <name val="Calibri"/>
      <family val="2"/>
      <scheme val="minor"/>
    </font>
    <font>
      <b/>
      <sz val="12"/>
      <name val="Calibri"/>
      <family val="2"/>
      <scheme val="minor"/>
    </font>
    <font>
      <b/>
      <sz val="12"/>
      <name val="Calibri"/>
      <family val="1"/>
      <scheme val="minor"/>
    </font>
    <font>
      <b/>
      <sz val="12"/>
      <name val="Times New Roman"/>
      <family val="1"/>
    </font>
    <font>
      <b/>
      <sz val="11"/>
      <name val="Calibri"/>
      <family val="2"/>
    </font>
    <font>
      <sz val="12"/>
      <color theme="1"/>
      <name val="Calibri"/>
      <family val="2"/>
      <scheme val="minor"/>
    </font>
    <font>
      <b/>
      <sz val="11"/>
      <color theme="1"/>
      <name val="Calibri"/>
      <family val="2"/>
      <scheme val="minor"/>
    </font>
    <font>
      <b/>
      <sz val="10"/>
      <color theme="1"/>
      <name val="Calibri"/>
      <family val="2"/>
      <scheme val="minor"/>
    </font>
    <font>
      <b/>
      <u/>
      <sz val="11"/>
      <color theme="1"/>
      <name val="Calibri"/>
      <family val="2"/>
      <scheme val="minor"/>
    </font>
    <font>
      <b/>
      <u/>
      <sz val="12"/>
      <color theme="1"/>
      <name val="Calibri"/>
      <family val="2"/>
      <scheme val="minor"/>
    </font>
    <font>
      <b/>
      <u/>
      <sz val="16"/>
      <color theme="1"/>
      <name val="Calibri"/>
      <family val="2"/>
      <scheme val="minor"/>
    </font>
    <font>
      <sz val="10"/>
      <color theme="1"/>
      <name val="Calibri"/>
      <family val="2"/>
      <scheme val="minor"/>
    </font>
    <font>
      <b/>
      <sz val="12"/>
      <color theme="1"/>
      <name val="Calibri"/>
      <family val="2"/>
      <scheme val="minor"/>
    </font>
    <font>
      <i/>
      <sz val="11"/>
      <color theme="1"/>
      <name val="Calibri"/>
      <family val="2"/>
      <scheme val="minor"/>
    </font>
    <font>
      <sz val="10"/>
      <color theme="1"/>
      <name val="Calibri"/>
      <family val="2"/>
    </font>
    <font>
      <sz val="11"/>
      <color rgb="FFFF0000"/>
      <name val="Calibri"/>
      <family val="2"/>
      <scheme val="minor"/>
    </font>
    <font>
      <sz val="9"/>
      <color indexed="81"/>
      <name val="Tahoma"/>
      <family val="2"/>
    </font>
    <font>
      <sz val="11"/>
      <color theme="1" tint="4.9989318521683403E-2"/>
      <name val="Calibri"/>
      <family val="2"/>
      <scheme val="minor"/>
    </font>
    <font>
      <i/>
      <sz val="11"/>
      <color theme="1"/>
      <name val="Calibri"/>
      <family val="2"/>
    </font>
    <font>
      <b/>
      <sz val="9"/>
      <color indexed="81"/>
      <name val="Tahoma"/>
      <family val="2"/>
    </font>
    <font>
      <sz val="10"/>
      <name val="Arial"/>
      <family val="2"/>
    </font>
    <font>
      <b/>
      <sz val="10"/>
      <name val="Arial"/>
      <family val="2"/>
    </font>
    <font>
      <sz val="11"/>
      <color rgb="FF006100"/>
      <name val="Calibri"/>
      <family val="2"/>
      <scheme val="minor"/>
    </font>
    <font>
      <sz val="11"/>
      <color rgb="FF9C5700"/>
      <name val="Calibri"/>
      <family val="2"/>
      <scheme val="minor"/>
    </font>
    <font>
      <sz val="11"/>
      <color rgb="FF3F3F76"/>
      <name val="Calibri"/>
      <family val="2"/>
      <scheme val="minor"/>
    </font>
    <font>
      <b/>
      <sz val="11"/>
      <name val="Calibri"/>
      <family val="2"/>
      <scheme val="minor"/>
    </font>
    <font>
      <b/>
      <sz val="11"/>
      <color rgb="FF006100"/>
      <name val="Calibri"/>
      <family val="2"/>
      <scheme val="minor"/>
    </font>
    <font>
      <u/>
      <sz val="11"/>
      <color theme="10"/>
      <name val="Calibri"/>
      <family val="2"/>
      <scheme val="minor"/>
    </font>
    <font>
      <u/>
      <sz val="11"/>
      <color theme="3" tint="-0.499984740745262"/>
      <name val="Calibri"/>
      <family val="2"/>
      <scheme val="minor"/>
    </font>
    <font>
      <sz val="11"/>
      <color theme="3" tint="-0.499984740745262"/>
      <name val="Calibri"/>
      <family val="2"/>
      <scheme val="minor"/>
    </font>
    <font>
      <b/>
      <sz val="16"/>
      <color theme="1"/>
      <name val="Calibri"/>
      <family val="2"/>
      <scheme val="minor"/>
    </font>
    <font>
      <b/>
      <sz val="12"/>
      <name val="Calibri"/>
      <family val="2"/>
    </font>
    <font>
      <sz val="11"/>
      <color theme="0"/>
      <name val="Calibri"/>
      <family val="2"/>
      <scheme val="minor"/>
    </font>
    <font>
      <sz val="11"/>
      <color rgb="FF000000"/>
      <name val="Calibri"/>
      <family val="2"/>
      <scheme val="minor"/>
    </font>
    <font>
      <sz val="12"/>
      <color theme="0"/>
      <name val="Calibri"/>
      <family val="2"/>
      <scheme val="minor"/>
    </font>
    <font>
      <sz val="11"/>
      <color theme="0" tint="-0.34998626667073579"/>
      <name val="Calibri"/>
      <family val="2"/>
      <scheme val="minor"/>
    </font>
    <font>
      <b/>
      <sz val="12"/>
      <color rgb="FFFF0000"/>
      <name val="Calibri"/>
      <family val="2"/>
      <scheme val="minor"/>
    </font>
    <font>
      <b/>
      <u/>
      <sz val="12"/>
      <color rgb="FF0070C0"/>
      <name val="Calibri"/>
      <family val="2"/>
      <scheme val="minor"/>
    </font>
    <font>
      <b/>
      <sz val="11"/>
      <color rgb="FFFF0000"/>
      <name val="Calibri"/>
      <family val="2"/>
      <scheme val="minor"/>
    </font>
  </fonts>
  <fills count="26">
    <fill>
      <patternFill patternType="none"/>
    </fill>
    <fill>
      <patternFill patternType="gray125"/>
    </fill>
    <fill>
      <patternFill patternType="solid">
        <fgColor theme="9" tint="0.79998168889431442"/>
        <bgColor theme="9" tint="0.79998168889431442"/>
      </patternFill>
    </fill>
    <fill>
      <patternFill patternType="solid">
        <fgColor theme="9" tint="0.79998168889431442"/>
        <bgColor indexed="64"/>
      </patternFill>
    </fill>
    <fill>
      <patternFill patternType="solid">
        <fgColor theme="9" tint="0.59996337778862885"/>
        <bgColor indexed="64"/>
      </patternFill>
    </fill>
    <fill>
      <patternFill patternType="solid">
        <fgColor theme="0"/>
        <bgColor indexed="64"/>
      </patternFill>
    </fill>
    <fill>
      <patternFill patternType="solid">
        <fgColor rgb="FF002060"/>
        <bgColor indexed="64"/>
      </patternFill>
    </fill>
    <fill>
      <patternFill patternType="solid">
        <fgColor rgb="FF002060"/>
        <bgColor theme="9" tint="0.79998168889431442"/>
      </patternFill>
    </fill>
    <fill>
      <patternFill patternType="solid">
        <fgColor indexed="22"/>
      </patternFill>
    </fill>
    <fill>
      <patternFill patternType="solid">
        <fgColor rgb="FFC6EFCE"/>
      </patternFill>
    </fill>
    <fill>
      <patternFill patternType="solid">
        <fgColor rgb="FFFFEB9C"/>
      </patternFill>
    </fill>
    <fill>
      <patternFill patternType="solid">
        <fgColor rgb="FFFFCC99"/>
      </patternFill>
    </fill>
    <fill>
      <patternFill patternType="solid">
        <fgColor theme="0" tint="-0.14999847407452621"/>
        <bgColor indexed="64"/>
      </patternFill>
    </fill>
    <fill>
      <patternFill patternType="solid">
        <fgColor rgb="FFC6EFCE"/>
        <bgColor indexed="64"/>
      </patternFill>
    </fill>
    <fill>
      <patternFill patternType="solid">
        <fgColor theme="0" tint="-0.14999847407452621"/>
        <bgColor theme="0" tint="-0.14999847407452621"/>
      </patternFill>
    </fill>
    <fill>
      <patternFill patternType="solid">
        <fgColor theme="4"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theme="8" tint="-0.249977111117893"/>
        <bgColor indexed="64"/>
      </patternFill>
    </fill>
    <fill>
      <patternFill patternType="solid">
        <fgColor rgb="FFE6E6E6"/>
        <bgColor rgb="FFE6E6E6"/>
      </patternFill>
    </fill>
    <fill>
      <patternFill patternType="solid">
        <fgColor theme="9" tint="0.59999389629810485"/>
        <bgColor indexed="64"/>
      </patternFill>
    </fill>
    <fill>
      <patternFill patternType="solid">
        <fgColor theme="7" tint="0.79998168889431442"/>
        <bgColor indexed="64"/>
      </patternFill>
    </fill>
    <fill>
      <patternFill patternType="solid">
        <fgColor rgb="FFD9ACA7"/>
        <bgColor indexed="64"/>
      </patternFill>
    </fill>
    <fill>
      <patternFill patternType="solid">
        <fgColor rgb="FFCCFFFF"/>
        <bgColor indexed="64"/>
      </patternFill>
    </fill>
    <fill>
      <patternFill patternType="solid">
        <fgColor rgb="FFFFFF00"/>
        <bgColor indexed="64"/>
      </patternFill>
    </fill>
  </fills>
  <borders count="118">
    <border>
      <left/>
      <right/>
      <top/>
      <bottom/>
      <diagonal/>
    </border>
    <border>
      <left style="thin">
        <color auto="1"/>
      </left>
      <right style="thin">
        <color auto="1"/>
      </right>
      <top style="thin">
        <color auto="1"/>
      </top>
      <bottom style="thin">
        <color auto="1"/>
      </bottom>
      <diagonal/>
    </border>
    <border>
      <left style="thin">
        <color theme="9" tint="0.39997558519241921"/>
      </left>
      <right/>
      <top style="thin">
        <color theme="9" tint="0.39997558519241921"/>
      </top>
      <bottom/>
      <diagonal/>
    </border>
    <border>
      <left style="thin">
        <color theme="9" tint="0.39997558519241921"/>
      </left>
      <right style="thin">
        <color indexed="64"/>
      </right>
      <top style="thin">
        <color theme="9" tint="0.39997558519241921"/>
      </top>
      <bottom/>
      <diagonal/>
    </border>
    <border>
      <left/>
      <right/>
      <top style="thin">
        <color theme="9" tint="0.39997558519241921"/>
      </top>
      <bottom/>
      <diagonal/>
    </border>
    <border>
      <left/>
      <right/>
      <top style="thick">
        <color indexed="64"/>
      </top>
      <bottom/>
      <diagonal/>
    </border>
    <border>
      <left style="thin">
        <color auto="1"/>
      </left>
      <right style="thin">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top style="thick">
        <color theme="0" tint="-0.24994659260841701"/>
      </top>
      <bottom/>
      <diagonal/>
    </border>
    <border>
      <left/>
      <right/>
      <top style="thin">
        <color auto="1"/>
      </top>
      <bottom/>
      <diagonal/>
    </border>
    <border>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style="medium">
        <color indexed="64"/>
      </right>
      <top style="thin">
        <color auto="1"/>
      </top>
      <bottom style="medium">
        <color indexed="64"/>
      </bottom>
      <diagonal/>
    </border>
    <border>
      <left/>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auto="1"/>
      </right>
      <top/>
      <bottom/>
      <diagonal/>
    </border>
    <border>
      <left style="medium">
        <color indexed="64"/>
      </left>
      <right style="medium">
        <color indexed="64"/>
      </right>
      <top style="medium">
        <color indexed="64"/>
      </top>
      <bottom style="thin">
        <color auto="1"/>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style="thin">
        <color theme="0" tint="-0.34998626667073579"/>
      </bottom>
      <diagonal/>
    </border>
    <border>
      <left/>
      <right/>
      <top style="medium">
        <color indexed="64"/>
      </top>
      <bottom style="thin">
        <color theme="0" tint="-0.34998626667073579"/>
      </bottom>
      <diagonal/>
    </border>
    <border>
      <left/>
      <right style="medium">
        <color indexed="64"/>
      </right>
      <top style="medium">
        <color indexed="64"/>
      </top>
      <bottom style="thin">
        <color theme="0" tint="-0.34998626667073579"/>
      </bottom>
      <diagonal/>
    </border>
    <border>
      <left style="medium">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medium">
        <color auto="1"/>
      </right>
      <top/>
      <bottom/>
      <diagonal/>
    </border>
    <border>
      <left style="medium">
        <color indexed="64"/>
      </left>
      <right style="thin">
        <color auto="1"/>
      </right>
      <top style="medium">
        <color indexed="64"/>
      </top>
      <bottom style="thin">
        <color auto="1"/>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thin">
        <color theme="0" tint="-0.34998626667073579"/>
      </top>
      <bottom/>
      <diagonal/>
    </border>
    <border>
      <left style="medium">
        <color indexed="64"/>
      </left>
      <right style="medium">
        <color indexed="64"/>
      </right>
      <top style="medium">
        <color indexed="64"/>
      </top>
      <bottom style="thin">
        <color theme="0" tint="-0.34998626667073579"/>
      </bottom>
      <diagonal/>
    </border>
    <border>
      <left style="medium">
        <color indexed="64"/>
      </left>
      <right style="thin">
        <color auto="1"/>
      </right>
      <top style="medium">
        <color indexed="64"/>
      </top>
      <bottom style="thin">
        <color theme="0" tint="-0.34998626667073579"/>
      </bottom>
      <diagonal/>
    </border>
    <border>
      <left style="thin">
        <color auto="1"/>
      </left>
      <right style="medium">
        <color indexed="64"/>
      </right>
      <top style="medium">
        <color indexed="64"/>
      </top>
      <bottom style="thin">
        <color theme="0" tint="-0.34998626667073579"/>
      </bottom>
      <diagonal/>
    </border>
    <border>
      <left style="thin">
        <color indexed="64"/>
      </left>
      <right style="medium">
        <color indexed="64"/>
      </right>
      <top/>
      <bottom/>
      <diagonal/>
    </border>
    <border>
      <left style="medium">
        <color indexed="64"/>
      </left>
      <right style="thin">
        <color auto="1"/>
      </right>
      <top style="thin">
        <color auto="1"/>
      </top>
      <bottom style="thin">
        <color theme="0" tint="-0.34998626667073579"/>
      </bottom>
      <diagonal/>
    </border>
    <border>
      <left style="thin">
        <color auto="1"/>
      </left>
      <right style="mediumDashed">
        <color indexed="64"/>
      </right>
      <top style="thin">
        <color auto="1"/>
      </top>
      <bottom style="thin">
        <color theme="0" tint="-0.34998626667073579"/>
      </bottom>
      <diagonal/>
    </border>
    <border>
      <left style="thin">
        <color auto="1"/>
      </left>
      <right style="mediumDashed">
        <color indexed="64"/>
      </right>
      <top/>
      <bottom/>
      <diagonal/>
    </border>
    <border>
      <left style="medium">
        <color indexed="64"/>
      </left>
      <right style="medium">
        <color auto="1"/>
      </right>
      <top/>
      <bottom style="medium">
        <color indexed="64"/>
      </bottom>
      <diagonal/>
    </border>
    <border>
      <left/>
      <right style="thin">
        <color auto="1"/>
      </right>
      <top style="medium">
        <color indexed="64"/>
      </top>
      <bottom style="medium">
        <color indexed="64"/>
      </bottom>
      <diagonal/>
    </border>
    <border>
      <left/>
      <right/>
      <top/>
      <bottom style="thin">
        <color theme="0" tint="-0.34998626667073579"/>
      </bottom>
      <diagonal/>
    </border>
    <border>
      <left style="medium">
        <color indexed="64"/>
      </left>
      <right/>
      <top/>
      <bottom style="medium">
        <color indexed="64"/>
      </bottom>
      <diagonal/>
    </border>
    <border>
      <left/>
      <right style="mediumDashed">
        <color indexed="64"/>
      </right>
      <top/>
      <bottom style="medium">
        <color indexed="64"/>
      </bottom>
      <diagonal/>
    </border>
    <border>
      <left/>
      <right style="medium">
        <color indexed="64"/>
      </right>
      <top/>
      <bottom style="medium">
        <color indexed="64"/>
      </bottom>
      <diagonal/>
    </border>
    <border>
      <left style="medium">
        <color indexed="64"/>
      </left>
      <right style="thin">
        <color auto="1"/>
      </right>
      <top style="thin">
        <color theme="0" tint="-0.34998626667073579"/>
      </top>
      <bottom style="thin">
        <color theme="0" tint="-0.34998626667073579"/>
      </bottom>
      <diagonal/>
    </border>
    <border>
      <left style="thin">
        <color auto="1"/>
      </left>
      <right style="mediumDashed">
        <color indexed="64"/>
      </right>
      <top style="thin">
        <color theme="0" tint="-0.34998626667073579"/>
      </top>
      <bottom style="thin">
        <color theme="0" tint="-0.34998626667073579"/>
      </bottom>
      <diagonal/>
    </border>
    <border>
      <left style="medium">
        <color indexed="64"/>
      </left>
      <right/>
      <top/>
      <bottom style="thin">
        <color theme="0" tint="-0.34998626667073579"/>
      </bottom>
      <diagonal/>
    </border>
    <border>
      <left/>
      <right style="medium">
        <color indexed="64"/>
      </right>
      <top/>
      <bottom style="thin">
        <color theme="0" tint="-0.34998626667073579"/>
      </bottom>
      <diagonal/>
    </border>
    <border>
      <left style="medium">
        <color indexed="64"/>
      </left>
      <right style="medium">
        <color indexed="64"/>
      </right>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Dashed">
        <color indexed="64"/>
      </right>
      <top style="thin">
        <color theme="0" tint="-0.34998626667073579"/>
      </top>
      <bottom style="thin">
        <color theme="0" tint="-0.34998626667073579"/>
      </bottom>
      <diagonal/>
    </border>
    <border>
      <left style="thin">
        <color indexed="64"/>
      </left>
      <right style="mediumDashed">
        <color indexed="64"/>
      </right>
      <top style="medium">
        <color auto="1"/>
      </top>
      <bottom style="thin">
        <color theme="0" tint="-0.34998626667073579"/>
      </bottom>
      <diagonal/>
    </border>
    <border>
      <left style="mediumDashed">
        <color indexed="64"/>
      </left>
      <right style="thin">
        <color auto="1"/>
      </right>
      <top style="medium">
        <color indexed="64"/>
      </top>
      <bottom style="thin">
        <color theme="0" tint="-0.34998626667073579"/>
      </bottom>
      <diagonal/>
    </border>
    <border>
      <left style="thin">
        <color auto="1"/>
      </left>
      <right style="thin">
        <color auto="1"/>
      </right>
      <top style="medium">
        <color indexed="64"/>
      </top>
      <bottom style="thin">
        <color theme="0" tint="-0.34998626667073579"/>
      </bottom>
      <diagonal/>
    </border>
    <border>
      <left style="thin">
        <color rgb="FF7F7F7F"/>
      </left>
      <right style="medium">
        <color indexed="64"/>
      </right>
      <top style="thin">
        <color rgb="FF7F7F7F"/>
      </top>
      <bottom style="thin">
        <color theme="0" tint="-0.34998626667073579"/>
      </bottom>
      <diagonal/>
    </border>
    <border>
      <left/>
      <right style="thin">
        <color indexed="64"/>
      </right>
      <top/>
      <bottom style="thin">
        <color theme="0" tint="-0.34998626667073579"/>
      </bottom>
      <diagonal/>
    </border>
    <border>
      <left style="thin">
        <color indexed="64"/>
      </left>
      <right style="thin">
        <color indexed="64"/>
      </right>
      <top/>
      <bottom style="thin">
        <color theme="0" tint="-0.34998626667073579"/>
      </bottom>
      <diagonal/>
    </border>
    <border>
      <left style="medium">
        <color indexed="64"/>
      </left>
      <right style="thin">
        <color auto="1"/>
      </right>
      <top/>
      <bottom style="thin">
        <color theme="0" tint="-0.34998626667073579"/>
      </bottom>
      <diagonal/>
    </border>
    <border>
      <left style="thin">
        <color rgb="FF7F7F7F"/>
      </left>
      <right/>
      <top style="thin">
        <color rgb="FF7F7F7F"/>
      </top>
      <bottom style="thin">
        <color theme="0" tint="-0.34998626667073579"/>
      </bottom>
      <diagonal/>
    </border>
    <border>
      <left style="thin">
        <color rgb="FF7F7F7F"/>
      </left>
      <right style="thin">
        <color rgb="FF7F7F7F"/>
      </right>
      <top style="thin">
        <color rgb="FF7F7F7F"/>
      </top>
      <bottom style="thin">
        <color theme="0" tint="-0.34998626667073579"/>
      </bottom>
      <diagonal/>
    </border>
    <border>
      <left style="thin">
        <color indexed="64"/>
      </left>
      <right style="thin">
        <color rgb="FF7F7F7F"/>
      </right>
      <top/>
      <bottom style="thin">
        <color theme="0" tint="-0.34998626667073579"/>
      </bottom>
      <diagonal/>
    </border>
    <border>
      <left style="thin">
        <color rgb="FF7F7F7F"/>
      </left>
      <right style="medium">
        <color indexed="64"/>
      </right>
      <top/>
      <bottom style="thin">
        <color theme="0" tint="-0.34998626667073579"/>
      </bottom>
      <diagonal/>
    </border>
    <border>
      <left/>
      <right style="thin">
        <color theme="0" tint="-0.34998626667073579"/>
      </right>
      <top/>
      <bottom/>
      <diagonal/>
    </border>
    <border>
      <left style="thin">
        <color theme="0" tint="-0.34998626667073579"/>
      </left>
      <right style="medium">
        <color indexed="64"/>
      </right>
      <top style="thin">
        <color indexed="64"/>
      </top>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auto="1"/>
      </bottom>
      <diagonal/>
    </border>
    <border>
      <left/>
      <right style="thin">
        <color theme="0" tint="-0.34998626667073579"/>
      </right>
      <top/>
      <bottom style="thin">
        <color theme="0" tint="-0.249977111117893"/>
      </bottom>
      <diagonal/>
    </border>
    <border>
      <left style="thin">
        <color auto="1"/>
      </left>
      <right/>
      <top/>
      <bottom style="thin">
        <color theme="0" tint="-0.34998626667073579"/>
      </bottom>
      <diagonal/>
    </border>
    <border>
      <left/>
      <right/>
      <top/>
      <bottom style="thin">
        <color theme="0" tint="-0.249977111117893"/>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top/>
      <bottom style="thin">
        <color theme="0" tint="-0.34998626667073579"/>
      </bottom>
      <diagonal/>
    </border>
    <border>
      <left style="thin">
        <color theme="0" tint="-0.249977111117893"/>
      </left>
      <right style="medium">
        <color indexed="64"/>
      </right>
      <top style="thin">
        <color auto="1"/>
      </top>
      <bottom style="thin">
        <color theme="0" tint="-0.34998626667073579"/>
      </bottom>
      <diagonal/>
    </border>
    <border>
      <left/>
      <right/>
      <top/>
      <bottom style="medium">
        <color rgb="FF000000"/>
      </bottom>
      <diagonal/>
    </border>
    <border>
      <left style="medium">
        <color indexed="64"/>
      </left>
      <right/>
      <top style="thin">
        <color theme="0" tint="-0.34998626667073579"/>
      </top>
      <bottom/>
      <diagonal/>
    </border>
    <border>
      <left/>
      <right/>
      <top style="thin">
        <color theme="0" tint="-0.34998626667073579"/>
      </top>
      <bottom/>
      <diagonal/>
    </border>
    <border>
      <left/>
      <right style="medium">
        <color indexed="64"/>
      </right>
      <top style="thin">
        <color theme="0" tint="-0.34998626667073579"/>
      </top>
      <bottom/>
      <diagonal/>
    </border>
    <border>
      <left/>
      <right style="mediumDashed">
        <color indexed="64"/>
      </right>
      <top style="thin">
        <color theme="0" tint="-0.34998626667073579"/>
      </top>
      <bottom/>
      <diagonal/>
    </border>
    <border>
      <left/>
      <right style="mediumDashed">
        <color indexed="64"/>
      </right>
      <top/>
      <bottom/>
      <diagonal/>
    </border>
    <border>
      <left style="thin">
        <color auto="1"/>
      </left>
      <right style="medium">
        <color auto="1"/>
      </right>
      <top/>
      <bottom style="thin">
        <color auto="1"/>
      </bottom>
      <diagonal/>
    </border>
    <border>
      <left style="medium">
        <color indexed="64"/>
      </left>
      <right style="thin">
        <color auto="1"/>
      </right>
      <top/>
      <bottom style="thin">
        <color indexed="64"/>
      </bottom>
      <diagonal/>
    </border>
    <border>
      <left style="thin">
        <color auto="1"/>
      </left>
      <right style="medium">
        <color indexed="64"/>
      </right>
      <top style="thin">
        <color auto="1"/>
      </top>
      <bottom/>
      <diagonal/>
    </border>
    <border>
      <left/>
      <right/>
      <top style="thick">
        <color theme="0" tint="-0.24994659260841701"/>
      </top>
      <bottom style="thin">
        <color auto="1"/>
      </bottom>
      <diagonal/>
    </border>
    <border>
      <left/>
      <right/>
      <top style="thin">
        <color auto="1"/>
      </top>
      <bottom style="medium">
        <color indexed="64"/>
      </bottom>
      <diagonal/>
    </border>
    <border>
      <left/>
      <right style="medium">
        <color indexed="64"/>
      </right>
      <top style="thin">
        <color auto="1"/>
      </top>
      <bottom style="medium">
        <color indexed="64"/>
      </bottom>
      <diagonal/>
    </border>
  </borders>
  <cellStyleXfs count="8">
    <xf numFmtId="0" fontId="0" fillId="0" borderId="0"/>
    <xf numFmtId="44" fontId="4" fillId="0" borderId="0" applyFont="0" applyFill="0" applyBorder="0" applyAlignment="0" applyProtection="0"/>
    <xf numFmtId="9" fontId="4" fillId="0" borderId="0" applyFont="0" applyFill="0" applyBorder="0" applyAlignment="0" applyProtection="0"/>
    <xf numFmtId="0" fontId="29" fillId="9" borderId="0" applyNumberFormat="0" applyBorder="0" applyAlignment="0" applyProtection="0"/>
    <xf numFmtId="0" fontId="30" fillId="10" borderId="0" applyNumberFormat="0" applyBorder="0" applyAlignment="0" applyProtection="0"/>
    <xf numFmtId="0" fontId="31" fillId="11" borderId="45" applyNumberFormat="0" applyAlignment="0" applyProtection="0"/>
    <xf numFmtId="0" fontId="34" fillId="0" borderId="0" applyNumberFormat="0" applyFill="0" applyBorder="0" applyAlignment="0" applyProtection="0"/>
    <xf numFmtId="0" fontId="38" fillId="20" borderId="106">
      <alignment horizontal="left"/>
    </xf>
  </cellStyleXfs>
  <cellXfs count="594">
    <xf numFmtId="0" fontId="0" fillId="0" borderId="0" xfId="0"/>
    <xf numFmtId="0" fontId="0" fillId="0" borderId="0" xfId="0" applyAlignment="1">
      <alignment wrapText="1"/>
    </xf>
    <xf numFmtId="0" fontId="0" fillId="0" borderId="0" xfId="0" applyAlignment="1">
      <alignment horizontal="center" wrapText="1"/>
    </xf>
    <xf numFmtId="0" fontId="7" fillId="0" borderId="0" xfId="0" applyFont="1"/>
    <xf numFmtId="0" fontId="3" fillId="0" borderId="1" xfId="0" applyFont="1" applyBorder="1" applyAlignment="1">
      <alignment wrapText="1"/>
    </xf>
    <xf numFmtId="0" fontId="9"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0" borderId="4" xfId="0" applyFont="1" applyBorder="1" applyAlignment="1">
      <alignment horizontal="center" vertical="center" wrapText="1"/>
    </xf>
    <xf numFmtId="0" fontId="8" fillId="2" borderId="4" xfId="0" applyFont="1" applyFill="1" applyBorder="1" applyAlignment="1">
      <alignment horizontal="center" vertical="center" wrapText="1"/>
    </xf>
    <xf numFmtId="0" fontId="0" fillId="0" borderId="1" xfId="0" applyBorder="1" applyAlignment="1">
      <alignment horizontal="left" wrapText="1"/>
    </xf>
    <xf numFmtId="0" fontId="8" fillId="2" borderId="1" xfId="0" applyFont="1" applyFill="1" applyBorder="1" applyAlignment="1">
      <alignment horizontal="center" vertical="center" wrapText="1"/>
    </xf>
    <xf numFmtId="0" fontId="0" fillId="0" borderId="1" xfId="0" applyBorder="1" applyAlignment="1">
      <alignment horizontal="left" vertical="center" wrapText="1"/>
    </xf>
    <xf numFmtId="0" fontId="7" fillId="0" borderId="0" xfId="0" applyFont="1" applyAlignment="1">
      <alignment horizontal="center" vertical="center" wrapText="1"/>
    </xf>
    <xf numFmtId="0" fontId="8" fillId="2" borderId="2" xfId="0" applyFont="1" applyFill="1" applyBorder="1" applyAlignment="1">
      <alignment horizontal="center" vertical="center" wrapText="1"/>
    </xf>
    <xf numFmtId="0" fontId="8" fillId="0" borderId="3" xfId="0" applyFont="1" applyBorder="1" applyAlignment="1">
      <alignment horizontal="center" vertical="center" wrapText="1"/>
    </xf>
    <xf numFmtId="0" fontId="8" fillId="0" borderId="2" xfId="0" applyFont="1" applyBorder="1" applyAlignment="1">
      <alignment horizontal="center" vertical="center" wrapText="1"/>
    </xf>
    <xf numFmtId="0" fontId="8" fillId="2" borderId="3"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1"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6" fontId="1" fillId="0" borderId="1" xfId="0" applyNumberFormat="1" applyFont="1" applyBorder="1" applyAlignment="1">
      <alignment horizontal="center" vertical="center" wrapText="1"/>
    </xf>
    <xf numFmtId="3" fontId="1" fillId="2" borderId="1" xfId="0" applyNumberFormat="1" applyFont="1" applyFill="1" applyBorder="1" applyAlignment="1">
      <alignment horizontal="center" vertical="center" wrapText="1"/>
    </xf>
    <xf numFmtId="9" fontId="1"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0" fillId="0" borderId="1" xfId="0" applyBorder="1" applyAlignment="1">
      <alignment vertical="center"/>
    </xf>
    <xf numFmtId="0" fontId="3" fillId="0" borderId="1" xfId="0" applyFont="1" applyBorder="1" applyAlignment="1">
      <alignment vertical="center" wrapText="1"/>
    </xf>
    <xf numFmtId="0" fontId="2" fillId="2" borderId="1" xfId="0" applyFont="1" applyFill="1" applyBorder="1" applyAlignment="1">
      <alignment vertical="center" wrapText="1"/>
    </xf>
    <xf numFmtId="42" fontId="1" fillId="0" borderId="1" xfId="1" applyNumberFormat="1" applyFont="1" applyBorder="1" applyAlignment="1">
      <alignment horizontal="center" vertical="center" wrapText="1"/>
    </xf>
    <xf numFmtId="0" fontId="3" fillId="2" borderId="1" xfId="0" applyFont="1" applyFill="1" applyBorder="1" applyAlignment="1">
      <alignment horizontal="center" vertical="center" wrapText="1"/>
    </xf>
    <xf numFmtId="0" fontId="3" fillId="0" borderId="1" xfId="0" applyFont="1" applyBorder="1" applyAlignment="1">
      <alignment horizontal="left" vertical="center" wrapText="1"/>
    </xf>
    <xf numFmtId="44" fontId="3" fillId="0" borderId="1" xfId="1" applyFont="1" applyBorder="1" applyAlignment="1">
      <alignment horizontal="center" vertical="center" wrapText="1"/>
    </xf>
    <xf numFmtId="1" fontId="0" fillId="0" borderId="1" xfId="0" applyNumberFormat="1" applyBorder="1" applyAlignment="1">
      <alignment horizontal="center" vertical="center" wrapText="1"/>
    </xf>
    <xf numFmtId="0" fontId="0" fillId="0" borderId="1" xfId="0" applyBorder="1" applyAlignment="1">
      <alignment horizontal="center" wrapText="1"/>
    </xf>
    <xf numFmtId="0" fontId="1" fillId="0" borderId="1" xfId="0" applyFont="1" applyBorder="1" applyAlignment="1">
      <alignment horizontal="center" wrapText="1"/>
    </xf>
    <xf numFmtId="0" fontId="3" fillId="0" borderId="7" xfId="0" applyFont="1" applyBorder="1" applyAlignment="1">
      <alignment horizontal="center" wrapText="1"/>
    </xf>
    <xf numFmtId="0" fontId="3" fillId="0" borderId="1" xfId="0" applyFont="1" applyBorder="1" applyAlignment="1">
      <alignment horizontal="center" wrapText="1"/>
    </xf>
    <xf numFmtId="0" fontId="12" fillId="0" borderId="0" xfId="0" applyFont="1" applyAlignment="1">
      <alignment horizontal="left" vertical="center" indent="10"/>
    </xf>
    <xf numFmtId="0" fontId="14" fillId="0" borderId="0" xfId="0" applyFont="1"/>
    <xf numFmtId="0" fontId="13" fillId="0" borderId="0" xfId="0" applyFont="1"/>
    <xf numFmtId="0" fontId="13" fillId="0" borderId="1" xfId="0" applyFont="1" applyBorder="1" applyAlignment="1">
      <alignment vertical="center" wrapText="1"/>
    </xf>
    <xf numFmtId="0" fontId="14" fillId="0" borderId="0" xfId="0" applyFont="1" applyAlignment="1">
      <alignment vertical="center"/>
    </xf>
    <xf numFmtId="0" fontId="0" fillId="0" borderId="1" xfId="0" applyBorder="1"/>
    <xf numFmtId="0" fontId="12" fillId="0" borderId="0" xfId="0" applyFont="1" applyAlignment="1">
      <alignment vertical="center"/>
    </xf>
    <xf numFmtId="0" fontId="13" fillId="0" borderId="9" xfId="0" applyFont="1" applyBorder="1"/>
    <xf numFmtId="0" fontId="15" fillId="0" borderId="0" xfId="0" applyFont="1"/>
    <xf numFmtId="0" fontId="16" fillId="0" borderId="0" xfId="0" applyFont="1"/>
    <xf numFmtId="0" fontId="0" fillId="0" borderId="6" xfId="0" applyBorder="1"/>
    <xf numFmtId="0" fontId="13" fillId="0" borderId="6" xfId="0" applyFont="1" applyBorder="1" applyAlignment="1">
      <alignment vertical="center" wrapText="1"/>
    </xf>
    <xf numFmtId="0" fontId="13" fillId="0" borderId="11" xfId="0" applyFont="1" applyBorder="1" applyAlignment="1">
      <alignment vertical="center" wrapText="1"/>
    </xf>
    <xf numFmtId="0" fontId="13" fillId="0" borderId="13" xfId="0" applyFont="1" applyBorder="1"/>
    <xf numFmtId="0" fontId="17" fillId="0" borderId="0" xfId="0" applyFont="1"/>
    <xf numFmtId="0" fontId="0" fillId="3" borderId="1" xfId="0" applyFill="1" applyBorder="1"/>
    <xf numFmtId="0" fontId="13" fillId="0" borderId="10" xfId="0" applyFont="1" applyBorder="1"/>
    <xf numFmtId="0" fontId="8" fillId="4" borderId="1"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0" fillId="0" borderId="17" xfId="0" applyBorder="1"/>
    <xf numFmtId="0" fontId="7" fillId="0" borderId="0" xfId="0" applyFont="1" applyAlignment="1">
      <alignment horizontal="center" vertical="center"/>
    </xf>
    <xf numFmtId="0" fontId="0" fillId="3" borderId="0" xfId="0" applyFill="1" applyAlignment="1">
      <alignment vertical="center" wrapText="1"/>
    </xf>
    <xf numFmtId="0" fontId="0" fillId="0" borderId="10" xfId="0" applyBorder="1"/>
    <xf numFmtId="0" fontId="0" fillId="0" borderId="0" xfId="0" applyAlignment="1">
      <alignment vertical="center" wrapText="1"/>
    </xf>
    <xf numFmtId="0" fontId="13" fillId="0" borderId="12" xfId="0" applyFont="1" applyBorder="1" applyAlignment="1">
      <alignment vertical="center" wrapText="1"/>
    </xf>
    <xf numFmtId="0" fontId="3" fillId="0" borderId="16" xfId="0" applyFont="1" applyBorder="1" applyAlignment="1">
      <alignment wrapText="1"/>
    </xf>
    <xf numFmtId="0" fontId="0" fillId="0" borderId="19" xfId="0" applyBorder="1"/>
    <xf numFmtId="0" fontId="13" fillId="0" borderId="17" xfId="0" applyFont="1" applyBorder="1"/>
    <xf numFmtId="0" fontId="1" fillId="0" borderId="14" xfId="0" applyFont="1" applyBorder="1" applyAlignment="1">
      <alignment horizontal="center" wrapText="1"/>
    </xf>
    <xf numFmtId="0" fontId="3" fillId="0" borderId="14" xfId="0" applyFont="1" applyBorder="1" applyAlignment="1">
      <alignment horizontal="center" wrapText="1"/>
    </xf>
    <xf numFmtId="0" fontId="13" fillId="0" borderId="1" xfId="0" applyFont="1" applyBorder="1"/>
    <xf numFmtId="0" fontId="0" fillId="6" borderId="1" xfId="0" applyFill="1" applyBorder="1" applyAlignment="1">
      <alignment horizontal="left" wrapText="1"/>
    </xf>
    <xf numFmtId="0" fontId="11" fillId="7" borderId="16"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3" fillId="7" borderId="1" xfId="0" applyFont="1" applyFill="1" applyBorder="1" applyAlignment="1">
      <alignment wrapText="1"/>
    </xf>
    <xf numFmtId="0" fontId="0" fillId="3" borderId="1" xfId="0" applyFill="1" applyBorder="1" applyAlignment="1">
      <alignment vertical="center" wrapText="1"/>
    </xf>
    <xf numFmtId="0" fontId="0" fillId="0" borderId="0" xfId="0" applyAlignment="1">
      <alignment horizontal="left" vertical="top" wrapText="1"/>
    </xf>
    <xf numFmtId="0" fontId="13" fillId="0" borderId="0" xfId="0" applyFont="1" applyAlignment="1">
      <alignment vertical="top" wrapText="1"/>
    </xf>
    <xf numFmtId="0" fontId="18" fillId="0" borderId="14" xfId="0" applyFont="1" applyBorder="1" applyAlignment="1">
      <alignment vertical="center" wrapText="1"/>
    </xf>
    <xf numFmtId="0" fontId="6" fillId="0" borderId="1" xfId="0" applyFont="1" applyBorder="1" applyAlignment="1">
      <alignment horizontal="center" wrapText="1"/>
    </xf>
    <xf numFmtId="0" fontId="1" fillId="0" borderId="25" xfId="0" applyFont="1" applyBorder="1" applyAlignment="1">
      <alignment horizontal="center" wrapText="1"/>
    </xf>
    <xf numFmtId="0" fontId="3" fillId="0" borderId="24" xfId="0" applyFont="1" applyBorder="1" applyAlignment="1">
      <alignment horizontal="center" wrapText="1"/>
    </xf>
    <xf numFmtId="0" fontId="3" fillId="0" borderId="25" xfId="0" applyFont="1" applyBorder="1" applyAlignment="1">
      <alignment horizontal="center" wrapText="1"/>
    </xf>
    <xf numFmtId="0" fontId="1" fillId="0" borderId="24" xfId="0" applyFont="1" applyBorder="1" applyAlignment="1">
      <alignment horizontal="center" wrapText="1"/>
    </xf>
    <xf numFmtId="0" fontId="18" fillId="0" borderId="1" xfId="0" applyFont="1" applyBorder="1" applyAlignment="1">
      <alignment vertical="center" wrapText="1"/>
    </xf>
    <xf numFmtId="0" fontId="0" fillId="0" borderId="14" xfId="0" applyBorder="1" applyAlignment="1">
      <alignment horizontal="center" wrapText="1"/>
    </xf>
    <xf numFmtId="0" fontId="0" fillId="0" borderId="24" xfId="0" applyBorder="1" applyAlignment="1">
      <alignment horizontal="center" wrapText="1"/>
    </xf>
    <xf numFmtId="0" fontId="18" fillId="0" borderId="24" xfId="0" applyFont="1" applyBorder="1" applyAlignment="1">
      <alignment vertical="center" wrapText="1"/>
    </xf>
    <xf numFmtId="0" fontId="18" fillId="0" borderId="25" xfId="0" applyFont="1" applyBorder="1" applyAlignment="1">
      <alignment vertical="center" wrapText="1"/>
    </xf>
    <xf numFmtId="0" fontId="0" fillId="0" borderId="17" xfId="0" applyBorder="1" applyAlignment="1">
      <alignment horizontal="center"/>
    </xf>
    <xf numFmtId="0" fontId="0" fillId="0" borderId="0" xfId="0" applyAlignment="1">
      <alignment horizontal="center"/>
    </xf>
    <xf numFmtId="0" fontId="7" fillId="0" borderId="18" xfId="0" applyFont="1" applyBorder="1"/>
    <xf numFmtId="9" fontId="1" fillId="0" borderId="1" xfId="0" applyNumberFormat="1" applyFont="1" applyBorder="1" applyAlignment="1">
      <alignment horizontal="center" wrapText="1"/>
    </xf>
    <xf numFmtId="1" fontId="0" fillId="0" borderId="1" xfId="0" applyNumberFormat="1" applyBorder="1" applyAlignment="1">
      <alignment horizontal="center" wrapText="1"/>
    </xf>
    <xf numFmtId="0" fontId="21" fillId="0" borderId="14" xfId="0" applyFont="1" applyBorder="1" applyAlignment="1">
      <alignment vertical="center" wrapText="1"/>
    </xf>
    <xf numFmtId="1" fontId="0" fillId="0" borderId="25" xfId="0" applyNumberFormat="1" applyBorder="1" applyAlignment="1">
      <alignment horizontal="center" wrapText="1"/>
    </xf>
    <xf numFmtId="0" fontId="0" fillId="0" borderId="25" xfId="0" applyBorder="1" applyAlignment="1">
      <alignment horizontal="center" wrapText="1"/>
    </xf>
    <xf numFmtId="0" fontId="3" fillId="0" borderId="25" xfId="0" applyFont="1" applyBorder="1" applyAlignment="1">
      <alignment wrapText="1"/>
    </xf>
    <xf numFmtId="0" fontId="6" fillId="0" borderId="25" xfId="0" applyFont="1" applyBorder="1" applyAlignment="1">
      <alignment horizontal="center" wrapText="1"/>
    </xf>
    <xf numFmtId="0" fontId="21" fillId="0" borderId="24" xfId="0" applyFont="1" applyBorder="1" applyAlignment="1">
      <alignment vertical="center" wrapText="1"/>
    </xf>
    <xf numFmtId="0" fontId="0" fillId="0" borderId="25" xfId="0" applyBorder="1"/>
    <xf numFmtId="0" fontId="3" fillId="0" borderId="7" xfId="0" applyFont="1" applyBorder="1" applyAlignment="1">
      <alignment wrapText="1"/>
    </xf>
    <xf numFmtId="0" fontId="3" fillId="0" borderId="30" xfId="0" applyFont="1" applyBorder="1" applyAlignment="1">
      <alignment wrapText="1"/>
    </xf>
    <xf numFmtId="0" fontId="8" fillId="4" borderId="14"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3" fillId="0" borderId="30" xfId="0" applyFont="1" applyBorder="1" applyAlignment="1">
      <alignment horizontal="center" wrapText="1"/>
    </xf>
    <xf numFmtId="0" fontId="8" fillId="2" borderId="7"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0" fillId="0" borderId="32" xfId="0" applyBorder="1" applyAlignment="1">
      <alignment horizontal="left" wrapText="1"/>
    </xf>
    <xf numFmtId="0" fontId="0" fillId="0" borderId="33" xfId="0" applyBorder="1" applyAlignment="1">
      <alignment horizontal="left" wrapText="1"/>
    </xf>
    <xf numFmtId="0" fontId="9" fillId="2" borderId="14"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0" fillId="0" borderId="1" xfId="0" applyBorder="1" applyAlignment="1">
      <alignment vertical="center" wrapText="1"/>
    </xf>
    <xf numFmtId="0" fontId="4" fillId="0" borderId="1" xfId="0" applyFont="1" applyBorder="1" applyAlignment="1">
      <alignment vertical="center" wrapText="1"/>
    </xf>
    <xf numFmtId="0" fontId="13" fillId="0" borderId="36" xfId="0" applyFont="1" applyBorder="1" applyAlignment="1">
      <alignment horizontal="center" vertical="center" wrapText="1"/>
    </xf>
    <xf numFmtId="0" fontId="13" fillId="0" borderId="14" xfId="0" applyFont="1" applyBorder="1" applyAlignment="1">
      <alignment horizontal="center" vertical="center" wrapText="1"/>
    </xf>
    <xf numFmtId="165" fontId="1" fillId="0" borderId="1" xfId="1"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1" fillId="0" borderId="7" xfId="0" applyFont="1" applyBorder="1" applyAlignment="1">
      <alignment horizontal="center" vertical="center" wrapText="1"/>
    </xf>
    <xf numFmtId="166" fontId="3" fillId="0" borderId="1" xfId="0" applyNumberFormat="1" applyFont="1" applyBorder="1" applyAlignment="1">
      <alignment horizontal="center" vertical="center" wrapText="1"/>
    </xf>
    <xf numFmtId="0" fontId="3" fillId="0" borderId="7" xfId="0" applyFont="1" applyBorder="1" applyAlignment="1">
      <alignment horizontal="center" vertical="center" wrapText="1"/>
    </xf>
    <xf numFmtId="165" fontId="3" fillId="0" borderId="1" xfId="0" applyNumberFormat="1" applyFont="1" applyBorder="1" applyAlignment="1">
      <alignment horizontal="center" vertical="center" wrapText="1"/>
    </xf>
    <xf numFmtId="165" fontId="1" fillId="0" borderId="1" xfId="0" applyNumberFormat="1" applyFont="1" applyBorder="1" applyAlignment="1">
      <alignment horizontal="center" vertical="center" wrapText="1"/>
    </xf>
    <xf numFmtId="166" fontId="0" fillId="0" borderId="14" xfId="0" applyNumberFormat="1" applyBorder="1" applyAlignment="1">
      <alignment horizontal="center" vertical="center" wrapText="1"/>
    </xf>
    <xf numFmtId="0" fontId="0" fillId="0" borderId="14" xfId="0" applyBorder="1" applyAlignment="1">
      <alignment horizontal="center" vertical="center" wrapText="1"/>
    </xf>
    <xf numFmtId="0" fontId="3" fillId="0" borderId="14" xfId="0" applyFont="1" applyBorder="1" applyAlignment="1">
      <alignment horizontal="center" vertical="center" wrapText="1"/>
    </xf>
    <xf numFmtId="9" fontId="3" fillId="0" borderId="1" xfId="2" applyFont="1" applyFill="1" applyBorder="1" applyAlignment="1">
      <alignment horizontal="center" vertical="center" wrapText="1"/>
    </xf>
    <xf numFmtId="167" fontId="3" fillId="0" borderId="1" xfId="2" applyNumberFormat="1" applyFont="1" applyFill="1" applyBorder="1" applyAlignment="1">
      <alignment horizontal="center" vertical="center" wrapText="1"/>
    </xf>
    <xf numFmtId="10" fontId="3" fillId="0" borderId="1" xfId="2" applyNumberFormat="1" applyFont="1" applyFill="1" applyBorder="1" applyAlignment="1">
      <alignment horizontal="center" vertical="center" wrapText="1"/>
    </xf>
    <xf numFmtId="9" fontId="3" fillId="0" borderId="1" xfId="0" applyNumberFormat="1" applyFont="1" applyBorder="1" applyAlignment="1">
      <alignment horizontal="center" wrapText="1"/>
    </xf>
    <xf numFmtId="9" fontId="3" fillId="0" borderId="25" xfId="0" applyNumberFormat="1" applyFont="1" applyBorder="1" applyAlignment="1">
      <alignment horizontal="center" wrapText="1"/>
    </xf>
    <xf numFmtId="0" fontId="1" fillId="0" borderId="14" xfId="0" applyFont="1" applyBorder="1" applyAlignment="1">
      <alignment horizontal="center" vertical="center" wrapText="1"/>
    </xf>
    <xf numFmtId="9" fontId="1" fillId="0" borderId="1" xfId="2" applyFont="1" applyFill="1" applyBorder="1" applyAlignment="1">
      <alignment horizontal="center" vertical="center" wrapText="1"/>
    </xf>
    <xf numFmtId="9" fontId="1" fillId="0" borderId="25" xfId="0" applyNumberFormat="1" applyFont="1" applyBorder="1" applyAlignment="1">
      <alignment horizontal="center" wrapText="1"/>
    </xf>
    <xf numFmtId="165" fontId="6" fillId="0" borderId="0" xfId="0" applyNumberFormat="1" applyFont="1" applyAlignment="1">
      <alignment horizontal="center" vertical="center" wrapText="1"/>
    </xf>
    <xf numFmtId="164" fontId="6" fillId="0" borderId="1" xfId="1" applyNumberFormat="1" applyFont="1" applyFill="1" applyBorder="1" applyAlignment="1">
      <alignment horizontal="center" vertical="center" wrapText="1"/>
    </xf>
    <xf numFmtId="164" fontId="3" fillId="0" borderId="1" xfId="1" applyNumberFormat="1" applyFont="1" applyFill="1" applyBorder="1" applyAlignment="1">
      <alignment horizontal="center" vertical="center" wrapText="1"/>
    </xf>
    <xf numFmtId="165" fontId="0" fillId="0" borderId="1" xfId="0" applyNumberFormat="1" applyBorder="1" applyAlignment="1">
      <alignment horizontal="center" vertical="center"/>
    </xf>
    <xf numFmtId="165" fontId="24" fillId="0" borderId="1" xfId="0" applyNumberFormat="1" applyFont="1" applyBorder="1" applyAlignment="1">
      <alignment horizontal="center" vertical="center"/>
    </xf>
    <xf numFmtId="0" fontId="18" fillId="0" borderId="1" xfId="0" applyFont="1" applyBorder="1" applyAlignment="1">
      <alignment horizontal="center" vertical="center" wrapText="1"/>
    </xf>
    <xf numFmtId="2" fontId="3" fillId="0" borderId="14" xfId="0" applyNumberFormat="1" applyFont="1" applyBorder="1" applyAlignment="1">
      <alignment horizontal="center" vertical="center" wrapText="1"/>
    </xf>
    <xf numFmtId="2" fontId="3" fillId="0" borderId="14" xfId="0" applyNumberFormat="1" applyFont="1" applyBorder="1" applyAlignment="1">
      <alignment horizontal="center" wrapText="1"/>
    </xf>
    <xf numFmtId="2" fontId="3" fillId="0" borderId="24" xfId="0" applyNumberFormat="1" applyFont="1" applyBorder="1" applyAlignment="1">
      <alignment horizontal="center" wrapText="1"/>
    </xf>
    <xf numFmtId="0" fontId="0" fillId="0" borderId="1" xfId="0" applyBorder="1" applyAlignment="1">
      <alignment horizontal="center" vertical="center"/>
    </xf>
    <xf numFmtId="9" fontId="3" fillId="0" borderId="14" xfId="2" applyFont="1" applyFill="1" applyBorder="1" applyAlignment="1">
      <alignment horizontal="center" vertical="center" wrapText="1"/>
    </xf>
    <xf numFmtId="9" fontId="1" fillId="0" borderId="14" xfId="2" applyFont="1" applyFill="1" applyBorder="1" applyAlignment="1">
      <alignment horizontal="center" vertical="center" wrapText="1"/>
    </xf>
    <xf numFmtId="164" fontId="0" fillId="0" borderId="37" xfId="1" applyNumberFormat="1" applyFont="1" applyFill="1" applyBorder="1" applyAlignment="1">
      <alignment horizontal="center" vertical="center" wrapText="1"/>
    </xf>
    <xf numFmtId="164" fontId="0" fillId="0" borderId="14" xfId="1" applyNumberFormat="1" applyFont="1" applyFill="1" applyBorder="1" applyAlignment="1">
      <alignment horizontal="center" vertical="center" wrapText="1"/>
    </xf>
    <xf numFmtId="44" fontId="0" fillId="0" borderId="14" xfId="1" applyFont="1" applyFill="1" applyBorder="1" applyAlignment="1">
      <alignment horizontal="center" vertical="center" wrapText="1"/>
    </xf>
    <xf numFmtId="0" fontId="3" fillId="0" borderId="32" xfId="0" applyFont="1" applyBorder="1" applyAlignment="1">
      <alignment horizontal="center" vertical="center" wrapText="1"/>
    </xf>
    <xf numFmtId="0" fontId="21" fillId="0" borderId="1" xfId="0" applyFont="1" applyBorder="1" applyAlignment="1">
      <alignment horizontal="center" vertical="center" wrapText="1"/>
    </xf>
    <xf numFmtId="0" fontId="0" fillId="0" borderId="32" xfId="0" applyBorder="1" applyAlignment="1">
      <alignment horizontal="center" vertical="center" wrapText="1"/>
    </xf>
    <xf numFmtId="0" fontId="3" fillId="0" borderId="15" xfId="0" applyFont="1" applyBorder="1" applyAlignment="1">
      <alignment horizontal="center" vertical="center" wrapText="1"/>
    </xf>
    <xf numFmtId="0" fontId="0" fillId="0" borderId="15" xfId="0" applyBorder="1" applyAlignment="1">
      <alignment horizontal="center" vertical="center" wrapText="1"/>
    </xf>
    <xf numFmtId="0" fontId="8" fillId="4" borderId="8" xfId="0" applyFont="1" applyFill="1" applyBorder="1" applyAlignment="1">
      <alignment horizontal="center" vertical="center" wrapText="1"/>
    </xf>
    <xf numFmtId="0" fontId="0" fillId="6" borderId="8" xfId="0" applyFill="1" applyBorder="1" applyAlignment="1">
      <alignment horizontal="left" wrapText="1"/>
    </xf>
    <xf numFmtId="0" fontId="0" fillId="0" borderId="8" xfId="0" applyBorder="1" applyAlignment="1">
      <alignment horizontal="left" vertical="center" wrapText="1"/>
    </xf>
    <xf numFmtId="0" fontId="3" fillId="0" borderId="11" xfId="0" applyFont="1" applyBorder="1" applyAlignment="1">
      <alignment wrapText="1"/>
    </xf>
    <xf numFmtId="0" fontId="0" fillId="0" borderId="38" xfId="0" applyBorder="1" applyAlignment="1">
      <alignment horizontal="center" vertical="center" wrapText="1"/>
    </xf>
    <xf numFmtId="0" fontId="0" fillId="0" borderId="39" xfId="0" applyBorder="1" applyAlignment="1">
      <alignment horizontal="center" vertical="center" wrapText="1"/>
    </xf>
    <xf numFmtId="1" fontId="0" fillId="0" borderId="40" xfId="0" applyNumberFormat="1" applyBorder="1" applyAlignment="1">
      <alignment horizontal="center" vertical="center" wrapText="1"/>
    </xf>
    <xf numFmtId="0" fontId="0" fillId="0" borderId="40" xfId="0" applyBorder="1" applyAlignment="1">
      <alignment horizontal="center" vertical="center" wrapText="1"/>
    </xf>
    <xf numFmtId="0" fontId="3" fillId="0" borderId="40" xfId="0" applyFont="1" applyBorder="1" applyAlignment="1">
      <alignment horizontal="center" vertical="center" wrapText="1"/>
    </xf>
    <xf numFmtId="164" fontId="3" fillId="0" borderId="40" xfId="1" applyNumberFormat="1" applyFont="1" applyFill="1" applyBorder="1" applyAlignment="1">
      <alignment horizontal="center" vertical="center" wrapText="1"/>
    </xf>
    <xf numFmtId="164" fontId="1" fillId="0" borderId="40" xfId="1" applyNumberFormat="1" applyFont="1" applyFill="1" applyBorder="1" applyAlignment="1">
      <alignment horizontal="center" vertical="center" wrapText="1"/>
    </xf>
    <xf numFmtId="0" fontId="1" fillId="0" borderId="40" xfId="0" applyFont="1" applyBorder="1" applyAlignment="1">
      <alignment horizontal="center" vertical="center" wrapText="1"/>
    </xf>
    <xf numFmtId="0" fontId="3" fillId="0" borderId="41" xfId="0" applyFont="1" applyBorder="1" applyAlignment="1">
      <alignment horizontal="center" vertical="center" wrapText="1"/>
    </xf>
    <xf numFmtId="0" fontId="0" fillId="0" borderId="36" xfId="0" applyBorder="1" applyAlignment="1">
      <alignment horizontal="center" vertical="center" wrapText="1"/>
    </xf>
    <xf numFmtId="0" fontId="0" fillId="0" borderId="8" xfId="0" applyBorder="1" applyAlignment="1">
      <alignment horizontal="center" vertical="center" wrapText="1"/>
    </xf>
    <xf numFmtId="164" fontId="1" fillId="0" borderId="1" xfId="1" applyNumberFormat="1" applyFont="1" applyFill="1" applyBorder="1" applyAlignment="1">
      <alignment horizontal="center" vertical="center" wrapText="1"/>
    </xf>
    <xf numFmtId="0" fontId="0" fillId="0" borderId="42" xfId="0" applyBorder="1" applyAlignment="1">
      <alignment horizontal="center" vertical="center" wrapText="1"/>
    </xf>
    <xf numFmtId="0" fontId="0" fillId="0" borderId="43" xfId="0" applyBorder="1" applyAlignment="1">
      <alignment horizontal="center" vertical="center" wrapText="1"/>
    </xf>
    <xf numFmtId="1" fontId="0" fillId="0" borderId="25" xfId="0" applyNumberFormat="1" applyBorder="1" applyAlignment="1">
      <alignment horizontal="center" vertical="center" wrapText="1"/>
    </xf>
    <xf numFmtId="0" fontId="0" fillId="0" borderId="25" xfId="0" applyBorder="1" applyAlignment="1">
      <alignment horizontal="center" vertical="center" wrapText="1"/>
    </xf>
    <xf numFmtId="0" fontId="3" fillId="0" borderId="25" xfId="0" applyFont="1" applyBorder="1" applyAlignment="1">
      <alignment horizontal="center" vertical="center" wrapText="1"/>
    </xf>
    <xf numFmtId="164" fontId="3" fillId="0" borderId="25" xfId="1" applyNumberFormat="1" applyFont="1" applyFill="1" applyBorder="1" applyAlignment="1">
      <alignment horizontal="center" vertical="center" wrapText="1"/>
    </xf>
    <xf numFmtId="164" fontId="1" fillId="0" borderId="25" xfId="1" applyNumberFormat="1" applyFont="1" applyFill="1" applyBorder="1" applyAlignment="1">
      <alignment horizontal="center" vertical="center" wrapText="1"/>
    </xf>
    <xf numFmtId="0" fontId="1" fillId="0" borderId="25" xfId="0" applyFont="1" applyBorder="1" applyAlignment="1">
      <alignment horizontal="center" vertical="center" wrapText="1"/>
    </xf>
    <xf numFmtId="0" fontId="3" fillId="0" borderId="44" xfId="0" applyFont="1" applyBorder="1" applyAlignment="1">
      <alignment horizontal="center" vertical="center" wrapText="1"/>
    </xf>
    <xf numFmtId="1" fontId="27" fillId="0" borderId="0" xfId="0" applyNumberFormat="1" applyFont="1"/>
    <xf numFmtId="0" fontId="27" fillId="0" borderId="0" xfId="0" applyFont="1"/>
    <xf numFmtId="0" fontId="28" fillId="8" borderId="0" xfId="0" applyFont="1" applyFill="1" applyAlignment="1">
      <alignment horizontal="center" vertical="center" wrapText="1"/>
    </xf>
    <xf numFmtId="0" fontId="0" fillId="5" borderId="0" xfId="0" applyFill="1"/>
    <xf numFmtId="0" fontId="0" fillId="5" borderId="0" xfId="0" applyFill="1" applyAlignment="1">
      <alignment horizontal="center"/>
    </xf>
    <xf numFmtId="0" fontId="0" fillId="5" borderId="0" xfId="0" applyFill="1" applyAlignment="1">
      <alignment vertical="center"/>
    </xf>
    <xf numFmtId="2" fontId="0" fillId="0" borderId="0" xfId="2" applyNumberFormat="1" applyFont="1"/>
    <xf numFmtId="0" fontId="21" fillId="14" borderId="0" xfId="0" applyFont="1" applyFill="1" applyAlignment="1">
      <alignment horizontal="right" vertical="center" wrapText="1"/>
    </xf>
    <xf numFmtId="2" fontId="0" fillId="0" borderId="0" xfId="2" applyNumberFormat="1" applyFont="1" applyAlignment="1">
      <alignment horizontal="right"/>
    </xf>
    <xf numFmtId="0" fontId="2" fillId="5" borderId="62" xfId="0" applyFont="1" applyFill="1" applyBorder="1" applyAlignment="1">
      <alignment vertical="center"/>
    </xf>
    <xf numFmtId="2" fontId="33" fillId="13" borderId="6" xfId="2" applyNumberFormat="1" applyFont="1" applyFill="1" applyBorder="1" applyAlignment="1">
      <alignment horizontal="right" vertical="center" wrapText="1"/>
    </xf>
    <xf numFmtId="0" fontId="33" fillId="13" borderId="63" xfId="3" applyFont="1" applyFill="1" applyBorder="1" applyAlignment="1">
      <alignment horizontal="center" vertical="center" wrapText="1"/>
    </xf>
    <xf numFmtId="0" fontId="18" fillId="0" borderId="8" xfId="0" applyFont="1" applyBorder="1" applyAlignment="1">
      <alignment horizontal="left" vertical="center" wrapText="1"/>
    </xf>
    <xf numFmtId="2" fontId="21" fillId="14" borderId="1" xfId="0" applyNumberFormat="1" applyFont="1" applyFill="1" applyBorder="1" applyAlignment="1">
      <alignment horizontal="right" vertical="center" wrapText="1"/>
    </xf>
    <xf numFmtId="1" fontId="21" fillId="14" borderId="15" xfId="0" applyNumberFormat="1" applyFont="1" applyFill="1" applyBorder="1" applyAlignment="1">
      <alignment horizontal="center" vertical="center" wrapText="1"/>
    </xf>
    <xf numFmtId="1" fontId="21" fillId="0" borderId="15" xfId="0" applyNumberFormat="1" applyFont="1" applyBorder="1" applyAlignment="1">
      <alignment horizontal="center" vertical="center" wrapText="1"/>
    </xf>
    <xf numFmtId="0" fontId="18" fillId="14" borderId="8" xfId="0" applyFont="1" applyFill="1" applyBorder="1" applyAlignment="1">
      <alignment horizontal="left" vertical="center" wrapText="1"/>
    </xf>
    <xf numFmtId="0" fontId="35" fillId="0" borderId="0" xfId="0" applyFont="1" applyAlignment="1">
      <alignment horizontal="right" vertical="top" wrapText="1"/>
    </xf>
    <xf numFmtId="0" fontId="36" fillId="0" borderId="0" xfId="0" applyFont="1" applyAlignment="1">
      <alignment horizontal="left" vertical="top" wrapText="1"/>
    </xf>
    <xf numFmtId="44" fontId="0" fillId="0" borderId="0" xfId="1" applyFont="1"/>
    <xf numFmtId="0" fontId="2" fillId="5" borderId="57" xfId="3" applyFont="1" applyFill="1" applyBorder="1" applyAlignment="1">
      <alignment horizontal="center" vertical="center"/>
    </xf>
    <xf numFmtId="44" fontId="0" fillId="0" borderId="65" xfId="1" applyFont="1" applyFill="1" applyBorder="1" applyAlignment="1">
      <alignment horizontal="center" vertical="center"/>
    </xf>
    <xf numFmtId="0" fontId="0" fillId="0" borderId="65" xfId="0" applyBorder="1" applyAlignment="1">
      <alignment horizontal="center" vertical="center"/>
    </xf>
    <xf numFmtId="0" fontId="0" fillId="0" borderId="46" xfId="0" applyBorder="1" applyAlignment="1">
      <alignment horizontal="center" vertical="center"/>
    </xf>
    <xf numFmtId="0" fontId="13" fillId="0" borderId="72" xfId="0" applyFont="1" applyBorder="1" applyAlignment="1">
      <alignment horizontal="center" vertical="center" wrapText="1"/>
    </xf>
    <xf numFmtId="0" fontId="13" fillId="0" borderId="58" xfId="0" applyFont="1" applyBorder="1" applyAlignment="1">
      <alignment horizontal="center" vertical="center" wrapText="1"/>
    </xf>
    <xf numFmtId="44" fontId="13" fillId="0" borderId="58" xfId="1" applyFont="1" applyFill="1" applyBorder="1" applyAlignment="1">
      <alignment horizontal="center" vertical="center" wrapText="1"/>
    </xf>
    <xf numFmtId="0" fontId="2" fillId="5" borderId="47" xfId="0" applyFont="1" applyFill="1" applyBorder="1" applyAlignment="1">
      <alignment horizontal="center" vertical="center" wrapText="1"/>
    </xf>
    <xf numFmtId="0" fontId="2" fillId="5" borderId="67" xfId="0" applyFont="1" applyFill="1" applyBorder="1" applyAlignment="1">
      <alignment horizontal="center" vertical="center" wrapText="1"/>
    </xf>
    <xf numFmtId="0" fontId="2" fillId="5" borderId="46" xfId="0" applyFont="1" applyFill="1" applyBorder="1" applyAlignment="1">
      <alignment horizontal="center" vertical="center" wrapText="1"/>
    </xf>
    <xf numFmtId="0" fontId="2" fillId="5" borderId="65" xfId="0" applyFont="1" applyFill="1" applyBorder="1" applyAlignment="1">
      <alignment horizontal="center" vertical="center" wrapText="1"/>
    </xf>
    <xf numFmtId="0" fontId="2" fillId="5" borderId="48" xfId="0" applyFont="1" applyFill="1" applyBorder="1" applyAlignment="1">
      <alignment horizontal="center" vertical="center" wrapText="1"/>
    </xf>
    <xf numFmtId="44" fontId="2" fillId="5" borderId="65" xfId="1" applyFont="1" applyFill="1" applyBorder="1" applyAlignment="1">
      <alignment horizontal="center" vertical="center" wrapText="1"/>
    </xf>
    <xf numFmtId="0" fontId="2" fillId="5" borderId="85" xfId="0" applyFont="1" applyFill="1" applyBorder="1" applyAlignment="1">
      <alignment horizontal="center" vertical="center" wrapText="1"/>
    </xf>
    <xf numFmtId="0" fontId="2" fillId="5" borderId="86" xfId="0" applyFont="1" applyFill="1" applyBorder="1" applyAlignment="1">
      <alignment horizontal="center" vertical="center" wrapText="1"/>
    </xf>
    <xf numFmtId="0" fontId="2" fillId="5" borderId="87" xfId="0" applyFont="1" applyFill="1" applyBorder="1" applyAlignment="1">
      <alignment horizontal="center" vertical="center" wrapText="1"/>
    </xf>
    <xf numFmtId="0" fontId="2" fillId="5" borderId="89" xfId="0" applyFont="1" applyFill="1" applyBorder="1" applyAlignment="1">
      <alignment horizontal="center" vertical="center" wrapText="1"/>
    </xf>
    <xf numFmtId="0" fontId="2" fillId="5" borderId="90" xfId="0" applyFont="1" applyFill="1" applyBorder="1" applyAlignment="1">
      <alignment horizontal="center" vertical="center" wrapText="1"/>
    </xf>
    <xf numFmtId="0" fontId="2" fillId="5" borderId="91" xfId="0" applyFont="1" applyFill="1" applyBorder="1" applyAlignment="1">
      <alignment horizontal="center" vertical="center" wrapText="1"/>
    </xf>
    <xf numFmtId="0" fontId="2" fillId="5" borderId="80" xfId="0" applyFont="1" applyFill="1" applyBorder="1" applyAlignment="1">
      <alignment horizontal="center" vertical="center" wrapText="1"/>
    </xf>
    <xf numFmtId="0" fontId="2" fillId="5" borderId="94" xfId="0" applyFont="1" applyFill="1" applyBorder="1" applyAlignment="1">
      <alignment horizontal="center" vertical="center" wrapText="1"/>
    </xf>
    <xf numFmtId="0" fontId="2" fillId="5" borderId="90" xfId="0" applyFont="1" applyFill="1" applyBorder="1" applyAlignment="1">
      <alignment horizontal="center" vertical="center"/>
    </xf>
    <xf numFmtId="0" fontId="2" fillId="5" borderId="74" xfId="0" applyFont="1" applyFill="1" applyBorder="1" applyAlignment="1">
      <alignment horizontal="center" vertical="center" wrapText="1"/>
    </xf>
    <xf numFmtId="0" fontId="2" fillId="5" borderId="91" xfId="0" applyFont="1" applyFill="1" applyBorder="1" applyAlignment="1">
      <alignment horizontal="center" vertical="center"/>
    </xf>
    <xf numFmtId="0" fontId="2" fillId="5" borderId="66" xfId="0" applyFont="1" applyFill="1" applyBorder="1" applyAlignment="1">
      <alignment horizontal="center" vertical="center" wrapText="1"/>
    </xf>
    <xf numFmtId="0" fontId="2" fillId="5" borderId="65" xfId="5" applyFont="1" applyFill="1" applyBorder="1" applyAlignment="1">
      <alignment horizontal="center" vertical="center" wrapText="1"/>
    </xf>
    <xf numFmtId="0" fontId="13" fillId="12" borderId="97" xfId="0" applyFont="1" applyFill="1" applyBorder="1" applyAlignment="1">
      <alignment horizontal="right" vertical="center" wrapText="1"/>
    </xf>
    <xf numFmtId="0" fontId="13" fillId="12" borderId="98" xfId="0" applyFont="1" applyFill="1" applyBorder="1" applyAlignment="1">
      <alignment horizontal="right" vertical="center" wrapText="1"/>
    </xf>
    <xf numFmtId="0" fontId="13" fillId="12" borderId="98" xfId="0" applyFont="1" applyFill="1" applyBorder="1" applyAlignment="1">
      <alignment horizontal="right" wrapText="1"/>
    </xf>
    <xf numFmtId="0" fontId="13" fillId="12" borderId="98" xfId="0" applyFont="1" applyFill="1" applyBorder="1" applyAlignment="1">
      <alignment horizontal="right" vertical="top" wrapText="1"/>
    </xf>
    <xf numFmtId="0" fontId="13" fillId="12" borderId="99" xfId="0" applyFont="1" applyFill="1" applyBorder="1" applyAlignment="1">
      <alignment horizontal="right" vertical="center" wrapText="1"/>
    </xf>
    <xf numFmtId="44" fontId="13" fillId="0" borderId="53" xfId="1" applyFont="1" applyFill="1" applyBorder="1" applyAlignment="1">
      <alignment horizontal="center" vertical="center" wrapText="1"/>
    </xf>
    <xf numFmtId="44" fontId="2" fillId="5" borderId="46" xfId="1" applyFont="1" applyFill="1" applyBorder="1" applyAlignment="1">
      <alignment horizontal="center" vertical="center" wrapText="1"/>
    </xf>
    <xf numFmtId="0" fontId="2" fillId="19" borderId="93" xfId="5" applyFont="1" applyFill="1" applyBorder="1" applyAlignment="1">
      <alignment horizontal="center" vertical="center" wrapText="1"/>
    </xf>
    <xf numFmtId="0" fontId="2" fillId="19" borderId="92" xfId="5" applyFont="1" applyFill="1" applyBorder="1" applyAlignment="1">
      <alignment horizontal="center" vertical="center" wrapText="1"/>
    </xf>
    <xf numFmtId="0" fontId="2" fillId="19" borderId="95" xfId="5" applyFont="1" applyFill="1" applyBorder="1" applyAlignment="1">
      <alignment horizontal="center" vertical="center" wrapText="1"/>
    </xf>
    <xf numFmtId="0" fontId="2" fillId="19" borderId="48" xfId="5" applyFont="1" applyFill="1" applyBorder="1" applyAlignment="1">
      <alignment horizontal="center" vertical="center" wrapText="1"/>
    </xf>
    <xf numFmtId="0" fontId="2" fillId="19" borderId="47" xfId="5" applyFont="1" applyFill="1" applyBorder="1" applyAlignment="1">
      <alignment horizontal="center" vertical="center" wrapText="1"/>
    </xf>
    <xf numFmtId="0" fontId="2" fillId="19" borderId="74" xfId="5" applyFont="1" applyFill="1" applyBorder="1" applyAlignment="1">
      <alignment horizontal="center" vertical="center" wrapText="1"/>
    </xf>
    <xf numFmtId="0" fontId="2" fillId="19" borderId="88" xfId="5" applyFont="1" applyFill="1" applyBorder="1" applyAlignment="1">
      <alignment horizontal="center" vertical="center" wrapText="1"/>
    </xf>
    <xf numFmtId="0" fontId="2" fillId="5" borderId="103" xfId="0" applyFont="1" applyFill="1" applyBorder="1" applyAlignment="1">
      <alignment horizontal="center" vertical="center" wrapText="1"/>
    </xf>
    <xf numFmtId="0" fontId="21" fillId="14" borderId="0" xfId="0" applyFont="1" applyFill="1" applyAlignment="1">
      <alignment horizontal="left" vertical="center" wrapText="1"/>
    </xf>
    <xf numFmtId="0" fontId="21" fillId="14" borderId="0" xfId="0" applyFont="1" applyFill="1" applyAlignment="1">
      <alignment horizontal="left" vertical="center"/>
    </xf>
    <xf numFmtId="0" fontId="2" fillId="5" borderId="105" xfId="0" applyFont="1" applyFill="1" applyBorder="1" applyAlignment="1">
      <alignment horizontal="center" vertical="center" wrapText="1"/>
    </xf>
    <xf numFmtId="1" fontId="0" fillId="0" borderId="0" xfId="0" applyNumberFormat="1"/>
    <xf numFmtId="0" fontId="28" fillId="8" borderId="0" xfId="0" applyFont="1" applyFill="1" applyAlignment="1">
      <alignment horizontal="center" wrapText="1"/>
    </xf>
    <xf numFmtId="0" fontId="0" fillId="0" borderId="65" xfId="0" applyBorder="1" applyAlignment="1">
      <alignment horizontal="center" vertical="center" wrapText="1"/>
    </xf>
    <xf numFmtId="0" fontId="0" fillId="0" borderId="58" xfId="0" applyBorder="1"/>
    <xf numFmtId="0" fontId="38" fillId="0" borderId="0" xfId="7" applyFill="1" applyBorder="1" applyAlignment="1">
      <alignment horizontal="left" wrapText="1"/>
    </xf>
    <xf numFmtId="165" fontId="0" fillId="0" borderId="0" xfId="0" applyNumberFormat="1"/>
    <xf numFmtId="0" fontId="0" fillId="0" borderId="107" xfId="0" applyBorder="1"/>
    <xf numFmtId="0" fontId="0" fillId="0" borderId="108" xfId="0" applyBorder="1"/>
    <xf numFmtId="0" fontId="0" fillId="0" borderId="53" xfId="0" applyBorder="1"/>
    <xf numFmtId="0" fontId="0" fillId="0" borderId="109" xfId="0" applyBorder="1"/>
    <xf numFmtId="0" fontId="0" fillId="0" borderId="60" xfId="0" applyBorder="1"/>
    <xf numFmtId="0" fontId="0" fillId="0" borderId="64" xfId="0" applyBorder="1"/>
    <xf numFmtId="165" fontId="0" fillId="0" borderId="64" xfId="0" applyNumberFormat="1" applyBorder="1"/>
    <xf numFmtId="165" fontId="0" fillId="0" borderId="58" xfId="0" applyNumberFormat="1" applyBorder="1"/>
    <xf numFmtId="0" fontId="0" fillId="0" borderId="110" xfId="0" applyBorder="1"/>
    <xf numFmtId="0" fontId="0" fillId="0" borderId="111" xfId="0" applyBorder="1"/>
    <xf numFmtId="166" fontId="0" fillId="0" borderId="0" xfId="0" applyNumberFormat="1"/>
    <xf numFmtId="2" fontId="0" fillId="0" borderId="21" xfId="0" applyNumberFormat="1" applyBorder="1"/>
    <xf numFmtId="2" fontId="0" fillId="0" borderId="53" xfId="0" applyNumberFormat="1" applyBorder="1"/>
    <xf numFmtId="9" fontId="13" fillId="0" borderId="0" xfId="0" applyNumberFormat="1" applyFont="1" applyAlignment="1">
      <alignment horizontal="center" vertical="center"/>
    </xf>
    <xf numFmtId="169" fontId="0" fillId="0" borderId="58" xfId="0" applyNumberFormat="1" applyBorder="1"/>
    <xf numFmtId="0" fontId="0" fillId="0" borderId="68" xfId="0" applyBorder="1"/>
    <xf numFmtId="0" fontId="0" fillId="0" borderId="28" xfId="0" applyBorder="1"/>
    <xf numFmtId="0" fontId="0" fillId="0" borderId="20" xfId="0" applyBorder="1"/>
    <xf numFmtId="0" fontId="0" fillId="0" borderId="57" xfId="0" applyBorder="1"/>
    <xf numFmtId="0" fontId="0" fillId="0" borderId="0" xfId="0" applyAlignment="1">
      <alignment horizontal="center" vertical="center" wrapText="1"/>
    </xf>
    <xf numFmtId="0" fontId="13" fillId="0" borderId="0" xfId="0" applyFont="1" applyAlignment="1">
      <alignment horizontal="left" vertical="top" wrapText="1"/>
    </xf>
    <xf numFmtId="0" fontId="19" fillId="0" borderId="0" xfId="0" applyFont="1" applyAlignment="1">
      <alignment vertical="top"/>
    </xf>
    <xf numFmtId="0" fontId="0" fillId="0" borderId="0" xfId="0" applyAlignment="1" applyProtection="1">
      <alignment horizontal="center"/>
      <protection locked="0"/>
    </xf>
    <xf numFmtId="0" fontId="22" fillId="5" borderId="0" xfId="0" applyFont="1" applyFill="1" applyAlignment="1" applyProtection="1">
      <alignment horizontal="center"/>
      <protection locked="0"/>
    </xf>
    <xf numFmtId="0" fontId="22" fillId="5" borderId="0" xfId="0" quotePrefix="1" applyFont="1" applyFill="1" applyAlignment="1" applyProtection="1">
      <alignment horizontal="center"/>
      <protection locked="0"/>
    </xf>
    <xf numFmtId="0" fontId="0" fillId="0" borderId="0" xfId="0" applyAlignment="1">
      <alignment textRotation="90"/>
    </xf>
    <xf numFmtId="0" fontId="22" fillId="5" borderId="0" xfId="0" applyFont="1" applyFill="1"/>
    <xf numFmtId="0" fontId="22" fillId="5" borderId="0" xfId="0" applyFont="1" applyFill="1" applyAlignment="1">
      <alignment horizontal="center"/>
    </xf>
    <xf numFmtId="0" fontId="13" fillId="0" borderId="21" xfId="0" applyFont="1" applyBorder="1"/>
    <xf numFmtId="0" fontId="13" fillId="0" borderId="22" xfId="0" applyFont="1" applyBorder="1"/>
    <xf numFmtId="0" fontId="13" fillId="0" borderId="23" xfId="0" applyFont="1" applyBorder="1"/>
    <xf numFmtId="0" fontId="13" fillId="5" borderId="52" xfId="0" applyFont="1" applyFill="1" applyBorder="1" applyAlignment="1">
      <alignment vertical="center" textRotation="90" wrapText="1"/>
    </xf>
    <xf numFmtId="0" fontId="13" fillId="0" borderId="26" xfId="0" applyFont="1" applyBorder="1" applyAlignment="1">
      <alignment horizontal="center" vertical="center" wrapText="1"/>
    </xf>
    <xf numFmtId="0" fontId="0" fillId="0" borderId="0" xfId="0" applyAlignment="1">
      <alignment horizontal="center" vertical="top" wrapText="1"/>
    </xf>
    <xf numFmtId="0" fontId="13" fillId="0" borderId="12" xfId="0" applyFont="1" applyBorder="1" applyAlignment="1">
      <alignment horizontal="center" vertical="center" wrapText="1"/>
    </xf>
    <xf numFmtId="0" fontId="34" fillId="0" borderId="13" xfId="6" applyFill="1" applyBorder="1" applyAlignment="1" applyProtection="1">
      <alignment horizontal="center" vertical="center" wrapText="1"/>
    </xf>
    <xf numFmtId="168" fontId="13" fillId="15" borderId="12" xfId="0" applyNumberFormat="1" applyFont="1" applyFill="1" applyBorder="1"/>
    <xf numFmtId="168" fontId="13" fillId="15" borderId="26" xfId="0" applyNumberFormat="1" applyFont="1" applyFill="1" applyBorder="1"/>
    <xf numFmtId="168" fontId="13" fillId="15" borderId="13" xfId="0" applyNumberFormat="1" applyFont="1" applyFill="1" applyBorder="1"/>
    <xf numFmtId="0" fontId="0" fillId="0" borderId="0" xfId="0" applyAlignment="1">
      <alignment vertical="center"/>
    </xf>
    <xf numFmtId="0" fontId="0" fillId="0" borderId="75" xfId="0" applyBorder="1" applyAlignment="1">
      <alignment vertical="center" textRotation="90"/>
    </xf>
    <xf numFmtId="0" fontId="0" fillId="0" borderId="0" xfId="0" applyAlignment="1">
      <alignment vertical="top" textRotation="90"/>
    </xf>
    <xf numFmtId="0" fontId="13" fillId="0" borderId="52" xfId="0" applyFont="1" applyBorder="1" applyAlignment="1">
      <alignment horizontal="center" vertical="center" wrapText="1"/>
    </xf>
    <xf numFmtId="0" fontId="0" fillId="0" borderId="52" xfId="0" applyBorder="1" applyAlignment="1">
      <alignment vertical="center"/>
    </xf>
    <xf numFmtId="0" fontId="0" fillId="0" borderId="36" xfId="0" applyBorder="1" applyAlignment="1">
      <alignment horizontal="center"/>
    </xf>
    <xf numFmtId="0" fontId="0" fillId="0" borderId="59" xfId="0" applyBorder="1" applyAlignment="1">
      <alignment horizontal="center"/>
    </xf>
    <xf numFmtId="0" fontId="0" fillId="0" borderId="72" xfId="0" applyBorder="1"/>
    <xf numFmtId="0" fontId="0" fillId="0" borderId="38" xfId="0" applyBorder="1" applyAlignment="1">
      <alignment horizontal="center"/>
    </xf>
    <xf numFmtId="0" fontId="0" fillId="0" borderId="42" xfId="0" applyBorder="1" applyAlignment="1">
      <alignment horizontal="center"/>
    </xf>
    <xf numFmtId="0" fontId="13" fillId="0" borderId="60" xfId="0" applyFont="1" applyBorder="1" applyAlignment="1">
      <alignment horizontal="center" vertical="center" wrapText="1"/>
    </xf>
    <xf numFmtId="0" fontId="13" fillId="0" borderId="53" xfId="0" applyFont="1" applyBorder="1" applyAlignment="1">
      <alignment horizontal="center" vertical="center" wrapText="1"/>
    </xf>
    <xf numFmtId="0" fontId="0" fillId="0" borderId="115" xfId="0" applyBorder="1"/>
    <xf numFmtId="0" fontId="0" fillId="0" borderId="115" xfId="0" applyBorder="1" applyAlignment="1">
      <alignment vertical="center" wrapText="1"/>
    </xf>
    <xf numFmtId="0" fontId="13" fillId="0" borderId="6" xfId="0" applyFont="1" applyBorder="1" applyAlignment="1">
      <alignment horizontal="left" vertical="center" indent="4"/>
    </xf>
    <xf numFmtId="0" fontId="13" fillId="0" borderId="6" xfId="0" applyFont="1" applyBorder="1"/>
    <xf numFmtId="0" fontId="13" fillId="0" borderId="1" xfId="0" applyFont="1" applyBorder="1" applyAlignment="1">
      <alignment horizontal="left" vertical="center" wrapText="1"/>
    </xf>
    <xf numFmtId="0" fontId="13" fillId="0" borderId="1" xfId="0" applyFont="1" applyBorder="1" applyAlignment="1">
      <alignment horizontal="left" vertical="center" indent="4"/>
    </xf>
    <xf numFmtId="0" fontId="40" fillId="0" borderId="1" xfId="0" applyFont="1" applyBorder="1" applyAlignment="1">
      <alignment vertical="center" wrapText="1"/>
    </xf>
    <xf numFmtId="0" fontId="0" fillId="5" borderId="1" xfId="0" applyFill="1" applyBorder="1" applyAlignment="1">
      <alignment vertical="center" wrapText="1"/>
    </xf>
    <xf numFmtId="0" fontId="2" fillId="0" borderId="1" xfId="0" applyFont="1" applyBorder="1" applyAlignment="1">
      <alignment vertical="center" wrapText="1"/>
    </xf>
    <xf numFmtId="0" fontId="39" fillId="0" borderId="1" xfId="0" applyFont="1" applyBorder="1"/>
    <xf numFmtId="0" fontId="39" fillId="0" borderId="1" xfId="0" applyFont="1" applyBorder="1" applyAlignment="1">
      <alignment vertical="center" wrapText="1"/>
    </xf>
    <xf numFmtId="0" fontId="39" fillId="0" borderId="1" xfId="0" applyFont="1" applyBorder="1" applyAlignment="1">
      <alignment horizontal="center" vertical="center" wrapText="1"/>
    </xf>
    <xf numFmtId="0" fontId="41" fillId="0" borderId="1" xfId="0" applyFont="1" applyBorder="1" applyAlignment="1">
      <alignment vertical="center"/>
    </xf>
    <xf numFmtId="0" fontId="39" fillId="0" borderId="20" xfId="0" applyFont="1" applyBorder="1" applyAlignment="1">
      <alignment vertical="center" wrapText="1"/>
    </xf>
    <xf numFmtId="0" fontId="39" fillId="0" borderId="0" xfId="0" applyFont="1"/>
    <xf numFmtId="0" fontId="42" fillId="0" borderId="0" xfId="0" applyFont="1"/>
    <xf numFmtId="0" fontId="12" fillId="0" borderId="113" xfId="0" applyFont="1" applyBorder="1" applyAlignment="1" applyProtection="1">
      <alignment horizontal="center" vertical="top"/>
      <protection locked="0"/>
    </xf>
    <xf numFmtId="0" fontId="12" fillId="0" borderId="14" xfId="0" applyFont="1" applyBorder="1" applyAlignment="1" applyProtection="1">
      <alignment horizontal="center" vertical="top"/>
      <protection locked="0"/>
    </xf>
    <xf numFmtId="167" fontId="19" fillId="0" borderId="1" xfId="2" applyNumberFormat="1" applyFont="1" applyFill="1" applyBorder="1" applyAlignment="1" applyProtection="1">
      <alignment horizontal="center" vertical="top"/>
      <protection locked="0"/>
    </xf>
    <xf numFmtId="0" fontId="12" fillId="0" borderId="24" xfId="0" applyFont="1" applyBorder="1" applyAlignment="1" applyProtection="1">
      <alignment horizontal="center" vertical="top"/>
      <protection locked="0"/>
    </xf>
    <xf numFmtId="0" fontId="12" fillId="0" borderId="61" xfId="0" applyFont="1" applyBorder="1" applyAlignment="1" applyProtection="1">
      <alignment horizontal="center" vertical="top"/>
      <protection locked="0"/>
    </xf>
    <xf numFmtId="167" fontId="19" fillId="0" borderId="112" xfId="2" applyNumberFormat="1" applyFont="1" applyFill="1" applyBorder="1" applyAlignment="1" applyProtection="1">
      <alignment horizontal="center" vertical="top"/>
    </xf>
    <xf numFmtId="167" fontId="12" fillId="16" borderId="7" xfId="0" applyNumberFormat="1" applyFont="1" applyFill="1" applyBorder="1" applyAlignment="1">
      <alignment horizontal="center"/>
    </xf>
    <xf numFmtId="167" fontId="12" fillId="18" borderId="7" xfId="0" applyNumberFormat="1" applyFont="1" applyFill="1" applyBorder="1" applyAlignment="1">
      <alignment horizontal="center" vertical="center" wrapText="1"/>
    </xf>
    <xf numFmtId="167" fontId="19" fillId="0" borderId="7" xfId="2" applyNumberFormat="1" applyFont="1" applyFill="1" applyBorder="1" applyAlignment="1" applyProtection="1">
      <alignment horizontal="center" vertical="top"/>
    </xf>
    <xf numFmtId="9" fontId="19" fillId="0" borderId="30" xfId="2" applyFont="1" applyFill="1" applyBorder="1" applyAlignment="1" applyProtection="1">
      <alignment horizontal="center" vertical="top"/>
    </xf>
    <xf numFmtId="167" fontId="19" fillId="0" borderId="6" xfId="2" applyNumberFormat="1" applyFont="1" applyFill="1" applyBorder="1" applyAlignment="1" applyProtection="1">
      <alignment horizontal="center"/>
      <protection locked="0"/>
    </xf>
    <xf numFmtId="167" fontId="19" fillId="0" borderId="1" xfId="2" applyNumberFormat="1" applyFont="1" applyFill="1" applyBorder="1" applyAlignment="1" applyProtection="1">
      <alignment horizontal="center"/>
      <protection locked="0"/>
    </xf>
    <xf numFmtId="167" fontId="19" fillId="0" borderId="25" xfId="2" applyNumberFormat="1" applyFont="1" applyFill="1" applyBorder="1" applyAlignment="1" applyProtection="1">
      <alignment horizontal="center"/>
      <protection locked="0"/>
    </xf>
    <xf numFmtId="0" fontId="0" fillId="0" borderId="82" xfId="0" applyBorder="1" applyAlignment="1">
      <alignment horizontal="center" vertical="center"/>
    </xf>
    <xf numFmtId="0" fontId="0" fillId="0" borderId="80" xfId="0" applyBorder="1" applyAlignment="1">
      <alignment horizontal="center" vertical="center"/>
    </xf>
    <xf numFmtId="0" fontId="0" fillId="0" borderId="74" xfId="0" applyBorder="1" applyAlignment="1">
      <alignment horizontal="center" vertical="center"/>
    </xf>
    <xf numFmtId="0" fontId="0" fillId="0" borderId="81" xfId="0" applyBorder="1" applyAlignment="1">
      <alignment horizontal="center" vertical="center"/>
    </xf>
    <xf numFmtId="44" fontId="0" fillId="0" borderId="81" xfId="1" applyFont="1" applyBorder="1" applyAlignment="1">
      <alignment horizontal="center" vertical="center"/>
    </xf>
    <xf numFmtId="0" fontId="0" fillId="0" borderId="74" xfId="1" applyNumberFormat="1" applyFont="1" applyBorder="1" applyAlignment="1">
      <alignment horizontal="center" vertical="center"/>
    </xf>
    <xf numFmtId="0" fontId="0" fillId="0" borderId="64" xfId="0" applyBorder="1" applyAlignment="1">
      <alignment horizontal="center" vertical="center"/>
    </xf>
    <xf numFmtId="0" fontId="0" fillId="0" borderId="82" xfId="0" applyBorder="1" applyAlignment="1">
      <alignment horizontal="center" vertical="center" wrapText="1"/>
    </xf>
    <xf numFmtId="2" fontId="0" fillId="0" borderId="82" xfId="0" applyNumberFormat="1" applyBorder="1" applyAlignment="1">
      <alignment horizontal="center" vertical="center" wrapText="1"/>
    </xf>
    <xf numFmtId="44" fontId="4" fillId="0" borderId="82" xfId="1" applyFont="1" applyFill="1" applyBorder="1" applyAlignment="1">
      <alignment horizontal="center" vertical="center" wrapText="1"/>
    </xf>
    <xf numFmtId="1" fontId="0" fillId="0" borderId="82" xfId="0" applyNumberFormat="1" applyBorder="1" applyAlignment="1">
      <alignment horizontal="center" vertical="center" wrapText="1"/>
    </xf>
    <xf numFmtId="0" fontId="0" fillId="0" borderId="83" xfId="0" applyBorder="1" applyAlignment="1">
      <alignment horizontal="center" vertical="center" wrapText="1"/>
    </xf>
    <xf numFmtId="0" fontId="2" fillId="5" borderId="101" xfId="0" applyFont="1" applyFill="1" applyBorder="1" applyAlignment="1">
      <alignment horizontal="center" vertical="center"/>
    </xf>
    <xf numFmtId="0" fontId="2" fillId="5" borderId="103" xfId="0" applyFont="1" applyFill="1" applyBorder="1" applyAlignment="1">
      <alignment horizontal="center" vertical="center"/>
    </xf>
    <xf numFmtId="0" fontId="2" fillId="5" borderId="104" xfId="0" applyFont="1" applyFill="1" applyBorder="1" applyAlignment="1">
      <alignment horizontal="center" vertical="center"/>
    </xf>
    <xf numFmtId="0" fontId="0" fillId="0" borderId="107" xfId="0" applyBorder="1" applyAlignment="1">
      <alignment horizontal="right"/>
    </xf>
    <xf numFmtId="0" fontId="0" fillId="0" borderId="53" xfId="0" applyBorder="1" applyAlignment="1">
      <alignment horizontal="right"/>
    </xf>
    <xf numFmtId="0" fontId="0" fillId="0" borderId="108" xfId="0" applyBorder="1" applyAlignment="1">
      <alignment horizontal="left"/>
    </xf>
    <xf numFmtId="0" fontId="0" fillId="0" borderId="0" xfId="0" applyAlignment="1">
      <alignment horizontal="left"/>
    </xf>
    <xf numFmtId="167" fontId="19" fillId="0" borderId="40" xfId="2" applyNumberFormat="1" applyFont="1" applyFill="1" applyBorder="1" applyAlignment="1" applyProtection="1">
      <alignment horizontal="center" vertical="top"/>
      <protection locked="0"/>
    </xf>
    <xf numFmtId="167" fontId="19" fillId="0" borderId="25" xfId="2" applyNumberFormat="1" applyFont="1" applyFill="1" applyBorder="1" applyAlignment="1" applyProtection="1">
      <alignment horizontal="center" vertical="top"/>
      <protection locked="0"/>
    </xf>
    <xf numFmtId="167" fontId="0" fillId="0" borderId="50" xfId="0" applyNumberFormat="1" applyBorder="1" applyAlignment="1">
      <alignment horizontal="center" vertical="center" wrapText="1"/>
    </xf>
    <xf numFmtId="167" fontId="0" fillId="0" borderId="51" xfId="0" applyNumberFormat="1" applyBorder="1" applyAlignment="1">
      <alignment horizontal="center" vertical="center" wrapText="1"/>
    </xf>
    <xf numFmtId="167" fontId="0" fillId="0" borderId="83" xfId="0" applyNumberFormat="1" applyBorder="1" applyAlignment="1">
      <alignment horizontal="center" vertical="center" wrapText="1"/>
    </xf>
    <xf numFmtId="167" fontId="0" fillId="0" borderId="49" xfId="0" applyNumberFormat="1" applyBorder="1" applyAlignment="1">
      <alignment horizontal="center" vertical="center" wrapText="1"/>
    </xf>
    <xf numFmtId="167" fontId="4" fillId="0" borderId="51" xfId="1" applyNumberFormat="1" applyFont="1" applyFill="1" applyBorder="1" applyAlignment="1">
      <alignment horizontal="center" vertical="center" wrapText="1"/>
    </xf>
    <xf numFmtId="167" fontId="4" fillId="0" borderId="50" xfId="1" applyNumberFormat="1" applyFont="1" applyFill="1" applyBorder="1" applyAlignment="1">
      <alignment horizontal="center" vertical="center" wrapText="1"/>
    </xf>
    <xf numFmtId="167" fontId="4" fillId="0" borderId="83" xfId="2" applyNumberFormat="1" applyFont="1" applyFill="1" applyBorder="1" applyAlignment="1">
      <alignment horizontal="center" vertical="center"/>
    </xf>
    <xf numFmtId="0" fontId="32" fillId="21" borderId="13" xfId="3" applyFont="1" applyFill="1" applyBorder="1" applyAlignment="1">
      <alignment horizontal="center" vertical="center" wrapText="1"/>
    </xf>
    <xf numFmtId="2" fontId="32" fillId="21" borderId="9" xfId="2" applyNumberFormat="1" applyFont="1" applyFill="1" applyBorder="1" applyAlignment="1">
      <alignment horizontal="center" vertical="center" wrapText="1"/>
    </xf>
    <xf numFmtId="2" fontId="32" fillId="21" borderId="26" xfId="2" applyNumberFormat="1" applyFont="1" applyFill="1" applyBorder="1" applyAlignment="1">
      <alignment horizontal="center" vertical="center" wrapText="1"/>
    </xf>
    <xf numFmtId="0" fontId="32" fillId="21" borderId="54" xfId="3" applyFont="1" applyFill="1" applyBorder="1" applyAlignment="1">
      <alignment horizontal="center" vertical="center" wrapText="1"/>
    </xf>
    <xf numFmtId="0" fontId="32" fillId="21" borderId="52" xfId="3" applyFont="1" applyFill="1" applyBorder="1" applyAlignment="1">
      <alignment horizontal="center" vertical="center" wrapText="1"/>
    </xf>
    <xf numFmtId="0" fontId="32" fillId="21" borderId="0" xfId="3" applyFont="1" applyFill="1" applyAlignment="1">
      <alignment horizontal="center" vertical="center" wrapText="1"/>
    </xf>
    <xf numFmtId="0" fontId="30" fillId="10" borderId="0" xfId="4" applyBorder="1" applyAlignment="1">
      <alignment horizontal="center" vertical="center" wrapText="1"/>
    </xf>
    <xf numFmtId="2" fontId="0" fillId="0" borderId="0" xfId="0" applyNumberFormat="1"/>
    <xf numFmtId="0" fontId="22" fillId="0" borderId="0" xfId="0" applyFont="1"/>
    <xf numFmtId="0" fontId="19" fillId="0" borderId="73" xfId="0" applyFont="1" applyBorder="1" applyAlignment="1">
      <alignment horizontal="center" vertical="top" wrapText="1"/>
    </xf>
    <xf numFmtId="0" fontId="19" fillId="0" borderId="26" xfId="0" applyFont="1" applyBorder="1" applyAlignment="1">
      <alignment horizontal="center" vertical="center" wrapText="1"/>
    </xf>
    <xf numFmtId="0" fontId="19" fillId="0" borderId="54" xfId="0" applyFont="1" applyBorder="1" applyAlignment="1">
      <alignment horizontal="center" vertical="center" wrapText="1"/>
    </xf>
    <xf numFmtId="0" fontId="19" fillId="22" borderId="12" xfId="0" applyFont="1" applyFill="1" applyBorder="1" applyAlignment="1">
      <alignment horizontal="center" vertical="center" wrapText="1"/>
    </xf>
    <xf numFmtId="0" fontId="8" fillId="22" borderId="26" xfId="0" applyFont="1" applyFill="1" applyBorder="1" applyAlignment="1">
      <alignment horizontal="center" vertical="center" wrapText="1"/>
    </xf>
    <xf numFmtId="0" fontId="8" fillId="22" borderId="13" xfId="0" applyFont="1" applyFill="1" applyBorder="1" applyAlignment="1">
      <alignment horizontal="center" vertical="center" wrapText="1"/>
    </xf>
    <xf numFmtId="0" fontId="19" fillId="23" borderId="12" xfId="0" applyFont="1" applyFill="1" applyBorder="1" applyAlignment="1">
      <alignment horizontal="center" vertical="center" wrapText="1"/>
    </xf>
    <xf numFmtId="0" fontId="19" fillId="23" borderId="26" xfId="0" applyFont="1" applyFill="1" applyBorder="1" applyAlignment="1">
      <alignment horizontal="center" vertical="center" wrapText="1"/>
    </xf>
    <xf numFmtId="0" fontId="8" fillId="23" borderId="13" xfId="0" applyFont="1" applyFill="1" applyBorder="1" applyAlignment="1">
      <alignment horizontal="center" vertical="center" wrapText="1"/>
    </xf>
    <xf numFmtId="0" fontId="12" fillId="0" borderId="39" xfId="0" applyFont="1" applyBorder="1" applyAlignment="1">
      <alignment vertical="top"/>
    </xf>
    <xf numFmtId="0" fontId="12" fillId="0" borderId="40" xfId="0" applyFont="1" applyBorder="1" applyAlignment="1">
      <alignment vertical="top" wrapText="1"/>
    </xf>
    <xf numFmtId="0" fontId="12" fillId="5" borderId="40" xfId="0" applyFont="1" applyFill="1" applyBorder="1" applyAlignment="1">
      <alignment vertical="top"/>
    </xf>
    <xf numFmtId="0" fontId="12" fillId="5" borderId="41" xfId="0" applyFont="1" applyFill="1" applyBorder="1"/>
    <xf numFmtId="0" fontId="12" fillId="0" borderId="113" xfId="0" applyFont="1" applyBorder="1" applyAlignment="1">
      <alignment horizontal="center" vertical="top"/>
    </xf>
    <xf numFmtId="167" fontId="12" fillId="5" borderId="6" xfId="2" applyNumberFormat="1" applyFont="1" applyFill="1" applyBorder="1" applyAlignment="1" applyProtection="1">
      <alignment horizontal="center" vertical="top"/>
    </xf>
    <xf numFmtId="9" fontId="19" fillId="0" borderId="112" xfId="2" applyFont="1" applyFill="1" applyBorder="1" applyProtection="1"/>
    <xf numFmtId="167" fontId="12" fillId="0" borderId="6" xfId="2" applyNumberFormat="1" applyFont="1" applyBorder="1" applyAlignment="1" applyProtection="1">
      <alignment horizontal="center"/>
    </xf>
    <xf numFmtId="0" fontId="12" fillId="16" borderId="8" xfId="0" applyFont="1" applyFill="1" applyBorder="1" applyAlignment="1">
      <alignment vertical="top"/>
    </xf>
    <xf numFmtId="0" fontId="12" fillId="16" borderId="1" xfId="0" applyFont="1" applyFill="1" applyBorder="1" applyAlignment="1">
      <alignment vertical="top" wrapText="1"/>
    </xf>
    <xf numFmtId="0" fontId="12" fillId="16" borderId="1" xfId="0" applyFont="1" applyFill="1" applyBorder="1" applyAlignment="1">
      <alignment vertical="top"/>
    </xf>
    <xf numFmtId="0" fontId="12" fillId="0" borderId="14" xfId="0" applyFont="1" applyBorder="1" applyAlignment="1">
      <alignment horizontal="center" vertical="top"/>
    </xf>
    <xf numFmtId="167" fontId="12" fillId="5" borderId="1" xfId="2" applyNumberFormat="1" applyFont="1" applyFill="1" applyBorder="1" applyAlignment="1" applyProtection="1">
      <alignment horizontal="center" vertical="top"/>
    </xf>
    <xf numFmtId="167" fontId="12" fillId="0" borderId="1" xfId="2" applyNumberFormat="1" applyFont="1" applyBorder="1" applyAlignment="1" applyProtection="1">
      <alignment horizontal="center"/>
    </xf>
    <xf numFmtId="0" fontId="12" fillId="16" borderId="15" xfId="0" applyFont="1" applyFill="1" applyBorder="1" applyAlignment="1">
      <alignment horizontal="center" vertical="center"/>
    </xf>
    <xf numFmtId="0" fontId="12" fillId="18" borderId="8" xfId="0" applyFont="1" applyFill="1" applyBorder="1" applyAlignment="1">
      <alignment vertical="top"/>
    </xf>
    <xf numFmtId="0" fontId="7" fillId="18" borderId="1" xfId="0" applyFont="1" applyFill="1" applyBorder="1" applyAlignment="1">
      <alignment vertical="top" wrapText="1"/>
    </xf>
    <xf numFmtId="0" fontId="12" fillId="17" borderId="14" xfId="0" applyFont="1" applyFill="1" applyBorder="1" applyAlignment="1">
      <alignment horizontal="center" vertical="top"/>
    </xf>
    <xf numFmtId="167" fontId="12" fillId="17" borderId="1" xfId="0" applyNumberFormat="1" applyFont="1" applyFill="1" applyBorder="1" applyAlignment="1">
      <alignment horizontal="center" vertical="top"/>
    </xf>
    <xf numFmtId="0" fontId="12" fillId="18" borderId="1" xfId="0" applyFont="1" applyFill="1" applyBorder="1" applyAlignment="1">
      <alignment vertical="top" wrapText="1"/>
    </xf>
    <xf numFmtId="167" fontId="12" fillId="17" borderId="1" xfId="0" applyNumberFormat="1" applyFont="1" applyFill="1" applyBorder="1" applyAlignment="1">
      <alignment horizontal="center"/>
    </xf>
    <xf numFmtId="0" fontId="12" fillId="18" borderId="15" xfId="0" applyFont="1" applyFill="1" applyBorder="1" applyAlignment="1">
      <alignment horizontal="center" vertical="center" wrapText="1"/>
    </xf>
    <xf numFmtId="0" fontId="12" fillId="17" borderId="7" xfId="0" applyFont="1" applyFill="1" applyBorder="1" applyAlignment="1">
      <alignment horizontal="center"/>
    </xf>
    <xf numFmtId="0" fontId="12" fillId="0" borderId="8" xfId="0" applyFont="1" applyBorder="1" applyAlignment="1">
      <alignment vertical="top"/>
    </xf>
    <xf numFmtId="0" fontId="12" fillId="5" borderId="1" xfId="0" applyFont="1" applyFill="1" applyBorder="1" applyAlignment="1">
      <alignment vertical="top" wrapText="1"/>
    </xf>
    <xf numFmtId="0" fontId="7" fillId="5" borderId="1" xfId="0" applyFont="1" applyFill="1" applyBorder="1" applyAlignment="1">
      <alignment vertical="top"/>
    </xf>
    <xf numFmtId="0" fontId="7" fillId="5" borderId="15" xfId="0" applyFont="1" applyFill="1" applyBorder="1"/>
    <xf numFmtId="0" fontId="12" fillId="0" borderId="43" xfId="0" applyFont="1" applyBorder="1" applyAlignment="1">
      <alignment vertical="top"/>
    </xf>
    <xf numFmtId="0" fontId="12" fillId="5" borderId="25" xfId="0" applyFont="1" applyFill="1" applyBorder="1" applyAlignment="1">
      <alignment vertical="top" wrapText="1"/>
    </xf>
    <xf numFmtId="0" fontId="7" fillId="5" borderId="25" xfId="0" applyFont="1" applyFill="1" applyBorder="1" applyAlignment="1">
      <alignment vertical="top"/>
    </xf>
    <xf numFmtId="0" fontId="12" fillId="0" borderId="44" xfId="0" applyFont="1" applyBorder="1"/>
    <xf numFmtId="0" fontId="12" fillId="17" borderId="7" xfId="0" applyFont="1" applyFill="1" applyBorder="1"/>
    <xf numFmtId="0" fontId="12" fillId="0" borderId="24" xfId="0" applyFont="1" applyBorder="1" applyAlignment="1">
      <alignment horizontal="center" vertical="top"/>
    </xf>
    <xf numFmtId="167" fontId="12" fillId="0" borderId="25" xfId="2" applyNumberFormat="1" applyFont="1" applyBorder="1" applyAlignment="1" applyProtection="1">
      <alignment horizontal="center" vertical="top"/>
    </xf>
    <xf numFmtId="0" fontId="12" fillId="0" borderId="56" xfId="0" applyFont="1" applyBorder="1" applyAlignment="1">
      <alignment vertical="center"/>
    </xf>
    <xf numFmtId="0" fontId="19" fillId="0" borderId="56" xfId="0" applyFont="1" applyBorder="1" applyAlignment="1">
      <alignment vertical="center"/>
    </xf>
    <xf numFmtId="0" fontId="12" fillId="0" borderId="56" xfId="0" applyFont="1" applyBorder="1"/>
    <xf numFmtId="0" fontId="12" fillId="0" borderId="0" xfId="0" applyFont="1" applyAlignment="1">
      <alignment vertical="top" textRotation="90"/>
    </xf>
    <xf numFmtId="0" fontId="12" fillId="0" borderId="0" xfId="0" applyFont="1" applyAlignment="1" applyProtection="1">
      <alignment vertical="top" textRotation="90"/>
      <protection locked="0"/>
    </xf>
    <xf numFmtId="0" fontId="12" fillId="0" borderId="61" xfId="0" applyFont="1" applyBorder="1" applyAlignment="1">
      <alignment vertical="top"/>
    </xf>
    <xf numFmtId="0" fontId="12" fillId="0" borderId="40" xfId="0" applyFont="1" applyBorder="1" applyAlignment="1">
      <alignment vertical="top"/>
    </xf>
    <xf numFmtId="0" fontId="12" fillId="0" borderId="41" xfId="0" applyFont="1" applyBorder="1" applyAlignment="1">
      <alignment wrapText="1"/>
    </xf>
    <xf numFmtId="0" fontId="12" fillId="17" borderId="61" xfId="0" applyFont="1" applyFill="1" applyBorder="1" applyAlignment="1">
      <alignment horizontal="center" vertical="top"/>
    </xf>
    <xf numFmtId="0" fontId="12" fillId="17" borderId="40" xfId="0" applyFont="1" applyFill="1" applyBorder="1" applyAlignment="1">
      <alignment horizontal="center" vertical="top"/>
    </xf>
    <xf numFmtId="0" fontId="12" fillId="17" borderId="55" xfId="0" applyFont="1" applyFill="1" applyBorder="1"/>
    <xf numFmtId="167" fontId="19" fillId="0" borderId="55" xfId="2" applyNumberFormat="1" applyFont="1" applyFill="1" applyBorder="1" applyAlignment="1" applyProtection="1">
      <alignment horizontal="center" vertical="top"/>
    </xf>
    <xf numFmtId="0" fontId="12" fillId="17" borderId="55" xfId="0" applyFont="1" applyFill="1" applyBorder="1" applyAlignment="1">
      <alignment horizontal="center" vertical="top"/>
    </xf>
    <xf numFmtId="0" fontId="12" fillId="0" borderId="14" xfId="0" applyFont="1" applyBorder="1" applyAlignment="1">
      <alignment vertical="top"/>
    </xf>
    <xf numFmtId="0" fontId="12" fillId="0" borderId="1" xfId="0" applyFont="1" applyBorder="1" applyAlignment="1">
      <alignment vertical="top" wrapText="1"/>
    </xf>
    <xf numFmtId="0" fontId="12" fillId="0" borderId="1" xfId="0" applyFont="1" applyBorder="1" applyAlignment="1">
      <alignment vertical="top"/>
    </xf>
    <xf numFmtId="0" fontId="12" fillId="0" borderId="15" xfId="0" applyFont="1" applyBorder="1" applyAlignment="1">
      <alignment wrapText="1"/>
    </xf>
    <xf numFmtId="0" fontId="12" fillId="17" borderId="1" xfId="0" applyFont="1" applyFill="1" applyBorder="1" applyAlignment="1">
      <alignment horizontal="center" vertical="top"/>
    </xf>
    <xf numFmtId="0" fontId="12" fillId="17" borderId="7" xfId="0" applyFont="1" applyFill="1" applyBorder="1" applyAlignment="1">
      <alignment horizontal="center" vertical="top"/>
    </xf>
    <xf numFmtId="0" fontId="12" fillId="5" borderId="15" xfId="0" applyFont="1" applyFill="1" applyBorder="1"/>
    <xf numFmtId="0" fontId="12" fillId="5" borderId="1" xfId="0" applyFont="1" applyFill="1" applyBorder="1" applyAlignment="1">
      <alignment vertical="top"/>
    </xf>
    <xf numFmtId="9" fontId="12" fillId="17" borderId="7" xfId="0" applyNumberFormat="1" applyFont="1" applyFill="1" applyBorder="1"/>
    <xf numFmtId="0" fontId="12" fillId="0" borderId="15" xfId="0" applyFont="1" applyBorder="1"/>
    <xf numFmtId="0" fontId="12" fillId="0" borderId="24" xfId="0" applyFont="1" applyBorder="1" applyAlignment="1">
      <alignment vertical="top"/>
    </xf>
    <xf numFmtId="0" fontId="12" fillId="0" borderId="25" xfId="0" applyFont="1" applyBorder="1" applyAlignment="1">
      <alignment vertical="top" wrapText="1"/>
    </xf>
    <xf numFmtId="0" fontId="12" fillId="5" borderId="25" xfId="0" applyFont="1" applyFill="1" applyBorder="1" applyAlignment="1">
      <alignment vertical="top"/>
    </xf>
    <xf numFmtId="0" fontId="12" fillId="17" borderId="24" xfId="0" applyFont="1" applyFill="1" applyBorder="1" applyAlignment="1">
      <alignment horizontal="center" vertical="top"/>
    </xf>
    <xf numFmtId="9" fontId="12" fillId="17" borderId="25" xfId="0" applyNumberFormat="1" applyFont="1" applyFill="1" applyBorder="1" applyAlignment="1">
      <alignment horizontal="center" vertical="top"/>
    </xf>
    <xf numFmtId="9" fontId="12" fillId="17" borderId="30" xfId="0" applyNumberFormat="1" applyFont="1" applyFill="1" applyBorder="1" applyAlignment="1">
      <alignment horizontal="center" vertical="top"/>
    </xf>
    <xf numFmtId="167" fontId="19" fillId="0" borderId="30" xfId="2" applyNumberFormat="1" applyFont="1" applyFill="1" applyBorder="1" applyAlignment="1" applyProtection="1">
      <alignment horizontal="center" vertical="top"/>
    </xf>
    <xf numFmtId="0" fontId="12" fillId="17" borderId="25" xfId="0" applyFont="1" applyFill="1" applyBorder="1" applyAlignment="1">
      <alignment horizontal="center" vertical="top"/>
    </xf>
    <xf numFmtId="0" fontId="12" fillId="17" borderId="30" xfId="0" applyFont="1" applyFill="1" applyBorder="1" applyAlignment="1">
      <alignment horizontal="center" vertical="top"/>
    </xf>
    <xf numFmtId="0" fontId="12" fillId="0" borderId="75" xfId="0" applyFont="1" applyBorder="1" applyAlignment="1">
      <alignment vertical="center"/>
    </xf>
    <xf numFmtId="0" fontId="8" fillId="0" borderId="0" xfId="0" applyFont="1"/>
    <xf numFmtId="0" fontId="12" fillId="0" borderId="0" xfId="0" applyFont="1"/>
    <xf numFmtId="0" fontId="12" fillId="0" borderId="0" xfId="0" applyFont="1" applyAlignment="1">
      <alignment horizontal="center"/>
    </xf>
    <xf numFmtId="0" fontId="12" fillId="0" borderId="0" xfId="0" applyFont="1" applyAlignment="1" applyProtection="1">
      <alignment horizontal="center"/>
      <protection locked="0"/>
    </xf>
    <xf numFmtId="0" fontId="44" fillId="0" borderId="0" xfId="6" applyFont="1" applyAlignment="1" applyProtection="1">
      <alignment horizontal="left" vertical="center" indent="10"/>
    </xf>
    <xf numFmtId="0" fontId="12" fillId="0" borderId="0" xfId="0" applyFont="1" applyAlignment="1">
      <alignment horizontal="right"/>
    </xf>
    <xf numFmtId="0" fontId="19" fillId="0" borderId="0" xfId="0" applyFont="1"/>
    <xf numFmtId="0" fontId="19" fillId="24" borderId="12" xfId="0" applyFont="1" applyFill="1" applyBorder="1" applyAlignment="1" applyProtection="1">
      <alignment horizontal="center" vertical="center" wrapText="1"/>
      <protection locked="0"/>
    </xf>
    <xf numFmtId="0" fontId="19" fillId="24" borderId="26" xfId="0" applyFont="1" applyFill="1" applyBorder="1" applyAlignment="1" applyProtection="1">
      <alignment horizontal="center" vertical="center" wrapText="1"/>
      <protection locked="0"/>
    </xf>
    <xf numFmtId="0" fontId="8" fillId="24" borderId="13" xfId="0" applyFont="1" applyFill="1" applyBorder="1" applyAlignment="1">
      <alignment horizontal="center" vertical="center" wrapText="1"/>
    </xf>
    <xf numFmtId="9" fontId="12" fillId="0" borderId="112" xfId="2" applyFont="1" applyBorder="1" applyAlignment="1" applyProtection="1">
      <alignment horizontal="center" vertical="top"/>
    </xf>
    <xf numFmtId="9" fontId="12" fillId="0" borderId="7" xfId="2" applyFont="1" applyBorder="1" applyAlignment="1" applyProtection="1">
      <alignment horizontal="center" vertical="top"/>
    </xf>
    <xf numFmtId="9" fontId="12" fillId="0" borderId="30" xfId="2" applyFont="1" applyBorder="1" applyAlignment="1" applyProtection="1">
      <alignment horizontal="center" vertical="top"/>
    </xf>
    <xf numFmtId="0" fontId="32" fillId="25" borderId="10" xfId="3" applyFont="1" applyFill="1" applyBorder="1" applyAlignment="1">
      <alignment horizontal="center" vertical="center" wrapText="1"/>
    </xf>
    <xf numFmtId="0" fontId="45" fillId="0" borderId="0" xfId="0" applyFont="1"/>
    <xf numFmtId="0" fontId="22" fillId="0" borderId="0" xfId="0" applyFont="1" applyAlignment="1">
      <alignment horizontal="left" wrapText="1"/>
    </xf>
    <xf numFmtId="0" fontId="0" fillId="0" borderId="0" xfId="0" applyAlignment="1">
      <alignment horizontal="left" vertical="top" wrapText="1"/>
    </xf>
    <xf numFmtId="0" fontId="0" fillId="0" borderId="0" xfId="0" applyAlignment="1">
      <alignment horizontal="center" vertical="center" wrapText="1"/>
    </xf>
    <xf numFmtId="0" fontId="19" fillId="12" borderId="57" xfId="0" applyFont="1" applyFill="1" applyBorder="1" applyAlignment="1">
      <alignment horizontal="center" vertical="center" textRotation="90" wrapText="1"/>
    </xf>
    <xf numFmtId="0" fontId="19" fillId="12" borderId="58" xfId="0" applyFont="1" applyFill="1" applyBorder="1" applyAlignment="1">
      <alignment horizontal="center" vertical="center" textRotation="90" wrapText="1"/>
    </xf>
    <xf numFmtId="0" fontId="19" fillId="12" borderId="72" xfId="0" applyFont="1" applyFill="1" applyBorder="1" applyAlignment="1">
      <alignment horizontal="center" vertical="center" textRotation="90" wrapText="1"/>
    </xf>
    <xf numFmtId="0" fontId="19" fillId="12" borderId="57" xfId="0" applyFont="1" applyFill="1" applyBorder="1" applyAlignment="1">
      <alignment horizontal="center" vertical="center" textRotation="90"/>
    </xf>
    <xf numFmtId="0" fontId="19" fillId="12" borderId="58" xfId="0" applyFont="1" applyFill="1" applyBorder="1" applyAlignment="1">
      <alignment horizontal="center" vertical="center" textRotation="90"/>
    </xf>
    <xf numFmtId="0" fontId="19" fillId="12" borderId="72" xfId="0" applyFont="1" applyFill="1" applyBorder="1" applyAlignment="1">
      <alignment horizontal="center" vertical="center" textRotation="90"/>
    </xf>
    <xf numFmtId="0" fontId="12" fillId="16" borderId="15" xfId="0" applyFont="1" applyFill="1" applyBorder="1" applyAlignment="1">
      <alignment horizontal="center" vertical="center" wrapText="1"/>
    </xf>
    <xf numFmtId="167" fontId="12" fillId="16" borderId="7" xfId="0" applyNumberFormat="1" applyFont="1" applyFill="1" applyBorder="1" applyAlignment="1">
      <alignment horizontal="center" vertical="center"/>
    </xf>
    <xf numFmtId="0" fontId="12" fillId="16" borderId="114" xfId="0" applyFont="1" applyFill="1" applyBorder="1" applyAlignment="1">
      <alignment horizontal="center" vertical="center" wrapText="1"/>
    </xf>
    <xf numFmtId="0" fontId="12" fillId="16" borderId="68" xfId="0" applyFont="1" applyFill="1" applyBorder="1" applyAlignment="1">
      <alignment horizontal="center" vertical="center" wrapText="1"/>
    </xf>
    <xf numFmtId="0" fontId="12" fillId="16" borderId="112" xfId="0" applyFont="1" applyFill="1" applyBorder="1" applyAlignment="1">
      <alignment horizontal="center" vertical="center" wrapText="1"/>
    </xf>
    <xf numFmtId="167" fontId="12" fillId="16" borderId="114" xfId="0" applyNumberFormat="1" applyFont="1" applyFill="1" applyBorder="1" applyAlignment="1">
      <alignment horizontal="center" vertical="center"/>
    </xf>
    <xf numFmtId="167" fontId="12" fillId="16" borderId="68" xfId="0" applyNumberFormat="1" applyFont="1" applyFill="1" applyBorder="1" applyAlignment="1">
      <alignment horizontal="center" vertical="center"/>
    </xf>
    <xf numFmtId="167" fontId="12" fillId="16" borderId="112" xfId="0" applyNumberFormat="1" applyFont="1" applyFill="1" applyBorder="1" applyAlignment="1">
      <alignment horizontal="center" vertical="center"/>
    </xf>
    <xf numFmtId="0" fontId="7" fillId="18" borderId="114" xfId="0" applyFont="1" applyFill="1" applyBorder="1" applyAlignment="1">
      <alignment horizontal="center" vertical="center" wrapText="1"/>
    </xf>
    <xf numFmtId="0" fontId="7" fillId="18" borderId="68" xfId="0" applyFont="1" applyFill="1" applyBorder="1" applyAlignment="1">
      <alignment horizontal="center" vertical="center" wrapText="1"/>
    </xf>
    <xf numFmtId="0" fontId="7" fillId="18" borderId="112" xfId="0" applyFont="1" applyFill="1" applyBorder="1" applyAlignment="1">
      <alignment horizontal="center" vertical="center" wrapText="1"/>
    </xf>
    <xf numFmtId="167" fontId="7" fillId="18" borderId="114" xfId="0" applyNumberFormat="1" applyFont="1" applyFill="1" applyBorder="1" applyAlignment="1">
      <alignment horizontal="center" vertical="center"/>
    </xf>
    <xf numFmtId="167" fontId="7" fillId="18" borderId="68" xfId="0" applyNumberFormat="1" applyFont="1" applyFill="1" applyBorder="1" applyAlignment="1">
      <alignment horizontal="center" vertical="center"/>
    </xf>
    <xf numFmtId="167" fontId="7" fillId="18" borderId="112" xfId="0" applyNumberFormat="1" applyFont="1" applyFill="1" applyBorder="1" applyAlignment="1">
      <alignment horizontal="center" vertical="center"/>
    </xf>
    <xf numFmtId="167" fontId="12" fillId="18" borderId="7" xfId="0" applyNumberFormat="1" applyFont="1" applyFill="1" applyBorder="1" applyAlignment="1">
      <alignment horizontal="center" vertical="center" wrapText="1"/>
    </xf>
    <xf numFmtId="0" fontId="12" fillId="17" borderId="114" xfId="0" applyFont="1" applyFill="1" applyBorder="1" applyAlignment="1">
      <alignment horizontal="center"/>
    </xf>
    <xf numFmtId="0" fontId="12" fillId="17" borderId="68" xfId="0" applyFont="1" applyFill="1" applyBorder="1" applyAlignment="1">
      <alignment horizontal="center"/>
    </xf>
    <xf numFmtId="0" fontId="12" fillId="17" borderId="112" xfId="0" applyFont="1" applyFill="1" applyBorder="1" applyAlignment="1">
      <alignment horizontal="center"/>
    </xf>
    <xf numFmtId="0" fontId="12" fillId="18" borderId="15" xfId="0" applyFont="1" applyFill="1" applyBorder="1" applyAlignment="1">
      <alignment horizontal="center" vertical="center" wrapText="1"/>
    </xf>
    <xf numFmtId="167" fontId="19" fillId="22" borderId="9" xfId="0" applyNumberFormat="1" applyFont="1" applyFill="1" applyBorder="1" applyAlignment="1">
      <alignment horizontal="center" vertical="center"/>
    </xf>
    <xf numFmtId="167" fontId="19" fillId="22" borderId="31" xfId="0" applyNumberFormat="1" applyFont="1" applyFill="1" applyBorder="1" applyAlignment="1">
      <alignment horizontal="center" vertical="center"/>
    </xf>
    <xf numFmtId="167" fontId="19" fillId="22" borderId="10" xfId="0" applyNumberFormat="1" applyFont="1" applyFill="1" applyBorder="1" applyAlignment="1">
      <alignment horizontal="center" vertical="center"/>
    </xf>
    <xf numFmtId="167" fontId="19" fillId="24" borderId="9" xfId="0" applyNumberFormat="1" applyFont="1" applyFill="1" applyBorder="1" applyAlignment="1" applyProtection="1">
      <alignment horizontal="center" vertical="center"/>
      <protection locked="0"/>
    </xf>
    <xf numFmtId="167" fontId="19" fillId="24" borderId="31" xfId="0" applyNumberFormat="1" applyFont="1" applyFill="1" applyBorder="1" applyAlignment="1" applyProtection="1">
      <alignment horizontal="center" vertical="center"/>
      <protection locked="0"/>
    </xf>
    <xf numFmtId="167" fontId="19" fillId="24" borderId="10" xfId="0" applyNumberFormat="1" applyFont="1" applyFill="1" applyBorder="1" applyAlignment="1" applyProtection="1">
      <alignment horizontal="center" vertical="center"/>
      <protection locked="0"/>
    </xf>
    <xf numFmtId="167" fontId="19" fillId="23" borderId="9" xfId="0" applyNumberFormat="1" applyFont="1" applyFill="1" applyBorder="1" applyAlignment="1">
      <alignment horizontal="center" vertical="center"/>
    </xf>
    <xf numFmtId="167" fontId="19" fillId="23" borderId="31" xfId="0" applyNumberFormat="1" applyFont="1" applyFill="1" applyBorder="1" applyAlignment="1">
      <alignment horizontal="center" vertical="center"/>
    </xf>
    <xf numFmtId="167" fontId="19" fillId="23" borderId="10" xfId="0" applyNumberFormat="1" applyFont="1" applyFill="1" applyBorder="1" applyAlignment="1">
      <alignment horizontal="center" vertical="center"/>
    </xf>
    <xf numFmtId="167" fontId="19" fillId="22" borderId="33" xfId="0" applyNumberFormat="1" applyFont="1" applyFill="1" applyBorder="1" applyAlignment="1">
      <alignment horizontal="center" vertical="center"/>
    </xf>
    <xf numFmtId="167" fontId="19" fillId="22" borderId="116" xfId="0" applyNumberFormat="1" applyFont="1" applyFill="1" applyBorder="1" applyAlignment="1">
      <alignment horizontal="center" vertical="center"/>
    </xf>
    <xf numFmtId="167" fontId="19" fillId="22" borderId="117" xfId="0" applyNumberFormat="1" applyFont="1" applyFill="1" applyBorder="1" applyAlignment="1">
      <alignment horizontal="center" vertical="center"/>
    </xf>
    <xf numFmtId="167" fontId="8" fillId="24" borderId="9" xfId="0" applyNumberFormat="1" applyFont="1" applyFill="1" applyBorder="1" applyAlignment="1" applyProtection="1">
      <alignment horizontal="center" vertical="center"/>
      <protection locked="0"/>
    </xf>
    <xf numFmtId="167" fontId="8" fillId="24" borderId="31" xfId="0" applyNumberFormat="1" applyFont="1" applyFill="1" applyBorder="1" applyAlignment="1" applyProtection="1">
      <alignment horizontal="center" vertical="center"/>
      <protection locked="0"/>
    </xf>
    <xf numFmtId="167" fontId="8" fillId="24" borderId="10" xfId="0" applyNumberFormat="1" applyFont="1" applyFill="1" applyBorder="1" applyAlignment="1" applyProtection="1">
      <alignment horizontal="center" vertical="center"/>
      <protection locked="0"/>
    </xf>
    <xf numFmtId="0" fontId="37" fillId="0" borderId="0" xfId="0" applyFont="1" applyAlignment="1">
      <alignment horizontal="left" vertical="top"/>
    </xf>
    <xf numFmtId="0" fontId="37" fillId="0" borderId="96" xfId="0" applyFont="1" applyBorder="1" applyAlignment="1">
      <alignment horizontal="left" vertical="top"/>
    </xf>
    <xf numFmtId="0" fontId="37" fillId="0" borderId="102" xfId="0" applyFont="1" applyBorder="1" applyAlignment="1">
      <alignment horizontal="left" vertical="top"/>
    </xf>
    <xf numFmtId="0" fontId="37" fillId="0" borderId="100" xfId="0" applyFont="1" applyBorder="1" applyAlignment="1">
      <alignment horizontal="left" vertical="top"/>
    </xf>
    <xf numFmtId="0" fontId="13" fillId="0" borderId="0" xfId="0" applyFont="1" applyAlignment="1">
      <alignment horizontal="center" vertical="center" wrapText="1"/>
    </xf>
    <xf numFmtId="0" fontId="13" fillId="0" borderId="60" xfId="0" applyFont="1" applyBorder="1" applyAlignment="1">
      <alignment horizontal="center" vertical="center" wrapText="1"/>
    </xf>
    <xf numFmtId="0" fontId="13" fillId="0" borderId="75" xfId="0" applyFont="1" applyBorder="1" applyAlignment="1">
      <alignment horizontal="center" vertical="center" wrapText="1"/>
    </xf>
    <xf numFmtId="0" fontId="13" fillId="0" borderId="77" xfId="0" applyFont="1" applyBorder="1" applyAlignment="1">
      <alignment horizontal="center" vertical="center" wrapText="1"/>
    </xf>
    <xf numFmtId="167" fontId="0" fillId="0" borderId="49" xfId="0" applyNumberFormat="1" applyBorder="1" applyAlignment="1">
      <alignment horizontal="center" vertical="center" wrapText="1"/>
    </xf>
    <xf numFmtId="167" fontId="0" fillId="0" borderId="51" xfId="0" applyNumberFormat="1" applyBorder="1" applyAlignment="1">
      <alignment horizontal="center" vertical="center" wrapText="1"/>
    </xf>
    <xf numFmtId="0" fontId="0" fillId="0" borderId="21" xfId="0" applyBorder="1" applyAlignment="1">
      <alignment horizontal="center" vertical="center"/>
    </xf>
    <xf numFmtId="0" fontId="0" fillId="0" borderId="23" xfId="0" applyBorder="1" applyAlignment="1">
      <alignment horizontal="center" vertical="center"/>
    </xf>
    <xf numFmtId="0" fontId="0" fillId="0" borderId="49" xfId="0" applyBorder="1" applyAlignment="1">
      <alignment horizontal="center" vertical="center"/>
    </xf>
    <xf numFmtId="0" fontId="0" fillId="0" borderId="51" xfId="0" applyBorder="1" applyAlignment="1">
      <alignment horizontal="center" vertical="center"/>
    </xf>
    <xf numFmtId="2" fontId="0" fillId="0" borderId="80" xfId="0" applyNumberFormat="1" applyBorder="1" applyAlignment="1">
      <alignment horizontal="center" vertical="center" wrapText="1"/>
    </xf>
    <xf numFmtId="2" fontId="0" fillId="0" borderId="81" xfId="0" applyNumberFormat="1" applyBorder="1" applyAlignment="1">
      <alignment horizontal="center" vertical="center" wrapText="1"/>
    </xf>
    <xf numFmtId="0" fontId="0" fillId="0" borderId="50" xfId="0" applyBorder="1" applyAlignment="1">
      <alignment horizontal="center" vertical="center"/>
    </xf>
    <xf numFmtId="0" fontId="13" fillId="0" borderId="76" xfId="0" applyFont="1" applyBorder="1" applyAlignment="1">
      <alignment horizontal="center" vertical="center" wrapText="1"/>
    </xf>
    <xf numFmtId="167" fontId="0" fillId="0" borderId="84" xfId="0" applyNumberFormat="1" applyBorder="1" applyAlignment="1">
      <alignment horizontal="center" vertical="center" wrapText="1"/>
    </xf>
    <xf numFmtId="0" fontId="0" fillId="0" borderId="37" xfId="0" applyBorder="1" applyAlignment="1">
      <alignment horizontal="center" vertical="center"/>
    </xf>
    <xf numFmtId="0" fontId="0" fillId="0" borderId="71" xfId="0" applyBorder="1" applyAlignment="1">
      <alignment horizontal="center" vertical="center"/>
    </xf>
    <xf numFmtId="167" fontId="4" fillId="0" borderId="50" xfId="2" applyNumberFormat="1" applyFont="1" applyFill="1" applyBorder="1" applyAlignment="1">
      <alignment horizontal="center" vertical="center"/>
    </xf>
    <xf numFmtId="167" fontId="4" fillId="0" borderId="51" xfId="2" applyNumberFormat="1" applyFont="1" applyFill="1" applyBorder="1" applyAlignment="1">
      <alignment horizontal="center" vertical="center"/>
    </xf>
    <xf numFmtId="167" fontId="4" fillId="0" borderId="49" xfId="2" applyNumberFormat="1" applyFont="1" applyFill="1" applyBorder="1" applyAlignment="1">
      <alignment horizontal="center" vertical="center"/>
    </xf>
    <xf numFmtId="0" fontId="0" fillId="5" borderId="69" xfId="0" applyFill="1" applyBorder="1" applyAlignment="1">
      <alignment horizontal="center" vertical="center"/>
    </xf>
    <xf numFmtId="0" fontId="0" fillId="5" borderId="70" xfId="0" applyFill="1" applyBorder="1" applyAlignment="1">
      <alignment horizontal="center" vertical="center"/>
    </xf>
    <xf numFmtId="0" fontId="32" fillId="5" borderId="53" xfId="0" applyFont="1" applyFill="1" applyBorder="1" applyAlignment="1">
      <alignment horizontal="center" vertical="center" wrapText="1"/>
    </xf>
    <xf numFmtId="0" fontId="32" fillId="5" borderId="0" xfId="0" applyFont="1" applyFill="1" applyAlignment="1">
      <alignment horizontal="center" vertical="center" wrapText="1"/>
    </xf>
    <xf numFmtId="0" fontId="32" fillId="5" borderId="60" xfId="0" applyFont="1" applyFill="1" applyBorder="1" applyAlignment="1">
      <alignment horizontal="center" vertical="center" wrapText="1"/>
    </xf>
    <xf numFmtId="0" fontId="13" fillId="0" borderId="53" xfId="0" applyFont="1" applyBorder="1" applyAlignment="1">
      <alignment horizontal="center" vertical="center" wrapText="1"/>
    </xf>
    <xf numFmtId="0" fontId="0" fillId="5" borderId="50" xfId="0" applyFill="1" applyBorder="1" applyAlignment="1">
      <alignment horizontal="center" vertical="center"/>
    </xf>
    <xf numFmtId="0" fontId="0" fillId="5" borderId="51" xfId="0" applyFill="1" applyBorder="1" applyAlignment="1">
      <alignment horizontal="center" vertical="center"/>
    </xf>
    <xf numFmtId="0" fontId="0" fillId="0" borderId="50" xfId="0" applyBorder="1" applyAlignment="1">
      <alignment horizontal="center" vertical="center" wrapText="1"/>
    </xf>
    <xf numFmtId="0" fontId="0" fillId="0" borderId="51" xfId="0" applyBorder="1" applyAlignment="1">
      <alignment horizontal="center" vertical="center" wrapText="1"/>
    </xf>
    <xf numFmtId="0" fontId="0" fillId="0" borderId="78" xfId="0" applyBorder="1" applyAlignment="1">
      <alignment horizontal="center" vertical="center" wrapText="1"/>
    </xf>
    <xf numFmtId="0" fontId="0" fillId="0" borderId="79" xfId="0" applyBorder="1" applyAlignment="1">
      <alignment horizontal="center" vertical="center" wrapText="1"/>
    </xf>
    <xf numFmtId="167" fontId="0" fillId="0" borderId="50" xfId="0" applyNumberFormat="1" applyBorder="1" applyAlignment="1">
      <alignment horizontal="center" vertical="center" wrapText="1"/>
    </xf>
    <xf numFmtId="0" fontId="0" fillId="0" borderId="0" xfId="0" applyAlignment="1">
      <alignment horizontal="center" vertical="center"/>
    </xf>
    <xf numFmtId="0" fontId="0" fillId="0" borderId="60" xfId="0" applyBorder="1" applyAlignment="1">
      <alignment horizontal="center" vertical="center"/>
    </xf>
    <xf numFmtId="0" fontId="2" fillId="5" borderId="47" xfId="3" applyFont="1" applyFill="1" applyBorder="1" applyAlignment="1">
      <alignment horizontal="center" vertical="center"/>
    </xf>
    <xf numFmtId="0" fontId="2" fillId="5" borderId="48" xfId="3" applyFont="1" applyFill="1" applyBorder="1" applyAlignment="1">
      <alignment horizontal="center" vertical="center"/>
    </xf>
    <xf numFmtId="0" fontId="2" fillId="5" borderId="47" xfId="3" applyFont="1" applyFill="1" applyBorder="1" applyAlignment="1">
      <alignment horizontal="center" vertical="center" wrapText="1"/>
    </xf>
    <xf numFmtId="0" fontId="2" fillId="5" borderId="46" xfId="3" applyFont="1" applyFill="1"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2" fillId="5" borderId="46" xfId="4" applyFont="1" applyFill="1" applyBorder="1" applyAlignment="1">
      <alignment horizontal="center" vertical="center"/>
    </xf>
    <xf numFmtId="0" fontId="2" fillId="5" borderId="47" xfId="4" applyFont="1" applyFill="1" applyBorder="1" applyAlignment="1">
      <alignment horizontal="center" vertical="center"/>
    </xf>
    <xf numFmtId="0" fontId="2" fillId="5" borderId="48" xfId="4" applyFont="1" applyFill="1" applyBorder="1" applyAlignment="1">
      <alignment horizontal="center" vertical="center"/>
    </xf>
    <xf numFmtId="3" fontId="0" fillId="5" borderId="50" xfId="0" applyNumberFormat="1" applyFill="1" applyBorder="1" applyAlignment="1">
      <alignment horizontal="center" vertical="center"/>
    </xf>
    <xf numFmtId="3" fontId="0" fillId="0" borderId="49" xfId="0" applyNumberFormat="1" applyBorder="1" applyAlignment="1">
      <alignment horizontal="center" vertical="center"/>
    </xf>
    <xf numFmtId="3" fontId="0" fillId="0" borderId="50" xfId="0" applyNumberFormat="1" applyBorder="1" applyAlignment="1">
      <alignment horizontal="center" vertical="center"/>
    </xf>
    <xf numFmtId="3" fontId="0" fillId="0" borderId="51" xfId="0" applyNumberFormat="1" applyBorder="1" applyAlignment="1">
      <alignment horizontal="center" vertical="center"/>
    </xf>
    <xf numFmtId="168" fontId="0" fillId="0" borderId="49" xfId="0" applyNumberFormat="1" applyBorder="1" applyAlignment="1">
      <alignment horizontal="center" vertical="center"/>
    </xf>
    <xf numFmtId="168" fontId="0" fillId="0" borderId="51" xfId="0" applyNumberFormat="1" applyBorder="1" applyAlignment="1">
      <alignment horizontal="center" vertical="center"/>
    </xf>
    <xf numFmtId="168" fontId="0" fillId="0" borderId="50" xfId="0" applyNumberFormat="1" applyBorder="1" applyAlignment="1">
      <alignment horizontal="center" vertical="center"/>
    </xf>
    <xf numFmtId="4" fontId="13" fillId="0" borderId="75"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2" fontId="13" fillId="0" borderId="53" xfId="0" applyNumberFormat="1" applyFont="1" applyBorder="1" applyAlignment="1">
      <alignment horizontal="center" vertical="center" wrapText="1"/>
    </xf>
    <xf numFmtId="2" fontId="13" fillId="0" borderId="0" xfId="0" applyNumberFormat="1" applyFont="1" applyAlignment="1">
      <alignment horizontal="center" vertical="center" wrapText="1"/>
    </xf>
    <xf numFmtId="2" fontId="13" fillId="0" borderId="60" xfId="0" applyNumberFormat="1" applyFont="1" applyBorder="1" applyAlignment="1">
      <alignment horizontal="center" vertical="center" wrapText="1"/>
    </xf>
    <xf numFmtId="4" fontId="13" fillId="0" borderId="53" xfId="0" applyNumberFormat="1" applyFont="1" applyBorder="1" applyAlignment="1">
      <alignment horizontal="center" vertical="center" wrapText="1"/>
    </xf>
    <xf numFmtId="4" fontId="13" fillId="0" borderId="0" xfId="0" applyNumberFormat="1" applyFont="1" applyAlignment="1">
      <alignment horizontal="center" vertical="center" wrapText="1"/>
    </xf>
    <xf numFmtId="4" fontId="13" fillId="0" borderId="60" xfId="0" applyNumberFormat="1" applyFont="1" applyBorder="1" applyAlignment="1">
      <alignment horizontal="center" vertical="center" wrapText="1"/>
    </xf>
    <xf numFmtId="4" fontId="13" fillId="0" borderId="77" xfId="0" applyNumberFormat="1" applyFont="1" applyBorder="1" applyAlignment="1">
      <alignment horizontal="center" vertical="center" wrapText="1"/>
    </xf>
    <xf numFmtId="0" fontId="13" fillId="3" borderId="1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3" fillId="4" borderId="11"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13" fillId="4" borderId="1" xfId="0" quotePrefix="1" applyFont="1" applyFill="1" applyBorder="1" applyAlignment="1">
      <alignment horizontal="center" vertical="center" wrapText="1"/>
    </xf>
    <xf numFmtId="0" fontId="19" fillId="0" borderId="12" xfId="0" applyFont="1" applyBorder="1" applyAlignment="1">
      <alignment horizontal="center"/>
    </xf>
    <xf numFmtId="0" fontId="19" fillId="0" borderId="26" xfId="0" applyFont="1" applyBorder="1" applyAlignment="1">
      <alignment horizontal="center"/>
    </xf>
    <xf numFmtId="0" fontId="19" fillId="0" borderId="13" xfId="0" applyFont="1" applyBorder="1" applyAlignment="1">
      <alignment horizontal="center"/>
    </xf>
    <xf numFmtId="0" fontId="19" fillId="0" borderId="27" xfId="0" applyFont="1" applyBorder="1" applyAlignment="1">
      <alignment horizontal="center"/>
    </xf>
    <xf numFmtId="0" fontId="19" fillId="0" borderId="28" xfId="0" applyFont="1" applyBorder="1" applyAlignment="1">
      <alignment horizontal="center"/>
    </xf>
    <xf numFmtId="0" fontId="19" fillId="0" borderId="29" xfId="0" applyFont="1" applyBorder="1" applyAlignment="1">
      <alignment horizontal="center"/>
    </xf>
    <xf numFmtId="0" fontId="19" fillId="0" borderId="9" xfId="0" applyFont="1" applyBorder="1" applyAlignment="1">
      <alignment horizontal="center"/>
    </xf>
    <xf numFmtId="0" fontId="19" fillId="0" borderId="31" xfId="0" applyFont="1" applyBorder="1" applyAlignment="1">
      <alignment horizontal="center"/>
    </xf>
    <xf numFmtId="0" fontId="19" fillId="0" borderId="10" xfId="0" applyFont="1" applyBorder="1" applyAlignment="1">
      <alignment horizontal="center"/>
    </xf>
    <xf numFmtId="0" fontId="19" fillId="0" borderId="27" xfId="0" applyFont="1" applyBorder="1" applyAlignment="1">
      <alignment horizontal="center" wrapText="1"/>
    </xf>
    <xf numFmtId="0" fontId="19" fillId="0" borderId="28" xfId="0" applyFont="1" applyBorder="1" applyAlignment="1">
      <alignment horizontal="center" wrapText="1"/>
    </xf>
    <xf numFmtId="0" fontId="19" fillId="0" borderId="29" xfId="0" applyFont="1" applyBorder="1" applyAlignment="1">
      <alignment horizontal="center" wrapText="1"/>
    </xf>
    <xf numFmtId="0" fontId="8" fillId="4" borderId="15"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8" fillId="4" borderId="35" xfId="0" applyFont="1" applyFill="1" applyBorder="1" applyAlignment="1">
      <alignment horizontal="center" vertical="center" wrapText="1"/>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0" fillId="0" borderId="1" xfId="0" applyBorder="1" applyAlignment="1">
      <alignment vertical="center" wrapText="1"/>
    </xf>
    <xf numFmtId="0" fontId="4" fillId="0" borderId="1" xfId="0" applyFont="1" applyBorder="1" applyAlignment="1">
      <alignment vertical="center" wrapText="1"/>
    </xf>
    <xf numFmtId="0" fontId="2" fillId="21" borderId="0" xfId="0" applyFont="1" applyFill="1" applyAlignment="1">
      <alignment horizontal="center" vertical="center" wrapText="1"/>
    </xf>
    <xf numFmtId="0" fontId="0" fillId="0" borderId="0" xfId="0" applyFill="1" applyAlignment="1">
      <alignment horizontal="center"/>
    </xf>
    <xf numFmtId="0" fontId="0" fillId="0" borderId="0" xfId="0" applyFill="1"/>
    <xf numFmtId="2" fontId="0" fillId="0" borderId="0" xfId="2" applyNumberFormat="1" applyFont="1" applyFill="1" applyAlignment="1">
      <alignment horizontal="center"/>
    </xf>
  </cellXfs>
  <cellStyles count="8">
    <cellStyle name="Currency" xfId="1" builtinId="4"/>
    <cellStyle name="Good" xfId="3" builtinId="26"/>
    <cellStyle name="Hyperlink" xfId="6" builtinId="8"/>
    <cellStyle name="Input" xfId="5" builtinId="20"/>
    <cellStyle name="Neutral" xfId="4" builtinId="28"/>
    <cellStyle name="Normal" xfId="0" builtinId="0"/>
    <cellStyle name="Percent" xfId="2" builtinId="5"/>
    <cellStyle name="Style0" xfId="7" xr:uid="{ACC798AF-6E4B-41D8-B0EB-C5E43380FF42}"/>
  </cellStyles>
  <dxfs count="494">
    <dxf>
      <font>
        <b val="0"/>
        <i val="0"/>
        <strike val="0"/>
        <condense val="0"/>
        <extend val="0"/>
        <outline val="0"/>
        <shadow val="0"/>
        <u val="none"/>
        <vertAlign val="baseline"/>
        <sz val="11"/>
        <color theme="1"/>
        <name val="Calibri"/>
        <scheme val="none"/>
      </font>
      <numFmt numFmtId="0" formatCode="Genera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none"/>
      </font>
      <numFmt numFmtId="0" formatCode="Genera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none"/>
      </font>
      <numFmt numFmtId="0" formatCode="Genera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ck">
          <color auto="1"/>
        </left>
        <right style="thin">
          <color indexed="64"/>
        </right>
        <top style="thin">
          <color indexed="64"/>
        </top>
        <bottom style="thin">
          <color indexed="64"/>
        </bottom>
        <vertical/>
        <horizontal style="thin">
          <color indexed="64"/>
        </horizontal>
      </border>
    </dxf>
    <dxf>
      <numFmt numFmtId="0" formatCode="General"/>
      <alignment horizontal="left" vertical="center" textRotation="0" wrapText="1" indent="0" justifyLastLine="0" shrinkToFit="0" readingOrder="0"/>
      <border diagonalUp="0" diagonalDown="0">
        <left/>
        <right style="thin">
          <color auto="1"/>
        </right>
        <top style="thin">
          <color auto="1"/>
        </top>
        <bottom style="thin">
          <color auto="1"/>
        </bottom>
        <vertical/>
        <horizontal/>
      </border>
    </dxf>
    <dxf>
      <font>
        <strike val="0"/>
        <outline val="0"/>
        <shadow val="0"/>
        <u val="none"/>
        <vertAlign val="baseline"/>
        <sz val="11"/>
        <name val="Calibri"/>
        <scheme val="minor"/>
      </font>
      <numFmt numFmtId="0" formatCode="Genera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none"/>
      </font>
    </dxf>
    <dxf>
      <border>
        <bottom style="thin">
          <color indexed="64"/>
        </bottom>
      </border>
    </dxf>
    <dxf>
      <font>
        <strike val="0"/>
        <outline val="0"/>
        <shadow val="0"/>
        <u val="none"/>
        <vertAlign val="baseline"/>
        <sz val="12"/>
        <color auto="1"/>
      </font>
      <alignment horizontal="center"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10"/>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thin">
          <color auto="1"/>
        </left>
        <right style="medium">
          <color indexed="64"/>
        </right>
        <top style="medium">
          <color auto="1"/>
        </top>
        <bottom style="medium">
          <color auto="1"/>
        </bottom>
        <vertical style="thin">
          <color auto="1"/>
        </vertical>
        <horizontal style="medium">
          <color auto="1"/>
        </horizontal>
      </border>
    </dxf>
    <dxf>
      <font>
        <strike val="0"/>
        <outline val="0"/>
        <shadow val="0"/>
        <u val="none"/>
        <vertAlign val="baseline"/>
        <sz val="11"/>
        <name val="Calibri"/>
        <scheme val="none"/>
      </font>
      <numFmt numFmtId="0" formatCode="General"/>
      <fill>
        <patternFill patternType="none">
          <bgColor auto="1"/>
        </patternFill>
      </fill>
      <alignment textRotation="0" wrapText="1" indent="0" justifyLastLine="0" shrinkToFit="0" readingOrder="0"/>
      <border diagonalUp="0" diagonalDown="0">
        <left style="thin">
          <color auto="1"/>
        </left>
        <right style="thin">
          <color auto="1"/>
        </right>
        <top style="medium">
          <color auto="1"/>
        </top>
        <bottom style="medium">
          <color auto="1"/>
        </bottom>
        <vertical style="thin">
          <color auto="1"/>
        </vertical>
        <horizontal style="medium">
          <color auto="1"/>
        </horizontal>
      </border>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left style="medium">
          <color indexed="64"/>
        </left>
        <right style="thin">
          <color auto="1"/>
        </right>
        <top style="medium">
          <color auto="1"/>
        </top>
        <bottom style="medium">
          <color auto="1"/>
        </bottom>
        <vertical style="thin">
          <color auto="1"/>
        </vertical>
        <horizontal style="medium">
          <color auto="1"/>
        </horizontal>
      </border>
    </dxf>
    <dxf>
      <font>
        <b val="0"/>
        <i val="0"/>
        <strike val="0"/>
        <condense val="0"/>
        <extend val="0"/>
        <outline val="0"/>
        <shadow val="0"/>
        <u val="none"/>
        <vertAlign val="baseline"/>
        <sz val="10"/>
        <color theme="1"/>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thin">
          <color auto="1"/>
        </left>
        <right style="medium">
          <color indexed="64"/>
        </right>
        <top/>
        <bottom/>
        <vertical style="thin">
          <color auto="1"/>
        </vertical>
        <horizontal/>
      </border>
    </dxf>
    <dxf>
      <font>
        <strike val="0"/>
        <outline val="0"/>
        <shadow val="0"/>
        <u val="none"/>
        <vertAlign val="baseline"/>
        <sz val="11"/>
        <name val="Calibri"/>
        <scheme val="none"/>
      </font>
      <numFmt numFmtId="0" formatCode="General"/>
      <fill>
        <patternFill patternType="none">
          <bgColor auto="1"/>
        </patternFill>
      </fill>
      <alignment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left style="medium">
          <color indexed="64"/>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thin">
          <color auto="1"/>
        </left>
        <right style="medium">
          <color indexed="64"/>
        </right>
        <top/>
        <bottom/>
        <vertical style="thin">
          <color auto="1"/>
        </vertical>
        <horizontal/>
      </border>
    </dxf>
    <dxf>
      <font>
        <b val="0"/>
        <i val="0"/>
        <strike val="0"/>
        <condense val="0"/>
        <extend val="0"/>
        <outline val="0"/>
        <shadow val="0"/>
        <u val="none"/>
        <vertAlign val="baseline"/>
        <sz val="11"/>
        <color theme="1"/>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medium">
          <color indexed="64"/>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left/>
        <right style="medium">
          <color indexed="64"/>
        </right>
        <top/>
        <bottom/>
        <vertical/>
        <horizontal/>
      </border>
    </dxf>
    <dxf>
      <font>
        <strike val="0"/>
        <outline val="0"/>
        <shadow val="0"/>
        <u val="none"/>
        <vertAlign val="baseline"/>
        <sz val="11"/>
        <name val="Calibri"/>
        <scheme val="none"/>
      </font>
      <numFmt numFmtId="0" formatCode="General"/>
      <fill>
        <patternFill patternType="none">
          <bgColor auto="1"/>
        </patternFill>
      </fill>
      <alignment textRotation="0" wrapText="1" indent="0" justifyLastLine="0" shrinkToFit="0" readingOrder="0"/>
    </dxf>
    <dxf>
      <font>
        <b val="0"/>
        <i val="0"/>
        <strike val="0"/>
        <condense val="0"/>
        <extend val="0"/>
        <outline val="0"/>
        <shadow val="0"/>
        <u val="none"/>
        <vertAlign val="baseline"/>
        <sz val="11"/>
        <color theme="1"/>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0"/>
        <color theme="1"/>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thin">
          <color auto="1"/>
        </left>
        <right style="medium">
          <color indexed="64"/>
        </right>
        <top/>
        <bottom/>
        <vertical style="thin">
          <color auto="1"/>
        </vertical>
        <horizontal/>
      </border>
    </dxf>
    <dxf>
      <font>
        <strike val="0"/>
        <outline val="0"/>
        <shadow val="0"/>
        <u val="none"/>
        <vertAlign val="baseline"/>
        <sz val="11"/>
        <name val="Calibri"/>
        <scheme val="none"/>
      </font>
      <numFmt numFmtId="0" formatCode="General"/>
      <fill>
        <patternFill patternType="none">
          <bgColor auto="1"/>
        </patternFill>
      </fill>
      <alignment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medium">
          <color indexed="64"/>
        </left>
        <right style="thin">
          <color auto="1"/>
        </right>
        <top/>
        <bottom/>
        <vertical style="thin">
          <color auto="1"/>
        </vertical>
        <horizontal/>
      </border>
    </dxf>
    <dxf>
      <font>
        <b val="0"/>
        <i val="0"/>
        <strike val="0"/>
        <condense val="0"/>
        <extend val="0"/>
        <outline val="0"/>
        <shadow val="0"/>
        <u val="none"/>
        <vertAlign val="baseline"/>
        <sz val="10"/>
        <color theme="1"/>
        <name val="Calibri"/>
        <scheme val="minor"/>
      </font>
      <numFmt numFmtId="0" formatCode="General"/>
      <fill>
        <patternFill patternType="none">
          <bgColor auto="1"/>
        </patternFill>
      </fill>
      <alignment horizontal="general" vertical="center" textRotation="0" wrapText="1" indent="0" justifyLastLine="0" shrinkToFit="0" readingOrder="0"/>
      <border diagonalUp="0" diagonalDown="0">
        <left style="thin">
          <color auto="1"/>
        </left>
        <right style="medium">
          <color indexed="64"/>
        </right>
        <top/>
        <bottom/>
        <vertical style="thin">
          <color auto="1"/>
        </vertical>
        <horizontal/>
      </border>
    </dxf>
    <dxf>
      <font>
        <strike val="0"/>
        <outline val="0"/>
        <shadow val="0"/>
        <u val="none"/>
        <vertAlign val="baseline"/>
        <sz val="11"/>
        <name val="Calibri"/>
        <scheme val="none"/>
      </font>
      <numFmt numFmtId="0" formatCode="General"/>
      <fill>
        <patternFill patternType="none">
          <bgColor auto="1"/>
        </patternFill>
      </fill>
      <alignment textRotation="0" wrapText="1" indent="0" justifyLastLine="0" shrinkToFit="0" readingOrder="0"/>
      <border diagonalUp="0" diagonalDown="0">
        <left style="thin">
          <color auto="1"/>
        </left>
        <right style="thin">
          <color auto="1"/>
        </right>
        <top/>
        <bottom/>
        <vertical style="thin">
          <color auto="1"/>
        </vertical>
        <horizontal/>
      </border>
    </dxf>
    <dxf>
      <fill>
        <patternFill patternType="none">
          <bgColor auto="1"/>
        </patternFill>
      </fill>
      <border diagonalUp="0" diagonalDown="0">
        <left style="thin">
          <color auto="1"/>
        </left>
        <right style="thin">
          <color auto="1"/>
        </right>
        <top/>
        <bottom/>
        <vertical style="thin">
          <color auto="1"/>
        </vertical>
        <horizontal/>
      </border>
    </dxf>
    <dxf>
      <numFmt numFmtId="0" formatCode="General"/>
      <fill>
        <patternFill patternType="none">
          <fgColor indexed="64"/>
          <bgColor auto="1"/>
        </patternFill>
      </fill>
      <alignment horizontal="center" vertical="bottom" textRotation="0" wrapText="1" indent="0" justifyLastLine="0" shrinkToFit="0" readingOrder="0"/>
      <border diagonalUp="0" diagonalDown="0">
        <left style="medium">
          <color indexed="64"/>
        </left>
        <right style="thin">
          <color auto="1"/>
        </right>
        <top/>
        <bottom/>
        <vertical style="thin">
          <color auto="1"/>
        </vertical>
        <horizontal/>
      </border>
    </dxf>
    <dxf>
      <font>
        <b val="0"/>
        <i val="0"/>
        <strike val="0"/>
        <condense val="0"/>
        <extend val="0"/>
        <outline val="0"/>
        <shadow val="0"/>
        <u val="none"/>
        <vertAlign val="baseline"/>
        <sz val="10"/>
        <color theme="1"/>
        <name val="Calibri"/>
        <scheme val="minor"/>
      </font>
      <numFmt numFmtId="0" formatCode="General"/>
      <fill>
        <patternFill patternType="none">
          <bgColor auto="1"/>
        </patternFill>
      </fill>
      <alignment horizontal="general" vertical="center" textRotation="0" wrapText="1" indent="0" justifyLastLine="0" shrinkToFit="0" readingOrder="0"/>
      <border diagonalUp="0" diagonalDown="0">
        <left style="thin">
          <color auto="1"/>
        </left>
        <right style="medium">
          <color indexed="64"/>
        </right>
        <top/>
        <bottom/>
        <vertical style="thin">
          <color auto="1"/>
        </vertical>
        <horizontal/>
      </border>
    </dxf>
    <dxf>
      <font>
        <strike val="0"/>
        <outline val="0"/>
        <shadow val="0"/>
        <u val="none"/>
        <vertAlign val="baseline"/>
        <sz val="11"/>
        <name val="Calibri"/>
        <scheme val="none"/>
      </font>
      <numFmt numFmtId="0" formatCode="General"/>
      <fill>
        <patternFill patternType="none">
          <bgColor auto="1"/>
        </patternFill>
      </fill>
      <alignment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medium">
          <color indexed="64"/>
        </left>
        <right style="thin">
          <color auto="1"/>
        </right>
        <top/>
        <bottom/>
        <vertical style="thin">
          <color auto="1"/>
        </vertical>
        <horizontal/>
      </border>
    </dxf>
    <dxf>
      <font>
        <b val="0"/>
        <i val="0"/>
        <strike val="0"/>
        <condense val="0"/>
        <extend val="0"/>
        <outline val="0"/>
        <shadow val="0"/>
        <u val="none"/>
        <vertAlign val="baseline"/>
        <sz val="10"/>
        <color theme="1"/>
        <name val="Calibri"/>
        <scheme val="minor"/>
      </font>
      <numFmt numFmtId="0" formatCode="General"/>
      <fill>
        <patternFill patternType="none">
          <bgColor auto="1"/>
        </patternFill>
      </fill>
      <alignment horizontal="general" vertical="center" textRotation="0" wrapText="1" indent="0" justifyLastLine="0" shrinkToFit="0" readingOrder="0"/>
      <border diagonalUp="0" diagonalDown="0">
        <left style="thin">
          <color auto="1"/>
        </left>
        <right style="medium">
          <color indexed="64"/>
        </right>
        <top/>
        <bottom/>
        <vertical style="thin">
          <color auto="1"/>
        </vertical>
        <horizontal/>
      </border>
    </dxf>
    <dxf>
      <font>
        <strike val="0"/>
        <outline val="0"/>
        <shadow val="0"/>
        <u val="none"/>
        <vertAlign val="baseline"/>
        <sz val="11"/>
        <name val="Calibri"/>
        <scheme val="none"/>
      </font>
      <numFmt numFmtId="0" formatCode="General"/>
      <fill>
        <patternFill patternType="none">
          <bgColor auto="1"/>
        </patternFill>
      </fill>
      <alignment textRotation="0" wrapText="1" indent="0" justifyLastLine="0" shrinkToFit="0" readingOrder="0"/>
      <border diagonalUp="0" diagonalDown="0">
        <left style="thin">
          <color auto="1"/>
        </left>
        <right style="thin">
          <color auto="1"/>
        </right>
        <top/>
        <bottom/>
        <vertical style="thin">
          <color auto="1"/>
        </vertical>
        <horizontal/>
      </border>
    </dxf>
    <dxf>
      <fill>
        <patternFill patternType="none">
          <bgColor auto="1"/>
        </patternFill>
      </fill>
      <border diagonalUp="0" diagonalDown="0">
        <left style="thin">
          <color auto="1"/>
        </left>
        <right style="thin">
          <color auto="1"/>
        </right>
        <top/>
        <bottom/>
        <vertical style="thin">
          <color auto="1"/>
        </vertical>
        <horizontal/>
      </border>
    </dxf>
    <dxf>
      <font>
        <strike val="0"/>
        <outline val="0"/>
        <shadow val="0"/>
        <u val="none"/>
        <vertAlign val="baseline"/>
        <sz val="11"/>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medium">
          <color indexed="64"/>
        </left>
        <right style="thin">
          <color auto="1"/>
        </right>
        <top/>
        <bottom/>
        <vertical style="thin">
          <color auto="1"/>
        </vertical>
        <horizontal/>
      </border>
    </dxf>
    <dxf>
      <font>
        <b val="0"/>
        <i val="0"/>
        <strike val="0"/>
        <condense val="0"/>
        <extend val="0"/>
        <outline val="0"/>
        <shadow val="0"/>
        <u val="none"/>
        <vertAlign val="baseline"/>
        <sz val="10"/>
        <color theme="1"/>
        <name val="Calibri"/>
        <scheme val="minor"/>
      </font>
      <numFmt numFmtId="0" formatCode="General"/>
      <fill>
        <patternFill patternType="none">
          <bgColor auto="1"/>
        </patternFill>
      </fill>
      <alignment horizontal="general" vertical="center" textRotation="0" wrapText="1" indent="0" justifyLastLine="0" shrinkToFit="0" readingOrder="0"/>
      <border diagonalUp="0" diagonalDown="0">
        <left style="thin">
          <color auto="1"/>
        </left>
        <right style="medium">
          <color indexed="64"/>
        </right>
        <top/>
        <bottom/>
        <vertical style="thin">
          <color auto="1"/>
        </vertical>
        <horizontal/>
      </border>
    </dxf>
    <dxf>
      <font>
        <strike val="0"/>
        <outline val="0"/>
        <shadow val="0"/>
        <u val="none"/>
        <vertAlign val="baseline"/>
        <sz val="11"/>
        <name val="Calibri"/>
        <scheme val="none"/>
      </font>
      <numFmt numFmtId="0" formatCode="General"/>
      <fill>
        <patternFill patternType="none">
          <bgColor auto="1"/>
        </patternFill>
      </fill>
      <alignment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medium">
          <color indexed="64"/>
        </left>
        <right style="thin">
          <color auto="1"/>
        </right>
        <top/>
        <bottom/>
        <vertical style="thin">
          <color auto="1"/>
        </vertical>
        <horizontal/>
      </border>
    </dxf>
    <dxf>
      <font>
        <b val="0"/>
        <i val="0"/>
        <strike val="0"/>
        <condense val="0"/>
        <extend val="0"/>
        <outline val="0"/>
        <shadow val="0"/>
        <u val="none"/>
        <vertAlign val="baseline"/>
        <sz val="10"/>
        <color auto="1"/>
        <name val="Calibri"/>
        <scheme val="minor"/>
      </font>
      <numFmt numFmtId="0" formatCode="General"/>
      <fill>
        <patternFill patternType="none">
          <bgColor auto="1"/>
        </patternFill>
      </fill>
      <alignment horizontal="general" vertical="center" textRotation="0" wrapText="1" indent="0" justifyLastLine="0" shrinkToFit="0" readingOrder="0"/>
      <border diagonalUp="0" diagonalDown="0">
        <left style="thin">
          <color auto="1"/>
        </left>
        <right style="medium">
          <color indexed="64"/>
        </right>
        <top/>
        <bottom/>
        <vertical style="thin">
          <color auto="1"/>
        </vertical>
        <horizontal/>
      </border>
    </dxf>
    <dxf>
      <font>
        <strike val="0"/>
        <outline val="0"/>
        <shadow val="0"/>
        <u val="none"/>
        <vertAlign val="baseline"/>
        <sz val="11"/>
        <name val="Calibri"/>
        <scheme val="none"/>
      </font>
      <numFmt numFmtId="0" formatCode="General"/>
      <fill>
        <patternFill patternType="none">
          <bgColor auto="1"/>
        </patternFill>
      </fill>
      <alignment textRotation="0" wrapText="1" indent="0" justifyLastLine="0" shrinkToFit="0" readingOrder="0"/>
      <border diagonalUp="0" diagonalDown="0">
        <left style="thin">
          <color auto="1"/>
        </left>
        <right style="thin">
          <color auto="1"/>
        </right>
        <top/>
        <bottom/>
        <vertical style="thin">
          <color auto="1"/>
        </vertical>
        <horizontal/>
      </border>
    </dxf>
    <dxf>
      <fill>
        <patternFill patternType="none">
          <bgColor auto="1"/>
        </patternFill>
      </fill>
      <border diagonalUp="0" diagonalDown="0">
        <left style="thin">
          <color auto="1"/>
        </left>
        <right style="thin">
          <color auto="1"/>
        </right>
        <top/>
        <bottom/>
        <vertical style="thin">
          <color auto="1"/>
        </vertical>
        <horizontal/>
      </border>
    </dxf>
    <dxf>
      <fill>
        <patternFill patternType="none">
          <bgColor auto="1"/>
        </patternFill>
      </fill>
      <border diagonalUp="0" diagonalDown="0">
        <left style="thin">
          <color auto="1"/>
        </left>
        <right style="thin">
          <color auto="1"/>
        </right>
        <top/>
        <bottom/>
        <vertical style="thin">
          <color auto="1"/>
        </vertical>
        <horizontal/>
      </border>
    </dxf>
    <dxf>
      <fill>
        <patternFill patternType="none">
          <bgColor auto="1"/>
        </patternFill>
      </fill>
      <border diagonalUp="0" diagonalDown="0">
        <left style="thin">
          <color auto="1"/>
        </left>
        <right style="thin">
          <color auto="1"/>
        </right>
        <top/>
        <bottom/>
        <vertical style="thin">
          <color auto="1"/>
        </vertical>
        <horizontal/>
      </border>
    </dxf>
    <dxf>
      <font>
        <strike val="0"/>
        <outline val="0"/>
        <shadow val="0"/>
        <u val="none"/>
        <vertAlign val="baseline"/>
        <sz val="11"/>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medium">
          <color indexed="64"/>
        </left>
        <right style="thin">
          <color auto="1"/>
        </right>
        <top/>
        <bottom/>
        <vertical style="thin">
          <color auto="1"/>
        </vertical>
        <horizontal/>
      </border>
    </dxf>
    <dxf>
      <font>
        <b val="0"/>
        <i val="0"/>
        <strike val="0"/>
        <condense val="0"/>
        <extend val="0"/>
        <outline val="0"/>
        <shadow val="0"/>
        <u val="none"/>
        <vertAlign val="baseline"/>
        <sz val="10"/>
        <color theme="1"/>
        <name val="Calibri"/>
        <scheme val="minor"/>
      </font>
      <numFmt numFmtId="0" formatCode="General"/>
      <fill>
        <patternFill patternType="none">
          <bgColor auto="1"/>
        </patternFill>
      </fill>
      <alignment horizontal="general" vertical="center" textRotation="0" wrapText="1" indent="0" justifyLastLine="0" shrinkToFit="0" readingOrder="0"/>
      <border diagonalUp="0" diagonalDown="0">
        <left/>
        <right style="medium">
          <color indexed="64"/>
        </right>
        <top style="medium">
          <color auto="1"/>
        </top>
        <bottom style="medium">
          <color auto="1"/>
        </bottom>
        <vertical/>
        <horizontal style="medium">
          <color auto="1"/>
        </horizontal>
      </border>
    </dxf>
    <dxf>
      <font>
        <strike val="0"/>
        <outline val="0"/>
        <shadow val="0"/>
        <u val="none"/>
        <vertAlign val="baseline"/>
        <sz val="11"/>
        <name val="Calibri"/>
        <scheme val="none"/>
      </font>
      <numFmt numFmtId="0" formatCode="General"/>
      <fill>
        <patternFill patternType="none">
          <bgColor auto="1"/>
        </patternFill>
      </fill>
      <alignment textRotation="0" wrapText="1" indent="0" justifyLastLine="0" shrinkToFit="0" readingOrder="0"/>
      <border diagonalUp="0" diagonalDown="0">
        <left/>
        <right/>
        <top style="medium">
          <color auto="1"/>
        </top>
        <bottom style="medium">
          <color auto="1"/>
        </bottom>
        <vertical/>
        <horizontal style="medium">
          <color auto="1"/>
        </horizontal>
      </border>
    </dxf>
    <dxf>
      <fill>
        <patternFill patternType="none">
          <bgColor auto="1"/>
        </patternFill>
      </fill>
      <border diagonalUp="0" diagonalDown="0">
        <left/>
        <right/>
        <top style="medium">
          <color auto="1"/>
        </top>
        <bottom style="medium">
          <color auto="1"/>
        </bottom>
        <vertical/>
        <horizontal style="medium">
          <color auto="1"/>
        </horizontal>
      </border>
    </dxf>
    <dxf>
      <font>
        <b val="0"/>
        <i val="0"/>
        <strike val="0"/>
        <condense val="0"/>
        <extend val="0"/>
        <outline val="0"/>
        <shadow val="0"/>
        <u val="none"/>
        <vertAlign val="baseline"/>
        <sz val="11"/>
        <color theme="1"/>
        <name val="Calibri"/>
        <scheme val="none"/>
      </font>
      <numFmt numFmtId="2" formatCode="0.00"/>
      <fill>
        <patternFill patternType="none">
          <fgColor indexed="64"/>
          <bgColor auto="1"/>
        </patternFill>
      </fill>
      <alignment horizontal="center" vertical="bottom" textRotation="0" wrapText="1" indent="0" justifyLastLine="0" shrinkToFit="0" readingOrder="0"/>
      <border diagonalUp="0" diagonalDown="0">
        <left style="medium">
          <color indexed="64"/>
        </left>
        <right/>
        <top style="medium">
          <color auto="1"/>
        </top>
        <bottom style="medium">
          <color auto="1"/>
        </bottom>
        <vertical/>
        <horizontal style="medium">
          <color auto="1"/>
        </horizontal>
      </border>
    </dxf>
    <dxf>
      <font>
        <strike val="0"/>
        <outline val="0"/>
        <shadow val="0"/>
        <u val="none"/>
        <vertAlign val="baseline"/>
        <sz val="11"/>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thin">
          <color auto="1"/>
        </left>
        <right style="medium">
          <color indexed="64"/>
        </right>
        <top/>
        <bottom/>
        <vertical style="thin">
          <color auto="1"/>
        </vertical>
        <horizontal/>
      </border>
    </dxf>
    <dxf>
      <font>
        <strike val="0"/>
        <outline val="0"/>
        <shadow val="0"/>
        <u val="none"/>
        <vertAlign val="baseline"/>
        <sz val="11"/>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0" formatCode="General"/>
      <fill>
        <patternFill patternType="none">
          <fgColor indexed="64"/>
          <bgColor auto="1"/>
        </patternFill>
      </fill>
      <alignment horizontal="general" vertical="center" textRotation="0" wrapText="1" indent="0" justifyLastLine="0" shrinkToFit="0" readingOrder="0"/>
      <border diagonalUp="0" diagonalDown="0">
        <left style="medium">
          <color indexed="64"/>
        </left>
        <right style="thin">
          <color auto="1"/>
        </right>
        <top/>
        <bottom/>
        <vertical style="thin">
          <color auto="1"/>
        </vertical>
        <horizontal/>
      </border>
    </dxf>
    <dxf>
      <font>
        <b val="0"/>
        <i val="0"/>
        <strike val="0"/>
        <condense val="0"/>
        <extend val="0"/>
        <outline val="0"/>
        <shadow val="0"/>
        <u val="none"/>
        <vertAlign val="baseline"/>
        <sz val="10"/>
        <color theme="1"/>
        <name val="Calibri"/>
        <scheme val="minor"/>
      </font>
      <numFmt numFmtId="0" formatCode="General"/>
      <fill>
        <patternFill patternType="none">
          <bgColor auto="1"/>
        </patternFill>
      </fill>
      <alignment horizontal="general" vertical="center" textRotation="0" wrapText="1" indent="0" justifyLastLine="0" shrinkToFit="0" readingOrder="0"/>
      <border diagonalUp="0" diagonalDown="0">
        <left style="thin">
          <color auto="1"/>
        </left>
        <right style="medium">
          <color indexed="64"/>
        </right>
        <top/>
        <bottom/>
        <vertical style="thin">
          <color auto="1"/>
        </vertical>
        <horizontal/>
      </border>
    </dxf>
    <dxf>
      <font>
        <strike val="0"/>
        <outline val="0"/>
        <shadow val="0"/>
        <u val="none"/>
        <vertAlign val="baseline"/>
        <sz val="11"/>
        <name val="Calibri"/>
        <scheme val="none"/>
      </font>
      <numFmt numFmtId="0" formatCode="General"/>
      <fill>
        <patternFill patternType="none">
          <bgColor auto="1"/>
        </patternFill>
      </fill>
      <alignment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Calibri"/>
        <scheme val="none"/>
      </font>
      <numFmt numFmtId="13" formatCode="0%"/>
      <fill>
        <patternFill patternType="none">
          <fgColor indexed="64"/>
          <bgColor auto="1"/>
        </patternFill>
      </fill>
      <alignment horizontal="center" vertical="bottom"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rgb="FF333333"/>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thin">
          <color auto="1"/>
        </left>
        <right style="thin">
          <color auto="1"/>
        </right>
        <top/>
        <bottom/>
        <vertical style="thin">
          <color auto="1"/>
        </vertical>
        <horizontal/>
      </border>
    </dxf>
    <dxf>
      <font>
        <color rgb="FF333333"/>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medium">
          <color indexed="64"/>
        </left>
        <right style="thin">
          <color auto="1"/>
        </right>
        <top/>
        <bottom/>
        <vertical style="thin">
          <color auto="1"/>
        </vertical>
        <horizontal/>
      </border>
    </dxf>
    <dxf>
      <font>
        <b val="0"/>
        <i val="0"/>
        <strike val="0"/>
        <condense val="0"/>
        <extend val="0"/>
        <outline val="0"/>
        <shadow val="0"/>
        <u val="none"/>
        <vertAlign val="baseline"/>
        <sz val="10"/>
        <color theme="1"/>
        <name val="Calibri"/>
        <scheme val="minor"/>
      </font>
      <numFmt numFmtId="0" formatCode="General"/>
      <fill>
        <patternFill patternType="none">
          <bgColor auto="1"/>
        </patternFill>
      </fill>
      <alignment horizontal="general" vertical="center" textRotation="0" wrapText="1" indent="0" justifyLastLine="0" shrinkToFit="0" readingOrder="0"/>
      <border diagonalUp="0" diagonalDown="0">
        <left style="thin">
          <color auto="1"/>
        </left>
        <right style="medium">
          <color indexed="64"/>
        </right>
        <top/>
        <bottom/>
        <vertical style="thin">
          <color auto="1"/>
        </vertical>
        <horizontal/>
      </border>
    </dxf>
    <dxf>
      <font>
        <strike val="0"/>
        <outline val="0"/>
        <shadow val="0"/>
        <u val="none"/>
        <vertAlign val="baseline"/>
        <sz val="11"/>
        <name val="Calibri"/>
        <scheme val="none"/>
      </font>
      <numFmt numFmtId="0" formatCode="General"/>
      <fill>
        <patternFill patternType="none">
          <bgColor auto="1"/>
        </patternFill>
      </fill>
      <alignment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rgb="FF333333"/>
        <name val="Calibri"/>
        <scheme val="minor"/>
      </font>
      <numFmt numFmtId="13" formatCode="0%"/>
      <fill>
        <patternFill patternType="none">
          <fgColor indexed="64"/>
          <bgColor auto="1"/>
        </patternFill>
      </fill>
      <alignment horizontal="center" vertical="bottom" textRotation="0" wrapText="1" indent="0" justifyLastLine="0" shrinkToFit="0" readingOrder="0"/>
      <border diagonalUp="0" diagonalDown="0">
        <left style="thin">
          <color auto="1"/>
        </left>
        <right style="thin">
          <color auto="1"/>
        </right>
        <top/>
        <bottom/>
        <vertical style="thin">
          <color auto="1"/>
        </vertical>
        <horizontal/>
      </border>
    </dxf>
    <dxf>
      <font>
        <color rgb="FF333333"/>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medium">
          <color indexed="64"/>
        </left>
        <right style="thin">
          <color auto="1"/>
        </right>
        <top/>
        <bottom/>
        <vertical style="thin">
          <color auto="1"/>
        </vertical>
        <horizontal/>
      </border>
    </dxf>
    <dxf>
      <numFmt numFmtId="0" formatCode="General"/>
      <fill>
        <patternFill patternType="none">
          <bgColor auto="1"/>
        </patternFill>
      </fill>
      <alignment horizontal="general" vertical="center" textRotation="0" wrapText="1" indent="0" justifyLastLine="0" shrinkToFit="0" readingOrder="0"/>
      <border diagonalUp="0" diagonalDown="0">
        <left style="thin">
          <color auto="1"/>
        </left>
        <right style="medium">
          <color indexed="64"/>
        </right>
        <top style="medium">
          <color auto="1"/>
        </top>
        <bottom style="medium">
          <color auto="1"/>
        </bottom>
        <vertical style="thin">
          <color auto="1"/>
        </vertical>
        <horizontal style="medium">
          <color auto="1"/>
        </horizontal>
      </border>
    </dxf>
    <dxf>
      <font>
        <strike val="0"/>
        <outline val="0"/>
        <shadow val="0"/>
        <u val="none"/>
        <vertAlign val="baseline"/>
        <sz val="11"/>
        <name val="Calibri"/>
        <scheme val="none"/>
      </font>
      <numFmt numFmtId="0" formatCode="General"/>
      <fill>
        <patternFill patternType="none">
          <bgColor auto="1"/>
        </patternFill>
      </fill>
      <alignment textRotation="0" wrapText="1" indent="0" justifyLastLine="0" shrinkToFit="0" readingOrder="0"/>
      <border diagonalUp="0" diagonalDown="0">
        <left style="thin">
          <color auto="1"/>
        </left>
        <right style="thin">
          <color auto="1"/>
        </right>
        <top style="medium">
          <color auto="1"/>
        </top>
        <bottom style="medium">
          <color auto="1"/>
        </bottom>
        <vertical style="thin">
          <color auto="1"/>
        </vertical>
        <horizontal style="medium">
          <color auto="1"/>
        </horizontal>
      </border>
    </dxf>
    <dxf>
      <font>
        <b val="0"/>
        <i val="0"/>
        <strike val="0"/>
        <condense val="0"/>
        <extend val="0"/>
        <outline val="0"/>
        <shadow val="0"/>
        <u val="none"/>
        <vertAlign val="baseline"/>
        <sz val="11"/>
        <color theme="1"/>
        <name val="Calibri"/>
        <scheme val="none"/>
      </font>
      <numFmt numFmtId="13" formatCode="0%"/>
      <fill>
        <patternFill patternType="none">
          <fgColor indexed="64"/>
          <bgColor auto="1"/>
        </patternFill>
      </fill>
      <alignment horizontal="center" vertical="bottom" textRotation="0" wrapText="1" indent="0" justifyLastLine="0" shrinkToFit="0" readingOrder="0"/>
      <border diagonalUp="0" diagonalDown="0">
        <left style="thin">
          <color auto="1"/>
        </left>
        <right style="thin">
          <color auto="1"/>
        </right>
        <top style="medium">
          <color auto="1"/>
        </top>
        <bottom style="medium">
          <color auto="1"/>
        </bottom>
        <vertical style="thin">
          <color auto="1"/>
        </vertical>
        <horizontal style="medium">
          <color auto="1"/>
        </horizontal>
      </border>
    </dxf>
    <dxf>
      <font>
        <b val="0"/>
        <i val="0"/>
        <strike val="0"/>
        <condense val="0"/>
        <extend val="0"/>
        <outline val="0"/>
        <shadow val="0"/>
        <u val="none"/>
        <vertAlign val="baseline"/>
        <sz val="11"/>
        <color theme="1"/>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thin">
          <color auto="1"/>
        </left>
        <right style="thin">
          <color auto="1"/>
        </right>
        <top style="medium">
          <color auto="1"/>
        </top>
        <bottom style="medium">
          <color auto="1"/>
        </bottom>
        <vertical style="thin">
          <color auto="1"/>
        </vertical>
        <horizontal style="medium">
          <color auto="1"/>
        </horizontal>
      </border>
    </dxf>
    <dxf>
      <font>
        <strike val="0"/>
        <outline val="0"/>
        <shadow val="0"/>
        <u val="none"/>
        <vertAlign val="baseline"/>
        <sz val="11"/>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thin">
          <color auto="1"/>
        </left>
        <right style="thin">
          <color auto="1"/>
        </right>
        <top style="medium">
          <color auto="1"/>
        </top>
        <bottom style="medium">
          <color auto="1"/>
        </bottom>
        <vertical style="thin">
          <color auto="1"/>
        </vertical>
        <horizontal style="medium">
          <color auto="1"/>
        </horizontal>
      </border>
    </dxf>
    <dxf>
      <font>
        <strike val="0"/>
        <outline val="0"/>
        <shadow val="0"/>
        <u val="none"/>
        <vertAlign val="baseline"/>
        <sz val="11"/>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medium">
          <color indexed="64"/>
        </left>
        <right style="thin">
          <color auto="1"/>
        </right>
        <top style="medium">
          <color auto="1"/>
        </top>
        <bottom style="medium">
          <color auto="1"/>
        </bottom>
        <vertical style="thin">
          <color auto="1"/>
        </vertical>
        <horizontal style="medium">
          <color auto="1"/>
        </horizontal>
      </border>
    </dxf>
    <dxf>
      <numFmt numFmtId="0" formatCode="General"/>
      <fill>
        <patternFill patternType="none">
          <bgColor auto="1"/>
        </patternFill>
      </fill>
      <alignment horizontal="center" textRotation="0" indent="0" justifyLastLine="0" shrinkToFit="0" readingOrder="0"/>
      <border diagonalUp="0" diagonalDown="0">
        <left/>
        <right style="medium">
          <color indexed="64"/>
        </right>
        <top/>
        <bottom/>
        <vertical/>
        <horizontal/>
      </border>
    </dxf>
    <dxf>
      <font>
        <strike val="0"/>
        <outline val="0"/>
        <shadow val="0"/>
        <u val="none"/>
        <vertAlign val="baseline"/>
        <sz val="11"/>
        <name val="Calibri"/>
        <scheme val="none"/>
      </font>
      <numFmt numFmtId="0" formatCode="General"/>
      <fill>
        <patternFill patternType="none">
          <bgColor auto="1"/>
        </patternFill>
      </fill>
      <alignment textRotation="0" wrapText="1" indent="0" justifyLastLine="0" shrinkToFit="0" readingOrder="0"/>
    </dxf>
    <dxf>
      <font>
        <b val="0"/>
        <i val="0"/>
        <strike val="0"/>
        <condense val="0"/>
        <extend val="0"/>
        <outline val="0"/>
        <shadow val="0"/>
        <u val="none"/>
        <vertAlign val="baseline"/>
        <sz val="11"/>
        <color theme="1"/>
        <name val="Calibri"/>
        <scheme val="none"/>
      </font>
      <numFmt numFmtId="0" formatCode="General"/>
      <fill>
        <patternFill patternType="none">
          <fgColor indexed="64"/>
          <bgColor auto="1"/>
        </patternFill>
      </fill>
      <alignment horizontal="center" vertical="bottom" textRotation="0" wrapText="1" indent="0" justifyLastLine="0" shrinkToFit="0" readingOrder="0"/>
    </dxf>
    <dxf>
      <numFmt numFmtId="0" formatCode="General"/>
      <fill>
        <patternFill patternType="none">
          <fgColor indexed="64"/>
          <bgColor auto="1"/>
        </patternFill>
      </fill>
      <alignment horizontal="center" vertical="bottom" textRotation="0" wrapText="1" indent="0" justifyLastLine="0" shrinkToFit="0" readingOrder="0"/>
      <border diagonalUp="0" diagonalDown="0">
        <left style="medium">
          <color indexed="64"/>
        </left>
        <right/>
        <top/>
        <bottom/>
        <vertical/>
        <horizontal/>
      </border>
    </dxf>
    <dxf>
      <font>
        <strike val="0"/>
        <outline val="0"/>
        <shadow val="0"/>
        <u val="none"/>
        <vertAlign val="baseline"/>
        <sz val="11"/>
        <name val="Calibri"/>
        <scheme val="none"/>
      </font>
      <numFmt numFmtId="0" formatCode="General"/>
      <fill>
        <patternFill patternType="none">
          <bgColor auto="1"/>
        </patternFill>
      </fill>
      <alignment textRotation="0" wrapText="1" indent="0" justifyLastLine="0" shrinkToFit="0" readingOrder="0"/>
      <border diagonalUp="0" diagonalDown="0">
        <left style="thin">
          <color auto="1"/>
        </left>
        <right style="medium">
          <color indexed="64"/>
        </right>
        <top style="medium">
          <color auto="1"/>
        </top>
        <bottom style="medium">
          <color auto="1"/>
        </bottom>
        <vertical style="thin">
          <color auto="1"/>
        </vertical>
        <horizontal style="medium">
          <color auto="1"/>
        </horizontal>
      </border>
    </dxf>
    <dxf>
      <font>
        <color rgb="FF333333"/>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thin">
          <color auto="1"/>
        </left>
        <right style="thin">
          <color auto="1"/>
        </right>
        <top style="medium">
          <color auto="1"/>
        </top>
        <bottom style="medium">
          <color auto="1"/>
        </bottom>
        <vertical style="thin">
          <color auto="1"/>
        </vertical>
        <horizontal style="medium">
          <color auto="1"/>
        </horizontal>
      </border>
    </dxf>
    <dxf>
      <font>
        <strike val="0"/>
        <outline val="0"/>
        <shadow val="0"/>
        <u val="none"/>
        <vertAlign val="baseline"/>
        <sz val="11"/>
        <name val="Calibri"/>
        <scheme val="none"/>
      </font>
      <numFmt numFmtId="0" formatCode="General"/>
      <fill>
        <patternFill patternType="none">
          <bgColor auto="1"/>
        </patternFill>
      </fill>
      <alignment textRotation="0" wrapText="1" indent="0" justifyLastLine="0" shrinkToFit="0" readingOrder="0"/>
      <border diagonalUp="0" diagonalDown="0">
        <left style="thin">
          <color auto="1"/>
        </left>
        <right style="thin">
          <color auto="1"/>
        </right>
        <top style="medium">
          <color auto="1"/>
        </top>
        <bottom style="medium">
          <color auto="1"/>
        </bottom>
        <vertical style="thin">
          <color auto="1"/>
        </vertical>
        <horizontal style="medium">
          <color auto="1"/>
        </horizontal>
      </border>
    </dxf>
    <dxf>
      <font>
        <strike val="0"/>
        <outline val="0"/>
        <shadow val="0"/>
        <u val="none"/>
        <vertAlign val="baseline"/>
        <sz val="11"/>
        <name val="Calibri"/>
        <scheme val="none"/>
      </font>
      <numFmt numFmtId="0" formatCode="General"/>
      <fill>
        <patternFill patternType="none">
          <bgColor auto="1"/>
        </patternFill>
      </fill>
      <alignment textRotation="0" wrapText="1" indent="0" justifyLastLine="0" shrinkToFit="0" readingOrder="0"/>
      <border diagonalUp="0" diagonalDown="0">
        <left style="thin">
          <color auto="1"/>
        </left>
        <right style="thin">
          <color auto="1"/>
        </right>
        <top style="medium">
          <color auto="1"/>
        </top>
        <bottom style="medium">
          <color auto="1"/>
        </bottom>
        <vertical style="thin">
          <color auto="1"/>
        </vertical>
        <horizontal style="medium">
          <color auto="1"/>
        </horizontal>
      </border>
    </dxf>
    <dxf>
      <numFmt numFmtId="0" formatCode="General"/>
      <fill>
        <patternFill patternType="none">
          <fgColor indexed="64"/>
          <bgColor auto="1"/>
        </patternFill>
      </fill>
      <border diagonalUp="0" diagonalDown="0">
        <left style="thin">
          <color auto="1"/>
        </left>
        <right style="thin">
          <color auto="1"/>
        </right>
        <top style="medium">
          <color auto="1"/>
        </top>
        <bottom style="medium">
          <color auto="1"/>
        </bottom>
        <vertical style="thin">
          <color auto="1"/>
        </vertical>
        <horizontal style="medium">
          <color auto="1"/>
        </horizontal>
      </border>
    </dxf>
    <dxf>
      <font>
        <strike val="0"/>
        <outline val="0"/>
        <shadow val="0"/>
        <u val="none"/>
        <vertAlign val="baseline"/>
        <sz val="11"/>
        <name val="Calibri"/>
        <scheme val="none"/>
      </font>
      <numFmt numFmtId="0" formatCode="General"/>
      <fill>
        <patternFill patternType="none">
          <bgColor auto="1"/>
        </patternFill>
      </fill>
      <alignment textRotation="0" wrapText="1" indent="0" justifyLastLine="0" shrinkToFit="0" readingOrder="0"/>
      <border diagonalUp="0" diagonalDown="0">
        <left style="thin">
          <color auto="1"/>
        </left>
        <right style="thin">
          <color auto="1"/>
        </right>
        <top style="medium">
          <color auto="1"/>
        </top>
        <bottom style="medium">
          <color auto="1"/>
        </bottom>
        <vertical style="thin">
          <color auto="1"/>
        </vertical>
        <horizontal style="medium">
          <color auto="1"/>
        </horizontal>
      </border>
    </dxf>
    <dxf>
      <font>
        <strike val="0"/>
        <outline val="0"/>
        <shadow val="0"/>
        <u val="none"/>
        <vertAlign val="baseline"/>
        <sz val="11"/>
        <name val="Calibri"/>
        <scheme val="none"/>
      </font>
      <numFmt numFmtId="0" formatCode="General"/>
      <fill>
        <patternFill patternType="none">
          <bgColor auto="1"/>
        </patternFill>
      </fill>
      <alignment textRotation="0" wrapText="1" indent="0" justifyLastLine="0" shrinkToFit="0" readingOrder="0"/>
      <border diagonalUp="0" diagonalDown="0">
        <left style="thin">
          <color auto="1"/>
        </left>
        <right style="thin">
          <color auto="1"/>
        </right>
        <top style="medium">
          <color auto="1"/>
        </top>
        <bottom style="medium">
          <color auto="1"/>
        </bottom>
        <vertical style="thin">
          <color auto="1"/>
        </vertical>
        <horizontal style="medium">
          <color auto="1"/>
        </horizontal>
      </border>
    </dxf>
    <dxf>
      <font>
        <strike val="0"/>
        <outline val="0"/>
        <shadow val="0"/>
        <u val="none"/>
        <vertAlign val="baseline"/>
        <sz val="11"/>
        <name val="Calibri"/>
        <scheme val="none"/>
      </font>
      <numFmt numFmtId="0" formatCode="General"/>
      <fill>
        <patternFill patternType="none">
          <bgColor auto="1"/>
        </patternFill>
      </fill>
      <alignment textRotation="0" wrapText="1" indent="0" justifyLastLine="0" shrinkToFit="0" readingOrder="0"/>
      <border diagonalUp="0" diagonalDown="0">
        <left style="thin">
          <color auto="1"/>
        </left>
        <right style="thin">
          <color auto="1"/>
        </right>
        <top style="medium">
          <color auto="1"/>
        </top>
        <bottom style="medium">
          <color auto="1"/>
        </bottom>
        <vertical style="thin">
          <color auto="1"/>
        </vertical>
        <horizontal style="medium">
          <color auto="1"/>
        </horizontal>
      </border>
    </dxf>
    <dxf>
      <font>
        <strike val="0"/>
        <outline val="0"/>
        <shadow val="0"/>
        <u val="none"/>
        <vertAlign val="baseline"/>
        <sz val="11"/>
        <name val="Calibri"/>
        <scheme val="none"/>
      </font>
      <numFmt numFmtId="0" formatCode="General"/>
      <fill>
        <patternFill patternType="none">
          <bgColor auto="1"/>
        </patternFill>
      </fill>
      <alignment textRotation="0" wrapText="1" indent="0" justifyLastLine="0" shrinkToFit="0" readingOrder="0"/>
      <border diagonalUp="0" diagonalDown="0">
        <left style="thin">
          <color auto="1"/>
        </left>
        <right style="thin">
          <color auto="1"/>
        </right>
        <top style="medium">
          <color auto="1"/>
        </top>
        <bottom style="medium">
          <color auto="1"/>
        </bottom>
        <vertical style="thin">
          <color auto="1"/>
        </vertical>
        <horizontal style="medium">
          <color auto="1"/>
        </horizontal>
      </border>
    </dxf>
    <dxf>
      <font>
        <strike val="0"/>
        <outline val="0"/>
        <shadow val="0"/>
        <u val="none"/>
        <vertAlign val="baseline"/>
        <sz val="11"/>
        <name val="Calibri"/>
        <scheme val="none"/>
      </font>
      <numFmt numFmtId="0" formatCode="General"/>
      <fill>
        <patternFill patternType="none">
          <bgColor auto="1"/>
        </patternFill>
      </fill>
      <alignment horizontal="center" vertical="bottom" textRotation="0" wrapText="1" indent="0" justifyLastLine="0" shrinkToFit="0" readingOrder="0"/>
      <border diagonalUp="0" diagonalDown="0">
        <left style="thin">
          <color auto="1"/>
        </left>
        <right style="thin">
          <color auto="1"/>
        </right>
        <top style="medium">
          <color auto="1"/>
        </top>
        <bottom style="medium">
          <color auto="1"/>
        </bottom>
        <vertical style="thin">
          <color auto="1"/>
        </vertical>
        <horizontal style="medium">
          <color auto="1"/>
        </horizontal>
      </border>
    </dxf>
    <dxf>
      <font>
        <strike val="0"/>
        <outline val="0"/>
        <shadow val="0"/>
        <u val="none"/>
        <vertAlign val="baseline"/>
        <sz val="11"/>
        <name val="Calibri"/>
        <scheme val="minor"/>
      </font>
      <numFmt numFmtId="0" formatCode="General"/>
      <fill>
        <patternFill patternType="none">
          <bgColor auto="1"/>
        </patternFill>
      </fill>
      <alignment horizontal="center" vertical="bottom" textRotation="0" wrapText="1" indent="0" justifyLastLine="0" shrinkToFit="0" readingOrder="0"/>
      <border diagonalUp="0" diagonalDown="0">
        <left style="thin">
          <color auto="1"/>
        </left>
        <right style="thin">
          <color auto="1"/>
        </right>
        <top style="medium">
          <color auto="1"/>
        </top>
        <bottom style="medium">
          <color auto="1"/>
        </bottom>
        <vertical style="thin">
          <color auto="1"/>
        </vertical>
        <horizontal style="medium">
          <color auto="1"/>
        </horizontal>
      </border>
    </dxf>
    <dxf>
      <font>
        <strike val="0"/>
        <outline val="0"/>
        <shadow val="0"/>
        <u val="none"/>
        <vertAlign val="baseline"/>
        <sz val="11"/>
        <name val="Calibri"/>
        <scheme val="minor"/>
      </font>
      <numFmt numFmtId="0" formatCode="General"/>
      <fill>
        <patternFill patternType="none">
          <bgColor auto="1"/>
        </patternFill>
      </fill>
      <alignment horizontal="center" vertical="bottom" textRotation="0" wrapText="1" indent="0" justifyLastLine="0" shrinkToFit="0" readingOrder="0"/>
      <border diagonalUp="0" diagonalDown="0">
        <left style="thin">
          <color auto="1"/>
        </left>
        <right style="thin">
          <color auto="1"/>
        </right>
        <top style="medium">
          <color auto="1"/>
        </top>
        <bottom style="medium">
          <color auto="1"/>
        </bottom>
        <vertical style="thin">
          <color auto="1"/>
        </vertical>
        <horizontal style="medium">
          <color auto="1"/>
        </horizontal>
      </border>
    </dxf>
    <dxf>
      <font>
        <strike val="0"/>
        <outline val="0"/>
        <shadow val="0"/>
        <u val="none"/>
        <vertAlign val="baseline"/>
        <sz val="11"/>
        <name val="Calibri"/>
        <scheme val="minor"/>
      </font>
      <numFmt numFmtId="1" formatCode="0"/>
      <fill>
        <patternFill patternType="none">
          <bgColor auto="1"/>
        </patternFill>
      </fill>
      <alignment horizontal="center" vertical="bottom" textRotation="0" wrapText="1" indent="0" justifyLastLine="0" shrinkToFit="0" readingOrder="0"/>
      <border diagonalUp="0" diagonalDown="0">
        <left style="thin">
          <color auto="1"/>
        </left>
        <right style="thin">
          <color auto="1"/>
        </right>
        <top style="medium">
          <color auto="1"/>
        </top>
        <bottom style="medium">
          <color auto="1"/>
        </bottom>
        <vertical style="thin">
          <color auto="1"/>
        </vertical>
        <horizontal style="medium">
          <color auto="1"/>
        </horizontal>
      </border>
    </dxf>
    <dxf>
      <font>
        <strike val="0"/>
        <outline val="0"/>
        <shadow val="0"/>
        <u val="none"/>
        <vertAlign val="baseline"/>
        <sz val="11"/>
        <name val="Calibri"/>
        <scheme val="minor"/>
      </font>
      <numFmt numFmtId="0" formatCode="General"/>
      <fill>
        <patternFill patternType="none">
          <bgColor auto="1"/>
        </patternFill>
      </fill>
      <alignment horizontal="center" vertical="bottom" textRotation="0" wrapText="1" indent="0" justifyLastLine="0" shrinkToFit="0" readingOrder="0"/>
      <border diagonalUp="0" diagonalDown="0">
        <left style="medium">
          <color indexed="64"/>
        </left>
        <right style="thin">
          <color auto="1"/>
        </right>
        <top style="medium">
          <color auto="1"/>
        </top>
        <bottom style="medium">
          <color auto="1"/>
        </bottom>
        <vertical style="thin">
          <color auto="1"/>
        </vertical>
        <horizontal style="medium">
          <color auto="1"/>
        </horizontal>
      </border>
    </dxf>
    <dxf>
      <font>
        <strike val="0"/>
        <outline val="0"/>
        <shadow val="0"/>
        <u val="none"/>
        <vertAlign val="baseline"/>
        <sz val="11"/>
        <name val="Calibri"/>
        <scheme val="minor"/>
      </font>
      <numFmt numFmtId="0" formatCode="General"/>
      <fill>
        <patternFill patternType="none">
          <bgColor auto="1"/>
        </patternFill>
      </fill>
      <alignment horizontal="left" vertical="bottom"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strike val="0"/>
        <outline val="0"/>
        <shadow val="0"/>
        <u val="none"/>
        <vertAlign val="baseline"/>
        <sz val="11"/>
        <name val="Calibri"/>
        <scheme val="none"/>
      </font>
      <fill>
        <patternFill patternType="none">
          <bgColor auto="1"/>
        </patternFill>
      </fill>
    </dxf>
    <dxf>
      <border>
        <bottom style="thin">
          <color rgb="FF000000"/>
        </bottom>
      </border>
    </dxf>
    <dxf>
      <border diagonalUp="0" diagonalDown="0">
        <left style="thin">
          <color indexed="64"/>
        </left>
        <right style="thin">
          <color indexed="64"/>
        </right>
        <top/>
        <bottom/>
      </border>
    </dxf>
    <dxf>
      <font>
        <b val="0"/>
        <i val="0"/>
        <strike val="0"/>
        <condense val="0"/>
        <extend val="0"/>
        <outline val="0"/>
        <shadow val="0"/>
        <u val="none"/>
        <vertAlign val="baseline"/>
        <sz val="10"/>
        <color theme="1"/>
        <name val="Calibri"/>
        <family val="2"/>
        <scheme val="none"/>
      </font>
      <numFmt numFmtId="1" formatCode="0"/>
      <fill>
        <patternFill patternType="solid">
          <fgColor theme="0" tint="-0.14999847407452621"/>
          <bgColor theme="0" tint="-0.1499984740745262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none"/>
      </font>
      <numFmt numFmtId="2" formatCode="0.00"/>
      <fill>
        <patternFill patternType="solid">
          <fgColor theme="0" tint="-0.14999847407452621"/>
          <bgColor theme="0" tint="-0.14999847407452621"/>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0" formatCode="General"/>
      <fill>
        <patternFill patternType="solid">
          <fgColor theme="0" tint="-0.14999847407452621"/>
          <bgColor theme="0" tint="-0.1499984740745262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solid">
          <fgColor rgb="FFD9D9D9"/>
          <bgColor rgb="FFD9D9D9"/>
        </patternFill>
      </fill>
      <alignment horizontal="left" vertical="center" textRotation="0" wrapText="1" indent="0" justifyLastLine="0" shrinkToFit="0" readingOrder="0"/>
    </dxf>
    <dxf>
      <border>
        <bottom style="thin">
          <color indexed="64"/>
        </bottom>
      </border>
    </dxf>
    <dxf>
      <font>
        <b/>
        <i val="0"/>
        <strike val="0"/>
        <condense val="0"/>
        <extend val="0"/>
        <outline val="0"/>
        <shadow val="0"/>
        <u val="none"/>
        <vertAlign val="baseline"/>
        <sz val="11"/>
        <color rgb="FF006100"/>
        <name val="Calibri"/>
        <family val="2"/>
        <scheme val="minor"/>
      </font>
      <fill>
        <patternFill patternType="solid">
          <fgColor indexed="64"/>
          <bgColor rgb="FFC6EFCE"/>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none"/>
      </font>
      <fill>
        <patternFill patternType="solid">
          <fgColor theme="0" tint="-0.14999847407452621"/>
          <bgColor theme="0" tint="-0.14999847407452621"/>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fill>
        <patternFill patternType="solid">
          <fgColor theme="0" tint="-0.14999847407452621"/>
          <bgColor theme="0" tint="-0.14999847407452621"/>
        </patternFill>
      </fill>
      <alignment horizontal="left" vertical="center" textRotation="0" wrapText="1" indent="0" justifyLastLine="0" shrinkToFit="0" readingOrder="0"/>
    </dxf>
    <dxf>
      <numFmt numFmtId="2" formatCode="0.00"/>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general" vertical="center" textRotation="0" wrapText="1"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0"/>
        <color theme="1"/>
        <name val="Calibri"/>
        <family val="2"/>
        <scheme val="none"/>
      </font>
      <numFmt numFmtId="169" formatCode="0.000"/>
      <fill>
        <patternFill patternType="solid">
          <fgColor theme="0" tint="-0.14999847407452621"/>
          <bgColor theme="0" tint="-0.14999847407452621"/>
        </patternFill>
      </fill>
      <alignment horizontal="general" vertical="center" textRotation="0" wrapText="1" indent="0" justifyLastLine="0" shrinkToFit="0" readingOrder="0"/>
      <border diagonalUp="0" diagonalDown="0">
        <left style="medium">
          <color auto="1"/>
        </left>
        <right style="medium">
          <color indexed="64"/>
        </right>
        <top style="thin">
          <color auto="1"/>
        </top>
        <bottom style="thin">
          <color auto="1"/>
        </bottom>
        <vertical/>
      </border>
    </dxf>
    <dxf>
      <font>
        <b val="0"/>
        <i val="0"/>
        <strike val="0"/>
        <condense val="0"/>
        <extend val="0"/>
        <outline val="0"/>
        <shadow val="0"/>
        <u val="none"/>
        <vertAlign val="baseline"/>
        <sz val="10"/>
        <color theme="1"/>
        <name val="Calibri"/>
        <family val="2"/>
        <scheme val="none"/>
      </font>
      <numFmt numFmtId="1" formatCode="0"/>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medium">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theme="1"/>
        <name val="Calibri"/>
        <family val="2"/>
        <scheme val="none"/>
      </font>
      <numFmt numFmtId="1" formatCode="0"/>
      <fill>
        <patternFill patternType="solid">
          <fgColor theme="0" tint="-0.14999847407452621"/>
          <bgColor theme="0" tint="-0.14999847407452621"/>
        </patternFill>
      </fill>
      <alignment horizontal="right" vertical="center" textRotation="0" wrapText="1" indent="0" justifyLastLine="0" shrinkToFit="0" readingOrder="0"/>
      <border diagonalUp="0" diagonalDown="0">
        <left style="medium">
          <color indexed="64"/>
        </left>
        <right style="medium">
          <color indexed="64"/>
        </right>
        <top style="thin">
          <color indexed="64"/>
        </top>
        <bottom/>
        <vertical/>
        <horizontal/>
      </border>
    </dxf>
    <dxf>
      <font>
        <b val="0"/>
        <i val="0"/>
        <strike val="0"/>
        <condense val="0"/>
        <extend val="0"/>
        <outline val="0"/>
        <shadow val="0"/>
        <u val="none"/>
        <vertAlign val="baseline"/>
        <sz val="10"/>
        <color theme="1"/>
        <name val="Calibri"/>
        <family val="2"/>
        <scheme val="none"/>
      </font>
      <numFmt numFmtId="1" formatCode="0"/>
      <fill>
        <patternFill patternType="solid">
          <fgColor theme="0" tint="-0.14999847407452621"/>
          <bgColor theme="0" tint="-0.14999847407452621"/>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theme="6" tint="0.39997558519241921"/>
        </bottom>
        <vertical/>
      </border>
    </dxf>
    <dxf>
      <font>
        <b val="0"/>
        <i val="0"/>
        <strike val="0"/>
        <condense val="0"/>
        <extend val="0"/>
        <outline val="0"/>
        <shadow val="0"/>
        <u val="none"/>
        <vertAlign val="baseline"/>
        <sz val="10"/>
        <color theme="1"/>
        <name val="Calibri"/>
        <family val="2"/>
        <scheme val="none"/>
      </font>
      <numFmt numFmtId="2" formatCode="0.00"/>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0"/>
        <color theme="1"/>
        <name val="Calibri"/>
        <family val="2"/>
        <scheme val="none"/>
      </font>
      <numFmt numFmtId="1" formatCode="0"/>
      <alignment horizontal="left"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0"/>
        <color theme="1"/>
        <name val="Calibri"/>
        <family val="2"/>
        <scheme val="none"/>
      </font>
      <numFmt numFmtId="1" formatCode="0"/>
      <alignment horizontal="left" vertical="center" textRotation="0" wrapText="1" indent="0" justifyLastLine="0" shrinkToFit="0" readingOrder="0"/>
      <border diagonalUp="0" diagonalDown="0">
        <left/>
        <right/>
        <top style="thin">
          <color auto="1"/>
        </top>
        <bottom/>
      </border>
    </dxf>
    <dxf>
      <font>
        <b val="0"/>
        <i val="0"/>
        <strike val="0"/>
        <condense val="0"/>
        <extend val="0"/>
        <outline val="0"/>
        <shadow val="0"/>
        <u val="none"/>
        <vertAlign val="baseline"/>
        <sz val="10"/>
        <color theme="1"/>
        <name val="Calibri"/>
        <family val="2"/>
        <scheme val="none"/>
      </font>
      <numFmt numFmtId="1" formatCode="0"/>
      <alignment horizontal="left" vertical="center" textRotation="0" wrapText="1" indent="0" justifyLastLine="0" shrinkToFit="0" readingOrder="0"/>
      <border diagonalUp="0" diagonalDown="0">
        <left/>
        <right/>
        <top style="thin">
          <color auto="1"/>
        </top>
        <bottom/>
      </border>
    </dxf>
    <dxf>
      <font>
        <b val="0"/>
        <i val="0"/>
        <strike val="0"/>
        <condense val="0"/>
        <extend val="0"/>
        <outline val="0"/>
        <shadow val="0"/>
        <u val="none"/>
        <vertAlign val="baseline"/>
        <sz val="10"/>
        <color theme="1"/>
        <name val="Calibri"/>
        <family val="2"/>
        <scheme val="none"/>
      </font>
      <numFmt numFmtId="1" formatCode="0"/>
      <alignment horizontal="left" vertical="center" textRotation="0" wrapText="1" indent="0" justifyLastLine="0" shrinkToFit="0" readingOrder="0"/>
      <border diagonalUp="0" diagonalDown="0" outline="0">
        <left/>
        <right/>
        <top style="thin">
          <color auto="1"/>
        </top>
        <bottom/>
      </border>
    </dxf>
    <dxf>
      <font>
        <b val="0"/>
        <i val="0"/>
        <strike val="0"/>
        <condense val="0"/>
        <extend val="0"/>
        <outline val="0"/>
        <shadow val="0"/>
        <u val="none"/>
        <vertAlign val="baseline"/>
        <sz val="10"/>
        <color theme="1"/>
        <name val="Calibri"/>
        <family val="2"/>
        <scheme val="none"/>
      </font>
      <numFmt numFmtId="1" formatCode="0"/>
      <alignment horizontal="right" vertical="center" textRotation="0" wrapText="1" indent="0" justifyLastLine="0" shrinkToFit="0" readingOrder="0"/>
      <border diagonalUp="0" diagonalDown="0">
        <left/>
        <right style="medium">
          <color auto="1"/>
        </right>
        <top/>
        <bottom/>
        <vertical/>
        <horizontal/>
      </border>
    </dxf>
    <dxf>
      <font>
        <b val="0"/>
        <i val="0"/>
        <strike val="0"/>
        <condense val="0"/>
        <extend val="0"/>
        <outline val="0"/>
        <shadow val="0"/>
        <u val="none"/>
        <vertAlign val="baseline"/>
        <sz val="10"/>
        <color theme="1"/>
        <name val="Calibri"/>
        <family val="2"/>
        <scheme val="none"/>
      </font>
      <numFmt numFmtId="170" formatCode="0.0000"/>
      <alignment horizontal="left"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0"/>
        <color theme="1"/>
        <name val="Calibri"/>
        <family val="2"/>
        <scheme val="none"/>
      </font>
      <numFmt numFmtId="1" formatCode="0"/>
      <alignment horizontal="left" vertical="center" textRotation="0" wrapText="1" indent="0" justifyLastLine="0" shrinkToFit="0" readingOrder="0"/>
      <border diagonalUp="0" diagonalDown="0">
        <left/>
        <right/>
        <top style="thin">
          <color auto="1"/>
        </top>
        <bottom/>
      </border>
    </dxf>
    <dxf>
      <font>
        <b val="0"/>
        <i val="0"/>
        <strike val="0"/>
        <condense val="0"/>
        <extend val="0"/>
        <outline val="0"/>
        <shadow val="0"/>
        <u val="none"/>
        <vertAlign val="baseline"/>
        <sz val="10"/>
        <color theme="1"/>
        <name val="Calibri"/>
        <family val="2"/>
        <scheme val="none"/>
      </font>
      <numFmt numFmtId="1" formatCode="0"/>
      <alignment horizontal="left" vertical="center" textRotation="0" wrapText="1" indent="0" justifyLastLine="0" shrinkToFit="0" readingOrder="0"/>
      <border diagonalUp="0" diagonalDown="0" outline="0">
        <left/>
        <right/>
        <top style="thin">
          <color auto="1"/>
        </top>
        <bottom/>
      </border>
    </dxf>
    <dxf>
      <font>
        <b val="0"/>
        <i val="0"/>
        <strike val="0"/>
        <condense val="0"/>
        <extend val="0"/>
        <outline val="0"/>
        <shadow val="0"/>
        <u val="none"/>
        <vertAlign val="baseline"/>
        <sz val="10"/>
        <color theme="1"/>
        <name val="Calibri"/>
        <family val="2"/>
        <scheme val="none"/>
      </font>
      <numFmt numFmtId="1" formatCode="0"/>
      <alignment horizontal="righ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theme="1"/>
        <name val="Calibri"/>
        <family val="2"/>
        <scheme val="none"/>
      </font>
      <numFmt numFmtId="170" formatCode="0.0000"/>
      <alignment horizontal="left"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0"/>
        <color theme="1"/>
        <name val="Calibri"/>
        <family val="2"/>
        <scheme val="none"/>
      </font>
      <numFmt numFmtId="1" formatCode="0"/>
      <alignment horizontal="right" vertical="center" textRotation="0" wrapText="1" indent="0" justifyLastLine="0" shrinkToFit="0" readingOrder="0"/>
      <border diagonalUp="0" diagonalDown="0" outline="0">
        <left/>
        <right/>
        <top style="thin">
          <color auto="1"/>
        </top>
        <bottom/>
      </border>
    </dxf>
    <dxf>
      <font>
        <b val="0"/>
        <i val="0"/>
        <strike val="0"/>
        <condense val="0"/>
        <extend val="0"/>
        <outline val="0"/>
        <shadow val="0"/>
        <u val="none"/>
        <vertAlign val="baseline"/>
        <sz val="10"/>
        <color theme="1"/>
        <name val="Calibri"/>
        <family val="2"/>
        <scheme val="none"/>
      </font>
      <numFmt numFmtId="170" formatCode="0.0000"/>
      <alignment horizontal="left" vertical="center" textRotation="0" wrapText="1" indent="0" justifyLastLine="0" shrinkToFit="0" readingOrder="0"/>
      <border diagonalUp="0" diagonalDown="0" outline="0">
        <left/>
        <right style="thin">
          <color auto="1"/>
        </right>
        <top style="thin">
          <color indexed="64"/>
        </top>
        <bottom/>
      </border>
    </dxf>
    <dxf>
      <font>
        <b val="0"/>
        <i val="0"/>
        <strike val="0"/>
        <condense val="0"/>
        <extend val="0"/>
        <outline val="0"/>
        <shadow val="0"/>
        <u val="none"/>
        <vertAlign val="baseline"/>
        <sz val="10"/>
        <color theme="1"/>
        <name val="Calibri"/>
        <family val="2"/>
        <scheme val="none"/>
      </font>
      <numFmt numFmtId="171" formatCode="&quot;$&quot;#,##0.00"/>
      <alignment horizontal="right" vertical="center" textRotation="0" wrapText="1" indent="0" justifyLastLine="0" shrinkToFit="0" readingOrder="0"/>
      <border diagonalUp="0" diagonalDown="0" outline="0">
        <left style="medium">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1" formatCode="0"/>
      <fill>
        <patternFill patternType="solid">
          <fgColor theme="0" tint="-0.14999847407452621"/>
          <bgColor theme="0" tint="-0.14999847407452621"/>
        </patternFill>
      </fill>
      <alignment horizontal="right" vertical="center" textRotation="0" wrapText="1" indent="0" justifyLastLine="0" shrinkToFit="0" readingOrder="0"/>
      <border diagonalUp="0" diagonalDown="0">
        <left/>
        <right style="medium">
          <color auto="1"/>
        </right>
        <top/>
        <bottom/>
        <vertical/>
        <horizontal/>
      </border>
    </dxf>
    <dxf>
      <font>
        <b val="0"/>
        <i val="0"/>
        <strike val="0"/>
        <condense val="0"/>
        <extend val="0"/>
        <outline val="0"/>
        <shadow val="0"/>
        <u val="none"/>
        <vertAlign val="baseline"/>
        <sz val="10"/>
        <color theme="1"/>
        <name val="Calibri"/>
        <family val="2"/>
        <scheme val="none"/>
      </font>
      <numFmt numFmtId="170" formatCode="0.0000"/>
      <fill>
        <patternFill patternType="solid">
          <fgColor theme="0" tint="-0.14999847407452621"/>
          <bgColor theme="0" tint="-0.14999847407452621"/>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numFmt numFmtId="2" formatCode="0.00"/>
      <fill>
        <patternFill patternType="solid">
          <fgColor theme="0" tint="-0.14999847407452621"/>
          <bgColor theme="0" tint="-0.14999847407452621"/>
        </patternFill>
      </fill>
      <alignment horizontal="left"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0"/>
        <color theme="1"/>
        <name val="Calibri"/>
        <family val="2"/>
        <scheme val="none"/>
      </font>
      <numFmt numFmtId="1" formatCode="0"/>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Calibri"/>
        <family val="2"/>
        <scheme val="none"/>
      </font>
      <numFmt numFmtId="1" formatCode="0"/>
      <fill>
        <patternFill patternType="solid">
          <fgColor theme="0" tint="-0.14999847407452621"/>
          <bgColor theme="0" tint="-0.14999847407452621"/>
        </patternFill>
      </fill>
      <alignment horizontal="lef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Calibri"/>
        <family val="2"/>
        <scheme val="none"/>
      </font>
      <numFmt numFmtId="2" formatCode="0.00"/>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theme="1"/>
        <name val="Calibri"/>
        <family val="2"/>
        <scheme val="none"/>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alignment horizontal="left" vertical="center" textRotation="0" wrapText="1" indent="0" justifyLastLine="0" shrinkToFit="0" readingOrder="0"/>
      <border diagonalUp="0" diagonalDown="0" outline="0">
        <left style="thin">
          <color indexed="64"/>
        </left>
        <right style="thin">
          <color auto="1"/>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alignment horizontal="left"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left"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medium">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left" vertical="center" textRotation="0" wrapText="1" indent="0" justifyLastLine="0" shrinkToFit="0" readingOrder="0"/>
      <border diagonalUp="0" diagonalDown="0">
        <left/>
        <right style="medium">
          <color auto="1"/>
        </right>
        <top/>
        <bottom/>
        <vertical/>
        <horizontal/>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left"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left"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left"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medium">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1" formatCode="0"/>
      <fill>
        <patternFill patternType="solid">
          <fgColor theme="0" tint="-0.14999847407452621"/>
          <bgColor theme="0" tint="-0.14999847407452621"/>
        </patternFill>
      </fill>
      <alignment horizontal="righ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theme="1"/>
        <name val="Calibri"/>
        <family val="2"/>
        <scheme val="none"/>
      </font>
      <numFmt numFmtId="172" formatCode="0.000000"/>
      <fill>
        <patternFill patternType="solid">
          <fgColor theme="0" tint="-0.14999847407452621"/>
          <bgColor theme="0" tint="-0.14999847407452621"/>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numFmt numFmtId="171" formatCode="&quot;$&quot;#,##0.00"/>
      <alignment horizontal="right"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numFmt numFmtId="171" formatCode="&quot;$&quot;#,##0.00"/>
      <fill>
        <patternFill patternType="solid">
          <fgColor theme="0" tint="-0.14999847407452621"/>
          <bgColor theme="0" tint="-0.14999847407452621"/>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left"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Calibri"/>
        <family val="2"/>
        <scheme val="none"/>
      </font>
      <numFmt numFmtId="0" formatCode="General"/>
      <alignment horizontal="right" vertical="center" textRotation="0" wrapText="1" indent="0" justifyLastLine="0" shrinkToFit="0" readingOrder="0"/>
      <border diagonalUp="0" diagonalDown="0" outline="0">
        <left/>
        <right style="medium">
          <color auto="1"/>
        </right>
        <top/>
        <bottom/>
      </border>
    </dxf>
    <dxf>
      <font>
        <b val="0"/>
        <i val="0"/>
        <strike val="0"/>
        <condense val="0"/>
        <extend val="0"/>
        <outline val="0"/>
        <shadow val="0"/>
        <u val="none"/>
        <vertAlign val="baseline"/>
        <sz val="10"/>
        <color theme="1"/>
        <name val="Calibri"/>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0" formatCode="General"/>
      <fill>
        <patternFill patternType="solid">
          <fgColor theme="0" tint="-0.14999847407452621"/>
          <bgColor theme="0" tint="-0.14999847407452621"/>
        </patternFill>
      </fill>
      <alignment horizontal="right"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0" formatCode="General"/>
      <alignment horizontal="right" vertical="center" textRotation="0" wrapText="1" indent="0" justifyLastLine="0" shrinkToFit="0" readingOrder="0"/>
      <border diagonalUp="0" diagonalDown="0">
        <left/>
        <right style="mediumDashed">
          <color indexed="64"/>
        </right>
        <top/>
        <bottom/>
        <vertical/>
        <horizontal/>
      </border>
    </dxf>
    <dxf>
      <font>
        <b val="0"/>
        <i val="0"/>
        <strike val="0"/>
        <condense val="0"/>
        <extend val="0"/>
        <outline val="0"/>
        <shadow val="0"/>
        <u val="none"/>
        <vertAlign val="baseline"/>
        <sz val="10"/>
        <color theme="1"/>
        <name val="Calibri"/>
        <family val="2"/>
        <scheme val="minor"/>
      </font>
      <numFmt numFmtId="0" formatCode="General"/>
      <alignment horizontal="left"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0"/>
        <color theme="1"/>
        <name val="Calibri"/>
        <family val="2"/>
        <scheme val="minor"/>
      </font>
      <numFmt numFmtId="0" formatCode="General"/>
      <alignment horizontal="right" vertical="center" textRotation="0" wrapText="1" indent="0" justifyLastLine="0" shrinkToFit="0" readingOrder="0"/>
      <border diagonalUp="0" diagonalDown="0">
        <left style="thin">
          <color indexed="64"/>
        </left>
        <right style="medium">
          <color indexed="64"/>
        </right>
        <top style="thin">
          <color indexed="64"/>
        </top>
        <bottom/>
        <vertical/>
      </border>
    </dxf>
    <dxf>
      <font>
        <b val="0"/>
        <i val="0"/>
        <strike val="0"/>
        <condense val="0"/>
        <extend val="0"/>
        <outline val="0"/>
        <shadow val="0"/>
        <u val="none"/>
        <vertAlign val="baseline"/>
        <sz val="10"/>
        <color theme="1"/>
        <name val="Calibri"/>
        <family val="2"/>
        <scheme val="minor"/>
      </font>
      <numFmt numFmtId="0" formatCode="General"/>
      <alignment horizontal="right"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0"/>
        <color theme="1"/>
        <name val="Calibri"/>
        <family val="2"/>
        <scheme val="minor"/>
      </font>
      <numFmt numFmtId="2" formatCode="0.00"/>
      <alignment horizontal="right" vertical="center" textRotation="0" wrapText="1" indent="0" justifyLastLine="0" shrinkToFit="0" readingOrder="0"/>
      <border diagonalUp="0" diagonalDown="0" outline="0">
        <left style="medium">
          <color indexed="64"/>
        </left>
        <right/>
        <top style="thin">
          <color indexed="64"/>
        </top>
        <bottom/>
      </border>
    </dxf>
    <dxf>
      <font>
        <b val="0"/>
        <i val="0"/>
        <strike val="0"/>
        <condense val="0"/>
        <extend val="0"/>
        <outline val="0"/>
        <shadow val="0"/>
        <u val="none"/>
        <vertAlign val="baseline"/>
        <sz val="10"/>
        <color theme="1"/>
        <name val="Calibri"/>
        <family val="2"/>
        <scheme val="minor"/>
      </font>
      <numFmt numFmtId="171" formatCode="&quot;$&quot;#,##0.00"/>
      <alignment horizontal="right" vertical="center" textRotation="0" wrapText="1" indent="0" justifyLastLine="0" shrinkToFit="0" readingOrder="0"/>
      <border diagonalUp="0" diagonalDown="0">
        <left style="medium">
          <color indexed="64"/>
        </left>
        <right style="medium">
          <color auto="1"/>
        </right>
        <top/>
        <bottom/>
        <vertical/>
        <horizontal/>
      </border>
    </dxf>
    <dxf>
      <font>
        <b val="0"/>
        <i val="0"/>
        <strike val="0"/>
        <condense val="0"/>
        <extend val="0"/>
        <outline val="0"/>
        <shadow val="0"/>
        <u val="none"/>
        <vertAlign val="baseline"/>
        <sz val="10"/>
        <color theme="1"/>
        <name val="Calibri"/>
        <family val="2"/>
        <scheme val="minor"/>
      </font>
      <numFmt numFmtId="173" formatCode="#,##0.0000000"/>
      <alignment horizontal="right" vertical="center"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theme="1"/>
        <name val="Calibri"/>
        <family val="2"/>
        <scheme val="minor"/>
      </font>
      <numFmt numFmtId="3" formatCode="#,##0"/>
      <alignment horizontal="right" vertical="center" textRotation="0" wrapText="1" indent="0" justifyLastLine="0" shrinkToFit="0" readingOrder="0"/>
      <border diagonalUp="0" diagonalDown="0">
        <left style="medium">
          <color indexed="64"/>
        </left>
        <right style="medium">
          <color indexed="64"/>
        </right>
        <top style="thin">
          <color indexed="64"/>
        </top>
        <bottom/>
      </border>
    </dxf>
    <dxf>
      <font>
        <b val="0"/>
        <i val="0"/>
        <strike val="0"/>
        <condense val="0"/>
        <extend val="0"/>
        <outline val="0"/>
        <shadow val="0"/>
        <u val="none"/>
        <vertAlign val="baseline"/>
        <sz val="10"/>
        <color theme="1"/>
        <name val="Calibri"/>
        <family val="2"/>
        <scheme val="minor"/>
      </font>
      <numFmt numFmtId="3" formatCode="#,##0"/>
      <alignment horizontal="right" vertical="center"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theme="1"/>
        <name val="Calibri"/>
        <family val="2"/>
        <scheme val="minor"/>
      </font>
      <numFmt numFmtId="3" formatCode="#,##0"/>
      <alignment horizontal="right" vertical="center" textRotation="0" wrapText="1" indent="0" justifyLastLine="0" shrinkToFit="0" readingOrder="0"/>
      <border diagonalUp="0" diagonalDown="0">
        <left style="medium">
          <color indexed="64"/>
        </left>
        <right style="medium">
          <color indexed="64"/>
        </right>
        <top style="thin">
          <color indexed="64"/>
        </top>
        <bottom/>
        <vertical/>
      </border>
    </dxf>
    <dxf>
      <font>
        <b val="0"/>
        <i val="0"/>
        <strike val="0"/>
        <condense val="0"/>
        <extend val="0"/>
        <outline val="0"/>
        <shadow val="0"/>
        <u val="none"/>
        <vertAlign val="baseline"/>
        <sz val="10"/>
        <color theme="1"/>
        <name val="Calibri"/>
        <family val="2"/>
        <scheme val="minor"/>
      </font>
      <numFmt numFmtId="3" formatCode="#,##0"/>
      <alignment horizontal="right" vertical="center" textRotation="0" wrapText="1" indent="0" justifyLastLine="0" shrinkToFit="0" readingOrder="0"/>
      <border diagonalUp="0" diagonalDown="0">
        <left style="medium">
          <color indexed="64"/>
        </left>
        <right style="medium">
          <color indexed="64"/>
        </right>
        <top style="thin">
          <color indexed="64"/>
        </top>
        <bottom/>
      </border>
    </dxf>
    <dxf>
      <font>
        <b val="0"/>
        <i val="0"/>
        <strike val="0"/>
        <condense val="0"/>
        <extend val="0"/>
        <outline val="0"/>
        <shadow val="0"/>
        <u val="none"/>
        <vertAlign val="baseline"/>
        <sz val="10"/>
        <color theme="1"/>
        <name val="Calibri"/>
        <family val="2"/>
        <scheme val="minor"/>
      </font>
      <numFmt numFmtId="3" formatCode="#,##0"/>
      <alignment horizontal="right" vertical="center" textRotation="0" wrapText="1" indent="0" justifyLastLine="0" shrinkToFit="0" readingOrder="0"/>
      <border diagonalUp="0" diagonalDown="0">
        <left style="medium">
          <color indexed="64"/>
        </left>
        <right style="medium">
          <color indexed="64"/>
        </right>
        <top style="thin">
          <color indexed="64"/>
        </top>
        <bottom/>
        <vertical/>
      </border>
    </dxf>
    <dxf>
      <font>
        <b val="0"/>
        <i val="0"/>
        <strike val="0"/>
        <condense val="0"/>
        <extend val="0"/>
        <outline val="0"/>
        <shadow val="0"/>
        <u val="none"/>
        <vertAlign val="baseline"/>
        <sz val="10"/>
        <color theme="1"/>
        <name val="Calibri"/>
        <family val="2"/>
        <scheme val="minor"/>
      </font>
      <numFmt numFmtId="3" formatCode="#,##0"/>
      <alignment horizontal="right" vertical="center" textRotation="0" wrapText="1" indent="0" justifyLastLine="0" shrinkToFit="0" readingOrder="0"/>
      <border diagonalUp="0" diagonalDown="0">
        <left style="medium">
          <color indexed="64"/>
        </left>
        <right style="medium">
          <color indexed="64"/>
        </right>
        <top/>
        <bottom/>
        <vertical/>
        <horizontal/>
      </border>
    </dxf>
    <dxf>
      <numFmt numFmtId="166" formatCode="0.0"/>
    </dxf>
    <dxf>
      <font>
        <b val="0"/>
        <i val="0"/>
        <strike val="0"/>
        <condense val="0"/>
        <extend val="0"/>
        <outline val="0"/>
        <shadow val="0"/>
        <u val="none"/>
        <vertAlign val="baseline"/>
        <sz val="10"/>
        <color theme="1"/>
        <name val="Calibri"/>
        <family val="2"/>
        <scheme val="minor"/>
      </font>
      <numFmt numFmtId="3" formatCode="#,##0"/>
      <alignment horizontal="right" vertical="center" textRotation="0" wrapText="1"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0"/>
        <color theme="1"/>
        <name val="Calibri"/>
        <family val="2"/>
        <scheme val="minor"/>
      </font>
      <numFmt numFmtId="3" formatCode="#,##0"/>
      <alignment horizontal="right" vertical="center" textRotation="0" wrapText="1" indent="0" justifyLastLine="0" shrinkToFit="0" readingOrder="0"/>
      <border diagonalUp="0" diagonalDown="0" outline="0">
        <left style="medium">
          <color indexed="64"/>
        </left>
        <right style="medium">
          <color indexed="64"/>
        </right>
        <top style="thin">
          <color indexed="64"/>
        </top>
        <bottom/>
      </border>
    </dxf>
    <dxf>
      <font>
        <b val="0"/>
        <i val="0"/>
        <strike val="0"/>
        <condense val="0"/>
        <extend val="0"/>
        <outline val="0"/>
        <shadow val="0"/>
        <u val="none"/>
        <vertAlign val="baseline"/>
        <sz val="10"/>
        <color theme="1"/>
        <name val="Calibri"/>
        <family val="2"/>
        <scheme val="minor"/>
      </font>
      <numFmt numFmtId="173" formatCode="#,##0.0000000"/>
      <alignment horizontal="right" vertical="center" textRotation="0" wrapText="1" indent="0" justifyLastLine="0" shrinkToFit="0" readingOrder="0"/>
      <border diagonalUp="0" diagonalDown="0">
        <left style="medium">
          <color indexed="64"/>
        </left>
        <right style="medium">
          <color auto="1"/>
        </right>
        <top/>
        <bottom/>
        <vertical/>
        <horizontal/>
      </border>
    </dxf>
    <dxf>
      <font>
        <b val="0"/>
        <i val="0"/>
        <strike val="0"/>
        <condense val="0"/>
        <extend val="0"/>
        <outline val="0"/>
        <shadow val="0"/>
        <u val="none"/>
        <vertAlign val="baseline"/>
        <sz val="10"/>
        <color theme="1"/>
        <name val="Calibri"/>
        <family val="2"/>
        <scheme val="minor"/>
      </font>
      <numFmt numFmtId="173" formatCode="#,##0.0000000"/>
      <alignment horizontal="right" vertical="center" textRotation="0" wrapText="1" indent="0" justifyLastLine="0" shrinkToFit="0" readingOrder="0"/>
      <border diagonalUp="0" diagonalDown="0">
        <left/>
        <right/>
        <top style="thin">
          <color auto="1"/>
        </top>
        <bottom/>
      </border>
    </dxf>
    <dxf>
      <font>
        <b val="0"/>
        <i val="0"/>
        <strike val="0"/>
        <condense val="0"/>
        <extend val="0"/>
        <outline val="0"/>
        <shadow val="0"/>
        <u val="none"/>
        <vertAlign val="baseline"/>
        <sz val="10"/>
        <color theme="1"/>
        <name val="Calibri"/>
        <family val="2"/>
        <scheme val="minor"/>
      </font>
      <numFmt numFmtId="3" formatCode="#,##0"/>
      <alignment horizontal="right" vertical="center"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theme="1"/>
        <name val="Calibri"/>
        <family val="2"/>
        <scheme val="minor"/>
      </font>
      <numFmt numFmtId="3" formatCode="#,##0"/>
      <alignment horizontal="right" vertical="center" textRotation="0" wrapText="1" indent="0" justifyLastLine="0" shrinkToFit="0" readingOrder="0"/>
      <border diagonalUp="0" diagonalDown="0">
        <left/>
        <right/>
        <top style="thin">
          <color auto="1"/>
        </top>
        <bottom/>
      </border>
    </dxf>
    <dxf>
      <font>
        <b val="0"/>
        <i val="0"/>
        <strike val="0"/>
        <condense val="0"/>
        <extend val="0"/>
        <outline val="0"/>
        <shadow val="0"/>
        <u val="none"/>
        <vertAlign val="baseline"/>
        <sz val="10"/>
        <color theme="1"/>
        <name val="Calibri"/>
        <family val="2"/>
        <scheme val="minor"/>
      </font>
      <numFmt numFmtId="3" formatCode="#,##0"/>
      <alignment horizontal="right" vertical="center" textRotation="0" wrapText="1" indent="0" justifyLastLine="0" shrinkToFit="0" readingOrder="0"/>
      <border diagonalUp="0" diagonalDown="0">
        <left style="medium">
          <color indexed="64"/>
        </left>
        <right style="medium">
          <color auto="1"/>
        </right>
        <top/>
        <bottom/>
        <vertical/>
        <horizontal/>
      </border>
    </dxf>
    <dxf>
      <font>
        <b val="0"/>
        <i val="0"/>
        <strike val="0"/>
        <condense val="0"/>
        <extend val="0"/>
        <outline val="0"/>
        <shadow val="0"/>
        <u val="none"/>
        <vertAlign val="baseline"/>
        <sz val="10"/>
        <color theme="1"/>
        <name val="Calibri"/>
        <family val="2"/>
        <scheme val="minor"/>
      </font>
      <numFmt numFmtId="3" formatCode="#,##0"/>
      <alignment horizontal="right" vertical="center" textRotation="0" wrapText="1" indent="0" justifyLastLine="0" shrinkToFit="0" readingOrder="0"/>
      <border diagonalUp="0" diagonalDown="0">
        <left/>
        <right/>
        <top style="thin">
          <color auto="1"/>
        </top>
        <bottom/>
      </border>
    </dxf>
    <dxf>
      <font>
        <b val="0"/>
        <i val="0"/>
        <strike val="0"/>
        <condense val="0"/>
        <extend val="0"/>
        <outline val="0"/>
        <shadow val="0"/>
        <u val="none"/>
        <vertAlign val="baseline"/>
        <sz val="10"/>
        <color theme="1"/>
        <name val="Calibri"/>
        <family val="2"/>
        <scheme val="minor"/>
      </font>
      <numFmt numFmtId="3" formatCode="#,##0"/>
      <alignment horizontal="right" vertical="center"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theme="1"/>
        <name val="Calibri"/>
        <family val="2"/>
        <scheme val="minor"/>
      </font>
      <numFmt numFmtId="3" formatCode="#,##0"/>
      <alignment horizontal="right" vertical="center" textRotation="0" wrapText="1" indent="0" justifyLastLine="0" shrinkToFit="0" readingOrder="0"/>
      <border diagonalUp="0" diagonalDown="0">
        <left style="medium">
          <color indexed="64"/>
        </left>
        <right style="medium">
          <color auto="1"/>
        </right>
        <top/>
        <bottom/>
        <vertical/>
        <horizontal/>
      </border>
    </dxf>
    <dxf>
      <font>
        <b val="0"/>
        <i val="0"/>
        <strike val="0"/>
        <condense val="0"/>
        <extend val="0"/>
        <outline val="0"/>
        <shadow val="0"/>
        <u val="none"/>
        <vertAlign val="baseline"/>
        <sz val="10"/>
        <color theme="1"/>
        <name val="Calibri"/>
        <family val="2"/>
        <scheme val="minor"/>
      </font>
      <numFmt numFmtId="0" formatCode="General"/>
      <alignment horizontal="right"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0"/>
        <color theme="1"/>
        <name val="Calibri"/>
        <family val="2"/>
        <scheme val="minor"/>
      </font>
      <numFmt numFmtId="0" formatCode="General"/>
      <alignment horizontal="right" vertical="bottom" textRotation="0" wrapText="0"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0"/>
        <color theme="1"/>
        <name val="Calibri"/>
        <family val="2"/>
        <scheme val="minor"/>
      </font>
      <numFmt numFmtId="165" formatCode="&quot;$&quot;#,##0"/>
      <alignment horizontal="right" vertical="center" textRotation="0" wrapText="1" indent="0" justifyLastLine="0" shrinkToFit="0" readingOrder="0"/>
      <border diagonalUp="0" diagonalDown="0" outline="0">
        <left/>
        <right style="medium">
          <color indexed="64"/>
        </right>
        <top style="thin">
          <color auto="1"/>
        </top>
        <bottom/>
      </border>
    </dxf>
    <dxf>
      <font>
        <b val="0"/>
        <i val="0"/>
        <strike val="0"/>
        <condense val="0"/>
        <extend val="0"/>
        <outline val="0"/>
        <shadow val="0"/>
        <u val="none"/>
        <vertAlign val="baseline"/>
        <sz val="10"/>
        <color theme="1"/>
        <name val="Calibri"/>
        <family val="2"/>
        <scheme val="minor"/>
      </font>
      <numFmt numFmtId="0" formatCode="General"/>
      <fill>
        <patternFill patternType="solid">
          <fgColor theme="0" tint="-0.14999847407452621"/>
          <bgColor theme="0" tint="-0.14999847407452621"/>
        </patternFill>
      </fill>
      <alignment horizontal="left" vertical="center" textRotation="0" wrapText="0" indent="0" justifyLastLine="0" shrinkToFit="0" readingOrder="0"/>
      <border diagonalUp="0" diagonalDown="0" outline="0">
        <left/>
        <right/>
        <top style="thin">
          <color auto="1"/>
        </top>
        <bottom/>
      </border>
    </dxf>
    <dxf>
      <font>
        <b val="0"/>
        <i val="0"/>
        <strike val="0"/>
        <condense val="0"/>
        <extend val="0"/>
        <outline val="0"/>
        <shadow val="0"/>
        <u val="none"/>
        <vertAlign val="baseline"/>
        <sz val="10"/>
        <color theme="1"/>
        <name val="Calibri"/>
        <family val="2"/>
        <scheme val="minor"/>
      </font>
      <numFmt numFmtId="0" formatCode="General"/>
      <fill>
        <patternFill patternType="solid">
          <fgColor theme="0" tint="-0.14999847407452621"/>
          <bgColor theme="0" tint="-0.14999847407452621"/>
        </patternFill>
      </fill>
      <alignment horizontal="left" vertical="center" textRotation="0" wrapText="0" indent="0" justifyLastLine="0" shrinkToFit="0" readingOrder="0"/>
      <border diagonalUp="0" diagonalDown="0" outline="0">
        <left/>
        <right/>
        <top style="thin">
          <color auto="1"/>
        </top>
        <bottom/>
      </border>
    </dxf>
    <dxf>
      <font>
        <b val="0"/>
        <i val="0"/>
        <strike val="0"/>
        <condense val="0"/>
        <extend val="0"/>
        <outline val="0"/>
        <shadow val="0"/>
        <u val="none"/>
        <vertAlign val="baseline"/>
        <sz val="10"/>
        <color theme="1"/>
        <name val="Calibri"/>
        <family val="2"/>
        <scheme val="minor"/>
      </font>
      <numFmt numFmtId="0" formatCode="General"/>
      <alignment horizontal="center" vertical="center" textRotation="0" wrapText="1" indent="0" justifyLastLine="0" shrinkToFit="0" readingOrder="0"/>
      <border diagonalUp="0" diagonalDown="0" outline="0">
        <left/>
        <right/>
        <top style="thin">
          <color auto="1"/>
        </top>
        <bottom/>
      </border>
    </dxf>
    <dxf>
      <font>
        <b val="0"/>
        <i val="0"/>
        <strike val="0"/>
        <condense val="0"/>
        <extend val="0"/>
        <outline val="0"/>
        <shadow val="0"/>
        <u val="none"/>
        <vertAlign val="baseline"/>
        <sz val="10"/>
        <color theme="1"/>
        <name val="Calibri"/>
        <family val="2"/>
        <scheme val="minor"/>
      </font>
      <numFmt numFmtId="0" formatCode="General"/>
      <fill>
        <patternFill patternType="solid">
          <fgColor theme="0" tint="-0.14999847407452621"/>
          <bgColor theme="0" tint="-0.14999847407452621"/>
        </patternFill>
      </fill>
      <alignment horizontal="left" vertical="center" textRotation="0" wrapText="1" indent="0" justifyLastLine="0" shrinkToFit="0" readingOrder="0"/>
      <border diagonalUp="0" diagonalDown="0">
        <left/>
        <right/>
        <top style="thin">
          <color indexed="64"/>
        </top>
        <bottom/>
        <vertical/>
        <horizontal/>
      </border>
    </dxf>
    <dxf>
      <border outline="0">
        <left style="thin">
          <color rgb="FF000000"/>
        </left>
        <top style="thin">
          <color rgb="FF000000"/>
        </top>
        <bottom style="thin">
          <color rgb="FF000000"/>
        </bottom>
      </border>
    </dxf>
    <dxf>
      <font>
        <b val="0"/>
        <i val="0"/>
        <strike val="0"/>
        <condense val="0"/>
        <extend val="0"/>
        <outline val="0"/>
        <shadow val="0"/>
        <u val="none"/>
        <vertAlign val="baseline"/>
        <sz val="10"/>
        <color theme="1"/>
        <name val="Calibri"/>
        <family val="2"/>
        <scheme val="none"/>
      </font>
      <fill>
        <patternFill patternType="solid">
          <fgColor theme="0" tint="-0.14999847407452621"/>
          <bgColor theme="0" tint="-0.14999847407452621"/>
        </patternFill>
      </fill>
      <alignment horizontal="left" vertical="center" textRotation="0" wrapText="1" indent="0" justifyLastLine="0" shrinkToFit="0" readingOrder="0"/>
    </dxf>
    <dxf>
      <font>
        <b/>
        <i val="0"/>
        <strike val="0"/>
        <condense val="0"/>
        <extend val="0"/>
        <outline val="0"/>
        <shadow val="0"/>
        <u val="none"/>
        <vertAlign val="baseline"/>
        <sz val="11"/>
        <color rgb="FF006100"/>
        <name val="Calibri"/>
        <family val="2"/>
        <scheme val="minor"/>
      </font>
      <fill>
        <patternFill patternType="solid">
          <fgColor indexed="64"/>
          <bgColor rgb="FFC6EFCE"/>
        </patternFill>
      </fill>
      <alignment horizontal="center" vertical="center" textRotation="0" wrapText="1" indent="0" justifyLastLine="0" shrinkToFit="0" readingOrder="0"/>
    </dxf>
    <dxf>
      <font>
        <color rgb="FF9C0006"/>
      </font>
      <fill>
        <patternFill patternType="none">
          <bgColor auto="1"/>
        </patternFill>
      </fill>
    </dxf>
    <dxf>
      <font>
        <color rgb="FF006100"/>
      </font>
      <fill>
        <patternFill patternType="none">
          <bgColor auto="1"/>
        </patternFill>
      </fill>
    </dxf>
    <dxf>
      <font>
        <color rgb="FFFF0000"/>
      </font>
    </dxf>
    <dxf>
      <font>
        <color theme="9" tint="-0.499984740745262"/>
      </font>
    </dxf>
    <dxf>
      <font>
        <color rgb="FFFF0000"/>
      </font>
    </dxf>
    <dxf>
      <font>
        <color theme="9" tint="-0.499984740745262"/>
      </font>
    </dxf>
    <dxf>
      <font>
        <color rgb="FFFF0000"/>
      </font>
      <fill>
        <patternFill>
          <bgColor theme="7" tint="0.79998168889431442"/>
        </patternFill>
      </fill>
    </dxf>
    <dxf>
      <font>
        <color rgb="FF006100"/>
      </font>
      <fill>
        <patternFill patternType="solid">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patternType="none">
          <bgColor auto="1"/>
        </patternFill>
      </fill>
    </dxf>
    <dxf>
      <font>
        <color rgb="FF006100"/>
      </font>
      <fill>
        <patternFill patternType="none">
          <bgColor auto="1"/>
        </patternFill>
      </fill>
    </dxf>
    <dxf>
      <font>
        <color rgb="FF006100"/>
      </font>
      <fill>
        <patternFill>
          <bgColor rgb="FFC6EFCE"/>
        </patternFill>
      </fill>
    </dxf>
    <dxf>
      <font>
        <color rgb="FF9C0006"/>
      </font>
      <fill>
        <patternFill patternType="none">
          <bgColor auto="1"/>
        </patternFill>
      </fill>
    </dxf>
    <dxf>
      <font>
        <color rgb="FF9C5700"/>
      </font>
      <fill>
        <patternFill>
          <bgColor rgb="FFFFEB9C"/>
        </patternFill>
      </fill>
    </dxf>
    <dxf>
      <font>
        <color rgb="FF006100"/>
      </font>
      <fill>
        <patternFill>
          <bgColor rgb="FFC6EF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bgColor rgb="FFC6EFCE"/>
        </patternFill>
      </fill>
    </dxf>
    <dxf>
      <font>
        <b/>
        <i val="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none">
          <bgColor auto="1"/>
        </patternFill>
      </fill>
    </dxf>
    <dxf>
      <font>
        <color rgb="FF9C5700"/>
      </font>
      <fill>
        <patternFill>
          <bgColor rgb="FFFFEB9C"/>
        </patternFill>
      </fill>
    </dxf>
    <dxf>
      <font>
        <color rgb="FF006100"/>
      </font>
      <fill>
        <patternFill>
          <bgColor rgb="FFC6EFCE"/>
        </patternFill>
      </fill>
    </dxf>
    <dxf>
      <font>
        <color rgb="FF9C0006"/>
      </font>
      <fill>
        <patternFill patternType="none">
          <bgColor auto="1"/>
        </patternFill>
      </fill>
    </dxf>
    <dxf>
      <font>
        <color rgb="FF006100"/>
      </font>
      <fill>
        <patternFill patternType="none">
          <bgColor auto="1"/>
        </patternFill>
      </fill>
    </dxf>
    <dxf>
      <font>
        <color rgb="FF006100"/>
      </font>
      <fill>
        <patternFill>
          <bgColor rgb="FFC6EFCE"/>
        </patternFill>
      </fill>
    </dxf>
    <dxf>
      <font>
        <color rgb="FF9C0006"/>
      </font>
      <fill>
        <patternFill patternType="none">
          <bgColor auto="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none">
          <bgColor auto="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none">
          <bgColor auto="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none">
          <bgColor auto="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none">
          <bgColor auto="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none">
          <bgColor auto="1"/>
        </patternFill>
      </fill>
    </dxf>
    <dxf>
      <font>
        <color rgb="FF9C5700"/>
      </font>
      <fill>
        <patternFill>
          <bgColor rgb="FFFFEB9C"/>
        </patternFill>
      </fill>
    </dxf>
    <dxf>
      <font>
        <color rgb="FF006100"/>
      </font>
      <fill>
        <patternFill>
          <bgColor rgb="FFC6EFCE"/>
        </patternFill>
      </fill>
    </dxf>
    <dxf>
      <font>
        <color rgb="FF9C0006"/>
      </font>
      <fill>
        <patternFill patternType="none">
          <bgColor auto="1"/>
        </patternFill>
      </fill>
    </dxf>
    <dxf>
      <font>
        <color rgb="FF9C5700"/>
      </font>
      <fill>
        <patternFill>
          <bgColor rgb="FFFFEB9C"/>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none">
          <bgColor auto="1"/>
        </patternFill>
      </fill>
    </dxf>
    <dxf>
      <font>
        <color rgb="FF9C5700"/>
      </font>
      <fill>
        <patternFill>
          <bgColor rgb="FFFFEB9C"/>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none">
          <bgColor auto="1"/>
        </patternFill>
      </fill>
    </dxf>
    <dxf>
      <font>
        <color rgb="FF9C5700"/>
      </font>
      <fill>
        <patternFill>
          <bgColor rgb="FFFFEB9C"/>
        </patternFill>
      </fill>
    </dxf>
    <dxf>
      <font>
        <color rgb="FF006100"/>
      </font>
      <fill>
        <patternFill>
          <bgColor rgb="FFC6EFCE"/>
        </patternFill>
      </fil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5" formatCode="0.00E+0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74" formatCode="00000000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fill>
        <patternFill patternType="solid">
          <fgColor indexed="64"/>
          <bgColor indexed="22"/>
        </patternFill>
      </fill>
      <alignment horizontal="center" vertical="center" textRotation="0" wrapText="1" indent="0" justifyLastLine="0" shrinkToFit="0" readingOrder="0"/>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1"/>
        <name val="Calibri"/>
        <scheme val="none"/>
      </font>
      <numFmt numFmtId="0" formatCode="General"/>
      <alignment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name val="Calibri"/>
        <scheme val="none"/>
      </font>
      <numFmt numFmtId="0" formatCode="Genera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name val="Calibri"/>
        <scheme val="none"/>
      </font>
      <numFmt numFmtId="0" formatCode="Genera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name val="Calibri"/>
        <scheme val="none"/>
      </font>
      <numFmt numFmtId="0" formatCode="Genera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name val="Calibri"/>
        <scheme val="none"/>
      </font>
      <numFmt numFmtId="0" formatCode="Genera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name val="Calibri"/>
        <scheme val="none"/>
      </font>
      <numFmt numFmtId="0" formatCode="Genera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name val="Calibri"/>
        <scheme val="none"/>
      </font>
      <numFmt numFmtId="0" formatCode="Genera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name val="Calibri"/>
        <scheme val="none"/>
      </font>
      <numFmt numFmtId="0" formatCode="Genera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name val="Calibri"/>
        <scheme val="none"/>
      </font>
      <numFmt numFmtId="0" formatCode="Genera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name val="Calibri"/>
        <scheme val="none"/>
      </font>
      <numFmt numFmtId="0" formatCode="Genera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name val="Calibri"/>
        <scheme val="none"/>
      </font>
      <numFmt numFmtId="0" formatCode="Genera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name val="Calibri"/>
        <scheme val="none"/>
      </font>
      <numFmt numFmtId="0" formatCode="General"/>
      <alignmen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name val="Calibri"/>
        <scheme val="none"/>
      </font>
      <numFmt numFmtId="0" formatCode="Genera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name val="Calibri"/>
        <scheme val="minor"/>
      </font>
      <numFmt numFmtId="0" formatCode="Genera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name val="Calibri"/>
        <scheme val="minor"/>
      </font>
      <numFmt numFmtId="0" formatCode="Genera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name val="Calibri"/>
        <scheme val="minor"/>
      </font>
      <numFmt numFmtId="1" formatCode="0"/>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name val="Calibri"/>
        <scheme val="minor"/>
      </font>
      <numFmt numFmtId="0" formatCode="Genera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name val="Calibri"/>
        <scheme val="minor"/>
      </font>
      <numFmt numFmtId="0" formatCode="General"/>
      <alignment horizontal="left"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name val="Calibri"/>
        <scheme val="none"/>
      </font>
    </dxf>
    <dxf>
      <border>
        <bottom style="medium">
          <color rgb="FF000000"/>
        </bottom>
      </border>
    </dxf>
    <dxf>
      <font>
        <strike val="0"/>
        <outline val="0"/>
        <shadow val="0"/>
        <u val="none"/>
        <vertAlign val="baseline"/>
        <sz val="12"/>
        <color auto="1"/>
      </font>
      <alignment horizontal="center" vertical="center" textRotation="0" indent="0" justifyLastLine="0" shrinkToFit="0" readingOrder="0"/>
    </dxf>
  </dxfs>
  <tableStyles count="0" defaultTableStyle="TableStyleMedium2" defaultPivotStyle="PivotStyleLight16"/>
  <colors>
    <mruColors>
      <color rgb="FFCCFFFF"/>
      <color rgb="FFD9ACA7"/>
      <color rgb="FF66FFFF"/>
      <color rgb="FF93473F"/>
      <color rgb="FFF3E7F2"/>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wdb4afssvr2\division\OoP\FLOOD-PLANNING\05_StateFloodPlanning\06_ProjectRanking\FMP\Data\Region01_Halff\R01_Project_Details_Tab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db4afssvr2\division\OoP\FLOOD-PLANNING\05_StateFloodPlanning\06_ProjectRanking\FMP\Data\Region06_FNI\06_RFP_Chapter_5_FMP_Project_Detai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examples - Trans"/>
      <sheetName val="Readme"/>
      <sheetName val="Data Entry"/>
      <sheetName val="Scoring Summary"/>
      <sheetName val="Life and Safety Tabular Data"/>
      <sheetName val="Life and Safety Calculation"/>
      <sheetName val="Data for Pull-down"/>
      <sheetName val="GISReady"/>
      <sheetName val="R01_Project_Details_Table"/>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examples - Trans"/>
      <sheetName val="Readme"/>
      <sheetName val="FMP_Input"/>
      <sheetName val="Data Entry"/>
      <sheetName val="Scoring Summary"/>
      <sheetName val="Life and Safety Calculation"/>
      <sheetName val="Sheet1"/>
      <sheetName val="Life and Safety Tabular Data"/>
      <sheetName val="Data for Pull-down"/>
    </sheetNames>
    <sheetDataSet>
      <sheetData sheetId="0"/>
      <sheetData sheetId="1"/>
      <sheetData sheetId="2">
        <row r="11">
          <cell r="B11" t="str">
            <v>063000062</v>
          </cell>
          <cell r="C11" t="str">
            <v>Spring Creek - Woodland (200-ft) and I-45 Channelization with detention at Birch Creek and Walnut Creek</v>
          </cell>
          <cell r="D11" t="str">
            <v>8.9-mile, 200-feet-wide benched improvement 4-feet above the flowline of Woodlands channel and 6.9-mile, 300-foot-wide benched improvement 4 feet above I-45 channel. Must be completed with detention on Birch Creek and Walnut Creek.</v>
          </cell>
          <cell r="F11" t="str">
            <v>San Jacinto</v>
          </cell>
          <cell r="W11" t="str">
            <v>Comprehensive</v>
          </cell>
          <cell r="X11">
            <v>393000000</v>
          </cell>
          <cell r="AF11">
            <v>7487</v>
          </cell>
          <cell r="BG11" t="str">
            <v>Varies by Roadways</v>
          </cell>
          <cell r="BH11" t="str">
            <v xml:space="preserve">Varies by Roadways </v>
          </cell>
          <cell r="BI11">
            <v>71728.417594450002</v>
          </cell>
          <cell r="BJ11">
            <v>0.73</v>
          </cell>
        </row>
        <row r="12">
          <cell r="B12" t="str">
            <v>063000064</v>
          </cell>
          <cell r="C12" t="str">
            <v>West Fork San Jacinto River - Kingwood Benching &amp; HW 242 Channelization</v>
          </cell>
          <cell r="D12" t="str">
            <v>Channel improvement to reduce flooding in West Fork watershed by benching/widening to increase conveyance capacity of West Fork to lower the water surface elevation. Conduct after or in conjunction with detention on Lake Creek or Spring Creek.</v>
          </cell>
          <cell r="F12" t="str">
            <v>San Jacinto</v>
          </cell>
          <cell r="W12" t="str">
            <v>Channel</v>
          </cell>
          <cell r="X12">
            <v>994000000</v>
          </cell>
          <cell r="AF12">
            <v>4364</v>
          </cell>
          <cell r="BG12" t="str">
            <v>Varies by Roadways</v>
          </cell>
          <cell r="BH12" t="str">
            <v xml:space="preserve">Varies by Roadways </v>
          </cell>
          <cell r="BI12">
            <v>742899.85052316997</v>
          </cell>
          <cell r="BJ12">
            <v>0.1</v>
          </cell>
        </row>
        <row r="13">
          <cell r="B13" t="str">
            <v>063000113</v>
          </cell>
          <cell r="C13" t="str">
            <v>City of Friendswood Ordinances and Regulation Update</v>
          </cell>
          <cell r="D13" t="str">
            <v>Adopt higher codes and update ordinances and regulation to promote hazard mitigation strategies</v>
          </cell>
          <cell r="F13" t="str">
            <v>San Jacinto</v>
          </cell>
          <cell r="W13" t="str">
            <v>Preparedness</v>
          </cell>
          <cell r="X13">
            <v>109000</v>
          </cell>
          <cell r="AF13">
            <v>1680</v>
          </cell>
          <cell r="BG13" t="str">
            <v xml:space="preserve">Unknown </v>
          </cell>
          <cell r="BH13" t="str">
            <v>0.01</v>
          </cell>
          <cell r="BJ13">
            <v>5</v>
          </cell>
        </row>
        <row r="14">
          <cell r="B14" t="str">
            <v>063000114</v>
          </cell>
          <cell r="C14" t="str">
            <v>City of Bayou Vista Regulations and Permit Requirements Update</v>
          </cell>
          <cell r="D14" t="str">
            <v>Update regulations and permit requirements to address enhances hazard mitigation strategies.</v>
          </cell>
          <cell r="F14" t="str">
            <v>San Jacinto</v>
          </cell>
          <cell r="W14" t="str">
            <v>Preparedness</v>
          </cell>
          <cell r="X14">
            <v>109000</v>
          </cell>
          <cell r="AF14">
            <v>1122</v>
          </cell>
          <cell r="BG14" t="str">
            <v xml:space="preserve">Unknown </v>
          </cell>
          <cell r="BH14" t="str">
            <v>0.01</v>
          </cell>
          <cell r="BJ14">
            <v>5</v>
          </cell>
        </row>
        <row r="15">
          <cell r="B15" t="str">
            <v>063000115</v>
          </cell>
          <cell r="C15" t="str">
            <v>City of League City Freeboard Ordinance</v>
          </cell>
          <cell r="D15" t="str">
            <v>Update city ordinance to require 24" of freeboard in the floodplain.</v>
          </cell>
          <cell r="F15" t="str">
            <v>San Jacinto</v>
          </cell>
          <cell r="W15" t="str">
            <v>Preparedness</v>
          </cell>
          <cell r="X15">
            <v>109000</v>
          </cell>
          <cell r="AF15">
            <v>5251</v>
          </cell>
          <cell r="BG15" t="str">
            <v xml:space="preserve">Unknown </v>
          </cell>
          <cell r="BH15" t="str">
            <v>Unknown</v>
          </cell>
          <cell r="BJ15">
            <v>5</v>
          </cell>
        </row>
        <row r="16">
          <cell r="B16" t="str">
            <v>063000123</v>
          </cell>
          <cell r="C16" t="str">
            <v>City of Cleveland Floodplain Land-Use Ordinance</v>
          </cell>
          <cell r="D16" t="str">
            <v>The city shall adopt a land-use ordinance which prohibits building residential or commercial structures in the 100-year floodplain</v>
          </cell>
          <cell r="F16" t="str">
            <v>San Jacinto</v>
          </cell>
          <cell r="W16" t="str">
            <v>Preparedness</v>
          </cell>
          <cell r="X16">
            <v>109000</v>
          </cell>
          <cell r="AF16">
            <v>261</v>
          </cell>
          <cell r="BG16" t="str">
            <v xml:space="preserve">Unknown </v>
          </cell>
          <cell r="BH16" t="str">
            <v>Unknown</v>
          </cell>
          <cell r="BJ16">
            <v>5</v>
          </cell>
        </row>
        <row r="17">
          <cell r="B17" t="str">
            <v>063000124</v>
          </cell>
          <cell r="C17" t="str">
            <v>City of Cleveland Flooplain Ordinance Update</v>
          </cell>
          <cell r="D17" t="str">
            <v>Adopt a land use ordinance which requires any structure within the 100-year floodplain to be elevated 2 feet</v>
          </cell>
          <cell r="F17" t="str">
            <v>San Jacinto</v>
          </cell>
          <cell r="W17" t="str">
            <v>Preparedness</v>
          </cell>
          <cell r="X17">
            <v>109000</v>
          </cell>
          <cell r="AF17">
            <v>261</v>
          </cell>
          <cell r="BG17" t="str">
            <v xml:space="preserve">Unknown </v>
          </cell>
          <cell r="BH17" t="str">
            <v>Unknown</v>
          </cell>
        </row>
        <row r="18">
          <cell r="B18" t="str">
            <v>063000126</v>
          </cell>
          <cell r="C18" t="str">
            <v>City of Cleveland Ordinace Update Pipeline Right-of-Way</v>
          </cell>
          <cell r="D18" t="str">
            <v>Adopt 25-foot setback from pipeline right-of-way</v>
          </cell>
          <cell r="F18" t="str">
            <v>San Jacinto</v>
          </cell>
          <cell r="W18" t="str">
            <v>Preparedness</v>
          </cell>
          <cell r="X18">
            <v>55000</v>
          </cell>
          <cell r="AF18">
            <v>261</v>
          </cell>
          <cell r="BG18" t="str">
            <v xml:space="preserve">Unknown </v>
          </cell>
          <cell r="BH18" t="str">
            <v>Unknown</v>
          </cell>
        </row>
        <row r="19">
          <cell r="B19" t="str">
            <v>063000127</v>
          </cell>
          <cell r="C19" t="str">
            <v>Galveston Bay Surge Protection Coastal Storm Risk Management</v>
          </cell>
          <cell r="D19" t="str">
            <v>Federal projects identified in the Texas Coastal Study (2021) including Boliver Gates, Galveston Sea Wall Improvements, Ecosystem Restoration, Galveston Ring Barrier system, Clear Creek &amp; Dickinson Bayou Gates, and non-structural measures</v>
          </cell>
          <cell r="F19" t="str">
            <v>San Jacinto</v>
          </cell>
          <cell r="W19" t="str">
            <v>Coastal</v>
          </cell>
          <cell r="X19">
            <v>23103015000</v>
          </cell>
          <cell r="AF19">
            <v>103716</v>
          </cell>
          <cell r="BG19" t="str">
            <v xml:space="preserve">Unknown </v>
          </cell>
          <cell r="BH19" t="str">
            <v>0.01</v>
          </cell>
          <cell r="BI19">
            <v>305014.45659061999</v>
          </cell>
          <cell r="BJ19">
            <v>1.91</v>
          </cell>
        </row>
        <row r="20">
          <cell r="B20" t="str">
            <v>063000128</v>
          </cell>
          <cell r="C20" t="str">
            <v>Bolivar Peninsula and West Bay Gulf Intracoastal Waterway (GIWW) Shoreline and Island Protection</v>
          </cell>
          <cell r="D20" t="str">
            <v>Ecosystem restoration efforts planned along the GIWW such as the restoration of wetlands and islands, construction of breakwaters, and oyster reef scaling will provide natural buffer from coastal storm surge and prevent erosion.</v>
          </cell>
          <cell r="F20" t="str">
            <v>San Jacinto</v>
          </cell>
          <cell r="W20" t="str">
            <v>Coastal</v>
          </cell>
          <cell r="X20">
            <v>1200169000</v>
          </cell>
          <cell r="AF20">
            <v>141236</v>
          </cell>
          <cell r="BG20" t="str">
            <v xml:space="preserve">Unknown </v>
          </cell>
          <cell r="BH20" t="str">
            <v>0.01</v>
          </cell>
        </row>
        <row r="21">
          <cell r="B21" t="str">
            <v>063000129</v>
          </cell>
          <cell r="C21" t="str">
            <v xml:space="preserve">City of Manvel City Ordinance </v>
          </cell>
          <cell r="D21" t="str">
            <v xml:space="preserve">The city shall adopt a land use ordinance which requires any structure within the 100-year floodplain to be elevated 2 feet above base flood elevation. </v>
          </cell>
          <cell r="F21" t="str">
            <v>San Jacinto</v>
          </cell>
          <cell r="W21" t="str">
            <v>Preparedness</v>
          </cell>
          <cell r="X21">
            <v>103000</v>
          </cell>
          <cell r="AF21">
            <v>1250</v>
          </cell>
          <cell r="BG21" t="str">
            <v xml:space="preserve">Unknown </v>
          </cell>
          <cell r="BH21" t="str">
            <v>Unknown</v>
          </cell>
          <cell r="BJ21">
            <v>5</v>
          </cell>
        </row>
        <row r="22">
          <cell r="B22" t="str">
            <v>063000130</v>
          </cell>
          <cell r="C22" t="str">
            <v>City of Manvel Land-Use Ordinance Adoption</v>
          </cell>
          <cell r="D22" t="str">
            <v xml:space="preserve">The city shall adopt a land-use ordinance which prohibits building residential or commercial structures in the 100-year floodplain </v>
          </cell>
          <cell r="F22" t="str">
            <v>San Jacinto</v>
          </cell>
          <cell r="W22" t="str">
            <v>Preparedness</v>
          </cell>
          <cell r="X22">
            <v>103000</v>
          </cell>
          <cell r="AF22">
            <v>1250</v>
          </cell>
          <cell r="BG22" t="str">
            <v xml:space="preserve">Unknown </v>
          </cell>
          <cell r="BH22" t="str">
            <v>0.01</v>
          </cell>
          <cell r="BJ22">
            <v>5</v>
          </cell>
        </row>
        <row r="23">
          <cell r="B23" t="str">
            <v>063000132</v>
          </cell>
          <cell r="C23" t="str">
            <v xml:space="preserve">City of Manvel GIS Database Improvements </v>
          </cell>
          <cell r="D23" t="str">
            <v>Improve GIS database to include repetitive loss properties areas and flooded structure data.  Data to be used for future drainage infrastructure planning and to provide outreach and emergency services to residents in substantial risk zones.</v>
          </cell>
          <cell r="F23" t="str">
            <v>San Jacinto</v>
          </cell>
          <cell r="W23" t="str">
            <v>Preparedness</v>
          </cell>
          <cell r="X23">
            <v>21000</v>
          </cell>
          <cell r="AF23">
            <v>1250</v>
          </cell>
          <cell r="BG23" t="str">
            <v xml:space="preserve">Unknown </v>
          </cell>
          <cell r="BH23" t="str">
            <v>Unknown</v>
          </cell>
        </row>
        <row r="24">
          <cell r="B24" t="str">
            <v>063000136</v>
          </cell>
          <cell r="C24" t="str">
            <v>Brazoria County NFIP Technical Material</v>
          </cell>
          <cell r="D24" t="str">
            <v xml:space="preserve">Place copies of FEMA Flood-related technical bulletins in County libraries. </v>
          </cell>
          <cell r="F24" t="str">
            <v>San Jacinto</v>
          </cell>
          <cell r="W24" t="str">
            <v>Other</v>
          </cell>
          <cell r="X24">
            <v>21000</v>
          </cell>
          <cell r="AF24">
            <v>18848</v>
          </cell>
          <cell r="BG24" t="str">
            <v xml:space="preserve">Unknown </v>
          </cell>
          <cell r="BH24" t="str">
            <v>Unknown</v>
          </cell>
        </row>
        <row r="25">
          <cell r="B25" t="str">
            <v>063000139</v>
          </cell>
          <cell r="C25" t="str">
            <v>City of Clear Lake Shores - Implement Stormwater Management Practices</v>
          </cell>
          <cell r="D25" t="str">
            <v>The Stormwater management plan is focused on six minimum measures regarding what is being done to prevent stormwater pollution. Annual reporting and renewals are required to ensure compliance is met.</v>
          </cell>
          <cell r="F25" t="str">
            <v>San Jacinto</v>
          </cell>
          <cell r="W25" t="str">
            <v>Preparedness</v>
          </cell>
          <cell r="X25">
            <v>109000</v>
          </cell>
          <cell r="AF25">
            <v>633</v>
          </cell>
          <cell r="BG25" t="str">
            <v xml:space="preserve">Unknown </v>
          </cell>
          <cell r="BH25" t="str">
            <v>0.01</v>
          </cell>
        </row>
        <row r="26">
          <cell r="B26" t="str">
            <v>063000140</v>
          </cell>
          <cell r="C26" t="str">
            <v>City of Clear Lake Shores - Improve Regulations and Permit Requirements</v>
          </cell>
          <cell r="D26" t="str">
            <v>Update regulations and permit requirements</v>
          </cell>
          <cell r="F26" t="str">
            <v>San Jacinto</v>
          </cell>
          <cell r="W26" t="str">
            <v>Preparedness</v>
          </cell>
          <cell r="X26">
            <v>109000</v>
          </cell>
          <cell r="AF26">
            <v>633</v>
          </cell>
          <cell r="BG26" t="str">
            <v xml:space="preserve">Unknown </v>
          </cell>
          <cell r="BH26" t="str">
            <v>0.01</v>
          </cell>
          <cell r="BJ26">
            <v>5</v>
          </cell>
        </row>
        <row r="28">
          <cell r="B28" t="str">
            <v>063000143</v>
          </cell>
          <cell r="C28" t="str">
            <v>City of Jamicia Beach - Improve Regulations and Permit Requirements</v>
          </cell>
          <cell r="D28" t="str">
            <v>Improve regulations and permit requirements to promote hazard mitigation strategies.</v>
          </cell>
          <cell r="F28" t="str">
            <v>San Jacinto</v>
          </cell>
          <cell r="W28" t="str">
            <v>Preparedness</v>
          </cell>
          <cell r="X28">
            <v>109000</v>
          </cell>
          <cell r="AF28">
            <v>1276</v>
          </cell>
          <cell r="BG28" t="str">
            <v xml:space="preserve">Unknown </v>
          </cell>
          <cell r="BH28" t="str">
            <v>0.01</v>
          </cell>
          <cell r="BJ28">
            <v>5</v>
          </cell>
        </row>
        <row r="30">
          <cell r="B30" t="str">
            <v>063000145</v>
          </cell>
          <cell r="C30" t="str">
            <v>City of Kemah - Update Floodplain Ordinance</v>
          </cell>
          <cell r="D30" t="str">
            <v>Update floodplain ordinance to ensure compliance with minimum standard of NFIP.</v>
          </cell>
          <cell r="F30" t="str">
            <v>San Jacinto</v>
          </cell>
          <cell r="W30" t="str">
            <v>Preparedness</v>
          </cell>
          <cell r="X30">
            <v>109000</v>
          </cell>
          <cell r="AF30">
            <v>562</v>
          </cell>
          <cell r="BG30" t="str">
            <v xml:space="preserve">Unknown </v>
          </cell>
          <cell r="BH30" t="str">
            <v>0.01</v>
          </cell>
          <cell r="BJ30">
            <v>5</v>
          </cell>
        </row>
        <row r="31">
          <cell r="B31" t="str">
            <v>063000146</v>
          </cell>
          <cell r="C31" t="str">
            <v>City of La Marque - Improve Regulations and Permit Requirements</v>
          </cell>
          <cell r="D31" t="str">
            <v xml:space="preserve">Improve regulations and permit requirements to promote hazard mitigation strategies  </v>
          </cell>
          <cell r="F31" t="str">
            <v>San Jacinto</v>
          </cell>
          <cell r="W31" t="str">
            <v>Preparedness</v>
          </cell>
          <cell r="X31">
            <v>109000</v>
          </cell>
          <cell r="AF31">
            <v>829</v>
          </cell>
          <cell r="BG31" t="str">
            <v xml:space="preserve">Unknown </v>
          </cell>
          <cell r="BH31" t="str">
            <v>0.01</v>
          </cell>
          <cell r="BJ31">
            <v>5</v>
          </cell>
        </row>
        <row r="32">
          <cell r="B32" t="str">
            <v>063000148</v>
          </cell>
          <cell r="C32" t="str">
            <v>City of Tiki Island - Improve Regulations and Permit Requirements</v>
          </cell>
          <cell r="D32" t="str">
            <v>Update and/or develop regulations and permits to address hazards prone to the area and include any changes in future development area.</v>
          </cell>
          <cell r="F32" t="str">
            <v>San Jacinto</v>
          </cell>
          <cell r="W32" t="str">
            <v>Preparedness</v>
          </cell>
          <cell r="X32">
            <v>109000</v>
          </cell>
          <cell r="AF32">
            <v>1006</v>
          </cell>
          <cell r="BG32" t="str">
            <v xml:space="preserve">Unknown </v>
          </cell>
          <cell r="BH32" t="str">
            <v>0.01</v>
          </cell>
          <cell r="BJ32">
            <v>5</v>
          </cell>
        </row>
        <row r="33">
          <cell r="B33" t="str">
            <v>063000149</v>
          </cell>
          <cell r="C33" t="str">
            <v>City of Santa Fe - Improve Regulations and Permit Requirements</v>
          </cell>
          <cell r="D33" t="str">
            <v>Update and/or develop regulations and permits to address hazards prone to the area and include any changes in future development area</v>
          </cell>
          <cell r="F33" t="str">
            <v>San Jacinto</v>
          </cell>
          <cell r="W33" t="str">
            <v>Preparedness</v>
          </cell>
          <cell r="X33">
            <v>109000</v>
          </cell>
          <cell r="AF33">
            <v>400</v>
          </cell>
          <cell r="BG33" t="str">
            <v xml:space="preserve">Unknown </v>
          </cell>
          <cell r="BH33" t="str">
            <v>0.01</v>
          </cell>
          <cell r="BJ33">
            <v>5</v>
          </cell>
        </row>
        <row r="34">
          <cell r="B34" t="str">
            <v>063000152</v>
          </cell>
          <cell r="C34" t="str">
            <v>City of Galveston Land Use Mapping</v>
          </cell>
          <cell r="D34" t="str">
            <v xml:space="preserve">Develop proposed land use mapping to allow easier consideration of hazards	</v>
          </cell>
          <cell r="F34" t="str">
            <v>San Jacinto</v>
          </cell>
          <cell r="W34" t="str">
            <v>Preparedness</v>
          </cell>
          <cell r="X34">
            <v>11000</v>
          </cell>
          <cell r="AF34">
            <v>21858</v>
          </cell>
          <cell r="BG34" t="str">
            <v>Varies by Roadways</v>
          </cell>
          <cell r="BH34" t="str">
            <v>Unknown</v>
          </cell>
        </row>
        <row r="35">
          <cell r="B35" t="str">
            <v>063000153</v>
          </cell>
          <cell r="C35" t="str">
            <v xml:space="preserve">City of Galveston Freeboard Requirement Enforcement </v>
          </cell>
          <cell r="D35" t="str">
            <v xml:space="preserve">Consider adoption and enforcement of freeboard requirement into City's Flood Damage Prevention Ordinance </v>
          </cell>
          <cell r="F35" t="str">
            <v>San Jacinto</v>
          </cell>
          <cell r="W35" t="str">
            <v>Preparedness</v>
          </cell>
          <cell r="X35">
            <v>100000</v>
          </cell>
          <cell r="AF35">
            <v>21858</v>
          </cell>
          <cell r="BG35" t="str">
            <v xml:space="preserve">Unknown </v>
          </cell>
          <cell r="BH35" t="str">
            <v>Unknown</v>
          </cell>
          <cell r="BJ35">
            <v>5</v>
          </cell>
        </row>
        <row r="36">
          <cell r="B36" t="str">
            <v>063000167</v>
          </cell>
          <cell r="C36" t="str">
            <v>Greens CDBG MIT Applicatoin Projects, including the following local drainage improvements: Castlewood, Fountainview, Humble Rd Place, North Forest, and the larger channelization and detention along Greens Bayou known as the Mid-Reach project.</v>
          </cell>
          <cell r="D36" t="str">
            <v>Projects submited as part of the CDBG MIT grant in Greens Bayou including Projects: Fountainview Sec 1&amp;2, Castlewood Sec 3&amp;4, North Forest, Mid-Reach Greens, Parkland Estates, and Humble Road Place.</v>
          </cell>
          <cell r="F36" t="str">
            <v>San Jacinto</v>
          </cell>
          <cell r="W36" t="str">
            <v>Comprehensive</v>
          </cell>
          <cell r="X36">
            <v>120284000</v>
          </cell>
          <cell r="AF36">
            <v>6644</v>
          </cell>
          <cell r="BG36" t="str">
            <v xml:space="preserve">Unknown </v>
          </cell>
          <cell r="BH36" t="str">
            <v>Unknown</v>
          </cell>
          <cell r="BJ36">
            <v>2.13</v>
          </cell>
        </row>
        <row r="37">
          <cell r="B37" t="str">
            <v>063000201</v>
          </cell>
          <cell r="C37" t="str">
            <v xml:space="preserve">City of Alvin Unified Development Ordinance </v>
          </cell>
          <cell r="D37" t="str">
            <v xml:space="preserve">A unified land development code combines all land use controls into a single document with a logical structure that is user friendly. Cost is time, data and preparation of a unified land development code. </v>
          </cell>
          <cell r="F37" t="str">
            <v>San Jacinto</v>
          </cell>
          <cell r="W37" t="str">
            <v>Preparedness</v>
          </cell>
          <cell r="X37">
            <v>100000</v>
          </cell>
          <cell r="AF37">
            <v>3445</v>
          </cell>
          <cell r="BG37" t="str">
            <v xml:space="preserve">Unknown </v>
          </cell>
          <cell r="BH37" t="str">
            <v>Unknown</v>
          </cell>
          <cell r="BJ37">
            <v>5</v>
          </cell>
        </row>
      </sheetData>
      <sheetData sheetId="3"/>
      <sheetData sheetId="4"/>
      <sheetData sheetId="5"/>
      <sheetData sheetId="6"/>
      <sheetData sheetId="7"/>
      <sheetData sheetId="8"/>
    </sheetDataSet>
  </externalBook>
</externalLink>
</file>

<file path=xl/persons/person.xml><?xml version="1.0" encoding="utf-8"?>
<personList xmlns="http://schemas.microsoft.com/office/spreadsheetml/2018/threadedcomments" xmlns:x="http://schemas.openxmlformats.org/spreadsheetml/2006/main">
  <person displayName="Scott Hubley" id="{68AC0B17-10BA-4747-8A55-D46847403091}" userId="S::skh@freese.com::43a274d4-37b6-4cbd-95a8-46a9249f4266" providerId="AD"/>
  <person displayName="Wylie Gorup" id="{6F3D1BD3-1E4E-426C-B33A-F778C51A2AEF}" userId="S::Wylie.Gorup@freese.com::849f29f5-a3be-4534-98a1-add433bc76d9" providerId="AD"/>
  <person displayName="Ella Pettichord" id="{0B979255-C9F7-4F88-9085-D6A3CC4DA357}" userId="S::Ella.Pettichord@freese.com::d068d6b7-935a-40c1-9174-3b8da323ef51"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Book13452" displayName="Book13452" ref="A1:AF7" totalsRowShown="0" headerRowDxfId="493" dataDxfId="491" headerRowBorderDxfId="492">
  <autoFilter ref="A1:AF7" xr:uid="{00000000-0009-0000-0100-000001000000}"/>
  <tableColumns count="32">
    <tableColumn id="1" xr3:uid="{00000000-0010-0000-0000-000001000000}" name="Project" dataDxfId="490"/>
    <tableColumn id="3" xr3:uid="{00000000-0010-0000-0000-000003000000}" name="Project ID" dataDxfId="489"/>
    <tableColumn id="5" xr3:uid="{00000000-0010-0000-0000-000005000000}" name="Project Description:" dataDxfId="488">
      <calculatedColumnFormula>Book13452[[#This Row],[Project ID]]*2</calculatedColumnFormula>
    </tableColumn>
    <tableColumn id="6" xr3:uid="{00000000-0010-0000-0000-000006000000}" name="Flood Region" dataDxfId="487"/>
    <tableColumn id="7" xr3:uid="{00000000-0010-0000-0000-000007000000}" name="Project Type" dataDxfId="486"/>
    <tableColumn id="9" xr3:uid="{00000000-0010-0000-0000-000009000000}" name="FIUP Project Category" dataDxfId="485"/>
    <tableColumn id="10" xr3:uid="{00000000-0010-0000-0000-00000A000000}" name="Project Watershed" dataDxfId="484"/>
    <tableColumn id="11" xr3:uid="{00000000-0010-0000-0000-00000B000000}" name="Rural Applicant" dataDxfId="483"/>
    <tableColumn id="12" xr3:uid="{00000000-0010-0000-0000-00000C000000}" name="Project Cost" dataDxfId="482"/>
    <tableColumn id="13" xr3:uid="{00000000-0010-0000-0000-00000D000000}" name="Benefit Cost Ratio" dataDxfId="481"/>
    <tableColumn id="14" xr3:uid="{00000000-0010-0000-0000-00000E000000}" name="Project Status" dataDxfId="480"/>
    <tableColumn id="15" xr3:uid="{00000000-0010-0000-0000-00000F000000}" name="Population Served" dataDxfId="479"/>
    <tableColumn id="16" xr3:uid="{00000000-0010-0000-0000-000010000000}" name="Communities Served by Project" dataDxfId="478"/>
    <tableColumn id="17" xr3:uid="{00000000-0010-0000-0000-000011000000}" name="% Green/Nature Based Solution by Cost" dataDxfId="477"/>
    <tableColumn id="18" xr3:uid="{00000000-0010-0000-0000-000012000000}" name="Water Supply Benefit" dataDxfId="476"/>
    <tableColumn id="2" xr3:uid="{00000000-0010-0000-0000-000002000000}" name="Pre-Project Level-of-Service" dataDxfId="475"/>
    <tableColumn id="4" xr3:uid="{00000000-0010-0000-0000-000004000000}" name="Post-Project Level-of-Service" dataDxfId="474"/>
    <tableColumn id="8" xr3:uid="{00000000-0010-0000-0000-000008000000}" name=" Severity Ranking: Pre-Project Average Depth of Flooding (100-year)" dataDxfId="473"/>
    <tableColumn id="19" xr3:uid="{00000000-0010-0000-0000-000013000000}" name="Severity Ranking: Community Need (% Population)" dataDxfId="472"/>
    <tableColumn id="20" xr3:uid="{00000000-0010-0000-0000-000014000000}" name="Flood Risk Reduction " dataDxfId="471"/>
    <tableColumn id="21" xr3:uid="{00000000-0010-0000-0000-000015000000}" name="Flood Damage Reduction" dataDxfId="470"/>
    <tableColumn id="22" xr3:uid="{00000000-0010-0000-0000-000016000000}" name="Life and Safety Ranking (Injury/Loss of life)" dataDxfId="469"/>
    <tableColumn id="23" xr3:uid="{00000000-0010-0000-0000-000017000000}" name="Water Supply Yield Ranking" dataDxfId="468"/>
    <tableColumn id="24" xr3:uid="{00000000-0010-0000-0000-000018000000}" name="Social Vulnerability Ranking" dataDxfId="467"/>
    <tableColumn id="25" xr3:uid="{00000000-0010-0000-0000-000019000000}" name="Green/Nature-Based Solutions Ranking" dataDxfId="466"/>
    <tableColumn id="26" xr3:uid="{00000000-0010-0000-0000-00001A000000}" name="Multiple Benefit Ranking" dataDxfId="465"/>
    <tableColumn id="27" xr3:uid="{00000000-0010-0000-0000-00001B000000}" name="Operations and Maintenance Ranking" dataDxfId="464"/>
    <tableColumn id="28" xr3:uid="{00000000-0010-0000-0000-00001C000000}" name="Administrative, Regulatory and Environmental Ranking" dataDxfId="463"/>
    <tableColumn id="29" xr3:uid="{00000000-0010-0000-0000-00001D000000}" name="Environmental Performance Ranking" dataDxfId="462"/>
    <tableColumn id="30" xr3:uid="{00000000-0010-0000-0000-00001E000000}" name="Technical Complexity Ranking" dataDxfId="461"/>
    <tableColumn id="31" xr3:uid="{00000000-0010-0000-0000-00001F000000}" name="Mobility Ranking" dataDxfId="460"/>
    <tableColumn id="32" xr3:uid="{00000000-0010-0000-0000-000020000000}" name="Regional Ranking" dataDxfId="459"/>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93AC7BF-86D3-4F1E-B1D3-30EB48568A98}" name="RawData" displayName="RawData" ref="A6:FH232" totalsRowShown="0" headerRowDxfId="458" dataDxfId="457">
  <autoFilter ref="A6:FH232" xr:uid="{593AC7BF-86D3-4F1E-B1D3-30EB48568A98}"/>
  <tableColumns count="164">
    <tableColumn id="3" xr3:uid="{02573195-8D6A-4F98-BD3C-9B1CDF6F8817}" name="FMP_ID" dataDxfId="456"/>
    <tableColumn id="4" xr3:uid="{4F681B02-2AC0-40D6-B375-AF0EBCEC9D65}" name="FMP_NAME" dataDxfId="455"/>
    <tableColumn id="5" xr3:uid="{142F6A88-9642-4DB1-B252-326E1FD8C4BD}" name="FMP_DESCR" dataDxfId="454"/>
    <tableColumn id="6" xr3:uid="{E215D8E7-FAF6-4005-B39D-A05257DB7C6B}" name="RFPG_NUM" dataDxfId="453"/>
    <tableColumn id="7" xr3:uid="{B02FA32F-938D-41F1-B8BD-AD905D78C17C}" name="RFPG_NAME" dataDxfId="452"/>
    <tableColumn id="8" xr3:uid="{FB06E1C9-C5C2-4016-B808-0446065BC179}" name="COUNTY" dataDxfId="451"/>
    <tableColumn id="9" xr3:uid="{18BFD35E-4D6D-486F-AA74-8D536793D8DA}" name="HUC8" dataDxfId="450"/>
    <tableColumn id="10" xr3:uid="{4CBB09E8-2D96-4261-868C-B20ACDA3FB2C}" name="HUC10" dataDxfId="449"/>
    <tableColumn id="11" xr3:uid="{2CFD290B-DBBC-4BD5-8FFB-8D0AFBE0F82D}" name="HUC12" dataDxfId="448"/>
    <tableColumn id="12" xr3:uid="{BD732CAB-85D6-4B0E-812C-B1000C20496C}" name="WS_ID" dataDxfId="447"/>
    <tableColumn id="13" xr3:uid="{82BC05D0-F7AB-4B7B-B3BA-ED0E531E569E}" name="GOAL_ID" dataDxfId="446"/>
    <tableColumn id="14" xr3:uid="{755FE4B5-6D13-46EC-87B0-588CE3D855A1}" name="AREA_SQMI" dataDxfId="445"/>
    <tableColumn id="15" xr3:uid="{F4862424-0A7C-4721-B8BA-C44F6C486724}" name="FLD_TP_RIV" dataDxfId="444"/>
    <tableColumn id="16" xr3:uid="{86C39105-CB54-4D45-B614-93F83C9518C2}" name="FLD_TP_CST" dataDxfId="443"/>
    <tableColumn id="17" xr3:uid="{F314FE34-BB14-45B0-80D6-57375F906E66}" name="FLD_TP_LOC" dataDxfId="442"/>
    <tableColumn id="18" xr3:uid="{42AE24A0-9E14-4D2B-9AFF-7BA393E4E721}" name="FLD_TP_PLY" dataDxfId="441"/>
    <tableColumn id="19" xr3:uid="{7D87C248-5E89-43E5-ACFA-A1D139FB595A}" name="FLD_TP_OTH" dataDxfId="440"/>
    <tableColumn id="20" xr3:uid="{011420A0-1A1C-4A8A-86AB-8B8E3711C0E1}" name="SPONSOR" dataDxfId="439"/>
    <tableColumn id="21" xr3:uid="{A26F2B0A-C036-4EF4-B27D-A7D993E8E578}" name="ENTITY_ID" dataDxfId="438"/>
    <tableColumn id="22" xr3:uid="{F58D668D-A48E-4BD1-8B88-37867512B71F}" name="EMER_NEED" dataDxfId="437"/>
    <tableColumn id="23" xr3:uid="{7B7711AB-153A-4930-97B6-37FE547EDD76}" name="EMER_DESC" dataDxfId="436"/>
    <tableColumn id="24" xr3:uid="{7F2D15F6-70C1-44B1-8E80-8D08A424BED2}" name="FMP_TYPE" dataDxfId="435"/>
    <tableColumn id="25" xr3:uid="{138FF896-F1EA-4850-B7A9-8BD439C662D3}" name="FMP_COST" dataDxfId="434"/>
    <tableColumn id="26" xr3:uid="{F73A0ED1-0C44-4171-B723-250B55E4194D}" name="RECUR_COST" dataDxfId="433"/>
    <tableColumn id="27" xr3:uid="{DFA3F695-CE7B-4714-A661-06EEFF246889}" name="FUND" dataDxfId="432"/>
    <tableColumn id="28" xr3:uid="{6501539E-1AA3-4ED6-B6A0-2D389F4F1B27}" name="FUND_SRC" dataDxfId="431"/>
    <tableColumn id="29" xr3:uid="{1AA14DB7-98C8-453B-9063-20006F5C8B1D}" name="FUND_AMNT" dataDxfId="430"/>
    <tableColumn id="30" xr3:uid="{0553BF4E-5630-417F-A672-AAC7CDEC6C44}" name="AREA_100" dataDxfId="429"/>
    <tableColumn id="31" xr3:uid="{3A8E19B8-72F8-4CC0-B152-D0B3187D8227}" name="AREA_500" dataDxfId="428"/>
    <tableColumn id="32" xr3:uid="{92072CBF-3F7E-4B9A-94B3-57D108D2F4B5}" name="AREA_PRONE" dataDxfId="427"/>
    <tableColumn id="33" xr3:uid="{1E6F58B0-27D6-4D6C-9A08-5A35297A38B8}" name="STRUCT_100" dataDxfId="426"/>
    <tableColumn id="34" xr3:uid="{5AA48D09-1A5A-40DA-81AC-62BCAEE91531}" name="STRUCT_500" dataDxfId="425"/>
    <tableColumn id="35" xr3:uid="{638077E8-9A74-4CAD-9EAC-4EE747240D28}" name="RES_STRUCT100" dataDxfId="424"/>
    <tableColumn id="36" xr3:uid="{7FE7D2E3-F999-4423-A1A9-721B8A8B48F8}" name="POP_DAY100" dataDxfId="423"/>
    <tableColumn id="37" xr3:uid="{5DD72A8A-EA90-46CE-BF73-3991BE55BD7E}" name="POP_NIGHT100" dataDxfId="422"/>
    <tableColumn id="38" xr3:uid="{97C391C8-9F14-4D5B-8601-61BB92AA8578}" name="POP100" dataDxfId="421"/>
    <tableColumn id="39" xr3:uid="{052E6665-EDD4-4B09-B75E-C183DDD9C232}" name="CRITFAC100" dataDxfId="420"/>
    <tableColumn id="40" xr3:uid="{F20F276A-DBD2-48A2-8F96-CCCDC82E8008}" name="LWC" dataDxfId="419"/>
    <tableColumn id="41" xr3:uid="{03EE7F50-E876-49F0-81FF-B0439C7FCBD1}" name="ROAD_MILES100" dataDxfId="418"/>
    <tableColumn id="42" xr3:uid="{BB8AD976-9C8F-4FF1-BEF7-7432C578F142}" name="ROADCLS" dataDxfId="417"/>
    <tableColumn id="43" xr3:uid="{5808C0B2-5ABC-4476-A2BC-6C910E36E62F}" name="FARMACRE100" dataDxfId="416"/>
    <tableColumn id="44" xr3:uid="{5487B07D-AB2E-492C-AD88-452BC76FDBBC}" name="FATAL" dataDxfId="415"/>
    <tableColumn id="45" xr3:uid="{27A73E03-A87D-49A5-BAB6-A2B90AB5299C}" name="INJURY" dataDxfId="414"/>
    <tableColumn id="46" xr3:uid="{AE9D08FE-1F25-4033-A864-EFC630A320EC}" name="DAMAGE" dataDxfId="413"/>
    <tableColumn id="47" xr3:uid="{708C5289-6226-4A62-980A-F544205959FA}" name="REDSTRUCT100" dataDxfId="412"/>
    <tableColumn id="48" xr3:uid="{13641153-B271-4424-B4E6-8353200B68BF}" name="REMSTRC100" dataDxfId="411"/>
    <tableColumn id="49" xr3:uid="{EE8C1304-BA42-4343-90B2-BB25D6313E72}" name="REMSTRC500" dataDxfId="410"/>
    <tableColumn id="50" xr3:uid="{89341E2F-1371-484C-9FFF-DE19940A1E69}" name="REMRESSTRC100" dataDxfId="409"/>
    <tableColumn id="51" xr3:uid="{E3215761-4E5D-4510-9465-33F75A32F51D}" name="REMPOP100" dataDxfId="408"/>
    <tableColumn id="52" xr3:uid="{808322AE-24FE-4283-B96D-F45F02069F2F}" name="REMCRITFAC100" dataDxfId="407"/>
    <tableColumn id="53" xr3:uid="{C63B2FD3-9707-4FCF-AB5E-4F276D7029E0}" name="REMLWC100" dataDxfId="406"/>
    <tableColumn id="54" xr3:uid="{D7842752-B807-4E0B-A6CB-AAFA48F7DDE2}" name="REMRDLEN100" dataDxfId="405"/>
    <tableColumn id="55" xr3:uid="{0940EB89-9F52-4C2D-8648-F84C480FD00B}" name="REMROADCLS" dataDxfId="404"/>
    <tableColumn id="56" xr3:uid="{B8D3E791-2B3A-4FA7-A510-87AC4AA19100}" name="REMFRMACRE100" dataDxfId="403"/>
    <tableColumn id="57" xr3:uid="{CBDAC616-28A8-4D8E-8377-890FC19D2545}" name="REMFATAL" dataDxfId="402"/>
    <tableColumn id="58" xr3:uid="{5F8BF13D-106C-4339-9D01-C883308741E9}" name="REMINJR" dataDxfId="401"/>
    <tableColumn id="59" xr3:uid="{67F30875-7D7B-45B4-97E0-7B5E967ECF2F}" name="REMDAMAGE" dataDxfId="400"/>
    <tableColumn id="60" xr3:uid="{A616BB8C-E1A4-4AE4-B719-62CC7D539555}" name="PREPROJLOS" dataDxfId="399"/>
    <tableColumn id="61" xr3:uid="{A26093D0-03DC-437D-B3FD-F4CD87FACDCF}" name="POSPROJLOS" dataDxfId="398"/>
    <tableColumn id="62" xr3:uid="{FCF2832B-A266-4C36-B0E2-2DB1113160BE}" name="COSTSTRUCT" dataDxfId="397"/>
    <tableColumn id="63" xr3:uid="{F0CB407F-404F-471B-84DA-0C83B69DF863}" name="BC_RATIO" dataDxfId="396"/>
    <tableColumn id="64" xr3:uid="{34AE78C4-B44A-409E-BCD8-553D8A4DD533}" name="OTH_BENEFT" dataDxfId="395"/>
    <tableColumn id="65" xr3:uid="{D29EC5EB-5658-4A91-A0BA-9BE333D01622}" name="SVI" dataDxfId="394"/>
    <tableColumn id="66" xr3:uid="{FC81CC7F-B916-4487-AF7D-4827BF723418}" name="NEG_IMPACT" dataDxfId="393"/>
    <tableColumn id="67" xr3:uid="{1D6EE309-577D-4E56-9791-B0324D2CCB02}" name="NEG_DESC" dataDxfId="392"/>
    <tableColumn id="68" xr3:uid="{6F520638-831D-4A19-82E0-DA30AE50812D}" name="NEG_MITIG" dataDxfId="391"/>
    <tableColumn id="69" xr3:uid="{DE6BF73B-8740-4B5F-AE3B-1222ABE36FB4}" name="WATER_SUP" dataDxfId="390"/>
    <tableColumn id="70" xr3:uid="{74D8D494-5713-4372-9EBC-899F1F6A9352}" name="WSUP_DESCR" dataDxfId="389"/>
    <tableColumn id="71" xr3:uid="{C968A931-C62B-4468-B1D1-2F1B8BA2521C}" name="RISKS" dataDxfId="388"/>
    <tableColumn id="72" xr3:uid="{B24B68F8-0D37-4E05-B1A4-B2AF84485054}" name="NATURE" dataDxfId="387"/>
    <tableColumn id="73" xr3:uid="{3AC84341-6B62-4D7B-BA78-51AC19B02F94}" name="TRAFFIC" dataDxfId="386"/>
    <tableColumn id="74" xr3:uid="{FB9A7763-5DB9-414C-9705-D8E88543296B}" name="ASSOCIATED" dataDxfId="385"/>
    <tableColumn id="75" xr3:uid="{A5157D04-8799-4C66-A932-3604CBECC615}" name="ASSCFME_ID" dataDxfId="384"/>
    <tableColumn id="76" xr3:uid="{CE9ACE7F-7001-4C7D-B691-0D5DCCD0BE60}" name="ASSCFMS_ID" dataDxfId="383"/>
    <tableColumn id="77" xr3:uid="{8A5F5632-5D9F-4564-A59F-1A7958F973F4}" name="ASSCFMP_ID" dataDxfId="382"/>
    <tableColumn id="78" xr3:uid="{0DE98661-7C91-4692-86C4-966E26217EBC}" name="ASSC_DESC" dataDxfId="381"/>
    <tableColumn id="79" xr3:uid="{EB0C71A6-1FA5-4776-8B19-4EF4A1A91FBB}" name="ASSCPOSTHZ" dataDxfId="380"/>
    <tableColumn id="80" xr3:uid="{8BF779C0-6D2B-4A52-8C42-66FD48764AD1}" name="ISSUES" dataDxfId="379"/>
    <tableColumn id="81" xr3:uid="{03D7096C-A86A-49FA-8495-27D7EDB0F6B7}" name="RECOMMEND" dataDxfId="378"/>
    <tableColumn id="82" xr3:uid="{EC493884-E541-447D-AB08-6B9FAE42F8D7}" name="REC_DESC" dataDxfId="377"/>
    <tableColumn id="83" xr3:uid="{A6848DF5-48CF-4DB3-92E7-3BAB6C14EBD1}" name="Shape_Length" dataDxfId="376"/>
    <tableColumn id="84" xr3:uid="{A43D6A07-7CB1-4D7F-84E1-13DE66542F64}" name="Shape_Area" dataDxfId="375"/>
    <tableColumn id="85" xr3:uid="{671CA6BD-6A24-48DA-B38A-D3E5C5DB0485}" name="Project Name" dataDxfId="374"/>
    <tableColumn id="86" xr3:uid="{9506AE52-6C7E-4374-95CB-D02932DF38D2}" name="FMP *" dataDxfId="373"/>
    <tableColumn id="87" xr3:uid="{A6F478F5-A952-438E-8391-651EAE4E3EE8}" name="Project Description:" dataDxfId="372"/>
    <tableColumn id="88" xr3:uid="{6176AE38-F887-46D6-A452-1D39BE94B6A7}" name="Flood Region" dataDxfId="371"/>
    <tableColumn id="89" xr3:uid="{ECAA0B13-301B-42FE-8EA8-ED17BD63BFA0}" name="Project Type" dataDxfId="370"/>
    <tableColumn id="90" xr3:uid="{E06B59B6-1B94-484A-8BA6-44428CA52FB1}" name="FIUP Project Category" dataDxfId="369"/>
    <tableColumn id="91" xr3:uid="{54DAC5BF-2F1E-4477-A38A-669676B86CE5}" name="Project Watershed" dataDxfId="368"/>
    <tableColumn id="92" xr3:uid="{B5CB9932-D9A0-40BD-8572-33A68F329B6F}" name="Rural Applicant" dataDxfId="367"/>
    <tableColumn id="93" xr3:uid="{9062F79E-3448-4D70-91C6-7C8859E56F9F}" name="Project Cost" dataDxfId="366"/>
    <tableColumn id="94" xr3:uid="{B2E7DFD9-F0A1-4B20-8F88-3D5A3BDD4F3B}" name="Benefit Cost Ratio" dataDxfId="365"/>
    <tableColumn id="95" xr3:uid="{9257DC71-3CFE-4DBF-80A7-F4359EF2E152}" name="Cost per Structure Removed" dataDxfId="364"/>
    <tableColumn id="96" xr3:uid="{4A97369C-2076-4A32-851F-C39478B3C2BC}" name="Pre-Project Level-of-Service" dataDxfId="363"/>
    <tableColumn id="97" xr3:uid="{CD0E12A4-6525-4B22-AFAD-5FD9A98F195A}" name="Post-Project Level-of-Service" dataDxfId="362"/>
    <tableColumn id="98" xr3:uid="{9F99D6D6-6996-4258-8D42-89D3EE4E1320}" name="# of Structures in 1% Annual Chance FP (Pre-Project)" dataDxfId="361"/>
    <tableColumn id="99" xr3:uid="{C031F997-8587-4556-BA9E-6DCF2E7DA0DE}" name="Project Status" dataDxfId="360"/>
    <tableColumn id="100" xr3:uid="{5E97086B-35DF-4621-8073-DE509CB6C8FA}" name="Average Flood Depth (100yr)" dataDxfId="359"/>
    <tableColumn id="101" xr3:uid="{0813F665-A784-492A-90F6-CDE39CFDB4EC}" name="Notes" dataDxfId="358"/>
    <tableColumn id="102" xr3:uid="{C8117561-0CDE-4430-8879-2A3BA3B7D33B}" name=" Severity Ranking: Pre-Project Average Depth of Flooding (100-year)" dataDxfId="357"/>
    <tableColumn id="103" xr3:uid="{1E64F46D-7113-430E-AE17-28F588F4963B}" name="Score 1" dataDxfId="356"/>
    <tableColumn id="104" xr3:uid="{B872F458-D99F-4354-BC8F-4593D86D6D43}" name="Communities Served by Project" dataDxfId="355"/>
    <tableColumn id="105" xr3:uid="{E8BE0C01-3C55-4690-AF9B-7A7CD93F1611}" name="Community Population Served" dataDxfId="354"/>
    <tableColumn id="106" xr3:uid="{BF2A928C-B6DB-4E36-87CE-FD99AC4CD647}" name="Flood Plain Population" dataDxfId="353"/>
    <tableColumn id="107" xr3:uid="{EEAB56B1-DF5A-4C35-81A9-162EC3312504}" name="Notes 2" dataDxfId="352"/>
    <tableColumn id="108" xr3:uid="{45A5BD85-C0F7-4691-A76A-F0F72E596727}" name="Severity Ranking: Community Need (% Population)" dataDxfId="351"/>
    <tableColumn id="109" xr3:uid="{3E5AFF3D-A14D-4A88-A4C3-3BB395A0789C}" name="Score 2" dataDxfId="350"/>
    <tableColumn id="110" xr3:uid="{D3420714-BEF9-47BB-99BC-B925CC68B860}" name="# of Structures Removed from 1% Annual Chance FP" dataDxfId="349"/>
    <tableColumn id="111" xr3:uid="{AB50A22C-5670-421F-B373-384D66751B42}" name="Notes 3" dataDxfId="348"/>
    <tableColumn id="112" xr3:uid="{79A45C46-F407-4C5D-8C69-B7D3CF4A9F31}" name="Flood Risk Reduction" dataDxfId="347"/>
    <tableColumn id="113" xr3:uid="{EBA54B28-85AB-4A47-B536-28AA6DF4E4C6}" name="Score 3 " dataDxfId="346"/>
    <tableColumn id="114" xr3:uid="{601F7155-5579-4F69-AA4F-330A00C70696}" name="# of Structures with Reduced 1% Annual Chance Flood Risk" dataDxfId="345"/>
    <tableColumn id="115" xr3:uid="{E496B727-DE76-4C94-A485-56AB4A802AF1}" name="Pre-Project Damage $" dataDxfId="344"/>
    <tableColumn id="116" xr3:uid="{DF6A8E10-7593-4270-B8C1-773626BF3A7F}" name="Post-Project Damage $" dataDxfId="343"/>
    <tableColumn id="117" xr3:uid="{7FB33CAA-CF21-4B0B-9026-455CA784EEF9}" name="Notes 4" dataDxfId="342"/>
    <tableColumn id="118" xr3:uid="{F253977D-D1B5-4F4F-ADEF-C557BC1CC98B}" name="Flood Damage Reduction" dataDxfId="341"/>
    <tableColumn id="119" xr3:uid="{529F4306-8C46-46A8-B196-702563890FC8}" name="Score 4" dataDxfId="340"/>
    <tableColumn id="120" xr3:uid="{99F06670-7A7F-4E1D-9465-DCB5E1E3533F}" name="# of Critical Faciliites Removed from 1% Annual Chance FP" dataDxfId="339"/>
    <tableColumn id="121" xr3:uid="{6FB109C3-AB89-4594-B8BC-72B1B84924E0}" name="Notes 5" dataDxfId="338"/>
    <tableColumn id="122" xr3:uid="{6567808F-6739-4ADD-AB9C-CD2F45FEB744}" name="Reduction in Critical Facilities Flood Risk" dataDxfId="337"/>
    <tableColumn id="123" xr3:uid="{7E652F3A-D274-4019-BB57-9A68D281C051}" name="Score 5" dataDxfId="336"/>
    <tableColumn id="124" xr3:uid="{5A2429C3-77B6-426A-B04E-551FFC80B7A8}" name="Adjusted Injurt Risk (%)" dataDxfId="335"/>
    <tableColumn id="125" xr3:uid="{1923F244-13B2-4782-85AB-57A69F96691A}" name="Notes 6" dataDxfId="334"/>
    <tableColumn id="126" xr3:uid="{E8908C7B-4BBE-4C1E-9791-07F45D0AC1AE}" name="Life and Safety Ranking (Injury/Loss of Life)2" dataDxfId="333"/>
    <tableColumn id="127" xr3:uid="{C307AE2B-A751-48B3-A653-AAB2028CAA85}" name="Score 6" dataDxfId="332"/>
    <tableColumn id="128" xr3:uid="{F8ED6AB1-42A2-4EF7-ABD6-9F3C79154212}" name="Water Supply Benefit in Acre-Feet" dataDxfId="331"/>
    <tableColumn id="129" xr3:uid="{AFB024B5-0ED4-4B94-B23D-5BCFA117C306}" name="SourceID" dataDxfId="330"/>
    <tableColumn id="130" xr3:uid="{29595381-97EA-49DB-8BAE-086E842A85D4}" name="WMS_ID" dataDxfId="329"/>
    <tableColumn id="131" xr3:uid="{8F689650-CDB1-4140-9ED7-053933C15C87}" name="Notes 7" dataDxfId="328"/>
    <tableColumn id="132" xr3:uid="{8BA2DC4F-650C-465A-BDE7-9AC5A69222A8}" name="Water Supply Yield Ranking" dataDxfId="327"/>
    <tableColumn id="133" xr3:uid="{454335FA-3D3B-4684-9CE4-5A3F81C1E59E}" name="Score 7" dataDxfId="326"/>
    <tableColumn id="134" xr3:uid="{15149B84-50D3-42A5-9DD8-7DF9172FEEF0}" name="SVI Score" dataDxfId="325"/>
    <tableColumn id="135" xr3:uid="{CE3DB344-B3C5-4583-81AA-8DB1D58DE5EE}" name="Notes 8" dataDxfId="324"/>
    <tableColumn id="136" xr3:uid="{ED4395CF-9622-43AF-9EBB-9AD2C13C47E2}" name="Social Vulnerability Ranking" dataDxfId="323"/>
    <tableColumn id="137" xr3:uid="{2683641C-4AF7-4C4F-84F4-C81B4D2B0284}" name="Score 8" dataDxfId="322"/>
    <tableColumn id="138" xr3:uid="{A804684C-A14D-4D35-8936-CDB78A2BC264}" name="% Nature Based Solution by Cost" dataDxfId="321"/>
    <tableColumn id="139" xr3:uid="{EAF82934-1313-43A4-8AC2-FFDE335DC3F7}" name="Notes 9" dataDxfId="320"/>
    <tableColumn id="140" xr3:uid="{941C84B4-9895-4A39-A614-B8164FAA8EA3}" name="Nature-Based Solutions Ranking" dataDxfId="319"/>
    <tableColumn id="141" xr3:uid="{19C4D0E9-9D98-4880-B65C-53411002070E}" name="Score 9" dataDxfId="318"/>
    <tableColumn id="142" xr3:uid="{8A456B4C-B3B8-4350-8A54-32054F295E22}" name="Multiple Benefits Description" dataDxfId="317"/>
    <tableColumn id="143" xr3:uid="{1C999B58-16C1-4B55-B5BA-EDBE17BAE319}" name="Notes 10" dataDxfId="316"/>
    <tableColumn id="144" xr3:uid="{F54BBD4F-BBC7-4D20-932C-4CDB57658E6E}" name="Multiple Benefit Ranking" dataDxfId="315"/>
    <tableColumn id="145" xr3:uid="{27548A1D-8814-464D-8322-FE70B5D98562}" name="Score 10" dataDxfId="314"/>
    <tableColumn id="146" xr3:uid="{0F711483-9EF2-44B4-B0CD-22D0F4629614}" name="O&amp;M Cost (Annual)" dataDxfId="313"/>
    <tableColumn id="147" xr3:uid="{803E540A-1550-4E7F-A583-5C08E1EEB932}" name="Notes 11" dataDxfId="312"/>
    <tableColumn id="148" xr3:uid="{26CF387A-48CC-440E-A67D-21F8610FC27A}" name="Operations and Maintenance Ranking" dataDxfId="311"/>
    <tableColumn id="149" xr3:uid="{00A4928F-6F3E-43F3-8772-03DC01B6260B}" name="Score 11" dataDxfId="310"/>
    <tableColumn id="150" xr3:uid="{A8D39CD7-4A95-4653-93EC-612A6C8EB843}" name="Notes 12" dataDxfId="309"/>
    <tableColumn id="151" xr3:uid="{CA5AD594-36E4-4A0F-A38E-912F0E35FF17}" name="Administrative, Regulatory and Other Obstacle Ranking" dataDxfId="308"/>
    <tableColumn id="152" xr3:uid="{8EDC82B5-9AF3-46AE-8B0C-1DC82FB1BE2F}" name="Score 12" dataDxfId="307"/>
    <tableColumn id="153" xr3:uid="{3960895E-AB85-4221-BA32-43EFD5EC386D}" name="Notes 13" dataDxfId="306"/>
    <tableColumn id="154" xr3:uid="{1A3D14A5-C92D-4BFC-9F80-8EF5B48132DA}" name="Environmental Benefit Ranking" dataDxfId="305"/>
    <tableColumn id="155" xr3:uid="{DF2C6F08-27A8-4CC0-82B9-C5CC71DC158D}" name="Score 13" dataDxfId="304"/>
    <tableColumn id="156" xr3:uid="{2D04371C-7F4D-42C8-9004-E677D6B13154}" name="Notes 14" dataDxfId="303"/>
    <tableColumn id="157" xr3:uid="{5929DFDD-EBD1-4934-8407-48FA34D4A851}" name="Environmental Impact Ranking" dataDxfId="302"/>
    <tableColumn id="158" xr3:uid="{1F8FBEDC-1F7D-409E-860F-502311453952}" name="Score 14" dataDxfId="301"/>
    <tableColumn id="159" xr3:uid="{3530E39C-CC5E-47E7-8307-3DE9AD0438F9}" name="Traffic Count for LWC Project" dataDxfId="300"/>
    <tableColumn id="160" xr3:uid="{BA41E09A-1A73-4757-BEF0-5981997DEBD3}" name="Notes 15" dataDxfId="299"/>
    <tableColumn id="161" xr3:uid="{25F0A6F3-7D33-42C2-A9CD-381BB529435D}" name="Mobility Ranking" dataDxfId="298"/>
    <tableColumn id="162" xr3:uid="{66279B4C-D04B-4FC7-87D8-AEE8BE6FE13A}" name="Score 15" dataDxfId="297"/>
    <tableColumn id="163" xr3:uid="{D5B43BE9-F90C-406C-BF50-CC5F2C178A03}" name="Project Count" dataDxfId="296"/>
    <tableColumn id="164" xr3:uid="{CD5FA6FF-5CAF-4FA7-AEFC-7CD2E81830F8}" name="Regional Ranking" dataDxfId="295"/>
    <tableColumn id="165" xr3:uid="{47621E98-D2F9-4248-B73F-14A6530CE8D7}" name="Score 16" dataDxfId="294"/>
    <tableColumn id="166" xr3:uid="{F7D4BD33-926B-408D-A695-0647B1D92053}" name="MODEL_ID" dataDxfId="29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4637995-C87D-4F4C-9F13-C7E608D2829F}" name="FMP_Ranking" displayName="FMP_Ranking" ref="A6:CK232" totalsRowShown="0" headerRowDxfId="204" dataDxfId="203" tableBorderDxfId="202" headerRowCellStyle="Good">
  <autoFilter ref="A6:CK232" xr:uid="{B4637995-C87D-4F4C-9F13-C7E608D2829F}"/>
  <sortState xmlns:xlrd2="http://schemas.microsoft.com/office/spreadsheetml/2017/richdata2" ref="A7:CK232">
    <sortCondition ref="CH6:CH232"/>
  </sortState>
  <tableColumns count="89">
    <tableColumn id="1" xr3:uid="{A9EFAD92-51E8-4479-B7EF-7510A675EAC8}" name="FMP ID" dataDxfId="201"/>
    <tableColumn id="77" xr3:uid="{3BD31282-BC28-453B-9CA4-2665A2388EC7}" name="Region Number" dataDxfId="200">
      <calculatedColumnFormula>_xlfn.XLOOKUP(FMP_Ranking[[#This Row],[FMP ID]],RawData[FMP_ID],RawData[RFPG_NUM])</calculatedColumnFormula>
    </tableColumn>
    <tableColumn id="92" xr3:uid="{B3A027E2-502B-4A9D-8085-86D60EA34C9F}" name="FMP Name" dataDxfId="199">
      <calculatedColumnFormula>_xlfn.XLOOKUP(FMP_Ranking[[#This Row],[FMP ID]],RawData[FMP_ID],RawData[FMP_NAME])</calculatedColumnFormula>
    </tableColumn>
    <tableColumn id="93" xr3:uid="{C4CA9499-4B2F-40AF-9BAF-A17E61890CC0}" name="FMP Description" dataDxfId="198">
      <calculatedColumnFormula>_xlfn.XLOOKUP(FMP_Ranking[[#This Row],[FMP ID]],RawData[FMP_ID],RawData[FMP_DESCR])</calculatedColumnFormula>
    </tableColumn>
    <tableColumn id="99" xr3:uid="{8E8DD4A1-3080-4186-9DBC-F9DCC4D26995}" name="Estimated Project Cost" dataDxfId="197">
      <calculatedColumnFormula>_xlfn.XLOOKUP(FMP_Ranking[[#This Row],[FMP ID]],RawData[FMP_ID],RawData[FMP_COST])</calculatedColumnFormula>
    </tableColumn>
    <tableColumn id="31" xr3:uid="{F831CA83-492C-4CF4-8460-3C7B009CE2D9}" name="Emergency Need Raw" dataDxfId="196">
      <calculatedColumnFormula>_xlfn.XLOOKUP(FMP_Ranking[[#This Row],[FMP ID]],RawData[FMP_ID],RawData[EMER_NEED])</calculatedColumnFormula>
    </tableColumn>
    <tableColumn id="21" xr3:uid="{AE85D243-7F4E-4964-95CD-DA9C6C60F353}" name="Emergency Need Score" dataDxfId="195">
      <calculatedColumnFormula>IF(FMP_Ranking[[#This Row],[Emergency Need Raw]]="Yes",10,0)</calculatedColumnFormula>
    </tableColumn>
    <tableColumn id="39" xr3:uid="{DF810A55-0412-4897-9A25-0992E6DFFDA8}" name="Structures 100 Raw" dataDxfId="194">
      <calculatedColumnFormula>_xlfn.XLOOKUP(FMP_Ranking[[#This Row],[FMP ID]],RawData[FMP_ID],RawData[STRUCT_100])</calculatedColumnFormula>
    </tableColumn>
    <tableColumn id="34" xr3:uid="{54283606-5A33-491C-AD73-49C00AE7CB47}" name="Res Structures Raw" dataDxfId="193">
      <calculatedColumnFormula>_xlfn.XLOOKUP(FMP_Ranking[[#This Row],[FMP ID]],RawData[FMP_ID],RawData[RES_STRUCT100])</calculatedColumnFormula>
    </tableColumn>
    <tableColumn id="45" xr3:uid="{ED57DEDE-C341-4070-B7F8-A77F46073B84}" name="Pop Raw" dataDxfId="192">
      <calculatedColumnFormula>_xlfn.XLOOKUP(FMP_Ranking[[#This Row],[FMP ID]],RawData[FMP_ID],RawData[POP100])</calculatedColumnFormula>
    </tableColumn>
    <tableColumn id="40" xr3:uid="{60806CC0-964D-4170-B280-08720373FC9F}" name="Critical Facilities Raw" dataDxfId="191">
      <calculatedColumnFormula>_xlfn.XLOOKUP(FMP_Ranking[[#This Row],[FMP ID]],RawData[FMP_ID],RawData[CRITFAC100])</calculatedColumnFormula>
    </tableColumn>
    <tableColumn id="61" xr3:uid="{9D3BA525-6A14-43BC-AE12-3DD6BA05C7ED}" name="LWC Raw" dataDxfId="190">
      <calculatedColumnFormula>_xlfn.XLOOKUP(FMP_Ranking[[#This Row],[FMP ID]],RawData[FMP_ID],RawData[LWC])</calculatedColumnFormula>
    </tableColumn>
    <tableColumn id="46" xr3:uid="{02FEE7AD-0B42-4A9C-B574-9AE7057FA1DE}" name="Closures Raw" dataDxfId="189">
      <calculatedColumnFormula>_xlfn.XLOOKUP(FMP_Ranking[[#This Row],[FMP ID]],RawData[FMP_ID],RawData[ROADCLS])</calculatedColumnFormula>
    </tableColumn>
    <tableColumn id="66" xr3:uid="{3049880F-6DFF-4417-B388-B32225DA3441}" name="Miles Raw" dataDxfId="188">
      <calculatedColumnFormula>_xlfn.XLOOKUP(FMP_Ranking[[#This Row],[FMP ID]],RawData[FMP_ID],RawData[ROAD_MILES100])</calculatedColumnFormula>
    </tableColumn>
    <tableColumn id="68" xr3:uid="{040B9EE3-452B-4FFC-B6B4-DEC784E8F269}" name="Ag Land Raw" dataDxfId="187">
      <calculatedColumnFormula>_xlfn.XLOOKUP(FMP_Ranking[[#This Row],[FMP ID]],RawData[FMP_ID],RawData[FARMACRE100])</calculatedColumnFormula>
    </tableColumn>
    <tableColumn id="101" xr3:uid="{D079B820-8E02-4A7F-8E32-A76E49F81C10}" name="Reduced Structures Raw" dataDxfId="186">
      <calculatedColumnFormula>_xlfn.XLOOKUP(FMP_Ranking[[#This Row],[FMP ID]],RawData[FMP_ID],RawData[REDSTRUCT100])</calculatedColumnFormula>
    </tableColumn>
    <tableColumn id="71" xr3:uid="{2654C475-73F9-47C3-8B0D-FE15370D858A}" name="Removed Structures 100 Raw" dataDxfId="185">
      <calculatedColumnFormula>_xlfn.XLOOKUP(FMP_Ranking[[#This Row],[FMP ID]],RawData[FMP_ID],RawData[REMSTRC100])</calculatedColumnFormula>
    </tableColumn>
    <tableColumn id="102" xr3:uid="{F7C0EFDD-2EFE-4DFE-92B4-4E58D55D23BC}" name="Pecent of structures removed from 100yr Calculated " dataDxfId="184">
      <calculatedColumnFormula>IF(FMP_Ranking[[#This Row],[Structures 100 Raw]]=0,0,(IF(FMP_Ranking[[#This Row],[Removed Structures 100 Raw]]&gt;FMP_Ranking[[#This Row],[Structures 100 Raw]],100,FMP_Ranking[[#This Row],[Removed Structures 100 Raw]]/FMP_Ranking[[#This Row],[Structures 100 Raw]]*100)))</calculatedColumnFormula>
    </tableColumn>
    <tableColumn id="72" xr3:uid="{B03FFB6B-8841-4FAD-A6CD-0DAF0FA7759B}" name="Removed Res Raw" dataDxfId="183">
      <calculatedColumnFormula>_xlfn.XLOOKUP(FMP_Ranking[[#This Row],[FMP ID]],RawData[FMP_ID],RawData[REMRESSTRC100])</calculatedColumnFormula>
    </tableColumn>
    <tableColumn id="74" xr3:uid="{DAC00195-10D9-431B-A704-18C008A37AC4}" name="Removed Pop Raw" dataDxfId="182">
      <calculatedColumnFormula>_xlfn.XLOOKUP(FMP_Ranking[[#This Row],[FMP ID]],RawData[FMP_ID],RawData[REMPOP100])</calculatedColumnFormula>
    </tableColumn>
    <tableColumn id="75" xr3:uid="{8EC02BFE-515A-4CF3-A58D-074764832E48}" name="Removed Crit Fac Raw" dataDxfId="181">
      <calculatedColumnFormula>_xlfn.XLOOKUP(FMP_Ranking[[#This Row],[FMP ID]],RawData[FMP_ID],RawData[REMCRITFAC100])</calculatedColumnFormula>
    </tableColumn>
    <tableColumn id="76" xr3:uid="{F48E4452-0638-49FB-A720-379DB652C0C5}" name="Removed LWC Raw" dataDxfId="180">
      <calculatedColumnFormula>_xlfn.XLOOKUP(FMP_Ranking[[#This Row],[FMP ID]],RawData[FMP_ID],RawData[REMLWC100])</calculatedColumnFormula>
    </tableColumn>
    <tableColumn id="98" xr3:uid="{6DEDECA4-177C-408A-9A35-A35D92314156}" name="Reduced Closures Raw" dataDxfId="179">
      <calculatedColumnFormula>_xlfn.XLOOKUP(FMP_Ranking[[#This Row],[FMP ID]],RawData[FMP_ID],RawData[REMROADCLS])</calculatedColumnFormula>
    </tableColumn>
    <tableColumn id="94" xr3:uid="{53D58305-A046-4EDE-86EE-4819C14979B2}" name="Removed Miles Raw" dataDxfId="178">
      <calculatedColumnFormula>_xlfn.XLOOKUP(FMP_Ranking[[#This Row],[FMP ID]],RawData[FMP_ID],RawData[REMRDLEN100])</calculatedColumnFormula>
    </tableColumn>
    <tableColumn id="95" xr3:uid="{D35DB78B-2E19-4C76-B851-9F3EBCD434D0}" name="Ag Removed Raw" dataDxfId="177">
      <calculatedColumnFormula>_xlfn.XLOOKUP(FMP_Ranking[[#This Row],[FMP ID]],RawData[FMP_ID],RawData[REMFRMACRE100])</calculatedColumnFormula>
    </tableColumn>
    <tableColumn id="73" xr3:uid="{75BE787E-A516-4AC8-A091-529FAA04B9F1}" name="Cost per Structure Raw" dataDxfId="176" dataCellStyle="Currency">
      <calculatedColumnFormula>_xlfn.XLOOKUP(FMP_Ranking[[#This Row],[FMP ID]],RawData[FMP_ID],RawData[COSTSTRUCT])</calculatedColumnFormula>
    </tableColumn>
    <tableColumn id="100" xr3:uid="{378647B0-7F99-4E69-A66F-6BFABA209B3F}" name="Percent Nature-Based Raw" dataDxfId="175" dataCellStyle="Currency">
      <calculatedColumnFormula>_xlfn.XLOOKUP(FMP_Ranking[[#This Row],[FMP ID]],RawData[FMP_ID],RawData[NATURE])</calculatedColumnFormula>
    </tableColumn>
    <tableColumn id="69" xr3:uid="{3BAB5D78-8536-4A1F-8D32-990F528F8F1E}" name="BCA Raw" dataDxfId="174">
      <calculatedColumnFormula>_xlfn.XLOOKUP(FMP_Ranking[[#This Row],[FMP ID]],RawData[FMP_ID],RawData[BC_RATIO])</calculatedColumnFormula>
    </tableColumn>
    <tableColumn id="84" xr3:uid="{C781F6D2-3ABA-4B38-8E26-B6F25DDA3A71}" name="BCA Score" dataDxfId="173">
      <calculatedColumnFormula>IF(FMP_Ranking[[#This Row],[BCA Raw]]&gt;1,1,0)</calculatedColumnFormula>
    </tableColumn>
    <tableColumn id="65" xr3:uid="{9B2A6CF4-F1E3-4C39-9DBC-DB07B13FBC8F}" name="Water Supply Raw" dataDxfId="172">
      <calculatedColumnFormula>_xlfn.XLOOKUP(FMP_Ranking[[#This Row],[FMP ID]],RawData[FMP_ID],RawData[WATER_SUP])</calculatedColumnFormula>
    </tableColumn>
    <tableColumn id="97" xr3:uid="{6DCB942A-47BF-4231-99B1-141E2D700678}" name="Water Supply Score" dataDxfId="171">
      <calculatedColumnFormula>IF(FMP_Ranking[[#This Row],[Water Supply Raw]]="Yes",1,0)</calculatedColumnFormula>
    </tableColumn>
    <tableColumn id="2" xr3:uid="{736E86A7-E419-4F1B-B9F3-22C05AD2FE24}" name="Average Flood Depth (100yr)" dataDxfId="170">
      <calculatedColumnFormula>_xlfn.XLOOKUP(FMP_Ranking[[#This Row],[FMP ID]],RawData[FMP_ID],RawData[Average Flood Depth (100yr)])</calculatedColumnFormula>
    </tableColumn>
    <tableColumn id="3" xr3:uid="{87133B1B-98B2-4BD6-922F-20C4089C273C}" name="Pre-Project Average Depth of Flooding (100-year)" dataDxfId="169">
      <calculatedColumnFormula>_xlfn.XLOOKUP(FMP_Ranking[[#This Row],[FMP ID]],RawData[FMP_ID],RawData[PREPROJLOS])</calculatedColumnFormula>
    </tableColumn>
    <tableColumn id="4" xr3:uid="{6C30C27C-C15E-441E-9F7C-2F8F5B19AA89}" name="Score 1" dataDxfId="168">
      <calculatedColumnFormula>_xlfn.XLOOKUP(FMP_Ranking[[#This Row],[FMP ID]],RawData[FMP_ID],RawData[Score 1])</calculatedColumnFormula>
    </tableColumn>
    <tableColumn id="5" xr3:uid="{12C20F48-7709-4172-93DB-712880A15F24}" name="Community Population Served" dataDxfId="167">
      <calculatedColumnFormula>_xlfn.XLOOKUP(FMP_Ranking[[#This Row],[FMP ID]],RawData[FMP_ID],RawData[Community Population Served])</calculatedColumnFormula>
    </tableColumn>
    <tableColumn id="6" xr3:uid="{09DF2105-E644-4637-9DD3-5D8A7F9753AD}" name="Flood Plain Population" dataDxfId="166">
      <calculatedColumnFormula>_xlfn.XLOOKUP(FMP_Ranking[[#This Row],[FMP ID]],RawData[FMP_ID],RawData[Flood Plain Population])</calculatedColumnFormula>
    </tableColumn>
    <tableColumn id="42" xr3:uid="{E2771247-935E-47D3-B81A-666D2546CE7C}" name=" Community Need (% Population)" dataDxfId="165">
      <calculatedColumnFormula>_xlfn.XLOOKUP(FMP_Ranking[[#This Row],[FMP ID]],RawData[FMP_ID],RawData[Severity Ranking: Community Need (% Population)])</calculatedColumnFormula>
    </tableColumn>
    <tableColumn id="41" xr3:uid="{76B82EFC-7793-49E3-B538-BF5CA63A6552}" name="Score 2" dataDxfId="164">
      <calculatedColumnFormula>_xlfn.XLOOKUP(FMP_Ranking[[#This Row],[FMP ID]],RawData[FMP_ID],RawData[Score 2])</calculatedColumnFormula>
    </tableColumn>
    <tableColumn id="7" xr3:uid="{89F0AB04-2DC9-4C2A-ACA1-75B5A322CCDC}" name="# of Structures Removed from 1% Annual Chance FP" dataDxfId="163">
      <calculatedColumnFormula>_xlfn.XLOOKUP(FMP_Ranking[[#This Row],[FMP ID]],RawData[FMP_ID],RawData['# of Structures Removed from 1% Annual Chance FP])</calculatedColumnFormula>
    </tableColumn>
    <tableColumn id="8" xr3:uid="{38F8DE21-BB85-4354-AD8D-47F3A205B8AF}" name="Flood Risk Reduction " dataDxfId="162">
      <calculatedColumnFormula>_xlfn.XLOOKUP(FMP_Ranking[[#This Row],[FMP ID]],RawData[FMP_ID],RawData[Flood Risk Reduction])</calculatedColumnFormula>
    </tableColumn>
    <tableColumn id="10" xr3:uid="{E50AADAE-3F82-4C50-8201-0B3B2F9512B9}" name="Score 3" dataDxfId="161">
      <calculatedColumnFormula>_xlfn.XLOOKUP(FMP_Ranking[[#This Row],[FMP ID]],RawData[FMP_ID],RawData[[Score 3 ]])</calculatedColumnFormula>
    </tableColumn>
    <tableColumn id="11" xr3:uid="{E2A2DA6C-3B3E-4FB9-AB0D-F16D2F7B1ED9}" name="# of Structures with Reduced 1% Annual Chance Flood Risk" dataDxfId="160">
      <calculatedColumnFormula>_xlfn.XLOOKUP(FMP_Ranking[[#This Row],[FMP ID]],RawData[FMP_ID],RawData['# of Structures with Reduced 1% Annual Chance Flood Risk])</calculatedColumnFormula>
    </tableColumn>
    <tableColumn id="12" xr3:uid="{83C045E7-6C2A-40DB-B16A-C9888ED308CA}" name="Pre-Project Damage $" dataDxfId="159">
      <calculatedColumnFormula>_xlfn.XLOOKUP(FMP_Ranking[[#This Row],[FMP ID]],RawData[FMP_ID],RawData[Pre-Project Damage $])</calculatedColumnFormula>
    </tableColumn>
    <tableColumn id="62" xr3:uid="{89D64C6D-E86E-4D08-8B26-7C9B16C400E4}" name="Post-Project Damage $" dataDxfId="158">
      <calculatedColumnFormula>_xlfn.XLOOKUP(FMP_Ranking[[#This Row],[FMP ID]],RawData[FMP_ID],RawData[Post-Project Damage $])</calculatedColumnFormula>
    </tableColumn>
    <tableColumn id="13" xr3:uid="{9917E400-A5B2-44F1-9669-FF17113EFA52}" name="Flood Damage Reduction" dataDxfId="157" dataCellStyle="Percent">
      <calculatedColumnFormula>_xlfn.XLOOKUP(FMP_Ranking[[#This Row],[FMP ID]],RawData[FMP_ID],RawData[Flood Damage Reduction])</calculatedColumnFormula>
    </tableColumn>
    <tableColumn id="14" xr3:uid="{16E2A7DE-DB3B-4363-8C97-27B470C241E7}" name=" Score 4" dataDxfId="156" dataCellStyle="Percent">
      <calculatedColumnFormula>_xlfn.XLOOKUP(FMP_Ranking[[#This Row],[FMP ID]],RawData[FMP_ID],RawData[Score 4])</calculatedColumnFormula>
    </tableColumn>
    <tableColumn id="15" xr3:uid="{341DA69C-13D8-49CD-A390-2BD20C2E2182}" name="# of Critical Faciliites Removed from 1% Annual Chance FP" dataDxfId="155">
      <calculatedColumnFormula>_xlfn.XLOOKUP(FMP_Ranking[[#This Row],[FMP ID]],RawData[FMP_ID],RawData['# of Critical Faciliites Removed from 1% Annual Chance FP])</calculatedColumnFormula>
    </tableColumn>
    <tableColumn id="16" xr3:uid="{D7AA5405-9396-45ED-9B55-A154D9393F06}" name=" Reduction in Critical Facilities Flood Risk" dataDxfId="154">
      <calculatedColumnFormula>_xlfn.XLOOKUP(FMP_Ranking[[#This Row],[FMP ID]],RawData[FMP_ID],RawData[Reduction in Critical Facilities Flood Risk])</calculatedColumnFormula>
    </tableColumn>
    <tableColumn id="18" xr3:uid="{E6F41925-A5B9-4833-8D8A-A0134BC12A7C}" name="Score 5" dataDxfId="153">
      <calculatedColumnFormula>_xlfn.XLOOKUP(FMP_Ranking[[#This Row],[FMP ID]],RawData[FMP_ID],RawData[Score 5])</calculatedColumnFormula>
    </tableColumn>
    <tableColumn id="19" xr3:uid="{38FDBCE3-F953-4FB9-AE98-12659C95C4BC}" name="Adjusted Injury Risk (%)" dataDxfId="152">
      <calculatedColumnFormula>_xlfn.XLOOKUP(FMP_Ranking[[#This Row],[FMP ID]],RawData[FMP_ID],RawData[Adjusted Injurt Risk (%)])</calculatedColumnFormula>
    </tableColumn>
    <tableColumn id="20" xr3:uid="{FAE3D0BD-D15D-4900-AFAD-ED5192F87799}" name="Life and Safety Ranking (Injury/Loss of Life)" dataDxfId="151">
      <calculatedColumnFormula>_xlfn.XLOOKUP(FMP_Ranking[[#This Row],[FMP ID]],RawData[FMP_ID],RawData[Life and Safety Ranking (Injury/Loss of Life)2])</calculatedColumnFormula>
    </tableColumn>
    <tableColumn id="22" xr3:uid="{F2FD45C8-2160-4ADE-B1A6-9423CCBCBC83}" name="Score 6" dataDxfId="150">
      <calculatedColumnFormula>_xlfn.XLOOKUP(FMP_Ranking[[#This Row],[FMP ID]],RawData[FMP_ID],RawData[Score 6])</calculatedColumnFormula>
    </tableColumn>
    <tableColumn id="23" xr3:uid="{58D5DE12-0AA6-44FD-94DE-F30A9AC49BDE}" name="Water Supply Benefit in Acre-Feet" dataDxfId="149">
      <calculatedColumnFormula>_xlfn.XLOOKUP(FMP_Ranking[[#This Row],[FMP ID]],RawData[FMP_ID],RawData[Water Supply Benefit in Acre-Feet])</calculatedColumnFormula>
    </tableColumn>
    <tableColumn id="24" xr3:uid="{2568BAD5-CF59-432B-9B4A-A817446D8D16}" name="SourceID" dataDxfId="148">
      <calculatedColumnFormula>_xlfn.XLOOKUP(FMP_Ranking[[#This Row],[FMP ID]],RawData[FMP_ID],RawData[SourceID])</calculatedColumnFormula>
    </tableColumn>
    <tableColumn id="25" xr3:uid="{E1855298-4805-4458-9DCA-F729441FBB0E}" name="WMS_ID" dataDxfId="147" dataCellStyle="Normal">
      <calculatedColumnFormula>_xlfn.XLOOKUP(FMP_Ranking[[#This Row],[FMP ID]],RawData[FMP_ID],RawData[WMS_ID])</calculatedColumnFormula>
    </tableColumn>
    <tableColumn id="43" xr3:uid="{D0D637D8-D6C3-4727-BD6B-E7F7021EA4C7}" name="Water Supply Yield Ranking" dataDxfId="146">
      <calculatedColumnFormula>_xlfn.XLOOKUP(FMP_Ranking[[#This Row],[FMP ID]],RawData[FMP_ID],RawData[Water Supply Yield Ranking])</calculatedColumnFormula>
    </tableColumn>
    <tableColumn id="26" xr3:uid="{52CDB151-CA1F-4F2B-B801-C1F8CB9CCB18}" name="Score 7" dataDxfId="145">
      <calculatedColumnFormula>_xlfn.XLOOKUP(FMP_Ranking[[#This Row],[FMP ID]],RawData[FMP_ID],RawData[Score 7])</calculatedColumnFormula>
    </tableColumn>
    <tableColumn id="27" xr3:uid="{1DED3F2E-DDE3-40F0-8C5F-F232214B3E8C}" name="SVI Score2" dataDxfId="144">
      <calculatedColumnFormula>_xlfn.XLOOKUP(FMP_Ranking[[#This Row],[FMP ID]],RawData[FMP_ID],RawData[SVI])</calculatedColumnFormula>
    </tableColumn>
    <tableColumn id="44" xr3:uid="{D386E900-76F5-439F-8395-6C6C294B2D21}" name="Social Vulnerability Ranking" dataDxfId="143">
      <calculatedColumnFormula>_xlfn.XLOOKUP(FMP_Ranking[[#This Row],[FMP ID]],RawData[FMP_ID],RawData[Social Vulnerability Ranking])</calculatedColumnFormula>
    </tableColumn>
    <tableColumn id="28" xr3:uid="{77EF7982-76F0-4E08-8B8D-1DD69F24C42E}" name="Score 8" dataDxfId="142">
      <calculatedColumnFormula>_xlfn.XLOOKUP(FMP_Ranking[[#This Row],[FMP ID]],RawData[FMP_ID],RawData[Score 8])</calculatedColumnFormula>
    </tableColumn>
    <tableColumn id="29" xr3:uid="{67B8ACE0-B95E-49E5-9282-AD85B149AE5B}" name="% Nature Based Solution by Cost" dataDxfId="141">
      <calculatedColumnFormula>_xlfn.XLOOKUP(FMP_Ranking[[#This Row],[FMP ID]],RawData[FMP_ID],RawData[% Nature Based Solution by Cost])</calculatedColumnFormula>
    </tableColumn>
    <tableColumn id="30" xr3:uid="{5E660ADE-D867-488B-96E1-134C432D1449}" name="Raw Nature-Based Solutions Ranking" dataDxfId="140">
      <calculatedColumnFormula>_xlfn.XLOOKUP(FMP_Ranking[[#This Row],[FMP ID]],RawData[FMP_ID],RawData[Nature-Based Solutions Ranking])</calculatedColumnFormula>
    </tableColumn>
    <tableColumn id="32" xr3:uid="{EA3F3B3C-7C55-4716-80FB-93DA1CF10BAF}" name="Score 9" dataDxfId="139">
      <calculatedColumnFormula>_xlfn.XLOOKUP(FMP_Ranking[[#This Row],[FMP ID]],RawData[FMP_ID],RawData[Score 9])</calculatedColumnFormula>
    </tableColumn>
    <tableColumn id="33" xr3:uid="{375255DC-D23C-44DA-980C-22DD49C4C80B}" name="Multiple Benefits Description" dataDxfId="138">
      <calculatedColumnFormula>_xlfn.XLOOKUP(FMP_Ranking[[#This Row],[FMP ID]],RawData[FMP_ID],RawData[Multiple Benefits Description])</calculatedColumnFormula>
    </tableColumn>
    <tableColumn id="35" xr3:uid="{1F3430F1-C0AC-4503-9781-FDDC5BA862A9}" name="Multiple Benefit Ranking" dataDxfId="137">
      <calculatedColumnFormula>_xlfn.XLOOKUP(FMP_Ranking[[#This Row],[FMP ID]],RawData[FMP_ID],RawData[Multiple Benefit Ranking])</calculatedColumnFormula>
    </tableColumn>
    <tableColumn id="36" xr3:uid="{827425CD-B94E-4792-89C3-03272A5B8D4E}" name="Score 10" dataDxfId="136">
      <calculatedColumnFormula>_xlfn.XLOOKUP(FMP_Ranking[[#This Row],[FMP ID]],RawData[FMP_ID],RawData[Score 10])</calculatedColumnFormula>
    </tableColumn>
    <tableColumn id="48" xr3:uid="{9AADF2E8-6D07-4BFE-91FA-73A26442D86C}" name="O&amp;M Cost (Annual)" dataDxfId="135">
      <calculatedColumnFormula>_xlfn.XLOOKUP(FMP_Ranking[[#This Row],[FMP ID]],RawData[FMP_ID],RawData[O&amp;M Cost (Annual)])</calculatedColumnFormula>
    </tableColumn>
    <tableColumn id="47" xr3:uid="{6341622E-570C-475F-BE11-FD76715CDB8E}" name="Operations and Maintenance Ranking" dataDxfId="134">
      <calculatedColumnFormula>_xlfn.XLOOKUP(FMP_Ranking[[#This Row],[FMP ID]],RawData[FMP_ID],RawData[Operations and Maintenance Ranking])</calculatedColumnFormula>
    </tableColumn>
    <tableColumn id="49" xr3:uid="{EA7E03CA-808D-4A14-B58C-11423F1ABEE6}" name="Score 11" dataDxfId="133">
      <calculatedColumnFormula>_xlfn.XLOOKUP(FMP_Ranking[[#This Row],[FMP ID]],RawData[FMP_ID],RawData[Score 11])</calculatedColumnFormula>
    </tableColumn>
    <tableColumn id="51" xr3:uid="{3A7305B8-30CE-49F0-8806-7361B6B66FAA}" name="Administrative, Regulatory and Other Obstacle Ranking" dataDxfId="132">
      <calculatedColumnFormula>_xlfn.XLOOKUP(FMP_Ranking[[#This Row],[FMP ID]],RawData[FMP_ID],RawData[Administrative, Regulatory and Other Obstacle Ranking])</calculatedColumnFormula>
    </tableColumn>
    <tableColumn id="50" xr3:uid="{A279EF00-3E4E-46FC-A464-49AB935FC05B}" name="Score 12" dataDxfId="131">
      <calculatedColumnFormula>_xlfn.XLOOKUP(FMP_Ranking[[#This Row],[FMP ID]],RawData[FMP_ID],RawData[Score 12])</calculatedColumnFormula>
    </tableColumn>
    <tableColumn id="52" xr3:uid="{96F4BBF7-61EE-4631-8C94-9655D99E3E46}" name="Environmental Benefit Ranking" dataDxfId="130">
      <calculatedColumnFormula>_xlfn.XLOOKUP(FMP_Ranking[[#This Row],[FMP ID]],RawData[FMP_ID],RawData[Environmental Benefit Ranking])</calculatedColumnFormula>
    </tableColumn>
    <tableColumn id="53" xr3:uid="{04D98AD7-446D-4431-AB37-3A584D36F8AC}" name="Score 13" dataDxfId="129">
      <calculatedColumnFormula>_xlfn.XLOOKUP(FMP_Ranking[[#This Row],[FMP ID]],RawData[FMP_ID],RawData[Score 13])</calculatedColumnFormula>
    </tableColumn>
    <tableColumn id="55" xr3:uid="{00448330-D66E-42EA-B6C1-DF3E06102C62}" name="Environmental Impact Ranking" dataDxfId="128">
      <calculatedColumnFormula>_xlfn.XLOOKUP(FMP_Ranking[[#This Row],[FMP ID]],RawData[FMP_ID],RawData[Environmental Impact Ranking])</calculatedColumnFormula>
    </tableColumn>
    <tableColumn id="54" xr3:uid="{888FDEE3-F69C-4378-8B97-C21F6131AC6A}" name="Score 14" dataDxfId="127">
      <calculatedColumnFormula>_xlfn.XLOOKUP(FMP_Ranking[[#This Row],[FMP ID]],RawData[FMP_ID],RawData[Score 14])</calculatedColumnFormula>
    </tableColumn>
    <tableColumn id="57" xr3:uid="{03C9C111-50C1-46B7-81C8-93D1697CC156}" name="Traffic Count for LWC Project" dataDxfId="126">
      <calculatedColumnFormula>_xlfn.XLOOKUP(FMP_Ranking[[#This Row],[FMP ID]],RawData[FMP_ID],RawData[Traffic Count for LWC Project])</calculatedColumnFormula>
    </tableColumn>
    <tableColumn id="56" xr3:uid="{546A1C60-4CD8-4A7A-B5F2-41E25CA813B0}" name="Mobility Ranking" dataDxfId="125">
      <calculatedColumnFormula>_xlfn.XLOOKUP(FMP_Ranking[[#This Row],[FMP ID]],RawData[FMP_ID],RawData[Mobility Ranking])</calculatedColumnFormula>
    </tableColumn>
    <tableColumn id="58" xr3:uid="{7F04111C-0C0B-4E47-8A13-C648047CE422}" name="Score 15" dataDxfId="124">
      <calculatedColumnFormula>_xlfn.XLOOKUP(FMP_Ranking[[#This Row],[FMP ID]],RawData[FMP_ID],RawData[Score 15])</calculatedColumnFormula>
    </tableColumn>
    <tableColumn id="88" xr3:uid="{F7553F9C-E50D-46A0-8778-3F87A60A3222}" name="Score 16" dataDxfId="123"/>
    <tableColumn id="60" xr3:uid="{F841AC6C-A555-429D-B125-6621CF87C2D7}" name="Weighted Score Based on Normalized Reported Factors" dataDxfId="122">
      <calculatedColumnFormula>(FMP_Ranking[[#This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calculatedColumnFormula>
    </tableColumn>
    <tableColumn id="59" xr3:uid="{783A6CEB-8616-448C-90CE-732CA41CB917}" name="Ranking Based on Normalized Reported Factors" dataDxfId="121"/>
    <tableColumn id="37" xr3:uid="{FBEEE220-2352-4C57-B9F0-5166778009E6}" name="Project Details Total Score" dataDxfId="120" dataCellStyle="Percent">
      <calculatedColumnFormula>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calculatedColumnFormula>
    </tableColumn>
    <tableColumn id="91" xr3:uid="{285DB8B7-0DF0-452A-B0D3-313107473E27}" name="Project Details Weighted Score" dataDxfId="119">
      <calculatedColumnFormula>(FMP_Ranking[[#This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calculatedColumnFormula>
    </tableColumn>
    <tableColumn id="38" xr3:uid="{B18DA44E-EF35-4F12-BD07-1F787A836EE8}" name="Ranking based on Project Details" dataDxfId="118">
      <calculatedColumnFormula>_xlfn.RANK.EQ(FMP_Ranking[[#This Row],[Project Details Weighted Score]],FMP_Ranking[Project Details Weighted Score],0)</calculatedColumnFormula>
    </tableColumn>
    <tableColumn id="89" xr3:uid="{86CBB2FB-9BF7-4062-B47C-2F5F0288F4D4}" name="Total Score" dataDxfId="117">
      <calculatedColumnFormula>FMP_Ranking[[#This Row],[Project Details Weighted Score]]+FMP_Ranking[[#This Row],[Weighted Score Based on Normalized Reported Factors]]</calculatedColumnFormula>
    </tableColumn>
    <tableColumn id="90" xr3:uid="{F3157EAE-7DEE-447B-B89A-32624271E5BC}" name="Rank" dataDxfId="116">
      <calculatedColumnFormula>_xlfn.RANK.EQ(FMP_Ranking[[#This Row],[Total Score]],FMP_Ranking[Total Score],0)</calculatedColumnFormula>
    </tableColumn>
    <tableColumn id="9" xr3:uid="{81AC5544-B5BF-4245-8A60-F4982ED4F268}" name="QC Check_x000a_Weighted Scores Parentheses" dataDxfId="115">
      <calculatedColumnFormula>((FMP_Ranking[[#This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calculatedColumnFormula>
    </tableColumn>
    <tableColumn id="104" xr3:uid="{3C6B3465-6407-43F4-AE88-A5589F9E2E4C}" name="Percentile" dataDxfId="114"/>
    <tableColumn id="105" xr3:uid="{9C91827E-66F3-44F9-896F-5A95CEC231DF}" name="Ranking by Regional Percentile, then Total Score" dataDxfId="113"/>
  </tableColumns>
  <tableStyleInfo name="TableStyleMedium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9F4D089-302C-438B-9F62-787B8B7EA7AC}" name="FMP_Ranking_GIS" displayName="FMP_Ranking_GIS" ref="A1:C227" totalsRowShown="0" headerRowDxfId="112" dataDxfId="110" headerRowBorderDxfId="111" tableBorderDxfId="109" totalsRowBorderDxfId="108" headerRowCellStyle="Good">
  <autoFilter ref="A1:C227" xr:uid="{B4637995-C87D-4F4C-9F13-C7E608D2829F}"/>
  <sortState xmlns:xlrd2="http://schemas.microsoft.com/office/spreadsheetml/2017/richdata2" ref="A2:C227">
    <sortCondition ref="C1:C227"/>
  </sortState>
  <tableColumns count="3">
    <tableColumn id="1" xr3:uid="{23EB756F-4B01-4105-B0FA-941E8A4E1D87}" name="FMP ID" dataDxfId="107">
      <calculatedColumnFormula>FMP_Ranking!A7</calculatedColumnFormula>
    </tableColumn>
    <tableColumn id="37" xr3:uid="{3C914FEB-4325-4984-BC7B-2EBFAF4B1525}" name="Total Score" dataDxfId="106" dataCellStyle="Percent">
      <calculatedColumnFormula>VLOOKUP(FMP_Ranking_GIS[[#This Row],[FMP ID]],FMP_Ranking[#All],96,FALSE)</calculatedColumnFormula>
    </tableColumn>
    <tableColumn id="38" xr3:uid="{890433AA-2306-4D8E-B82A-059977010B38}" name="Ranking" dataDxfId="105">
      <calculatedColumnFormula>VLOOKUP(FMP_Ranking_GIS[[#This Row],[FMP ID]],FMP_Ranking[#All],97,FALSE)</calculatedColumnFormula>
    </tableColumn>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Book1345234" displayName="Book1345234" ref="A3:CC1004" totalsRowShown="0" headerRowDxfId="104" dataDxfId="102" headerRowBorderDxfId="103">
  <autoFilter ref="A3:CC1004" xr:uid="{00000000-0009-0000-0100-000003000000}"/>
  <tableColumns count="81">
    <tableColumn id="1" xr3:uid="{00000000-0010-0000-0100-000001000000}" name="Project Name" dataDxfId="101"/>
    <tableColumn id="3" xr3:uid="{00000000-0010-0000-0100-000003000000}" name="FMP" dataDxfId="100"/>
    <tableColumn id="5" xr3:uid="{00000000-0010-0000-0100-000005000000}" name="Project Description:" dataDxfId="99">
      <calculatedColumnFormula>Book1345234[[#This Row],[FMP]]*2</calculatedColumnFormula>
    </tableColumn>
    <tableColumn id="6" xr3:uid="{00000000-0010-0000-0100-000006000000}" name="Flood Region" dataDxfId="98"/>
    <tableColumn id="7" xr3:uid="{00000000-0010-0000-0100-000007000000}" name="Project Type" dataDxfId="97"/>
    <tableColumn id="9" xr3:uid="{00000000-0010-0000-0100-000009000000}" name="FIUP Project Category" dataDxfId="96"/>
    <tableColumn id="10" xr3:uid="{00000000-0010-0000-0100-00000A000000}" name="Project Watershed" dataDxfId="95"/>
    <tableColumn id="11" xr3:uid="{00000000-0010-0000-0100-00000B000000}" name="Rural Applicant" dataDxfId="94"/>
    <tableColumn id="12" xr3:uid="{00000000-0010-0000-0100-00000C000000}" name="Project Cost" dataDxfId="93"/>
    <tableColumn id="13" xr3:uid="{00000000-0010-0000-0100-00000D000000}" name="Benefit Cost Ratio" dataDxfId="92"/>
    <tableColumn id="36" xr3:uid="{00000000-0010-0000-0100-000024000000}" name="Cost per Structure Removed" dataDxfId="91">
      <calculatedColumnFormula>20000000/Book1345234[[#This Row],['# of Structures Removed from 1% Annual Chance FP]]</calculatedColumnFormula>
    </tableColumn>
    <tableColumn id="2" xr3:uid="{00000000-0010-0000-0100-000002000000}" name="Pre-Project Level-of-Service" dataDxfId="90"/>
    <tableColumn id="4" xr3:uid="{00000000-0010-0000-0100-000004000000}" name="Post-Project Level-of-Service" dataDxfId="89"/>
    <tableColumn id="33" xr3:uid="{00000000-0010-0000-0100-000021000000}" name="# of Structures in 1% Annual Chance FP (Pre-Project)" dataDxfId="88"/>
    <tableColumn id="14" xr3:uid="{00000000-0010-0000-0100-00000E000000}" name="Project Status" dataDxfId="87"/>
    <tableColumn id="59" xr3:uid="{00000000-0010-0000-0100-00003B000000}" name="Average Flood Depth (100yr)" dataDxfId="86"/>
    <tableColumn id="88" xr3:uid="{00000000-0010-0000-0100-000058000000}" name="Notes" dataDxfId="85"/>
    <tableColumn id="8" xr3:uid="{00000000-0010-0000-0100-000008000000}" name=" Severity Ranking: Pre-Project Average Depth of Flooding (100-year)" dataDxfId="84"/>
    <tableColumn id="38" xr3:uid="{00000000-0010-0000-0100-000026000000}" name="Score 1" dataDxfId="83">
      <calculatedColumnFormula>VLOOKUP(Book1345234[[#This Row],[ Severity Ranking: Pre-Project Average Depth of Flooding (100-year)]],#REF!,2,FALSE)</calculatedColumnFormula>
    </tableColumn>
    <tableColumn id="16" xr3:uid="{00000000-0010-0000-0100-000010000000}" name="Communities Served by Project" dataDxfId="82"/>
    <tableColumn id="15" xr3:uid="{00000000-0010-0000-0100-00000F000000}" name="Community Population Served" dataDxfId="81"/>
    <tableColumn id="80" xr3:uid="{00000000-0010-0000-0100-000050000000}" name="Flood Plain Population" dataDxfId="80"/>
    <tableColumn id="57" xr3:uid="{00000000-0010-0000-0100-000039000000}" name="Notes 2" dataDxfId="79">
      <calculatedColumnFormula>[1]!Book1345234[[#This Row],[Flood Plain Population]]/[1]!Book1345234[[#This Row],[Community Population Served]]</calculatedColumnFormula>
    </tableColumn>
    <tableColumn id="19" xr3:uid="{00000000-0010-0000-0100-000013000000}" name="Severity Ranking: Community Need (% Population)" dataDxfId="78"/>
    <tableColumn id="39" xr3:uid="{00000000-0010-0000-0100-000027000000}" name="Score 2" dataDxfId="77">
      <calculatedColumnFormula>VLOOKUP(Book1345234[[#This Row],[Severity Ranking: Community Need (% Population)]],#REF!,4,FALSE)</calculatedColumnFormula>
    </tableColumn>
    <tableColumn id="35" xr3:uid="{00000000-0010-0000-0100-000023000000}" name="# of Structures Removed from 1% Annual Chance FP" dataDxfId="76"/>
    <tableColumn id="58" xr3:uid="{00000000-0010-0000-0100-00003A000000}" name="Notes 3" dataDxfId="75">
      <calculatedColumnFormula>[1]!Book1345234[[#This Row],['# of Structures Removed from 1% Annual Chance FP]]/[1]!Book1345234[[#This Row],['# of Structures in 1% Annual Chance FP (Pre-Project)]]</calculatedColumnFormula>
    </tableColumn>
    <tableColumn id="20" xr3:uid="{00000000-0010-0000-0100-000014000000}" name="Flood Risk Reduction " dataDxfId="74"/>
    <tableColumn id="40" xr3:uid="{00000000-0010-0000-0100-000028000000}" name="Score 3" dataDxfId="73">
      <calculatedColumnFormula>VLOOKUP(Book1345234[[#This Row],[Severity Ranking: Community Need (% Population)]],#REF!,4,TRUE)</calculatedColumnFormula>
    </tableColumn>
    <tableColumn id="34" xr3:uid="{00000000-0010-0000-0100-000022000000}" name="# of Structures with Reduced 1% Annual Chance Flood Risk" dataDxfId="72"/>
    <tableColumn id="65" xr3:uid="{00000000-0010-0000-0100-000041000000}" name="Pre-Project Damage $" dataDxfId="71"/>
    <tableColumn id="85" xr3:uid="{00000000-0010-0000-0100-000055000000}" name="Post-Project Damage $" dataDxfId="70"/>
    <tableColumn id="64" xr3:uid="{00000000-0010-0000-0100-000040000000}" name="Notes 4" dataDxfId="69">
      <calculatedColumnFormula>([1]!Book1345234[[#This Row],[Pre-Project Damage $]]-[1]!Book1345234[[#This Row],[Post-Project Damage $]])/[1]!Book1345234[[#This Row],[Pre-Project Damage $]]</calculatedColumnFormula>
    </tableColumn>
    <tableColumn id="21" xr3:uid="{00000000-0010-0000-0100-000015000000}" name="Flood Damage Reduction" dataDxfId="68"/>
    <tableColumn id="41" xr3:uid="{00000000-0010-0000-0100-000029000000}" name="Score 4" dataDxfId="67">
      <calculatedColumnFormula>VLOOKUP(Book1345234[[#This Row],[Severity Ranking: Community Need (% Population)]],#REF!,4,TRUE)</calculatedColumnFormula>
    </tableColumn>
    <tableColumn id="78" xr3:uid="{00000000-0010-0000-0100-00004E000000}" name="# of Critical Faciliites Removed from 1% Annual Chance FP" dataDxfId="66"/>
    <tableColumn id="66" xr3:uid="{00000000-0010-0000-0100-000042000000}" name="Notes 5" dataDxfId="65"/>
    <tableColumn id="60" xr3:uid="{00000000-0010-0000-0100-00003C000000}" name=" Reduction in Critical Facilities Flood Risk" dataDxfId="64"/>
    <tableColumn id="61" xr3:uid="{00000000-0010-0000-0100-00003D000000}" name="Score 5" dataDxfId="63">
      <calculatedColumnFormula>IFERROR(VLOOKUP(Book1345234[[#This Row],[ Reduction in Critical Facilities Flood Risk]],#REF!,2,FALSE),"")</calculatedColumnFormula>
    </tableColumn>
    <tableColumn id="56" xr3:uid="{00000000-0010-0000-0100-000038000000}" name="Adjusted Injury Risk (%)" dataDxfId="62">
      <calculatedColumnFormula>VLOOKUP([1]!Book1345234[[#This Row],[FMP]],'[1]Life and Safety Tabular Data'!A1:L11,12,FALSE)</calculatedColumnFormula>
    </tableColumn>
    <tableColumn id="69" xr3:uid="{00000000-0010-0000-0100-000045000000}" name="Notes 6" dataDxfId="61"/>
    <tableColumn id="22" xr3:uid="{00000000-0010-0000-0100-000016000000}" name="Life and Safety Ranking (Injury/Loss of Life)" dataDxfId="60"/>
    <tableColumn id="42" xr3:uid="{00000000-0010-0000-0100-00002A000000}" name="Score 6" dataDxfId="59">
      <calculatedColumnFormula>VLOOKUP(Book1345234[[#This Row],[Severity Ranking: Community Need (% Population)]],#REF!,4,TRUE)</calculatedColumnFormula>
    </tableColumn>
    <tableColumn id="18" xr3:uid="{00000000-0010-0000-0100-000012000000}" name="Water Supply Benefit in Acre-Feet" dataDxfId="58"/>
    <tableColumn id="87" xr3:uid="{00000000-0010-0000-0100-000057000000}" name="SourceID" dataDxfId="57"/>
    <tableColumn id="86" xr3:uid="{00000000-0010-0000-0100-000056000000}" name="WMS_ID" dataDxfId="56"/>
    <tableColumn id="71" xr3:uid="{00000000-0010-0000-0100-000047000000}" name="Notes 7" dataDxfId="55"/>
    <tableColumn id="23" xr3:uid="{00000000-0010-0000-0100-000017000000}" name="Water Supply Yield Ranking" dataDxfId="54"/>
    <tableColumn id="43" xr3:uid="{00000000-0010-0000-0100-00002B000000}" name="Score 7" dataDxfId="53">
      <calculatedColumnFormula>VLOOKUP(Book1345234[[#This Row],[Severity Ranking: Community Need (% Population)]],#REF!,4,TRUE)</calculatedColumnFormula>
    </tableColumn>
    <tableColumn id="68" xr3:uid="{00000000-0010-0000-0100-000044000000}" name="SVI Score" dataDxfId="52"/>
    <tableColumn id="72" xr3:uid="{00000000-0010-0000-0100-000048000000}" name="Notes 8" dataDxfId="51"/>
    <tableColumn id="24" xr3:uid="{00000000-0010-0000-0100-000018000000}" name="Social Vulnerability Ranking" dataDxfId="50"/>
    <tableColumn id="44" xr3:uid="{00000000-0010-0000-0100-00002C000000}" name="Score 8" dataDxfId="49">
      <calculatedColumnFormula>VLOOKUP(Book1345234[[#This Row],[Severity Ranking: Community Need (% Population)]],#REF!,4,TRUE)</calculatedColumnFormula>
    </tableColumn>
    <tableColumn id="17" xr3:uid="{00000000-0010-0000-0100-000011000000}" name="% Nature Based Solution by Cost" dataDxfId="48"/>
    <tableColumn id="73" xr3:uid="{00000000-0010-0000-0100-000049000000}" name="Notes 9" dataDxfId="47"/>
    <tableColumn id="25" xr3:uid="{00000000-0010-0000-0100-000019000000}" name="Nature-Based Solutions Ranking" dataDxfId="46"/>
    <tableColumn id="45" xr3:uid="{00000000-0010-0000-0100-00002D000000}" name="Score 9" dataDxfId="45">
      <calculatedColumnFormula>VLOOKUP(Book1345234[[#This Row],[Severity Ranking: Community Need (% Population)]],#REF!,4,TRUE)</calculatedColumnFormula>
    </tableColumn>
    <tableColumn id="70" xr3:uid="{00000000-0010-0000-0100-000046000000}" name="Multiple Benefits Description" dataDxfId="44"/>
    <tableColumn id="74" xr3:uid="{00000000-0010-0000-0100-00004A000000}" name="Notes 10" dataDxfId="43"/>
    <tableColumn id="26" xr3:uid="{00000000-0010-0000-0100-00001A000000}" name="Multiple Benefit Ranking" dataDxfId="42"/>
    <tableColumn id="46" xr3:uid="{00000000-0010-0000-0100-00002E000000}" name="Score 10" dataDxfId="41">
      <calculatedColumnFormula>VLOOKUP(Book1345234[[#This Row],[Severity Ranking: Community Need (% Population)]],#REF!,4,TRUE)</calculatedColumnFormula>
    </tableColumn>
    <tableColumn id="37" xr3:uid="{00000000-0010-0000-0100-000025000000}" name="O&amp;M Cost (Annual)" dataDxfId="40"/>
    <tableColumn id="75" xr3:uid="{00000000-0010-0000-0100-00004B000000}" name="Notes 11" dataDxfId="39"/>
    <tableColumn id="27" xr3:uid="{00000000-0010-0000-0100-00001B000000}" name="Operations and Maintenance Ranking" dataDxfId="38"/>
    <tableColumn id="47" xr3:uid="{00000000-0010-0000-0100-00002F000000}" name="Score 11" dataDxfId="37">
      <calculatedColumnFormula>VLOOKUP(Book1345234[[#This Row],[Severity Ranking: Community Need (% Population)]],#REF!,4,TRUE)</calculatedColumnFormula>
    </tableColumn>
    <tableColumn id="82" xr3:uid="{00000000-0010-0000-0100-000052000000}" name="Notes 12" dataDxfId="36"/>
    <tableColumn id="28" xr3:uid="{00000000-0010-0000-0100-00001C000000}" name="Administrative, Regulatory and Other Obstacle Ranking" dataDxfId="35"/>
    <tableColumn id="48" xr3:uid="{00000000-0010-0000-0100-000030000000}" name="Score 12" dataDxfId="34">
      <calculatedColumnFormula>VLOOKUP(Book1345234[[#This Row],[Severity Ranking: Community Need (% Population)]],#REF!,4,TRUE)</calculatedColumnFormula>
    </tableColumn>
    <tableColumn id="83" xr3:uid="{00000000-0010-0000-0100-000053000000}" name="Notes 13" dataDxfId="33"/>
    <tableColumn id="29" xr3:uid="{00000000-0010-0000-0100-00001D000000}" name="Environmental Benefit Ranking" dataDxfId="32"/>
    <tableColumn id="49" xr3:uid="{00000000-0010-0000-0100-000031000000}" name="Score 13" dataDxfId="31">
      <calculatedColumnFormula>VLOOKUP(Book1345234[[#This Row],[Severity Ranking: Community Need (% Population)]],#REF!,4,TRUE)</calculatedColumnFormula>
    </tableColumn>
    <tableColumn id="84" xr3:uid="{00000000-0010-0000-0100-000054000000}" name="Notes 14" dataDxfId="30"/>
    <tableColumn id="55" xr3:uid="{00000000-0010-0000-0100-000037000000}" name="Environmental Impact Ranking" dataDxfId="29"/>
    <tableColumn id="54" xr3:uid="{00000000-0010-0000-0100-000036000000}" name="Score 14" dataDxfId="28">
      <calculatedColumnFormula>IFERROR(VLOOKUP(Book1345234[[#This Row],[Environmental Impact Ranking]],#REF!,2,FALSE),"")</calculatedColumnFormula>
    </tableColumn>
    <tableColumn id="76" xr3:uid="{00000000-0010-0000-0100-00004C000000}" name="Traffic Count for LWC Project" dataDxfId="27"/>
    <tableColumn id="90" xr3:uid="{00000000-0010-0000-0100-00005A000000}" name="Notes 15" dataDxfId="26"/>
    <tableColumn id="31" xr3:uid="{00000000-0010-0000-0100-00001F000000}" name="Mobility Ranking" dataDxfId="25"/>
    <tableColumn id="51" xr3:uid="{00000000-0010-0000-0100-000033000000}" name="Score 15" dataDxfId="24">
      <calculatedColumnFormula>VLOOKUP(Book1345234[[#This Row],[Severity Ranking: Community Need (% Population)]],#REF!,4,TRUE)</calculatedColumnFormula>
    </tableColumn>
    <tableColumn id="77" xr3:uid="{00000000-0010-0000-0100-00004D000000}" name="Project Count" dataDxfId="23"/>
    <tableColumn id="32" xr3:uid="{00000000-0010-0000-0100-000020000000}" name="Regional Ranking" dataDxfId="22"/>
    <tableColumn id="52" xr3:uid="{00000000-0010-0000-0100-000034000000}" name="Score 16" dataDxfId="21">
      <calculatedColumnFormula>VLOOKUP(Book1345234[[#This Row],[Severity Ranking: Community Need (% Population)]],#REF!,4,TRUE)</calculatedColumnFormula>
    </tableColumn>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Book134523" displayName="Book134523" ref="A3:R80" totalsRowShown="0" headerRowDxfId="20" dataDxfId="18" headerRowBorderDxfId="19">
  <autoFilter ref="A3:R80" xr:uid="{00000000-0009-0000-0100-000002000000}"/>
  <tableColumns count="18">
    <tableColumn id="1" xr3:uid="{00000000-0010-0000-0200-000001000000}" name="Project" dataDxfId="17"/>
    <tableColumn id="3" xr3:uid="{937C932A-2F33-4601-BACF-866170E80E8E}" name="Project ID" dataDxfId="16">
      <calculatedColumnFormula>'Data Entry'!B3</calculatedColumnFormula>
    </tableColumn>
    <tableColumn id="8" xr3:uid="{00000000-0010-0000-0200-000008000000}" name=" Severity Ranking: Pre-Project Average Depth of Flooding (100-year)" dataDxfId="15"/>
    <tableColumn id="19" xr3:uid="{00000000-0010-0000-0200-000013000000}" name="Severity Ranking: Community Need (% Population)" dataDxfId="14"/>
    <tableColumn id="20" xr3:uid="{00000000-0010-0000-0200-000014000000}" name="Flood Risk Reduction " dataDxfId="13"/>
    <tableColumn id="21" xr3:uid="{00000000-0010-0000-0200-000015000000}" name="Flood Damage Reduction" dataDxfId="12"/>
    <tableColumn id="6" xr3:uid="{00000000-0010-0000-0200-000006000000}" name=" Reduction in critical facilities flood risk" dataDxfId="11">
      <calculatedColumnFormula>'Data Entry'!AM3</calculatedColumnFormula>
    </tableColumn>
    <tableColumn id="22" xr3:uid="{00000000-0010-0000-0200-000016000000}" name="Life and Safety Ranking (Injury/Loss of life)" dataDxfId="10"/>
    <tableColumn id="23" xr3:uid="{00000000-0010-0000-0200-000017000000}" name="Water Supply Yield Ranking" dataDxfId="9"/>
    <tableColumn id="24" xr3:uid="{00000000-0010-0000-0200-000018000000}" name="Social Vulnerability Ranking" dataDxfId="8"/>
    <tableColumn id="25" xr3:uid="{00000000-0010-0000-0200-000019000000}" name="Nature-Based Solutions Ranking" dataDxfId="7"/>
    <tableColumn id="26" xr3:uid="{00000000-0010-0000-0200-00001A000000}" name="Multiple Benefit Ranking" dataDxfId="6"/>
    <tableColumn id="27" xr3:uid="{00000000-0010-0000-0200-00001B000000}" name="Operations and Maintenance Ranking" dataDxfId="5"/>
    <tableColumn id="28" xr3:uid="{00000000-0010-0000-0200-00001C000000}" name="Administrative, Regulatory and Other Obstacle Ranking" dataDxfId="4"/>
    <tableColumn id="29" xr3:uid="{00000000-0010-0000-0200-00001D000000}" name="Environmental Benefit Ranking" dataDxfId="3"/>
    <tableColumn id="2" xr3:uid="{00000000-0010-0000-0200-000002000000}" name="Environmental Impact Ranking" dataDxfId="2"/>
    <tableColumn id="31" xr3:uid="{00000000-0010-0000-0200-00001F000000}" name="Mobility Ranking" dataDxfId="1"/>
    <tableColumn id="34" xr3:uid="{00000000-0010-0000-0200-000022000000}" name="Total Score" dataDxfId="0">
      <calculatedColumnFormula>SUM(#REF!)</calculatedColumnFormula>
    </tableColumn>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6" dT="2022-05-18T22:51:43.44" personId="{68AC0B17-10BA-4747-8A55-D46847403091}" id="{91D1F135-C97F-42D6-8C9F-7ECE2FABC227}" done="1">
    <text>we need to be consistent with table 13 which I believe is based on the prior analysis/BCA</text>
  </threadedComment>
  <threadedComment ref="N6" dT="2022-07-07T20:24:28.91" personId="{6F3D1BD3-1E4E-426C-B33A-F778C51A2AEF}" id="{43AB4197-30B2-4F4B-A772-FB1B937F0CE6}" parentId="{91D1F135-C97F-42D6-8C9F-7ECE2FABC227}">
    <text>Double check #s.</text>
  </threadedComment>
  <threadedComment ref="AD6" dT="2022-05-17T18:02:37.57" personId="{0B979255-C9F7-4F88-9085-D6A3CC4DA357}" id="{4A954B65-69A0-4F5C-8EA5-0C3955229E9F}" done="1">
    <text>This damage number is from ALL residential structure damages. Not only reduced.</text>
  </threadedComment>
  <threadedComment ref="AD6" dT="2022-05-17T18:05:24.99" personId="{0B979255-C9F7-4F88-9085-D6A3CC4DA357}" id="{25C856CE-25D1-40CC-81E3-3A3BD27819EF}" parentId="{4A954B65-69A0-4F5C-8EA5-0C3955229E9F}">
    <text>This makes me wonder if reduced ALSO includes removed... David brought this up awhile ago I think</text>
  </threadedComment>
  <threadedComment ref="AD6" dT="2022-06-30T18:31:59.04" personId="{6F3D1BD3-1E4E-426C-B33A-F778C51A2AEF}" id="{D1A5FA96-17DD-427C-8E62-4212D6885F4C}" parentId="{4A954B65-69A0-4F5C-8EA5-0C3955229E9F}">
    <text>Agree with this comment.</text>
  </threadedComment>
  <threadedComment ref="AD6" dT="2022-07-21T17:13:22.77" personId="{6F3D1BD3-1E4E-426C-B33A-F778C51A2AEF}" id="{D4106E7F-BFA4-485A-B267-B67476A10B1F}" parentId="{4A954B65-69A0-4F5C-8EA5-0C3955229E9F}">
    <text>Doesn't matter because the # reduced is not used in scoring, only damage estimates are used; keep as is.</text>
  </threadedComment>
  <threadedComment ref="BG6" dT="2022-05-18T22:58:00.56" personId="{68AC0B17-10BA-4747-8A55-D46847403091}" id="{53AE8C08-91E4-41E2-AE14-4041EF9B1198}" done="1">
    <text>I don't think there are other benefits we can claim here. suggest we revise to 0.</text>
  </threadedComment>
  <threadedComment ref="AO7" dT="2022-07-07T20:43:39.53" personId="{6F3D1BD3-1E4E-426C-B33A-F778C51A2AEF}" id="{B33E7882-A658-477D-8D2B-6AE0ADF3CF69}" done="1">
    <text>Ask about 3 fps assumption</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twdb.texas.gov/flood/planning/planningdocu/2023/doc/04_Exhibit_C_TechnicalGuidelines_April2021.pdf" TargetMode="External"/><Relationship Id="rId1" Type="http://schemas.openxmlformats.org/officeDocument/2006/relationships/hyperlink" Target="../../../../06_FloodData/2023RFP_Cycle1/03_Data_Summary/02_Draft_Plan/Statistics%20and%20Combined%20Spreadsheets/In%20Review/LWC_Stats.xlsx"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5" Type="http://schemas.openxmlformats.org/officeDocument/2006/relationships/comments" Target="../comments2.xml"/><Relationship Id="rId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7"/>
  <sheetViews>
    <sheetView zoomScale="75" zoomScaleNormal="75" workbookViewId="0">
      <selection activeCell="E15" sqref="E15"/>
    </sheetView>
  </sheetViews>
  <sheetFormatPr defaultRowHeight="15" x14ac:dyDescent="0.25"/>
  <cols>
    <col min="1" max="1" width="24.85546875" customWidth="1"/>
    <col min="2" max="2" width="12.5703125" style="1" bestFit="1" customWidth="1"/>
    <col min="3" max="3" width="16.7109375" style="2" customWidth="1"/>
    <col min="4" max="4" width="16.7109375" style="1" customWidth="1"/>
    <col min="5" max="5" width="16.7109375" style="2" customWidth="1"/>
    <col min="6" max="32" width="16.7109375" customWidth="1"/>
  </cols>
  <sheetData>
    <row r="1" spans="1:32" s="3" customFormat="1" ht="95.25" thickTop="1" x14ac:dyDescent="0.25">
      <c r="A1" s="12" t="s">
        <v>0</v>
      </c>
      <c r="B1" s="13" t="s">
        <v>1</v>
      </c>
      <c r="C1" s="14" t="s">
        <v>2</v>
      </c>
      <c r="D1" s="13" t="s">
        <v>3</v>
      </c>
      <c r="E1" s="15" t="s">
        <v>4</v>
      </c>
      <c r="F1" s="13" t="s">
        <v>5</v>
      </c>
      <c r="G1" s="15" t="s">
        <v>6</v>
      </c>
      <c r="H1" s="13" t="s">
        <v>7</v>
      </c>
      <c r="I1" s="15" t="s">
        <v>8</v>
      </c>
      <c r="J1" s="13" t="s">
        <v>9</v>
      </c>
      <c r="K1" s="15" t="s">
        <v>10</v>
      </c>
      <c r="L1" s="13" t="s">
        <v>11</v>
      </c>
      <c r="M1" s="15" t="s">
        <v>12</v>
      </c>
      <c r="N1" s="16" t="s">
        <v>13</v>
      </c>
      <c r="O1" s="14" t="s">
        <v>14</v>
      </c>
      <c r="P1" s="16" t="s">
        <v>15</v>
      </c>
      <c r="Q1" s="14" t="s">
        <v>16</v>
      </c>
      <c r="R1" s="5" t="s">
        <v>17</v>
      </c>
      <c r="S1" s="7" t="s">
        <v>18</v>
      </c>
      <c r="T1" s="8" t="s">
        <v>19</v>
      </c>
      <c r="U1" s="7" t="s">
        <v>20</v>
      </c>
      <c r="V1" s="8" t="s">
        <v>21</v>
      </c>
      <c r="W1" s="7" t="s">
        <v>22</v>
      </c>
      <c r="X1" s="8" t="s">
        <v>23</v>
      </c>
      <c r="Y1" s="7" t="s">
        <v>24</v>
      </c>
      <c r="Z1" s="8" t="s">
        <v>25</v>
      </c>
      <c r="AA1" s="7" t="s">
        <v>26</v>
      </c>
      <c r="AB1" s="6" t="s">
        <v>27</v>
      </c>
      <c r="AC1" s="7" t="s">
        <v>28</v>
      </c>
      <c r="AD1" s="8" t="s">
        <v>29</v>
      </c>
      <c r="AE1" s="7" t="s">
        <v>30</v>
      </c>
      <c r="AF1" s="8" t="s">
        <v>31</v>
      </c>
    </row>
    <row r="2" spans="1:32" ht="56.25" customHeight="1" x14ac:dyDescent="0.25">
      <c r="A2" s="11" t="s">
        <v>32</v>
      </c>
      <c r="B2" s="17">
        <v>1</v>
      </c>
      <c r="C2" s="11" t="s">
        <v>33</v>
      </c>
      <c r="D2" s="17" t="s">
        <v>34</v>
      </c>
      <c r="E2" s="18" t="s">
        <v>35</v>
      </c>
      <c r="F2" s="19" t="s">
        <v>36</v>
      </c>
      <c r="G2" s="20" t="s">
        <v>37</v>
      </c>
      <c r="H2" s="17" t="s">
        <v>38</v>
      </c>
      <c r="I2" s="21" t="s">
        <v>39</v>
      </c>
      <c r="J2" s="19">
        <v>5</v>
      </c>
      <c r="K2" s="20" t="s">
        <v>40</v>
      </c>
      <c r="L2" s="22">
        <v>10000</v>
      </c>
      <c r="M2" s="20">
        <v>4</v>
      </c>
      <c r="N2" s="23">
        <v>0.1</v>
      </c>
      <c r="O2" s="20" t="s">
        <v>41</v>
      </c>
      <c r="P2" s="24" t="s">
        <v>42</v>
      </c>
      <c r="Q2" s="25" t="s">
        <v>43</v>
      </c>
      <c r="R2" s="4"/>
      <c r="S2" s="4"/>
      <c r="T2" s="4"/>
      <c r="U2" s="4"/>
      <c r="V2" s="4"/>
      <c r="W2" s="4"/>
      <c r="X2" s="4"/>
      <c r="Y2" s="4"/>
      <c r="Z2" s="4"/>
      <c r="AA2" s="4"/>
      <c r="AB2" s="4"/>
      <c r="AC2" s="4"/>
      <c r="AD2" s="4"/>
      <c r="AE2" s="4"/>
      <c r="AF2" s="4"/>
    </row>
    <row r="3" spans="1:32" x14ac:dyDescent="0.25">
      <c r="A3" s="9" t="s">
        <v>44</v>
      </c>
      <c r="B3" s="111"/>
      <c r="C3" s="18"/>
      <c r="D3" s="111"/>
      <c r="E3" s="18"/>
      <c r="F3" s="26"/>
      <c r="G3" s="26"/>
      <c r="H3" s="26"/>
      <c r="I3" s="26"/>
      <c r="J3" s="26"/>
      <c r="K3" s="26"/>
      <c r="L3" s="26"/>
      <c r="M3" s="26"/>
      <c r="N3" s="26"/>
      <c r="O3" s="26"/>
      <c r="P3" s="27"/>
      <c r="Q3" s="27"/>
      <c r="R3" s="4"/>
      <c r="S3" s="4"/>
      <c r="T3" s="4"/>
      <c r="U3" s="4"/>
      <c r="V3" s="4"/>
      <c r="W3" s="4"/>
      <c r="X3" s="4"/>
      <c r="Y3" s="4"/>
      <c r="Z3" s="4"/>
      <c r="AA3" s="4"/>
      <c r="AB3" s="4"/>
      <c r="AC3" s="4"/>
      <c r="AD3" s="4"/>
      <c r="AE3" s="4"/>
      <c r="AF3" s="4"/>
    </row>
    <row r="4" spans="1:32" ht="75" x14ac:dyDescent="0.25">
      <c r="A4" s="11" t="s">
        <v>45</v>
      </c>
      <c r="B4" s="17">
        <v>2</v>
      </c>
      <c r="C4" s="11" t="s">
        <v>46</v>
      </c>
      <c r="D4" s="28" t="s">
        <v>47</v>
      </c>
      <c r="E4" s="18" t="s">
        <v>48</v>
      </c>
      <c r="F4" s="19" t="s">
        <v>49</v>
      </c>
      <c r="G4" s="20" t="s">
        <v>50</v>
      </c>
      <c r="H4" s="17" t="s">
        <v>51</v>
      </c>
      <c r="I4" s="29" t="s">
        <v>52</v>
      </c>
      <c r="J4" s="19">
        <v>3</v>
      </c>
      <c r="K4" s="20" t="s">
        <v>53</v>
      </c>
      <c r="L4" s="22">
        <v>200</v>
      </c>
      <c r="M4" s="20">
        <v>1</v>
      </c>
      <c r="N4" s="19">
        <v>0</v>
      </c>
      <c r="O4" s="20">
        <v>0</v>
      </c>
      <c r="P4" s="24" t="s">
        <v>54</v>
      </c>
      <c r="Q4" s="25" t="s">
        <v>55</v>
      </c>
      <c r="R4" s="4"/>
      <c r="S4" s="4"/>
      <c r="T4" s="4"/>
      <c r="U4" s="4"/>
      <c r="V4" s="4"/>
      <c r="W4" s="4"/>
      <c r="X4" s="4"/>
      <c r="Y4" s="4"/>
      <c r="Z4" s="4"/>
      <c r="AA4" s="4"/>
      <c r="AB4" s="4"/>
      <c r="AC4" s="4"/>
      <c r="AD4" s="4"/>
      <c r="AE4" s="4"/>
      <c r="AF4" s="4"/>
    </row>
    <row r="5" spans="1:32" x14ac:dyDescent="0.25">
      <c r="A5" s="9" t="s">
        <v>44</v>
      </c>
      <c r="B5" s="111"/>
      <c r="C5" s="18"/>
      <c r="D5" s="111"/>
      <c r="E5" s="18"/>
      <c r="F5" s="26"/>
      <c r="G5" s="26"/>
      <c r="H5" s="26"/>
      <c r="I5" s="26"/>
      <c r="J5" s="26"/>
      <c r="K5" s="26"/>
      <c r="L5" s="26"/>
      <c r="M5" s="26"/>
      <c r="N5" s="26"/>
      <c r="O5" s="26"/>
      <c r="P5" s="27"/>
      <c r="Q5" s="27"/>
      <c r="R5" s="4"/>
      <c r="S5" s="4"/>
      <c r="T5" s="4"/>
      <c r="U5" s="4"/>
      <c r="V5" s="4"/>
      <c r="W5" s="4"/>
      <c r="X5" s="4"/>
      <c r="Y5" s="4"/>
      <c r="Z5" s="4"/>
      <c r="AA5" s="4"/>
      <c r="AB5" s="4"/>
      <c r="AC5" s="4"/>
      <c r="AD5" s="4"/>
      <c r="AE5" s="4"/>
      <c r="AF5" s="4"/>
    </row>
    <row r="6" spans="1:32" ht="90" x14ac:dyDescent="0.25">
      <c r="A6" s="11" t="s">
        <v>56</v>
      </c>
      <c r="B6" s="30">
        <v>3</v>
      </c>
      <c r="C6" s="31" t="s">
        <v>57</v>
      </c>
      <c r="D6" s="28" t="s">
        <v>58</v>
      </c>
      <c r="E6" s="25" t="s">
        <v>59</v>
      </c>
      <c r="F6" s="30" t="s">
        <v>49</v>
      </c>
      <c r="G6" s="25" t="s">
        <v>60</v>
      </c>
      <c r="H6" s="30" t="s">
        <v>51</v>
      </c>
      <c r="I6" s="32" t="s">
        <v>61</v>
      </c>
      <c r="J6" s="30">
        <v>2</v>
      </c>
      <c r="K6" s="25" t="s">
        <v>53</v>
      </c>
      <c r="L6" s="30">
        <v>50</v>
      </c>
      <c r="M6" s="25">
        <v>1</v>
      </c>
      <c r="N6" s="30">
        <v>0</v>
      </c>
      <c r="O6" s="25">
        <v>0</v>
      </c>
      <c r="P6" s="30" t="s">
        <v>54</v>
      </c>
      <c r="Q6" s="25" t="s">
        <v>55</v>
      </c>
      <c r="R6" s="4"/>
      <c r="S6" s="4"/>
      <c r="T6" s="4"/>
      <c r="U6" s="4"/>
      <c r="V6" s="4"/>
      <c r="W6" s="4"/>
      <c r="X6" s="4"/>
      <c r="Y6" s="4"/>
      <c r="Z6" s="4"/>
      <c r="AA6" s="4"/>
      <c r="AB6" s="4"/>
      <c r="AC6" s="4"/>
      <c r="AD6" s="4"/>
      <c r="AE6" s="4"/>
      <c r="AF6" s="4"/>
    </row>
    <row r="7" spans="1:32" x14ac:dyDescent="0.25">
      <c r="A7" s="9" t="s">
        <v>44</v>
      </c>
      <c r="B7" s="18"/>
      <c r="C7" s="33"/>
      <c r="D7" s="18"/>
      <c r="E7" s="18"/>
      <c r="F7" s="25"/>
      <c r="G7" s="27"/>
      <c r="H7" s="27"/>
      <c r="I7" s="27"/>
      <c r="J7" s="27"/>
      <c r="K7" s="27"/>
      <c r="L7" s="27"/>
      <c r="M7" s="27"/>
      <c r="N7" s="27"/>
      <c r="O7" s="27"/>
      <c r="P7" s="27"/>
      <c r="Q7" s="27"/>
      <c r="R7" s="4"/>
      <c r="S7" s="4"/>
      <c r="T7" s="4"/>
      <c r="U7" s="4"/>
      <c r="V7" s="4"/>
      <c r="W7" s="4"/>
      <c r="X7" s="4"/>
      <c r="Y7" s="4"/>
      <c r="Z7" s="4"/>
      <c r="AA7" s="4"/>
      <c r="AB7" s="4"/>
      <c r="AC7" s="4"/>
      <c r="AD7" s="4"/>
      <c r="AE7" s="4"/>
      <c r="AF7" s="4"/>
    </row>
  </sheetData>
  <phoneticPr fontId="5" type="noConversion"/>
  <pageMargins left="0.7" right="0.7" top="0.75" bottom="0.75" header="0.3" footer="0.3"/>
  <pageSetup orientation="portrait" horizontalDpi="300"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P45"/>
  <sheetViews>
    <sheetView view="pageBreakPreview" zoomScaleNormal="100" zoomScaleSheetLayoutView="100" workbookViewId="0">
      <selection activeCell="BR19" sqref="BR19"/>
    </sheetView>
  </sheetViews>
  <sheetFormatPr defaultRowHeight="15" x14ac:dyDescent="0.25"/>
  <cols>
    <col min="1" max="1" width="5" customWidth="1"/>
    <col min="2" max="2" width="48.28515625" customWidth="1"/>
    <col min="3" max="4" width="21.5703125" customWidth="1"/>
    <col min="5" max="5" width="18.140625" customWidth="1"/>
    <col min="6" max="6" width="4.5703125" customWidth="1"/>
    <col min="16" max="16" width="0" hidden="1" customWidth="1"/>
  </cols>
  <sheetData>
    <row r="1" spans="2:16" s="57" customFormat="1" ht="15" customHeight="1" thickTop="1" x14ac:dyDescent="0.25"/>
    <row r="2" spans="2:16" ht="21" x14ac:dyDescent="0.35">
      <c r="B2" s="52" t="s">
        <v>176</v>
      </c>
    </row>
    <row r="3" spans="2:16" ht="20.25" customHeight="1" x14ac:dyDescent="0.25">
      <c r="P3" t="s">
        <v>177</v>
      </c>
    </row>
    <row r="4" spans="2:16" ht="7.5" customHeight="1" x14ac:dyDescent="0.25">
      <c r="P4" t="s">
        <v>178</v>
      </c>
    </row>
    <row r="5" spans="2:16" x14ac:dyDescent="0.25">
      <c r="B5" s="46" t="s">
        <v>179</v>
      </c>
    </row>
    <row r="6" spans="2:16" ht="15.75" x14ac:dyDescent="0.25">
      <c r="B6" s="42" t="s">
        <v>180</v>
      </c>
    </row>
    <row r="8" spans="2:16" x14ac:dyDescent="0.25">
      <c r="B8" t="s">
        <v>181</v>
      </c>
      <c r="C8" s="53">
        <v>2</v>
      </c>
    </row>
    <row r="9" spans="2:16" x14ac:dyDescent="0.25">
      <c r="B9" t="s">
        <v>182</v>
      </c>
      <c r="C9" s="53">
        <v>3</v>
      </c>
    </row>
    <row r="11" spans="2:16" x14ac:dyDescent="0.25">
      <c r="B11" s="40" t="s">
        <v>183</v>
      </c>
    </row>
    <row r="12" spans="2:16" ht="43.5" customHeight="1" x14ac:dyDescent="0.25">
      <c r="B12" s="588" t="s">
        <v>184</v>
      </c>
      <c r="C12" s="588"/>
      <c r="D12" s="588"/>
      <c r="E12" s="588"/>
    </row>
    <row r="13" spans="2:16" x14ac:dyDescent="0.25">
      <c r="B13" s="41" t="s">
        <v>185</v>
      </c>
      <c r="C13" s="41" t="s">
        <v>186</v>
      </c>
      <c r="D13" s="41" t="s">
        <v>187</v>
      </c>
      <c r="E13" s="41" t="s">
        <v>188</v>
      </c>
    </row>
    <row r="14" spans="2:16" x14ac:dyDescent="0.25">
      <c r="B14" s="111" t="s">
        <v>189</v>
      </c>
      <c r="C14" s="111">
        <v>0</v>
      </c>
      <c r="D14" s="111">
        <v>0</v>
      </c>
      <c r="E14" s="111">
        <v>0</v>
      </c>
    </row>
    <row r="15" spans="2:16" x14ac:dyDescent="0.25">
      <c r="B15" s="111" t="s">
        <v>190</v>
      </c>
      <c r="C15" s="111">
        <v>0</v>
      </c>
      <c r="D15" s="111">
        <v>0.5</v>
      </c>
      <c r="E15" s="111">
        <v>1</v>
      </c>
    </row>
    <row r="16" spans="2:16" ht="30" x14ac:dyDescent="0.25">
      <c r="B16" s="111" t="s">
        <v>191</v>
      </c>
      <c r="C16" s="111">
        <v>0.5</v>
      </c>
      <c r="D16" s="111">
        <v>1</v>
      </c>
      <c r="E16" s="111">
        <v>1</v>
      </c>
    </row>
    <row r="17" spans="2:5" ht="15.75" x14ac:dyDescent="0.25">
      <c r="B17" s="38"/>
    </row>
    <row r="18" spans="2:5" ht="16.5" thickBot="1" x14ac:dyDescent="0.3">
      <c r="B18" s="44" t="s">
        <v>192</v>
      </c>
      <c r="C18" s="59">
        <v>0.5</v>
      </c>
    </row>
    <row r="19" spans="2:5" ht="15.75" thickBot="1" x14ac:dyDescent="0.3">
      <c r="B19" s="45" t="s">
        <v>193</v>
      </c>
      <c r="C19" s="60">
        <f>(C8*(C9+0.5))+C18</f>
        <v>7.5</v>
      </c>
    </row>
    <row r="20" spans="2:5" ht="10.5" customHeight="1" x14ac:dyDescent="0.25"/>
    <row r="21" spans="2:5" ht="11.25" customHeight="1" x14ac:dyDescent="0.25"/>
    <row r="22" spans="2:5" ht="15.75" x14ac:dyDescent="0.25">
      <c r="B22" s="47" t="s">
        <v>194</v>
      </c>
    </row>
    <row r="23" spans="2:5" x14ac:dyDescent="0.25">
      <c r="B23" s="39" t="s">
        <v>195</v>
      </c>
    </row>
    <row r="24" spans="2:5" ht="15.75" x14ac:dyDescent="0.25">
      <c r="B24" s="47"/>
    </row>
    <row r="25" spans="2:5" ht="30" customHeight="1" x14ac:dyDescent="0.25">
      <c r="B25" s="589" t="s">
        <v>196</v>
      </c>
      <c r="C25" s="589"/>
      <c r="D25" s="589"/>
      <c r="E25" s="589"/>
    </row>
    <row r="26" spans="2:5" x14ac:dyDescent="0.25">
      <c r="B26" s="50" t="s">
        <v>197</v>
      </c>
      <c r="C26" s="50" t="s">
        <v>198</v>
      </c>
      <c r="D26" s="50" t="s">
        <v>199</v>
      </c>
      <c r="E26" s="50" t="s">
        <v>200</v>
      </c>
    </row>
    <row r="27" spans="2:5" ht="15" customHeight="1" x14ac:dyDescent="0.25">
      <c r="B27" s="48"/>
      <c r="C27" s="49" t="s">
        <v>201</v>
      </c>
      <c r="D27" s="49" t="s">
        <v>202</v>
      </c>
      <c r="E27" s="49" t="s">
        <v>203</v>
      </c>
    </row>
    <row r="28" spans="2:5" ht="45" x14ac:dyDescent="0.25">
      <c r="B28" s="112" t="s">
        <v>204</v>
      </c>
      <c r="C28" s="112" t="s">
        <v>205</v>
      </c>
      <c r="D28" s="112" t="s">
        <v>206</v>
      </c>
      <c r="E28" s="112" t="s">
        <v>207</v>
      </c>
    </row>
    <row r="29" spans="2:5" ht="60" x14ac:dyDescent="0.25">
      <c r="B29" s="112" t="s">
        <v>208</v>
      </c>
      <c r="C29" s="112" t="s">
        <v>209</v>
      </c>
      <c r="D29" s="112" t="s">
        <v>210</v>
      </c>
      <c r="E29" s="112" t="s">
        <v>211</v>
      </c>
    </row>
    <row r="30" spans="2:5" ht="60" x14ac:dyDescent="0.25">
      <c r="B30" s="112" t="s">
        <v>212</v>
      </c>
      <c r="C30" s="112" t="s">
        <v>213</v>
      </c>
      <c r="D30" s="112" t="s">
        <v>214</v>
      </c>
      <c r="E30" s="112" t="s">
        <v>215</v>
      </c>
    </row>
    <row r="31" spans="2:5" x14ac:dyDescent="0.25">
      <c r="B31" s="589" t="s">
        <v>216</v>
      </c>
      <c r="C31" s="589"/>
      <c r="D31" s="589"/>
      <c r="E31" s="589"/>
    </row>
    <row r="33" spans="2:3" x14ac:dyDescent="0.25">
      <c r="B33" s="61" t="s">
        <v>217</v>
      </c>
      <c r="C33" s="53">
        <v>1</v>
      </c>
    </row>
    <row r="34" spans="2:3" x14ac:dyDescent="0.25">
      <c r="B34" s="61" t="s">
        <v>218</v>
      </c>
      <c r="C34" s="53">
        <v>2</v>
      </c>
    </row>
    <row r="35" spans="2:3" x14ac:dyDescent="0.25">
      <c r="B35" s="61" t="s">
        <v>219</v>
      </c>
      <c r="C35" s="53">
        <v>3</v>
      </c>
    </row>
    <row r="36" spans="2:3" ht="15.75" thickBot="1" x14ac:dyDescent="0.3"/>
    <row r="37" spans="2:3" ht="15.75" thickBot="1" x14ac:dyDescent="0.3">
      <c r="B37" s="62" t="s">
        <v>220</v>
      </c>
      <c r="C37" s="51">
        <f>C33+C34+C35</f>
        <v>6</v>
      </c>
    </row>
    <row r="39" spans="2:3" x14ac:dyDescent="0.25">
      <c r="B39" t="s">
        <v>221</v>
      </c>
    </row>
    <row r="40" spans="2:3" ht="15.75" thickBot="1" x14ac:dyDescent="0.3"/>
    <row r="41" spans="2:3" ht="15.75" thickBot="1" x14ac:dyDescent="0.3">
      <c r="B41" s="45" t="s">
        <v>222</v>
      </c>
      <c r="C41" s="54">
        <f>C37*C19</f>
        <v>45</v>
      </c>
    </row>
    <row r="43" spans="2:3" x14ac:dyDescent="0.25">
      <c r="B43" t="s">
        <v>223</v>
      </c>
      <c r="C43" s="53" t="s">
        <v>177</v>
      </c>
    </row>
    <row r="44" spans="2:3" ht="15.75" thickBot="1" x14ac:dyDescent="0.3"/>
    <row r="45" spans="2:3" ht="15.75" thickBot="1" x14ac:dyDescent="0.3">
      <c r="B45" s="45" t="s">
        <v>224</v>
      </c>
      <c r="C45" s="54">
        <f>IF(C43="Yes", C41*1.5, C41)</f>
        <v>67.5</v>
      </c>
    </row>
  </sheetData>
  <mergeCells count="3">
    <mergeCell ref="B12:E12"/>
    <mergeCell ref="B25:E25"/>
    <mergeCell ref="B31:E31"/>
  </mergeCells>
  <dataValidations count="3">
    <dataValidation type="list" allowBlank="1" showInputMessage="1" showErrorMessage="1" sqref="C43" xr:uid="{00000000-0002-0000-0400-000000000000}">
      <formula1>$P$3:$P$4</formula1>
    </dataValidation>
    <dataValidation type="list" allowBlank="1" showInputMessage="1" showErrorMessage="1" prompt="Choose from dropdown to right of cell" sqref="C18" xr:uid="{00000000-0002-0000-0400-000001000000}">
      <formula1>"0, 0.5, 1"</formula1>
    </dataValidation>
    <dataValidation type="list" allowBlank="1" showInputMessage="1" showErrorMessage="1" prompt="Choose from dropdown to right of cell" sqref="C33:C35" xr:uid="{00000000-0002-0000-0400-000002000000}">
      <formula1>"1,2,3"</formula1>
    </dataValidation>
  </dataValidations>
  <pageMargins left="0.7" right="0.7" top="1" bottom="0.75" header="0.05" footer="0.3"/>
  <pageSetup scale="44" fitToHeight="0" orientation="portrait" horizontalDpi="1200" verticalDpi="1200" r:id="rId1"/>
  <headerFooter>
    <oddHeader>&amp;L&amp;G</oddHeader>
    <oddFooter>Page &amp;P&amp;R&amp;A</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000"/>
  <sheetViews>
    <sheetView workbookViewId="0">
      <selection activeCell="BR19" sqref="BR19"/>
    </sheetView>
  </sheetViews>
  <sheetFormatPr defaultRowHeight="15" x14ac:dyDescent="0.25"/>
  <cols>
    <col min="2" max="2" width="10.7109375" bestFit="1" customWidth="1"/>
    <col min="3" max="3" width="14.42578125" bestFit="1" customWidth="1"/>
    <col min="4" max="4" width="14.42578125" customWidth="1"/>
    <col min="5" max="5" width="18.85546875" bestFit="1" customWidth="1"/>
    <col min="6" max="6" width="7" bestFit="1" customWidth="1"/>
    <col min="7" max="7" width="14.42578125" bestFit="1" customWidth="1"/>
    <col min="8" max="8" width="14.5703125" bestFit="1" customWidth="1"/>
    <col min="9" max="9" width="18.140625" bestFit="1" customWidth="1"/>
    <col min="10" max="10" width="18.5703125" bestFit="1" customWidth="1"/>
    <col min="11" max="11" width="26.5703125" bestFit="1" customWidth="1"/>
    <col min="12" max="12" width="23.42578125" bestFit="1" customWidth="1"/>
  </cols>
  <sheetData>
    <row r="1" spans="1:12" x14ac:dyDescent="0.25">
      <c r="A1" s="68" t="s">
        <v>225</v>
      </c>
      <c r="B1" s="68" t="s">
        <v>226</v>
      </c>
      <c r="C1" s="68" t="s">
        <v>227</v>
      </c>
      <c r="D1" s="68" t="s">
        <v>228</v>
      </c>
      <c r="E1" s="68" t="s">
        <v>179</v>
      </c>
      <c r="F1" s="68" t="s">
        <v>229</v>
      </c>
      <c r="G1" s="68" t="s">
        <v>230</v>
      </c>
      <c r="H1" s="68" t="s">
        <v>231</v>
      </c>
      <c r="I1" s="68" t="s">
        <v>232</v>
      </c>
      <c r="J1" s="68" t="s">
        <v>233</v>
      </c>
      <c r="K1" s="68" t="s">
        <v>223</v>
      </c>
      <c r="L1" s="68" t="s">
        <v>104</v>
      </c>
    </row>
    <row r="2" spans="1:12" x14ac:dyDescent="0.25">
      <c r="A2" s="53">
        <v>1</v>
      </c>
      <c r="B2" s="53">
        <v>2</v>
      </c>
      <c r="C2" s="53">
        <v>3</v>
      </c>
      <c r="D2" s="74">
        <v>0.5</v>
      </c>
      <c r="E2" s="43">
        <f>(B2*(C2+0.5))+D2</f>
        <v>7.5</v>
      </c>
      <c r="F2" s="53">
        <v>1</v>
      </c>
      <c r="G2" s="53">
        <v>2</v>
      </c>
      <c r="H2" s="53">
        <v>3</v>
      </c>
      <c r="I2" s="43">
        <f>SUM(F2:H2)</f>
        <v>6</v>
      </c>
      <c r="J2" s="43">
        <f>E2*I2</f>
        <v>45</v>
      </c>
      <c r="K2" s="53" t="s">
        <v>177</v>
      </c>
      <c r="L2" s="68">
        <f xml:space="preserve"> IF(K2="yes",J2* 1.5,J2)</f>
        <v>67.5</v>
      </c>
    </row>
    <row r="3" spans="1:12" x14ac:dyDescent="0.25">
      <c r="A3" s="53">
        <v>2</v>
      </c>
      <c r="B3" s="53">
        <v>3</v>
      </c>
      <c r="C3" s="53">
        <v>4</v>
      </c>
      <c r="D3" s="74">
        <v>0.5</v>
      </c>
      <c r="E3" s="43">
        <f>(B3*(C3+0.5))+D3</f>
        <v>14</v>
      </c>
      <c r="F3" s="53">
        <v>3</v>
      </c>
      <c r="G3" s="53">
        <v>2</v>
      </c>
      <c r="H3" s="53">
        <v>3</v>
      </c>
      <c r="I3" s="43">
        <f>SUM(F3:H3)</f>
        <v>8</v>
      </c>
      <c r="J3" s="43">
        <f>E3*I3</f>
        <v>112</v>
      </c>
      <c r="K3" s="53" t="s">
        <v>178</v>
      </c>
      <c r="L3" s="68">
        <f xml:space="preserve"> IF(K3="yes",J3* 1.5,J3)</f>
        <v>112</v>
      </c>
    </row>
    <row r="4" spans="1:12" x14ac:dyDescent="0.25">
      <c r="A4" s="53">
        <v>3</v>
      </c>
      <c r="B4" s="53">
        <v>4</v>
      </c>
      <c r="C4" s="53">
        <v>3</v>
      </c>
      <c r="D4" s="74">
        <v>0.5</v>
      </c>
      <c r="E4" s="43">
        <f t="shared" ref="E4:E67" si="0">(B4*(C4+0.5))+D4</f>
        <v>14.5</v>
      </c>
      <c r="F4" s="53">
        <v>3</v>
      </c>
      <c r="G4" s="53">
        <v>1</v>
      </c>
      <c r="H4" s="53">
        <v>2</v>
      </c>
      <c r="I4" s="43">
        <f t="shared" ref="I4:I67" si="1">SUM(F4:H4)</f>
        <v>6</v>
      </c>
      <c r="J4" s="43">
        <f t="shared" ref="J4:J67" si="2">E4*I4</f>
        <v>87</v>
      </c>
      <c r="K4" s="53" t="s">
        <v>177</v>
      </c>
      <c r="L4" s="68">
        <f t="shared" ref="L4:L67" si="3" xml:space="preserve"> IF(K4="yes",J4* 1.5,J4)</f>
        <v>130.5</v>
      </c>
    </row>
    <row r="5" spans="1:12" x14ac:dyDescent="0.25">
      <c r="A5" s="53"/>
      <c r="B5" s="53"/>
      <c r="C5" s="53"/>
      <c r="D5" s="74"/>
      <c r="E5" s="43">
        <f t="shared" si="0"/>
        <v>0</v>
      </c>
      <c r="F5" s="53"/>
      <c r="G5" s="53"/>
      <c r="H5" s="53"/>
      <c r="I5" s="43">
        <f t="shared" si="1"/>
        <v>0</v>
      </c>
      <c r="J5" s="43">
        <f t="shared" si="2"/>
        <v>0</v>
      </c>
      <c r="K5" s="53"/>
      <c r="L5" s="68">
        <f t="shared" si="3"/>
        <v>0</v>
      </c>
    </row>
    <row r="6" spans="1:12" x14ac:dyDescent="0.25">
      <c r="A6" s="53"/>
      <c r="B6" s="53"/>
      <c r="C6" s="53"/>
      <c r="D6" s="74"/>
      <c r="E6" s="43">
        <f t="shared" si="0"/>
        <v>0</v>
      </c>
      <c r="F6" s="53"/>
      <c r="G6" s="53"/>
      <c r="H6" s="53"/>
      <c r="I6" s="43">
        <f t="shared" si="1"/>
        <v>0</v>
      </c>
      <c r="J6" s="43">
        <f t="shared" si="2"/>
        <v>0</v>
      </c>
      <c r="K6" s="53"/>
      <c r="L6" s="68">
        <f t="shared" si="3"/>
        <v>0</v>
      </c>
    </row>
    <row r="7" spans="1:12" x14ac:dyDescent="0.25">
      <c r="A7" s="53"/>
      <c r="B7" s="53"/>
      <c r="C7" s="53"/>
      <c r="D7" s="74"/>
      <c r="E7" s="43">
        <f t="shared" si="0"/>
        <v>0</v>
      </c>
      <c r="F7" s="53"/>
      <c r="G7" s="53"/>
      <c r="H7" s="53"/>
      <c r="I7" s="43">
        <f t="shared" si="1"/>
        <v>0</v>
      </c>
      <c r="J7" s="43">
        <f t="shared" si="2"/>
        <v>0</v>
      </c>
      <c r="K7" s="53"/>
      <c r="L7" s="68">
        <f t="shared" si="3"/>
        <v>0</v>
      </c>
    </row>
    <row r="8" spans="1:12" x14ac:dyDescent="0.25">
      <c r="A8" s="53"/>
      <c r="B8" s="53"/>
      <c r="C8" s="53"/>
      <c r="D8" s="74"/>
      <c r="E8" s="43">
        <f t="shared" si="0"/>
        <v>0</v>
      </c>
      <c r="F8" s="53"/>
      <c r="G8" s="53"/>
      <c r="H8" s="53"/>
      <c r="I8" s="43">
        <f t="shared" si="1"/>
        <v>0</v>
      </c>
      <c r="J8" s="43">
        <f t="shared" si="2"/>
        <v>0</v>
      </c>
      <c r="K8" s="53"/>
      <c r="L8" s="68">
        <f t="shared" si="3"/>
        <v>0</v>
      </c>
    </row>
    <row r="9" spans="1:12" x14ac:dyDescent="0.25">
      <c r="A9" s="53"/>
      <c r="B9" s="53"/>
      <c r="C9" s="53"/>
      <c r="D9" s="74"/>
      <c r="E9" s="43">
        <f t="shared" si="0"/>
        <v>0</v>
      </c>
      <c r="F9" s="53"/>
      <c r="G9" s="53"/>
      <c r="H9" s="53"/>
      <c r="I9" s="43">
        <f t="shared" si="1"/>
        <v>0</v>
      </c>
      <c r="J9" s="43">
        <f t="shared" si="2"/>
        <v>0</v>
      </c>
      <c r="K9" s="53"/>
      <c r="L9" s="68">
        <f t="shared" si="3"/>
        <v>0</v>
      </c>
    </row>
    <row r="10" spans="1:12" x14ac:dyDescent="0.25">
      <c r="A10" s="53"/>
      <c r="B10" s="53"/>
      <c r="C10" s="53"/>
      <c r="D10" s="74"/>
      <c r="E10" s="43">
        <f t="shared" si="0"/>
        <v>0</v>
      </c>
      <c r="F10" s="53"/>
      <c r="G10" s="53"/>
      <c r="H10" s="53"/>
      <c r="I10" s="43">
        <f t="shared" si="1"/>
        <v>0</v>
      </c>
      <c r="J10" s="43">
        <f t="shared" si="2"/>
        <v>0</v>
      </c>
      <c r="K10" s="53"/>
      <c r="L10" s="68">
        <f t="shared" si="3"/>
        <v>0</v>
      </c>
    </row>
    <row r="11" spans="1:12" x14ac:dyDescent="0.25">
      <c r="A11" s="53"/>
      <c r="B11" s="53"/>
      <c r="C11" s="53"/>
      <c r="D11" s="74"/>
      <c r="E11" s="43">
        <f t="shared" si="0"/>
        <v>0</v>
      </c>
      <c r="F11" s="53"/>
      <c r="G11" s="53"/>
      <c r="H11" s="53"/>
      <c r="I11" s="43">
        <f t="shared" si="1"/>
        <v>0</v>
      </c>
      <c r="J11" s="43">
        <f t="shared" si="2"/>
        <v>0</v>
      </c>
      <c r="K11" s="53"/>
      <c r="L11" s="68">
        <f t="shared" si="3"/>
        <v>0</v>
      </c>
    </row>
    <row r="12" spans="1:12" x14ac:dyDescent="0.25">
      <c r="A12" s="53"/>
      <c r="B12" s="53"/>
      <c r="C12" s="53"/>
      <c r="D12" s="74"/>
      <c r="E12" s="43">
        <f t="shared" si="0"/>
        <v>0</v>
      </c>
      <c r="F12" s="53"/>
      <c r="G12" s="53"/>
      <c r="H12" s="53"/>
      <c r="I12" s="43">
        <f t="shared" si="1"/>
        <v>0</v>
      </c>
      <c r="J12" s="43">
        <f t="shared" si="2"/>
        <v>0</v>
      </c>
      <c r="K12" s="53"/>
      <c r="L12" s="68">
        <f t="shared" si="3"/>
        <v>0</v>
      </c>
    </row>
    <row r="13" spans="1:12" x14ac:dyDescent="0.25">
      <c r="A13" s="53"/>
      <c r="B13" s="53"/>
      <c r="C13" s="53"/>
      <c r="D13" s="74"/>
      <c r="E13" s="43">
        <f t="shared" si="0"/>
        <v>0</v>
      </c>
      <c r="F13" s="53"/>
      <c r="G13" s="53"/>
      <c r="H13" s="53"/>
      <c r="I13" s="43">
        <f t="shared" si="1"/>
        <v>0</v>
      </c>
      <c r="J13" s="43">
        <f t="shared" si="2"/>
        <v>0</v>
      </c>
      <c r="K13" s="53"/>
      <c r="L13" s="68">
        <f t="shared" si="3"/>
        <v>0</v>
      </c>
    </row>
    <row r="14" spans="1:12" x14ac:dyDescent="0.25">
      <c r="A14" s="53"/>
      <c r="B14" s="53"/>
      <c r="C14" s="53"/>
      <c r="D14" s="74"/>
      <c r="E14" s="43">
        <f t="shared" si="0"/>
        <v>0</v>
      </c>
      <c r="F14" s="53"/>
      <c r="G14" s="53"/>
      <c r="H14" s="53"/>
      <c r="I14" s="43">
        <f t="shared" si="1"/>
        <v>0</v>
      </c>
      <c r="J14" s="43">
        <f t="shared" si="2"/>
        <v>0</v>
      </c>
      <c r="K14" s="53"/>
      <c r="L14" s="68">
        <f t="shared" si="3"/>
        <v>0</v>
      </c>
    </row>
    <row r="15" spans="1:12" x14ac:dyDescent="0.25">
      <c r="A15" s="53"/>
      <c r="B15" s="53"/>
      <c r="C15" s="53"/>
      <c r="D15" s="74"/>
      <c r="E15" s="43">
        <f t="shared" si="0"/>
        <v>0</v>
      </c>
      <c r="F15" s="53"/>
      <c r="G15" s="53"/>
      <c r="H15" s="53"/>
      <c r="I15" s="43">
        <f t="shared" si="1"/>
        <v>0</v>
      </c>
      <c r="J15" s="43">
        <f t="shared" si="2"/>
        <v>0</v>
      </c>
      <c r="K15" s="53"/>
      <c r="L15" s="68">
        <f t="shared" si="3"/>
        <v>0</v>
      </c>
    </row>
    <row r="16" spans="1:12" x14ac:dyDescent="0.25">
      <c r="A16" s="53"/>
      <c r="B16" s="53"/>
      <c r="C16" s="53"/>
      <c r="D16" s="74"/>
      <c r="E16" s="43">
        <f t="shared" si="0"/>
        <v>0</v>
      </c>
      <c r="F16" s="53"/>
      <c r="G16" s="53"/>
      <c r="H16" s="53"/>
      <c r="I16" s="43">
        <f t="shared" si="1"/>
        <v>0</v>
      </c>
      <c r="J16" s="43">
        <f t="shared" si="2"/>
        <v>0</v>
      </c>
      <c r="K16" s="53"/>
      <c r="L16" s="68">
        <f t="shared" si="3"/>
        <v>0</v>
      </c>
    </row>
    <row r="17" spans="1:12" x14ac:dyDescent="0.25">
      <c r="A17" s="53"/>
      <c r="B17" s="53"/>
      <c r="C17" s="53"/>
      <c r="D17" s="74"/>
      <c r="E17" s="43">
        <f t="shared" si="0"/>
        <v>0</v>
      </c>
      <c r="F17" s="53"/>
      <c r="G17" s="53"/>
      <c r="H17" s="53"/>
      <c r="I17" s="43">
        <f t="shared" si="1"/>
        <v>0</v>
      </c>
      <c r="J17" s="43">
        <f t="shared" si="2"/>
        <v>0</v>
      </c>
      <c r="K17" s="53"/>
      <c r="L17" s="68">
        <f t="shared" si="3"/>
        <v>0</v>
      </c>
    </row>
    <row r="18" spans="1:12" x14ac:dyDescent="0.25">
      <c r="A18" s="53"/>
      <c r="B18" s="53"/>
      <c r="C18" s="53"/>
      <c r="D18" s="74"/>
      <c r="E18" s="43">
        <f t="shared" si="0"/>
        <v>0</v>
      </c>
      <c r="F18" s="53"/>
      <c r="G18" s="53"/>
      <c r="H18" s="53"/>
      <c r="I18" s="43">
        <f t="shared" si="1"/>
        <v>0</v>
      </c>
      <c r="J18" s="43">
        <f t="shared" si="2"/>
        <v>0</v>
      </c>
      <c r="K18" s="53"/>
      <c r="L18" s="68">
        <f t="shared" si="3"/>
        <v>0</v>
      </c>
    </row>
    <row r="19" spans="1:12" x14ac:dyDescent="0.25">
      <c r="A19" s="53"/>
      <c r="B19" s="53"/>
      <c r="C19" s="53"/>
      <c r="D19" s="74"/>
      <c r="E19" s="43">
        <f t="shared" si="0"/>
        <v>0</v>
      </c>
      <c r="F19" s="53"/>
      <c r="G19" s="53"/>
      <c r="H19" s="53"/>
      <c r="I19" s="43">
        <f t="shared" si="1"/>
        <v>0</v>
      </c>
      <c r="J19" s="43">
        <f t="shared" si="2"/>
        <v>0</v>
      </c>
      <c r="K19" s="53"/>
      <c r="L19" s="68">
        <f t="shared" si="3"/>
        <v>0</v>
      </c>
    </row>
    <row r="20" spans="1:12" x14ac:dyDescent="0.25">
      <c r="A20" s="53"/>
      <c r="B20" s="53"/>
      <c r="C20" s="53"/>
      <c r="D20" s="74"/>
      <c r="E20" s="43">
        <f t="shared" si="0"/>
        <v>0</v>
      </c>
      <c r="F20" s="53"/>
      <c r="G20" s="53"/>
      <c r="H20" s="53"/>
      <c r="I20" s="43">
        <f t="shared" si="1"/>
        <v>0</v>
      </c>
      <c r="J20" s="43">
        <f t="shared" si="2"/>
        <v>0</v>
      </c>
      <c r="K20" s="53"/>
      <c r="L20" s="68">
        <f t="shared" si="3"/>
        <v>0</v>
      </c>
    </row>
    <row r="21" spans="1:12" x14ac:dyDescent="0.25">
      <c r="A21" s="53"/>
      <c r="B21" s="53"/>
      <c r="C21" s="53"/>
      <c r="D21" s="74"/>
      <c r="E21" s="43">
        <f t="shared" si="0"/>
        <v>0</v>
      </c>
      <c r="F21" s="53"/>
      <c r="G21" s="53"/>
      <c r="H21" s="53"/>
      <c r="I21" s="43">
        <f t="shared" si="1"/>
        <v>0</v>
      </c>
      <c r="J21" s="43">
        <f t="shared" si="2"/>
        <v>0</v>
      </c>
      <c r="K21" s="53"/>
      <c r="L21" s="68">
        <f t="shared" si="3"/>
        <v>0</v>
      </c>
    </row>
    <row r="22" spans="1:12" x14ac:dyDescent="0.25">
      <c r="A22" s="53"/>
      <c r="B22" s="53"/>
      <c r="C22" s="53"/>
      <c r="D22" s="74"/>
      <c r="E22" s="43">
        <f t="shared" si="0"/>
        <v>0</v>
      </c>
      <c r="F22" s="53"/>
      <c r="G22" s="53"/>
      <c r="H22" s="53"/>
      <c r="I22" s="43">
        <f t="shared" si="1"/>
        <v>0</v>
      </c>
      <c r="J22" s="43">
        <f t="shared" si="2"/>
        <v>0</v>
      </c>
      <c r="K22" s="53"/>
      <c r="L22" s="68">
        <f t="shared" si="3"/>
        <v>0</v>
      </c>
    </row>
    <row r="23" spans="1:12" x14ac:dyDescent="0.25">
      <c r="A23" s="53"/>
      <c r="B23" s="53"/>
      <c r="C23" s="53"/>
      <c r="D23" s="74"/>
      <c r="E23" s="43">
        <f t="shared" si="0"/>
        <v>0</v>
      </c>
      <c r="F23" s="53"/>
      <c r="G23" s="53"/>
      <c r="H23" s="53"/>
      <c r="I23" s="43">
        <f t="shared" si="1"/>
        <v>0</v>
      </c>
      <c r="J23" s="43">
        <f t="shared" si="2"/>
        <v>0</v>
      </c>
      <c r="K23" s="53"/>
      <c r="L23" s="68">
        <f t="shared" si="3"/>
        <v>0</v>
      </c>
    </row>
    <row r="24" spans="1:12" x14ac:dyDescent="0.25">
      <c r="A24" s="53"/>
      <c r="B24" s="53"/>
      <c r="C24" s="53"/>
      <c r="D24" s="74"/>
      <c r="E24" s="43">
        <f t="shared" si="0"/>
        <v>0</v>
      </c>
      <c r="F24" s="53"/>
      <c r="G24" s="53"/>
      <c r="H24" s="53"/>
      <c r="I24" s="43">
        <f t="shared" si="1"/>
        <v>0</v>
      </c>
      <c r="J24" s="43">
        <f t="shared" si="2"/>
        <v>0</v>
      </c>
      <c r="K24" s="53"/>
      <c r="L24" s="68">
        <f t="shared" si="3"/>
        <v>0</v>
      </c>
    </row>
    <row r="25" spans="1:12" x14ac:dyDescent="0.25">
      <c r="A25" s="53"/>
      <c r="B25" s="53"/>
      <c r="C25" s="53"/>
      <c r="D25" s="74"/>
      <c r="E25" s="43">
        <f t="shared" si="0"/>
        <v>0</v>
      </c>
      <c r="F25" s="53"/>
      <c r="G25" s="53"/>
      <c r="H25" s="53"/>
      <c r="I25" s="43">
        <f t="shared" si="1"/>
        <v>0</v>
      </c>
      <c r="J25" s="43">
        <f t="shared" si="2"/>
        <v>0</v>
      </c>
      <c r="K25" s="53"/>
      <c r="L25" s="68">
        <f t="shared" si="3"/>
        <v>0</v>
      </c>
    </row>
    <row r="26" spans="1:12" x14ac:dyDescent="0.25">
      <c r="A26" s="53"/>
      <c r="B26" s="53"/>
      <c r="C26" s="53"/>
      <c r="D26" s="74"/>
      <c r="E26" s="43">
        <f t="shared" si="0"/>
        <v>0</v>
      </c>
      <c r="F26" s="53"/>
      <c r="G26" s="53"/>
      <c r="H26" s="53"/>
      <c r="I26" s="43">
        <f t="shared" si="1"/>
        <v>0</v>
      </c>
      <c r="J26" s="43">
        <f t="shared" si="2"/>
        <v>0</v>
      </c>
      <c r="K26" s="53"/>
      <c r="L26" s="68">
        <f t="shared" si="3"/>
        <v>0</v>
      </c>
    </row>
    <row r="27" spans="1:12" x14ac:dyDescent="0.25">
      <c r="A27" s="53"/>
      <c r="B27" s="53"/>
      <c r="C27" s="53"/>
      <c r="D27" s="74"/>
      <c r="E27" s="43">
        <f t="shared" si="0"/>
        <v>0</v>
      </c>
      <c r="F27" s="53"/>
      <c r="G27" s="53"/>
      <c r="H27" s="53"/>
      <c r="I27" s="43">
        <f t="shared" si="1"/>
        <v>0</v>
      </c>
      <c r="J27" s="43">
        <f t="shared" si="2"/>
        <v>0</v>
      </c>
      <c r="K27" s="53"/>
      <c r="L27" s="68">
        <f t="shared" si="3"/>
        <v>0</v>
      </c>
    </row>
    <row r="28" spans="1:12" x14ac:dyDescent="0.25">
      <c r="A28" s="53"/>
      <c r="B28" s="53"/>
      <c r="C28" s="53"/>
      <c r="D28" s="74"/>
      <c r="E28" s="43">
        <f t="shared" si="0"/>
        <v>0</v>
      </c>
      <c r="F28" s="53"/>
      <c r="G28" s="53"/>
      <c r="H28" s="53"/>
      <c r="I28" s="43">
        <f t="shared" si="1"/>
        <v>0</v>
      </c>
      <c r="J28" s="43">
        <f t="shared" si="2"/>
        <v>0</v>
      </c>
      <c r="K28" s="53"/>
      <c r="L28" s="68">
        <f t="shared" si="3"/>
        <v>0</v>
      </c>
    </row>
    <row r="29" spans="1:12" x14ac:dyDescent="0.25">
      <c r="A29" s="53"/>
      <c r="B29" s="53"/>
      <c r="C29" s="53"/>
      <c r="D29" s="74"/>
      <c r="E29" s="43">
        <f t="shared" si="0"/>
        <v>0</v>
      </c>
      <c r="F29" s="53"/>
      <c r="G29" s="53"/>
      <c r="H29" s="53"/>
      <c r="I29" s="43">
        <f t="shared" si="1"/>
        <v>0</v>
      </c>
      <c r="J29" s="43">
        <f t="shared" si="2"/>
        <v>0</v>
      </c>
      <c r="K29" s="53"/>
      <c r="L29" s="68">
        <f t="shared" si="3"/>
        <v>0</v>
      </c>
    </row>
    <row r="30" spans="1:12" x14ac:dyDescent="0.25">
      <c r="A30" s="53"/>
      <c r="B30" s="53"/>
      <c r="C30" s="53"/>
      <c r="D30" s="74"/>
      <c r="E30" s="43">
        <f t="shared" si="0"/>
        <v>0</v>
      </c>
      <c r="F30" s="53"/>
      <c r="G30" s="53"/>
      <c r="H30" s="53"/>
      <c r="I30" s="43">
        <f t="shared" si="1"/>
        <v>0</v>
      </c>
      <c r="J30" s="43">
        <f t="shared" si="2"/>
        <v>0</v>
      </c>
      <c r="K30" s="53"/>
      <c r="L30" s="68">
        <f t="shared" si="3"/>
        <v>0</v>
      </c>
    </row>
    <row r="31" spans="1:12" x14ac:dyDescent="0.25">
      <c r="A31" s="53"/>
      <c r="B31" s="53"/>
      <c r="C31" s="53"/>
      <c r="D31" s="74"/>
      <c r="E31" s="43">
        <f t="shared" si="0"/>
        <v>0</v>
      </c>
      <c r="F31" s="53"/>
      <c r="G31" s="53"/>
      <c r="H31" s="53"/>
      <c r="I31" s="43">
        <f t="shared" si="1"/>
        <v>0</v>
      </c>
      <c r="J31" s="43">
        <f t="shared" si="2"/>
        <v>0</v>
      </c>
      <c r="K31" s="53"/>
      <c r="L31" s="68">
        <f t="shared" si="3"/>
        <v>0</v>
      </c>
    </row>
    <row r="32" spans="1:12" x14ac:dyDescent="0.25">
      <c r="A32" s="53"/>
      <c r="B32" s="53"/>
      <c r="C32" s="53"/>
      <c r="D32" s="74"/>
      <c r="E32" s="43">
        <f t="shared" si="0"/>
        <v>0</v>
      </c>
      <c r="F32" s="53"/>
      <c r="G32" s="53"/>
      <c r="H32" s="53"/>
      <c r="I32" s="43">
        <f t="shared" si="1"/>
        <v>0</v>
      </c>
      <c r="J32" s="43">
        <f t="shared" si="2"/>
        <v>0</v>
      </c>
      <c r="K32" s="53"/>
      <c r="L32" s="68">
        <f t="shared" si="3"/>
        <v>0</v>
      </c>
    </row>
    <row r="33" spans="1:12" x14ac:dyDescent="0.25">
      <c r="A33" s="53"/>
      <c r="B33" s="53"/>
      <c r="C33" s="53"/>
      <c r="D33" s="74"/>
      <c r="E33" s="43">
        <f t="shared" si="0"/>
        <v>0</v>
      </c>
      <c r="F33" s="53"/>
      <c r="G33" s="53"/>
      <c r="H33" s="53"/>
      <c r="I33" s="43">
        <f t="shared" si="1"/>
        <v>0</v>
      </c>
      <c r="J33" s="43">
        <f t="shared" si="2"/>
        <v>0</v>
      </c>
      <c r="K33" s="53"/>
      <c r="L33" s="68">
        <f t="shared" si="3"/>
        <v>0</v>
      </c>
    </row>
    <row r="34" spans="1:12" x14ac:dyDescent="0.25">
      <c r="A34" s="53"/>
      <c r="B34" s="53"/>
      <c r="C34" s="53"/>
      <c r="D34" s="74"/>
      <c r="E34" s="43">
        <f t="shared" si="0"/>
        <v>0</v>
      </c>
      <c r="F34" s="53"/>
      <c r="G34" s="53"/>
      <c r="H34" s="53"/>
      <c r="I34" s="43">
        <f t="shared" si="1"/>
        <v>0</v>
      </c>
      <c r="J34" s="43">
        <f t="shared" si="2"/>
        <v>0</v>
      </c>
      <c r="K34" s="53"/>
      <c r="L34" s="68">
        <f t="shared" si="3"/>
        <v>0</v>
      </c>
    </row>
    <row r="35" spans="1:12" x14ac:dyDescent="0.25">
      <c r="A35" s="53"/>
      <c r="B35" s="53"/>
      <c r="C35" s="53"/>
      <c r="D35" s="74"/>
      <c r="E35" s="43">
        <f t="shared" si="0"/>
        <v>0</v>
      </c>
      <c r="F35" s="53"/>
      <c r="G35" s="53"/>
      <c r="H35" s="53"/>
      <c r="I35" s="43">
        <f t="shared" si="1"/>
        <v>0</v>
      </c>
      <c r="J35" s="43">
        <f t="shared" si="2"/>
        <v>0</v>
      </c>
      <c r="K35" s="53"/>
      <c r="L35" s="68">
        <f t="shared" si="3"/>
        <v>0</v>
      </c>
    </row>
    <row r="36" spans="1:12" x14ac:dyDescent="0.25">
      <c r="A36" s="53"/>
      <c r="B36" s="53"/>
      <c r="C36" s="53"/>
      <c r="D36" s="74"/>
      <c r="E36" s="43">
        <f t="shared" si="0"/>
        <v>0</v>
      </c>
      <c r="F36" s="53"/>
      <c r="G36" s="53"/>
      <c r="H36" s="53"/>
      <c r="I36" s="43">
        <f t="shared" si="1"/>
        <v>0</v>
      </c>
      <c r="J36" s="43">
        <f t="shared" si="2"/>
        <v>0</v>
      </c>
      <c r="K36" s="53"/>
      <c r="L36" s="68">
        <f t="shared" si="3"/>
        <v>0</v>
      </c>
    </row>
    <row r="37" spans="1:12" x14ac:dyDescent="0.25">
      <c r="A37" s="53"/>
      <c r="B37" s="53"/>
      <c r="C37" s="53"/>
      <c r="D37" s="74"/>
      <c r="E37" s="43">
        <f t="shared" si="0"/>
        <v>0</v>
      </c>
      <c r="F37" s="53"/>
      <c r="G37" s="53"/>
      <c r="H37" s="53"/>
      <c r="I37" s="43">
        <f t="shared" si="1"/>
        <v>0</v>
      </c>
      <c r="J37" s="43">
        <f t="shared" si="2"/>
        <v>0</v>
      </c>
      <c r="K37" s="53"/>
      <c r="L37" s="68">
        <f t="shared" si="3"/>
        <v>0</v>
      </c>
    </row>
    <row r="38" spans="1:12" x14ac:dyDescent="0.25">
      <c r="A38" s="53"/>
      <c r="B38" s="53"/>
      <c r="C38" s="53"/>
      <c r="D38" s="74"/>
      <c r="E38" s="43">
        <f t="shared" si="0"/>
        <v>0</v>
      </c>
      <c r="F38" s="53"/>
      <c r="G38" s="53"/>
      <c r="H38" s="53"/>
      <c r="I38" s="43">
        <f t="shared" si="1"/>
        <v>0</v>
      </c>
      <c r="J38" s="43">
        <f t="shared" si="2"/>
        <v>0</v>
      </c>
      <c r="K38" s="53"/>
      <c r="L38" s="68">
        <f t="shared" si="3"/>
        <v>0</v>
      </c>
    </row>
    <row r="39" spans="1:12" x14ac:dyDescent="0.25">
      <c r="A39" s="53"/>
      <c r="B39" s="53"/>
      <c r="C39" s="53"/>
      <c r="D39" s="74"/>
      <c r="E39" s="43">
        <f t="shared" si="0"/>
        <v>0</v>
      </c>
      <c r="F39" s="53"/>
      <c r="G39" s="53"/>
      <c r="H39" s="53"/>
      <c r="I39" s="43">
        <f t="shared" si="1"/>
        <v>0</v>
      </c>
      <c r="J39" s="43">
        <f t="shared" si="2"/>
        <v>0</v>
      </c>
      <c r="K39" s="53"/>
      <c r="L39" s="68">
        <f t="shared" si="3"/>
        <v>0</v>
      </c>
    </row>
    <row r="40" spans="1:12" x14ac:dyDescent="0.25">
      <c r="A40" s="53"/>
      <c r="B40" s="53"/>
      <c r="C40" s="53"/>
      <c r="D40" s="74"/>
      <c r="E40" s="43">
        <f t="shared" si="0"/>
        <v>0</v>
      </c>
      <c r="F40" s="53"/>
      <c r="G40" s="53"/>
      <c r="H40" s="53"/>
      <c r="I40" s="43">
        <f t="shared" si="1"/>
        <v>0</v>
      </c>
      <c r="J40" s="43">
        <f t="shared" si="2"/>
        <v>0</v>
      </c>
      <c r="K40" s="53"/>
      <c r="L40" s="68">
        <f t="shared" si="3"/>
        <v>0</v>
      </c>
    </row>
    <row r="41" spans="1:12" x14ac:dyDescent="0.25">
      <c r="A41" s="53"/>
      <c r="B41" s="53"/>
      <c r="C41" s="53"/>
      <c r="D41" s="74"/>
      <c r="E41" s="43">
        <f t="shared" si="0"/>
        <v>0</v>
      </c>
      <c r="F41" s="53"/>
      <c r="G41" s="53"/>
      <c r="H41" s="53"/>
      <c r="I41" s="43">
        <f t="shared" si="1"/>
        <v>0</v>
      </c>
      <c r="J41" s="43">
        <f t="shared" si="2"/>
        <v>0</v>
      </c>
      <c r="K41" s="53"/>
      <c r="L41" s="68">
        <f t="shared" si="3"/>
        <v>0</v>
      </c>
    </row>
    <row r="42" spans="1:12" x14ac:dyDescent="0.25">
      <c r="A42" s="53"/>
      <c r="B42" s="53"/>
      <c r="C42" s="53"/>
      <c r="D42" s="74"/>
      <c r="E42" s="43">
        <f t="shared" si="0"/>
        <v>0</v>
      </c>
      <c r="F42" s="53"/>
      <c r="G42" s="53"/>
      <c r="H42" s="53"/>
      <c r="I42" s="43">
        <f t="shared" si="1"/>
        <v>0</v>
      </c>
      <c r="J42" s="43">
        <f t="shared" si="2"/>
        <v>0</v>
      </c>
      <c r="K42" s="53"/>
      <c r="L42" s="68">
        <f t="shared" si="3"/>
        <v>0</v>
      </c>
    </row>
    <row r="43" spans="1:12" x14ac:dyDescent="0.25">
      <c r="A43" s="53"/>
      <c r="B43" s="53"/>
      <c r="C43" s="53"/>
      <c r="D43" s="74"/>
      <c r="E43" s="43">
        <f t="shared" si="0"/>
        <v>0</v>
      </c>
      <c r="F43" s="53"/>
      <c r="G43" s="53"/>
      <c r="H43" s="53"/>
      <c r="I43" s="43">
        <f t="shared" si="1"/>
        <v>0</v>
      </c>
      <c r="J43" s="43">
        <f t="shared" si="2"/>
        <v>0</v>
      </c>
      <c r="K43" s="53"/>
      <c r="L43" s="68">
        <f t="shared" si="3"/>
        <v>0</v>
      </c>
    </row>
    <row r="44" spans="1:12" x14ac:dyDescent="0.25">
      <c r="A44" s="53"/>
      <c r="B44" s="53"/>
      <c r="C44" s="53"/>
      <c r="D44" s="74"/>
      <c r="E44" s="43">
        <f t="shared" si="0"/>
        <v>0</v>
      </c>
      <c r="F44" s="53"/>
      <c r="G44" s="53"/>
      <c r="H44" s="53"/>
      <c r="I44" s="43">
        <f t="shared" si="1"/>
        <v>0</v>
      </c>
      <c r="J44" s="43">
        <f t="shared" si="2"/>
        <v>0</v>
      </c>
      <c r="K44" s="53"/>
      <c r="L44" s="68">
        <f t="shared" si="3"/>
        <v>0</v>
      </c>
    </row>
    <row r="45" spans="1:12" x14ac:dyDescent="0.25">
      <c r="A45" s="53"/>
      <c r="B45" s="53"/>
      <c r="C45" s="53"/>
      <c r="D45" s="74"/>
      <c r="E45" s="43">
        <f t="shared" si="0"/>
        <v>0</v>
      </c>
      <c r="F45" s="53"/>
      <c r="G45" s="53"/>
      <c r="H45" s="53"/>
      <c r="I45" s="43">
        <f t="shared" si="1"/>
        <v>0</v>
      </c>
      <c r="J45" s="43">
        <f t="shared" si="2"/>
        <v>0</v>
      </c>
      <c r="K45" s="53"/>
      <c r="L45" s="68">
        <f t="shared" si="3"/>
        <v>0</v>
      </c>
    </row>
    <row r="46" spans="1:12" x14ac:dyDescent="0.25">
      <c r="A46" s="53"/>
      <c r="B46" s="53"/>
      <c r="C46" s="53"/>
      <c r="D46" s="74"/>
      <c r="E46" s="43">
        <f t="shared" si="0"/>
        <v>0</v>
      </c>
      <c r="F46" s="53"/>
      <c r="G46" s="53"/>
      <c r="H46" s="53"/>
      <c r="I46" s="43">
        <f t="shared" si="1"/>
        <v>0</v>
      </c>
      <c r="J46" s="43">
        <f t="shared" si="2"/>
        <v>0</v>
      </c>
      <c r="K46" s="53"/>
      <c r="L46" s="68">
        <f t="shared" si="3"/>
        <v>0</v>
      </c>
    </row>
    <row r="47" spans="1:12" x14ac:dyDescent="0.25">
      <c r="A47" s="53"/>
      <c r="B47" s="53"/>
      <c r="C47" s="53"/>
      <c r="D47" s="74"/>
      <c r="E47" s="43">
        <f t="shared" si="0"/>
        <v>0</v>
      </c>
      <c r="F47" s="53"/>
      <c r="G47" s="53"/>
      <c r="H47" s="53"/>
      <c r="I47" s="43">
        <f t="shared" si="1"/>
        <v>0</v>
      </c>
      <c r="J47" s="43">
        <f t="shared" si="2"/>
        <v>0</v>
      </c>
      <c r="K47" s="53"/>
      <c r="L47" s="68">
        <f t="shared" si="3"/>
        <v>0</v>
      </c>
    </row>
    <row r="48" spans="1:12" x14ac:dyDescent="0.25">
      <c r="A48" s="53"/>
      <c r="B48" s="53"/>
      <c r="C48" s="53"/>
      <c r="D48" s="74"/>
      <c r="E48" s="43">
        <f t="shared" si="0"/>
        <v>0</v>
      </c>
      <c r="F48" s="53"/>
      <c r="G48" s="53"/>
      <c r="H48" s="53"/>
      <c r="I48" s="43">
        <f t="shared" si="1"/>
        <v>0</v>
      </c>
      <c r="J48" s="43">
        <f t="shared" si="2"/>
        <v>0</v>
      </c>
      <c r="K48" s="53"/>
      <c r="L48" s="68">
        <f t="shared" si="3"/>
        <v>0</v>
      </c>
    </row>
    <row r="49" spans="1:12" x14ac:dyDescent="0.25">
      <c r="A49" s="53"/>
      <c r="B49" s="53"/>
      <c r="C49" s="53"/>
      <c r="D49" s="74"/>
      <c r="E49" s="43">
        <f t="shared" si="0"/>
        <v>0</v>
      </c>
      <c r="F49" s="53"/>
      <c r="G49" s="53"/>
      <c r="H49" s="53"/>
      <c r="I49" s="43">
        <f t="shared" si="1"/>
        <v>0</v>
      </c>
      <c r="J49" s="43">
        <f t="shared" si="2"/>
        <v>0</v>
      </c>
      <c r="K49" s="53"/>
      <c r="L49" s="68">
        <f t="shared" si="3"/>
        <v>0</v>
      </c>
    </row>
    <row r="50" spans="1:12" x14ac:dyDescent="0.25">
      <c r="A50" s="53"/>
      <c r="B50" s="53"/>
      <c r="C50" s="53"/>
      <c r="D50" s="74"/>
      <c r="E50" s="43">
        <f t="shared" si="0"/>
        <v>0</v>
      </c>
      <c r="F50" s="53"/>
      <c r="G50" s="53"/>
      <c r="H50" s="53"/>
      <c r="I50" s="43">
        <f t="shared" si="1"/>
        <v>0</v>
      </c>
      <c r="J50" s="43">
        <f t="shared" si="2"/>
        <v>0</v>
      </c>
      <c r="K50" s="53"/>
      <c r="L50" s="68">
        <f t="shared" si="3"/>
        <v>0</v>
      </c>
    </row>
    <row r="51" spans="1:12" x14ac:dyDescent="0.25">
      <c r="A51" s="53"/>
      <c r="B51" s="53"/>
      <c r="C51" s="53"/>
      <c r="D51" s="74"/>
      <c r="E51" s="43">
        <f t="shared" si="0"/>
        <v>0</v>
      </c>
      <c r="F51" s="53"/>
      <c r="G51" s="53"/>
      <c r="H51" s="53"/>
      <c r="I51" s="43">
        <f t="shared" si="1"/>
        <v>0</v>
      </c>
      <c r="J51" s="43">
        <f t="shared" si="2"/>
        <v>0</v>
      </c>
      <c r="K51" s="53"/>
      <c r="L51" s="68">
        <f t="shared" si="3"/>
        <v>0</v>
      </c>
    </row>
    <row r="52" spans="1:12" x14ac:dyDescent="0.25">
      <c r="A52" s="53"/>
      <c r="B52" s="53"/>
      <c r="C52" s="53"/>
      <c r="D52" s="74"/>
      <c r="E52" s="43">
        <f t="shared" si="0"/>
        <v>0</v>
      </c>
      <c r="F52" s="53"/>
      <c r="G52" s="53"/>
      <c r="H52" s="53"/>
      <c r="I52" s="43">
        <f t="shared" si="1"/>
        <v>0</v>
      </c>
      <c r="J52" s="43">
        <f t="shared" si="2"/>
        <v>0</v>
      </c>
      <c r="K52" s="53"/>
      <c r="L52" s="68">
        <f t="shared" si="3"/>
        <v>0</v>
      </c>
    </row>
    <row r="53" spans="1:12" x14ac:dyDescent="0.25">
      <c r="A53" s="53"/>
      <c r="B53" s="53"/>
      <c r="C53" s="53"/>
      <c r="D53" s="74"/>
      <c r="E53" s="43">
        <f t="shared" si="0"/>
        <v>0</v>
      </c>
      <c r="F53" s="53"/>
      <c r="G53" s="53"/>
      <c r="H53" s="53"/>
      <c r="I53" s="43">
        <f t="shared" si="1"/>
        <v>0</v>
      </c>
      <c r="J53" s="43">
        <f t="shared" si="2"/>
        <v>0</v>
      </c>
      <c r="K53" s="53"/>
      <c r="L53" s="68">
        <f t="shared" si="3"/>
        <v>0</v>
      </c>
    </row>
    <row r="54" spans="1:12" x14ac:dyDescent="0.25">
      <c r="A54" s="53"/>
      <c r="B54" s="53"/>
      <c r="C54" s="53"/>
      <c r="D54" s="74"/>
      <c r="E54" s="43">
        <f t="shared" si="0"/>
        <v>0</v>
      </c>
      <c r="F54" s="53"/>
      <c r="G54" s="53"/>
      <c r="H54" s="53"/>
      <c r="I54" s="43">
        <f t="shared" si="1"/>
        <v>0</v>
      </c>
      <c r="J54" s="43">
        <f t="shared" si="2"/>
        <v>0</v>
      </c>
      <c r="K54" s="53"/>
      <c r="L54" s="68">
        <f t="shared" si="3"/>
        <v>0</v>
      </c>
    </row>
    <row r="55" spans="1:12" x14ac:dyDescent="0.25">
      <c r="A55" s="53"/>
      <c r="B55" s="53"/>
      <c r="C55" s="53"/>
      <c r="D55" s="74"/>
      <c r="E55" s="43">
        <f t="shared" si="0"/>
        <v>0</v>
      </c>
      <c r="F55" s="53"/>
      <c r="G55" s="53"/>
      <c r="H55" s="53"/>
      <c r="I55" s="43">
        <f t="shared" si="1"/>
        <v>0</v>
      </c>
      <c r="J55" s="43">
        <f t="shared" si="2"/>
        <v>0</v>
      </c>
      <c r="K55" s="53"/>
      <c r="L55" s="68">
        <f t="shared" si="3"/>
        <v>0</v>
      </c>
    </row>
    <row r="56" spans="1:12" x14ac:dyDescent="0.25">
      <c r="A56" s="53"/>
      <c r="B56" s="53"/>
      <c r="C56" s="53"/>
      <c r="D56" s="74"/>
      <c r="E56" s="43">
        <f t="shared" si="0"/>
        <v>0</v>
      </c>
      <c r="F56" s="53"/>
      <c r="G56" s="53"/>
      <c r="H56" s="53"/>
      <c r="I56" s="43">
        <f t="shared" si="1"/>
        <v>0</v>
      </c>
      <c r="J56" s="43">
        <f t="shared" si="2"/>
        <v>0</v>
      </c>
      <c r="K56" s="53"/>
      <c r="L56" s="68">
        <f t="shared" si="3"/>
        <v>0</v>
      </c>
    </row>
    <row r="57" spans="1:12" x14ac:dyDescent="0.25">
      <c r="A57" s="53"/>
      <c r="B57" s="53"/>
      <c r="C57" s="53"/>
      <c r="D57" s="74"/>
      <c r="E57" s="43">
        <f t="shared" si="0"/>
        <v>0</v>
      </c>
      <c r="F57" s="53"/>
      <c r="G57" s="53"/>
      <c r="H57" s="53"/>
      <c r="I57" s="43">
        <f t="shared" si="1"/>
        <v>0</v>
      </c>
      <c r="J57" s="43">
        <f t="shared" si="2"/>
        <v>0</v>
      </c>
      <c r="K57" s="53"/>
      <c r="L57" s="68">
        <f t="shared" si="3"/>
        <v>0</v>
      </c>
    </row>
    <row r="58" spans="1:12" x14ac:dyDescent="0.25">
      <c r="A58" s="53"/>
      <c r="B58" s="53"/>
      <c r="C58" s="53"/>
      <c r="D58" s="74"/>
      <c r="E58" s="43">
        <f t="shared" si="0"/>
        <v>0</v>
      </c>
      <c r="F58" s="53"/>
      <c r="G58" s="53"/>
      <c r="H58" s="53"/>
      <c r="I58" s="43">
        <f t="shared" si="1"/>
        <v>0</v>
      </c>
      <c r="J58" s="43">
        <f t="shared" si="2"/>
        <v>0</v>
      </c>
      <c r="K58" s="53"/>
      <c r="L58" s="68">
        <f t="shared" si="3"/>
        <v>0</v>
      </c>
    </row>
    <row r="59" spans="1:12" x14ac:dyDescent="0.25">
      <c r="A59" s="53"/>
      <c r="B59" s="53"/>
      <c r="C59" s="53"/>
      <c r="D59" s="74"/>
      <c r="E59" s="43">
        <f t="shared" si="0"/>
        <v>0</v>
      </c>
      <c r="F59" s="53"/>
      <c r="G59" s="53"/>
      <c r="H59" s="53"/>
      <c r="I59" s="43">
        <f t="shared" si="1"/>
        <v>0</v>
      </c>
      <c r="J59" s="43">
        <f t="shared" si="2"/>
        <v>0</v>
      </c>
      <c r="K59" s="53"/>
      <c r="L59" s="68">
        <f t="shared" si="3"/>
        <v>0</v>
      </c>
    </row>
    <row r="60" spans="1:12" x14ac:dyDescent="0.25">
      <c r="A60" s="53"/>
      <c r="B60" s="53"/>
      <c r="C60" s="53"/>
      <c r="D60" s="74"/>
      <c r="E60" s="43">
        <f t="shared" si="0"/>
        <v>0</v>
      </c>
      <c r="F60" s="53"/>
      <c r="G60" s="53"/>
      <c r="H60" s="53"/>
      <c r="I60" s="43">
        <f t="shared" si="1"/>
        <v>0</v>
      </c>
      <c r="J60" s="43">
        <f t="shared" si="2"/>
        <v>0</v>
      </c>
      <c r="K60" s="53"/>
      <c r="L60" s="68">
        <f t="shared" si="3"/>
        <v>0</v>
      </c>
    </row>
    <row r="61" spans="1:12" x14ac:dyDescent="0.25">
      <c r="A61" s="53"/>
      <c r="B61" s="53"/>
      <c r="C61" s="53"/>
      <c r="D61" s="74"/>
      <c r="E61" s="43">
        <f t="shared" si="0"/>
        <v>0</v>
      </c>
      <c r="F61" s="53"/>
      <c r="G61" s="53"/>
      <c r="H61" s="53"/>
      <c r="I61" s="43">
        <f t="shared" si="1"/>
        <v>0</v>
      </c>
      <c r="J61" s="43">
        <f t="shared" si="2"/>
        <v>0</v>
      </c>
      <c r="K61" s="53"/>
      <c r="L61" s="68">
        <f t="shared" si="3"/>
        <v>0</v>
      </c>
    </row>
    <row r="62" spans="1:12" x14ac:dyDescent="0.25">
      <c r="A62" s="53"/>
      <c r="B62" s="53"/>
      <c r="C62" s="53"/>
      <c r="D62" s="74"/>
      <c r="E62" s="43">
        <f t="shared" si="0"/>
        <v>0</v>
      </c>
      <c r="F62" s="53"/>
      <c r="G62" s="53"/>
      <c r="H62" s="53"/>
      <c r="I62" s="43">
        <f t="shared" si="1"/>
        <v>0</v>
      </c>
      <c r="J62" s="43">
        <f t="shared" si="2"/>
        <v>0</v>
      </c>
      <c r="K62" s="53"/>
      <c r="L62" s="68">
        <f t="shared" si="3"/>
        <v>0</v>
      </c>
    </row>
    <row r="63" spans="1:12" x14ac:dyDescent="0.25">
      <c r="A63" s="53"/>
      <c r="B63" s="53"/>
      <c r="C63" s="53"/>
      <c r="D63" s="74"/>
      <c r="E63" s="43">
        <f t="shared" si="0"/>
        <v>0</v>
      </c>
      <c r="F63" s="53"/>
      <c r="G63" s="53"/>
      <c r="H63" s="53"/>
      <c r="I63" s="43">
        <f t="shared" si="1"/>
        <v>0</v>
      </c>
      <c r="J63" s="43">
        <f t="shared" si="2"/>
        <v>0</v>
      </c>
      <c r="K63" s="53"/>
      <c r="L63" s="68">
        <f t="shared" si="3"/>
        <v>0</v>
      </c>
    </row>
    <row r="64" spans="1:12" x14ac:dyDescent="0.25">
      <c r="A64" s="53"/>
      <c r="B64" s="53"/>
      <c r="C64" s="53"/>
      <c r="D64" s="74"/>
      <c r="E64" s="43">
        <f t="shared" si="0"/>
        <v>0</v>
      </c>
      <c r="F64" s="53"/>
      <c r="G64" s="53"/>
      <c r="H64" s="53"/>
      <c r="I64" s="43">
        <f t="shared" si="1"/>
        <v>0</v>
      </c>
      <c r="J64" s="43">
        <f t="shared" si="2"/>
        <v>0</v>
      </c>
      <c r="K64" s="53"/>
      <c r="L64" s="68">
        <f t="shared" si="3"/>
        <v>0</v>
      </c>
    </row>
    <row r="65" spans="1:12" x14ac:dyDescent="0.25">
      <c r="A65" s="53"/>
      <c r="B65" s="53"/>
      <c r="C65" s="53"/>
      <c r="D65" s="74"/>
      <c r="E65" s="43">
        <f t="shared" si="0"/>
        <v>0</v>
      </c>
      <c r="F65" s="53"/>
      <c r="G65" s="53"/>
      <c r="H65" s="53"/>
      <c r="I65" s="43">
        <f t="shared" si="1"/>
        <v>0</v>
      </c>
      <c r="J65" s="43">
        <f t="shared" si="2"/>
        <v>0</v>
      </c>
      <c r="K65" s="53"/>
      <c r="L65" s="68">
        <f t="shared" si="3"/>
        <v>0</v>
      </c>
    </row>
    <row r="66" spans="1:12" x14ac:dyDescent="0.25">
      <c r="A66" s="53"/>
      <c r="B66" s="53"/>
      <c r="C66" s="53"/>
      <c r="D66" s="74"/>
      <c r="E66" s="43">
        <f t="shared" si="0"/>
        <v>0</v>
      </c>
      <c r="F66" s="53"/>
      <c r="G66" s="53"/>
      <c r="H66" s="53"/>
      <c r="I66" s="43">
        <f t="shared" si="1"/>
        <v>0</v>
      </c>
      <c r="J66" s="43">
        <f t="shared" si="2"/>
        <v>0</v>
      </c>
      <c r="K66" s="53"/>
      <c r="L66" s="68">
        <f t="shared" si="3"/>
        <v>0</v>
      </c>
    </row>
    <row r="67" spans="1:12" x14ac:dyDescent="0.25">
      <c r="A67" s="53"/>
      <c r="B67" s="53"/>
      <c r="C67" s="53"/>
      <c r="D67" s="74"/>
      <c r="E67" s="43">
        <f t="shared" si="0"/>
        <v>0</v>
      </c>
      <c r="F67" s="53"/>
      <c r="G67" s="53"/>
      <c r="H67" s="53"/>
      <c r="I67" s="43">
        <f t="shared" si="1"/>
        <v>0</v>
      </c>
      <c r="J67" s="43">
        <f t="shared" si="2"/>
        <v>0</v>
      </c>
      <c r="K67" s="53"/>
      <c r="L67" s="68">
        <f t="shared" si="3"/>
        <v>0</v>
      </c>
    </row>
    <row r="68" spans="1:12" x14ac:dyDescent="0.25">
      <c r="A68" s="53"/>
      <c r="B68" s="53"/>
      <c r="C68" s="53"/>
      <c r="D68" s="74"/>
      <c r="E68" s="43">
        <f t="shared" ref="E68:E131" si="4">(B68*(C68+0.5))+D68</f>
        <v>0</v>
      </c>
      <c r="F68" s="53"/>
      <c r="G68" s="53"/>
      <c r="H68" s="53"/>
      <c r="I68" s="43">
        <f t="shared" ref="I68:I131" si="5">SUM(F68:H68)</f>
        <v>0</v>
      </c>
      <c r="J68" s="43">
        <f t="shared" ref="J68:J131" si="6">E68*I68</f>
        <v>0</v>
      </c>
      <c r="K68" s="53"/>
      <c r="L68" s="68">
        <f t="shared" ref="L68:L131" si="7" xml:space="preserve"> IF(K68="yes",J68* 1.5,J68)</f>
        <v>0</v>
      </c>
    </row>
    <row r="69" spans="1:12" x14ac:dyDescent="0.25">
      <c r="A69" s="53"/>
      <c r="B69" s="53"/>
      <c r="C69" s="53"/>
      <c r="D69" s="74"/>
      <c r="E69" s="43">
        <f t="shared" si="4"/>
        <v>0</v>
      </c>
      <c r="F69" s="53"/>
      <c r="G69" s="53"/>
      <c r="H69" s="53"/>
      <c r="I69" s="43">
        <f t="shared" si="5"/>
        <v>0</v>
      </c>
      <c r="J69" s="43">
        <f t="shared" si="6"/>
        <v>0</v>
      </c>
      <c r="K69" s="53"/>
      <c r="L69" s="68">
        <f t="shared" si="7"/>
        <v>0</v>
      </c>
    </row>
    <row r="70" spans="1:12" x14ac:dyDescent="0.25">
      <c r="A70" s="53"/>
      <c r="B70" s="53"/>
      <c r="C70" s="53"/>
      <c r="D70" s="74"/>
      <c r="E70" s="43">
        <f t="shared" si="4"/>
        <v>0</v>
      </c>
      <c r="F70" s="53"/>
      <c r="G70" s="53"/>
      <c r="H70" s="53"/>
      <c r="I70" s="43">
        <f t="shared" si="5"/>
        <v>0</v>
      </c>
      <c r="J70" s="43">
        <f t="shared" si="6"/>
        <v>0</v>
      </c>
      <c r="K70" s="53"/>
      <c r="L70" s="68">
        <f t="shared" si="7"/>
        <v>0</v>
      </c>
    </row>
    <row r="71" spans="1:12" x14ac:dyDescent="0.25">
      <c r="A71" s="53"/>
      <c r="B71" s="53"/>
      <c r="C71" s="53"/>
      <c r="D71" s="74"/>
      <c r="E71" s="43">
        <f t="shared" si="4"/>
        <v>0</v>
      </c>
      <c r="F71" s="53"/>
      <c r="G71" s="53"/>
      <c r="H71" s="53"/>
      <c r="I71" s="43">
        <f t="shared" si="5"/>
        <v>0</v>
      </c>
      <c r="J71" s="43">
        <f t="shared" si="6"/>
        <v>0</v>
      </c>
      <c r="K71" s="53"/>
      <c r="L71" s="68">
        <f t="shared" si="7"/>
        <v>0</v>
      </c>
    </row>
    <row r="72" spans="1:12" x14ac:dyDescent="0.25">
      <c r="A72" s="53"/>
      <c r="B72" s="53"/>
      <c r="C72" s="53"/>
      <c r="D72" s="74"/>
      <c r="E72" s="43">
        <f t="shared" si="4"/>
        <v>0</v>
      </c>
      <c r="F72" s="53"/>
      <c r="G72" s="53"/>
      <c r="H72" s="53"/>
      <c r="I72" s="43">
        <f t="shared" si="5"/>
        <v>0</v>
      </c>
      <c r="J72" s="43">
        <f t="shared" si="6"/>
        <v>0</v>
      </c>
      <c r="K72" s="53"/>
      <c r="L72" s="68">
        <f t="shared" si="7"/>
        <v>0</v>
      </c>
    </row>
    <row r="73" spans="1:12" x14ac:dyDescent="0.25">
      <c r="A73" s="53"/>
      <c r="B73" s="53"/>
      <c r="C73" s="53"/>
      <c r="D73" s="74"/>
      <c r="E73" s="43">
        <f t="shared" si="4"/>
        <v>0</v>
      </c>
      <c r="F73" s="53"/>
      <c r="G73" s="53"/>
      <c r="H73" s="53"/>
      <c r="I73" s="43">
        <f t="shared" si="5"/>
        <v>0</v>
      </c>
      <c r="J73" s="43">
        <f t="shared" si="6"/>
        <v>0</v>
      </c>
      <c r="K73" s="53"/>
      <c r="L73" s="68">
        <f t="shared" si="7"/>
        <v>0</v>
      </c>
    </row>
    <row r="74" spans="1:12" x14ac:dyDescent="0.25">
      <c r="A74" s="53"/>
      <c r="B74" s="53"/>
      <c r="C74" s="53"/>
      <c r="D74" s="74"/>
      <c r="E74" s="43">
        <f t="shared" si="4"/>
        <v>0</v>
      </c>
      <c r="F74" s="53"/>
      <c r="G74" s="53"/>
      <c r="H74" s="53"/>
      <c r="I74" s="43">
        <f t="shared" si="5"/>
        <v>0</v>
      </c>
      <c r="J74" s="43">
        <f t="shared" si="6"/>
        <v>0</v>
      </c>
      <c r="K74" s="53"/>
      <c r="L74" s="68">
        <f t="shared" si="7"/>
        <v>0</v>
      </c>
    </row>
    <row r="75" spans="1:12" x14ac:dyDescent="0.25">
      <c r="A75" s="53"/>
      <c r="B75" s="53"/>
      <c r="C75" s="53"/>
      <c r="D75" s="74"/>
      <c r="E75" s="43">
        <f t="shared" si="4"/>
        <v>0</v>
      </c>
      <c r="F75" s="53"/>
      <c r="G75" s="53"/>
      <c r="H75" s="53"/>
      <c r="I75" s="43">
        <f t="shared" si="5"/>
        <v>0</v>
      </c>
      <c r="J75" s="43">
        <f t="shared" si="6"/>
        <v>0</v>
      </c>
      <c r="K75" s="53"/>
      <c r="L75" s="68">
        <f t="shared" si="7"/>
        <v>0</v>
      </c>
    </row>
    <row r="76" spans="1:12" x14ac:dyDescent="0.25">
      <c r="A76" s="53"/>
      <c r="B76" s="53"/>
      <c r="C76" s="53"/>
      <c r="D76" s="74"/>
      <c r="E76" s="43">
        <f t="shared" si="4"/>
        <v>0</v>
      </c>
      <c r="F76" s="53"/>
      <c r="G76" s="53"/>
      <c r="H76" s="53"/>
      <c r="I76" s="43">
        <f t="shared" si="5"/>
        <v>0</v>
      </c>
      <c r="J76" s="43">
        <f t="shared" si="6"/>
        <v>0</v>
      </c>
      <c r="K76" s="53"/>
      <c r="L76" s="68">
        <f t="shared" si="7"/>
        <v>0</v>
      </c>
    </row>
    <row r="77" spans="1:12" x14ac:dyDescent="0.25">
      <c r="A77" s="53"/>
      <c r="B77" s="53"/>
      <c r="C77" s="53"/>
      <c r="D77" s="74"/>
      <c r="E77" s="43">
        <f t="shared" si="4"/>
        <v>0</v>
      </c>
      <c r="F77" s="53"/>
      <c r="G77" s="53"/>
      <c r="H77" s="53"/>
      <c r="I77" s="43">
        <f t="shared" si="5"/>
        <v>0</v>
      </c>
      <c r="J77" s="43">
        <f t="shared" si="6"/>
        <v>0</v>
      </c>
      <c r="K77" s="53"/>
      <c r="L77" s="68">
        <f t="shared" si="7"/>
        <v>0</v>
      </c>
    </row>
    <row r="78" spans="1:12" x14ac:dyDescent="0.25">
      <c r="A78" s="53"/>
      <c r="B78" s="53"/>
      <c r="C78" s="53"/>
      <c r="D78" s="74"/>
      <c r="E78" s="43">
        <f t="shared" si="4"/>
        <v>0</v>
      </c>
      <c r="F78" s="53"/>
      <c r="G78" s="53"/>
      <c r="H78" s="53"/>
      <c r="I78" s="43">
        <f t="shared" si="5"/>
        <v>0</v>
      </c>
      <c r="J78" s="43">
        <f t="shared" si="6"/>
        <v>0</v>
      </c>
      <c r="K78" s="53"/>
      <c r="L78" s="68">
        <f t="shared" si="7"/>
        <v>0</v>
      </c>
    </row>
    <row r="79" spans="1:12" x14ac:dyDescent="0.25">
      <c r="A79" s="53"/>
      <c r="B79" s="53"/>
      <c r="C79" s="53"/>
      <c r="D79" s="74"/>
      <c r="E79" s="43">
        <f t="shared" si="4"/>
        <v>0</v>
      </c>
      <c r="F79" s="53"/>
      <c r="G79" s="53"/>
      <c r="H79" s="53"/>
      <c r="I79" s="43">
        <f t="shared" si="5"/>
        <v>0</v>
      </c>
      <c r="J79" s="43">
        <f t="shared" si="6"/>
        <v>0</v>
      </c>
      <c r="K79" s="53"/>
      <c r="L79" s="68">
        <f t="shared" si="7"/>
        <v>0</v>
      </c>
    </row>
    <row r="80" spans="1:12" x14ac:dyDescent="0.25">
      <c r="A80" s="53"/>
      <c r="B80" s="53"/>
      <c r="C80" s="53"/>
      <c r="D80" s="74"/>
      <c r="E80" s="43">
        <f t="shared" si="4"/>
        <v>0</v>
      </c>
      <c r="F80" s="53"/>
      <c r="G80" s="53"/>
      <c r="H80" s="53"/>
      <c r="I80" s="43">
        <f t="shared" si="5"/>
        <v>0</v>
      </c>
      <c r="J80" s="43">
        <f t="shared" si="6"/>
        <v>0</v>
      </c>
      <c r="K80" s="53"/>
      <c r="L80" s="68">
        <f t="shared" si="7"/>
        <v>0</v>
      </c>
    </row>
    <row r="81" spans="1:12" x14ac:dyDescent="0.25">
      <c r="A81" s="53"/>
      <c r="B81" s="53"/>
      <c r="C81" s="53"/>
      <c r="D81" s="74"/>
      <c r="E81" s="43">
        <f t="shared" si="4"/>
        <v>0</v>
      </c>
      <c r="F81" s="53"/>
      <c r="G81" s="53"/>
      <c r="H81" s="53"/>
      <c r="I81" s="43">
        <f t="shared" si="5"/>
        <v>0</v>
      </c>
      <c r="J81" s="43">
        <f t="shared" si="6"/>
        <v>0</v>
      </c>
      <c r="K81" s="53"/>
      <c r="L81" s="68">
        <f t="shared" si="7"/>
        <v>0</v>
      </c>
    </row>
    <row r="82" spans="1:12" x14ac:dyDescent="0.25">
      <c r="A82" s="53"/>
      <c r="B82" s="53"/>
      <c r="C82" s="53"/>
      <c r="D82" s="74"/>
      <c r="E82" s="43">
        <f t="shared" si="4"/>
        <v>0</v>
      </c>
      <c r="F82" s="53"/>
      <c r="G82" s="53"/>
      <c r="H82" s="53"/>
      <c r="I82" s="43">
        <f t="shared" si="5"/>
        <v>0</v>
      </c>
      <c r="J82" s="43">
        <f t="shared" si="6"/>
        <v>0</v>
      </c>
      <c r="K82" s="53"/>
      <c r="L82" s="68">
        <f t="shared" si="7"/>
        <v>0</v>
      </c>
    </row>
    <row r="83" spans="1:12" x14ac:dyDescent="0.25">
      <c r="A83" s="53"/>
      <c r="B83" s="53"/>
      <c r="C83" s="53"/>
      <c r="D83" s="74"/>
      <c r="E83" s="43">
        <f t="shared" si="4"/>
        <v>0</v>
      </c>
      <c r="F83" s="53"/>
      <c r="G83" s="53"/>
      <c r="H83" s="53"/>
      <c r="I83" s="43">
        <f t="shared" si="5"/>
        <v>0</v>
      </c>
      <c r="J83" s="43">
        <f t="shared" si="6"/>
        <v>0</v>
      </c>
      <c r="K83" s="53"/>
      <c r="L83" s="68">
        <f t="shared" si="7"/>
        <v>0</v>
      </c>
    </row>
    <row r="84" spans="1:12" x14ac:dyDescent="0.25">
      <c r="A84" s="53"/>
      <c r="B84" s="53"/>
      <c r="C84" s="53"/>
      <c r="D84" s="74"/>
      <c r="E84" s="43">
        <f t="shared" si="4"/>
        <v>0</v>
      </c>
      <c r="F84" s="53"/>
      <c r="G84" s="53"/>
      <c r="H84" s="53"/>
      <c r="I84" s="43">
        <f t="shared" si="5"/>
        <v>0</v>
      </c>
      <c r="J84" s="43">
        <f t="shared" si="6"/>
        <v>0</v>
      </c>
      <c r="K84" s="53"/>
      <c r="L84" s="68">
        <f t="shared" si="7"/>
        <v>0</v>
      </c>
    </row>
    <row r="85" spans="1:12" x14ac:dyDescent="0.25">
      <c r="A85" s="53"/>
      <c r="B85" s="53"/>
      <c r="C85" s="53"/>
      <c r="D85" s="74"/>
      <c r="E85" s="43">
        <f t="shared" si="4"/>
        <v>0</v>
      </c>
      <c r="F85" s="53"/>
      <c r="G85" s="53"/>
      <c r="H85" s="53"/>
      <c r="I85" s="43">
        <f t="shared" si="5"/>
        <v>0</v>
      </c>
      <c r="J85" s="43">
        <f t="shared" si="6"/>
        <v>0</v>
      </c>
      <c r="K85" s="53"/>
      <c r="L85" s="68">
        <f t="shared" si="7"/>
        <v>0</v>
      </c>
    </row>
    <row r="86" spans="1:12" x14ac:dyDescent="0.25">
      <c r="A86" s="53"/>
      <c r="B86" s="53"/>
      <c r="C86" s="53"/>
      <c r="D86" s="74"/>
      <c r="E86" s="43">
        <f t="shared" si="4"/>
        <v>0</v>
      </c>
      <c r="F86" s="53"/>
      <c r="G86" s="53"/>
      <c r="H86" s="53"/>
      <c r="I86" s="43">
        <f t="shared" si="5"/>
        <v>0</v>
      </c>
      <c r="J86" s="43">
        <f t="shared" si="6"/>
        <v>0</v>
      </c>
      <c r="K86" s="53"/>
      <c r="L86" s="68">
        <f t="shared" si="7"/>
        <v>0</v>
      </c>
    </row>
    <row r="87" spans="1:12" x14ac:dyDescent="0.25">
      <c r="A87" s="53"/>
      <c r="B87" s="53"/>
      <c r="C87" s="53"/>
      <c r="D87" s="74"/>
      <c r="E87" s="43">
        <f t="shared" si="4"/>
        <v>0</v>
      </c>
      <c r="F87" s="53"/>
      <c r="G87" s="53"/>
      <c r="H87" s="53"/>
      <c r="I87" s="43">
        <f t="shared" si="5"/>
        <v>0</v>
      </c>
      <c r="J87" s="43">
        <f t="shared" si="6"/>
        <v>0</v>
      </c>
      <c r="K87" s="53"/>
      <c r="L87" s="68">
        <f t="shared" si="7"/>
        <v>0</v>
      </c>
    </row>
    <row r="88" spans="1:12" x14ac:dyDescent="0.25">
      <c r="A88" s="53"/>
      <c r="B88" s="53"/>
      <c r="C88" s="53"/>
      <c r="D88" s="74"/>
      <c r="E88" s="43">
        <f t="shared" si="4"/>
        <v>0</v>
      </c>
      <c r="F88" s="53"/>
      <c r="G88" s="53"/>
      <c r="H88" s="53"/>
      <c r="I88" s="43">
        <f t="shared" si="5"/>
        <v>0</v>
      </c>
      <c r="J88" s="43">
        <f t="shared" si="6"/>
        <v>0</v>
      </c>
      <c r="K88" s="53"/>
      <c r="L88" s="68">
        <f t="shared" si="7"/>
        <v>0</v>
      </c>
    </row>
    <row r="89" spans="1:12" x14ac:dyDescent="0.25">
      <c r="A89" s="53"/>
      <c r="B89" s="53"/>
      <c r="C89" s="53"/>
      <c r="D89" s="74"/>
      <c r="E89" s="43">
        <f t="shared" si="4"/>
        <v>0</v>
      </c>
      <c r="F89" s="53"/>
      <c r="G89" s="53"/>
      <c r="H89" s="53"/>
      <c r="I89" s="43">
        <f t="shared" si="5"/>
        <v>0</v>
      </c>
      <c r="J89" s="43">
        <f t="shared" si="6"/>
        <v>0</v>
      </c>
      <c r="K89" s="53"/>
      <c r="L89" s="68">
        <f t="shared" si="7"/>
        <v>0</v>
      </c>
    </row>
    <row r="90" spans="1:12" x14ac:dyDescent="0.25">
      <c r="A90" s="53"/>
      <c r="B90" s="53"/>
      <c r="C90" s="53"/>
      <c r="D90" s="74"/>
      <c r="E90" s="43">
        <f t="shared" si="4"/>
        <v>0</v>
      </c>
      <c r="F90" s="53"/>
      <c r="G90" s="53"/>
      <c r="H90" s="53"/>
      <c r="I90" s="43">
        <f t="shared" si="5"/>
        <v>0</v>
      </c>
      <c r="J90" s="43">
        <f t="shared" si="6"/>
        <v>0</v>
      </c>
      <c r="K90" s="53"/>
      <c r="L90" s="68">
        <f t="shared" si="7"/>
        <v>0</v>
      </c>
    </row>
    <row r="91" spans="1:12" x14ac:dyDescent="0.25">
      <c r="A91" s="53"/>
      <c r="B91" s="53"/>
      <c r="C91" s="53"/>
      <c r="D91" s="74"/>
      <c r="E91" s="43">
        <f t="shared" si="4"/>
        <v>0</v>
      </c>
      <c r="F91" s="53"/>
      <c r="G91" s="53"/>
      <c r="H91" s="53"/>
      <c r="I91" s="43">
        <f t="shared" si="5"/>
        <v>0</v>
      </c>
      <c r="J91" s="43">
        <f t="shared" si="6"/>
        <v>0</v>
      </c>
      <c r="K91" s="53"/>
      <c r="L91" s="68">
        <f t="shared" si="7"/>
        <v>0</v>
      </c>
    </row>
    <row r="92" spans="1:12" x14ac:dyDescent="0.25">
      <c r="A92" s="53"/>
      <c r="B92" s="53"/>
      <c r="C92" s="53"/>
      <c r="D92" s="74"/>
      <c r="E92" s="43">
        <f t="shared" si="4"/>
        <v>0</v>
      </c>
      <c r="F92" s="53"/>
      <c r="G92" s="53"/>
      <c r="H92" s="53"/>
      <c r="I92" s="43">
        <f t="shared" si="5"/>
        <v>0</v>
      </c>
      <c r="J92" s="43">
        <f t="shared" si="6"/>
        <v>0</v>
      </c>
      <c r="K92" s="53"/>
      <c r="L92" s="68">
        <f t="shared" si="7"/>
        <v>0</v>
      </c>
    </row>
    <row r="93" spans="1:12" x14ac:dyDescent="0.25">
      <c r="A93" s="53"/>
      <c r="B93" s="53"/>
      <c r="C93" s="53"/>
      <c r="D93" s="74"/>
      <c r="E93" s="43">
        <f t="shared" si="4"/>
        <v>0</v>
      </c>
      <c r="F93" s="53"/>
      <c r="G93" s="53"/>
      <c r="H93" s="53"/>
      <c r="I93" s="43">
        <f t="shared" si="5"/>
        <v>0</v>
      </c>
      <c r="J93" s="43">
        <f t="shared" si="6"/>
        <v>0</v>
      </c>
      <c r="K93" s="53"/>
      <c r="L93" s="68">
        <f t="shared" si="7"/>
        <v>0</v>
      </c>
    </row>
    <row r="94" spans="1:12" x14ac:dyDescent="0.25">
      <c r="A94" s="53"/>
      <c r="B94" s="53"/>
      <c r="C94" s="53"/>
      <c r="D94" s="74"/>
      <c r="E94" s="43">
        <f t="shared" si="4"/>
        <v>0</v>
      </c>
      <c r="F94" s="53"/>
      <c r="G94" s="53"/>
      <c r="H94" s="53"/>
      <c r="I94" s="43">
        <f t="shared" si="5"/>
        <v>0</v>
      </c>
      <c r="J94" s="43">
        <f t="shared" si="6"/>
        <v>0</v>
      </c>
      <c r="K94" s="53"/>
      <c r="L94" s="68">
        <f t="shared" si="7"/>
        <v>0</v>
      </c>
    </row>
    <row r="95" spans="1:12" x14ac:dyDescent="0.25">
      <c r="A95" s="53"/>
      <c r="B95" s="53"/>
      <c r="C95" s="53"/>
      <c r="D95" s="74"/>
      <c r="E95" s="43">
        <f t="shared" si="4"/>
        <v>0</v>
      </c>
      <c r="F95" s="53"/>
      <c r="G95" s="53"/>
      <c r="H95" s="53"/>
      <c r="I95" s="43">
        <f t="shared" si="5"/>
        <v>0</v>
      </c>
      <c r="J95" s="43">
        <f t="shared" si="6"/>
        <v>0</v>
      </c>
      <c r="K95" s="53"/>
      <c r="L95" s="68">
        <f t="shared" si="7"/>
        <v>0</v>
      </c>
    </row>
    <row r="96" spans="1:12" x14ac:dyDescent="0.25">
      <c r="A96" s="53"/>
      <c r="B96" s="53"/>
      <c r="C96" s="53"/>
      <c r="D96" s="74"/>
      <c r="E96" s="43">
        <f t="shared" si="4"/>
        <v>0</v>
      </c>
      <c r="F96" s="53"/>
      <c r="G96" s="53"/>
      <c r="H96" s="53"/>
      <c r="I96" s="43">
        <f t="shared" si="5"/>
        <v>0</v>
      </c>
      <c r="J96" s="43">
        <f t="shared" si="6"/>
        <v>0</v>
      </c>
      <c r="K96" s="53"/>
      <c r="L96" s="68">
        <f t="shared" si="7"/>
        <v>0</v>
      </c>
    </row>
    <row r="97" spans="1:12" x14ac:dyDescent="0.25">
      <c r="A97" s="53"/>
      <c r="B97" s="53"/>
      <c r="C97" s="53"/>
      <c r="D97" s="74"/>
      <c r="E97" s="43">
        <f t="shared" si="4"/>
        <v>0</v>
      </c>
      <c r="F97" s="53"/>
      <c r="G97" s="53"/>
      <c r="H97" s="53"/>
      <c r="I97" s="43">
        <f t="shared" si="5"/>
        <v>0</v>
      </c>
      <c r="J97" s="43">
        <f t="shared" si="6"/>
        <v>0</v>
      </c>
      <c r="K97" s="53"/>
      <c r="L97" s="68">
        <f t="shared" si="7"/>
        <v>0</v>
      </c>
    </row>
    <row r="98" spans="1:12" x14ac:dyDescent="0.25">
      <c r="A98" s="53"/>
      <c r="B98" s="53"/>
      <c r="C98" s="53"/>
      <c r="D98" s="74"/>
      <c r="E98" s="43">
        <f t="shared" si="4"/>
        <v>0</v>
      </c>
      <c r="F98" s="53"/>
      <c r="G98" s="53"/>
      <c r="H98" s="53"/>
      <c r="I98" s="43">
        <f t="shared" si="5"/>
        <v>0</v>
      </c>
      <c r="J98" s="43">
        <f t="shared" si="6"/>
        <v>0</v>
      </c>
      <c r="K98" s="53"/>
      <c r="L98" s="68">
        <f t="shared" si="7"/>
        <v>0</v>
      </c>
    </row>
    <row r="99" spans="1:12" x14ac:dyDescent="0.25">
      <c r="A99" s="53"/>
      <c r="B99" s="53"/>
      <c r="C99" s="53"/>
      <c r="D99" s="74"/>
      <c r="E99" s="43">
        <f t="shared" si="4"/>
        <v>0</v>
      </c>
      <c r="F99" s="53"/>
      <c r="G99" s="53"/>
      <c r="H99" s="53"/>
      <c r="I99" s="43">
        <f t="shared" si="5"/>
        <v>0</v>
      </c>
      <c r="J99" s="43">
        <f t="shared" si="6"/>
        <v>0</v>
      </c>
      <c r="K99" s="53"/>
      <c r="L99" s="68">
        <f t="shared" si="7"/>
        <v>0</v>
      </c>
    </row>
    <row r="100" spans="1:12" x14ac:dyDescent="0.25">
      <c r="A100" s="53"/>
      <c r="B100" s="53"/>
      <c r="C100" s="53"/>
      <c r="D100" s="74"/>
      <c r="E100" s="43">
        <f t="shared" si="4"/>
        <v>0</v>
      </c>
      <c r="F100" s="53"/>
      <c r="G100" s="53"/>
      <c r="H100" s="53"/>
      <c r="I100" s="43">
        <f t="shared" si="5"/>
        <v>0</v>
      </c>
      <c r="J100" s="43">
        <f t="shared" si="6"/>
        <v>0</v>
      </c>
      <c r="K100" s="53"/>
      <c r="L100" s="68">
        <f t="shared" si="7"/>
        <v>0</v>
      </c>
    </row>
    <row r="101" spans="1:12" x14ac:dyDescent="0.25">
      <c r="A101" s="53"/>
      <c r="B101" s="53"/>
      <c r="C101" s="53"/>
      <c r="D101" s="74"/>
      <c r="E101" s="43">
        <f t="shared" si="4"/>
        <v>0</v>
      </c>
      <c r="F101" s="53"/>
      <c r="G101" s="53"/>
      <c r="H101" s="53"/>
      <c r="I101" s="43">
        <f t="shared" si="5"/>
        <v>0</v>
      </c>
      <c r="J101" s="43">
        <f t="shared" si="6"/>
        <v>0</v>
      </c>
      <c r="K101" s="53"/>
      <c r="L101" s="68">
        <f t="shared" si="7"/>
        <v>0</v>
      </c>
    </row>
    <row r="102" spans="1:12" x14ac:dyDescent="0.25">
      <c r="A102" s="53"/>
      <c r="B102" s="53"/>
      <c r="C102" s="53"/>
      <c r="D102" s="74"/>
      <c r="E102" s="43">
        <f t="shared" si="4"/>
        <v>0</v>
      </c>
      <c r="F102" s="53"/>
      <c r="G102" s="53"/>
      <c r="H102" s="53"/>
      <c r="I102" s="43">
        <f t="shared" si="5"/>
        <v>0</v>
      </c>
      <c r="J102" s="43">
        <f t="shared" si="6"/>
        <v>0</v>
      </c>
      <c r="K102" s="53"/>
      <c r="L102" s="68">
        <f t="shared" si="7"/>
        <v>0</v>
      </c>
    </row>
    <row r="103" spans="1:12" x14ac:dyDescent="0.25">
      <c r="A103" s="53"/>
      <c r="B103" s="53"/>
      <c r="C103" s="53"/>
      <c r="D103" s="74"/>
      <c r="E103" s="43">
        <f t="shared" si="4"/>
        <v>0</v>
      </c>
      <c r="F103" s="53"/>
      <c r="G103" s="53"/>
      <c r="H103" s="53"/>
      <c r="I103" s="43">
        <f t="shared" si="5"/>
        <v>0</v>
      </c>
      <c r="J103" s="43">
        <f t="shared" si="6"/>
        <v>0</v>
      </c>
      <c r="K103" s="53"/>
      <c r="L103" s="68">
        <f t="shared" si="7"/>
        <v>0</v>
      </c>
    </row>
    <row r="104" spans="1:12" x14ac:dyDescent="0.25">
      <c r="A104" s="53"/>
      <c r="B104" s="53"/>
      <c r="C104" s="53"/>
      <c r="D104" s="74"/>
      <c r="E104" s="43">
        <f t="shared" si="4"/>
        <v>0</v>
      </c>
      <c r="F104" s="53"/>
      <c r="G104" s="53"/>
      <c r="H104" s="53"/>
      <c r="I104" s="43">
        <f t="shared" si="5"/>
        <v>0</v>
      </c>
      <c r="J104" s="43">
        <f t="shared" si="6"/>
        <v>0</v>
      </c>
      <c r="K104" s="53"/>
      <c r="L104" s="68">
        <f t="shared" si="7"/>
        <v>0</v>
      </c>
    </row>
    <row r="105" spans="1:12" x14ac:dyDescent="0.25">
      <c r="A105" s="53"/>
      <c r="B105" s="53"/>
      <c r="C105" s="53"/>
      <c r="D105" s="74"/>
      <c r="E105" s="43">
        <f t="shared" si="4"/>
        <v>0</v>
      </c>
      <c r="F105" s="53"/>
      <c r="G105" s="53"/>
      <c r="H105" s="53"/>
      <c r="I105" s="43">
        <f t="shared" si="5"/>
        <v>0</v>
      </c>
      <c r="J105" s="43">
        <f t="shared" si="6"/>
        <v>0</v>
      </c>
      <c r="K105" s="53"/>
      <c r="L105" s="68">
        <f t="shared" si="7"/>
        <v>0</v>
      </c>
    </row>
    <row r="106" spans="1:12" x14ac:dyDescent="0.25">
      <c r="A106" s="53"/>
      <c r="B106" s="53"/>
      <c r="C106" s="53"/>
      <c r="D106" s="74"/>
      <c r="E106" s="43">
        <f t="shared" si="4"/>
        <v>0</v>
      </c>
      <c r="F106" s="53"/>
      <c r="G106" s="53"/>
      <c r="H106" s="53"/>
      <c r="I106" s="43">
        <f t="shared" si="5"/>
        <v>0</v>
      </c>
      <c r="J106" s="43">
        <f t="shared" si="6"/>
        <v>0</v>
      </c>
      <c r="K106" s="53"/>
      <c r="L106" s="68">
        <f t="shared" si="7"/>
        <v>0</v>
      </c>
    </row>
    <row r="107" spans="1:12" x14ac:dyDescent="0.25">
      <c r="A107" s="53"/>
      <c r="B107" s="53"/>
      <c r="C107" s="53"/>
      <c r="D107" s="74"/>
      <c r="E107" s="43">
        <f t="shared" si="4"/>
        <v>0</v>
      </c>
      <c r="F107" s="53"/>
      <c r="G107" s="53"/>
      <c r="H107" s="53"/>
      <c r="I107" s="43">
        <f t="shared" si="5"/>
        <v>0</v>
      </c>
      <c r="J107" s="43">
        <f t="shared" si="6"/>
        <v>0</v>
      </c>
      <c r="K107" s="53"/>
      <c r="L107" s="68">
        <f t="shared" si="7"/>
        <v>0</v>
      </c>
    </row>
    <row r="108" spans="1:12" x14ac:dyDescent="0.25">
      <c r="A108" s="53"/>
      <c r="B108" s="53"/>
      <c r="C108" s="53"/>
      <c r="D108" s="74"/>
      <c r="E108" s="43">
        <f t="shared" si="4"/>
        <v>0</v>
      </c>
      <c r="F108" s="53"/>
      <c r="G108" s="53"/>
      <c r="H108" s="53"/>
      <c r="I108" s="43">
        <f t="shared" si="5"/>
        <v>0</v>
      </c>
      <c r="J108" s="43">
        <f t="shared" si="6"/>
        <v>0</v>
      </c>
      <c r="K108" s="53"/>
      <c r="L108" s="68">
        <f t="shared" si="7"/>
        <v>0</v>
      </c>
    </row>
    <row r="109" spans="1:12" x14ac:dyDescent="0.25">
      <c r="A109" s="53"/>
      <c r="B109" s="53"/>
      <c r="C109" s="53"/>
      <c r="D109" s="74"/>
      <c r="E109" s="43">
        <f t="shared" si="4"/>
        <v>0</v>
      </c>
      <c r="F109" s="53"/>
      <c r="G109" s="53"/>
      <c r="H109" s="53"/>
      <c r="I109" s="43">
        <f t="shared" si="5"/>
        <v>0</v>
      </c>
      <c r="J109" s="43">
        <f t="shared" si="6"/>
        <v>0</v>
      </c>
      <c r="K109" s="53"/>
      <c r="L109" s="68">
        <f t="shared" si="7"/>
        <v>0</v>
      </c>
    </row>
    <row r="110" spans="1:12" x14ac:dyDescent="0.25">
      <c r="A110" s="53"/>
      <c r="B110" s="53"/>
      <c r="C110" s="53"/>
      <c r="D110" s="74"/>
      <c r="E110" s="43">
        <f t="shared" si="4"/>
        <v>0</v>
      </c>
      <c r="F110" s="53"/>
      <c r="G110" s="53"/>
      <c r="H110" s="53"/>
      <c r="I110" s="43">
        <f t="shared" si="5"/>
        <v>0</v>
      </c>
      <c r="J110" s="43">
        <f t="shared" si="6"/>
        <v>0</v>
      </c>
      <c r="K110" s="53"/>
      <c r="L110" s="68">
        <f t="shared" si="7"/>
        <v>0</v>
      </c>
    </row>
    <row r="111" spans="1:12" x14ac:dyDescent="0.25">
      <c r="A111" s="53"/>
      <c r="B111" s="53"/>
      <c r="C111" s="53"/>
      <c r="D111" s="74"/>
      <c r="E111" s="43">
        <f t="shared" si="4"/>
        <v>0</v>
      </c>
      <c r="F111" s="53"/>
      <c r="G111" s="53"/>
      <c r="H111" s="53"/>
      <c r="I111" s="43">
        <f t="shared" si="5"/>
        <v>0</v>
      </c>
      <c r="J111" s="43">
        <f t="shared" si="6"/>
        <v>0</v>
      </c>
      <c r="K111" s="53"/>
      <c r="L111" s="68">
        <f t="shared" si="7"/>
        <v>0</v>
      </c>
    </row>
    <row r="112" spans="1:12" x14ac:dyDescent="0.25">
      <c r="A112" s="53"/>
      <c r="B112" s="53"/>
      <c r="C112" s="53"/>
      <c r="D112" s="74"/>
      <c r="E112" s="43">
        <f t="shared" si="4"/>
        <v>0</v>
      </c>
      <c r="F112" s="53"/>
      <c r="G112" s="53"/>
      <c r="H112" s="53"/>
      <c r="I112" s="43">
        <f t="shared" si="5"/>
        <v>0</v>
      </c>
      <c r="J112" s="43">
        <f t="shared" si="6"/>
        <v>0</v>
      </c>
      <c r="K112" s="53"/>
      <c r="L112" s="68">
        <f t="shared" si="7"/>
        <v>0</v>
      </c>
    </row>
    <row r="113" spans="1:12" x14ac:dyDescent="0.25">
      <c r="A113" s="53"/>
      <c r="B113" s="53"/>
      <c r="C113" s="53"/>
      <c r="D113" s="74"/>
      <c r="E113" s="43">
        <f t="shared" si="4"/>
        <v>0</v>
      </c>
      <c r="F113" s="53"/>
      <c r="G113" s="53"/>
      <c r="H113" s="53"/>
      <c r="I113" s="43">
        <f t="shared" si="5"/>
        <v>0</v>
      </c>
      <c r="J113" s="43">
        <f t="shared" si="6"/>
        <v>0</v>
      </c>
      <c r="K113" s="53"/>
      <c r="L113" s="68">
        <f t="shared" si="7"/>
        <v>0</v>
      </c>
    </row>
    <row r="114" spans="1:12" x14ac:dyDescent="0.25">
      <c r="A114" s="53"/>
      <c r="B114" s="53"/>
      <c r="C114" s="53"/>
      <c r="D114" s="74"/>
      <c r="E114" s="43">
        <f t="shared" si="4"/>
        <v>0</v>
      </c>
      <c r="F114" s="53"/>
      <c r="G114" s="53"/>
      <c r="H114" s="53"/>
      <c r="I114" s="43">
        <f t="shared" si="5"/>
        <v>0</v>
      </c>
      <c r="J114" s="43">
        <f t="shared" si="6"/>
        <v>0</v>
      </c>
      <c r="K114" s="53"/>
      <c r="L114" s="68">
        <f t="shared" si="7"/>
        <v>0</v>
      </c>
    </row>
    <row r="115" spans="1:12" x14ac:dyDescent="0.25">
      <c r="A115" s="53"/>
      <c r="B115" s="53"/>
      <c r="C115" s="53"/>
      <c r="D115" s="74"/>
      <c r="E115" s="43">
        <f t="shared" si="4"/>
        <v>0</v>
      </c>
      <c r="F115" s="53"/>
      <c r="G115" s="53"/>
      <c r="H115" s="53"/>
      <c r="I115" s="43">
        <f t="shared" si="5"/>
        <v>0</v>
      </c>
      <c r="J115" s="43">
        <f t="shared" si="6"/>
        <v>0</v>
      </c>
      <c r="K115" s="53"/>
      <c r="L115" s="68">
        <f t="shared" si="7"/>
        <v>0</v>
      </c>
    </row>
    <row r="116" spans="1:12" x14ac:dyDescent="0.25">
      <c r="A116" s="53"/>
      <c r="B116" s="53"/>
      <c r="C116" s="53"/>
      <c r="D116" s="74"/>
      <c r="E116" s="43">
        <f t="shared" si="4"/>
        <v>0</v>
      </c>
      <c r="F116" s="53"/>
      <c r="G116" s="53"/>
      <c r="H116" s="53"/>
      <c r="I116" s="43">
        <f t="shared" si="5"/>
        <v>0</v>
      </c>
      <c r="J116" s="43">
        <f t="shared" si="6"/>
        <v>0</v>
      </c>
      <c r="K116" s="53"/>
      <c r="L116" s="68">
        <f t="shared" si="7"/>
        <v>0</v>
      </c>
    </row>
    <row r="117" spans="1:12" x14ac:dyDescent="0.25">
      <c r="A117" s="53"/>
      <c r="B117" s="53"/>
      <c r="C117" s="53"/>
      <c r="D117" s="74"/>
      <c r="E117" s="43">
        <f t="shared" si="4"/>
        <v>0</v>
      </c>
      <c r="F117" s="53"/>
      <c r="G117" s="53"/>
      <c r="H117" s="53"/>
      <c r="I117" s="43">
        <f t="shared" si="5"/>
        <v>0</v>
      </c>
      <c r="J117" s="43">
        <f t="shared" si="6"/>
        <v>0</v>
      </c>
      <c r="K117" s="53"/>
      <c r="L117" s="68">
        <f t="shared" si="7"/>
        <v>0</v>
      </c>
    </row>
    <row r="118" spans="1:12" x14ac:dyDescent="0.25">
      <c r="A118" s="53"/>
      <c r="B118" s="53"/>
      <c r="C118" s="53"/>
      <c r="D118" s="74"/>
      <c r="E118" s="43">
        <f t="shared" si="4"/>
        <v>0</v>
      </c>
      <c r="F118" s="53"/>
      <c r="G118" s="53"/>
      <c r="H118" s="53"/>
      <c r="I118" s="43">
        <f t="shared" si="5"/>
        <v>0</v>
      </c>
      <c r="J118" s="43">
        <f t="shared" si="6"/>
        <v>0</v>
      </c>
      <c r="K118" s="53"/>
      <c r="L118" s="68">
        <f t="shared" si="7"/>
        <v>0</v>
      </c>
    </row>
    <row r="119" spans="1:12" x14ac:dyDescent="0.25">
      <c r="A119" s="53"/>
      <c r="B119" s="53"/>
      <c r="C119" s="53"/>
      <c r="D119" s="74"/>
      <c r="E119" s="43">
        <f t="shared" si="4"/>
        <v>0</v>
      </c>
      <c r="F119" s="53"/>
      <c r="G119" s="53"/>
      <c r="H119" s="53"/>
      <c r="I119" s="43">
        <f t="shared" si="5"/>
        <v>0</v>
      </c>
      <c r="J119" s="43">
        <f t="shared" si="6"/>
        <v>0</v>
      </c>
      <c r="K119" s="53"/>
      <c r="L119" s="68">
        <f t="shared" si="7"/>
        <v>0</v>
      </c>
    </row>
    <row r="120" spans="1:12" x14ac:dyDescent="0.25">
      <c r="A120" s="53"/>
      <c r="B120" s="53"/>
      <c r="C120" s="53"/>
      <c r="D120" s="74"/>
      <c r="E120" s="43">
        <f t="shared" si="4"/>
        <v>0</v>
      </c>
      <c r="F120" s="53"/>
      <c r="G120" s="53"/>
      <c r="H120" s="53"/>
      <c r="I120" s="43">
        <f t="shared" si="5"/>
        <v>0</v>
      </c>
      <c r="J120" s="43">
        <f t="shared" si="6"/>
        <v>0</v>
      </c>
      <c r="K120" s="53"/>
      <c r="L120" s="68">
        <f t="shared" si="7"/>
        <v>0</v>
      </c>
    </row>
    <row r="121" spans="1:12" x14ac:dyDescent="0.25">
      <c r="A121" s="53"/>
      <c r="B121" s="53"/>
      <c r="C121" s="53"/>
      <c r="D121" s="74"/>
      <c r="E121" s="43">
        <f t="shared" si="4"/>
        <v>0</v>
      </c>
      <c r="F121" s="53"/>
      <c r="G121" s="53"/>
      <c r="H121" s="53"/>
      <c r="I121" s="43">
        <f t="shared" si="5"/>
        <v>0</v>
      </c>
      <c r="J121" s="43">
        <f t="shared" si="6"/>
        <v>0</v>
      </c>
      <c r="K121" s="53"/>
      <c r="L121" s="68">
        <f t="shared" si="7"/>
        <v>0</v>
      </c>
    </row>
    <row r="122" spans="1:12" x14ac:dyDescent="0.25">
      <c r="A122" s="53"/>
      <c r="B122" s="53"/>
      <c r="C122" s="53"/>
      <c r="D122" s="74"/>
      <c r="E122" s="43">
        <f t="shared" si="4"/>
        <v>0</v>
      </c>
      <c r="F122" s="53"/>
      <c r="G122" s="53"/>
      <c r="H122" s="53"/>
      <c r="I122" s="43">
        <f t="shared" si="5"/>
        <v>0</v>
      </c>
      <c r="J122" s="43">
        <f t="shared" si="6"/>
        <v>0</v>
      </c>
      <c r="K122" s="53"/>
      <c r="L122" s="68">
        <f t="shared" si="7"/>
        <v>0</v>
      </c>
    </row>
    <row r="123" spans="1:12" x14ac:dyDescent="0.25">
      <c r="A123" s="53"/>
      <c r="B123" s="53"/>
      <c r="C123" s="53"/>
      <c r="D123" s="74"/>
      <c r="E123" s="43">
        <f t="shared" si="4"/>
        <v>0</v>
      </c>
      <c r="F123" s="53"/>
      <c r="G123" s="53"/>
      <c r="H123" s="53"/>
      <c r="I123" s="43">
        <f t="shared" si="5"/>
        <v>0</v>
      </c>
      <c r="J123" s="43">
        <f t="shared" si="6"/>
        <v>0</v>
      </c>
      <c r="K123" s="53"/>
      <c r="L123" s="68">
        <f t="shared" si="7"/>
        <v>0</v>
      </c>
    </row>
    <row r="124" spans="1:12" x14ac:dyDescent="0.25">
      <c r="A124" s="53"/>
      <c r="B124" s="53"/>
      <c r="C124" s="53"/>
      <c r="D124" s="74"/>
      <c r="E124" s="43">
        <f t="shared" si="4"/>
        <v>0</v>
      </c>
      <c r="F124" s="53"/>
      <c r="G124" s="53"/>
      <c r="H124" s="53"/>
      <c r="I124" s="43">
        <f t="shared" si="5"/>
        <v>0</v>
      </c>
      <c r="J124" s="43">
        <f t="shared" si="6"/>
        <v>0</v>
      </c>
      <c r="K124" s="53"/>
      <c r="L124" s="68">
        <f t="shared" si="7"/>
        <v>0</v>
      </c>
    </row>
    <row r="125" spans="1:12" x14ac:dyDescent="0.25">
      <c r="A125" s="53"/>
      <c r="B125" s="53"/>
      <c r="C125" s="53"/>
      <c r="D125" s="74"/>
      <c r="E125" s="43">
        <f t="shared" si="4"/>
        <v>0</v>
      </c>
      <c r="F125" s="53"/>
      <c r="G125" s="53"/>
      <c r="H125" s="53"/>
      <c r="I125" s="43">
        <f t="shared" si="5"/>
        <v>0</v>
      </c>
      <c r="J125" s="43">
        <f t="shared" si="6"/>
        <v>0</v>
      </c>
      <c r="K125" s="53"/>
      <c r="L125" s="68">
        <f t="shared" si="7"/>
        <v>0</v>
      </c>
    </row>
    <row r="126" spans="1:12" x14ac:dyDescent="0.25">
      <c r="A126" s="53"/>
      <c r="B126" s="53"/>
      <c r="C126" s="53"/>
      <c r="D126" s="74"/>
      <c r="E126" s="43">
        <f t="shared" si="4"/>
        <v>0</v>
      </c>
      <c r="F126" s="53"/>
      <c r="G126" s="53"/>
      <c r="H126" s="53"/>
      <c r="I126" s="43">
        <f t="shared" si="5"/>
        <v>0</v>
      </c>
      <c r="J126" s="43">
        <f t="shared" si="6"/>
        <v>0</v>
      </c>
      <c r="K126" s="53"/>
      <c r="L126" s="68">
        <f t="shared" si="7"/>
        <v>0</v>
      </c>
    </row>
    <row r="127" spans="1:12" x14ac:dyDescent="0.25">
      <c r="A127" s="53"/>
      <c r="B127" s="53"/>
      <c r="C127" s="53"/>
      <c r="D127" s="74"/>
      <c r="E127" s="43">
        <f t="shared" si="4"/>
        <v>0</v>
      </c>
      <c r="F127" s="53"/>
      <c r="G127" s="53"/>
      <c r="H127" s="53"/>
      <c r="I127" s="43">
        <f t="shared" si="5"/>
        <v>0</v>
      </c>
      <c r="J127" s="43">
        <f t="shared" si="6"/>
        <v>0</v>
      </c>
      <c r="K127" s="53"/>
      <c r="L127" s="68">
        <f t="shared" si="7"/>
        <v>0</v>
      </c>
    </row>
    <row r="128" spans="1:12" x14ac:dyDescent="0.25">
      <c r="A128" s="53"/>
      <c r="B128" s="53"/>
      <c r="C128" s="53"/>
      <c r="D128" s="74"/>
      <c r="E128" s="43">
        <f t="shared" si="4"/>
        <v>0</v>
      </c>
      <c r="F128" s="53"/>
      <c r="G128" s="53"/>
      <c r="H128" s="53"/>
      <c r="I128" s="43">
        <f t="shared" si="5"/>
        <v>0</v>
      </c>
      <c r="J128" s="43">
        <f t="shared" si="6"/>
        <v>0</v>
      </c>
      <c r="K128" s="53"/>
      <c r="L128" s="68">
        <f t="shared" si="7"/>
        <v>0</v>
      </c>
    </row>
    <row r="129" spans="1:12" x14ac:dyDescent="0.25">
      <c r="A129" s="53"/>
      <c r="B129" s="53"/>
      <c r="C129" s="53"/>
      <c r="D129" s="74"/>
      <c r="E129" s="43">
        <f t="shared" si="4"/>
        <v>0</v>
      </c>
      <c r="F129" s="53"/>
      <c r="G129" s="53"/>
      <c r="H129" s="53"/>
      <c r="I129" s="43">
        <f t="shared" si="5"/>
        <v>0</v>
      </c>
      <c r="J129" s="43">
        <f t="shared" si="6"/>
        <v>0</v>
      </c>
      <c r="K129" s="53"/>
      <c r="L129" s="68">
        <f t="shared" si="7"/>
        <v>0</v>
      </c>
    </row>
    <row r="130" spans="1:12" x14ac:dyDescent="0.25">
      <c r="A130" s="53"/>
      <c r="B130" s="53"/>
      <c r="C130" s="53"/>
      <c r="D130" s="74"/>
      <c r="E130" s="43">
        <f t="shared" si="4"/>
        <v>0</v>
      </c>
      <c r="F130" s="53"/>
      <c r="G130" s="53"/>
      <c r="H130" s="53"/>
      <c r="I130" s="43">
        <f t="shared" si="5"/>
        <v>0</v>
      </c>
      <c r="J130" s="43">
        <f t="shared" si="6"/>
        <v>0</v>
      </c>
      <c r="K130" s="53"/>
      <c r="L130" s="68">
        <f t="shared" si="7"/>
        <v>0</v>
      </c>
    </row>
    <row r="131" spans="1:12" x14ac:dyDescent="0.25">
      <c r="A131" s="53"/>
      <c r="B131" s="53"/>
      <c r="C131" s="53"/>
      <c r="D131" s="74"/>
      <c r="E131" s="43">
        <f t="shared" si="4"/>
        <v>0</v>
      </c>
      <c r="F131" s="53"/>
      <c r="G131" s="53"/>
      <c r="H131" s="53"/>
      <c r="I131" s="43">
        <f t="shared" si="5"/>
        <v>0</v>
      </c>
      <c r="J131" s="43">
        <f t="shared" si="6"/>
        <v>0</v>
      </c>
      <c r="K131" s="53"/>
      <c r="L131" s="68">
        <f t="shared" si="7"/>
        <v>0</v>
      </c>
    </row>
    <row r="132" spans="1:12" x14ac:dyDescent="0.25">
      <c r="A132" s="53"/>
      <c r="B132" s="53"/>
      <c r="C132" s="53"/>
      <c r="D132" s="74"/>
      <c r="E132" s="43">
        <f t="shared" ref="E132:E195" si="8">(B132*(C132+0.5))+D132</f>
        <v>0</v>
      </c>
      <c r="F132" s="53"/>
      <c r="G132" s="53"/>
      <c r="H132" s="53"/>
      <c r="I132" s="43">
        <f t="shared" ref="I132:I195" si="9">SUM(F132:H132)</f>
        <v>0</v>
      </c>
      <c r="J132" s="43">
        <f t="shared" ref="J132:J195" si="10">E132*I132</f>
        <v>0</v>
      </c>
      <c r="K132" s="53"/>
      <c r="L132" s="68">
        <f t="shared" ref="L132:L195" si="11" xml:space="preserve"> IF(K132="yes",J132* 1.5,J132)</f>
        <v>0</v>
      </c>
    </row>
    <row r="133" spans="1:12" x14ac:dyDescent="0.25">
      <c r="A133" s="53"/>
      <c r="B133" s="53"/>
      <c r="C133" s="53"/>
      <c r="D133" s="74"/>
      <c r="E133" s="43">
        <f t="shared" si="8"/>
        <v>0</v>
      </c>
      <c r="F133" s="53"/>
      <c r="G133" s="53"/>
      <c r="H133" s="53"/>
      <c r="I133" s="43">
        <f t="shared" si="9"/>
        <v>0</v>
      </c>
      <c r="J133" s="43">
        <f t="shared" si="10"/>
        <v>0</v>
      </c>
      <c r="K133" s="53"/>
      <c r="L133" s="68">
        <f t="shared" si="11"/>
        <v>0</v>
      </c>
    </row>
    <row r="134" spans="1:12" x14ac:dyDescent="0.25">
      <c r="A134" s="53"/>
      <c r="B134" s="53"/>
      <c r="C134" s="53"/>
      <c r="D134" s="74"/>
      <c r="E134" s="43">
        <f t="shared" si="8"/>
        <v>0</v>
      </c>
      <c r="F134" s="53"/>
      <c r="G134" s="53"/>
      <c r="H134" s="53"/>
      <c r="I134" s="43">
        <f t="shared" si="9"/>
        <v>0</v>
      </c>
      <c r="J134" s="43">
        <f t="shared" si="10"/>
        <v>0</v>
      </c>
      <c r="K134" s="53"/>
      <c r="L134" s="68">
        <f t="shared" si="11"/>
        <v>0</v>
      </c>
    </row>
    <row r="135" spans="1:12" x14ac:dyDescent="0.25">
      <c r="A135" s="53"/>
      <c r="B135" s="53"/>
      <c r="C135" s="53"/>
      <c r="D135" s="74"/>
      <c r="E135" s="43">
        <f t="shared" si="8"/>
        <v>0</v>
      </c>
      <c r="F135" s="53"/>
      <c r="G135" s="53"/>
      <c r="H135" s="53"/>
      <c r="I135" s="43">
        <f t="shared" si="9"/>
        <v>0</v>
      </c>
      <c r="J135" s="43">
        <f t="shared" si="10"/>
        <v>0</v>
      </c>
      <c r="K135" s="53"/>
      <c r="L135" s="68">
        <f t="shared" si="11"/>
        <v>0</v>
      </c>
    </row>
    <row r="136" spans="1:12" x14ac:dyDescent="0.25">
      <c r="A136" s="53"/>
      <c r="B136" s="53"/>
      <c r="C136" s="53"/>
      <c r="D136" s="74"/>
      <c r="E136" s="43">
        <f t="shared" si="8"/>
        <v>0</v>
      </c>
      <c r="F136" s="53"/>
      <c r="G136" s="53"/>
      <c r="H136" s="53"/>
      <c r="I136" s="43">
        <f t="shared" si="9"/>
        <v>0</v>
      </c>
      <c r="J136" s="43">
        <f t="shared" si="10"/>
        <v>0</v>
      </c>
      <c r="K136" s="53"/>
      <c r="L136" s="68">
        <f t="shared" si="11"/>
        <v>0</v>
      </c>
    </row>
    <row r="137" spans="1:12" x14ac:dyDescent="0.25">
      <c r="A137" s="53"/>
      <c r="B137" s="53"/>
      <c r="C137" s="53"/>
      <c r="D137" s="74"/>
      <c r="E137" s="43">
        <f t="shared" si="8"/>
        <v>0</v>
      </c>
      <c r="F137" s="53"/>
      <c r="G137" s="53"/>
      <c r="H137" s="53"/>
      <c r="I137" s="43">
        <f t="shared" si="9"/>
        <v>0</v>
      </c>
      <c r="J137" s="43">
        <f t="shared" si="10"/>
        <v>0</v>
      </c>
      <c r="K137" s="53"/>
      <c r="L137" s="68">
        <f t="shared" si="11"/>
        <v>0</v>
      </c>
    </row>
    <row r="138" spans="1:12" x14ac:dyDescent="0.25">
      <c r="A138" s="53"/>
      <c r="B138" s="53"/>
      <c r="C138" s="53"/>
      <c r="D138" s="74"/>
      <c r="E138" s="43">
        <f t="shared" si="8"/>
        <v>0</v>
      </c>
      <c r="F138" s="53"/>
      <c r="G138" s="53"/>
      <c r="H138" s="53"/>
      <c r="I138" s="43">
        <f t="shared" si="9"/>
        <v>0</v>
      </c>
      <c r="J138" s="43">
        <f t="shared" si="10"/>
        <v>0</v>
      </c>
      <c r="K138" s="53"/>
      <c r="L138" s="68">
        <f t="shared" si="11"/>
        <v>0</v>
      </c>
    </row>
    <row r="139" spans="1:12" x14ac:dyDescent="0.25">
      <c r="A139" s="53"/>
      <c r="B139" s="53"/>
      <c r="C139" s="53"/>
      <c r="D139" s="74"/>
      <c r="E139" s="43">
        <f t="shared" si="8"/>
        <v>0</v>
      </c>
      <c r="F139" s="53"/>
      <c r="G139" s="53"/>
      <c r="H139" s="53"/>
      <c r="I139" s="43">
        <f t="shared" si="9"/>
        <v>0</v>
      </c>
      <c r="J139" s="43">
        <f t="shared" si="10"/>
        <v>0</v>
      </c>
      <c r="K139" s="53"/>
      <c r="L139" s="68">
        <f t="shared" si="11"/>
        <v>0</v>
      </c>
    </row>
    <row r="140" spans="1:12" x14ac:dyDescent="0.25">
      <c r="A140" s="53"/>
      <c r="B140" s="53"/>
      <c r="C140" s="53"/>
      <c r="D140" s="74"/>
      <c r="E140" s="43">
        <f t="shared" si="8"/>
        <v>0</v>
      </c>
      <c r="F140" s="53"/>
      <c r="G140" s="53"/>
      <c r="H140" s="53"/>
      <c r="I140" s="43">
        <f t="shared" si="9"/>
        <v>0</v>
      </c>
      <c r="J140" s="43">
        <f t="shared" si="10"/>
        <v>0</v>
      </c>
      <c r="K140" s="53"/>
      <c r="L140" s="68">
        <f t="shared" si="11"/>
        <v>0</v>
      </c>
    </row>
    <row r="141" spans="1:12" x14ac:dyDescent="0.25">
      <c r="A141" s="53"/>
      <c r="B141" s="53"/>
      <c r="C141" s="53"/>
      <c r="D141" s="74"/>
      <c r="E141" s="43">
        <f t="shared" si="8"/>
        <v>0</v>
      </c>
      <c r="F141" s="53"/>
      <c r="G141" s="53"/>
      <c r="H141" s="53"/>
      <c r="I141" s="43">
        <f t="shared" si="9"/>
        <v>0</v>
      </c>
      <c r="J141" s="43">
        <f t="shared" si="10"/>
        <v>0</v>
      </c>
      <c r="K141" s="53"/>
      <c r="L141" s="68">
        <f t="shared" si="11"/>
        <v>0</v>
      </c>
    </row>
    <row r="142" spans="1:12" x14ac:dyDescent="0.25">
      <c r="A142" s="53"/>
      <c r="B142" s="53"/>
      <c r="C142" s="53"/>
      <c r="D142" s="74"/>
      <c r="E142" s="43">
        <f t="shared" si="8"/>
        <v>0</v>
      </c>
      <c r="F142" s="53"/>
      <c r="G142" s="53"/>
      <c r="H142" s="53"/>
      <c r="I142" s="43">
        <f t="shared" si="9"/>
        <v>0</v>
      </c>
      <c r="J142" s="43">
        <f t="shared" si="10"/>
        <v>0</v>
      </c>
      <c r="K142" s="53"/>
      <c r="L142" s="68">
        <f t="shared" si="11"/>
        <v>0</v>
      </c>
    </row>
    <row r="143" spans="1:12" x14ac:dyDescent="0.25">
      <c r="A143" s="53"/>
      <c r="B143" s="53"/>
      <c r="C143" s="53"/>
      <c r="D143" s="74"/>
      <c r="E143" s="43">
        <f t="shared" si="8"/>
        <v>0</v>
      </c>
      <c r="F143" s="53"/>
      <c r="G143" s="53"/>
      <c r="H143" s="53"/>
      <c r="I143" s="43">
        <f t="shared" si="9"/>
        <v>0</v>
      </c>
      <c r="J143" s="43">
        <f t="shared" si="10"/>
        <v>0</v>
      </c>
      <c r="K143" s="53"/>
      <c r="L143" s="68">
        <f t="shared" si="11"/>
        <v>0</v>
      </c>
    </row>
    <row r="144" spans="1:12" x14ac:dyDescent="0.25">
      <c r="A144" s="53"/>
      <c r="B144" s="53"/>
      <c r="C144" s="53"/>
      <c r="D144" s="74"/>
      <c r="E144" s="43">
        <f t="shared" si="8"/>
        <v>0</v>
      </c>
      <c r="F144" s="53"/>
      <c r="G144" s="53"/>
      <c r="H144" s="53"/>
      <c r="I144" s="43">
        <f t="shared" si="9"/>
        <v>0</v>
      </c>
      <c r="J144" s="43">
        <f t="shared" si="10"/>
        <v>0</v>
      </c>
      <c r="K144" s="53"/>
      <c r="L144" s="68">
        <f t="shared" si="11"/>
        <v>0</v>
      </c>
    </row>
    <row r="145" spans="1:12" x14ac:dyDescent="0.25">
      <c r="A145" s="53"/>
      <c r="B145" s="53"/>
      <c r="C145" s="53"/>
      <c r="D145" s="74"/>
      <c r="E145" s="43">
        <f t="shared" si="8"/>
        <v>0</v>
      </c>
      <c r="F145" s="53"/>
      <c r="G145" s="53"/>
      <c r="H145" s="53"/>
      <c r="I145" s="43">
        <f t="shared" si="9"/>
        <v>0</v>
      </c>
      <c r="J145" s="43">
        <f t="shared" si="10"/>
        <v>0</v>
      </c>
      <c r="K145" s="53"/>
      <c r="L145" s="68">
        <f t="shared" si="11"/>
        <v>0</v>
      </c>
    </row>
    <row r="146" spans="1:12" x14ac:dyDescent="0.25">
      <c r="A146" s="53"/>
      <c r="B146" s="53"/>
      <c r="C146" s="53"/>
      <c r="D146" s="74"/>
      <c r="E146" s="43">
        <f t="shared" si="8"/>
        <v>0</v>
      </c>
      <c r="F146" s="53"/>
      <c r="G146" s="53"/>
      <c r="H146" s="53"/>
      <c r="I146" s="43">
        <f t="shared" si="9"/>
        <v>0</v>
      </c>
      <c r="J146" s="43">
        <f t="shared" si="10"/>
        <v>0</v>
      </c>
      <c r="K146" s="53"/>
      <c r="L146" s="68">
        <f t="shared" si="11"/>
        <v>0</v>
      </c>
    </row>
    <row r="147" spans="1:12" x14ac:dyDescent="0.25">
      <c r="A147" s="53"/>
      <c r="B147" s="53"/>
      <c r="C147" s="53"/>
      <c r="D147" s="74"/>
      <c r="E147" s="43">
        <f t="shared" si="8"/>
        <v>0</v>
      </c>
      <c r="F147" s="53"/>
      <c r="G147" s="53"/>
      <c r="H147" s="53"/>
      <c r="I147" s="43">
        <f t="shared" si="9"/>
        <v>0</v>
      </c>
      <c r="J147" s="43">
        <f t="shared" si="10"/>
        <v>0</v>
      </c>
      <c r="K147" s="53"/>
      <c r="L147" s="68">
        <f t="shared" si="11"/>
        <v>0</v>
      </c>
    </row>
    <row r="148" spans="1:12" x14ac:dyDescent="0.25">
      <c r="A148" s="53"/>
      <c r="B148" s="53"/>
      <c r="C148" s="53"/>
      <c r="D148" s="74"/>
      <c r="E148" s="43">
        <f t="shared" si="8"/>
        <v>0</v>
      </c>
      <c r="F148" s="53"/>
      <c r="G148" s="53"/>
      <c r="H148" s="53"/>
      <c r="I148" s="43">
        <f t="shared" si="9"/>
        <v>0</v>
      </c>
      <c r="J148" s="43">
        <f t="shared" si="10"/>
        <v>0</v>
      </c>
      <c r="K148" s="53"/>
      <c r="L148" s="68">
        <f t="shared" si="11"/>
        <v>0</v>
      </c>
    </row>
    <row r="149" spans="1:12" x14ac:dyDescent="0.25">
      <c r="A149" s="53"/>
      <c r="B149" s="53"/>
      <c r="C149" s="53"/>
      <c r="D149" s="74"/>
      <c r="E149" s="43">
        <f t="shared" si="8"/>
        <v>0</v>
      </c>
      <c r="F149" s="53"/>
      <c r="G149" s="53"/>
      <c r="H149" s="53"/>
      <c r="I149" s="43">
        <f t="shared" si="9"/>
        <v>0</v>
      </c>
      <c r="J149" s="43">
        <f t="shared" si="10"/>
        <v>0</v>
      </c>
      <c r="K149" s="53"/>
      <c r="L149" s="68">
        <f t="shared" si="11"/>
        <v>0</v>
      </c>
    </row>
    <row r="150" spans="1:12" x14ac:dyDescent="0.25">
      <c r="A150" s="53"/>
      <c r="B150" s="53"/>
      <c r="C150" s="53"/>
      <c r="D150" s="74"/>
      <c r="E150" s="43">
        <f t="shared" si="8"/>
        <v>0</v>
      </c>
      <c r="F150" s="53"/>
      <c r="G150" s="53"/>
      <c r="H150" s="53"/>
      <c r="I150" s="43">
        <f t="shared" si="9"/>
        <v>0</v>
      </c>
      <c r="J150" s="43">
        <f t="shared" si="10"/>
        <v>0</v>
      </c>
      <c r="K150" s="53"/>
      <c r="L150" s="68">
        <f t="shared" si="11"/>
        <v>0</v>
      </c>
    </row>
    <row r="151" spans="1:12" x14ac:dyDescent="0.25">
      <c r="A151" s="53"/>
      <c r="B151" s="53"/>
      <c r="C151" s="53"/>
      <c r="D151" s="74"/>
      <c r="E151" s="43">
        <f t="shared" si="8"/>
        <v>0</v>
      </c>
      <c r="F151" s="53"/>
      <c r="G151" s="53"/>
      <c r="H151" s="53"/>
      <c r="I151" s="43">
        <f t="shared" si="9"/>
        <v>0</v>
      </c>
      <c r="J151" s="43">
        <f t="shared" si="10"/>
        <v>0</v>
      </c>
      <c r="K151" s="53"/>
      <c r="L151" s="68">
        <f t="shared" si="11"/>
        <v>0</v>
      </c>
    </row>
    <row r="152" spans="1:12" x14ac:dyDescent="0.25">
      <c r="A152" s="53"/>
      <c r="B152" s="53"/>
      <c r="C152" s="53"/>
      <c r="D152" s="74"/>
      <c r="E152" s="43">
        <f t="shared" si="8"/>
        <v>0</v>
      </c>
      <c r="F152" s="53"/>
      <c r="G152" s="53"/>
      <c r="H152" s="53"/>
      <c r="I152" s="43">
        <f t="shared" si="9"/>
        <v>0</v>
      </c>
      <c r="J152" s="43">
        <f t="shared" si="10"/>
        <v>0</v>
      </c>
      <c r="K152" s="53"/>
      <c r="L152" s="68">
        <f t="shared" si="11"/>
        <v>0</v>
      </c>
    </row>
    <row r="153" spans="1:12" x14ac:dyDescent="0.25">
      <c r="A153" s="53"/>
      <c r="B153" s="53"/>
      <c r="C153" s="53"/>
      <c r="D153" s="74"/>
      <c r="E153" s="43">
        <f t="shared" si="8"/>
        <v>0</v>
      </c>
      <c r="F153" s="53"/>
      <c r="G153" s="53"/>
      <c r="H153" s="53"/>
      <c r="I153" s="43">
        <f t="shared" si="9"/>
        <v>0</v>
      </c>
      <c r="J153" s="43">
        <f t="shared" si="10"/>
        <v>0</v>
      </c>
      <c r="K153" s="53"/>
      <c r="L153" s="68">
        <f t="shared" si="11"/>
        <v>0</v>
      </c>
    </row>
    <row r="154" spans="1:12" x14ac:dyDescent="0.25">
      <c r="A154" s="53"/>
      <c r="B154" s="53"/>
      <c r="C154" s="53"/>
      <c r="D154" s="74"/>
      <c r="E154" s="43">
        <f t="shared" si="8"/>
        <v>0</v>
      </c>
      <c r="F154" s="53"/>
      <c r="G154" s="53"/>
      <c r="H154" s="53"/>
      <c r="I154" s="43">
        <f t="shared" si="9"/>
        <v>0</v>
      </c>
      <c r="J154" s="43">
        <f t="shared" si="10"/>
        <v>0</v>
      </c>
      <c r="K154" s="53"/>
      <c r="L154" s="68">
        <f t="shared" si="11"/>
        <v>0</v>
      </c>
    </row>
    <row r="155" spans="1:12" x14ac:dyDescent="0.25">
      <c r="A155" s="53"/>
      <c r="B155" s="53"/>
      <c r="C155" s="53"/>
      <c r="D155" s="74"/>
      <c r="E155" s="43">
        <f t="shared" si="8"/>
        <v>0</v>
      </c>
      <c r="F155" s="53"/>
      <c r="G155" s="53"/>
      <c r="H155" s="53"/>
      <c r="I155" s="43">
        <f t="shared" si="9"/>
        <v>0</v>
      </c>
      <c r="J155" s="43">
        <f t="shared" si="10"/>
        <v>0</v>
      </c>
      <c r="K155" s="53"/>
      <c r="L155" s="68">
        <f t="shared" si="11"/>
        <v>0</v>
      </c>
    </row>
    <row r="156" spans="1:12" x14ac:dyDescent="0.25">
      <c r="A156" s="53"/>
      <c r="B156" s="53"/>
      <c r="C156" s="53"/>
      <c r="D156" s="74"/>
      <c r="E156" s="43">
        <f t="shared" si="8"/>
        <v>0</v>
      </c>
      <c r="F156" s="53"/>
      <c r="G156" s="53"/>
      <c r="H156" s="53"/>
      <c r="I156" s="43">
        <f t="shared" si="9"/>
        <v>0</v>
      </c>
      <c r="J156" s="43">
        <f t="shared" si="10"/>
        <v>0</v>
      </c>
      <c r="K156" s="53"/>
      <c r="L156" s="68">
        <f t="shared" si="11"/>
        <v>0</v>
      </c>
    </row>
    <row r="157" spans="1:12" x14ac:dyDescent="0.25">
      <c r="A157" s="53"/>
      <c r="B157" s="53"/>
      <c r="C157" s="53"/>
      <c r="D157" s="74"/>
      <c r="E157" s="43">
        <f t="shared" si="8"/>
        <v>0</v>
      </c>
      <c r="F157" s="53"/>
      <c r="G157" s="53"/>
      <c r="H157" s="53"/>
      <c r="I157" s="43">
        <f t="shared" si="9"/>
        <v>0</v>
      </c>
      <c r="J157" s="43">
        <f t="shared" si="10"/>
        <v>0</v>
      </c>
      <c r="K157" s="53"/>
      <c r="L157" s="68">
        <f t="shared" si="11"/>
        <v>0</v>
      </c>
    </row>
    <row r="158" spans="1:12" x14ac:dyDescent="0.25">
      <c r="A158" s="53"/>
      <c r="B158" s="53"/>
      <c r="C158" s="53"/>
      <c r="D158" s="74"/>
      <c r="E158" s="43">
        <f t="shared" si="8"/>
        <v>0</v>
      </c>
      <c r="F158" s="53"/>
      <c r="G158" s="53"/>
      <c r="H158" s="53"/>
      <c r="I158" s="43">
        <f t="shared" si="9"/>
        <v>0</v>
      </c>
      <c r="J158" s="43">
        <f t="shared" si="10"/>
        <v>0</v>
      </c>
      <c r="K158" s="53"/>
      <c r="L158" s="68">
        <f t="shared" si="11"/>
        <v>0</v>
      </c>
    </row>
    <row r="159" spans="1:12" x14ac:dyDescent="0.25">
      <c r="A159" s="53"/>
      <c r="B159" s="53"/>
      <c r="C159" s="53"/>
      <c r="D159" s="74"/>
      <c r="E159" s="43">
        <f t="shared" si="8"/>
        <v>0</v>
      </c>
      <c r="F159" s="53"/>
      <c r="G159" s="53"/>
      <c r="H159" s="53"/>
      <c r="I159" s="43">
        <f t="shared" si="9"/>
        <v>0</v>
      </c>
      <c r="J159" s="43">
        <f t="shared" si="10"/>
        <v>0</v>
      </c>
      <c r="K159" s="53"/>
      <c r="L159" s="68">
        <f t="shared" si="11"/>
        <v>0</v>
      </c>
    </row>
    <row r="160" spans="1:12" x14ac:dyDescent="0.25">
      <c r="A160" s="53"/>
      <c r="B160" s="53"/>
      <c r="C160" s="53"/>
      <c r="D160" s="74"/>
      <c r="E160" s="43">
        <f t="shared" si="8"/>
        <v>0</v>
      </c>
      <c r="F160" s="53"/>
      <c r="G160" s="53"/>
      <c r="H160" s="53"/>
      <c r="I160" s="43">
        <f t="shared" si="9"/>
        <v>0</v>
      </c>
      <c r="J160" s="43">
        <f t="shared" si="10"/>
        <v>0</v>
      </c>
      <c r="K160" s="53"/>
      <c r="L160" s="68">
        <f t="shared" si="11"/>
        <v>0</v>
      </c>
    </row>
    <row r="161" spans="1:12" x14ac:dyDescent="0.25">
      <c r="A161" s="53"/>
      <c r="B161" s="53"/>
      <c r="C161" s="53"/>
      <c r="D161" s="74"/>
      <c r="E161" s="43">
        <f t="shared" si="8"/>
        <v>0</v>
      </c>
      <c r="F161" s="53"/>
      <c r="G161" s="53"/>
      <c r="H161" s="53"/>
      <c r="I161" s="43">
        <f t="shared" si="9"/>
        <v>0</v>
      </c>
      <c r="J161" s="43">
        <f t="shared" si="10"/>
        <v>0</v>
      </c>
      <c r="K161" s="53"/>
      <c r="L161" s="68">
        <f t="shared" si="11"/>
        <v>0</v>
      </c>
    </row>
    <row r="162" spans="1:12" x14ac:dyDescent="0.25">
      <c r="A162" s="53"/>
      <c r="B162" s="53"/>
      <c r="C162" s="53"/>
      <c r="D162" s="74"/>
      <c r="E162" s="43">
        <f t="shared" si="8"/>
        <v>0</v>
      </c>
      <c r="F162" s="53"/>
      <c r="G162" s="53"/>
      <c r="H162" s="53"/>
      <c r="I162" s="43">
        <f t="shared" si="9"/>
        <v>0</v>
      </c>
      <c r="J162" s="43">
        <f t="shared" si="10"/>
        <v>0</v>
      </c>
      <c r="K162" s="53"/>
      <c r="L162" s="68">
        <f t="shared" si="11"/>
        <v>0</v>
      </c>
    </row>
    <row r="163" spans="1:12" x14ac:dyDescent="0.25">
      <c r="A163" s="53"/>
      <c r="B163" s="53"/>
      <c r="C163" s="53"/>
      <c r="D163" s="74"/>
      <c r="E163" s="43">
        <f t="shared" si="8"/>
        <v>0</v>
      </c>
      <c r="F163" s="53"/>
      <c r="G163" s="53"/>
      <c r="H163" s="53"/>
      <c r="I163" s="43">
        <f t="shared" si="9"/>
        <v>0</v>
      </c>
      <c r="J163" s="43">
        <f t="shared" si="10"/>
        <v>0</v>
      </c>
      <c r="K163" s="53"/>
      <c r="L163" s="68">
        <f t="shared" si="11"/>
        <v>0</v>
      </c>
    </row>
    <row r="164" spans="1:12" x14ac:dyDescent="0.25">
      <c r="A164" s="53"/>
      <c r="B164" s="53"/>
      <c r="C164" s="53"/>
      <c r="D164" s="74"/>
      <c r="E164" s="43">
        <f t="shared" si="8"/>
        <v>0</v>
      </c>
      <c r="F164" s="53"/>
      <c r="G164" s="53"/>
      <c r="H164" s="53"/>
      <c r="I164" s="43">
        <f t="shared" si="9"/>
        <v>0</v>
      </c>
      <c r="J164" s="43">
        <f t="shared" si="10"/>
        <v>0</v>
      </c>
      <c r="K164" s="53"/>
      <c r="L164" s="68">
        <f t="shared" si="11"/>
        <v>0</v>
      </c>
    </row>
    <row r="165" spans="1:12" x14ac:dyDescent="0.25">
      <c r="A165" s="53"/>
      <c r="B165" s="53"/>
      <c r="C165" s="53"/>
      <c r="D165" s="74"/>
      <c r="E165" s="43">
        <f t="shared" si="8"/>
        <v>0</v>
      </c>
      <c r="F165" s="53"/>
      <c r="G165" s="53"/>
      <c r="H165" s="53"/>
      <c r="I165" s="43">
        <f t="shared" si="9"/>
        <v>0</v>
      </c>
      <c r="J165" s="43">
        <f t="shared" si="10"/>
        <v>0</v>
      </c>
      <c r="K165" s="53"/>
      <c r="L165" s="68">
        <f t="shared" si="11"/>
        <v>0</v>
      </c>
    </row>
    <row r="166" spans="1:12" x14ac:dyDescent="0.25">
      <c r="A166" s="53"/>
      <c r="B166" s="53"/>
      <c r="C166" s="53"/>
      <c r="D166" s="74"/>
      <c r="E166" s="43">
        <f t="shared" si="8"/>
        <v>0</v>
      </c>
      <c r="F166" s="53"/>
      <c r="G166" s="53"/>
      <c r="H166" s="53"/>
      <c r="I166" s="43">
        <f t="shared" si="9"/>
        <v>0</v>
      </c>
      <c r="J166" s="43">
        <f t="shared" si="10"/>
        <v>0</v>
      </c>
      <c r="K166" s="53"/>
      <c r="L166" s="68">
        <f t="shared" si="11"/>
        <v>0</v>
      </c>
    </row>
    <row r="167" spans="1:12" x14ac:dyDescent="0.25">
      <c r="A167" s="53"/>
      <c r="B167" s="53"/>
      <c r="C167" s="53"/>
      <c r="D167" s="74"/>
      <c r="E167" s="43">
        <f t="shared" si="8"/>
        <v>0</v>
      </c>
      <c r="F167" s="53"/>
      <c r="G167" s="53"/>
      <c r="H167" s="53"/>
      <c r="I167" s="43">
        <f t="shared" si="9"/>
        <v>0</v>
      </c>
      <c r="J167" s="43">
        <f t="shared" si="10"/>
        <v>0</v>
      </c>
      <c r="K167" s="53"/>
      <c r="L167" s="68">
        <f t="shared" si="11"/>
        <v>0</v>
      </c>
    </row>
    <row r="168" spans="1:12" x14ac:dyDescent="0.25">
      <c r="A168" s="53"/>
      <c r="B168" s="53"/>
      <c r="C168" s="53"/>
      <c r="D168" s="74"/>
      <c r="E168" s="43">
        <f t="shared" si="8"/>
        <v>0</v>
      </c>
      <c r="F168" s="53"/>
      <c r="G168" s="53"/>
      <c r="H168" s="53"/>
      <c r="I168" s="43">
        <f t="shared" si="9"/>
        <v>0</v>
      </c>
      <c r="J168" s="43">
        <f t="shared" si="10"/>
        <v>0</v>
      </c>
      <c r="K168" s="53"/>
      <c r="L168" s="68">
        <f t="shared" si="11"/>
        <v>0</v>
      </c>
    </row>
    <row r="169" spans="1:12" x14ac:dyDescent="0.25">
      <c r="A169" s="53"/>
      <c r="B169" s="53"/>
      <c r="C169" s="53"/>
      <c r="D169" s="74"/>
      <c r="E169" s="43">
        <f t="shared" si="8"/>
        <v>0</v>
      </c>
      <c r="F169" s="53"/>
      <c r="G169" s="53"/>
      <c r="H169" s="53"/>
      <c r="I169" s="43">
        <f t="shared" si="9"/>
        <v>0</v>
      </c>
      <c r="J169" s="43">
        <f t="shared" si="10"/>
        <v>0</v>
      </c>
      <c r="K169" s="53"/>
      <c r="L169" s="68">
        <f t="shared" si="11"/>
        <v>0</v>
      </c>
    </row>
    <row r="170" spans="1:12" x14ac:dyDescent="0.25">
      <c r="A170" s="53"/>
      <c r="B170" s="53"/>
      <c r="C170" s="53"/>
      <c r="D170" s="74"/>
      <c r="E170" s="43">
        <f t="shared" si="8"/>
        <v>0</v>
      </c>
      <c r="F170" s="53"/>
      <c r="G170" s="53"/>
      <c r="H170" s="53"/>
      <c r="I170" s="43">
        <f t="shared" si="9"/>
        <v>0</v>
      </c>
      <c r="J170" s="43">
        <f t="shared" si="10"/>
        <v>0</v>
      </c>
      <c r="K170" s="53"/>
      <c r="L170" s="68">
        <f t="shared" si="11"/>
        <v>0</v>
      </c>
    </row>
    <row r="171" spans="1:12" x14ac:dyDescent="0.25">
      <c r="A171" s="53"/>
      <c r="B171" s="53"/>
      <c r="C171" s="53"/>
      <c r="D171" s="74"/>
      <c r="E171" s="43">
        <f t="shared" si="8"/>
        <v>0</v>
      </c>
      <c r="F171" s="53"/>
      <c r="G171" s="53"/>
      <c r="H171" s="53"/>
      <c r="I171" s="43">
        <f t="shared" si="9"/>
        <v>0</v>
      </c>
      <c r="J171" s="43">
        <f t="shared" si="10"/>
        <v>0</v>
      </c>
      <c r="K171" s="53"/>
      <c r="L171" s="68">
        <f t="shared" si="11"/>
        <v>0</v>
      </c>
    </row>
    <row r="172" spans="1:12" x14ac:dyDescent="0.25">
      <c r="A172" s="53"/>
      <c r="B172" s="53"/>
      <c r="C172" s="53"/>
      <c r="D172" s="74"/>
      <c r="E172" s="43">
        <f t="shared" si="8"/>
        <v>0</v>
      </c>
      <c r="F172" s="53"/>
      <c r="G172" s="53"/>
      <c r="H172" s="53"/>
      <c r="I172" s="43">
        <f t="shared" si="9"/>
        <v>0</v>
      </c>
      <c r="J172" s="43">
        <f t="shared" si="10"/>
        <v>0</v>
      </c>
      <c r="K172" s="53"/>
      <c r="L172" s="68">
        <f t="shared" si="11"/>
        <v>0</v>
      </c>
    </row>
    <row r="173" spans="1:12" x14ac:dyDescent="0.25">
      <c r="A173" s="53"/>
      <c r="B173" s="53"/>
      <c r="C173" s="53"/>
      <c r="D173" s="74"/>
      <c r="E173" s="43">
        <f t="shared" si="8"/>
        <v>0</v>
      </c>
      <c r="F173" s="53"/>
      <c r="G173" s="53"/>
      <c r="H173" s="53"/>
      <c r="I173" s="43">
        <f t="shared" si="9"/>
        <v>0</v>
      </c>
      <c r="J173" s="43">
        <f t="shared" si="10"/>
        <v>0</v>
      </c>
      <c r="K173" s="53"/>
      <c r="L173" s="68">
        <f t="shared" si="11"/>
        <v>0</v>
      </c>
    </row>
    <row r="174" spans="1:12" x14ac:dyDescent="0.25">
      <c r="A174" s="53"/>
      <c r="B174" s="53"/>
      <c r="C174" s="53"/>
      <c r="D174" s="74"/>
      <c r="E174" s="43">
        <f t="shared" si="8"/>
        <v>0</v>
      </c>
      <c r="F174" s="53"/>
      <c r="G174" s="53"/>
      <c r="H174" s="53"/>
      <c r="I174" s="43">
        <f t="shared" si="9"/>
        <v>0</v>
      </c>
      <c r="J174" s="43">
        <f t="shared" si="10"/>
        <v>0</v>
      </c>
      <c r="K174" s="53"/>
      <c r="L174" s="68">
        <f t="shared" si="11"/>
        <v>0</v>
      </c>
    </row>
    <row r="175" spans="1:12" x14ac:dyDescent="0.25">
      <c r="A175" s="53"/>
      <c r="B175" s="53"/>
      <c r="C175" s="53"/>
      <c r="D175" s="74"/>
      <c r="E175" s="43">
        <f t="shared" si="8"/>
        <v>0</v>
      </c>
      <c r="F175" s="53"/>
      <c r="G175" s="53"/>
      <c r="H175" s="53"/>
      <c r="I175" s="43">
        <f t="shared" si="9"/>
        <v>0</v>
      </c>
      <c r="J175" s="43">
        <f t="shared" si="10"/>
        <v>0</v>
      </c>
      <c r="K175" s="53"/>
      <c r="L175" s="68">
        <f t="shared" si="11"/>
        <v>0</v>
      </c>
    </row>
    <row r="176" spans="1:12" x14ac:dyDescent="0.25">
      <c r="A176" s="53"/>
      <c r="B176" s="53"/>
      <c r="C176" s="53"/>
      <c r="D176" s="74"/>
      <c r="E176" s="43">
        <f t="shared" si="8"/>
        <v>0</v>
      </c>
      <c r="F176" s="53"/>
      <c r="G176" s="53"/>
      <c r="H176" s="53"/>
      <c r="I176" s="43">
        <f t="shared" si="9"/>
        <v>0</v>
      </c>
      <c r="J176" s="43">
        <f t="shared" si="10"/>
        <v>0</v>
      </c>
      <c r="K176" s="53"/>
      <c r="L176" s="68">
        <f t="shared" si="11"/>
        <v>0</v>
      </c>
    </row>
    <row r="177" spans="1:12" x14ac:dyDescent="0.25">
      <c r="A177" s="53"/>
      <c r="B177" s="53"/>
      <c r="C177" s="53"/>
      <c r="D177" s="74"/>
      <c r="E177" s="43">
        <f t="shared" si="8"/>
        <v>0</v>
      </c>
      <c r="F177" s="53"/>
      <c r="G177" s="53"/>
      <c r="H177" s="53"/>
      <c r="I177" s="43">
        <f t="shared" si="9"/>
        <v>0</v>
      </c>
      <c r="J177" s="43">
        <f t="shared" si="10"/>
        <v>0</v>
      </c>
      <c r="K177" s="53"/>
      <c r="L177" s="68">
        <f t="shared" si="11"/>
        <v>0</v>
      </c>
    </row>
    <row r="178" spans="1:12" x14ac:dyDescent="0.25">
      <c r="A178" s="53"/>
      <c r="B178" s="53"/>
      <c r="C178" s="53"/>
      <c r="D178" s="74"/>
      <c r="E178" s="43">
        <f t="shared" si="8"/>
        <v>0</v>
      </c>
      <c r="F178" s="53"/>
      <c r="G178" s="53"/>
      <c r="H178" s="53"/>
      <c r="I178" s="43">
        <f t="shared" si="9"/>
        <v>0</v>
      </c>
      <c r="J178" s="43">
        <f t="shared" si="10"/>
        <v>0</v>
      </c>
      <c r="K178" s="53"/>
      <c r="L178" s="68">
        <f t="shared" si="11"/>
        <v>0</v>
      </c>
    </row>
    <row r="179" spans="1:12" x14ac:dyDescent="0.25">
      <c r="A179" s="53"/>
      <c r="B179" s="53"/>
      <c r="C179" s="53"/>
      <c r="D179" s="74"/>
      <c r="E179" s="43">
        <f t="shared" si="8"/>
        <v>0</v>
      </c>
      <c r="F179" s="53"/>
      <c r="G179" s="53"/>
      <c r="H179" s="53"/>
      <c r="I179" s="43">
        <f t="shared" si="9"/>
        <v>0</v>
      </c>
      <c r="J179" s="43">
        <f t="shared" si="10"/>
        <v>0</v>
      </c>
      <c r="K179" s="53"/>
      <c r="L179" s="68">
        <f t="shared" si="11"/>
        <v>0</v>
      </c>
    </row>
    <row r="180" spans="1:12" x14ac:dyDescent="0.25">
      <c r="A180" s="53"/>
      <c r="B180" s="53"/>
      <c r="C180" s="53"/>
      <c r="D180" s="74"/>
      <c r="E180" s="43">
        <f t="shared" si="8"/>
        <v>0</v>
      </c>
      <c r="F180" s="53"/>
      <c r="G180" s="53"/>
      <c r="H180" s="53"/>
      <c r="I180" s="43">
        <f t="shared" si="9"/>
        <v>0</v>
      </c>
      <c r="J180" s="43">
        <f t="shared" si="10"/>
        <v>0</v>
      </c>
      <c r="K180" s="53"/>
      <c r="L180" s="68">
        <f t="shared" si="11"/>
        <v>0</v>
      </c>
    </row>
    <row r="181" spans="1:12" x14ac:dyDescent="0.25">
      <c r="A181" s="53"/>
      <c r="B181" s="53"/>
      <c r="C181" s="53"/>
      <c r="D181" s="74"/>
      <c r="E181" s="43">
        <f t="shared" si="8"/>
        <v>0</v>
      </c>
      <c r="F181" s="53"/>
      <c r="G181" s="53"/>
      <c r="H181" s="53"/>
      <c r="I181" s="43">
        <f t="shared" si="9"/>
        <v>0</v>
      </c>
      <c r="J181" s="43">
        <f t="shared" si="10"/>
        <v>0</v>
      </c>
      <c r="K181" s="53"/>
      <c r="L181" s="68">
        <f t="shared" si="11"/>
        <v>0</v>
      </c>
    </row>
    <row r="182" spans="1:12" x14ac:dyDescent="0.25">
      <c r="A182" s="53"/>
      <c r="B182" s="53"/>
      <c r="C182" s="53"/>
      <c r="D182" s="74"/>
      <c r="E182" s="43">
        <f t="shared" si="8"/>
        <v>0</v>
      </c>
      <c r="F182" s="53"/>
      <c r="G182" s="53"/>
      <c r="H182" s="53"/>
      <c r="I182" s="43">
        <f t="shared" si="9"/>
        <v>0</v>
      </c>
      <c r="J182" s="43">
        <f t="shared" si="10"/>
        <v>0</v>
      </c>
      <c r="K182" s="53"/>
      <c r="L182" s="68">
        <f t="shared" si="11"/>
        <v>0</v>
      </c>
    </row>
    <row r="183" spans="1:12" x14ac:dyDescent="0.25">
      <c r="A183" s="53"/>
      <c r="B183" s="53"/>
      <c r="C183" s="53"/>
      <c r="D183" s="74"/>
      <c r="E183" s="43">
        <f t="shared" si="8"/>
        <v>0</v>
      </c>
      <c r="F183" s="53"/>
      <c r="G183" s="53"/>
      <c r="H183" s="53"/>
      <c r="I183" s="43">
        <f t="shared" si="9"/>
        <v>0</v>
      </c>
      <c r="J183" s="43">
        <f t="shared" si="10"/>
        <v>0</v>
      </c>
      <c r="K183" s="53"/>
      <c r="L183" s="68">
        <f t="shared" si="11"/>
        <v>0</v>
      </c>
    </row>
    <row r="184" spans="1:12" x14ac:dyDescent="0.25">
      <c r="A184" s="53"/>
      <c r="B184" s="53"/>
      <c r="C184" s="53"/>
      <c r="D184" s="74"/>
      <c r="E184" s="43">
        <f t="shared" si="8"/>
        <v>0</v>
      </c>
      <c r="F184" s="53"/>
      <c r="G184" s="53"/>
      <c r="H184" s="53"/>
      <c r="I184" s="43">
        <f t="shared" si="9"/>
        <v>0</v>
      </c>
      <c r="J184" s="43">
        <f t="shared" si="10"/>
        <v>0</v>
      </c>
      <c r="K184" s="53"/>
      <c r="L184" s="68">
        <f t="shared" si="11"/>
        <v>0</v>
      </c>
    </row>
    <row r="185" spans="1:12" x14ac:dyDescent="0.25">
      <c r="A185" s="53"/>
      <c r="B185" s="53"/>
      <c r="C185" s="53"/>
      <c r="D185" s="74"/>
      <c r="E185" s="43">
        <f t="shared" si="8"/>
        <v>0</v>
      </c>
      <c r="F185" s="53"/>
      <c r="G185" s="53"/>
      <c r="H185" s="53"/>
      <c r="I185" s="43">
        <f t="shared" si="9"/>
        <v>0</v>
      </c>
      <c r="J185" s="43">
        <f t="shared" si="10"/>
        <v>0</v>
      </c>
      <c r="K185" s="53"/>
      <c r="L185" s="68">
        <f t="shared" si="11"/>
        <v>0</v>
      </c>
    </row>
    <row r="186" spans="1:12" x14ac:dyDescent="0.25">
      <c r="A186" s="53"/>
      <c r="B186" s="53"/>
      <c r="C186" s="53"/>
      <c r="D186" s="74"/>
      <c r="E186" s="43">
        <f t="shared" si="8"/>
        <v>0</v>
      </c>
      <c r="F186" s="53"/>
      <c r="G186" s="53"/>
      <c r="H186" s="53"/>
      <c r="I186" s="43">
        <f t="shared" si="9"/>
        <v>0</v>
      </c>
      <c r="J186" s="43">
        <f t="shared" si="10"/>
        <v>0</v>
      </c>
      <c r="K186" s="53"/>
      <c r="L186" s="68">
        <f t="shared" si="11"/>
        <v>0</v>
      </c>
    </row>
    <row r="187" spans="1:12" x14ac:dyDescent="0.25">
      <c r="A187" s="53"/>
      <c r="B187" s="53"/>
      <c r="C187" s="53"/>
      <c r="D187" s="74"/>
      <c r="E187" s="43">
        <f t="shared" si="8"/>
        <v>0</v>
      </c>
      <c r="F187" s="53"/>
      <c r="G187" s="53"/>
      <c r="H187" s="53"/>
      <c r="I187" s="43">
        <f t="shared" si="9"/>
        <v>0</v>
      </c>
      <c r="J187" s="43">
        <f t="shared" si="10"/>
        <v>0</v>
      </c>
      <c r="K187" s="53"/>
      <c r="L187" s="68">
        <f t="shared" si="11"/>
        <v>0</v>
      </c>
    </row>
    <row r="188" spans="1:12" x14ac:dyDescent="0.25">
      <c r="A188" s="53"/>
      <c r="B188" s="53"/>
      <c r="C188" s="53"/>
      <c r="D188" s="74"/>
      <c r="E188" s="43">
        <f t="shared" si="8"/>
        <v>0</v>
      </c>
      <c r="F188" s="53"/>
      <c r="G188" s="53"/>
      <c r="H188" s="53"/>
      <c r="I188" s="43">
        <f t="shared" si="9"/>
        <v>0</v>
      </c>
      <c r="J188" s="43">
        <f t="shared" si="10"/>
        <v>0</v>
      </c>
      <c r="K188" s="53"/>
      <c r="L188" s="68">
        <f t="shared" si="11"/>
        <v>0</v>
      </c>
    </row>
    <row r="189" spans="1:12" x14ac:dyDescent="0.25">
      <c r="A189" s="53"/>
      <c r="B189" s="53"/>
      <c r="C189" s="53"/>
      <c r="D189" s="74"/>
      <c r="E189" s="43">
        <f t="shared" si="8"/>
        <v>0</v>
      </c>
      <c r="F189" s="53"/>
      <c r="G189" s="53"/>
      <c r="H189" s="53"/>
      <c r="I189" s="43">
        <f t="shared" si="9"/>
        <v>0</v>
      </c>
      <c r="J189" s="43">
        <f t="shared" si="10"/>
        <v>0</v>
      </c>
      <c r="K189" s="53"/>
      <c r="L189" s="68">
        <f t="shared" si="11"/>
        <v>0</v>
      </c>
    </row>
    <row r="190" spans="1:12" x14ac:dyDescent="0.25">
      <c r="A190" s="53"/>
      <c r="B190" s="53"/>
      <c r="C190" s="53"/>
      <c r="D190" s="74"/>
      <c r="E190" s="43">
        <f t="shared" si="8"/>
        <v>0</v>
      </c>
      <c r="F190" s="53"/>
      <c r="G190" s="53"/>
      <c r="H190" s="53"/>
      <c r="I190" s="43">
        <f t="shared" si="9"/>
        <v>0</v>
      </c>
      <c r="J190" s="43">
        <f t="shared" si="10"/>
        <v>0</v>
      </c>
      <c r="K190" s="53"/>
      <c r="L190" s="68">
        <f t="shared" si="11"/>
        <v>0</v>
      </c>
    </row>
    <row r="191" spans="1:12" x14ac:dyDescent="0.25">
      <c r="A191" s="53"/>
      <c r="B191" s="53"/>
      <c r="C191" s="53"/>
      <c r="D191" s="74"/>
      <c r="E191" s="43">
        <f t="shared" si="8"/>
        <v>0</v>
      </c>
      <c r="F191" s="53"/>
      <c r="G191" s="53"/>
      <c r="H191" s="53"/>
      <c r="I191" s="43">
        <f t="shared" si="9"/>
        <v>0</v>
      </c>
      <c r="J191" s="43">
        <f t="shared" si="10"/>
        <v>0</v>
      </c>
      <c r="K191" s="53"/>
      <c r="L191" s="68">
        <f t="shared" si="11"/>
        <v>0</v>
      </c>
    </row>
    <row r="192" spans="1:12" x14ac:dyDescent="0.25">
      <c r="A192" s="53"/>
      <c r="B192" s="53"/>
      <c r="C192" s="53"/>
      <c r="D192" s="74"/>
      <c r="E192" s="43">
        <f t="shared" si="8"/>
        <v>0</v>
      </c>
      <c r="F192" s="53"/>
      <c r="G192" s="53"/>
      <c r="H192" s="53"/>
      <c r="I192" s="43">
        <f t="shared" si="9"/>
        <v>0</v>
      </c>
      <c r="J192" s="43">
        <f t="shared" si="10"/>
        <v>0</v>
      </c>
      <c r="K192" s="53"/>
      <c r="L192" s="68">
        <f t="shared" si="11"/>
        <v>0</v>
      </c>
    </row>
    <row r="193" spans="1:12" x14ac:dyDescent="0.25">
      <c r="A193" s="53"/>
      <c r="B193" s="53"/>
      <c r="C193" s="53"/>
      <c r="D193" s="74"/>
      <c r="E193" s="43">
        <f t="shared" si="8"/>
        <v>0</v>
      </c>
      <c r="F193" s="53"/>
      <c r="G193" s="53"/>
      <c r="H193" s="53"/>
      <c r="I193" s="43">
        <f t="shared" si="9"/>
        <v>0</v>
      </c>
      <c r="J193" s="43">
        <f t="shared" si="10"/>
        <v>0</v>
      </c>
      <c r="K193" s="53"/>
      <c r="L193" s="68">
        <f t="shared" si="11"/>
        <v>0</v>
      </c>
    </row>
    <row r="194" spans="1:12" x14ac:dyDescent="0.25">
      <c r="A194" s="53"/>
      <c r="B194" s="53"/>
      <c r="C194" s="53"/>
      <c r="D194" s="74"/>
      <c r="E194" s="43">
        <f t="shared" si="8"/>
        <v>0</v>
      </c>
      <c r="F194" s="53"/>
      <c r="G194" s="53"/>
      <c r="H194" s="53"/>
      <c r="I194" s="43">
        <f t="shared" si="9"/>
        <v>0</v>
      </c>
      <c r="J194" s="43">
        <f t="shared" si="10"/>
        <v>0</v>
      </c>
      <c r="K194" s="53"/>
      <c r="L194" s="68">
        <f t="shared" si="11"/>
        <v>0</v>
      </c>
    </row>
    <row r="195" spans="1:12" x14ac:dyDescent="0.25">
      <c r="A195" s="53"/>
      <c r="B195" s="53"/>
      <c r="C195" s="53"/>
      <c r="D195" s="74"/>
      <c r="E195" s="43">
        <f t="shared" si="8"/>
        <v>0</v>
      </c>
      <c r="F195" s="53"/>
      <c r="G195" s="53"/>
      <c r="H195" s="53"/>
      <c r="I195" s="43">
        <f t="shared" si="9"/>
        <v>0</v>
      </c>
      <c r="J195" s="43">
        <f t="shared" si="10"/>
        <v>0</v>
      </c>
      <c r="K195" s="53"/>
      <c r="L195" s="68">
        <f t="shared" si="11"/>
        <v>0</v>
      </c>
    </row>
    <row r="196" spans="1:12" x14ac:dyDescent="0.25">
      <c r="A196" s="53"/>
      <c r="B196" s="53"/>
      <c r="C196" s="53"/>
      <c r="D196" s="74"/>
      <c r="E196" s="43">
        <f t="shared" ref="E196:E259" si="12">(B196*(C196+0.5))+D196</f>
        <v>0</v>
      </c>
      <c r="F196" s="53"/>
      <c r="G196" s="53"/>
      <c r="H196" s="53"/>
      <c r="I196" s="43">
        <f t="shared" ref="I196:I259" si="13">SUM(F196:H196)</f>
        <v>0</v>
      </c>
      <c r="J196" s="43">
        <f t="shared" ref="J196:J259" si="14">E196*I196</f>
        <v>0</v>
      </c>
      <c r="K196" s="53"/>
      <c r="L196" s="68">
        <f t="shared" ref="L196:L259" si="15" xml:space="preserve"> IF(K196="yes",J196* 1.5,J196)</f>
        <v>0</v>
      </c>
    </row>
    <row r="197" spans="1:12" x14ac:dyDescent="0.25">
      <c r="A197" s="53"/>
      <c r="B197" s="53"/>
      <c r="C197" s="53"/>
      <c r="D197" s="74"/>
      <c r="E197" s="43">
        <f t="shared" si="12"/>
        <v>0</v>
      </c>
      <c r="F197" s="53"/>
      <c r="G197" s="53"/>
      <c r="H197" s="53"/>
      <c r="I197" s="43">
        <f t="shared" si="13"/>
        <v>0</v>
      </c>
      <c r="J197" s="43">
        <f t="shared" si="14"/>
        <v>0</v>
      </c>
      <c r="K197" s="53"/>
      <c r="L197" s="68">
        <f t="shared" si="15"/>
        <v>0</v>
      </c>
    </row>
    <row r="198" spans="1:12" x14ac:dyDescent="0.25">
      <c r="A198" s="53"/>
      <c r="B198" s="53"/>
      <c r="C198" s="53"/>
      <c r="D198" s="74"/>
      <c r="E198" s="43">
        <f t="shared" si="12"/>
        <v>0</v>
      </c>
      <c r="F198" s="53"/>
      <c r="G198" s="53"/>
      <c r="H198" s="53"/>
      <c r="I198" s="43">
        <f t="shared" si="13"/>
        <v>0</v>
      </c>
      <c r="J198" s="43">
        <f t="shared" si="14"/>
        <v>0</v>
      </c>
      <c r="K198" s="53"/>
      <c r="L198" s="68">
        <f t="shared" si="15"/>
        <v>0</v>
      </c>
    </row>
    <row r="199" spans="1:12" x14ac:dyDescent="0.25">
      <c r="A199" s="53"/>
      <c r="B199" s="53"/>
      <c r="C199" s="53"/>
      <c r="D199" s="74"/>
      <c r="E199" s="43">
        <f t="shared" si="12"/>
        <v>0</v>
      </c>
      <c r="F199" s="53"/>
      <c r="G199" s="53"/>
      <c r="H199" s="53"/>
      <c r="I199" s="43">
        <f t="shared" si="13"/>
        <v>0</v>
      </c>
      <c r="J199" s="43">
        <f t="shared" si="14"/>
        <v>0</v>
      </c>
      <c r="K199" s="53"/>
      <c r="L199" s="68">
        <f t="shared" si="15"/>
        <v>0</v>
      </c>
    </row>
    <row r="200" spans="1:12" x14ac:dyDescent="0.25">
      <c r="A200" s="53"/>
      <c r="B200" s="53"/>
      <c r="C200" s="53"/>
      <c r="D200" s="74"/>
      <c r="E200" s="43">
        <f t="shared" si="12"/>
        <v>0</v>
      </c>
      <c r="F200" s="53"/>
      <c r="G200" s="53"/>
      <c r="H200" s="53"/>
      <c r="I200" s="43">
        <f t="shared" si="13"/>
        <v>0</v>
      </c>
      <c r="J200" s="43">
        <f t="shared" si="14"/>
        <v>0</v>
      </c>
      <c r="K200" s="53"/>
      <c r="L200" s="68">
        <f t="shared" si="15"/>
        <v>0</v>
      </c>
    </row>
    <row r="201" spans="1:12" x14ac:dyDescent="0.25">
      <c r="A201" s="53"/>
      <c r="B201" s="53"/>
      <c r="C201" s="53"/>
      <c r="D201" s="74"/>
      <c r="E201" s="43">
        <f t="shared" si="12"/>
        <v>0</v>
      </c>
      <c r="F201" s="53"/>
      <c r="G201" s="53"/>
      <c r="H201" s="53"/>
      <c r="I201" s="43">
        <f t="shared" si="13"/>
        <v>0</v>
      </c>
      <c r="J201" s="43">
        <f t="shared" si="14"/>
        <v>0</v>
      </c>
      <c r="K201" s="53"/>
      <c r="L201" s="68">
        <f t="shared" si="15"/>
        <v>0</v>
      </c>
    </row>
    <row r="202" spans="1:12" x14ac:dyDescent="0.25">
      <c r="A202" s="53"/>
      <c r="B202" s="53"/>
      <c r="C202" s="53"/>
      <c r="D202" s="74"/>
      <c r="E202" s="43">
        <f t="shared" si="12"/>
        <v>0</v>
      </c>
      <c r="F202" s="53"/>
      <c r="G202" s="53"/>
      <c r="H202" s="53"/>
      <c r="I202" s="43">
        <f t="shared" si="13"/>
        <v>0</v>
      </c>
      <c r="J202" s="43">
        <f t="shared" si="14"/>
        <v>0</v>
      </c>
      <c r="K202" s="53"/>
      <c r="L202" s="68">
        <f t="shared" si="15"/>
        <v>0</v>
      </c>
    </row>
    <row r="203" spans="1:12" x14ac:dyDescent="0.25">
      <c r="A203" s="53"/>
      <c r="B203" s="53"/>
      <c r="C203" s="53"/>
      <c r="D203" s="74"/>
      <c r="E203" s="43">
        <f t="shared" si="12"/>
        <v>0</v>
      </c>
      <c r="F203" s="53"/>
      <c r="G203" s="53"/>
      <c r="H203" s="53"/>
      <c r="I203" s="43">
        <f t="shared" si="13"/>
        <v>0</v>
      </c>
      <c r="J203" s="43">
        <f t="shared" si="14"/>
        <v>0</v>
      </c>
      <c r="K203" s="53"/>
      <c r="L203" s="68">
        <f t="shared" si="15"/>
        <v>0</v>
      </c>
    </row>
    <row r="204" spans="1:12" x14ac:dyDescent="0.25">
      <c r="A204" s="53"/>
      <c r="B204" s="53"/>
      <c r="C204" s="53"/>
      <c r="D204" s="74"/>
      <c r="E204" s="43">
        <f t="shared" si="12"/>
        <v>0</v>
      </c>
      <c r="F204" s="53"/>
      <c r="G204" s="53"/>
      <c r="H204" s="53"/>
      <c r="I204" s="43">
        <f t="shared" si="13"/>
        <v>0</v>
      </c>
      <c r="J204" s="43">
        <f t="shared" si="14"/>
        <v>0</v>
      </c>
      <c r="K204" s="53"/>
      <c r="L204" s="68">
        <f t="shared" si="15"/>
        <v>0</v>
      </c>
    </row>
    <row r="205" spans="1:12" x14ac:dyDescent="0.25">
      <c r="A205" s="53"/>
      <c r="B205" s="53"/>
      <c r="C205" s="53"/>
      <c r="D205" s="74"/>
      <c r="E205" s="43">
        <f t="shared" si="12"/>
        <v>0</v>
      </c>
      <c r="F205" s="53"/>
      <c r="G205" s="53"/>
      <c r="H205" s="53"/>
      <c r="I205" s="43">
        <f t="shared" si="13"/>
        <v>0</v>
      </c>
      <c r="J205" s="43">
        <f t="shared" si="14"/>
        <v>0</v>
      </c>
      <c r="K205" s="53"/>
      <c r="L205" s="68">
        <f t="shared" si="15"/>
        <v>0</v>
      </c>
    </row>
    <row r="206" spans="1:12" x14ac:dyDescent="0.25">
      <c r="A206" s="53"/>
      <c r="B206" s="53"/>
      <c r="C206" s="53"/>
      <c r="D206" s="74"/>
      <c r="E206" s="43">
        <f t="shared" si="12"/>
        <v>0</v>
      </c>
      <c r="F206" s="53"/>
      <c r="G206" s="53"/>
      <c r="H206" s="53"/>
      <c r="I206" s="43">
        <f t="shared" si="13"/>
        <v>0</v>
      </c>
      <c r="J206" s="43">
        <f t="shared" si="14"/>
        <v>0</v>
      </c>
      <c r="K206" s="53"/>
      <c r="L206" s="68">
        <f t="shared" si="15"/>
        <v>0</v>
      </c>
    </row>
    <row r="207" spans="1:12" x14ac:dyDescent="0.25">
      <c r="A207" s="53"/>
      <c r="B207" s="53"/>
      <c r="C207" s="53"/>
      <c r="D207" s="74"/>
      <c r="E207" s="43">
        <f t="shared" si="12"/>
        <v>0</v>
      </c>
      <c r="F207" s="53"/>
      <c r="G207" s="53"/>
      <c r="H207" s="53"/>
      <c r="I207" s="43">
        <f t="shared" si="13"/>
        <v>0</v>
      </c>
      <c r="J207" s="43">
        <f t="shared" si="14"/>
        <v>0</v>
      </c>
      <c r="K207" s="53"/>
      <c r="L207" s="68">
        <f t="shared" si="15"/>
        <v>0</v>
      </c>
    </row>
    <row r="208" spans="1:12" x14ac:dyDescent="0.25">
      <c r="A208" s="53"/>
      <c r="B208" s="53"/>
      <c r="C208" s="53"/>
      <c r="D208" s="74"/>
      <c r="E208" s="43">
        <f t="shared" si="12"/>
        <v>0</v>
      </c>
      <c r="F208" s="53"/>
      <c r="G208" s="53"/>
      <c r="H208" s="53"/>
      <c r="I208" s="43">
        <f t="shared" si="13"/>
        <v>0</v>
      </c>
      <c r="J208" s="43">
        <f t="shared" si="14"/>
        <v>0</v>
      </c>
      <c r="K208" s="53"/>
      <c r="L208" s="68">
        <f t="shared" si="15"/>
        <v>0</v>
      </c>
    </row>
    <row r="209" spans="1:12" x14ac:dyDescent="0.25">
      <c r="A209" s="53"/>
      <c r="B209" s="53"/>
      <c r="C209" s="53"/>
      <c r="D209" s="74"/>
      <c r="E209" s="43">
        <f t="shared" si="12"/>
        <v>0</v>
      </c>
      <c r="F209" s="53"/>
      <c r="G209" s="53"/>
      <c r="H209" s="53"/>
      <c r="I209" s="43">
        <f t="shared" si="13"/>
        <v>0</v>
      </c>
      <c r="J209" s="43">
        <f t="shared" si="14"/>
        <v>0</v>
      </c>
      <c r="K209" s="53"/>
      <c r="L209" s="68">
        <f t="shared" si="15"/>
        <v>0</v>
      </c>
    </row>
    <row r="210" spans="1:12" x14ac:dyDescent="0.25">
      <c r="A210" s="53"/>
      <c r="B210" s="53"/>
      <c r="C210" s="53"/>
      <c r="D210" s="74"/>
      <c r="E210" s="43">
        <f t="shared" si="12"/>
        <v>0</v>
      </c>
      <c r="F210" s="53"/>
      <c r="G210" s="53"/>
      <c r="H210" s="53"/>
      <c r="I210" s="43">
        <f t="shared" si="13"/>
        <v>0</v>
      </c>
      <c r="J210" s="43">
        <f t="shared" si="14"/>
        <v>0</v>
      </c>
      <c r="K210" s="53"/>
      <c r="L210" s="68">
        <f t="shared" si="15"/>
        <v>0</v>
      </c>
    </row>
    <row r="211" spans="1:12" x14ac:dyDescent="0.25">
      <c r="A211" s="53"/>
      <c r="B211" s="53"/>
      <c r="C211" s="53"/>
      <c r="D211" s="74"/>
      <c r="E211" s="43">
        <f t="shared" si="12"/>
        <v>0</v>
      </c>
      <c r="F211" s="53"/>
      <c r="G211" s="53"/>
      <c r="H211" s="53"/>
      <c r="I211" s="43">
        <f t="shared" si="13"/>
        <v>0</v>
      </c>
      <c r="J211" s="43">
        <f t="shared" si="14"/>
        <v>0</v>
      </c>
      <c r="K211" s="53"/>
      <c r="L211" s="68">
        <f t="shared" si="15"/>
        <v>0</v>
      </c>
    </row>
    <row r="212" spans="1:12" x14ac:dyDescent="0.25">
      <c r="A212" s="53"/>
      <c r="B212" s="53"/>
      <c r="C212" s="53"/>
      <c r="D212" s="74"/>
      <c r="E212" s="43">
        <f t="shared" si="12"/>
        <v>0</v>
      </c>
      <c r="F212" s="53"/>
      <c r="G212" s="53"/>
      <c r="H212" s="53"/>
      <c r="I212" s="43">
        <f t="shared" si="13"/>
        <v>0</v>
      </c>
      <c r="J212" s="43">
        <f t="shared" si="14"/>
        <v>0</v>
      </c>
      <c r="K212" s="53"/>
      <c r="L212" s="68">
        <f t="shared" si="15"/>
        <v>0</v>
      </c>
    </row>
    <row r="213" spans="1:12" x14ac:dyDescent="0.25">
      <c r="A213" s="53"/>
      <c r="B213" s="53"/>
      <c r="C213" s="53"/>
      <c r="D213" s="74"/>
      <c r="E213" s="43">
        <f t="shared" si="12"/>
        <v>0</v>
      </c>
      <c r="F213" s="53"/>
      <c r="G213" s="53"/>
      <c r="H213" s="53"/>
      <c r="I213" s="43">
        <f t="shared" si="13"/>
        <v>0</v>
      </c>
      <c r="J213" s="43">
        <f t="shared" si="14"/>
        <v>0</v>
      </c>
      <c r="K213" s="53"/>
      <c r="L213" s="68">
        <f t="shared" si="15"/>
        <v>0</v>
      </c>
    </row>
    <row r="214" spans="1:12" x14ac:dyDescent="0.25">
      <c r="A214" s="53"/>
      <c r="B214" s="53"/>
      <c r="C214" s="53"/>
      <c r="D214" s="74"/>
      <c r="E214" s="43">
        <f t="shared" si="12"/>
        <v>0</v>
      </c>
      <c r="F214" s="53"/>
      <c r="G214" s="53"/>
      <c r="H214" s="53"/>
      <c r="I214" s="43">
        <f t="shared" si="13"/>
        <v>0</v>
      </c>
      <c r="J214" s="43">
        <f t="shared" si="14"/>
        <v>0</v>
      </c>
      <c r="K214" s="53"/>
      <c r="L214" s="68">
        <f t="shared" si="15"/>
        <v>0</v>
      </c>
    </row>
    <row r="215" spans="1:12" x14ac:dyDescent="0.25">
      <c r="A215" s="53"/>
      <c r="B215" s="53"/>
      <c r="C215" s="53"/>
      <c r="D215" s="74"/>
      <c r="E215" s="43">
        <f t="shared" si="12"/>
        <v>0</v>
      </c>
      <c r="F215" s="53"/>
      <c r="G215" s="53"/>
      <c r="H215" s="53"/>
      <c r="I215" s="43">
        <f t="shared" si="13"/>
        <v>0</v>
      </c>
      <c r="J215" s="43">
        <f t="shared" si="14"/>
        <v>0</v>
      </c>
      <c r="K215" s="53"/>
      <c r="L215" s="68">
        <f t="shared" si="15"/>
        <v>0</v>
      </c>
    </row>
    <row r="216" spans="1:12" x14ac:dyDescent="0.25">
      <c r="A216" s="53"/>
      <c r="B216" s="53"/>
      <c r="C216" s="53"/>
      <c r="D216" s="74"/>
      <c r="E216" s="43">
        <f t="shared" si="12"/>
        <v>0</v>
      </c>
      <c r="F216" s="53"/>
      <c r="G216" s="53"/>
      <c r="H216" s="53"/>
      <c r="I216" s="43">
        <f t="shared" si="13"/>
        <v>0</v>
      </c>
      <c r="J216" s="43">
        <f t="shared" si="14"/>
        <v>0</v>
      </c>
      <c r="K216" s="53"/>
      <c r="L216" s="68">
        <f t="shared" si="15"/>
        <v>0</v>
      </c>
    </row>
    <row r="217" spans="1:12" x14ac:dyDescent="0.25">
      <c r="A217" s="53"/>
      <c r="B217" s="53"/>
      <c r="C217" s="53"/>
      <c r="D217" s="74"/>
      <c r="E217" s="43">
        <f t="shared" si="12"/>
        <v>0</v>
      </c>
      <c r="F217" s="53"/>
      <c r="G217" s="53"/>
      <c r="H217" s="53"/>
      <c r="I217" s="43">
        <f t="shared" si="13"/>
        <v>0</v>
      </c>
      <c r="J217" s="43">
        <f t="shared" si="14"/>
        <v>0</v>
      </c>
      <c r="K217" s="53"/>
      <c r="L217" s="68">
        <f t="shared" si="15"/>
        <v>0</v>
      </c>
    </row>
    <row r="218" spans="1:12" x14ac:dyDescent="0.25">
      <c r="A218" s="53"/>
      <c r="B218" s="53"/>
      <c r="C218" s="53"/>
      <c r="D218" s="74"/>
      <c r="E218" s="43">
        <f t="shared" si="12"/>
        <v>0</v>
      </c>
      <c r="F218" s="53"/>
      <c r="G218" s="53"/>
      <c r="H218" s="53"/>
      <c r="I218" s="43">
        <f t="shared" si="13"/>
        <v>0</v>
      </c>
      <c r="J218" s="43">
        <f t="shared" si="14"/>
        <v>0</v>
      </c>
      <c r="K218" s="53"/>
      <c r="L218" s="68">
        <f t="shared" si="15"/>
        <v>0</v>
      </c>
    </row>
    <row r="219" spans="1:12" x14ac:dyDescent="0.25">
      <c r="A219" s="53"/>
      <c r="B219" s="53"/>
      <c r="C219" s="53"/>
      <c r="D219" s="74"/>
      <c r="E219" s="43">
        <f t="shared" si="12"/>
        <v>0</v>
      </c>
      <c r="F219" s="53"/>
      <c r="G219" s="53"/>
      <c r="H219" s="53"/>
      <c r="I219" s="43">
        <f t="shared" si="13"/>
        <v>0</v>
      </c>
      <c r="J219" s="43">
        <f t="shared" si="14"/>
        <v>0</v>
      </c>
      <c r="K219" s="53"/>
      <c r="L219" s="68">
        <f t="shared" si="15"/>
        <v>0</v>
      </c>
    </row>
    <row r="220" spans="1:12" x14ac:dyDescent="0.25">
      <c r="A220" s="53"/>
      <c r="B220" s="53"/>
      <c r="C220" s="53"/>
      <c r="D220" s="74"/>
      <c r="E220" s="43">
        <f t="shared" si="12"/>
        <v>0</v>
      </c>
      <c r="F220" s="53"/>
      <c r="G220" s="53"/>
      <c r="H220" s="53"/>
      <c r="I220" s="43">
        <f t="shared" si="13"/>
        <v>0</v>
      </c>
      <c r="J220" s="43">
        <f t="shared" si="14"/>
        <v>0</v>
      </c>
      <c r="K220" s="53"/>
      <c r="L220" s="68">
        <f t="shared" si="15"/>
        <v>0</v>
      </c>
    </row>
    <row r="221" spans="1:12" x14ac:dyDescent="0.25">
      <c r="A221" s="53"/>
      <c r="B221" s="53"/>
      <c r="C221" s="53"/>
      <c r="D221" s="74"/>
      <c r="E221" s="43">
        <f t="shared" si="12"/>
        <v>0</v>
      </c>
      <c r="F221" s="53"/>
      <c r="G221" s="53"/>
      <c r="H221" s="53"/>
      <c r="I221" s="43">
        <f t="shared" si="13"/>
        <v>0</v>
      </c>
      <c r="J221" s="43">
        <f t="shared" si="14"/>
        <v>0</v>
      </c>
      <c r="K221" s="53"/>
      <c r="L221" s="68">
        <f t="shared" si="15"/>
        <v>0</v>
      </c>
    </row>
    <row r="222" spans="1:12" x14ac:dyDescent="0.25">
      <c r="A222" s="53"/>
      <c r="B222" s="53"/>
      <c r="C222" s="53"/>
      <c r="D222" s="74"/>
      <c r="E222" s="43">
        <f t="shared" si="12"/>
        <v>0</v>
      </c>
      <c r="F222" s="53"/>
      <c r="G222" s="53"/>
      <c r="H222" s="53"/>
      <c r="I222" s="43">
        <f t="shared" si="13"/>
        <v>0</v>
      </c>
      <c r="J222" s="43">
        <f t="shared" si="14"/>
        <v>0</v>
      </c>
      <c r="K222" s="53"/>
      <c r="L222" s="68">
        <f t="shared" si="15"/>
        <v>0</v>
      </c>
    </row>
    <row r="223" spans="1:12" x14ac:dyDescent="0.25">
      <c r="A223" s="53"/>
      <c r="B223" s="53"/>
      <c r="C223" s="53"/>
      <c r="D223" s="74"/>
      <c r="E223" s="43">
        <f t="shared" si="12"/>
        <v>0</v>
      </c>
      <c r="F223" s="53"/>
      <c r="G223" s="53"/>
      <c r="H223" s="53"/>
      <c r="I223" s="43">
        <f t="shared" si="13"/>
        <v>0</v>
      </c>
      <c r="J223" s="43">
        <f t="shared" si="14"/>
        <v>0</v>
      </c>
      <c r="K223" s="53"/>
      <c r="L223" s="68">
        <f t="shared" si="15"/>
        <v>0</v>
      </c>
    </row>
    <row r="224" spans="1:12" x14ac:dyDescent="0.25">
      <c r="A224" s="53"/>
      <c r="B224" s="53"/>
      <c r="C224" s="53"/>
      <c r="D224" s="74"/>
      <c r="E224" s="43">
        <f t="shared" si="12"/>
        <v>0</v>
      </c>
      <c r="F224" s="53"/>
      <c r="G224" s="53"/>
      <c r="H224" s="53"/>
      <c r="I224" s="43">
        <f t="shared" si="13"/>
        <v>0</v>
      </c>
      <c r="J224" s="43">
        <f t="shared" si="14"/>
        <v>0</v>
      </c>
      <c r="K224" s="53"/>
      <c r="L224" s="68">
        <f t="shared" si="15"/>
        <v>0</v>
      </c>
    </row>
    <row r="225" spans="1:12" x14ac:dyDescent="0.25">
      <c r="A225" s="53"/>
      <c r="B225" s="53"/>
      <c r="C225" s="53"/>
      <c r="D225" s="74"/>
      <c r="E225" s="43">
        <f t="shared" si="12"/>
        <v>0</v>
      </c>
      <c r="F225" s="53"/>
      <c r="G225" s="53"/>
      <c r="H225" s="53"/>
      <c r="I225" s="43">
        <f t="shared" si="13"/>
        <v>0</v>
      </c>
      <c r="J225" s="43">
        <f t="shared" si="14"/>
        <v>0</v>
      </c>
      <c r="K225" s="53"/>
      <c r="L225" s="68">
        <f t="shared" si="15"/>
        <v>0</v>
      </c>
    </row>
    <row r="226" spans="1:12" x14ac:dyDescent="0.25">
      <c r="A226" s="53"/>
      <c r="B226" s="53"/>
      <c r="C226" s="53"/>
      <c r="D226" s="74"/>
      <c r="E226" s="43">
        <f t="shared" si="12"/>
        <v>0</v>
      </c>
      <c r="F226" s="53"/>
      <c r="G226" s="53"/>
      <c r="H226" s="53"/>
      <c r="I226" s="43">
        <f t="shared" si="13"/>
        <v>0</v>
      </c>
      <c r="J226" s="43">
        <f t="shared" si="14"/>
        <v>0</v>
      </c>
      <c r="K226" s="53"/>
      <c r="L226" s="68">
        <f t="shared" si="15"/>
        <v>0</v>
      </c>
    </row>
    <row r="227" spans="1:12" x14ac:dyDescent="0.25">
      <c r="A227" s="53"/>
      <c r="B227" s="53"/>
      <c r="C227" s="53"/>
      <c r="D227" s="74"/>
      <c r="E227" s="43">
        <f t="shared" si="12"/>
        <v>0</v>
      </c>
      <c r="F227" s="53"/>
      <c r="G227" s="53"/>
      <c r="H227" s="53"/>
      <c r="I227" s="43">
        <f t="shared" si="13"/>
        <v>0</v>
      </c>
      <c r="J227" s="43">
        <f t="shared" si="14"/>
        <v>0</v>
      </c>
      <c r="K227" s="53"/>
      <c r="L227" s="68">
        <f t="shared" si="15"/>
        <v>0</v>
      </c>
    </row>
    <row r="228" spans="1:12" x14ac:dyDescent="0.25">
      <c r="A228" s="53"/>
      <c r="B228" s="53"/>
      <c r="C228" s="53"/>
      <c r="D228" s="74"/>
      <c r="E228" s="43">
        <f t="shared" si="12"/>
        <v>0</v>
      </c>
      <c r="F228" s="53"/>
      <c r="G228" s="53"/>
      <c r="H228" s="53"/>
      <c r="I228" s="43">
        <f t="shared" si="13"/>
        <v>0</v>
      </c>
      <c r="J228" s="43">
        <f t="shared" si="14"/>
        <v>0</v>
      </c>
      <c r="K228" s="53"/>
      <c r="L228" s="68">
        <f t="shared" si="15"/>
        <v>0</v>
      </c>
    </row>
    <row r="229" spans="1:12" x14ac:dyDescent="0.25">
      <c r="A229" s="53"/>
      <c r="B229" s="53"/>
      <c r="C229" s="53"/>
      <c r="D229" s="74"/>
      <c r="E229" s="43">
        <f t="shared" si="12"/>
        <v>0</v>
      </c>
      <c r="F229" s="53"/>
      <c r="G229" s="53"/>
      <c r="H229" s="53"/>
      <c r="I229" s="43">
        <f t="shared" si="13"/>
        <v>0</v>
      </c>
      <c r="J229" s="43">
        <f t="shared" si="14"/>
        <v>0</v>
      </c>
      <c r="K229" s="53"/>
      <c r="L229" s="68">
        <f t="shared" si="15"/>
        <v>0</v>
      </c>
    </row>
    <row r="230" spans="1:12" x14ac:dyDescent="0.25">
      <c r="A230" s="53"/>
      <c r="B230" s="53"/>
      <c r="C230" s="53"/>
      <c r="D230" s="74"/>
      <c r="E230" s="43">
        <f t="shared" si="12"/>
        <v>0</v>
      </c>
      <c r="F230" s="53"/>
      <c r="G230" s="53"/>
      <c r="H230" s="53"/>
      <c r="I230" s="43">
        <f t="shared" si="13"/>
        <v>0</v>
      </c>
      <c r="J230" s="43">
        <f t="shared" si="14"/>
        <v>0</v>
      </c>
      <c r="K230" s="53"/>
      <c r="L230" s="68">
        <f t="shared" si="15"/>
        <v>0</v>
      </c>
    </row>
    <row r="231" spans="1:12" x14ac:dyDescent="0.25">
      <c r="A231" s="53"/>
      <c r="B231" s="53"/>
      <c r="C231" s="53"/>
      <c r="D231" s="74"/>
      <c r="E231" s="43">
        <f t="shared" si="12"/>
        <v>0</v>
      </c>
      <c r="F231" s="53"/>
      <c r="G231" s="53"/>
      <c r="H231" s="53"/>
      <c r="I231" s="43">
        <f t="shared" si="13"/>
        <v>0</v>
      </c>
      <c r="J231" s="43">
        <f t="shared" si="14"/>
        <v>0</v>
      </c>
      <c r="K231" s="53"/>
      <c r="L231" s="68">
        <f t="shared" si="15"/>
        <v>0</v>
      </c>
    </row>
    <row r="232" spans="1:12" x14ac:dyDescent="0.25">
      <c r="A232" s="53"/>
      <c r="B232" s="53"/>
      <c r="C232" s="53"/>
      <c r="D232" s="74"/>
      <c r="E232" s="43">
        <f t="shared" si="12"/>
        <v>0</v>
      </c>
      <c r="F232" s="53"/>
      <c r="G232" s="53"/>
      <c r="H232" s="53"/>
      <c r="I232" s="43">
        <f t="shared" si="13"/>
        <v>0</v>
      </c>
      <c r="J232" s="43">
        <f t="shared" si="14"/>
        <v>0</v>
      </c>
      <c r="K232" s="53"/>
      <c r="L232" s="68">
        <f t="shared" si="15"/>
        <v>0</v>
      </c>
    </row>
    <row r="233" spans="1:12" x14ac:dyDescent="0.25">
      <c r="A233" s="53"/>
      <c r="B233" s="53"/>
      <c r="C233" s="53"/>
      <c r="D233" s="74"/>
      <c r="E233" s="43">
        <f t="shared" si="12"/>
        <v>0</v>
      </c>
      <c r="F233" s="53"/>
      <c r="G233" s="53"/>
      <c r="H233" s="53"/>
      <c r="I233" s="43">
        <f t="shared" si="13"/>
        <v>0</v>
      </c>
      <c r="J233" s="43">
        <f t="shared" si="14"/>
        <v>0</v>
      </c>
      <c r="K233" s="53"/>
      <c r="L233" s="68">
        <f t="shared" si="15"/>
        <v>0</v>
      </c>
    </row>
    <row r="234" spans="1:12" x14ac:dyDescent="0.25">
      <c r="A234" s="53"/>
      <c r="B234" s="53"/>
      <c r="C234" s="53"/>
      <c r="D234" s="74"/>
      <c r="E234" s="43">
        <f t="shared" si="12"/>
        <v>0</v>
      </c>
      <c r="F234" s="53"/>
      <c r="G234" s="53"/>
      <c r="H234" s="53"/>
      <c r="I234" s="43">
        <f t="shared" si="13"/>
        <v>0</v>
      </c>
      <c r="J234" s="43">
        <f t="shared" si="14"/>
        <v>0</v>
      </c>
      <c r="K234" s="53"/>
      <c r="L234" s="68">
        <f t="shared" si="15"/>
        <v>0</v>
      </c>
    </row>
    <row r="235" spans="1:12" x14ac:dyDescent="0.25">
      <c r="A235" s="53"/>
      <c r="B235" s="53"/>
      <c r="C235" s="53"/>
      <c r="D235" s="74"/>
      <c r="E235" s="43">
        <f t="shared" si="12"/>
        <v>0</v>
      </c>
      <c r="F235" s="53"/>
      <c r="G235" s="53"/>
      <c r="H235" s="53"/>
      <c r="I235" s="43">
        <f t="shared" si="13"/>
        <v>0</v>
      </c>
      <c r="J235" s="43">
        <f t="shared" si="14"/>
        <v>0</v>
      </c>
      <c r="K235" s="53"/>
      <c r="L235" s="68">
        <f t="shared" si="15"/>
        <v>0</v>
      </c>
    </row>
    <row r="236" spans="1:12" x14ac:dyDescent="0.25">
      <c r="A236" s="53"/>
      <c r="B236" s="53"/>
      <c r="C236" s="53"/>
      <c r="D236" s="74"/>
      <c r="E236" s="43">
        <f t="shared" si="12"/>
        <v>0</v>
      </c>
      <c r="F236" s="53"/>
      <c r="G236" s="53"/>
      <c r="H236" s="53"/>
      <c r="I236" s="43">
        <f t="shared" si="13"/>
        <v>0</v>
      </c>
      <c r="J236" s="43">
        <f t="shared" si="14"/>
        <v>0</v>
      </c>
      <c r="K236" s="53"/>
      <c r="L236" s="68">
        <f t="shared" si="15"/>
        <v>0</v>
      </c>
    </row>
    <row r="237" spans="1:12" x14ac:dyDescent="0.25">
      <c r="A237" s="53"/>
      <c r="B237" s="53"/>
      <c r="C237" s="53"/>
      <c r="D237" s="74"/>
      <c r="E237" s="43">
        <f t="shared" si="12"/>
        <v>0</v>
      </c>
      <c r="F237" s="53"/>
      <c r="G237" s="53"/>
      <c r="H237" s="53"/>
      <c r="I237" s="43">
        <f t="shared" si="13"/>
        <v>0</v>
      </c>
      <c r="J237" s="43">
        <f t="shared" si="14"/>
        <v>0</v>
      </c>
      <c r="K237" s="53"/>
      <c r="L237" s="68">
        <f t="shared" si="15"/>
        <v>0</v>
      </c>
    </row>
    <row r="238" spans="1:12" x14ac:dyDescent="0.25">
      <c r="A238" s="53"/>
      <c r="B238" s="53"/>
      <c r="C238" s="53"/>
      <c r="D238" s="74"/>
      <c r="E238" s="43">
        <f t="shared" si="12"/>
        <v>0</v>
      </c>
      <c r="F238" s="53"/>
      <c r="G238" s="53"/>
      <c r="H238" s="53"/>
      <c r="I238" s="43">
        <f t="shared" si="13"/>
        <v>0</v>
      </c>
      <c r="J238" s="43">
        <f t="shared" si="14"/>
        <v>0</v>
      </c>
      <c r="K238" s="53"/>
      <c r="L238" s="68">
        <f t="shared" si="15"/>
        <v>0</v>
      </c>
    </row>
    <row r="239" spans="1:12" x14ac:dyDescent="0.25">
      <c r="A239" s="53"/>
      <c r="B239" s="53"/>
      <c r="C239" s="53"/>
      <c r="D239" s="74"/>
      <c r="E239" s="43">
        <f t="shared" si="12"/>
        <v>0</v>
      </c>
      <c r="F239" s="53"/>
      <c r="G239" s="53"/>
      <c r="H239" s="53"/>
      <c r="I239" s="43">
        <f t="shared" si="13"/>
        <v>0</v>
      </c>
      <c r="J239" s="43">
        <f t="shared" si="14"/>
        <v>0</v>
      </c>
      <c r="K239" s="53"/>
      <c r="L239" s="68">
        <f t="shared" si="15"/>
        <v>0</v>
      </c>
    </row>
    <row r="240" spans="1:12" x14ac:dyDescent="0.25">
      <c r="A240" s="53"/>
      <c r="B240" s="53"/>
      <c r="C240" s="53"/>
      <c r="D240" s="74"/>
      <c r="E240" s="43">
        <f t="shared" si="12"/>
        <v>0</v>
      </c>
      <c r="F240" s="53"/>
      <c r="G240" s="53"/>
      <c r="H240" s="53"/>
      <c r="I240" s="43">
        <f t="shared" si="13"/>
        <v>0</v>
      </c>
      <c r="J240" s="43">
        <f t="shared" si="14"/>
        <v>0</v>
      </c>
      <c r="K240" s="53"/>
      <c r="L240" s="68">
        <f t="shared" si="15"/>
        <v>0</v>
      </c>
    </row>
    <row r="241" spans="1:12" x14ac:dyDescent="0.25">
      <c r="A241" s="53"/>
      <c r="B241" s="53"/>
      <c r="C241" s="53"/>
      <c r="D241" s="74"/>
      <c r="E241" s="43">
        <f t="shared" si="12"/>
        <v>0</v>
      </c>
      <c r="F241" s="53"/>
      <c r="G241" s="53"/>
      <c r="H241" s="53"/>
      <c r="I241" s="43">
        <f t="shared" si="13"/>
        <v>0</v>
      </c>
      <c r="J241" s="43">
        <f t="shared" si="14"/>
        <v>0</v>
      </c>
      <c r="K241" s="53"/>
      <c r="L241" s="68">
        <f t="shared" si="15"/>
        <v>0</v>
      </c>
    </row>
    <row r="242" spans="1:12" x14ac:dyDescent="0.25">
      <c r="A242" s="53"/>
      <c r="B242" s="53"/>
      <c r="C242" s="53"/>
      <c r="D242" s="74"/>
      <c r="E242" s="43">
        <f t="shared" si="12"/>
        <v>0</v>
      </c>
      <c r="F242" s="53"/>
      <c r="G242" s="53"/>
      <c r="H242" s="53"/>
      <c r="I242" s="43">
        <f t="shared" si="13"/>
        <v>0</v>
      </c>
      <c r="J242" s="43">
        <f t="shared" si="14"/>
        <v>0</v>
      </c>
      <c r="K242" s="53"/>
      <c r="L242" s="68">
        <f t="shared" si="15"/>
        <v>0</v>
      </c>
    </row>
    <row r="243" spans="1:12" x14ac:dyDescent="0.25">
      <c r="A243" s="53"/>
      <c r="B243" s="53"/>
      <c r="C243" s="53"/>
      <c r="D243" s="74"/>
      <c r="E243" s="43">
        <f t="shared" si="12"/>
        <v>0</v>
      </c>
      <c r="F243" s="53"/>
      <c r="G243" s="53"/>
      <c r="H243" s="53"/>
      <c r="I243" s="43">
        <f t="shared" si="13"/>
        <v>0</v>
      </c>
      <c r="J243" s="43">
        <f t="shared" si="14"/>
        <v>0</v>
      </c>
      <c r="K243" s="53"/>
      <c r="L243" s="68">
        <f t="shared" si="15"/>
        <v>0</v>
      </c>
    </row>
    <row r="244" spans="1:12" x14ac:dyDescent="0.25">
      <c r="A244" s="53"/>
      <c r="B244" s="53"/>
      <c r="C244" s="53"/>
      <c r="D244" s="74"/>
      <c r="E244" s="43">
        <f t="shared" si="12"/>
        <v>0</v>
      </c>
      <c r="F244" s="53"/>
      <c r="G244" s="53"/>
      <c r="H244" s="53"/>
      <c r="I244" s="43">
        <f t="shared" si="13"/>
        <v>0</v>
      </c>
      <c r="J244" s="43">
        <f t="shared" si="14"/>
        <v>0</v>
      </c>
      <c r="K244" s="53"/>
      <c r="L244" s="68">
        <f t="shared" si="15"/>
        <v>0</v>
      </c>
    </row>
    <row r="245" spans="1:12" x14ac:dyDescent="0.25">
      <c r="A245" s="53"/>
      <c r="B245" s="53"/>
      <c r="C245" s="53"/>
      <c r="D245" s="74"/>
      <c r="E245" s="43">
        <f t="shared" si="12"/>
        <v>0</v>
      </c>
      <c r="F245" s="53"/>
      <c r="G245" s="53"/>
      <c r="H245" s="53"/>
      <c r="I245" s="43">
        <f t="shared" si="13"/>
        <v>0</v>
      </c>
      <c r="J245" s="43">
        <f t="shared" si="14"/>
        <v>0</v>
      </c>
      <c r="K245" s="53"/>
      <c r="L245" s="68">
        <f t="shared" si="15"/>
        <v>0</v>
      </c>
    </row>
    <row r="246" spans="1:12" x14ac:dyDescent="0.25">
      <c r="A246" s="53"/>
      <c r="B246" s="53"/>
      <c r="C246" s="53"/>
      <c r="D246" s="74"/>
      <c r="E246" s="43">
        <f t="shared" si="12"/>
        <v>0</v>
      </c>
      <c r="F246" s="53"/>
      <c r="G246" s="53"/>
      <c r="H246" s="53"/>
      <c r="I246" s="43">
        <f t="shared" si="13"/>
        <v>0</v>
      </c>
      <c r="J246" s="43">
        <f t="shared" si="14"/>
        <v>0</v>
      </c>
      <c r="K246" s="53"/>
      <c r="L246" s="68">
        <f t="shared" si="15"/>
        <v>0</v>
      </c>
    </row>
    <row r="247" spans="1:12" x14ac:dyDescent="0.25">
      <c r="A247" s="53"/>
      <c r="B247" s="53"/>
      <c r="C247" s="53"/>
      <c r="D247" s="74"/>
      <c r="E247" s="43">
        <f t="shared" si="12"/>
        <v>0</v>
      </c>
      <c r="F247" s="53"/>
      <c r="G247" s="53"/>
      <c r="H247" s="53"/>
      <c r="I247" s="43">
        <f t="shared" si="13"/>
        <v>0</v>
      </c>
      <c r="J247" s="43">
        <f t="shared" si="14"/>
        <v>0</v>
      </c>
      <c r="K247" s="53"/>
      <c r="L247" s="68">
        <f t="shared" si="15"/>
        <v>0</v>
      </c>
    </row>
    <row r="248" spans="1:12" x14ac:dyDescent="0.25">
      <c r="A248" s="53"/>
      <c r="B248" s="53"/>
      <c r="C248" s="53"/>
      <c r="D248" s="74"/>
      <c r="E248" s="43">
        <f t="shared" si="12"/>
        <v>0</v>
      </c>
      <c r="F248" s="53"/>
      <c r="G248" s="53"/>
      <c r="H248" s="53"/>
      <c r="I248" s="43">
        <f t="shared" si="13"/>
        <v>0</v>
      </c>
      <c r="J248" s="43">
        <f t="shared" si="14"/>
        <v>0</v>
      </c>
      <c r="K248" s="53"/>
      <c r="L248" s="68">
        <f t="shared" si="15"/>
        <v>0</v>
      </c>
    </row>
    <row r="249" spans="1:12" x14ac:dyDescent="0.25">
      <c r="A249" s="53"/>
      <c r="B249" s="53"/>
      <c r="C249" s="53"/>
      <c r="D249" s="74"/>
      <c r="E249" s="43">
        <f t="shared" si="12"/>
        <v>0</v>
      </c>
      <c r="F249" s="53"/>
      <c r="G249" s="53"/>
      <c r="H249" s="53"/>
      <c r="I249" s="43">
        <f t="shared" si="13"/>
        <v>0</v>
      </c>
      <c r="J249" s="43">
        <f t="shared" si="14"/>
        <v>0</v>
      </c>
      <c r="K249" s="53"/>
      <c r="L249" s="68">
        <f t="shared" si="15"/>
        <v>0</v>
      </c>
    </row>
    <row r="250" spans="1:12" x14ac:dyDescent="0.25">
      <c r="A250" s="53"/>
      <c r="B250" s="53"/>
      <c r="C250" s="53"/>
      <c r="D250" s="74"/>
      <c r="E250" s="43">
        <f t="shared" si="12"/>
        <v>0</v>
      </c>
      <c r="F250" s="53"/>
      <c r="G250" s="53"/>
      <c r="H250" s="53"/>
      <c r="I250" s="43">
        <f t="shared" si="13"/>
        <v>0</v>
      </c>
      <c r="J250" s="43">
        <f t="shared" si="14"/>
        <v>0</v>
      </c>
      <c r="K250" s="53"/>
      <c r="L250" s="68">
        <f t="shared" si="15"/>
        <v>0</v>
      </c>
    </row>
    <row r="251" spans="1:12" x14ac:dyDescent="0.25">
      <c r="A251" s="53"/>
      <c r="B251" s="53"/>
      <c r="C251" s="53"/>
      <c r="D251" s="74"/>
      <c r="E251" s="43">
        <f t="shared" si="12"/>
        <v>0</v>
      </c>
      <c r="F251" s="53"/>
      <c r="G251" s="53"/>
      <c r="H251" s="53"/>
      <c r="I251" s="43">
        <f t="shared" si="13"/>
        <v>0</v>
      </c>
      <c r="J251" s="43">
        <f t="shared" si="14"/>
        <v>0</v>
      </c>
      <c r="K251" s="53"/>
      <c r="L251" s="68">
        <f t="shared" si="15"/>
        <v>0</v>
      </c>
    </row>
    <row r="252" spans="1:12" x14ac:dyDescent="0.25">
      <c r="A252" s="53"/>
      <c r="B252" s="53"/>
      <c r="C252" s="53"/>
      <c r="D252" s="74"/>
      <c r="E252" s="43">
        <f t="shared" si="12"/>
        <v>0</v>
      </c>
      <c r="F252" s="53"/>
      <c r="G252" s="53"/>
      <c r="H252" s="53"/>
      <c r="I252" s="43">
        <f t="shared" si="13"/>
        <v>0</v>
      </c>
      <c r="J252" s="43">
        <f t="shared" si="14"/>
        <v>0</v>
      </c>
      <c r="K252" s="53"/>
      <c r="L252" s="68">
        <f t="shared" si="15"/>
        <v>0</v>
      </c>
    </row>
    <row r="253" spans="1:12" x14ac:dyDescent="0.25">
      <c r="A253" s="53"/>
      <c r="B253" s="53"/>
      <c r="C253" s="53"/>
      <c r="D253" s="74"/>
      <c r="E253" s="43">
        <f t="shared" si="12"/>
        <v>0</v>
      </c>
      <c r="F253" s="53"/>
      <c r="G253" s="53"/>
      <c r="H253" s="53"/>
      <c r="I253" s="43">
        <f t="shared" si="13"/>
        <v>0</v>
      </c>
      <c r="J253" s="43">
        <f t="shared" si="14"/>
        <v>0</v>
      </c>
      <c r="K253" s="53"/>
      <c r="L253" s="68">
        <f t="shared" si="15"/>
        <v>0</v>
      </c>
    </row>
    <row r="254" spans="1:12" x14ac:dyDescent="0.25">
      <c r="A254" s="53"/>
      <c r="B254" s="53"/>
      <c r="C254" s="53"/>
      <c r="D254" s="74"/>
      <c r="E254" s="43">
        <f t="shared" si="12"/>
        <v>0</v>
      </c>
      <c r="F254" s="53"/>
      <c r="G254" s="53"/>
      <c r="H254" s="53"/>
      <c r="I254" s="43">
        <f t="shared" si="13"/>
        <v>0</v>
      </c>
      <c r="J254" s="43">
        <f t="shared" si="14"/>
        <v>0</v>
      </c>
      <c r="K254" s="53"/>
      <c r="L254" s="68">
        <f t="shared" si="15"/>
        <v>0</v>
      </c>
    </row>
    <row r="255" spans="1:12" x14ac:dyDescent="0.25">
      <c r="A255" s="53"/>
      <c r="B255" s="53"/>
      <c r="C255" s="53"/>
      <c r="D255" s="74"/>
      <c r="E255" s="43">
        <f t="shared" si="12"/>
        <v>0</v>
      </c>
      <c r="F255" s="53"/>
      <c r="G255" s="53"/>
      <c r="H255" s="53"/>
      <c r="I255" s="43">
        <f t="shared" si="13"/>
        <v>0</v>
      </c>
      <c r="J255" s="43">
        <f t="shared" si="14"/>
        <v>0</v>
      </c>
      <c r="K255" s="53"/>
      <c r="L255" s="68">
        <f t="shared" si="15"/>
        <v>0</v>
      </c>
    </row>
    <row r="256" spans="1:12" x14ac:dyDescent="0.25">
      <c r="A256" s="53"/>
      <c r="B256" s="53"/>
      <c r="C256" s="53"/>
      <c r="D256" s="74"/>
      <c r="E256" s="43">
        <f t="shared" si="12"/>
        <v>0</v>
      </c>
      <c r="F256" s="53"/>
      <c r="G256" s="53"/>
      <c r="H256" s="53"/>
      <c r="I256" s="43">
        <f t="shared" si="13"/>
        <v>0</v>
      </c>
      <c r="J256" s="43">
        <f t="shared" si="14"/>
        <v>0</v>
      </c>
      <c r="K256" s="53"/>
      <c r="L256" s="68">
        <f t="shared" si="15"/>
        <v>0</v>
      </c>
    </row>
    <row r="257" spans="1:12" x14ac:dyDescent="0.25">
      <c r="A257" s="53"/>
      <c r="B257" s="53"/>
      <c r="C257" s="53"/>
      <c r="D257" s="74"/>
      <c r="E257" s="43">
        <f t="shared" si="12"/>
        <v>0</v>
      </c>
      <c r="F257" s="53"/>
      <c r="G257" s="53"/>
      <c r="H257" s="53"/>
      <c r="I257" s="43">
        <f t="shared" si="13"/>
        <v>0</v>
      </c>
      <c r="J257" s="43">
        <f t="shared" si="14"/>
        <v>0</v>
      </c>
      <c r="K257" s="53"/>
      <c r="L257" s="68">
        <f t="shared" si="15"/>
        <v>0</v>
      </c>
    </row>
    <row r="258" spans="1:12" x14ac:dyDescent="0.25">
      <c r="A258" s="53"/>
      <c r="B258" s="53"/>
      <c r="C258" s="53"/>
      <c r="D258" s="74"/>
      <c r="E258" s="43">
        <f t="shared" si="12"/>
        <v>0</v>
      </c>
      <c r="F258" s="53"/>
      <c r="G258" s="53"/>
      <c r="H258" s="53"/>
      <c r="I258" s="43">
        <f t="shared" si="13"/>
        <v>0</v>
      </c>
      <c r="J258" s="43">
        <f t="shared" si="14"/>
        <v>0</v>
      </c>
      <c r="K258" s="53"/>
      <c r="L258" s="68">
        <f t="shared" si="15"/>
        <v>0</v>
      </c>
    </row>
    <row r="259" spans="1:12" x14ac:dyDescent="0.25">
      <c r="A259" s="53"/>
      <c r="B259" s="53"/>
      <c r="C259" s="53"/>
      <c r="D259" s="74"/>
      <c r="E259" s="43">
        <f t="shared" si="12"/>
        <v>0</v>
      </c>
      <c r="F259" s="53"/>
      <c r="G259" s="53"/>
      <c r="H259" s="53"/>
      <c r="I259" s="43">
        <f t="shared" si="13"/>
        <v>0</v>
      </c>
      <c r="J259" s="43">
        <f t="shared" si="14"/>
        <v>0</v>
      </c>
      <c r="K259" s="53"/>
      <c r="L259" s="68">
        <f t="shared" si="15"/>
        <v>0</v>
      </c>
    </row>
    <row r="260" spans="1:12" x14ac:dyDescent="0.25">
      <c r="A260" s="53"/>
      <c r="B260" s="53"/>
      <c r="C260" s="53"/>
      <c r="D260" s="74"/>
      <c r="E260" s="43">
        <f t="shared" ref="E260:E323" si="16">(B260*(C260+0.5))+D260</f>
        <v>0</v>
      </c>
      <c r="F260" s="53"/>
      <c r="G260" s="53"/>
      <c r="H260" s="53"/>
      <c r="I260" s="43">
        <f t="shared" ref="I260:I323" si="17">SUM(F260:H260)</f>
        <v>0</v>
      </c>
      <c r="J260" s="43">
        <f t="shared" ref="J260:J323" si="18">E260*I260</f>
        <v>0</v>
      </c>
      <c r="K260" s="53"/>
      <c r="L260" s="68">
        <f t="shared" ref="L260:L323" si="19" xml:space="preserve"> IF(K260="yes",J260* 1.5,J260)</f>
        <v>0</v>
      </c>
    </row>
    <row r="261" spans="1:12" x14ac:dyDescent="0.25">
      <c r="A261" s="53"/>
      <c r="B261" s="53"/>
      <c r="C261" s="53"/>
      <c r="D261" s="74"/>
      <c r="E261" s="43">
        <f t="shared" si="16"/>
        <v>0</v>
      </c>
      <c r="F261" s="53"/>
      <c r="G261" s="53"/>
      <c r="H261" s="53"/>
      <c r="I261" s="43">
        <f t="shared" si="17"/>
        <v>0</v>
      </c>
      <c r="J261" s="43">
        <f t="shared" si="18"/>
        <v>0</v>
      </c>
      <c r="K261" s="53"/>
      <c r="L261" s="68">
        <f t="shared" si="19"/>
        <v>0</v>
      </c>
    </row>
    <row r="262" spans="1:12" x14ac:dyDescent="0.25">
      <c r="A262" s="53"/>
      <c r="B262" s="53"/>
      <c r="C262" s="53"/>
      <c r="D262" s="74"/>
      <c r="E262" s="43">
        <f t="shared" si="16"/>
        <v>0</v>
      </c>
      <c r="F262" s="53"/>
      <c r="G262" s="53"/>
      <c r="H262" s="53"/>
      <c r="I262" s="43">
        <f t="shared" si="17"/>
        <v>0</v>
      </c>
      <c r="J262" s="43">
        <f t="shared" si="18"/>
        <v>0</v>
      </c>
      <c r="K262" s="53"/>
      <c r="L262" s="68">
        <f t="shared" si="19"/>
        <v>0</v>
      </c>
    </row>
    <row r="263" spans="1:12" x14ac:dyDescent="0.25">
      <c r="A263" s="53"/>
      <c r="B263" s="53"/>
      <c r="C263" s="53"/>
      <c r="D263" s="74"/>
      <c r="E263" s="43">
        <f t="shared" si="16"/>
        <v>0</v>
      </c>
      <c r="F263" s="53"/>
      <c r="G263" s="53"/>
      <c r="H263" s="53"/>
      <c r="I263" s="43">
        <f t="shared" si="17"/>
        <v>0</v>
      </c>
      <c r="J263" s="43">
        <f t="shared" si="18"/>
        <v>0</v>
      </c>
      <c r="K263" s="53"/>
      <c r="L263" s="68">
        <f t="shared" si="19"/>
        <v>0</v>
      </c>
    </row>
    <row r="264" spans="1:12" x14ac:dyDescent="0.25">
      <c r="A264" s="53"/>
      <c r="B264" s="53"/>
      <c r="C264" s="53"/>
      <c r="D264" s="74"/>
      <c r="E264" s="43">
        <f t="shared" si="16"/>
        <v>0</v>
      </c>
      <c r="F264" s="53"/>
      <c r="G264" s="53"/>
      <c r="H264" s="53"/>
      <c r="I264" s="43">
        <f t="shared" si="17"/>
        <v>0</v>
      </c>
      <c r="J264" s="43">
        <f t="shared" si="18"/>
        <v>0</v>
      </c>
      <c r="K264" s="53"/>
      <c r="L264" s="68">
        <f t="shared" si="19"/>
        <v>0</v>
      </c>
    </row>
    <row r="265" spans="1:12" x14ac:dyDescent="0.25">
      <c r="A265" s="53"/>
      <c r="B265" s="53"/>
      <c r="C265" s="53"/>
      <c r="D265" s="74"/>
      <c r="E265" s="43">
        <f t="shared" si="16"/>
        <v>0</v>
      </c>
      <c r="F265" s="53"/>
      <c r="G265" s="53"/>
      <c r="H265" s="53"/>
      <c r="I265" s="43">
        <f t="shared" si="17"/>
        <v>0</v>
      </c>
      <c r="J265" s="43">
        <f t="shared" si="18"/>
        <v>0</v>
      </c>
      <c r="K265" s="53"/>
      <c r="L265" s="68">
        <f t="shared" si="19"/>
        <v>0</v>
      </c>
    </row>
    <row r="266" spans="1:12" x14ac:dyDescent="0.25">
      <c r="A266" s="53"/>
      <c r="B266" s="53"/>
      <c r="C266" s="53"/>
      <c r="D266" s="74"/>
      <c r="E266" s="43">
        <f t="shared" si="16"/>
        <v>0</v>
      </c>
      <c r="F266" s="53"/>
      <c r="G266" s="53"/>
      <c r="H266" s="53"/>
      <c r="I266" s="43">
        <f t="shared" si="17"/>
        <v>0</v>
      </c>
      <c r="J266" s="43">
        <f t="shared" si="18"/>
        <v>0</v>
      </c>
      <c r="K266" s="53"/>
      <c r="L266" s="68">
        <f t="shared" si="19"/>
        <v>0</v>
      </c>
    </row>
    <row r="267" spans="1:12" x14ac:dyDescent="0.25">
      <c r="A267" s="53"/>
      <c r="B267" s="53"/>
      <c r="C267" s="53"/>
      <c r="D267" s="74"/>
      <c r="E267" s="43">
        <f t="shared" si="16"/>
        <v>0</v>
      </c>
      <c r="F267" s="53"/>
      <c r="G267" s="53"/>
      <c r="H267" s="53"/>
      <c r="I267" s="43">
        <f t="shared" si="17"/>
        <v>0</v>
      </c>
      <c r="J267" s="43">
        <f t="shared" si="18"/>
        <v>0</v>
      </c>
      <c r="K267" s="53"/>
      <c r="L267" s="68">
        <f t="shared" si="19"/>
        <v>0</v>
      </c>
    </row>
    <row r="268" spans="1:12" x14ac:dyDescent="0.25">
      <c r="A268" s="53"/>
      <c r="B268" s="53"/>
      <c r="C268" s="53"/>
      <c r="D268" s="74"/>
      <c r="E268" s="43">
        <f t="shared" si="16"/>
        <v>0</v>
      </c>
      <c r="F268" s="53"/>
      <c r="G268" s="53"/>
      <c r="H268" s="53"/>
      <c r="I268" s="43">
        <f t="shared" si="17"/>
        <v>0</v>
      </c>
      <c r="J268" s="43">
        <f t="shared" si="18"/>
        <v>0</v>
      </c>
      <c r="K268" s="53"/>
      <c r="L268" s="68">
        <f t="shared" si="19"/>
        <v>0</v>
      </c>
    </row>
    <row r="269" spans="1:12" x14ac:dyDescent="0.25">
      <c r="A269" s="53"/>
      <c r="B269" s="53"/>
      <c r="C269" s="53"/>
      <c r="D269" s="74"/>
      <c r="E269" s="43">
        <f t="shared" si="16"/>
        <v>0</v>
      </c>
      <c r="F269" s="53"/>
      <c r="G269" s="53"/>
      <c r="H269" s="53"/>
      <c r="I269" s="43">
        <f t="shared" si="17"/>
        <v>0</v>
      </c>
      <c r="J269" s="43">
        <f t="shared" si="18"/>
        <v>0</v>
      </c>
      <c r="K269" s="53"/>
      <c r="L269" s="68">
        <f t="shared" si="19"/>
        <v>0</v>
      </c>
    </row>
    <row r="270" spans="1:12" x14ac:dyDescent="0.25">
      <c r="A270" s="53"/>
      <c r="B270" s="53"/>
      <c r="C270" s="53"/>
      <c r="D270" s="74"/>
      <c r="E270" s="43">
        <f t="shared" si="16"/>
        <v>0</v>
      </c>
      <c r="F270" s="53"/>
      <c r="G270" s="53"/>
      <c r="H270" s="53"/>
      <c r="I270" s="43">
        <f t="shared" si="17"/>
        <v>0</v>
      </c>
      <c r="J270" s="43">
        <f t="shared" si="18"/>
        <v>0</v>
      </c>
      <c r="K270" s="53"/>
      <c r="L270" s="68">
        <f t="shared" si="19"/>
        <v>0</v>
      </c>
    </row>
    <row r="271" spans="1:12" x14ac:dyDescent="0.25">
      <c r="A271" s="53"/>
      <c r="B271" s="53"/>
      <c r="C271" s="53"/>
      <c r="D271" s="74"/>
      <c r="E271" s="43">
        <f t="shared" si="16"/>
        <v>0</v>
      </c>
      <c r="F271" s="53"/>
      <c r="G271" s="53"/>
      <c r="H271" s="53"/>
      <c r="I271" s="43">
        <f t="shared" si="17"/>
        <v>0</v>
      </c>
      <c r="J271" s="43">
        <f t="shared" si="18"/>
        <v>0</v>
      </c>
      <c r="K271" s="53"/>
      <c r="L271" s="68">
        <f t="shared" si="19"/>
        <v>0</v>
      </c>
    </row>
    <row r="272" spans="1:12" x14ac:dyDescent="0.25">
      <c r="A272" s="53"/>
      <c r="B272" s="53"/>
      <c r="C272" s="53"/>
      <c r="D272" s="74"/>
      <c r="E272" s="43">
        <f t="shared" si="16"/>
        <v>0</v>
      </c>
      <c r="F272" s="53"/>
      <c r="G272" s="53"/>
      <c r="H272" s="53"/>
      <c r="I272" s="43">
        <f t="shared" si="17"/>
        <v>0</v>
      </c>
      <c r="J272" s="43">
        <f t="shared" si="18"/>
        <v>0</v>
      </c>
      <c r="K272" s="53"/>
      <c r="L272" s="68">
        <f t="shared" si="19"/>
        <v>0</v>
      </c>
    </row>
    <row r="273" spans="1:12" x14ac:dyDescent="0.25">
      <c r="A273" s="53"/>
      <c r="B273" s="53"/>
      <c r="C273" s="53"/>
      <c r="D273" s="74"/>
      <c r="E273" s="43">
        <f t="shared" si="16"/>
        <v>0</v>
      </c>
      <c r="F273" s="53"/>
      <c r="G273" s="53"/>
      <c r="H273" s="53"/>
      <c r="I273" s="43">
        <f t="shared" si="17"/>
        <v>0</v>
      </c>
      <c r="J273" s="43">
        <f t="shared" si="18"/>
        <v>0</v>
      </c>
      <c r="K273" s="53"/>
      <c r="L273" s="68">
        <f t="shared" si="19"/>
        <v>0</v>
      </c>
    </row>
    <row r="274" spans="1:12" x14ac:dyDescent="0.25">
      <c r="A274" s="53"/>
      <c r="B274" s="53"/>
      <c r="C274" s="53"/>
      <c r="D274" s="74"/>
      <c r="E274" s="43">
        <f t="shared" si="16"/>
        <v>0</v>
      </c>
      <c r="F274" s="53"/>
      <c r="G274" s="53"/>
      <c r="H274" s="53"/>
      <c r="I274" s="43">
        <f t="shared" si="17"/>
        <v>0</v>
      </c>
      <c r="J274" s="43">
        <f t="shared" si="18"/>
        <v>0</v>
      </c>
      <c r="K274" s="53"/>
      <c r="L274" s="68">
        <f t="shared" si="19"/>
        <v>0</v>
      </c>
    </row>
    <row r="275" spans="1:12" x14ac:dyDescent="0.25">
      <c r="A275" s="53"/>
      <c r="B275" s="53"/>
      <c r="C275" s="53"/>
      <c r="D275" s="74"/>
      <c r="E275" s="43">
        <f t="shared" si="16"/>
        <v>0</v>
      </c>
      <c r="F275" s="53"/>
      <c r="G275" s="53"/>
      <c r="H275" s="53"/>
      <c r="I275" s="43">
        <f t="shared" si="17"/>
        <v>0</v>
      </c>
      <c r="J275" s="43">
        <f t="shared" si="18"/>
        <v>0</v>
      </c>
      <c r="K275" s="53"/>
      <c r="L275" s="68">
        <f t="shared" si="19"/>
        <v>0</v>
      </c>
    </row>
    <row r="276" spans="1:12" x14ac:dyDescent="0.25">
      <c r="A276" s="53"/>
      <c r="B276" s="53"/>
      <c r="C276" s="53"/>
      <c r="D276" s="74"/>
      <c r="E276" s="43">
        <f t="shared" si="16"/>
        <v>0</v>
      </c>
      <c r="F276" s="53"/>
      <c r="G276" s="53"/>
      <c r="H276" s="53"/>
      <c r="I276" s="43">
        <f t="shared" si="17"/>
        <v>0</v>
      </c>
      <c r="J276" s="43">
        <f t="shared" si="18"/>
        <v>0</v>
      </c>
      <c r="K276" s="53"/>
      <c r="L276" s="68">
        <f t="shared" si="19"/>
        <v>0</v>
      </c>
    </row>
    <row r="277" spans="1:12" x14ac:dyDescent="0.25">
      <c r="A277" s="53"/>
      <c r="B277" s="53"/>
      <c r="C277" s="53"/>
      <c r="D277" s="74"/>
      <c r="E277" s="43">
        <f t="shared" si="16"/>
        <v>0</v>
      </c>
      <c r="F277" s="53"/>
      <c r="G277" s="53"/>
      <c r="H277" s="53"/>
      <c r="I277" s="43">
        <f t="shared" si="17"/>
        <v>0</v>
      </c>
      <c r="J277" s="43">
        <f t="shared" si="18"/>
        <v>0</v>
      </c>
      <c r="K277" s="53"/>
      <c r="L277" s="68">
        <f t="shared" si="19"/>
        <v>0</v>
      </c>
    </row>
    <row r="278" spans="1:12" x14ac:dyDescent="0.25">
      <c r="A278" s="53"/>
      <c r="B278" s="53"/>
      <c r="C278" s="53"/>
      <c r="D278" s="74"/>
      <c r="E278" s="43">
        <f t="shared" si="16"/>
        <v>0</v>
      </c>
      <c r="F278" s="53"/>
      <c r="G278" s="53"/>
      <c r="H278" s="53"/>
      <c r="I278" s="43">
        <f t="shared" si="17"/>
        <v>0</v>
      </c>
      <c r="J278" s="43">
        <f t="shared" si="18"/>
        <v>0</v>
      </c>
      <c r="K278" s="53"/>
      <c r="L278" s="68">
        <f t="shared" si="19"/>
        <v>0</v>
      </c>
    </row>
    <row r="279" spans="1:12" x14ac:dyDescent="0.25">
      <c r="A279" s="53"/>
      <c r="B279" s="53"/>
      <c r="C279" s="53"/>
      <c r="D279" s="74"/>
      <c r="E279" s="43">
        <f t="shared" si="16"/>
        <v>0</v>
      </c>
      <c r="F279" s="53"/>
      <c r="G279" s="53"/>
      <c r="H279" s="53"/>
      <c r="I279" s="43">
        <f t="shared" si="17"/>
        <v>0</v>
      </c>
      <c r="J279" s="43">
        <f t="shared" si="18"/>
        <v>0</v>
      </c>
      <c r="K279" s="53"/>
      <c r="L279" s="68">
        <f t="shared" si="19"/>
        <v>0</v>
      </c>
    </row>
    <row r="280" spans="1:12" x14ac:dyDescent="0.25">
      <c r="A280" s="53"/>
      <c r="B280" s="53"/>
      <c r="C280" s="53"/>
      <c r="D280" s="74"/>
      <c r="E280" s="43">
        <f t="shared" si="16"/>
        <v>0</v>
      </c>
      <c r="F280" s="53"/>
      <c r="G280" s="53"/>
      <c r="H280" s="53"/>
      <c r="I280" s="43">
        <f t="shared" si="17"/>
        <v>0</v>
      </c>
      <c r="J280" s="43">
        <f t="shared" si="18"/>
        <v>0</v>
      </c>
      <c r="K280" s="53"/>
      <c r="L280" s="68">
        <f t="shared" si="19"/>
        <v>0</v>
      </c>
    </row>
    <row r="281" spans="1:12" x14ac:dyDescent="0.25">
      <c r="A281" s="53"/>
      <c r="B281" s="53"/>
      <c r="C281" s="53"/>
      <c r="D281" s="74"/>
      <c r="E281" s="43">
        <f t="shared" si="16"/>
        <v>0</v>
      </c>
      <c r="F281" s="53"/>
      <c r="G281" s="53"/>
      <c r="H281" s="53"/>
      <c r="I281" s="43">
        <f t="shared" si="17"/>
        <v>0</v>
      </c>
      <c r="J281" s="43">
        <f t="shared" si="18"/>
        <v>0</v>
      </c>
      <c r="K281" s="53"/>
      <c r="L281" s="68">
        <f t="shared" si="19"/>
        <v>0</v>
      </c>
    </row>
    <row r="282" spans="1:12" x14ac:dyDescent="0.25">
      <c r="A282" s="53"/>
      <c r="B282" s="53"/>
      <c r="C282" s="53"/>
      <c r="D282" s="74"/>
      <c r="E282" s="43">
        <f t="shared" si="16"/>
        <v>0</v>
      </c>
      <c r="F282" s="53"/>
      <c r="G282" s="53"/>
      <c r="H282" s="53"/>
      <c r="I282" s="43">
        <f t="shared" si="17"/>
        <v>0</v>
      </c>
      <c r="J282" s="43">
        <f t="shared" si="18"/>
        <v>0</v>
      </c>
      <c r="K282" s="53"/>
      <c r="L282" s="68">
        <f t="shared" si="19"/>
        <v>0</v>
      </c>
    </row>
    <row r="283" spans="1:12" x14ac:dyDescent="0.25">
      <c r="A283" s="53"/>
      <c r="B283" s="53"/>
      <c r="C283" s="53"/>
      <c r="D283" s="74"/>
      <c r="E283" s="43">
        <f t="shared" si="16"/>
        <v>0</v>
      </c>
      <c r="F283" s="53"/>
      <c r="G283" s="53"/>
      <c r="H283" s="53"/>
      <c r="I283" s="43">
        <f t="shared" si="17"/>
        <v>0</v>
      </c>
      <c r="J283" s="43">
        <f t="shared" si="18"/>
        <v>0</v>
      </c>
      <c r="K283" s="53"/>
      <c r="L283" s="68">
        <f t="shared" si="19"/>
        <v>0</v>
      </c>
    </row>
    <row r="284" spans="1:12" x14ac:dyDescent="0.25">
      <c r="A284" s="53"/>
      <c r="B284" s="53"/>
      <c r="C284" s="53"/>
      <c r="D284" s="74"/>
      <c r="E284" s="43">
        <f t="shared" si="16"/>
        <v>0</v>
      </c>
      <c r="F284" s="53"/>
      <c r="G284" s="53"/>
      <c r="H284" s="53"/>
      <c r="I284" s="43">
        <f t="shared" si="17"/>
        <v>0</v>
      </c>
      <c r="J284" s="43">
        <f t="shared" si="18"/>
        <v>0</v>
      </c>
      <c r="K284" s="53"/>
      <c r="L284" s="68">
        <f t="shared" si="19"/>
        <v>0</v>
      </c>
    </row>
    <row r="285" spans="1:12" x14ac:dyDescent="0.25">
      <c r="A285" s="53"/>
      <c r="B285" s="53"/>
      <c r="C285" s="53"/>
      <c r="D285" s="74"/>
      <c r="E285" s="43">
        <f t="shared" si="16"/>
        <v>0</v>
      </c>
      <c r="F285" s="53"/>
      <c r="G285" s="53"/>
      <c r="H285" s="53"/>
      <c r="I285" s="43">
        <f t="shared" si="17"/>
        <v>0</v>
      </c>
      <c r="J285" s="43">
        <f t="shared" si="18"/>
        <v>0</v>
      </c>
      <c r="K285" s="53"/>
      <c r="L285" s="68">
        <f t="shared" si="19"/>
        <v>0</v>
      </c>
    </row>
    <row r="286" spans="1:12" x14ac:dyDescent="0.25">
      <c r="A286" s="53"/>
      <c r="B286" s="53"/>
      <c r="C286" s="53"/>
      <c r="D286" s="74"/>
      <c r="E286" s="43">
        <f t="shared" si="16"/>
        <v>0</v>
      </c>
      <c r="F286" s="53"/>
      <c r="G286" s="53"/>
      <c r="H286" s="53"/>
      <c r="I286" s="43">
        <f t="shared" si="17"/>
        <v>0</v>
      </c>
      <c r="J286" s="43">
        <f t="shared" si="18"/>
        <v>0</v>
      </c>
      <c r="K286" s="53"/>
      <c r="L286" s="68">
        <f t="shared" si="19"/>
        <v>0</v>
      </c>
    </row>
    <row r="287" spans="1:12" x14ac:dyDescent="0.25">
      <c r="A287" s="53"/>
      <c r="B287" s="53"/>
      <c r="C287" s="53"/>
      <c r="D287" s="74"/>
      <c r="E287" s="43">
        <f t="shared" si="16"/>
        <v>0</v>
      </c>
      <c r="F287" s="53"/>
      <c r="G287" s="53"/>
      <c r="H287" s="53"/>
      <c r="I287" s="43">
        <f t="shared" si="17"/>
        <v>0</v>
      </c>
      <c r="J287" s="43">
        <f t="shared" si="18"/>
        <v>0</v>
      </c>
      <c r="K287" s="53"/>
      <c r="L287" s="68">
        <f t="shared" si="19"/>
        <v>0</v>
      </c>
    </row>
    <row r="288" spans="1:12" x14ac:dyDescent="0.25">
      <c r="A288" s="53"/>
      <c r="B288" s="53"/>
      <c r="C288" s="53"/>
      <c r="D288" s="74"/>
      <c r="E288" s="43">
        <f t="shared" si="16"/>
        <v>0</v>
      </c>
      <c r="F288" s="53"/>
      <c r="G288" s="53"/>
      <c r="H288" s="53"/>
      <c r="I288" s="43">
        <f t="shared" si="17"/>
        <v>0</v>
      </c>
      <c r="J288" s="43">
        <f t="shared" si="18"/>
        <v>0</v>
      </c>
      <c r="K288" s="53"/>
      <c r="L288" s="68">
        <f t="shared" si="19"/>
        <v>0</v>
      </c>
    </row>
    <row r="289" spans="1:12" x14ac:dyDescent="0.25">
      <c r="A289" s="53"/>
      <c r="B289" s="53"/>
      <c r="C289" s="53"/>
      <c r="D289" s="74"/>
      <c r="E289" s="43">
        <f t="shared" si="16"/>
        <v>0</v>
      </c>
      <c r="F289" s="53"/>
      <c r="G289" s="53"/>
      <c r="H289" s="53"/>
      <c r="I289" s="43">
        <f t="shared" si="17"/>
        <v>0</v>
      </c>
      <c r="J289" s="43">
        <f t="shared" si="18"/>
        <v>0</v>
      </c>
      <c r="K289" s="53"/>
      <c r="L289" s="68">
        <f t="shared" si="19"/>
        <v>0</v>
      </c>
    </row>
    <row r="290" spans="1:12" x14ac:dyDescent="0.25">
      <c r="A290" s="53"/>
      <c r="B290" s="53"/>
      <c r="C290" s="53"/>
      <c r="D290" s="74"/>
      <c r="E290" s="43">
        <f t="shared" si="16"/>
        <v>0</v>
      </c>
      <c r="F290" s="53"/>
      <c r="G290" s="53"/>
      <c r="H290" s="53"/>
      <c r="I290" s="43">
        <f t="shared" si="17"/>
        <v>0</v>
      </c>
      <c r="J290" s="43">
        <f t="shared" si="18"/>
        <v>0</v>
      </c>
      <c r="K290" s="53"/>
      <c r="L290" s="68">
        <f t="shared" si="19"/>
        <v>0</v>
      </c>
    </row>
    <row r="291" spans="1:12" x14ac:dyDescent="0.25">
      <c r="A291" s="53"/>
      <c r="B291" s="53"/>
      <c r="C291" s="53"/>
      <c r="D291" s="74"/>
      <c r="E291" s="43">
        <f t="shared" si="16"/>
        <v>0</v>
      </c>
      <c r="F291" s="53"/>
      <c r="G291" s="53"/>
      <c r="H291" s="53"/>
      <c r="I291" s="43">
        <f t="shared" si="17"/>
        <v>0</v>
      </c>
      <c r="J291" s="43">
        <f t="shared" si="18"/>
        <v>0</v>
      </c>
      <c r="K291" s="53"/>
      <c r="L291" s="68">
        <f t="shared" si="19"/>
        <v>0</v>
      </c>
    </row>
    <row r="292" spans="1:12" x14ac:dyDescent="0.25">
      <c r="A292" s="53"/>
      <c r="B292" s="53"/>
      <c r="C292" s="53"/>
      <c r="D292" s="74"/>
      <c r="E292" s="43">
        <f t="shared" si="16"/>
        <v>0</v>
      </c>
      <c r="F292" s="53"/>
      <c r="G292" s="53"/>
      <c r="H292" s="53"/>
      <c r="I292" s="43">
        <f t="shared" si="17"/>
        <v>0</v>
      </c>
      <c r="J292" s="43">
        <f t="shared" si="18"/>
        <v>0</v>
      </c>
      <c r="K292" s="53"/>
      <c r="L292" s="68">
        <f t="shared" si="19"/>
        <v>0</v>
      </c>
    </row>
    <row r="293" spans="1:12" x14ac:dyDescent="0.25">
      <c r="A293" s="53"/>
      <c r="B293" s="53"/>
      <c r="C293" s="53"/>
      <c r="D293" s="74"/>
      <c r="E293" s="43">
        <f t="shared" si="16"/>
        <v>0</v>
      </c>
      <c r="F293" s="53"/>
      <c r="G293" s="53"/>
      <c r="H293" s="53"/>
      <c r="I293" s="43">
        <f t="shared" si="17"/>
        <v>0</v>
      </c>
      <c r="J293" s="43">
        <f t="shared" si="18"/>
        <v>0</v>
      </c>
      <c r="K293" s="53"/>
      <c r="L293" s="68">
        <f t="shared" si="19"/>
        <v>0</v>
      </c>
    </row>
    <row r="294" spans="1:12" x14ac:dyDescent="0.25">
      <c r="A294" s="53"/>
      <c r="B294" s="53"/>
      <c r="C294" s="53"/>
      <c r="D294" s="74"/>
      <c r="E294" s="43">
        <f t="shared" si="16"/>
        <v>0</v>
      </c>
      <c r="F294" s="53"/>
      <c r="G294" s="53"/>
      <c r="H294" s="53"/>
      <c r="I294" s="43">
        <f t="shared" si="17"/>
        <v>0</v>
      </c>
      <c r="J294" s="43">
        <f t="shared" si="18"/>
        <v>0</v>
      </c>
      <c r="K294" s="53"/>
      <c r="L294" s="68">
        <f t="shared" si="19"/>
        <v>0</v>
      </c>
    </row>
    <row r="295" spans="1:12" x14ac:dyDescent="0.25">
      <c r="A295" s="53"/>
      <c r="B295" s="53"/>
      <c r="C295" s="53"/>
      <c r="D295" s="74"/>
      <c r="E295" s="43">
        <f t="shared" si="16"/>
        <v>0</v>
      </c>
      <c r="F295" s="53"/>
      <c r="G295" s="53"/>
      <c r="H295" s="53"/>
      <c r="I295" s="43">
        <f t="shared" si="17"/>
        <v>0</v>
      </c>
      <c r="J295" s="43">
        <f t="shared" si="18"/>
        <v>0</v>
      </c>
      <c r="K295" s="53"/>
      <c r="L295" s="68">
        <f t="shared" si="19"/>
        <v>0</v>
      </c>
    </row>
    <row r="296" spans="1:12" x14ac:dyDescent="0.25">
      <c r="A296" s="53"/>
      <c r="B296" s="53"/>
      <c r="C296" s="53"/>
      <c r="D296" s="74"/>
      <c r="E296" s="43">
        <f t="shared" si="16"/>
        <v>0</v>
      </c>
      <c r="F296" s="53"/>
      <c r="G296" s="53"/>
      <c r="H296" s="53"/>
      <c r="I296" s="43">
        <f t="shared" si="17"/>
        <v>0</v>
      </c>
      <c r="J296" s="43">
        <f t="shared" si="18"/>
        <v>0</v>
      </c>
      <c r="K296" s="53"/>
      <c r="L296" s="68">
        <f t="shared" si="19"/>
        <v>0</v>
      </c>
    </row>
    <row r="297" spans="1:12" x14ac:dyDescent="0.25">
      <c r="A297" s="53"/>
      <c r="B297" s="53"/>
      <c r="C297" s="53"/>
      <c r="D297" s="74"/>
      <c r="E297" s="43">
        <f t="shared" si="16"/>
        <v>0</v>
      </c>
      <c r="F297" s="53"/>
      <c r="G297" s="53"/>
      <c r="H297" s="53"/>
      <c r="I297" s="43">
        <f t="shared" si="17"/>
        <v>0</v>
      </c>
      <c r="J297" s="43">
        <f t="shared" si="18"/>
        <v>0</v>
      </c>
      <c r="K297" s="53"/>
      <c r="L297" s="68">
        <f t="shared" si="19"/>
        <v>0</v>
      </c>
    </row>
    <row r="298" spans="1:12" x14ac:dyDescent="0.25">
      <c r="A298" s="53"/>
      <c r="B298" s="53"/>
      <c r="C298" s="53"/>
      <c r="D298" s="74"/>
      <c r="E298" s="43">
        <f t="shared" si="16"/>
        <v>0</v>
      </c>
      <c r="F298" s="53"/>
      <c r="G298" s="53"/>
      <c r="H298" s="53"/>
      <c r="I298" s="43">
        <f t="shared" si="17"/>
        <v>0</v>
      </c>
      <c r="J298" s="43">
        <f t="shared" si="18"/>
        <v>0</v>
      </c>
      <c r="K298" s="53"/>
      <c r="L298" s="68">
        <f t="shared" si="19"/>
        <v>0</v>
      </c>
    </row>
    <row r="299" spans="1:12" x14ac:dyDescent="0.25">
      <c r="A299" s="53"/>
      <c r="B299" s="53"/>
      <c r="C299" s="53"/>
      <c r="D299" s="74"/>
      <c r="E299" s="43">
        <f t="shared" si="16"/>
        <v>0</v>
      </c>
      <c r="F299" s="53"/>
      <c r="G299" s="53"/>
      <c r="H299" s="53"/>
      <c r="I299" s="43">
        <f t="shared" si="17"/>
        <v>0</v>
      </c>
      <c r="J299" s="43">
        <f t="shared" si="18"/>
        <v>0</v>
      </c>
      <c r="K299" s="53"/>
      <c r="L299" s="68">
        <f t="shared" si="19"/>
        <v>0</v>
      </c>
    </row>
    <row r="300" spans="1:12" x14ac:dyDescent="0.25">
      <c r="A300" s="53"/>
      <c r="B300" s="53"/>
      <c r="C300" s="53"/>
      <c r="D300" s="74"/>
      <c r="E300" s="43">
        <f t="shared" si="16"/>
        <v>0</v>
      </c>
      <c r="F300" s="53"/>
      <c r="G300" s="53"/>
      <c r="H300" s="53"/>
      <c r="I300" s="43">
        <f t="shared" si="17"/>
        <v>0</v>
      </c>
      <c r="J300" s="43">
        <f t="shared" si="18"/>
        <v>0</v>
      </c>
      <c r="K300" s="53"/>
      <c r="L300" s="68">
        <f t="shared" si="19"/>
        <v>0</v>
      </c>
    </row>
    <row r="301" spans="1:12" x14ac:dyDescent="0.25">
      <c r="A301" s="53"/>
      <c r="B301" s="53"/>
      <c r="C301" s="53"/>
      <c r="D301" s="74"/>
      <c r="E301" s="43">
        <f t="shared" si="16"/>
        <v>0</v>
      </c>
      <c r="F301" s="53"/>
      <c r="G301" s="53"/>
      <c r="H301" s="53"/>
      <c r="I301" s="43">
        <f t="shared" si="17"/>
        <v>0</v>
      </c>
      <c r="J301" s="43">
        <f t="shared" si="18"/>
        <v>0</v>
      </c>
      <c r="K301" s="53"/>
      <c r="L301" s="68">
        <f t="shared" si="19"/>
        <v>0</v>
      </c>
    </row>
    <row r="302" spans="1:12" x14ac:dyDescent="0.25">
      <c r="A302" s="53"/>
      <c r="B302" s="53"/>
      <c r="C302" s="53"/>
      <c r="D302" s="74"/>
      <c r="E302" s="43">
        <f t="shared" si="16"/>
        <v>0</v>
      </c>
      <c r="F302" s="53"/>
      <c r="G302" s="53"/>
      <c r="H302" s="53"/>
      <c r="I302" s="43">
        <f t="shared" si="17"/>
        <v>0</v>
      </c>
      <c r="J302" s="43">
        <f t="shared" si="18"/>
        <v>0</v>
      </c>
      <c r="K302" s="53"/>
      <c r="L302" s="68">
        <f t="shared" si="19"/>
        <v>0</v>
      </c>
    </row>
    <row r="303" spans="1:12" x14ac:dyDescent="0.25">
      <c r="A303" s="53"/>
      <c r="B303" s="53"/>
      <c r="C303" s="53"/>
      <c r="D303" s="74"/>
      <c r="E303" s="43">
        <f t="shared" si="16"/>
        <v>0</v>
      </c>
      <c r="F303" s="53"/>
      <c r="G303" s="53"/>
      <c r="H303" s="53"/>
      <c r="I303" s="43">
        <f t="shared" si="17"/>
        <v>0</v>
      </c>
      <c r="J303" s="43">
        <f t="shared" si="18"/>
        <v>0</v>
      </c>
      <c r="K303" s="53"/>
      <c r="L303" s="68">
        <f t="shared" si="19"/>
        <v>0</v>
      </c>
    </row>
    <row r="304" spans="1:12" x14ac:dyDescent="0.25">
      <c r="A304" s="53"/>
      <c r="B304" s="53"/>
      <c r="C304" s="53"/>
      <c r="D304" s="74"/>
      <c r="E304" s="43">
        <f t="shared" si="16"/>
        <v>0</v>
      </c>
      <c r="F304" s="53"/>
      <c r="G304" s="53"/>
      <c r="H304" s="53"/>
      <c r="I304" s="43">
        <f t="shared" si="17"/>
        <v>0</v>
      </c>
      <c r="J304" s="43">
        <f t="shared" si="18"/>
        <v>0</v>
      </c>
      <c r="K304" s="53"/>
      <c r="L304" s="68">
        <f t="shared" si="19"/>
        <v>0</v>
      </c>
    </row>
    <row r="305" spans="1:12" x14ac:dyDescent="0.25">
      <c r="A305" s="53"/>
      <c r="B305" s="53"/>
      <c r="C305" s="53"/>
      <c r="D305" s="74"/>
      <c r="E305" s="43">
        <f t="shared" si="16"/>
        <v>0</v>
      </c>
      <c r="F305" s="53"/>
      <c r="G305" s="53"/>
      <c r="H305" s="53"/>
      <c r="I305" s="43">
        <f t="shared" si="17"/>
        <v>0</v>
      </c>
      <c r="J305" s="43">
        <f t="shared" si="18"/>
        <v>0</v>
      </c>
      <c r="K305" s="53"/>
      <c r="L305" s="68">
        <f t="shared" si="19"/>
        <v>0</v>
      </c>
    </row>
    <row r="306" spans="1:12" x14ac:dyDescent="0.25">
      <c r="A306" s="53"/>
      <c r="B306" s="53"/>
      <c r="C306" s="53"/>
      <c r="D306" s="74"/>
      <c r="E306" s="43">
        <f t="shared" si="16"/>
        <v>0</v>
      </c>
      <c r="F306" s="53"/>
      <c r="G306" s="53"/>
      <c r="H306" s="53"/>
      <c r="I306" s="43">
        <f t="shared" si="17"/>
        <v>0</v>
      </c>
      <c r="J306" s="43">
        <f t="shared" si="18"/>
        <v>0</v>
      </c>
      <c r="K306" s="53"/>
      <c r="L306" s="68">
        <f t="shared" si="19"/>
        <v>0</v>
      </c>
    </row>
    <row r="307" spans="1:12" x14ac:dyDescent="0.25">
      <c r="A307" s="53"/>
      <c r="B307" s="53"/>
      <c r="C307" s="53"/>
      <c r="D307" s="74"/>
      <c r="E307" s="43">
        <f t="shared" si="16"/>
        <v>0</v>
      </c>
      <c r="F307" s="53"/>
      <c r="G307" s="53"/>
      <c r="H307" s="53"/>
      <c r="I307" s="43">
        <f t="shared" si="17"/>
        <v>0</v>
      </c>
      <c r="J307" s="43">
        <f t="shared" si="18"/>
        <v>0</v>
      </c>
      <c r="K307" s="53"/>
      <c r="L307" s="68">
        <f t="shared" si="19"/>
        <v>0</v>
      </c>
    </row>
    <row r="308" spans="1:12" x14ac:dyDescent="0.25">
      <c r="A308" s="53"/>
      <c r="B308" s="53"/>
      <c r="C308" s="53"/>
      <c r="D308" s="74"/>
      <c r="E308" s="43">
        <f t="shared" si="16"/>
        <v>0</v>
      </c>
      <c r="F308" s="53"/>
      <c r="G308" s="53"/>
      <c r="H308" s="53"/>
      <c r="I308" s="43">
        <f t="shared" si="17"/>
        <v>0</v>
      </c>
      <c r="J308" s="43">
        <f t="shared" si="18"/>
        <v>0</v>
      </c>
      <c r="K308" s="53"/>
      <c r="L308" s="68">
        <f t="shared" si="19"/>
        <v>0</v>
      </c>
    </row>
    <row r="309" spans="1:12" x14ac:dyDescent="0.25">
      <c r="A309" s="53"/>
      <c r="B309" s="53"/>
      <c r="C309" s="53"/>
      <c r="D309" s="74"/>
      <c r="E309" s="43">
        <f t="shared" si="16"/>
        <v>0</v>
      </c>
      <c r="F309" s="53"/>
      <c r="G309" s="53"/>
      <c r="H309" s="53"/>
      <c r="I309" s="43">
        <f t="shared" si="17"/>
        <v>0</v>
      </c>
      <c r="J309" s="43">
        <f t="shared" si="18"/>
        <v>0</v>
      </c>
      <c r="K309" s="53"/>
      <c r="L309" s="68">
        <f t="shared" si="19"/>
        <v>0</v>
      </c>
    </row>
    <row r="310" spans="1:12" x14ac:dyDescent="0.25">
      <c r="A310" s="53"/>
      <c r="B310" s="53"/>
      <c r="C310" s="53"/>
      <c r="D310" s="74"/>
      <c r="E310" s="43">
        <f t="shared" si="16"/>
        <v>0</v>
      </c>
      <c r="F310" s="53"/>
      <c r="G310" s="53"/>
      <c r="H310" s="53"/>
      <c r="I310" s="43">
        <f t="shared" si="17"/>
        <v>0</v>
      </c>
      <c r="J310" s="43">
        <f t="shared" si="18"/>
        <v>0</v>
      </c>
      <c r="K310" s="53"/>
      <c r="L310" s="68">
        <f t="shared" si="19"/>
        <v>0</v>
      </c>
    </row>
    <row r="311" spans="1:12" x14ac:dyDescent="0.25">
      <c r="A311" s="53"/>
      <c r="B311" s="53"/>
      <c r="C311" s="53"/>
      <c r="D311" s="74"/>
      <c r="E311" s="43">
        <f t="shared" si="16"/>
        <v>0</v>
      </c>
      <c r="F311" s="53"/>
      <c r="G311" s="53"/>
      <c r="H311" s="53"/>
      <c r="I311" s="43">
        <f t="shared" si="17"/>
        <v>0</v>
      </c>
      <c r="J311" s="43">
        <f t="shared" si="18"/>
        <v>0</v>
      </c>
      <c r="K311" s="53"/>
      <c r="L311" s="68">
        <f t="shared" si="19"/>
        <v>0</v>
      </c>
    </row>
    <row r="312" spans="1:12" x14ac:dyDescent="0.25">
      <c r="A312" s="53"/>
      <c r="B312" s="53"/>
      <c r="C312" s="53"/>
      <c r="D312" s="74"/>
      <c r="E312" s="43">
        <f t="shared" si="16"/>
        <v>0</v>
      </c>
      <c r="F312" s="53"/>
      <c r="G312" s="53"/>
      <c r="H312" s="53"/>
      <c r="I312" s="43">
        <f t="shared" si="17"/>
        <v>0</v>
      </c>
      <c r="J312" s="43">
        <f t="shared" si="18"/>
        <v>0</v>
      </c>
      <c r="K312" s="53"/>
      <c r="L312" s="68">
        <f t="shared" si="19"/>
        <v>0</v>
      </c>
    </row>
    <row r="313" spans="1:12" x14ac:dyDescent="0.25">
      <c r="A313" s="53"/>
      <c r="B313" s="53"/>
      <c r="C313" s="53"/>
      <c r="D313" s="74"/>
      <c r="E313" s="43">
        <f t="shared" si="16"/>
        <v>0</v>
      </c>
      <c r="F313" s="53"/>
      <c r="G313" s="53"/>
      <c r="H313" s="53"/>
      <c r="I313" s="43">
        <f t="shared" si="17"/>
        <v>0</v>
      </c>
      <c r="J313" s="43">
        <f t="shared" si="18"/>
        <v>0</v>
      </c>
      <c r="K313" s="53"/>
      <c r="L313" s="68">
        <f t="shared" si="19"/>
        <v>0</v>
      </c>
    </row>
    <row r="314" spans="1:12" x14ac:dyDescent="0.25">
      <c r="A314" s="53"/>
      <c r="B314" s="53"/>
      <c r="C314" s="53"/>
      <c r="D314" s="74"/>
      <c r="E314" s="43">
        <f t="shared" si="16"/>
        <v>0</v>
      </c>
      <c r="F314" s="53"/>
      <c r="G314" s="53"/>
      <c r="H314" s="53"/>
      <c r="I314" s="43">
        <f t="shared" si="17"/>
        <v>0</v>
      </c>
      <c r="J314" s="43">
        <f t="shared" si="18"/>
        <v>0</v>
      </c>
      <c r="K314" s="53"/>
      <c r="L314" s="68">
        <f t="shared" si="19"/>
        <v>0</v>
      </c>
    </row>
    <row r="315" spans="1:12" x14ac:dyDescent="0.25">
      <c r="A315" s="53"/>
      <c r="B315" s="53"/>
      <c r="C315" s="53"/>
      <c r="D315" s="74"/>
      <c r="E315" s="43">
        <f t="shared" si="16"/>
        <v>0</v>
      </c>
      <c r="F315" s="53"/>
      <c r="G315" s="53"/>
      <c r="H315" s="53"/>
      <c r="I315" s="43">
        <f t="shared" si="17"/>
        <v>0</v>
      </c>
      <c r="J315" s="43">
        <f t="shared" si="18"/>
        <v>0</v>
      </c>
      <c r="K315" s="53"/>
      <c r="L315" s="68">
        <f t="shared" si="19"/>
        <v>0</v>
      </c>
    </row>
    <row r="316" spans="1:12" x14ac:dyDescent="0.25">
      <c r="A316" s="53"/>
      <c r="B316" s="53"/>
      <c r="C316" s="53"/>
      <c r="D316" s="74"/>
      <c r="E316" s="43">
        <f t="shared" si="16"/>
        <v>0</v>
      </c>
      <c r="F316" s="53"/>
      <c r="G316" s="53"/>
      <c r="H316" s="53"/>
      <c r="I316" s="43">
        <f t="shared" si="17"/>
        <v>0</v>
      </c>
      <c r="J316" s="43">
        <f t="shared" si="18"/>
        <v>0</v>
      </c>
      <c r="K316" s="53"/>
      <c r="L316" s="68">
        <f t="shared" si="19"/>
        <v>0</v>
      </c>
    </row>
    <row r="317" spans="1:12" x14ac:dyDescent="0.25">
      <c r="A317" s="53"/>
      <c r="B317" s="53"/>
      <c r="C317" s="53"/>
      <c r="D317" s="74"/>
      <c r="E317" s="43">
        <f t="shared" si="16"/>
        <v>0</v>
      </c>
      <c r="F317" s="53"/>
      <c r="G317" s="53"/>
      <c r="H317" s="53"/>
      <c r="I317" s="43">
        <f t="shared" si="17"/>
        <v>0</v>
      </c>
      <c r="J317" s="43">
        <f t="shared" si="18"/>
        <v>0</v>
      </c>
      <c r="K317" s="53"/>
      <c r="L317" s="68">
        <f t="shared" si="19"/>
        <v>0</v>
      </c>
    </row>
    <row r="318" spans="1:12" x14ac:dyDescent="0.25">
      <c r="A318" s="53"/>
      <c r="B318" s="53"/>
      <c r="C318" s="53"/>
      <c r="D318" s="74"/>
      <c r="E318" s="43">
        <f t="shared" si="16"/>
        <v>0</v>
      </c>
      <c r="F318" s="53"/>
      <c r="G318" s="53"/>
      <c r="H318" s="53"/>
      <c r="I318" s="43">
        <f t="shared" si="17"/>
        <v>0</v>
      </c>
      <c r="J318" s="43">
        <f t="shared" si="18"/>
        <v>0</v>
      </c>
      <c r="K318" s="53"/>
      <c r="L318" s="68">
        <f t="shared" si="19"/>
        <v>0</v>
      </c>
    </row>
    <row r="319" spans="1:12" x14ac:dyDescent="0.25">
      <c r="A319" s="53"/>
      <c r="B319" s="53"/>
      <c r="C319" s="53"/>
      <c r="D319" s="74"/>
      <c r="E319" s="43">
        <f t="shared" si="16"/>
        <v>0</v>
      </c>
      <c r="F319" s="53"/>
      <c r="G319" s="53"/>
      <c r="H319" s="53"/>
      <c r="I319" s="43">
        <f t="shared" si="17"/>
        <v>0</v>
      </c>
      <c r="J319" s="43">
        <f t="shared" si="18"/>
        <v>0</v>
      </c>
      <c r="K319" s="53"/>
      <c r="L319" s="68">
        <f t="shared" si="19"/>
        <v>0</v>
      </c>
    </row>
    <row r="320" spans="1:12" x14ac:dyDescent="0.25">
      <c r="A320" s="53"/>
      <c r="B320" s="53"/>
      <c r="C320" s="53"/>
      <c r="D320" s="74"/>
      <c r="E320" s="43">
        <f t="shared" si="16"/>
        <v>0</v>
      </c>
      <c r="F320" s="53"/>
      <c r="G320" s="53"/>
      <c r="H320" s="53"/>
      <c r="I320" s="43">
        <f t="shared" si="17"/>
        <v>0</v>
      </c>
      <c r="J320" s="43">
        <f t="shared" si="18"/>
        <v>0</v>
      </c>
      <c r="K320" s="53"/>
      <c r="L320" s="68">
        <f t="shared" si="19"/>
        <v>0</v>
      </c>
    </row>
    <row r="321" spans="1:12" x14ac:dyDescent="0.25">
      <c r="A321" s="53"/>
      <c r="B321" s="53"/>
      <c r="C321" s="53"/>
      <c r="D321" s="74"/>
      <c r="E321" s="43">
        <f t="shared" si="16"/>
        <v>0</v>
      </c>
      <c r="F321" s="53"/>
      <c r="G321" s="53"/>
      <c r="H321" s="53"/>
      <c r="I321" s="43">
        <f t="shared" si="17"/>
        <v>0</v>
      </c>
      <c r="J321" s="43">
        <f t="shared" si="18"/>
        <v>0</v>
      </c>
      <c r="K321" s="53"/>
      <c r="L321" s="68">
        <f t="shared" si="19"/>
        <v>0</v>
      </c>
    </row>
    <row r="322" spans="1:12" x14ac:dyDescent="0.25">
      <c r="A322" s="53"/>
      <c r="B322" s="53"/>
      <c r="C322" s="53"/>
      <c r="D322" s="74"/>
      <c r="E322" s="43">
        <f t="shared" si="16"/>
        <v>0</v>
      </c>
      <c r="F322" s="53"/>
      <c r="G322" s="53"/>
      <c r="H322" s="53"/>
      <c r="I322" s="43">
        <f t="shared" si="17"/>
        <v>0</v>
      </c>
      <c r="J322" s="43">
        <f t="shared" si="18"/>
        <v>0</v>
      </c>
      <c r="K322" s="53"/>
      <c r="L322" s="68">
        <f t="shared" si="19"/>
        <v>0</v>
      </c>
    </row>
    <row r="323" spans="1:12" x14ac:dyDescent="0.25">
      <c r="A323" s="53"/>
      <c r="B323" s="53"/>
      <c r="C323" s="53"/>
      <c r="D323" s="74"/>
      <c r="E323" s="43">
        <f t="shared" si="16"/>
        <v>0</v>
      </c>
      <c r="F323" s="53"/>
      <c r="G323" s="53"/>
      <c r="H323" s="53"/>
      <c r="I323" s="43">
        <f t="shared" si="17"/>
        <v>0</v>
      </c>
      <c r="J323" s="43">
        <f t="shared" si="18"/>
        <v>0</v>
      </c>
      <c r="K323" s="53"/>
      <c r="L323" s="68">
        <f t="shared" si="19"/>
        <v>0</v>
      </c>
    </row>
    <row r="324" spans="1:12" x14ac:dyDescent="0.25">
      <c r="A324" s="53"/>
      <c r="B324" s="53"/>
      <c r="C324" s="53"/>
      <c r="D324" s="74"/>
      <c r="E324" s="43">
        <f t="shared" ref="E324:E387" si="20">(B324*(C324+0.5))+D324</f>
        <v>0</v>
      </c>
      <c r="F324" s="53"/>
      <c r="G324" s="53"/>
      <c r="H324" s="53"/>
      <c r="I324" s="43">
        <f t="shared" ref="I324:I387" si="21">SUM(F324:H324)</f>
        <v>0</v>
      </c>
      <c r="J324" s="43">
        <f t="shared" ref="J324:J387" si="22">E324*I324</f>
        <v>0</v>
      </c>
      <c r="K324" s="53"/>
      <c r="L324" s="68">
        <f t="shared" ref="L324:L387" si="23" xml:space="preserve"> IF(K324="yes",J324* 1.5,J324)</f>
        <v>0</v>
      </c>
    </row>
    <row r="325" spans="1:12" x14ac:dyDescent="0.25">
      <c r="A325" s="53"/>
      <c r="B325" s="53"/>
      <c r="C325" s="53"/>
      <c r="D325" s="74"/>
      <c r="E325" s="43">
        <f t="shared" si="20"/>
        <v>0</v>
      </c>
      <c r="F325" s="53"/>
      <c r="G325" s="53"/>
      <c r="H325" s="53"/>
      <c r="I325" s="43">
        <f t="shared" si="21"/>
        <v>0</v>
      </c>
      <c r="J325" s="43">
        <f t="shared" si="22"/>
        <v>0</v>
      </c>
      <c r="K325" s="53"/>
      <c r="L325" s="68">
        <f t="shared" si="23"/>
        <v>0</v>
      </c>
    </row>
    <row r="326" spans="1:12" x14ac:dyDescent="0.25">
      <c r="A326" s="53"/>
      <c r="B326" s="53"/>
      <c r="C326" s="53"/>
      <c r="D326" s="74"/>
      <c r="E326" s="43">
        <f t="shared" si="20"/>
        <v>0</v>
      </c>
      <c r="F326" s="53"/>
      <c r="G326" s="53"/>
      <c r="H326" s="53"/>
      <c r="I326" s="43">
        <f t="shared" si="21"/>
        <v>0</v>
      </c>
      <c r="J326" s="43">
        <f t="shared" si="22"/>
        <v>0</v>
      </c>
      <c r="K326" s="53"/>
      <c r="L326" s="68">
        <f t="shared" si="23"/>
        <v>0</v>
      </c>
    </row>
    <row r="327" spans="1:12" x14ac:dyDescent="0.25">
      <c r="A327" s="53"/>
      <c r="B327" s="53"/>
      <c r="C327" s="53"/>
      <c r="D327" s="74"/>
      <c r="E327" s="43">
        <f t="shared" si="20"/>
        <v>0</v>
      </c>
      <c r="F327" s="53"/>
      <c r="G327" s="53"/>
      <c r="H327" s="53"/>
      <c r="I327" s="43">
        <f t="shared" si="21"/>
        <v>0</v>
      </c>
      <c r="J327" s="43">
        <f t="shared" si="22"/>
        <v>0</v>
      </c>
      <c r="K327" s="53"/>
      <c r="L327" s="68">
        <f t="shared" si="23"/>
        <v>0</v>
      </c>
    </row>
    <row r="328" spans="1:12" x14ac:dyDescent="0.25">
      <c r="A328" s="53"/>
      <c r="B328" s="53"/>
      <c r="C328" s="53"/>
      <c r="D328" s="74"/>
      <c r="E328" s="43">
        <f t="shared" si="20"/>
        <v>0</v>
      </c>
      <c r="F328" s="53"/>
      <c r="G328" s="53"/>
      <c r="H328" s="53"/>
      <c r="I328" s="43">
        <f t="shared" si="21"/>
        <v>0</v>
      </c>
      <c r="J328" s="43">
        <f t="shared" si="22"/>
        <v>0</v>
      </c>
      <c r="K328" s="53"/>
      <c r="L328" s="68">
        <f t="shared" si="23"/>
        <v>0</v>
      </c>
    </row>
    <row r="329" spans="1:12" x14ac:dyDescent="0.25">
      <c r="A329" s="53"/>
      <c r="B329" s="53"/>
      <c r="C329" s="53"/>
      <c r="D329" s="74"/>
      <c r="E329" s="43">
        <f t="shared" si="20"/>
        <v>0</v>
      </c>
      <c r="F329" s="53"/>
      <c r="G329" s="53"/>
      <c r="H329" s="53"/>
      <c r="I329" s="43">
        <f t="shared" si="21"/>
        <v>0</v>
      </c>
      <c r="J329" s="43">
        <f t="shared" si="22"/>
        <v>0</v>
      </c>
      <c r="K329" s="53"/>
      <c r="L329" s="68">
        <f t="shared" si="23"/>
        <v>0</v>
      </c>
    </row>
    <row r="330" spans="1:12" x14ac:dyDescent="0.25">
      <c r="A330" s="53"/>
      <c r="B330" s="53"/>
      <c r="C330" s="53"/>
      <c r="D330" s="74"/>
      <c r="E330" s="43">
        <f t="shared" si="20"/>
        <v>0</v>
      </c>
      <c r="F330" s="53"/>
      <c r="G330" s="53"/>
      <c r="H330" s="53"/>
      <c r="I330" s="43">
        <f t="shared" si="21"/>
        <v>0</v>
      </c>
      <c r="J330" s="43">
        <f t="shared" si="22"/>
        <v>0</v>
      </c>
      <c r="K330" s="53"/>
      <c r="L330" s="68">
        <f t="shared" si="23"/>
        <v>0</v>
      </c>
    </row>
    <row r="331" spans="1:12" x14ac:dyDescent="0.25">
      <c r="A331" s="53"/>
      <c r="B331" s="53"/>
      <c r="C331" s="53"/>
      <c r="D331" s="74"/>
      <c r="E331" s="43">
        <f t="shared" si="20"/>
        <v>0</v>
      </c>
      <c r="F331" s="53"/>
      <c r="G331" s="53"/>
      <c r="H331" s="53"/>
      <c r="I331" s="43">
        <f t="shared" si="21"/>
        <v>0</v>
      </c>
      <c r="J331" s="43">
        <f t="shared" si="22"/>
        <v>0</v>
      </c>
      <c r="K331" s="53"/>
      <c r="L331" s="68">
        <f t="shared" si="23"/>
        <v>0</v>
      </c>
    </row>
    <row r="332" spans="1:12" x14ac:dyDescent="0.25">
      <c r="A332" s="53"/>
      <c r="B332" s="53"/>
      <c r="C332" s="53"/>
      <c r="D332" s="74"/>
      <c r="E332" s="43">
        <f t="shared" si="20"/>
        <v>0</v>
      </c>
      <c r="F332" s="53"/>
      <c r="G332" s="53"/>
      <c r="H332" s="53"/>
      <c r="I332" s="43">
        <f t="shared" si="21"/>
        <v>0</v>
      </c>
      <c r="J332" s="43">
        <f t="shared" si="22"/>
        <v>0</v>
      </c>
      <c r="K332" s="53"/>
      <c r="L332" s="68">
        <f t="shared" si="23"/>
        <v>0</v>
      </c>
    </row>
    <row r="333" spans="1:12" x14ac:dyDescent="0.25">
      <c r="A333" s="53"/>
      <c r="B333" s="53"/>
      <c r="C333" s="53"/>
      <c r="D333" s="74"/>
      <c r="E333" s="43">
        <f t="shared" si="20"/>
        <v>0</v>
      </c>
      <c r="F333" s="53"/>
      <c r="G333" s="53"/>
      <c r="H333" s="53"/>
      <c r="I333" s="43">
        <f t="shared" si="21"/>
        <v>0</v>
      </c>
      <c r="J333" s="43">
        <f t="shared" si="22"/>
        <v>0</v>
      </c>
      <c r="K333" s="53"/>
      <c r="L333" s="68">
        <f t="shared" si="23"/>
        <v>0</v>
      </c>
    </row>
    <row r="334" spans="1:12" x14ac:dyDescent="0.25">
      <c r="A334" s="53"/>
      <c r="B334" s="53"/>
      <c r="C334" s="53"/>
      <c r="D334" s="74"/>
      <c r="E334" s="43">
        <f t="shared" si="20"/>
        <v>0</v>
      </c>
      <c r="F334" s="53"/>
      <c r="G334" s="53"/>
      <c r="H334" s="53"/>
      <c r="I334" s="43">
        <f t="shared" si="21"/>
        <v>0</v>
      </c>
      <c r="J334" s="43">
        <f t="shared" si="22"/>
        <v>0</v>
      </c>
      <c r="K334" s="53"/>
      <c r="L334" s="68">
        <f t="shared" si="23"/>
        <v>0</v>
      </c>
    </row>
    <row r="335" spans="1:12" x14ac:dyDescent="0.25">
      <c r="A335" s="53"/>
      <c r="B335" s="53"/>
      <c r="C335" s="53"/>
      <c r="D335" s="74"/>
      <c r="E335" s="43">
        <f t="shared" si="20"/>
        <v>0</v>
      </c>
      <c r="F335" s="53"/>
      <c r="G335" s="53"/>
      <c r="H335" s="53"/>
      <c r="I335" s="43">
        <f t="shared" si="21"/>
        <v>0</v>
      </c>
      <c r="J335" s="43">
        <f t="shared" si="22"/>
        <v>0</v>
      </c>
      <c r="K335" s="53"/>
      <c r="L335" s="68">
        <f t="shared" si="23"/>
        <v>0</v>
      </c>
    </row>
    <row r="336" spans="1:12" x14ac:dyDescent="0.25">
      <c r="A336" s="53"/>
      <c r="B336" s="53"/>
      <c r="C336" s="53"/>
      <c r="D336" s="74"/>
      <c r="E336" s="43">
        <f t="shared" si="20"/>
        <v>0</v>
      </c>
      <c r="F336" s="53"/>
      <c r="G336" s="53"/>
      <c r="H336" s="53"/>
      <c r="I336" s="43">
        <f t="shared" si="21"/>
        <v>0</v>
      </c>
      <c r="J336" s="43">
        <f t="shared" si="22"/>
        <v>0</v>
      </c>
      <c r="K336" s="53"/>
      <c r="L336" s="68">
        <f t="shared" si="23"/>
        <v>0</v>
      </c>
    </row>
    <row r="337" spans="1:12" x14ac:dyDescent="0.25">
      <c r="A337" s="53"/>
      <c r="B337" s="53"/>
      <c r="C337" s="53"/>
      <c r="D337" s="74"/>
      <c r="E337" s="43">
        <f t="shared" si="20"/>
        <v>0</v>
      </c>
      <c r="F337" s="53"/>
      <c r="G337" s="53"/>
      <c r="H337" s="53"/>
      <c r="I337" s="43">
        <f t="shared" si="21"/>
        <v>0</v>
      </c>
      <c r="J337" s="43">
        <f t="shared" si="22"/>
        <v>0</v>
      </c>
      <c r="K337" s="53"/>
      <c r="L337" s="68">
        <f t="shared" si="23"/>
        <v>0</v>
      </c>
    </row>
    <row r="338" spans="1:12" x14ac:dyDescent="0.25">
      <c r="A338" s="53"/>
      <c r="B338" s="53"/>
      <c r="C338" s="53"/>
      <c r="D338" s="74"/>
      <c r="E338" s="43">
        <f t="shared" si="20"/>
        <v>0</v>
      </c>
      <c r="F338" s="53"/>
      <c r="G338" s="53"/>
      <c r="H338" s="53"/>
      <c r="I338" s="43">
        <f t="shared" si="21"/>
        <v>0</v>
      </c>
      <c r="J338" s="43">
        <f t="shared" si="22"/>
        <v>0</v>
      </c>
      <c r="K338" s="53"/>
      <c r="L338" s="68">
        <f t="shared" si="23"/>
        <v>0</v>
      </c>
    </row>
    <row r="339" spans="1:12" x14ac:dyDescent="0.25">
      <c r="A339" s="53"/>
      <c r="B339" s="53"/>
      <c r="C339" s="53"/>
      <c r="D339" s="74"/>
      <c r="E339" s="43">
        <f t="shared" si="20"/>
        <v>0</v>
      </c>
      <c r="F339" s="53"/>
      <c r="G339" s="53"/>
      <c r="H339" s="53"/>
      <c r="I339" s="43">
        <f t="shared" si="21"/>
        <v>0</v>
      </c>
      <c r="J339" s="43">
        <f t="shared" si="22"/>
        <v>0</v>
      </c>
      <c r="K339" s="53"/>
      <c r="L339" s="68">
        <f t="shared" si="23"/>
        <v>0</v>
      </c>
    </row>
    <row r="340" spans="1:12" x14ac:dyDescent="0.25">
      <c r="A340" s="53"/>
      <c r="B340" s="53"/>
      <c r="C340" s="53"/>
      <c r="D340" s="74"/>
      <c r="E340" s="43">
        <f t="shared" si="20"/>
        <v>0</v>
      </c>
      <c r="F340" s="53"/>
      <c r="G340" s="53"/>
      <c r="H340" s="53"/>
      <c r="I340" s="43">
        <f t="shared" si="21"/>
        <v>0</v>
      </c>
      <c r="J340" s="43">
        <f t="shared" si="22"/>
        <v>0</v>
      </c>
      <c r="K340" s="53"/>
      <c r="L340" s="68">
        <f t="shared" si="23"/>
        <v>0</v>
      </c>
    </row>
    <row r="341" spans="1:12" x14ac:dyDescent="0.25">
      <c r="A341" s="53"/>
      <c r="B341" s="53"/>
      <c r="C341" s="53"/>
      <c r="D341" s="74"/>
      <c r="E341" s="43">
        <f t="shared" si="20"/>
        <v>0</v>
      </c>
      <c r="F341" s="53"/>
      <c r="G341" s="53"/>
      <c r="H341" s="53"/>
      <c r="I341" s="43">
        <f t="shared" si="21"/>
        <v>0</v>
      </c>
      <c r="J341" s="43">
        <f t="shared" si="22"/>
        <v>0</v>
      </c>
      <c r="K341" s="53"/>
      <c r="L341" s="68">
        <f t="shared" si="23"/>
        <v>0</v>
      </c>
    </row>
    <row r="342" spans="1:12" x14ac:dyDescent="0.25">
      <c r="A342" s="53"/>
      <c r="B342" s="53"/>
      <c r="C342" s="53"/>
      <c r="D342" s="74"/>
      <c r="E342" s="43">
        <f t="shared" si="20"/>
        <v>0</v>
      </c>
      <c r="F342" s="53"/>
      <c r="G342" s="53"/>
      <c r="H342" s="53"/>
      <c r="I342" s="43">
        <f t="shared" si="21"/>
        <v>0</v>
      </c>
      <c r="J342" s="43">
        <f t="shared" si="22"/>
        <v>0</v>
      </c>
      <c r="K342" s="53"/>
      <c r="L342" s="68">
        <f t="shared" si="23"/>
        <v>0</v>
      </c>
    </row>
    <row r="343" spans="1:12" x14ac:dyDescent="0.25">
      <c r="A343" s="53"/>
      <c r="B343" s="53"/>
      <c r="C343" s="53"/>
      <c r="D343" s="74"/>
      <c r="E343" s="43">
        <f t="shared" si="20"/>
        <v>0</v>
      </c>
      <c r="F343" s="53"/>
      <c r="G343" s="53"/>
      <c r="H343" s="53"/>
      <c r="I343" s="43">
        <f t="shared" si="21"/>
        <v>0</v>
      </c>
      <c r="J343" s="43">
        <f t="shared" si="22"/>
        <v>0</v>
      </c>
      <c r="K343" s="53"/>
      <c r="L343" s="68">
        <f t="shared" si="23"/>
        <v>0</v>
      </c>
    </row>
    <row r="344" spans="1:12" x14ac:dyDescent="0.25">
      <c r="A344" s="53"/>
      <c r="B344" s="53"/>
      <c r="C344" s="53"/>
      <c r="D344" s="74"/>
      <c r="E344" s="43">
        <f t="shared" si="20"/>
        <v>0</v>
      </c>
      <c r="F344" s="53"/>
      <c r="G344" s="53"/>
      <c r="H344" s="53"/>
      <c r="I344" s="43">
        <f t="shared" si="21"/>
        <v>0</v>
      </c>
      <c r="J344" s="43">
        <f t="shared" si="22"/>
        <v>0</v>
      </c>
      <c r="K344" s="53"/>
      <c r="L344" s="68">
        <f t="shared" si="23"/>
        <v>0</v>
      </c>
    </row>
    <row r="345" spans="1:12" x14ac:dyDescent="0.25">
      <c r="A345" s="53"/>
      <c r="B345" s="53"/>
      <c r="C345" s="53"/>
      <c r="D345" s="74"/>
      <c r="E345" s="43">
        <f t="shared" si="20"/>
        <v>0</v>
      </c>
      <c r="F345" s="53"/>
      <c r="G345" s="53"/>
      <c r="H345" s="53"/>
      <c r="I345" s="43">
        <f t="shared" si="21"/>
        <v>0</v>
      </c>
      <c r="J345" s="43">
        <f t="shared" si="22"/>
        <v>0</v>
      </c>
      <c r="K345" s="53"/>
      <c r="L345" s="68">
        <f t="shared" si="23"/>
        <v>0</v>
      </c>
    </row>
    <row r="346" spans="1:12" x14ac:dyDescent="0.25">
      <c r="A346" s="53"/>
      <c r="B346" s="53"/>
      <c r="C346" s="53"/>
      <c r="D346" s="74"/>
      <c r="E346" s="43">
        <f t="shared" si="20"/>
        <v>0</v>
      </c>
      <c r="F346" s="53"/>
      <c r="G346" s="53"/>
      <c r="H346" s="53"/>
      <c r="I346" s="43">
        <f t="shared" si="21"/>
        <v>0</v>
      </c>
      <c r="J346" s="43">
        <f t="shared" si="22"/>
        <v>0</v>
      </c>
      <c r="K346" s="53"/>
      <c r="L346" s="68">
        <f t="shared" si="23"/>
        <v>0</v>
      </c>
    </row>
    <row r="347" spans="1:12" x14ac:dyDescent="0.25">
      <c r="A347" s="53"/>
      <c r="B347" s="53"/>
      <c r="C347" s="53"/>
      <c r="D347" s="74"/>
      <c r="E347" s="43">
        <f t="shared" si="20"/>
        <v>0</v>
      </c>
      <c r="F347" s="53"/>
      <c r="G347" s="53"/>
      <c r="H347" s="53"/>
      <c r="I347" s="43">
        <f t="shared" si="21"/>
        <v>0</v>
      </c>
      <c r="J347" s="43">
        <f t="shared" si="22"/>
        <v>0</v>
      </c>
      <c r="K347" s="53"/>
      <c r="L347" s="68">
        <f t="shared" si="23"/>
        <v>0</v>
      </c>
    </row>
    <row r="348" spans="1:12" x14ac:dyDescent="0.25">
      <c r="A348" s="53"/>
      <c r="B348" s="53"/>
      <c r="C348" s="53"/>
      <c r="D348" s="74"/>
      <c r="E348" s="43">
        <f t="shared" si="20"/>
        <v>0</v>
      </c>
      <c r="F348" s="53"/>
      <c r="G348" s="53"/>
      <c r="H348" s="53"/>
      <c r="I348" s="43">
        <f t="shared" si="21"/>
        <v>0</v>
      </c>
      <c r="J348" s="43">
        <f t="shared" si="22"/>
        <v>0</v>
      </c>
      <c r="K348" s="53"/>
      <c r="L348" s="68">
        <f t="shared" si="23"/>
        <v>0</v>
      </c>
    </row>
    <row r="349" spans="1:12" x14ac:dyDescent="0.25">
      <c r="A349" s="53"/>
      <c r="B349" s="53"/>
      <c r="C349" s="53"/>
      <c r="D349" s="74"/>
      <c r="E349" s="43">
        <f t="shared" si="20"/>
        <v>0</v>
      </c>
      <c r="F349" s="53"/>
      <c r="G349" s="53"/>
      <c r="H349" s="53"/>
      <c r="I349" s="43">
        <f t="shared" si="21"/>
        <v>0</v>
      </c>
      <c r="J349" s="43">
        <f t="shared" si="22"/>
        <v>0</v>
      </c>
      <c r="K349" s="53"/>
      <c r="L349" s="68">
        <f t="shared" si="23"/>
        <v>0</v>
      </c>
    </row>
    <row r="350" spans="1:12" x14ac:dyDescent="0.25">
      <c r="A350" s="53"/>
      <c r="B350" s="53"/>
      <c r="C350" s="53"/>
      <c r="D350" s="74"/>
      <c r="E350" s="43">
        <f t="shared" si="20"/>
        <v>0</v>
      </c>
      <c r="F350" s="53"/>
      <c r="G350" s="53"/>
      <c r="H350" s="53"/>
      <c r="I350" s="43">
        <f t="shared" si="21"/>
        <v>0</v>
      </c>
      <c r="J350" s="43">
        <f t="shared" si="22"/>
        <v>0</v>
      </c>
      <c r="K350" s="53"/>
      <c r="L350" s="68">
        <f t="shared" si="23"/>
        <v>0</v>
      </c>
    </row>
    <row r="351" spans="1:12" x14ac:dyDescent="0.25">
      <c r="A351" s="53"/>
      <c r="B351" s="53"/>
      <c r="C351" s="53"/>
      <c r="D351" s="74"/>
      <c r="E351" s="43">
        <f t="shared" si="20"/>
        <v>0</v>
      </c>
      <c r="F351" s="53"/>
      <c r="G351" s="53"/>
      <c r="H351" s="53"/>
      <c r="I351" s="43">
        <f t="shared" si="21"/>
        <v>0</v>
      </c>
      <c r="J351" s="43">
        <f t="shared" si="22"/>
        <v>0</v>
      </c>
      <c r="K351" s="53"/>
      <c r="L351" s="68">
        <f t="shared" si="23"/>
        <v>0</v>
      </c>
    </row>
    <row r="352" spans="1:12" x14ac:dyDescent="0.25">
      <c r="A352" s="53"/>
      <c r="B352" s="53"/>
      <c r="C352" s="53"/>
      <c r="D352" s="74"/>
      <c r="E352" s="43">
        <f t="shared" si="20"/>
        <v>0</v>
      </c>
      <c r="F352" s="53"/>
      <c r="G352" s="53"/>
      <c r="H352" s="53"/>
      <c r="I352" s="43">
        <f t="shared" si="21"/>
        <v>0</v>
      </c>
      <c r="J352" s="43">
        <f t="shared" si="22"/>
        <v>0</v>
      </c>
      <c r="K352" s="53"/>
      <c r="L352" s="68">
        <f t="shared" si="23"/>
        <v>0</v>
      </c>
    </row>
    <row r="353" spans="1:12" x14ac:dyDescent="0.25">
      <c r="A353" s="53"/>
      <c r="B353" s="53"/>
      <c r="C353" s="53"/>
      <c r="D353" s="74"/>
      <c r="E353" s="43">
        <f t="shared" si="20"/>
        <v>0</v>
      </c>
      <c r="F353" s="53"/>
      <c r="G353" s="53"/>
      <c r="H353" s="53"/>
      <c r="I353" s="43">
        <f t="shared" si="21"/>
        <v>0</v>
      </c>
      <c r="J353" s="43">
        <f t="shared" si="22"/>
        <v>0</v>
      </c>
      <c r="K353" s="53"/>
      <c r="L353" s="68">
        <f t="shared" si="23"/>
        <v>0</v>
      </c>
    </row>
    <row r="354" spans="1:12" x14ac:dyDescent="0.25">
      <c r="A354" s="53"/>
      <c r="B354" s="53"/>
      <c r="C354" s="53"/>
      <c r="D354" s="74"/>
      <c r="E354" s="43">
        <f t="shared" si="20"/>
        <v>0</v>
      </c>
      <c r="F354" s="53"/>
      <c r="G354" s="53"/>
      <c r="H354" s="53"/>
      <c r="I354" s="43">
        <f t="shared" si="21"/>
        <v>0</v>
      </c>
      <c r="J354" s="43">
        <f t="shared" si="22"/>
        <v>0</v>
      </c>
      <c r="K354" s="53"/>
      <c r="L354" s="68">
        <f t="shared" si="23"/>
        <v>0</v>
      </c>
    </row>
    <row r="355" spans="1:12" x14ac:dyDescent="0.25">
      <c r="A355" s="53"/>
      <c r="B355" s="53"/>
      <c r="C355" s="53"/>
      <c r="D355" s="74"/>
      <c r="E355" s="43">
        <f t="shared" si="20"/>
        <v>0</v>
      </c>
      <c r="F355" s="53"/>
      <c r="G355" s="53"/>
      <c r="H355" s="53"/>
      <c r="I355" s="43">
        <f t="shared" si="21"/>
        <v>0</v>
      </c>
      <c r="J355" s="43">
        <f t="shared" si="22"/>
        <v>0</v>
      </c>
      <c r="K355" s="53"/>
      <c r="L355" s="68">
        <f t="shared" si="23"/>
        <v>0</v>
      </c>
    </row>
    <row r="356" spans="1:12" x14ac:dyDescent="0.25">
      <c r="A356" s="53"/>
      <c r="B356" s="53"/>
      <c r="C356" s="53"/>
      <c r="D356" s="74"/>
      <c r="E356" s="43">
        <f t="shared" si="20"/>
        <v>0</v>
      </c>
      <c r="F356" s="53"/>
      <c r="G356" s="53"/>
      <c r="H356" s="53"/>
      <c r="I356" s="43">
        <f t="shared" si="21"/>
        <v>0</v>
      </c>
      <c r="J356" s="43">
        <f t="shared" si="22"/>
        <v>0</v>
      </c>
      <c r="K356" s="53"/>
      <c r="L356" s="68">
        <f t="shared" si="23"/>
        <v>0</v>
      </c>
    </row>
    <row r="357" spans="1:12" x14ac:dyDescent="0.25">
      <c r="A357" s="53"/>
      <c r="B357" s="53"/>
      <c r="C357" s="53"/>
      <c r="D357" s="74"/>
      <c r="E357" s="43">
        <f t="shared" si="20"/>
        <v>0</v>
      </c>
      <c r="F357" s="53"/>
      <c r="G357" s="53"/>
      <c r="H357" s="53"/>
      <c r="I357" s="43">
        <f t="shared" si="21"/>
        <v>0</v>
      </c>
      <c r="J357" s="43">
        <f t="shared" si="22"/>
        <v>0</v>
      </c>
      <c r="K357" s="53"/>
      <c r="L357" s="68">
        <f t="shared" si="23"/>
        <v>0</v>
      </c>
    </row>
    <row r="358" spans="1:12" x14ac:dyDescent="0.25">
      <c r="A358" s="53"/>
      <c r="B358" s="53"/>
      <c r="C358" s="53"/>
      <c r="D358" s="74"/>
      <c r="E358" s="43">
        <f t="shared" si="20"/>
        <v>0</v>
      </c>
      <c r="F358" s="53"/>
      <c r="G358" s="53"/>
      <c r="H358" s="53"/>
      <c r="I358" s="43">
        <f t="shared" si="21"/>
        <v>0</v>
      </c>
      <c r="J358" s="43">
        <f t="shared" si="22"/>
        <v>0</v>
      </c>
      <c r="K358" s="53"/>
      <c r="L358" s="68">
        <f t="shared" si="23"/>
        <v>0</v>
      </c>
    </row>
    <row r="359" spans="1:12" x14ac:dyDescent="0.25">
      <c r="A359" s="53"/>
      <c r="B359" s="53"/>
      <c r="C359" s="53"/>
      <c r="D359" s="74"/>
      <c r="E359" s="43">
        <f t="shared" si="20"/>
        <v>0</v>
      </c>
      <c r="F359" s="53"/>
      <c r="G359" s="53"/>
      <c r="H359" s="53"/>
      <c r="I359" s="43">
        <f t="shared" si="21"/>
        <v>0</v>
      </c>
      <c r="J359" s="43">
        <f t="shared" si="22"/>
        <v>0</v>
      </c>
      <c r="K359" s="53"/>
      <c r="L359" s="68">
        <f t="shared" si="23"/>
        <v>0</v>
      </c>
    </row>
    <row r="360" spans="1:12" x14ac:dyDescent="0.25">
      <c r="A360" s="53"/>
      <c r="B360" s="53"/>
      <c r="C360" s="53"/>
      <c r="D360" s="74"/>
      <c r="E360" s="43">
        <f t="shared" si="20"/>
        <v>0</v>
      </c>
      <c r="F360" s="53"/>
      <c r="G360" s="53"/>
      <c r="H360" s="53"/>
      <c r="I360" s="43">
        <f t="shared" si="21"/>
        <v>0</v>
      </c>
      <c r="J360" s="43">
        <f t="shared" si="22"/>
        <v>0</v>
      </c>
      <c r="K360" s="53"/>
      <c r="L360" s="68">
        <f t="shared" si="23"/>
        <v>0</v>
      </c>
    </row>
    <row r="361" spans="1:12" x14ac:dyDescent="0.25">
      <c r="A361" s="53"/>
      <c r="B361" s="53"/>
      <c r="C361" s="53"/>
      <c r="D361" s="74"/>
      <c r="E361" s="43">
        <f t="shared" si="20"/>
        <v>0</v>
      </c>
      <c r="F361" s="53"/>
      <c r="G361" s="53"/>
      <c r="H361" s="53"/>
      <c r="I361" s="43">
        <f t="shared" si="21"/>
        <v>0</v>
      </c>
      <c r="J361" s="43">
        <f t="shared" si="22"/>
        <v>0</v>
      </c>
      <c r="K361" s="53"/>
      <c r="L361" s="68">
        <f t="shared" si="23"/>
        <v>0</v>
      </c>
    </row>
    <row r="362" spans="1:12" x14ac:dyDescent="0.25">
      <c r="A362" s="53"/>
      <c r="B362" s="53"/>
      <c r="C362" s="53"/>
      <c r="D362" s="74"/>
      <c r="E362" s="43">
        <f t="shared" si="20"/>
        <v>0</v>
      </c>
      <c r="F362" s="53"/>
      <c r="G362" s="53"/>
      <c r="H362" s="53"/>
      <c r="I362" s="43">
        <f t="shared" si="21"/>
        <v>0</v>
      </c>
      <c r="J362" s="43">
        <f t="shared" si="22"/>
        <v>0</v>
      </c>
      <c r="K362" s="53"/>
      <c r="L362" s="68">
        <f t="shared" si="23"/>
        <v>0</v>
      </c>
    </row>
    <row r="363" spans="1:12" x14ac:dyDescent="0.25">
      <c r="A363" s="53"/>
      <c r="B363" s="53"/>
      <c r="C363" s="53"/>
      <c r="D363" s="74"/>
      <c r="E363" s="43">
        <f t="shared" si="20"/>
        <v>0</v>
      </c>
      <c r="F363" s="53"/>
      <c r="G363" s="53"/>
      <c r="H363" s="53"/>
      <c r="I363" s="43">
        <f t="shared" si="21"/>
        <v>0</v>
      </c>
      <c r="J363" s="43">
        <f t="shared" si="22"/>
        <v>0</v>
      </c>
      <c r="K363" s="53"/>
      <c r="L363" s="68">
        <f t="shared" si="23"/>
        <v>0</v>
      </c>
    </row>
    <row r="364" spans="1:12" x14ac:dyDescent="0.25">
      <c r="A364" s="53"/>
      <c r="B364" s="53"/>
      <c r="C364" s="53"/>
      <c r="D364" s="74"/>
      <c r="E364" s="43">
        <f t="shared" si="20"/>
        <v>0</v>
      </c>
      <c r="F364" s="53"/>
      <c r="G364" s="53"/>
      <c r="H364" s="53"/>
      <c r="I364" s="43">
        <f t="shared" si="21"/>
        <v>0</v>
      </c>
      <c r="J364" s="43">
        <f t="shared" si="22"/>
        <v>0</v>
      </c>
      <c r="K364" s="53"/>
      <c r="L364" s="68">
        <f t="shared" si="23"/>
        <v>0</v>
      </c>
    </row>
    <row r="365" spans="1:12" x14ac:dyDescent="0.25">
      <c r="A365" s="53"/>
      <c r="B365" s="53"/>
      <c r="C365" s="53"/>
      <c r="D365" s="74"/>
      <c r="E365" s="43">
        <f t="shared" si="20"/>
        <v>0</v>
      </c>
      <c r="F365" s="53"/>
      <c r="G365" s="53"/>
      <c r="H365" s="53"/>
      <c r="I365" s="43">
        <f t="shared" si="21"/>
        <v>0</v>
      </c>
      <c r="J365" s="43">
        <f t="shared" si="22"/>
        <v>0</v>
      </c>
      <c r="K365" s="53"/>
      <c r="L365" s="68">
        <f t="shared" si="23"/>
        <v>0</v>
      </c>
    </row>
    <row r="366" spans="1:12" x14ac:dyDescent="0.25">
      <c r="A366" s="53"/>
      <c r="B366" s="53"/>
      <c r="C366" s="53"/>
      <c r="D366" s="74"/>
      <c r="E366" s="43">
        <f t="shared" si="20"/>
        <v>0</v>
      </c>
      <c r="F366" s="53"/>
      <c r="G366" s="53"/>
      <c r="H366" s="53"/>
      <c r="I366" s="43">
        <f t="shared" si="21"/>
        <v>0</v>
      </c>
      <c r="J366" s="43">
        <f t="shared" si="22"/>
        <v>0</v>
      </c>
      <c r="K366" s="53"/>
      <c r="L366" s="68">
        <f t="shared" si="23"/>
        <v>0</v>
      </c>
    </row>
    <row r="367" spans="1:12" x14ac:dyDescent="0.25">
      <c r="A367" s="53"/>
      <c r="B367" s="53"/>
      <c r="C367" s="53"/>
      <c r="D367" s="74"/>
      <c r="E367" s="43">
        <f t="shared" si="20"/>
        <v>0</v>
      </c>
      <c r="F367" s="53"/>
      <c r="G367" s="53"/>
      <c r="H367" s="53"/>
      <c r="I367" s="43">
        <f t="shared" si="21"/>
        <v>0</v>
      </c>
      <c r="J367" s="43">
        <f t="shared" si="22"/>
        <v>0</v>
      </c>
      <c r="K367" s="53"/>
      <c r="L367" s="68">
        <f t="shared" si="23"/>
        <v>0</v>
      </c>
    </row>
    <row r="368" spans="1:12" x14ac:dyDescent="0.25">
      <c r="A368" s="53"/>
      <c r="B368" s="53"/>
      <c r="C368" s="53"/>
      <c r="D368" s="74"/>
      <c r="E368" s="43">
        <f t="shared" si="20"/>
        <v>0</v>
      </c>
      <c r="F368" s="53"/>
      <c r="G368" s="53"/>
      <c r="H368" s="53"/>
      <c r="I368" s="43">
        <f t="shared" si="21"/>
        <v>0</v>
      </c>
      <c r="J368" s="43">
        <f t="shared" si="22"/>
        <v>0</v>
      </c>
      <c r="K368" s="53"/>
      <c r="L368" s="68">
        <f t="shared" si="23"/>
        <v>0</v>
      </c>
    </row>
    <row r="369" spans="1:12" x14ac:dyDescent="0.25">
      <c r="A369" s="53"/>
      <c r="B369" s="53"/>
      <c r="C369" s="53"/>
      <c r="D369" s="74"/>
      <c r="E369" s="43">
        <f t="shared" si="20"/>
        <v>0</v>
      </c>
      <c r="F369" s="53"/>
      <c r="G369" s="53"/>
      <c r="H369" s="53"/>
      <c r="I369" s="43">
        <f t="shared" si="21"/>
        <v>0</v>
      </c>
      <c r="J369" s="43">
        <f t="shared" si="22"/>
        <v>0</v>
      </c>
      <c r="K369" s="53"/>
      <c r="L369" s="68">
        <f t="shared" si="23"/>
        <v>0</v>
      </c>
    </row>
    <row r="370" spans="1:12" x14ac:dyDescent="0.25">
      <c r="A370" s="53"/>
      <c r="B370" s="53"/>
      <c r="C370" s="53"/>
      <c r="D370" s="74"/>
      <c r="E370" s="43">
        <f t="shared" si="20"/>
        <v>0</v>
      </c>
      <c r="F370" s="53"/>
      <c r="G370" s="53"/>
      <c r="H370" s="53"/>
      <c r="I370" s="43">
        <f t="shared" si="21"/>
        <v>0</v>
      </c>
      <c r="J370" s="43">
        <f t="shared" si="22"/>
        <v>0</v>
      </c>
      <c r="K370" s="53"/>
      <c r="L370" s="68">
        <f t="shared" si="23"/>
        <v>0</v>
      </c>
    </row>
    <row r="371" spans="1:12" x14ac:dyDescent="0.25">
      <c r="A371" s="53"/>
      <c r="B371" s="53"/>
      <c r="C371" s="53"/>
      <c r="D371" s="74"/>
      <c r="E371" s="43">
        <f t="shared" si="20"/>
        <v>0</v>
      </c>
      <c r="F371" s="53"/>
      <c r="G371" s="53"/>
      <c r="H371" s="53"/>
      <c r="I371" s="43">
        <f t="shared" si="21"/>
        <v>0</v>
      </c>
      <c r="J371" s="43">
        <f t="shared" si="22"/>
        <v>0</v>
      </c>
      <c r="K371" s="53"/>
      <c r="L371" s="68">
        <f t="shared" si="23"/>
        <v>0</v>
      </c>
    </row>
    <row r="372" spans="1:12" x14ac:dyDescent="0.25">
      <c r="A372" s="53"/>
      <c r="B372" s="53"/>
      <c r="C372" s="53"/>
      <c r="D372" s="74"/>
      <c r="E372" s="43">
        <f t="shared" si="20"/>
        <v>0</v>
      </c>
      <c r="F372" s="53"/>
      <c r="G372" s="53"/>
      <c r="H372" s="53"/>
      <c r="I372" s="43">
        <f t="shared" si="21"/>
        <v>0</v>
      </c>
      <c r="J372" s="43">
        <f t="shared" si="22"/>
        <v>0</v>
      </c>
      <c r="K372" s="53"/>
      <c r="L372" s="68">
        <f t="shared" si="23"/>
        <v>0</v>
      </c>
    </row>
    <row r="373" spans="1:12" x14ac:dyDescent="0.25">
      <c r="A373" s="53"/>
      <c r="B373" s="53"/>
      <c r="C373" s="53"/>
      <c r="D373" s="74"/>
      <c r="E373" s="43">
        <f t="shared" si="20"/>
        <v>0</v>
      </c>
      <c r="F373" s="53"/>
      <c r="G373" s="53"/>
      <c r="H373" s="53"/>
      <c r="I373" s="43">
        <f t="shared" si="21"/>
        <v>0</v>
      </c>
      <c r="J373" s="43">
        <f t="shared" si="22"/>
        <v>0</v>
      </c>
      <c r="K373" s="53"/>
      <c r="L373" s="68">
        <f t="shared" si="23"/>
        <v>0</v>
      </c>
    </row>
    <row r="374" spans="1:12" x14ac:dyDescent="0.25">
      <c r="A374" s="53"/>
      <c r="B374" s="53"/>
      <c r="C374" s="53"/>
      <c r="D374" s="74"/>
      <c r="E374" s="43">
        <f t="shared" si="20"/>
        <v>0</v>
      </c>
      <c r="F374" s="53"/>
      <c r="G374" s="53"/>
      <c r="H374" s="53"/>
      <c r="I374" s="43">
        <f t="shared" si="21"/>
        <v>0</v>
      </c>
      <c r="J374" s="43">
        <f t="shared" si="22"/>
        <v>0</v>
      </c>
      <c r="K374" s="53"/>
      <c r="L374" s="68">
        <f t="shared" si="23"/>
        <v>0</v>
      </c>
    </row>
    <row r="375" spans="1:12" x14ac:dyDescent="0.25">
      <c r="A375" s="53"/>
      <c r="B375" s="53"/>
      <c r="C375" s="53"/>
      <c r="D375" s="74"/>
      <c r="E375" s="43">
        <f t="shared" si="20"/>
        <v>0</v>
      </c>
      <c r="F375" s="53"/>
      <c r="G375" s="53"/>
      <c r="H375" s="53"/>
      <c r="I375" s="43">
        <f t="shared" si="21"/>
        <v>0</v>
      </c>
      <c r="J375" s="43">
        <f t="shared" si="22"/>
        <v>0</v>
      </c>
      <c r="K375" s="53"/>
      <c r="L375" s="68">
        <f t="shared" si="23"/>
        <v>0</v>
      </c>
    </row>
    <row r="376" spans="1:12" x14ac:dyDescent="0.25">
      <c r="A376" s="53"/>
      <c r="B376" s="53"/>
      <c r="C376" s="53"/>
      <c r="D376" s="74"/>
      <c r="E376" s="43">
        <f t="shared" si="20"/>
        <v>0</v>
      </c>
      <c r="F376" s="53"/>
      <c r="G376" s="53"/>
      <c r="H376" s="53"/>
      <c r="I376" s="43">
        <f t="shared" si="21"/>
        <v>0</v>
      </c>
      <c r="J376" s="43">
        <f t="shared" si="22"/>
        <v>0</v>
      </c>
      <c r="K376" s="53"/>
      <c r="L376" s="68">
        <f t="shared" si="23"/>
        <v>0</v>
      </c>
    </row>
    <row r="377" spans="1:12" x14ac:dyDescent="0.25">
      <c r="A377" s="53"/>
      <c r="B377" s="53"/>
      <c r="C377" s="53"/>
      <c r="D377" s="74"/>
      <c r="E377" s="43">
        <f t="shared" si="20"/>
        <v>0</v>
      </c>
      <c r="F377" s="53"/>
      <c r="G377" s="53"/>
      <c r="H377" s="53"/>
      <c r="I377" s="43">
        <f t="shared" si="21"/>
        <v>0</v>
      </c>
      <c r="J377" s="43">
        <f t="shared" si="22"/>
        <v>0</v>
      </c>
      <c r="K377" s="53"/>
      <c r="L377" s="68">
        <f t="shared" si="23"/>
        <v>0</v>
      </c>
    </row>
    <row r="378" spans="1:12" x14ac:dyDescent="0.25">
      <c r="A378" s="53"/>
      <c r="B378" s="53"/>
      <c r="C378" s="53"/>
      <c r="D378" s="74"/>
      <c r="E378" s="43">
        <f t="shared" si="20"/>
        <v>0</v>
      </c>
      <c r="F378" s="53"/>
      <c r="G378" s="53"/>
      <c r="H378" s="53"/>
      <c r="I378" s="43">
        <f t="shared" si="21"/>
        <v>0</v>
      </c>
      <c r="J378" s="43">
        <f t="shared" si="22"/>
        <v>0</v>
      </c>
      <c r="K378" s="53"/>
      <c r="L378" s="68">
        <f t="shared" si="23"/>
        <v>0</v>
      </c>
    </row>
    <row r="379" spans="1:12" x14ac:dyDescent="0.25">
      <c r="A379" s="53"/>
      <c r="B379" s="53"/>
      <c r="C379" s="53"/>
      <c r="D379" s="74"/>
      <c r="E379" s="43">
        <f t="shared" si="20"/>
        <v>0</v>
      </c>
      <c r="F379" s="53"/>
      <c r="G379" s="53"/>
      <c r="H379" s="53"/>
      <c r="I379" s="43">
        <f t="shared" si="21"/>
        <v>0</v>
      </c>
      <c r="J379" s="43">
        <f t="shared" si="22"/>
        <v>0</v>
      </c>
      <c r="K379" s="53"/>
      <c r="L379" s="68">
        <f t="shared" si="23"/>
        <v>0</v>
      </c>
    </row>
    <row r="380" spans="1:12" x14ac:dyDescent="0.25">
      <c r="A380" s="53"/>
      <c r="B380" s="53"/>
      <c r="C380" s="53"/>
      <c r="D380" s="74"/>
      <c r="E380" s="43">
        <f t="shared" si="20"/>
        <v>0</v>
      </c>
      <c r="F380" s="53"/>
      <c r="G380" s="53"/>
      <c r="H380" s="53"/>
      <c r="I380" s="43">
        <f t="shared" si="21"/>
        <v>0</v>
      </c>
      <c r="J380" s="43">
        <f t="shared" si="22"/>
        <v>0</v>
      </c>
      <c r="K380" s="53"/>
      <c r="L380" s="68">
        <f t="shared" si="23"/>
        <v>0</v>
      </c>
    </row>
    <row r="381" spans="1:12" x14ac:dyDescent="0.25">
      <c r="A381" s="53"/>
      <c r="B381" s="53"/>
      <c r="C381" s="53"/>
      <c r="D381" s="74"/>
      <c r="E381" s="43">
        <f t="shared" si="20"/>
        <v>0</v>
      </c>
      <c r="F381" s="53"/>
      <c r="G381" s="53"/>
      <c r="H381" s="53"/>
      <c r="I381" s="43">
        <f t="shared" si="21"/>
        <v>0</v>
      </c>
      <c r="J381" s="43">
        <f t="shared" si="22"/>
        <v>0</v>
      </c>
      <c r="K381" s="53"/>
      <c r="L381" s="68">
        <f t="shared" si="23"/>
        <v>0</v>
      </c>
    </row>
    <row r="382" spans="1:12" x14ac:dyDescent="0.25">
      <c r="A382" s="53"/>
      <c r="B382" s="53"/>
      <c r="C382" s="53"/>
      <c r="D382" s="74"/>
      <c r="E382" s="43">
        <f t="shared" si="20"/>
        <v>0</v>
      </c>
      <c r="F382" s="53"/>
      <c r="G382" s="53"/>
      <c r="H382" s="53"/>
      <c r="I382" s="43">
        <f t="shared" si="21"/>
        <v>0</v>
      </c>
      <c r="J382" s="43">
        <f t="shared" si="22"/>
        <v>0</v>
      </c>
      <c r="K382" s="53"/>
      <c r="L382" s="68">
        <f t="shared" si="23"/>
        <v>0</v>
      </c>
    </row>
    <row r="383" spans="1:12" x14ac:dyDescent="0.25">
      <c r="A383" s="53"/>
      <c r="B383" s="53"/>
      <c r="C383" s="53"/>
      <c r="D383" s="74"/>
      <c r="E383" s="43">
        <f t="shared" si="20"/>
        <v>0</v>
      </c>
      <c r="F383" s="53"/>
      <c r="G383" s="53"/>
      <c r="H383" s="53"/>
      <c r="I383" s="43">
        <f t="shared" si="21"/>
        <v>0</v>
      </c>
      <c r="J383" s="43">
        <f t="shared" si="22"/>
        <v>0</v>
      </c>
      <c r="K383" s="53"/>
      <c r="L383" s="68">
        <f t="shared" si="23"/>
        <v>0</v>
      </c>
    </row>
    <row r="384" spans="1:12" x14ac:dyDescent="0.25">
      <c r="A384" s="53"/>
      <c r="B384" s="53"/>
      <c r="C384" s="53"/>
      <c r="D384" s="74"/>
      <c r="E384" s="43">
        <f t="shared" si="20"/>
        <v>0</v>
      </c>
      <c r="F384" s="53"/>
      <c r="G384" s="53"/>
      <c r="H384" s="53"/>
      <c r="I384" s="43">
        <f t="shared" si="21"/>
        <v>0</v>
      </c>
      <c r="J384" s="43">
        <f t="shared" si="22"/>
        <v>0</v>
      </c>
      <c r="K384" s="53"/>
      <c r="L384" s="68">
        <f t="shared" si="23"/>
        <v>0</v>
      </c>
    </row>
    <row r="385" spans="1:12" x14ac:dyDescent="0.25">
      <c r="A385" s="53"/>
      <c r="B385" s="53"/>
      <c r="C385" s="53"/>
      <c r="D385" s="74"/>
      <c r="E385" s="43">
        <f t="shared" si="20"/>
        <v>0</v>
      </c>
      <c r="F385" s="53"/>
      <c r="G385" s="53"/>
      <c r="H385" s="53"/>
      <c r="I385" s="43">
        <f t="shared" si="21"/>
        <v>0</v>
      </c>
      <c r="J385" s="43">
        <f t="shared" si="22"/>
        <v>0</v>
      </c>
      <c r="K385" s="53"/>
      <c r="L385" s="68">
        <f t="shared" si="23"/>
        <v>0</v>
      </c>
    </row>
    <row r="386" spans="1:12" x14ac:dyDescent="0.25">
      <c r="A386" s="53"/>
      <c r="B386" s="53"/>
      <c r="C386" s="53"/>
      <c r="D386" s="74"/>
      <c r="E386" s="43">
        <f t="shared" si="20"/>
        <v>0</v>
      </c>
      <c r="F386" s="53"/>
      <c r="G386" s="53"/>
      <c r="H386" s="53"/>
      <c r="I386" s="43">
        <f t="shared" si="21"/>
        <v>0</v>
      </c>
      <c r="J386" s="43">
        <f t="shared" si="22"/>
        <v>0</v>
      </c>
      <c r="K386" s="53"/>
      <c r="L386" s="68">
        <f t="shared" si="23"/>
        <v>0</v>
      </c>
    </row>
    <row r="387" spans="1:12" x14ac:dyDescent="0.25">
      <c r="A387" s="53"/>
      <c r="B387" s="53"/>
      <c r="C387" s="53"/>
      <c r="D387" s="74"/>
      <c r="E387" s="43">
        <f t="shared" si="20"/>
        <v>0</v>
      </c>
      <c r="F387" s="53"/>
      <c r="G387" s="53"/>
      <c r="H387" s="53"/>
      <c r="I387" s="43">
        <f t="shared" si="21"/>
        <v>0</v>
      </c>
      <c r="J387" s="43">
        <f t="shared" si="22"/>
        <v>0</v>
      </c>
      <c r="K387" s="53"/>
      <c r="L387" s="68">
        <f t="shared" si="23"/>
        <v>0</v>
      </c>
    </row>
    <row r="388" spans="1:12" x14ac:dyDescent="0.25">
      <c r="A388" s="53"/>
      <c r="B388" s="53"/>
      <c r="C388" s="53"/>
      <c r="D388" s="74"/>
      <c r="E388" s="43">
        <f t="shared" ref="E388:E451" si="24">(B388*(C388+0.5))+D388</f>
        <v>0</v>
      </c>
      <c r="F388" s="53"/>
      <c r="G388" s="53"/>
      <c r="H388" s="53"/>
      <c r="I388" s="43">
        <f t="shared" ref="I388:I451" si="25">SUM(F388:H388)</f>
        <v>0</v>
      </c>
      <c r="J388" s="43">
        <f t="shared" ref="J388:J451" si="26">E388*I388</f>
        <v>0</v>
      </c>
      <c r="K388" s="53"/>
      <c r="L388" s="68">
        <f t="shared" ref="L388:L451" si="27" xml:space="preserve"> IF(K388="yes",J388* 1.5,J388)</f>
        <v>0</v>
      </c>
    </row>
    <row r="389" spans="1:12" x14ac:dyDescent="0.25">
      <c r="A389" s="53"/>
      <c r="B389" s="53"/>
      <c r="C389" s="53"/>
      <c r="D389" s="74"/>
      <c r="E389" s="43">
        <f t="shared" si="24"/>
        <v>0</v>
      </c>
      <c r="F389" s="53"/>
      <c r="G389" s="53"/>
      <c r="H389" s="53"/>
      <c r="I389" s="43">
        <f t="shared" si="25"/>
        <v>0</v>
      </c>
      <c r="J389" s="43">
        <f t="shared" si="26"/>
        <v>0</v>
      </c>
      <c r="K389" s="53"/>
      <c r="L389" s="68">
        <f t="shared" si="27"/>
        <v>0</v>
      </c>
    </row>
    <row r="390" spans="1:12" x14ac:dyDescent="0.25">
      <c r="A390" s="53"/>
      <c r="B390" s="53"/>
      <c r="C390" s="53"/>
      <c r="D390" s="74"/>
      <c r="E390" s="43">
        <f t="shared" si="24"/>
        <v>0</v>
      </c>
      <c r="F390" s="53"/>
      <c r="G390" s="53"/>
      <c r="H390" s="53"/>
      <c r="I390" s="43">
        <f t="shared" si="25"/>
        <v>0</v>
      </c>
      <c r="J390" s="43">
        <f t="shared" si="26"/>
        <v>0</v>
      </c>
      <c r="K390" s="53"/>
      <c r="L390" s="68">
        <f t="shared" si="27"/>
        <v>0</v>
      </c>
    </row>
    <row r="391" spans="1:12" x14ac:dyDescent="0.25">
      <c r="A391" s="53"/>
      <c r="B391" s="53"/>
      <c r="C391" s="53"/>
      <c r="D391" s="74"/>
      <c r="E391" s="43">
        <f t="shared" si="24"/>
        <v>0</v>
      </c>
      <c r="F391" s="53"/>
      <c r="G391" s="53"/>
      <c r="H391" s="53"/>
      <c r="I391" s="43">
        <f t="shared" si="25"/>
        <v>0</v>
      </c>
      <c r="J391" s="43">
        <f t="shared" si="26"/>
        <v>0</v>
      </c>
      <c r="K391" s="53"/>
      <c r="L391" s="68">
        <f t="shared" si="27"/>
        <v>0</v>
      </c>
    </row>
    <row r="392" spans="1:12" x14ac:dyDescent="0.25">
      <c r="A392" s="53"/>
      <c r="B392" s="53"/>
      <c r="C392" s="53"/>
      <c r="D392" s="74"/>
      <c r="E392" s="43">
        <f t="shared" si="24"/>
        <v>0</v>
      </c>
      <c r="F392" s="53"/>
      <c r="G392" s="53"/>
      <c r="H392" s="53"/>
      <c r="I392" s="43">
        <f t="shared" si="25"/>
        <v>0</v>
      </c>
      <c r="J392" s="43">
        <f t="shared" si="26"/>
        <v>0</v>
      </c>
      <c r="K392" s="53"/>
      <c r="L392" s="68">
        <f t="shared" si="27"/>
        <v>0</v>
      </c>
    </row>
    <row r="393" spans="1:12" x14ac:dyDescent="0.25">
      <c r="A393" s="53"/>
      <c r="B393" s="53"/>
      <c r="C393" s="53"/>
      <c r="D393" s="74"/>
      <c r="E393" s="43">
        <f t="shared" si="24"/>
        <v>0</v>
      </c>
      <c r="F393" s="53"/>
      <c r="G393" s="53"/>
      <c r="H393" s="53"/>
      <c r="I393" s="43">
        <f t="shared" si="25"/>
        <v>0</v>
      </c>
      <c r="J393" s="43">
        <f t="shared" si="26"/>
        <v>0</v>
      </c>
      <c r="K393" s="53"/>
      <c r="L393" s="68">
        <f t="shared" si="27"/>
        <v>0</v>
      </c>
    </row>
    <row r="394" spans="1:12" x14ac:dyDescent="0.25">
      <c r="A394" s="53"/>
      <c r="B394" s="53"/>
      <c r="C394" s="53"/>
      <c r="D394" s="74"/>
      <c r="E394" s="43">
        <f t="shared" si="24"/>
        <v>0</v>
      </c>
      <c r="F394" s="53"/>
      <c r="G394" s="53"/>
      <c r="H394" s="53"/>
      <c r="I394" s="43">
        <f t="shared" si="25"/>
        <v>0</v>
      </c>
      <c r="J394" s="43">
        <f t="shared" si="26"/>
        <v>0</v>
      </c>
      <c r="K394" s="53"/>
      <c r="L394" s="68">
        <f t="shared" si="27"/>
        <v>0</v>
      </c>
    </row>
    <row r="395" spans="1:12" x14ac:dyDescent="0.25">
      <c r="A395" s="53"/>
      <c r="B395" s="53"/>
      <c r="C395" s="53"/>
      <c r="D395" s="74"/>
      <c r="E395" s="43">
        <f t="shared" si="24"/>
        <v>0</v>
      </c>
      <c r="F395" s="53"/>
      <c r="G395" s="53"/>
      <c r="H395" s="53"/>
      <c r="I395" s="43">
        <f t="shared" si="25"/>
        <v>0</v>
      </c>
      <c r="J395" s="43">
        <f t="shared" si="26"/>
        <v>0</v>
      </c>
      <c r="K395" s="53"/>
      <c r="L395" s="68">
        <f t="shared" si="27"/>
        <v>0</v>
      </c>
    </row>
    <row r="396" spans="1:12" x14ac:dyDescent="0.25">
      <c r="A396" s="53"/>
      <c r="B396" s="53"/>
      <c r="C396" s="53"/>
      <c r="D396" s="74"/>
      <c r="E396" s="43">
        <f t="shared" si="24"/>
        <v>0</v>
      </c>
      <c r="F396" s="53"/>
      <c r="G396" s="53"/>
      <c r="H396" s="53"/>
      <c r="I396" s="43">
        <f t="shared" si="25"/>
        <v>0</v>
      </c>
      <c r="J396" s="43">
        <f t="shared" si="26"/>
        <v>0</v>
      </c>
      <c r="K396" s="53"/>
      <c r="L396" s="68">
        <f t="shared" si="27"/>
        <v>0</v>
      </c>
    </row>
    <row r="397" spans="1:12" x14ac:dyDescent="0.25">
      <c r="A397" s="53"/>
      <c r="B397" s="53"/>
      <c r="C397" s="53"/>
      <c r="D397" s="74"/>
      <c r="E397" s="43">
        <f t="shared" si="24"/>
        <v>0</v>
      </c>
      <c r="F397" s="53"/>
      <c r="G397" s="53"/>
      <c r="H397" s="53"/>
      <c r="I397" s="43">
        <f t="shared" si="25"/>
        <v>0</v>
      </c>
      <c r="J397" s="43">
        <f t="shared" si="26"/>
        <v>0</v>
      </c>
      <c r="K397" s="53"/>
      <c r="L397" s="68">
        <f t="shared" si="27"/>
        <v>0</v>
      </c>
    </row>
    <row r="398" spans="1:12" x14ac:dyDescent="0.25">
      <c r="A398" s="53"/>
      <c r="B398" s="53"/>
      <c r="C398" s="53"/>
      <c r="D398" s="74"/>
      <c r="E398" s="43">
        <f t="shared" si="24"/>
        <v>0</v>
      </c>
      <c r="F398" s="53"/>
      <c r="G398" s="53"/>
      <c r="H398" s="53"/>
      <c r="I398" s="43">
        <f t="shared" si="25"/>
        <v>0</v>
      </c>
      <c r="J398" s="43">
        <f t="shared" si="26"/>
        <v>0</v>
      </c>
      <c r="K398" s="53"/>
      <c r="L398" s="68">
        <f t="shared" si="27"/>
        <v>0</v>
      </c>
    </row>
    <row r="399" spans="1:12" x14ac:dyDescent="0.25">
      <c r="A399" s="53"/>
      <c r="B399" s="53"/>
      <c r="C399" s="53"/>
      <c r="D399" s="74"/>
      <c r="E399" s="43">
        <f t="shared" si="24"/>
        <v>0</v>
      </c>
      <c r="F399" s="53"/>
      <c r="G399" s="53"/>
      <c r="H399" s="53"/>
      <c r="I399" s="43">
        <f t="shared" si="25"/>
        <v>0</v>
      </c>
      <c r="J399" s="43">
        <f t="shared" si="26"/>
        <v>0</v>
      </c>
      <c r="K399" s="53"/>
      <c r="L399" s="68">
        <f t="shared" si="27"/>
        <v>0</v>
      </c>
    </row>
    <row r="400" spans="1:12" x14ac:dyDescent="0.25">
      <c r="A400" s="53"/>
      <c r="B400" s="53"/>
      <c r="C400" s="53"/>
      <c r="D400" s="74"/>
      <c r="E400" s="43">
        <f t="shared" si="24"/>
        <v>0</v>
      </c>
      <c r="F400" s="53"/>
      <c r="G400" s="53"/>
      <c r="H400" s="53"/>
      <c r="I400" s="43">
        <f t="shared" si="25"/>
        <v>0</v>
      </c>
      <c r="J400" s="43">
        <f t="shared" si="26"/>
        <v>0</v>
      </c>
      <c r="K400" s="53"/>
      <c r="L400" s="68">
        <f t="shared" si="27"/>
        <v>0</v>
      </c>
    </row>
    <row r="401" spans="1:12" x14ac:dyDescent="0.25">
      <c r="A401" s="53"/>
      <c r="B401" s="53"/>
      <c r="C401" s="53"/>
      <c r="D401" s="74"/>
      <c r="E401" s="43">
        <f t="shared" si="24"/>
        <v>0</v>
      </c>
      <c r="F401" s="53"/>
      <c r="G401" s="53"/>
      <c r="H401" s="53"/>
      <c r="I401" s="43">
        <f t="shared" si="25"/>
        <v>0</v>
      </c>
      <c r="J401" s="43">
        <f t="shared" si="26"/>
        <v>0</v>
      </c>
      <c r="K401" s="53"/>
      <c r="L401" s="68">
        <f t="shared" si="27"/>
        <v>0</v>
      </c>
    </row>
    <row r="402" spans="1:12" x14ac:dyDescent="0.25">
      <c r="A402" s="53"/>
      <c r="B402" s="53"/>
      <c r="C402" s="53"/>
      <c r="D402" s="74"/>
      <c r="E402" s="43">
        <f t="shared" si="24"/>
        <v>0</v>
      </c>
      <c r="F402" s="53"/>
      <c r="G402" s="53"/>
      <c r="H402" s="53"/>
      <c r="I402" s="43">
        <f t="shared" si="25"/>
        <v>0</v>
      </c>
      <c r="J402" s="43">
        <f t="shared" si="26"/>
        <v>0</v>
      </c>
      <c r="K402" s="53"/>
      <c r="L402" s="68">
        <f t="shared" si="27"/>
        <v>0</v>
      </c>
    </row>
    <row r="403" spans="1:12" x14ac:dyDescent="0.25">
      <c r="A403" s="53"/>
      <c r="B403" s="53"/>
      <c r="C403" s="53"/>
      <c r="D403" s="74"/>
      <c r="E403" s="43">
        <f t="shared" si="24"/>
        <v>0</v>
      </c>
      <c r="F403" s="53"/>
      <c r="G403" s="53"/>
      <c r="H403" s="53"/>
      <c r="I403" s="43">
        <f t="shared" si="25"/>
        <v>0</v>
      </c>
      <c r="J403" s="43">
        <f t="shared" si="26"/>
        <v>0</v>
      </c>
      <c r="K403" s="53"/>
      <c r="L403" s="68">
        <f t="shared" si="27"/>
        <v>0</v>
      </c>
    </row>
    <row r="404" spans="1:12" x14ac:dyDescent="0.25">
      <c r="A404" s="53"/>
      <c r="B404" s="53"/>
      <c r="C404" s="53"/>
      <c r="D404" s="74"/>
      <c r="E404" s="43">
        <f t="shared" si="24"/>
        <v>0</v>
      </c>
      <c r="F404" s="53"/>
      <c r="G404" s="53"/>
      <c r="H404" s="53"/>
      <c r="I404" s="43">
        <f t="shared" si="25"/>
        <v>0</v>
      </c>
      <c r="J404" s="43">
        <f t="shared" si="26"/>
        <v>0</v>
      </c>
      <c r="K404" s="53"/>
      <c r="L404" s="68">
        <f t="shared" si="27"/>
        <v>0</v>
      </c>
    </row>
    <row r="405" spans="1:12" x14ac:dyDescent="0.25">
      <c r="A405" s="53"/>
      <c r="B405" s="53"/>
      <c r="C405" s="53"/>
      <c r="D405" s="74"/>
      <c r="E405" s="43">
        <f t="shared" si="24"/>
        <v>0</v>
      </c>
      <c r="F405" s="53"/>
      <c r="G405" s="53"/>
      <c r="H405" s="53"/>
      <c r="I405" s="43">
        <f t="shared" si="25"/>
        <v>0</v>
      </c>
      <c r="J405" s="43">
        <f t="shared" si="26"/>
        <v>0</v>
      </c>
      <c r="K405" s="53"/>
      <c r="L405" s="68">
        <f t="shared" si="27"/>
        <v>0</v>
      </c>
    </row>
    <row r="406" spans="1:12" x14ac:dyDescent="0.25">
      <c r="A406" s="53"/>
      <c r="B406" s="53"/>
      <c r="C406" s="53"/>
      <c r="D406" s="74"/>
      <c r="E406" s="43">
        <f t="shared" si="24"/>
        <v>0</v>
      </c>
      <c r="F406" s="53"/>
      <c r="G406" s="53"/>
      <c r="H406" s="53"/>
      <c r="I406" s="43">
        <f t="shared" si="25"/>
        <v>0</v>
      </c>
      <c r="J406" s="43">
        <f t="shared" si="26"/>
        <v>0</v>
      </c>
      <c r="K406" s="53"/>
      <c r="L406" s="68">
        <f t="shared" si="27"/>
        <v>0</v>
      </c>
    </row>
    <row r="407" spans="1:12" x14ac:dyDescent="0.25">
      <c r="A407" s="53"/>
      <c r="B407" s="53"/>
      <c r="C407" s="53"/>
      <c r="D407" s="74"/>
      <c r="E407" s="43">
        <f t="shared" si="24"/>
        <v>0</v>
      </c>
      <c r="F407" s="53"/>
      <c r="G407" s="53"/>
      <c r="H407" s="53"/>
      <c r="I407" s="43">
        <f t="shared" si="25"/>
        <v>0</v>
      </c>
      <c r="J407" s="43">
        <f t="shared" si="26"/>
        <v>0</v>
      </c>
      <c r="K407" s="53"/>
      <c r="L407" s="68">
        <f t="shared" si="27"/>
        <v>0</v>
      </c>
    </row>
    <row r="408" spans="1:12" x14ac:dyDescent="0.25">
      <c r="A408" s="53"/>
      <c r="B408" s="53"/>
      <c r="C408" s="53"/>
      <c r="D408" s="74"/>
      <c r="E408" s="43">
        <f t="shared" si="24"/>
        <v>0</v>
      </c>
      <c r="F408" s="53"/>
      <c r="G408" s="53"/>
      <c r="H408" s="53"/>
      <c r="I408" s="43">
        <f t="shared" si="25"/>
        <v>0</v>
      </c>
      <c r="J408" s="43">
        <f t="shared" si="26"/>
        <v>0</v>
      </c>
      <c r="K408" s="53"/>
      <c r="L408" s="68">
        <f t="shared" si="27"/>
        <v>0</v>
      </c>
    </row>
    <row r="409" spans="1:12" x14ac:dyDescent="0.25">
      <c r="A409" s="53"/>
      <c r="B409" s="53"/>
      <c r="C409" s="53"/>
      <c r="D409" s="74"/>
      <c r="E409" s="43">
        <f t="shared" si="24"/>
        <v>0</v>
      </c>
      <c r="F409" s="53"/>
      <c r="G409" s="53"/>
      <c r="H409" s="53"/>
      <c r="I409" s="43">
        <f t="shared" si="25"/>
        <v>0</v>
      </c>
      <c r="J409" s="43">
        <f t="shared" si="26"/>
        <v>0</v>
      </c>
      <c r="K409" s="53"/>
      <c r="L409" s="68">
        <f t="shared" si="27"/>
        <v>0</v>
      </c>
    </row>
    <row r="410" spans="1:12" x14ac:dyDescent="0.25">
      <c r="A410" s="53"/>
      <c r="B410" s="53"/>
      <c r="C410" s="53"/>
      <c r="D410" s="74"/>
      <c r="E410" s="43">
        <f t="shared" si="24"/>
        <v>0</v>
      </c>
      <c r="F410" s="53"/>
      <c r="G410" s="53"/>
      <c r="H410" s="53"/>
      <c r="I410" s="43">
        <f t="shared" si="25"/>
        <v>0</v>
      </c>
      <c r="J410" s="43">
        <f t="shared" si="26"/>
        <v>0</v>
      </c>
      <c r="K410" s="53"/>
      <c r="L410" s="68">
        <f t="shared" si="27"/>
        <v>0</v>
      </c>
    </row>
    <row r="411" spans="1:12" x14ac:dyDescent="0.25">
      <c r="A411" s="53"/>
      <c r="B411" s="53"/>
      <c r="C411" s="53"/>
      <c r="D411" s="74"/>
      <c r="E411" s="43">
        <f t="shared" si="24"/>
        <v>0</v>
      </c>
      <c r="F411" s="53"/>
      <c r="G411" s="53"/>
      <c r="H411" s="53"/>
      <c r="I411" s="43">
        <f t="shared" si="25"/>
        <v>0</v>
      </c>
      <c r="J411" s="43">
        <f t="shared" si="26"/>
        <v>0</v>
      </c>
      <c r="K411" s="53"/>
      <c r="L411" s="68">
        <f t="shared" si="27"/>
        <v>0</v>
      </c>
    </row>
    <row r="412" spans="1:12" x14ac:dyDescent="0.25">
      <c r="A412" s="53"/>
      <c r="B412" s="53"/>
      <c r="C412" s="53"/>
      <c r="D412" s="74"/>
      <c r="E412" s="43">
        <f t="shared" si="24"/>
        <v>0</v>
      </c>
      <c r="F412" s="53"/>
      <c r="G412" s="53"/>
      <c r="H412" s="53"/>
      <c r="I412" s="43">
        <f t="shared" si="25"/>
        <v>0</v>
      </c>
      <c r="J412" s="43">
        <f t="shared" si="26"/>
        <v>0</v>
      </c>
      <c r="K412" s="53"/>
      <c r="L412" s="68">
        <f t="shared" si="27"/>
        <v>0</v>
      </c>
    </row>
    <row r="413" spans="1:12" x14ac:dyDescent="0.25">
      <c r="A413" s="53"/>
      <c r="B413" s="53"/>
      <c r="C413" s="53"/>
      <c r="D413" s="74"/>
      <c r="E413" s="43">
        <f t="shared" si="24"/>
        <v>0</v>
      </c>
      <c r="F413" s="53"/>
      <c r="G413" s="53"/>
      <c r="H413" s="53"/>
      <c r="I413" s="43">
        <f t="shared" si="25"/>
        <v>0</v>
      </c>
      <c r="J413" s="43">
        <f t="shared" si="26"/>
        <v>0</v>
      </c>
      <c r="K413" s="53"/>
      <c r="L413" s="68">
        <f t="shared" si="27"/>
        <v>0</v>
      </c>
    </row>
    <row r="414" spans="1:12" x14ac:dyDescent="0.25">
      <c r="A414" s="53"/>
      <c r="B414" s="53"/>
      <c r="C414" s="53"/>
      <c r="D414" s="74"/>
      <c r="E414" s="43">
        <f t="shared" si="24"/>
        <v>0</v>
      </c>
      <c r="F414" s="53"/>
      <c r="G414" s="53"/>
      <c r="H414" s="53"/>
      <c r="I414" s="43">
        <f t="shared" si="25"/>
        <v>0</v>
      </c>
      <c r="J414" s="43">
        <f t="shared" si="26"/>
        <v>0</v>
      </c>
      <c r="K414" s="53"/>
      <c r="L414" s="68">
        <f t="shared" si="27"/>
        <v>0</v>
      </c>
    </row>
    <row r="415" spans="1:12" x14ac:dyDescent="0.25">
      <c r="A415" s="53"/>
      <c r="B415" s="53"/>
      <c r="C415" s="53"/>
      <c r="D415" s="74"/>
      <c r="E415" s="43">
        <f t="shared" si="24"/>
        <v>0</v>
      </c>
      <c r="F415" s="53"/>
      <c r="G415" s="53"/>
      <c r="H415" s="53"/>
      <c r="I415" s="43">
        <f t="shared" si="25"/>
        <v>0</v>
      </c>
      <c r="J415" s="43">
        <f t="shared" si="26"/>
        <v>0</v>
      </c>
      <c r="K415" s="53"/>
      <c r="L415" s="68">
        <f t="shared" si="27"/>
        <v>0</v>
      </c>
    </row>
    <row r="416" spans="1:12" x14ac:dyDescent="0.25">
      <c r="A416" s="53"/>
      <c r="B416" s="53"/>
      <c r="C416" s="53"/>
      <c r="D416" s="74"/>
      <c r="E416" s="43">
        <f t="shared" si="24"/>
        <v>0</v>
      </c>
      <c r="F416" s="53"/>
      <c r="G416" s="53"/>
      <c r="H416" s="53"/>
      <c r="I416" s="43">
        <f t="shared" si="25"/>
        <v>0</v>
      </c>
      <c r="J416" s="43">
        <f t="shared" si="26"/>
        <v>0</v>
      </c>
      <c r="K416" s="53"/>
      <c r="L416" s="68">
        <f t="shared" si="27"/>
        <v>0</v>
      </c>
    </row>
    <row r="417" spans="1:12" x14ac:dyDescent="0.25">
      <c r="A417" s="53"/>
      <c r="B417" s="53"/>
      <c r="C417" s="53"/>
      <c r="D417" s="74"/>
      <c r="E417" s="43">
        <f t="shared" si="24"/>
        <v>0</v>
      </c>
      <c r="F417" s="53"/>
      <c r="G417" s="53"/>
      <c r="H417" s="53"/>
      <c r="I417" s="43">
        <f t="shared" si="25"/>
        <v>0</v>
      </c>
      <c r="J417" s="43">
        <f t="shared" si="26"/>
        <v>0</v>
      </c>
      <c r="K417" s="53"/>
      <c r="L417" s="68">
        <f t="shared" si="27"/>
        <v>0</v>
      </c>
    </row>
    <row r="418" spans="1:12" x14ac:dyDescent="0.25">
      <c r="A418" s="53"/>
      <c r="B418" s="53"/>
      <c r="C418" s="53"/>
      <c r="D418" s="74"/>
      <c r="E418" s="43">
        <f t="shared" si="24"/>
        <v>0</v>
      </c>
      <c r="F418" s="53"/>
      <c r="G418" s="53"/>
      <c r="H418" s="53"/>
      <c r="I418" s="43">
        <f t="shared" si="25"/>
        <v>0</v>
      </c>
      <c r="J418" s="43">
        <f t="shared" si="26"/>
        <v>0</v>
      </c>
      <c r="K418" s="53"/>
      <c r="L418" s="68">
        <f t="shared" si="27"/>
        <v>0</v>
      </c>
    </row>
    <row r="419" spans="1:12" x14ac:dyDescent="0.25">
      <c r="A419" s="53"/>
      <c r="B419" s="53"/>
      <c r="C419" s="53"/>
      <c r="D419" s="74"/>
      <c r="E419" s="43">
        <f t="shared" si="24"/>
        <v>0</v>
      </c>
      <c r="F419" s="53"/>
      <c r="G419" s="53"/>
      <c r="H419" s="53"/>
      <c r="I419" s="43">
        <f t="shared" si="25"/>
        <v>0</v>
      </c>
      <c r="J419" s="43">
        <f t="shared" si="26"/>
        <v>0</v>
      </c>
      <c r="K419" s="53"/>
      <c r="L419" s="68">
        <f t="shared" si="27"/>
        <v>0</v>
      </c>
    </row>
    <row r="420" spans="1:12" x14ac:dyDescent="0.25">
      <c r="A420" s="53"/>
      <c r="B420" s="53"/>
      <c r="C420" s="53"/>
      <c r="D420" s="74"/>
      <c r="E420" s="43">
        <f t="shared" si="24"/>
        <v>0</v>
      </c>
      <c r="F420" s="53"/>
      <c r="G420" s="53"/>
      <c r="H420" s="53"/>
      <c r="I420" s="43">
        <f t="shared" si="25"/>
        <v>0</v>
      </c>
      <c r="J420" s="43">
        <f t="shared" si="26"/>
        <v>0</v>
      </c>
      <c r="K420" s="53"/>
      <c r="L420" s="68">
        <f t="shared" si="27"/>
        <v>0</v>
      </c>
    </row>
    <row r="421" spans="1:12" x14ac:dyDescent="0.25">
      <c r="A421" s="53"/>
      <c r="B421" s="53"/>
      <c r="C421" s="53"/>
      <c r="D421" s="74"/>
      <c r="E421" s="43">
        <f t="shared" si="24"/>
        <v>0</v>
      </c>
      <c r="F421" s="53"/>
      <c r="G421" s="53"/>
      <c r="H421" s="53"/>
      <c r="I421" s="43">
        <f t="shared" si="25"/>
        <v>0</v>
      </c>
      <c r="J421" s="43">
        <f t="shared" si="26"/>
        <v>0</v>
      </c>
      <c r="K421" s="53"/>
      <c r="L421" s="68">
        <f t="shared" si="27"/>
        <v>0</v>
      </c>
    </row>
    <row r="422" spans="1:12" x14ac:dyDescent="0.25">
      <c r="A422" s="53"/>
      <c r="B422" s="53"/>
      <c r="C422" s="53"/>
      <c r="D422" s="74"/>
      <c r="E422" s="43">
        <f t="shared" si="24"/>
        <v>0</v>
      </c>
      <c r="F422" s="53"/>
      <c r="G422" s="53"/>
      <c r="H422" s="53"/>
      <c r="I422" s="43">
        <f t="shared" si="25"/>
        <v>0</v>
      </c>
      <c r="J422" s="43">
        <f t="shared" si="26"/>
        <v>0</v>
      </c>
      <c r="K422" s="53"/>
      <c r="L422" s="68">
        <f t="shared" si="27"/>
        <v>0</v>
      </c>
    </row>
    <row r="423" spans="1:12" x14ac:dyDescent="0.25">
      <c r="A423" s="53"/>
      <c r="B423" s="53"/>
      <c r="C423" s="53"/>
      <c r="D423" s="74"/>
      <c r="E423" s="43">
        <f t="shared" si="24"/>
        <v>0</v>
      </c>
      <c r="F423" s="53"/>
      <c r="G423" s="53"/>
      <c r="H423" s="53"/>
      <c r="I423" s="43">
        <f t="shared" si="25"/>
        <v>0</v>
      </c>
      <c r="J423" s="43">
        <f t="shared" si="26"/>
        <v>0</v>
      </c>
      <c r="K423" s="53"/>
      <c r="L423" s="68">
        <f t="shared" si="27"/>
        <v>0</v>
      </c>
    </row>
    <row r="424" spans="1:12" x14ac:dyDescent="0.25">
      <c r="A424" s="53"/>
      <c r="B424" s="53"/>
      <c r="C424" s="53"/>
      <c r="D424" s="74"/>
      <c r="E424" s="43">
        <f t="shared" si="24"/>
        <v>0</v>
      </c>
      <c r="F424" s="53"/>
      <c r="G424" s="53"/>
      <c r="H424" s="53"/>
      <c r="I424" s="43">
        <f t="shared" si="25"/>
        <v>0</v>
      </c>
      <c r="J424" s="43">
        <f t="shared" si="26"/>
        <v>0</v>
      </c>
      <c r="K424" s="53"/>
      <c r="L424" s="68">
        <f t="shared" si="27"/>
        <v>0</v>
      </c>
    </row>
    <row r="425" spans="1:12" x14ac:dyDescent="0.25">
      <c r="A425" s="53"/>
      <c r="B425" s="53"/>
      <c r="C425" s="53"/>
      <c r="D425" s="74"/>
      <c r="E425" s="43">
        <f t="shared" si="24"/>
        <v>0</v>
      </c>
      <c r="F425" s="53"/>
      <c r="G425" s="53"/>
      <c r="H425" s="53"/>
      <c r="I425" s="43">
        <f t="shared" si="25"/>
        <v>0</v>
      </c>
      <c r="J425" s="43">
        <f t="shared" si="26"/>
        <v>0</v>
      </c>
      <c r="K425" s="53"/>
      <c r="L425" s="68">
        <f t="shared" si="27"/>
        <v>0</v>
      </c>
    </row>
    <row r="426" spans="1:12" x14ac:dyDescent="0.25">
      <c r="A426" s="53"/>
      <c r="B426" s="53"/>
      <c r="C426" s="53"/>
      <c r="D426" s="74"/>
      <c r="E426" s="43">
        <f t="shared" si="24"/>
        <v>0</v>
      </c>
      <c r="F426" s="53"/>
      <c r="G426" s="53"/>
      <c r="H426" s="53"/>
      <c r="I426" s="43">
        <f t="shared" si="25"/>
        <v>0</v>
      </c>
      <c r="J426" s="43">
        <f t="shared" si="26"/>
        <v>0</v>
      </c>
      <c r="K426" s="53"/>
      <c r="L426" s="68">
        <f t="shared" si="27"/>
        <v>0</v>
      </c>
    </row>
    <row r="427" spans="1:12" x14ac:dyDescent="0.25">
      <c r="A427" s="53"/>
      <c r="B427" s="53"/>
      <c r="C427" s="53"/>
      <c r="D427" s="74"/>
      <c r="E427" s="43">
        <f t="shared" si="24"/>
        <v>0</v>
      </c>
      <c r="F427" s="53"/>
      <c r="G427" s="53"/>
      <c r="H427" s="53"/>
      <c r="I427" s="43">
        <f t="shared" si="25"/>
        <v>0</v>
      </c>
      <c r="J427" s="43">
        <f t="shared" si="26"/>
        <v>0</v>
      </c>
      <c r="K427" s="53"/>
      <c r="L427" s="68">
        <f t="shared" si="27"/>
        <v>0</v>
      </c>
    </row>
    <row r="428" spans="1:12" x14ac:dyDescent="0.25">
      <c r="A428" s="53"/>
      <c r="B428" s="53"/>
      <c r="C428" s="53"/>
      <c r="D428" s="74"/>
      <c r="E428" s="43">
        <f t="shared" si="24"/>
        <v>0</v>
      </c>
      <c r="F428" s="53"/>
      <c r="G428" s="53"/>
      <c r="H428" s="53"/>
      <c r="I428" s="43">
        <f t="shared" si="25"/>
        <v>0</v>
      </c>
      <c r="J428" s="43">
        <f t="shared" si="26"/>
        <v>0</v>
      </c>
      <c r="K428" s="53"/>
      <c r="L428" s="68">
        <f t="shared" si="27"/>
        <v>0</v>
      </c>
    </row>
    <row r="429" spans="1:12" x14ac:dyDescent="0.25">
      <c r="A429" s="53"/>
      <c r="B429" s="53"/>
      <c r="C429" s="53"/>
      <c r="D429" s="74"/>
      <c r="E429" s="43">
        <f t="shared" si="24"/>
        <v>0</v>
      </c>
      <c r="F429" s="53"/>
      <c r="G429" s="53"/>
      <c r="H429" s="53"/>
      <c r="I429" s="43">
        <f t="shared" si="25"/>
        <v>0</v>
      </c>
      <c r="J429" s="43">
        <f t="shared" si="26"/>
        <v>0</v>
      </c>
      <c r="K429" s="53"/>
      <c r="L429" s="68">
        <f t="shared" si="27"/>
        <v>0</v>
      </c>
    </row>
    <row r="430" spans="1:12" x14ac:dyDescent="0.25">
      <c r="A430" s="53"/>
      <c r="B430" s="53"/>
      <c r="C430" s="53"/>
      <c r="D430" s="74"/>
      <c r="E430" s="43">
        <f t="shared" si="24"/>
        <v>0</v>
      </c>
      <c r="F430" s="53"/>
      <c r="G430" s="53"/>
      <c r="H430" s="53"/>
      <c r="I430" s="43">
        <f t="shared" si="25"/>
        <v>0</v>
      </c>
      <c r="J430" s="43">
        <f t="shared" si="26"/>
        <v>0</v>
      </c>
      <c r="K430" s="53"/>
      <c r="L430" s="68">
        <f t="shared" si="27"/>
        <v>0</v>
      </c>
    </row>
    <row r="431" spans="1:12" x14ac:dyDescent="0.25">
      <c r="A431" s="53"/>
      <c r="B431" s="53"/>
      <c r="C431" s="53"/>
      <c r="D431" s="74"/>
      <c r="E431" s="43">
        <f t="shared" si="24"/>
        <v>0</v>
      </c>
      <c r="F431" s="53"/>
      <c r="G431" s="53"/>
      <c r="H431" s="53"/>
      <c r="I431" s="43">
        <f t="shared" si="25"/>
        <v>0</v>
      </c>
      <c r="J431" s="43">
        <f t="shared" si="26"/>
        <v>0</v>
      </c>
      <c r="K431" s="53"/>
      <c r="L431" s="68">
        <f t="shared" si="27"/>
        <v>0</v>
      </c>
    </row>
    <row r="432" spans="1:12" x14ac:dyDescent="0.25">
      <c r="A432" s="53"/>
      <c r="B432" s="53"/>
      <c r="C432" s="53"/>
      <c r="D432" s="74"/>
      <c r="E432" s="43">
        <f t="shared" si="24"/>
        <v>0</v>
      </c>
      <c r="F432" s="53"/>
      <c r="G432" s="53"/>
      <c r="H432" s="53"/>
      <c r="I432" s="43">
        <f t="shared" si="25"/>
        <v>0</v>
      </c>
      <c r="J432" s="43">
        <f t="shared" si="26"/>
        <v>0</v>
      </c>
      <c r="K432" s="53"/>
      <c r="L432" s="68">
        <f t="shared" si="27"/>
        <v>0</v>
      </c>
    </row>
    <row r="433" spans="1:12" x14ac:dyDescent="0.25">
      <c r="A433" s="53"/>
      <c r="B433" s="53"/>
      <c r="C433" s="53"/>
      <c r="D433" s="74"/>
      <c r="E433" s="43">
        <f t="shared" si="24"/>
        <v>0</v>
      </c>
      <c r="F433" s="53"/>
      <c r="G433" s="53"/>
      <c r="H433" s="53"/>
      <c r="I433" s="43">
        <f t="shared" si="25"/>
        <v>0</v>
      </c>
      <c r="J433" s="43">
        <f t="shared" si="26"/>
        <v>0</v>
      </c>
      <c r="K433" s="53"/>
      <c r="L433" s="68">
        <f t="shared" si="27"/>
        <v>0</v>
      </c>
    </row>
    <row r="434" spans="1:12" x14ac:dyDescent="0.25">
      <c r="A434" s="53"/>
      <c r="B434" s="53"/>
      <c r="C434" s="53"/>
      <c r="D434" s="74"/>
      <c r="E434" s="43">
        <f t="shared" si="24"/>
        <v>0</v>
      </c>
      <c r="F434" s="53"/>
      <c r="G434" s="53"/>
      <c r="H434" s="53"/>
      <c r="I434" s="43">
        <f t="shared" si="25"/>
        <v>0</v>
      </c>
      <c r="J434" s="43">
        <f t="shared" si="26"/>
        <v>0</v>
      </c>
      <c r="K434" s="53"/>
      <c r="L434" s="68">
        <f t="shared" si="27"/>
        <v>0</v>
      </c>
    </row>
    <row r="435" spans="1:12" x14ac:dyDescent="0.25">
      <c r="A435" s="53"/>
      <c r="B435" s="53"/>
      <c r="C435" s="53"/>
      <c r="D435" s="74"/>
      <c r="E435" s="43">
        <f t="shared" si="24"/>
        <v>0</v>
      </c>
      <c r="F435" s="53"/>
      <c r="G435" s="53"/>
      <c r="H435" s="53"/>
      <c r="I435" s="43">
        <f t="shared" si="25"/>
        <v>0</v>
      </c>
      <c r="J435" s="43">
        <f t="shared" si="26"/>
        <v>0</v>
      </c>
      <c r="K435" s="53"/>
      <c r="L435" s="68">
        <f t="shared" si="27"/>
        <v>0</v>
      </c>
    </row>
    <row r="436" spans="1:12" x14ac:dyDescent="0.25">
      <c r="A436" s="53"/>
      <c r="B436" s="53"/>
      <c r="C436" s="53"/>
      <c r="D436" s="74"/>
      <c r="E436" s="43">
        <f t="shared" si="24"/>
        <v>0</v>
      </c>
      <c r="F436" s="53"/>
      <c r="G436" s="53"/>
      <c r="H436" s="53"/>
      <c r="I436" s="43">
        <f t="shared" si="25"/>
        <v>0</v>
      </c>
      <c r="J436" s="43">
        <f t="shared" si="26"/>
        <v>0</v>
      </c>
      <c r="K436" s="53"/>
      <c r="L436" s="68">
        <f t="shared" si="27"/>
        <v>0</v>
      </c>
    </row>
    <row r="437" spans="1:12" x14ac:dyDescent="0.25">
      <c r="A437" s="53"/>
      <c r="B437" s="53"/>
      <c r="C437" s="53"/>
      <c r="D437" s="74"/>
      <c r="E437" s="43">
        <f t="shared" si="24"/>
        <v>0</v>
      </c>
      <c r="F437" s="53"/>
      <c r="G437" s="53"/>
      <c r="H437" s="53"/>
      <c r="I437" s="43">
        <f t="shared" si="25"/>
        <v>0</v>
      </c>
      <c r="J437" s="43">
        <f t="shared" si="26"/>
        <v>0</v>
      </c>
      <c r="K437" s="53"/>
      <c r="L437" s="68">
        <f t="shared" si="27"/>
        <v>0</v>
      </c>
    </row>
    <row r="438" spans="1:12" x14ac:dyDescent="0.25">
      <c r="A438" s="53"/>
      <c r="B438" s="53"/>
      <c r="C438" s="53"/>
      <c r="D438" s="74"/>
      <c r="E438" s="43">
        <f t="shared" si="24"/>
        <v>0</v>
      </c>
      <c r="F438" s="53"/>
      <c r="G438" s="53"/>
      <c r="H438" s="53"/>
      <c r="I438" s="43">
        <f t="shared" si="25"/>
        <v>0</v>
      </c>
      <c r="J438" s="43">
        <f t="shared" si="26"/>
        <v>0</v>
      </c>
      <c r="K438" s="53"/>
      <c r="L438" s="68">
        <f t="shared" si="27"/>
        <v>0</v>
      </c>
    </row>
    <row r="439" spans="1:12" x14ac:dyDescent="0.25">
      <c r="A439" s="53"/>
      <c r="B439" s="53"/>
      <c r="C439" s="53"/>
      <c r="D439" s="74"/>
      <c r="E439" s="43">
        <f t="shared" si="24"/>
        <v>0</v>
      </c>
      <c r="F439" s="53"/>
      <c r="G439" s="53"/>
      <c r="H439" s="53"/>
      <c r="I439" s="43">
        <f t="shared" si="25"/>
        <v>0</v>
      </c>
      <c r="J439" s="43">
        <f t="shared" si="26"/>
        <v>0</v>
      </c>
      <c r="K439" s="53"/>
      <c r="L439" s="68">
        <f t="shared" si="27"/>
        <v>0</v>
      </c>
    </row>
    <row r="440" spans="1:12" x14ac:dyDescent="0.25">
      <c r="A440" s="53"/>
      <c r="B440" s="53"/>
      <c r="C440" s="53"/>
      <c r="D440" s="74"/>
      <c r="E440" s="43">
        <f t="shared" si="24"/>
        <v>0</v>
      </c>
      <c r="F440" s="53"/>
      <c r="G440" s="53"/>
      <c r="H440" s="53"/>
      <c r="I440" s="43">
        <f t="shared" si="25"/>
        <v>0</v>
      </c>
      <c r="J440" s="43">
        <f t="shared" si="26"/>
        <v>0</v>
      </c>
      <c r="K440" s="53"/>
      <c r="L440" s="68">
        <f t="shared" si="27"/>
        <v>0</v>
      </c>
    </row>
    <row r="441" spans="1:12" x14ac:dyDescent="0.25">
      <c r="A441" s="53"/>
      <c r="B441" s="53"/>
      <c r="C441" s="53"/>
      <c r="D441" s="74"/>
      <c r="E441" s="43">
        <f t="shared" si="24"/>
        <v>0</v>
      </c>
      <c r="F441" s="53"/>
      <c r="G441" s="53"/>
      <c r="H441" s="53"/>
      <c r="I441" s="43">
        <f t="shared" si="25"/>
        <v>0</v>
      </c>
      <c r="J441" s="43">
        <f t="shared" si="26"/>
        <v>0</v>
      </c>
      <c r="K441" s="53"/>
      <c r="L441" s="68">
        <f t="shared" si="27"/>
        <v>0</v>
      </c>
    </row>
    <row r="442" spans="1:12" x14ac:dyDescent="0.25">
      <c r="A442" s="53"/>
      <c r="B442" s="53"/>
      <c r="C442" s="53"/>
      <c r="D442" s="74"/>
      <c r="E442" s="43">
        <f t="shared" si="24"/>
        <v>0</v>
      </c>
      <c r="F442" s="53"/>
      <c r="G442" s="53"/>
      <c r="H442" s="53"/>
      <c r="I442" s="43">
        <f t="shared" si="25"/>
        <v>0</v>
      </c>
      <c r="J442" s="43">
        <f t="shared" si="26"/>
        <v>0</v>
      </c>
      <c r="K442" s="53"/>
      <c r="L442" s="68">
        <f t="shared" si="27"/>
        <v>0</v>
      </c>
    </row>
    <row r="443" spans="1:12" x14ac:dyDescent="0.25">
      <c r="A443" s="53"/>
      <c r="B443" s="53"/>
      <c r="C443" s="53"/>
      <c r="D443" s="74"/>
      <c r="E443" s="43">
        <f t="shared" si="24"/>
        <v>0</v>
      </c>
      <c r="F443" s="53"/>
      <c r="G443" s="53"/>
      <c r="H443" s="53"/>
      <c r="I443" s="43">
        <f t="shared" si="25"/>
        <v>0</v>
      </c>
      <c r="J443" s="43">
        <f t="shared" si="26"/>
        <v>0</v>
      </c>
      <c r="K443" s="53"/>
      <c r="L443" s="68">
        <f t="shared" si="27"/>
        <v>0</v>
      </c>
    </row>
    <row r="444" spans="1:12" x14ac:dyDescent="0.25">
      <c r="A444" s="53"/>
      <c r="B444" s="53"/>
      <c r="C444" s="53"/>
      <c r="D444" s="74"/>
      <c r="E444" s="43">
        <f t="shared" si="24"/>
        <v>0</v>
      </c>
      <c r="F444" s="53"/>
      <c r="G444" s="53"/>
      <c r="H444" s="53"/>
      <c r="I444" s="43">
        <f t="shared" si="25"/>
        <v>0</v>
      </c>
      <c r="J444" s="43">
        <f t="shared" si="26"/>
        <v>0</v>
      </c>
      <c r="K444" s="53"/>
      <c r="L444" s="68">
        <f t="shared" si="27"/>
        <v>0</v>
      </c>
    </row>
    <row r="445" spans="1:12" x14ac:dyDescent="0.25">
      <c r="A445" s="53"/>
      <c r="B445" s="53"/>
      <c r="C445" s="53"/>
      <c r="D445" s="74"/>
      <c r="E445" s="43">
        <f t="shared" si="24"/>
        <v>0</v>
      </c>
      <c r="F445" s="53"/>
      <c r="G445" s="53"/>
      <c r="H445" s="53"/>
      <c r="I445" s="43">
        <f t="shared" si="25"/>
        <v>0</v>
      </c>
      <c r="J445" s="43">
        <f t="shared" si="26"/>
        <v>0</v>
      </c>
      <c r="K445" s="53"/>
      <c r="L445" s="68">
        <f t="shared" si="27"/>
        <v>0</v>
      </c>
    </row>
    <row r="446" spans="1:12" x14ac:dyDescent="0.25">
      <c r="A446" s="53"/>
      <c r="B446" s="53"/>
      <c r="C446" s="53"/>
      <c r="D446" s="74"/>
      <c r="E446" s="43">
        <f t="shared" si="24"/>
        <v>0</v>
      </c>
      <c r="F446" s="53"/>
      <c r="G446" s="53"/>
      <c r="H446" s="53"/>
      <c r="I446" s="43">
        <f t="shared" si="25"/>
        <v>0</v>
      </c>
      <c r="J446" s="43">
        <f t="shared" si="26"/>
        <v>0</v>
      </c>
      <c r="K446" s="53"/>
      <c r="L446" s="68">
        <f t="shared" si="27"/>
        <v>0</v>
      </c>
    </row>
    <row r="447" spans="1:12" x14ac:dyDescent="0.25">
      <c r="A447" s="53"/>
      <c r="B447" s="53"/>
      <c r="C447" s="53"/>
      <c r="D447" s="74"/>
      <c r="E447" s="43">
        <f t="shared" si="24"/>
        <v>0</v>
      </c>
      <c r="F447" s="53"/>
      <c r="G447" s="53"/>
      <c r="H447" s="53"/>
      <c r="I447" s="43">
        <f t="shared" si="25"/>
        <v>0</v>
      </c>
      <c r="J447" s="43">
        <f t="shared" si="26"/>
        <v>0</v>
      </c>
      <c r="K447" s="53"/>
      <c r="L447" s="68">
        <f t="shared" si="27"/>
        <v>0</v>
      </c>
    </row>
    <row r="448" spans="1:12" x14ac:dyDescent="0.25">
      <c r="A448" s="53"/>
      <c r="B448" s="53"/>
      <c r="C448" s="53"/>
      <c r="D448" s="74"/>
      <c r="E448" s="43">
        <f t="shared" si="24"/>
        <v>0</v>
      </c>
      <c r="F448" s="53"/>
      <c r="G448" s="53"/>
      <c r="H448" s="53"/>
      <c r="I448" s="43">
        <f t="shared" si="25"/>
        <v>0</v>
      </c>
      <c r="J448" s="43">
        <f t="shared" si="26"/>
        <v>0</v>
      </c>
      <c r="K448" s="53"/>
      <c r="L448" s="68">
        <f t="shared" si="27"/>
        <v>0</v>
      </c>
    </row>
    <row r="449" spans="1:12" x14ac:dyDescent="0.25">
      <c r="A449" s="53"/>
      <c r="B449" s="53"/>
      <c r="C449" s="53"/>
      <c r="D449" s="74"/>
      <c r="E449" s="43">
        <f t="shared" si="24"/>
        <v>0</v>
      </c>
      <c r="F449" s="53"/>
      <c r="G449" s="53"/>
      <c r="H449" s="53"/>
      <c r="I449" s="43">
        <f t="shared" si="25"/>
        <v>0</v>
      </c>
      <c r="J449" s="43">
        <f t="shared" si="26"/>
        <v>0</v>
      </c>
      <c r="K449" s="53"/>
      <c r="L449" s="68">
        <f t="shared" si="27"/>
        <v>0</v>
      </c>
    </row>
    <row r="450" spans="1:12" x14ac:dyDescent="0.25">
      <c r="A450" s="53"/>
      <c r="B450" s="53"/>
      <c r="C450" s="53"/>
      <c r="D450" s="74"/>
      <c r="E450" s="43">
        <f t="shared" si="24"/>
        <v>0</v>
      </c>
      <c r="F450" s="53"/>
      <c r="G450" s="53"/>
      <c r="H450" s="53"/>
      <c r="I450" s="43">
        <f t="shared" si="25"/>
        <v>0</v>
      </c>
      <c r="J450" s="43">
        <f t="shared" si="26"/>
        <v>0</v>
      </c>
      <c r="K450" s="53"/>
      <c r="L450" s="68">
        <f t="shared" si="27"/>
        <v>0</v>
      </c>
    </row>
    <row r="451" spans="1:12" x14ac:dyDescent="0.25">
      <c r="A451" s="53"/>
      <c r="B451" s="53"/>
      <c r="C451" s="53"/>
      <c r="D451" s="74"/>
      <c r="E451" s="43">
        <f t="shared" si="24"/>
        <v>0</v>
      </c>
      <c r="F451" s="53"/>
      <c r="G451" s="53"/>
      <c r="H451" s="53"/>
      <c r="I451" s="43">
        <f t="shared" si="25"/>
        <v>0</v>
      </c>
      <c r="J451" s="43">
        <f t="shared" si="26"/>
        <v>0</v>
      </c>
      <c r="K451" s="53"/>
      <c r="L451" s="68">
        <f t="shared" si="27"/>
        <v>0</v>
      </c>
    </row>
    <row r="452" spans="1:12" x14ac:dyDescent="0.25">
      <c r="A452" s="53"/>
      <c r="B452" s="53"/>
      <c r="C452" s="53"/>
      <c r="D452" s="74"/>
      <c r="E452" s="43">
        <f t="shared" ref="E452:E515" si="28">(B452*(C452+0.5))+D452</f>
        <v>0</v>
      </c>
      <c r="F452" s="53"/>
      <c r="G452" s="53"/>
      <c r="H452" s="53"/>
      <c r="I452" s="43">
        <f t="shared" ref="I452:I515" si="29">SUM(F452:H452)</f>
        <v>0</v>
      </c>
      <c r="J452" s="43">
        <f t="shared" ref="J452:J515" si="30">E452*I452</f>
        <v>0</v>
      </c>
      <c r="K452" s="53"/>
      <c r="L452" s="68">
        <f t="shared" ref="L452:L515" si="31" xml:space="preserve"> IF(K452="yes",J452* 1.5,J452)</f>
        <v>0</v>
      </c>
    </row>
    <row r="453" spans="1:12" x14ac:dyDescent="0.25">
      <c r="A453" s="53"/>
      <c r="B453" s="53"/>
      <c r="C453" s="53"/>
      <c r="D453" s="74"/>
      <c r="E453" s="43">
        <f t="shared" si="28"/>
        <v>0</v>
      </c>
      <c r="F453" s="53"/>
      <c r="G453" s="53"/>
      <c r="H453" s="53"/>
      <c r="I453" s="43">
        <f t="shared" si="29"/>
        <v>0</v>
      </c>
      <c r="J453" s="43">
        <f t="shared" si="30"/>
        <v>0</v>
      </c>
      <c r="K453" s="53"/>
      <c r="L453" s="68">
        <f t="shared" si="31"/>
        <v>0</v>
      </c>
    </row>
    <row r="454" spans="1:12" x14ac:dyDescent="0.25">
      <c r="A454" s="53"/>
      <c r="B454" s="53"/>
      <c r="C454" s="53"/>
      <c r="D454" s="74"/>
      <c r="E454" s="43">
        <f t="shared" si="28"/>
        <v>0</v>
      </c>
      <c r="F454" s="53"/>
      <c r="G454" s="53"/>
      <c r="H454" s="53"/>
      <c r="I454" s="43">
        <f t="shared" si="29"/>
        <v>0</v>
      </c>
      <c r="J454" s="43">
        <f t="shared" si="30"/>
        <v>0</v>
      </c>
      <c r="K454" s="53"/>
      <c r="L454" s="68">
        <f t="shared" si="31"/>
        <v>0</v>
      </c>
    </row>
    <row r="455" spans="1:12" x14ac:dyDescent="0.25">
      <c r="A455" s="53"/>
      <c r="B455" s="53"/>
      <c r="C455" s="53"/>
      <c r="D455" s="74"/>
      <c r="E455" s="43">
        <f t="shared" si="28"/>
        <v>0</v>
      </c>
      <c r="F455" s="53"/>
      <c r="G455" s="53"/>
      <c r="H455" s="53"/>
      <c r="I455" s="43">
        <f t="shared" si="29"/>
        <v>0</v>
      </c>
      <c r="J455" s="43">
        <f t="shared" si="30"/>
        <v>0</v>
      </c>
      <c r="K455" s="53"/>
      <c r="L455" s="68">
        <f t="shared" si="31"/>
        <v>0</v>
      </c>
    </row>
    <row r="456" spans="1:12" x14ac:dyDescent="0.25">
      <c r="A456" s="53"/>
      <c r="B456" s="53"/>
      <c r="C456" s="53"/>
      <c r="D456" s="74"/>
      <c r="E456" s="43">
        <f t="shared" si="28"/>
        <v>0</v>
      </c>
      <c r="F456" s="53"/>
      <c r="G456" s="53"/>
      <c r="H456" s="53"/>
      <c r="I456" s="43">
        <f t="shared" si="29"/>
        <v>0</v>
      </c>
      <c r="J456" s="43">
        <f t="shared" si="30"/>
        <v>0</v>
      </c>
      <c r="K456" s="53"/>
      <c r="L456" s="68">
        <f t="shared" si="31"/>
        <v>0</v>
      </c>
    </row>
    <row r="457" spans="1:12" x14ac:dyDescent="0.25">
      <c r="A457" s="53"/>
      <c r="B457" s="53"/>
      <c r="C457" s="53"/>
      <c r="D457" s="74"/>
      <c r="E457" s="43">
        <f t="shared" si="28"/>
        <v>0</v>
      </c>
      <c r="F457" s="53"/>
      <c r="G457" s="53"/>
      <c r="H457" s="53"/>
      <c r="I457" s="43">
        <f t="shared" si="29"/>
        <v>0</v>
      </c>
      <c r="J457" s="43">
        <f t="shared" si="30"/>
        <v>0</v>
      </c>
      <c r="K457" s="53"/>
      <c r="L457" s="68">
        <f t="shared" si="31"/>
        <v>0</v>
      </c>
    </row>
    <row r="458" spans="1:12" x14ac:dyDescent="0.25">
      <c r="A458" s="53"/>
      <c r="B458" s="53"/>
      <c r="C458" s="53"/>
      <c r="D458" s="74"/>
      <c r="E458" s="43">
        <f t="shared" si="28"/>
        <v>0</v>
      </c>
      <c r="F458" s="53"/>
      <c r="G458" s="53"/>
      <c r="H458" s="53"/>
      <c r="I458" s="43">
        <f t="shared" si="29"/>
        <v>0</v>
      </c>
      <c r="J458" s="43">
        <f t="shared" si="30"/>
        <v>0</v>
      </c>
      <c r="K458" s="53"/>
      <c r="L458" s="68">
        <f t="shared" si="31"/>
        <v>0</v>
      </c>
    </row>
    <row r="459" spans="1:12" x14ac:dyDescent="0.25">
      <c r="A459" s="53"/>
      <c r="B459" s="53"/>
      <c r="C459" s="53"/>
      <c r="D459" s="74"/>
      <c r="E459" s="43">
        <f t="shared" si="28"/>
        <v>0</v>
      </c>
      <c r="F459" s="53"/>
      <c r="G459" s="53"/>
      <c r="H459" s="53"/>
      <c r="I459" s="43">
        <f t="shared" si="29"/>
        <v>0</v>
      </c>
      <c r="J459" s="43">
        <f t="shared" si="30"/>
        <v>0</v>
      </c>
      <c r="K459" s="53"/>
      <c r="L459" s="68">
        <f t="shared" si="31"/>
        <v>0</v>
      </c>
    </row>
    <row r="460" spans="1:12" x14ac:dyDescent="0.25">
      <c r="A460" s="53"/>
      <c r="B460" s="53"/>
      <c r="C460" s="53"/>
      <c r="D460" s="74"/>
      <c r="E460" s="43">
        <f t="shared" si="28"/>
        <v>0</v>
      </c>
      <c r="F460" s="53"/>
      <c r="G460" s="53"/>
      <c r="H460" s="53"/>
      <c r="I460" s="43">
        <f t="shared" si="29"/>
        <v>0</v>
      </c>
      <c r="J460" s="43">
        <f t="shared" si="30"/>
        <v>0</v>
      </c>
      <c r="K460" s="53"/>
      <c r="L460" s="68">
        <f t="shared" si="31"/>
        <v>0</v>
      </c>
    </row>
    <row r="461" spans="1:12" x14ac:dyDescent="0.25">
      <c r="A461" s="53"/>
      <c r="B461" s="53"/>
      <c r="C461" s="53"/>
      <c r="D461" s="74"/>
      <c r="E461" s="43">
        <f t="shared" si="28"/>
        <v>0</v>
      </c>
      <c r="F461" s="53"/>
      <c r="G461" s="53"/>
      <c r="H461" s="53"/>
      <c r="I461" s="43">
        <f t="shared" si="29"/>
        <v>0</v>
      </c>
      <c r="J461" s="43">
        <f t="shared" si="30"/>
        <v>0</v>
      </c>
      <c r="K461" s="53"/>
      <c r="L461" s="68">
        <f t="shared" si="31"/>
        <v>0</v>
      </c>
    </row>
    <row r="462" spans="1:12" x14ac:dyDescent="0.25">
      <c r="A462" s="53"/>
      <c r="B462" s="53"/>
      <c r="C462" s="53"/>
      <c r="D462" s="74"/>
      <c r="E462" s="43">
        <f t="shared" si="28"/>
        <v>0</v>
      </c>
      <c r="F462" s="53"/>
      <c r="G462" s="53"/>
      <c r="H462" s="53"/>
      <c r="I462" s="43">
        <f t="shared" si="29"/>
        <v>0</v>
      </c>
      <c r="J462" s="43">
        <f t="shared" si="30"/>
        <v>0</v>
      </c>
      <c r="K462" s="53"/>
      <c r="L462" s="68">
        <f t="shared" si="31"/>
        <v>0</v>
      </c>
    </row>
    <row r="463" spans="1:12" x14ac:dyDescent="0.25">
      <c r="A463" s="53"/>
      <c r="B463" s="53"/>
      <c r="C463" s="53"/>
      <c r="D463" s="74"/>
      <c r="E463" s="43">
        <f t="shared" si="28"/>
        <v>0</v>
      </c>
      <c r="F463" s="53"/>
      <c r="G463" s="53"/>
      <c r="H463" s="53"/>
      <c r="I463" s="43">
        <f t="shared" si="29"/>
        <v>0</v>
      </c>
      <c r="J463" s="43">
        <f t="shared" si="30"/>
        <v>0</v>
      </c>
      <c r="K463" s="53"/>
      <c r="L463" s="68">
        <f t="shared" si="31"/>
        <v>0</v>
      </c>
    </row>
    <row r="464" spans="1:12" x14ac:dyDescent="0.25">
      <c r="A464" s="53"/>
      <c r="B464" s="53"/>
      <c r="C464" s="53"/>
      <c r="D464" s="74"/>
      <c r="E464" s="43">
        <f t="shared" si="28"/>
        <v>0</v>
      </c>
      <c r="F464" s="53"/>
      <c r="G464" s="53"/>
      <c r="H464" s="53"/>
      <c r="I464" s="43">
        <f t="shared" si="29"/>
        <v>0</v>
      </c>
      <c r="J464" s="43">
        <f t="shared" si="30"/>
        <v>0</v>
      </c>
      <c r="K464" s="53"/>
      <c r="L464" s="68">
        <f t="shared" si="31"/>
        <v>0</v>
      </c>
    </row>
    <row r="465" spans="1:12" x14ac:dyDescent="0.25">
      <c r="A465" s="53"/>
      <c r="B465" s="53"/>
      <c r="C465" s="53"/>
      <c r="D465" s="74"/>
      <c r="E465" s="43">
        <f t="shared" si="28"/>
        <v>0</v>
      </c>
      <c r="F465" s="53"/>
      <c r="G465" s="53"/>
      <c r="H465" s="53"/>
      <c r="I465" s="43">
        <f t="shared" si="29"/>
        <v>0</v>
      </c>
      <c r="J465" s="43">
        <f t="shared" si="30"/>
        <v>0</v>
      </c>
      <c r="K465" s="53"/>
      <c r="L465" s="68">
        <f t="shared" si="31"/>
        <v>0</v>
      </c>
    </row>
    <row r="466" spans="1:12" x14ac:dyDescent="0.25">
      <c r="A466" s="53"/>
      <c r="B466" s="53"/>
      <c r="C466" s="53"/>
      <c r="D466" s="74"/>
      <c r="E466" s="43">
        <f t="shared" si="28"/>
        <v>0</v>
      </c>
      <c r="F466" s="53"/>
      <c r="G466" s="53"/>
      <c r="H466" s="53"/>
      <c r="I466" s="43">
        <f t="shared" si="29"/>
        <v>0</v>
      </c>
      <c r="J466" s="43">
        <f t="shared" si="30"/>
        <v>0</v>
      </c>
      <c r="K466" s="53"/>
      <c r="L466" s="68">
        <f t="shared" si="31"/>
        <v>0</v>
      </c>
    </row>
    <row r="467" spans="1:12" x14ac:dyDescent="0.25">
      <c r="A467" s="53"/>
      <c r="B467" s="53"/>
      <c r="C467" s="53"/>
      <c r="D467" s="74"/>
      <c r="E467" s="43">
        <f t="shared" si="28"/>
        <v>0</v>
      </c>
      <c r="F467" s="53"/>
      <c r="G467" s="53"/>
      <c r="H467" s="53"/>
      <c r="I467" s="43">
        <f t="shared" si="29"/>
        <v>0</v>
      </c>
      <c r="J467" s="43">
        <f t="shared" si="30"/>
        <v>0</v>
      </c>
      <c r="K467" s="53"/>
      <c r="L467" s="68">
        <f t="shared" si="31"/>
        <v>0</v>
      </c>
    </row>
    <row r="468" spans="1:12" x14ac:dyDescent="0.25">
      <c r="A468" s="53"/>
      <c r="B468" s="53"/>
      <c r="C468" s="53"/>
      <c r="D468" s="74"/>
      <c r="E468" s="43">
        <f t="shared" si="28"/>
        <v>0</v>
      </c>
      <c r="F468" s="53"/>
      <c r="G468" s="53"/>
      <c r="H468" s="53"/>
      <c r="I468" s="43">
        <f t="shared" si="29"/>
        <v>0</v>
      </c>
      <c r="J468" s="43">
        <f t="shared" si="30"/>
        <v>0</v>
      </c>
      <c r="K468" s="53"/>
      <c r="L468" s="68">
        <f t="shared" si="31"/>
        <v>0</v>
      </c>
    </row>
    <row r="469" spans="1:12" x14ac:dyDescent="0.25">
      <c r="A469" s="53"/>
      <c r="B469" s="53"/>
      <c r="C469" s="53"/>
      <c r="D469" s="74"/>
      <c r="E469" s="43">
        <f t="shared" si="28"/>
        <v>0</v>
      </c>
      <c r="F469" s="53"/>
      <c r="G469" s="53"/>
      <c r="H469" s="53"/>
      <c r="I469" s="43">
        <f t="shared" si="29"/>
        <v>0</v>
      </c>
      <c r="J469" s="43">
        <f t="shared" si="30"/>
        <v>0</v>
      </c>
      <c r="K469" s="53"/>
      <c r="L469" s="68">
        <f t="shared" si="31"/>
        <v>0</v>
      </c>
    </row>
    <row r="470" spans="1:12" x14ac:dyDescent="0.25">
      <c r="A470" s="53"/>
      <c r="B470" s="53"/>
      <c r="C470" s="53"/>
      <c r="D470" s="74"/>
      <c r="E470" s="43">
        <f t="shared" si="28"/>
        <v>0</v>
      </c>
      <c r="F470" s="53"/>
      <c r="G470" s="53"/>
      <c r="H470" s="53"/>
      <c r="I470" s="43">
        <f t="shared" si="29"/>
        <v>0</v>
      </c>
      <c r="J470" s="43">
        <f t="shared" si="30"/>
        <v>0</v>
      </c>
      <c r="K470" s="53"/>
      <c r="L470" s="68">
        <f t="shared" si="31"/>
        <v>0</v>
      </c>
    </row>
    <row r="471" spans="1:12" x14ac:dyDescent="0.25">
      <c r="A471" s="53"/>
      <c r="B471" s="53"/>
      <c r="C471" s="53"/>
      <c r="D471" s="74"/>
      <c r="E471" s="43">
        <f t="shared" si="28"/>
        <v>0</v>
      </c>
      <c r="F471" s="53"/>
      <c r="G471" s="53"/>
      <c r="H471" s="53"/>
      <c r="I471" s="43">
        <f t="shared" si="29"/>
        <v>0</v>
      </c>
      <c r="J471" s="43">
        <f t="shared" si="30"/>
        <v>0</v>
      </c>
      <c r="K471" s="53"/>
      <c r="L471" s="68">
        <f t="shared" si="31"/>
        <v>0</v>
      </c>
    </row>
    <row r="472" spans="1:12" x14ac:dyDescent="0.25">
      <c r="A472" s="53"/>
      <c r="B472" s="53"/>
      <c r="C472" s="53"/>
      <c r="D472" s="74"/>
      <c r="E472" s="43">
        <f t="shared" si="28"/>
        <v>0</v>
      </c>
      <c r="F472" s="53"/>
      <c r="G472" s="53"/>
      <c r="H472" s="53"/>
      <c r="I472" s="43">
        <f t="shared" si="29"/>
        <v>0</v>
      </c>
      <c r="J472" s="43">
        <f t="shared" si="30"/>
        <v>0</v>
      </c>
      <c r="K472" s="53"/>
      <c r="L472" s="68">
        <f t="shared" si="31"/>
        <v>0</v>
      </c>
    </row>
    <row r="473" spans="1:12" x14ac:dyDescent="0.25">
      <c r="A473" s="53"/>
      <c r="B473" s="53"/>
      <c r="C473" s="53"/>
      <c r="D473" s="74"/>
      <c r="E473" s="43">
        <f t="shared" si="28"/>
        <v>0</v>
      </c>
      <c r="F473" s="53"/>
      <c r="G473" s="53"/>
      <c r="H473" s="53"/>
      <c r="I473" s="43">
        <f t="shared" si="29"/>
        <v>0</v>
      </c>
      <c r="J473" s="43">
        <f t="shared" si="30"/>
        <v>0</v>
      </c>
      <c r="K473" s="53"/>
      <c r="L473" s="68">
        <f t="shared" si="31"/>
        <v>0</v>
      </c>
    </row>
    <row r="474" spans="1:12" x14ac:dyDescent="0.25">
      <c r="A474" s="53"/>
      <c r="B474" s="53"/>
      <c r="C474" s="53"/>
      <c r="D474" s="74"/>
      <c r="E474" s="43">
        <f t="shared" si="28"/>
        <v>0</v>
      </c>
      <c r="F474" s="53"/>
      <c r="G474" s="53"/>
      <c r="H474" s="53"/>
      <c r="I474" s="43">
        <f t="shared" si="29"/>
        <v>0</v>
      </c>
      <c r="J474" s="43">
        <f t="shared" si="30"/>
        <v>0</v>
      </c>
      <c r="K474" s="53"/>
      <c r="L474" s="68">
        <f t="shared" si="31"/>
        <v>0</v>
      </c>
    </row>
    <row r="475" spans="1:12" x14ac:dyDescent="0.25">
      <c r="A475" s="53"/>
      <c r="B475" s="53"/>
      <c r="C475" s="53"/>
      <c r="D475" s="74"/>
      <c r="E475" s="43">
        <f t="shared" si="28"/>
        <v>0</v>
      </c>
      <c r="F475" s="53"/>
      <c r="G475" s="53"/>
      <c r="H475" s="53"/>
      <c r="I475" s="43">
        <f t="shared" si="29"/>
        <v>0</v>
      </c>
      <c r="J475" s="43">
        <f t="shared" si="30"/>
        <v>0</v>
      </c>
      <c r="K475" s="53"/>
      <c r="L475" s="68">
        <f t="shared" si="31"/>
        <v>0</v>
      </c>
    </row>
    <row r="476" spans="1:12" x14ac:dyDescent="0.25">
      <c r="A476" s="53"/>
      <c r="B476" s="53"/>
      <c r="C476" s="53"/>
      <c r="D476" s="74"/>
      <c r="E476" s="43">
        <f t="shared" si="28"/>
        <v>0</v>
      </c>
      <c r="F476" s="53"/>
      <c r="G476" s="53"/>
      <c r="H476" s="53"/>
      <c r="I476" s="43">
        <f t="shared" si="29"/>
        <v>0</v>
      </c>
      <c r="J476" s="43">
        <f t="shared" si="30"/>
        <v>0</v>
      </c>
      <c r="K476" s="53"/>
      <c r="L476" s="68">
        <f t="shared" si="31"/>
        <v>0</v>
      </c>
    </row>
    <row r="477" spans="1:12" x14ac:dyDescent="0.25">
      <c r="A477" s="53"/>
      <c r="B477" s="53"/>
      <c r="C477" s="53"/>
      <c r="D477" s="74"/>
      <c r="E477" s="43">
        <f t="shared" si="28"/>
        <v>0</v>
      </c>
      <c r="F477" s="53"/>
      <c r="G477" s="53"/>
      <c r="H477" s="53"/>
      <c r="I477" s="43">
        <f t="shared" si="29"/>
        <v>0</v>
      </c>
      <c r="J477" s="43">
        <f t="shared" si="30"/>
        <v>0</v>
      </c>
      <c r="K477" s="53"/>
      <c r="L477" s="68">
        <f t="shared" si="31"/>
        <v>0</v>
      </c>
    </row>
    <row r="478" spans="1:12" x14ac:dyDescent="0.25">
      <c r="A478" s="53"/>
      <c r="B478" s="53"/>
      <c r="C478" s="53"/>
      <c r="D478" s="74"/>
      <c r="E478" s="43">
        <f t="shared" si="28"/>
        <v>0</v>
      </c>
      <c r="F478" s="53"/>
      <c r="G478" s="53"/>
      <c r="H478" s="53"/>
      <c r="I478" s="43">
        <f t="shared" si="29"/>
        <v>0</v>
      </c>
      <c r="J478" s="43">
        <f t="shared" si="30"/>
        <v>0</v>
      </c>
      <c r="K478" s="53"/>
      <c r="L478" s="68">
        <f t="shared" si="31"/>
        <v>0</v>
      </c>
    </row>
    <row r="479" spans="1:12" x14ac:dyDescent="0.25">
      <c r="A479" s="53"/>
      <c r="B479" s="53"/>
      <c r="C479" s="53"/>
      <c r="D479" s="74"/>
      <c r="E479" s="43">
        <f t="shared" si="28"/>
        <v>0</v>
      </c>
      <c r="F479" s="53"/>
      <c r="G479" s="53"/>
      <c r="H479" s="53"/>
      <c r="I479" s="43">
        <f t="shared" si="29"/>
        <v>0</v>
      </c>
      <c r="J479" s="43">
        <f t="shared" si="30"/>
        <v>0</v>
      </c>
      <c r="K479" s="53"/>
      <c r="L479" s="68">
        <f t="shared" si="31"/>
        <v>0</v>
      </c>
    </row>
    <row r="480" spans="1:12" x14ac:dyDescent="0.25">
      <c r="A480" s="53"/>
      <c r="B480" s="53"/>
      <c r="C480" s="53"/>
      <c r="D480" s="74"/>
      <c r="E480" s="43">
        <f t="shared" si="28"/>
        <v>0</v>
      </c>
      <c r="F480" s="53"/>
      <c r="G480" s="53"/>
      <c r="H480" s="53"/>
      <c r="I480" s="43">
        <f t="shared" si="29"/>
        <v>0</v>
      </c>
      <c r="J480" s="43">
        <f t="shared" si="30"/>
        <v>0</v>
      </c>
      <c r="K480" s="53"/>
      <c r="L480" s="68">
        <f t="shared" si="31"/>
        <v>0</v>
      </c>
    </row>
    <row r="481" spans="1:12" x14ac:dyDescent="0.25">
      <c r="A481" s="53"/>
      <c r="B481" s="53"/>
      <c r="C481" s="53"/>
      <c r="D481" s="74"/>
      <c r="E481" s="43">
        <f t="shared" si="28"/>
        <v>0</v>
      </c>
      <c r="F481" s="53"/>
      <c r="G481" s="53"/>
      <c r="H481" s="53"/>
      <c r="I481" s="43">
        <f t="shared" si="29"/>
        <v>0</v>
      </c>
      <c r="J481" s="43">
        <f t="shared" si="30"/>
        <v>0</v>
      </c>
      <c r="K481" s="53"/>
      <c r="L481" s="68">
        <f t="shared" si="31"/>
        <v>0</v>
      </c>
    </row>
    <row r="482" spans="1:12" x14ac:dyDescent="0.25">
      <c r="A482" s="53"/>
      <c r="B482" s="53"/>
      <c r="C482" s="53"/>
      <c r="D482" s="74"/>
      <c r="E482" s="43">
        <f t="shared" si="28"/>
        <v>0</v>
      </c>
      <c r="F482" s="53"/>
      <c r="G482" s="53"/>
      <c r="H482" s="53"/>
      <c r="I482" s="43">
        <f t="shared" si="29"/>
        <v>0</v>
      </c>
      <c r="J482" s="43">
        <f t="shared" si="30"/>
        <v>0</v>
      </c>
      <c r="K482" s="53"/>
      <c r="L482" s="68">
        <f t="shared" si="31"/>
        <v>0</v>
      </c>
    </row>
    <row r="483" spans="1:12" x14ac:dyDescent="0.25">
      <c r="A483" s="53"/>
      <c r="B483" s="53"/>
      <c r="C483" s="53"/>
      <c r="D483" s="74"/>
      <c r="E483" s="43">
        <f t="shared" si="28"/>
        <v>0</v>
      </c>
      <c r="F483" s="53"/>
      <c r="G483" s="53"/>
      <c r="H483" s="53"/>
      <c r="I483" s="43">
        <f t="shared" si="29"/>
        <v>0</v>
      </c>
      <c r="J483" s="43">
        <f t="shared" si="30"/>
        <v>0</v>
      </c>
      <c r="K483" s="53"/>
      <c r="L483" s="68">
        <f t="shared" si="31"/>
        <v>0</v>
      </c>
    </row>
    <row r="484" spans="1:12" x14ac:dyDescent="0.25">
      <c r="A484" s="53"/>
      <c r="B484" s="53"/>
      <c r="C484" s="53"/>
      <c r="D484" s="74"/>
      <c r="E484" s="43">
        <f t="shared" si="28"/>
        <v>0</v>
      </c>
      <c r="F484" s="53"/>
      <c r="G484" s="53"/>
      <c r="H484" s="53"/>
      <c r="I484" s="43">
        <f t="shared" si="29"/>
        <v>0</v>
      </c>
      <c r="J484" s="43">
        <f t="shared" si="30"/>
        <v>0</v>
      </c>
      <c r="K484" s="53"/>
      <c r="L484" s="68">
        <f t="shared" si="31"/>
        <v>0</v>
      </c>
    </row>
    <row r="485" spans="1:12" x14ac:dyDescent="0.25">
      <c r="A485" s="53"/>
      <c r="B485" s="53"/>
      <c r="C485" s="53"/>
      <c r="D485" s="74"/>
      <c r="E485" s="43">
        <f t="shared" si="28"/>
        <v>0</v>
      </c>
      <c r="F485" s="53"/>
      <c r="G485" s="53"/>
      <c r="H485" s="53"/>
      <c r="I485" s="43">
        <f t="shared" si="29"/>
        <v>0</v>
      </c>
      <c r="J485" s="43">
        <f t="shared" si="30"/>
        <v>0</v>
      </c>
      <c r="K485" s="53"/>
      <c r="L485" s="68">
        <f t="shared" si="31"/>
        <v>0</v>
      </c>
    </row>
    <row r="486" spans="1:12" x14ac:dyDescent="0.25">
      <c r="A486" s="53"/>
      <c r="B486" s="53"/>
      <c r="C486" s="53"/>
      <c r="D486" s="74"/>
      <c r="E486" s="43">
        <f t="shared" si="28"/>
        <v>0</v>
      </c>
      <c r="F486" s="53"/>
      <c r="G486" s="53"/>
      <c r="H486" s="53"/>
      <c r="I486" s="43">
        <f t="shared" si="29"/>
        <v>0</v>
      </c>
      <c r="J486" s="43">
        <f t="shared" si="30"/>
        <v>0</v>
      </c>
      <c r="K486" s="53"/>
      <c r="L486" s="68">
        <f t="shared" si="31"/>
        <v>0</v>
      </c>
    </row>
    <row r="487" spans="1:12" x14ac:dyDescent="0.25">
      <c r="A487" s="53"/>
      <c r="B487" s="53"/>
      <c r="C487" s="53"/>
      <c r="D487" s="74"/>
      <c r="E487" s="43">
        <f t="shared" si="28"/>
        <v>0</v>
      </c>
      <c r="F487" s="53"/>
      <c r="G487" s="53"/>
      <c r="H487" s="53"/>
      <c r="I487" s="43">
        <f t="shared" si="29"/>
        <v>0</v>
      </c>
      <c r="J487" s="43">
        <f t="shared" si="30"/>
        <v>0</v>
      </c>
      <c r="K487" s="53"/>
      <c r="L487" s="68">
        <f t="shared" si="31"/>
        <v>0</v>
      </c>
    </row>
    <row r="488" spans="1:12" x14ac:dyDescent="0.25">
      <c r="A488" s="53"/>
      <c r="B488" s="53"/>
      <c r="C488" s="53"/>
      <c r="D488" s="74"/>
      <c r="E488" s="43">
        <f t="shared" si="28"/>
        <v>0</v>
      </c>
      <c r="F488" s="53"/>
      <c r="G488" s="53"/>
      <c r="H488" s="53"/>
      <c r="I488" s="43">
        <f t="shared" si="29"/>
        <v>0</v>
      </c>
      <c r="J488" s="43">
        <f t="shared" si="30"/>
        <v>0</v>
      </c>
      <c r="K488" s="53"/>
      <c r="L488" s="68">
        <f t="shared" si="31"/>
        <v>0</v>
      </c>
    </row>
    <row r="489" spans="1:12" x14ac:dyDescent="0.25">
      <c r="A489" s="53"/>
      <c r="B489" s="53"/>
      <c r="C489" s="53"/>
      <c r="D489" s="74"/>
      <c r="E489" s="43">
        <f t="shared" si="28"/>
        <v>0</v>
      </c>
      <c r="F489" s="53"/>
      <c r="G489" s="53"/>
      <c r="H489" s="53"/>
      <c r="I489" s="43">
        <f t="shared" si="29"/>
        <v>0</v>
      </c>
      <c r="J489" s="43">
        <f t="shared" si="30"/>
        <v>0</v>
      </c>
      <c r="K489" s="53"/>
      <c r="L489" s="68">
        <f t="shared" si="31"/>
        <v>0</v>
      </c>
    </row>
    <row r="490" spans="1:12" x14ac:dyDescent="0.25">
      <c r="A490" s="53"/>
      <c r="B490" s="53"/>
      <c r="C490" s="53"/>
      <c r="D490" s="74"/>
      <c r="E490" s="43">
        <f t="shared" si="28"/>
        <v>0</v>
      </c>
      <c r="F490" s="53"/>
      <c r="G490" s="53"/>
      <c r="H490" s="53"/>
      <c r="I490" s="43">
        <f t="shared" si="29"/>
        <v>0</v>
      </c>
      <c r="J490" s="43">
        <f t="shared" si="30"/>
        <v>0</v>
      </c>
      <c r="K490" s="53"/>
      <c r="L490" s="68">
        <f t="shared" si="31"/>
        <v>0</v>
      </c>
    </row>
    <row r="491" spans="1:12" x14ac:dyDescent="0.25">
      <c r="A491" s="53"/>
      <c r="B491" s="53"/>
      <c r="C491" s="53"/>
      <c r="D491" s="74"/>
      <c r="E491" s="43">
        <f t="shared" si="28"/>
        <v>0</v>
      </c>
      <c r="F491" s="53"/>
      <c r="G491" s="53"/>
      <c r="H491" s="53"/>
      <c r="I491" s="43">
        <f t="shared" si="29"/>
        <v>0</v>
      </c>
      <c r="J491" s="43">
        <f t="shared" si="30"/>
        <v>0</v>
      </c>
      <c r="K491" s="53"/>
      <c r="L491" s="68">
        <f t="shared" si="31"/>
        <v>0</v>
      </c>
    </row>
    <row r="492" spans="1:12" x14ac:dyDescent="0.25">
      <c r="A492" s="53"/>
      <c r="B492" s="53"/>
      <c r="C492" s="53"/>
      <c r="D492" s="74"/>
      <c r="E492" s="43">
        <f t="shared" si="28"/>
        <v>0</v>
      </c>
      <c r="F492" s="53"/>
      <c r="G492" s="53"/>
      <c r="H492" s="53"/>
      <c r="I492" s="43">
        <f t="shared" si="29"/>
        <v>0</v>
      </c>
      <c r="J492" s="43">
        <f t="shared" si="30"/>
        <v>0</v>
      </c>
      <c r="K492" s="53"/>
      <c r="L492" s="68">
        <f t="shared" si="31"/>
        <v>0</v>
      </c>
    </row>
    <row r="493" spans="1:12" x14ac:dyDescent="0.25">
      <c r="A493" s="53"/>
      <c r="B493" s="53"/>
      <c r="C493" s="53"/>
      <c r="D493" s="74"/>
      <c r="E493" s="43">
        <f t="shared" si="28"/>
        <v>0</v>
      </c>
      <c r="F493" s="53"/>
      <c r="G493" s="53"/>
      <c r="H493" s="53"/>
      <c r="I493" s="43">
        <f t="shared" si="29"/>
        <v>0</v>
      </c>
      <c r="J493" s="43">
        <f t="shared" si="30"/>
        <v>0</v>
      </c>
      <c r="K493" s="53"/>
      <c r="L493" s="68">
        <f t="shared" si="31"/>
        <v>0</v>
      </c>
    </row>
    <row r="494" spans="1:12" x14ac:dyDescent="0.25">
      <c r="A494" s="53"/>
      <c r="B494" s="53"/>
      <c r="C494" s="53"/>
      <c r="D494" s="74"/>
      <c r="E494" s="43">
        <f t="shared" si="28"/>
        <v>0</v>
      </c>
      <c r="F494" s="53"/>
      <c r="G494" s="53"/>
      <c r="H494" s="53"/>
      <c r="I494" s="43">
        <f t="shared" si="29"/>
        <v>0</v>
      </c>
      <c r="J494" s="43">
        <f t="shared" si="30"/>
        <v>0</v>
      </c>
      <c r="K494" s="53"/>
      <c r="L494" s="68">
        <f t="shared" si="31"/>
        <v>0</v>
      </c>
    </row>
    <row r="495" spans="1:12" x14ac:dyDescent="0.25">
      <c r="A495" s="53"/>
      <c r="B495" s="53"/>
      <c r="C495" s="53"/>
      <c r="D495" s="74"/>
      <c r="E495" s="43">
        <f t="shared" si="28"/>
        <v>0</v>
      </c>
      <c r="F495" s="53"/>
      <c r="G495" s="53"/>
      <c r="H495" s="53"/>
      <c r="I495" s="43">
        <f t="shared" si="29"/>
        <v>0</v>
      </c>
      <c r="J495" s="43">
        <f t="shared" si="30"/>
        <v>0</v>
      </c>
      <c r="K495" s="53"/>
      <c r="L495" s="68">
        <f t="shared" si="31"/>
        <v>0</v>
      </c>
    </row>
    <row r="496" spans="1:12" x14ac:dyDescent="0.25">
      <c r="A496" s="53"/>
      <c r="B496" s="53"/>
      <c r="C496" s="53"/>
      <c r="D496" s="74"/>
      <c r="E496" s="43">
        <f t="shared" si="28"/>
        <v>0</v>
      </c>
      <c r="F496" s="53"/>
      <c r="G496" s="53"/>
      <c r="H496" s="53"/>
      <c r="I496" s="43">
        <f t="shared" si="29"/>
        <v>0</v>
      </c>
      <c r="J496" s="43">
        <f t="shared" si="30"/>
        <v>0</v>
      </c>
      <c r="K496" s="53"/>
      <c r="L496" s="68">
        <f t="shared" si="31"/>
        <v>0</v>
      </c>
    </row>
    <row r="497" spans="1:12" x14ac:dyDescent="0.25">
      <c r="A497" s="53"/>
      <c r="B497" s="53"/>
      <c r="C497" s="53"/>
      <c r="D497" s="74"/>
      <c r="E497" s="43">
        <f t="shared" si="28"/>
        <v>0</v>
      </c>
      <c r="F497" s="53"/>
      <c r="G497" s="53"/>
      <c r="H497" s="53"/>
      <c r="I497" s="43">
        <f t="shared" si="29"/>
        <v>0</v>
      </c>
      <c r="J497" s="43">
        <f t="shared" si="30"/>
        <v>0</v>
      </c>
      <c r="K497" s="53"/>
      <c r="L497" s="68">
        <f t="shared" si="31"/>
        <v>0</v>
      </c>
    </row>
    <row r="498" spans="1:12" x14ac:dyDescent="0.25">
      <c r="A498" s="53"/>
      <c r="B498" s="53"/>
      <c r="C498" s="53"/>
      <c r="D498" s="74"/>
      <c r="E498" s="43">
        <f t="shared" si="28"/>
        <v>0</v>
      </c>
      <c r="F498" s="53"/>
      <c r="G498" s="53"/>
      <c r="H498" s="53"/>
      <c r="I498" s="43">
        <f t="shared" si="29"/>
        <v>0</v>
      </c>
      <c r="J498" s="43">
        <f t="shared" si="30"/>
        <v>0</v>
      </c>
      <c r="K498" s="53"/>
      <c r="L498" s="68">
        <f t="shared" si="31"/>
        <v>0</v>
      </c>
    </row>
    <row r="499" spans="1:12" x14ac:dyDescent="0.25">
      <c r="A499" s="53"/>
      <c r="B499" s="53"/>
      <c r="C499" s="53"/>
      <c r="D499" s="74"/>
      <c r="E499" s="43">
        <f t="shared" si="28"/>
        <v>0</v>
      </c>
      <c r="F499" s="53"/>
      <c r="G499" s="53"/>
      <c r="H499" s="53"/>
      <c r="I499" s="43">
        <f t="shared" si="29"/>
        <v>0</v>
      </c>
      <c r="J499" s="43">
        <f t="shared" si="30"/>
        <v>0</v>
      </c>
      <c r="K499" s="53"/>
      <c r="L499" s="68">
        <f t="shared" si="31"/>
        <v>0</v>
      </c>
    </row>
    <row r="500" spans="1:12" x14ac:dyDescent="0.25">
      <c r="A500" s="53"/>
      <c r="B500" s="53"/>
      <c r="C500" s="53"/>
      <c r="D500" s="74"/>
      <c r="E500" s="43">
        <f t="shared" si="28"/>
        <v>0</v>
      </c>
      <c r="F500" s="53"/>
      <c r="G500" s="53"/>
      <c r="H500" s="53"/>
      <c r="I500" s="43">
        <f t="shared" si="29"/>
        <v>0</v>
      </c>
      <c r="J500" s="43">
        <f t="shared" si="30"/>
        <v>0</v>
      </c>
      <c r="K500" s="53"/>
      <c r="L500" s="68">
        <f t="shared" si="31"/>
        <v>0</v>
      </c>
    </row>
    <row r="501" spans="1:12" x14ac:dyDescent="0.25">
      <c r="A501" s="53"/>
      <c r="B501" s="53"/>
      <c r="C501" s="53"/>
      <c r="D501" s="74"/>
      <c r="E501" s="43">
        <f t="shared" si="28"/>
        <v>0</v>
      </c>
      <c r="F501" s="53"/>
      <c r="G501" s="53"/>
      <c r="H501" s="53"/>
      <c r="I501" s="43">
        <f t="shared" si="29"/>
        <v>0</v>
      </c>
      <c r="J501" s="43">
        <f t="shared" si="30"/>
        <v>0</v>
      </c>
      <c r="K501" s="53"/>
      <c r="L501" s="68">
        <f t="shared" si="31"/>
        <v>0</v>
      </c>
    </row>
    <row r="502" spans="1:12" x14ac:dyDescent="0.25">
      <c r="A502" s="53"/>
      <c r="B502" s="53"/>
      <c r="C502" s="53"/>
      <c r="D502" s="74"/>
      <c r="E502" s="43">
        <f t="shared" si="28"/>
        <v>0</v>
      </c>
      <c r="F502" s="53"/>
      <c r="G502" s="53"/>
      <c r="H502" s="53"/>
      <c r="I502" s="43">
        <f t="shared" si="29"/>
        <v>0</v>
      </c>
      <c r="J502" s="43">
        <f t="shared" si="30"/>
        <v>0</v>
      </c>
      <c r="K502" s="53"/>
      <c r="L502" s="68">
        <f t="shared" si="31"/>
        <v>0</v>
      </c>
    </row>
    <row r="503" spans="1:12" x14ac:dyDescent="0.25">
      <c r="A503" s="53"/>
      <c r="B503" s="53"/>
      <c r="C503" s="53"/>
      <c r="D503" s="74"/>
      <c r="E503" s="43">
        <f t="shared" si="28"/>
        <v>0</v>
      </c>
      <c r="F503" s="53"/>
      <c r="G503" s="53"/>
      <c r="H503" s="53"/>
      <c r="I503" s="43">
        <f t="shared" si="29"/>
        <v>0</v>
      </c>
      <c r="J503" s="43">
        <f t="shared" si="30"/>
        <v>0</v>
      </c>
      <c r="K503" s="53"/>
      <c r="L503" s="68">
        <f t="shared" si="31"/>
        <v>0</v>
      </c>
    </row>
    <row r="504" spans="1:12" x14ac:dyDescent="0.25">
      <c r="A504" s="53"/>
      <c r="B504" s="53"/>
      <c r="C504" s="53"/>
      <c r="D504" s="74"/>
      <c r="E504" s="43">
        <f t="shared" si="28"/>
        <v>0</v>
      </c>
      <c r="F504" s="53"/>
      <c r="G504" s="53"/>
      <c r="H504" s="53"/>
      <c r="I504" s="43">
        <f t="shared" si="29"/>
        <v>0</v>
      </c>
      <c r="J504" s="43">
        <f t="shared" si="30"/>
        <v>0</v>
      </c>
      <c r="K504" s="53"/>
      <c r="L504" s="68">
        <f t="shared" si="31"/>
        <v>0</v>
      </c>
    </row>
    <row r="505" spans="1:12" x14ac:dyDescent="0.25">
      <c r="A505" s="53"/>
      <c r="B505" s="53"/>
      <c r="C505" s="53"/>
      <c r="D505" s="74"/>
      <c r="E505" s="43">
        <f t="shared" si="28"/>
        <v>0</v>
      </c>
      <c r="F505" s="53"/>
      <c r="G505" s="53"/>
      <c r="H505" s="53"/>
      <c r="I505" s="43">
        <f t="shared" si="29"/>
        <v>0</v>
      </c>
      <c r="J505" s="43">
        <f t="shared" si="30"/>
        <v>0</v>
      </c>
      <c r="K505" s="53"/>
      <c r="L505" s="68">
        <f t="shared" si="31"/>
        <v>0</v>
      </c>
    </row>
    <row r="506" spans="1:12" x14ac:dyDescent="0.25">
      <c r="A506" s="53"/>
      <c r="B506" s="53"/>
      <c r="C506" s="53"/>
      <c r="D506" s="74"/>
      <c r="E506" s="43">
        <f t="shared" si="28"/>
        <v>0</v>
      </c>
      <c r="F506" s="53"/>
      <c r="G506" s="53"/>
      <c r="H506" s="53"/>
      <c r="I506" s="43">
        <f t="shared" si="29"/>
        <v>0</v>
      </c>
      <c r="J506" s="43">
        <f t="shared" si="30"/>
        <v>0</v>
      </c>
      <c r="K506" s="53"/>
      <c r="L506" s="68">
        <f t="shared" si="31"/>
        <v>0</v>
      </c>
    </row>
    <row r="507" spans="1:12" x14ac:dyDescent="0.25">
      <c r="A507" s="53"/>
      <c r="B507" s="53"/>
      <c r="C507" s="53"/>
      <c r="D507" s="74"/>
      <c r="E507" s="43">
        <f t="shared" si="28"/>
        <v>0</v>
      </c>
      <c r="F507" s="53"/>
      <c r="G507" s="53"/>
      <c r="H507" s="53"/>
      <c r="I507" s="43">
        <f t="shared" si="29"/>
        <v>0</v>
      </c>
      <c r="J507" s="43">
        <f t="shared" si="30"/>
        <v>0</v>
      </c>
      <c r="K507" s="53"/>
      <c r="L507" s="68">
        <f t="shared" si="31"/>
        <v>0</v>
      </c>
    </row>
    <row r="508" spans="1:12" x14ac:dyDescent="0.25">
      <c r="A508" s="53"/>
      <c r="B508" s="53"/>
      <c r="C508" s="53"/>
      <c r="D508" s="74"/>
      <c r="E508" s="43">
        <f t="shared" si="28"/>
        <v>0</v>
      </c>
      <c r="F508" s="53"/>
      <c r="G508" s="53"/>
      <c r="H508" s="53"/>
      <c r="I508" s="43">
        <f t="shared" si="29"/>
        <v>0</v>
      </c>
      <c r="J508" s="43">
        <f t="shared" si="30"/>
        <v>0</v>
      </c>
      <c r="K508" s="53"/>
      <c r="L508" s="68">
        <f t="shared" si="31"/>
        <v>0</v>
      </c>
    </row>
    <row r="509" spans="1:12" x14ac:dyDescent="0.25">
      <c r="A509" s="53"/>
      <c r="B509" s="53"/>
      <c r="C509" s="53"/>
      <c r="D509" s="74"/>
      <c r="E509" s="43">
        <f t="shared" si="28"/>
        <v>0</v>
      </c>
      <c r="F509" s="53"/>
      <c r="G509" s="53"/>
      <c r="H509" s="53"/>
      <c r="I509" s="43">
        <f t="shared" si="29"/>
        <v>0</v>
      </c>
      <c r="J509" s="43">
        <f t="shared" si="30"/>
        <v>0</v>
      </c>
      <c r="K509" s="53"/>
      <c r="L509" s="68">
        <f t="shared" si="31"/>
        <v>0</v>
      </c>
    </row>
    <row r="510" spans="1:12" x14ac:dyDescent="0.25">
      <c r="A510" s="53"/>
      <c r="B510" s="53"/>
      <c r="C510" s="53"/>
      <c r="D510" s="74"/>
      <c r="E510" s="43">
        <f t="shared" si="28"/>
        <v>0</v>
      </c>
      <c r="F510" s="53"/>
      <c r="G510" s="53"/>
      <c r="H510" s="53"/>
      <c r="I510" s="43">
        <f t="shared" si="29"/>
        <v>0</v>
      </c>
      <c r="J510" s="43">
        <f t="shared" si="30"/>
        <v>0</v>
      </c>
      <c r="K510" s="53"/>
      <c r="L510" s="68">
        <f t="shared" si="31"/>
        <v>0</v>
      </c>
    </row>
    <row r="511" spans="1:12" x14ac:dyDescent="0.25">
      <c r="A511" s="53"/>
      <c r="B511" s="53"/>
      <c r="C511" s="53"/>
      <c r="D511" s="74"/>
      <c r="E511" s="43">
        <f t="shared" si="28"/>
        <v>0</v>
      </c>
      <c r="F511" s="53"/>
      <c r="G511" s="53"/>
      <c r="H511" s="53"/>
      <c r="I511" s="43">
        <f t="shared" si="29"/>
        <v>0</v>
      </c>
      <c r="J511" s="43">
        <f t="shared" si="30"/>
        <v>0</v>
      </c>
      <c r="K511" s="53"/>
      <c r="L511" s="68">
        <f t="shared" si="31"/>
        <v>0</v>
      </c>
    </row>
    <row r="512" spans="1:12" x14ac:dyDescent="0.25">
      <c r="A512" s="53"/>
      <c r="B512" s="53"/>
      <c r="C512" s="53"/>
      <c r="D512" s="74"/>
      <c r="E512" s="43">
        <f t="shared" si="28"/>
        <v>0</v>
      </c>
      <c r="F512" s="53"/>
      <c r="G512" s="53"/>
      <c r="H512" s="53"/>
      <c r="I512" s="43">
        <f t="shared" si="29"/>
        <v>0</v>
      </c>
      <c r="J512" s="43">
        <f t="shared" si="30"/>
        <v>0</v>
      </c>
      <c r="K512" s="53"/>
      <c r="L512" s="68">
        <f t="shared" si="31"/>
        <v>0</v>
      </c>
    </row>
    <row r="513" spans="1:12" x14ac:dyDescent="0.25">
      <c r="A513" s="53"/>
      <c r="B513" s="53"/>
      <c r="C513" s="53"/>
      <c r="D513" s="74"/>
      <c r="E513" s="43">
        <f t="shared" si="28"/>
        <v>0</v>
      </c>
      <c r="F513" s="53"/>
      <c r="G513" s="53"/>
      <c r="H513" s="53"/>
      <c r="I513" s="43">
        <f t="shared" si="29"/>
        <v>0</v>
      </c>
      <c r="J513" s="43">
        <f t="shared" si="30"/>
        <v>0</v>
      </c>
      <c r="K513" s="53"/>
      <c r="L513" s="68">
        <f t="shared" si="31"/>
        <v>0</v>
      </c>
    </row>
    <row r="514" spans="1:12" x14ac:dyDescent="0.25">
      <c r="A514" s="53"/>
      <c r="B514" s="53"/>
      <c r="C514" s="53"/>
      <c r="D514" s="74"/>
      <c r="E514" s="43">
        <f t="shared" si="28"/>
        <v>0</v>
      </c>
      <c r="F514" s="53"/>
      <c r="G514" s="53"/>
      <c r="H514" s="53"/>
      <c r="I514" s="43">
        <f t="shared" si="29"/>
        <v>0</v>
      </c>
      <c r="J514" s="43">
        <f t="shared" si="30"/>
        <v>0</v>
      </c>
      <c r="K514" s="53"/>
      <c r="L514" s="68">
        <f t="shared" si="31"/>
        <v>0</v>
      </c>
    </row>
    <row r="515" spans="1:12" x14ac:dyDescent="0.25">
      <c r="A515" s="53"/>
      <c r="B515" s="53"/>
      <c r="C515" s="53"/>
      <c r="D515" s="74"/>
      <c r="E515" s="43">
        <f t="shared" si="28"/>
        <v>0</v>
      </c>
      <c r="F515" s="53"/>
      <c r="G515" s="53"/>
      <c r="H515" s="53"/>
      <c r="I515" s="43">
        <f t="shared" si="29"/>
        <v>0</v>
      </c>
      <c r="J515" s="43">
        <f t="shared" si="30"/>
        <v>0</v>
      </c>
      <c r="K515" s="53"/>
      <c r="L515" s="68">
        <f t="shared" si="31"/>
        <v>0</v>
      </c>
    </row>
    <row r="516" spans="1:12" x14ac:dyDescent="0.25">
      <c r="A516" s="53"/>
      <c r="B516" s="53"/>
      <c r="C516" s="53"/>
      <c r="D516" s="74"/>
      <c r="E516" s="43">
        <f t="shared" ref="E516:E579" si="32">(B516*(C516+0.5))+D516</f>
        <v>0</v>
      </c>
      <c r="F516" s="53"/>
      <c r="G516" s="53"/>
      <c r="H516" s="53"/>
      <c r="I516" s="43">
        <f t="shared" ref="I516:I579" si="33">SUM(F516:H516)</f>
        <v>0</v>
      </c>
      <c r="J516" s="43">
        <f t="shared" ref="J516:J579" si="34">E516*I516</f>
        <v>0</v>
      </c>
      <c r="K516" s="53"/>
      <c r="L516" s="68">
        <f t="shared" ref="L516:L579" si="35" xml:space="preserve"> IF(K516="yes",J516* 1.5,J516)</f>
        <v>0</v>
      </c>
    </row>
    <row r="517" spans="1:12" x14ac:dyDescent="0.25">
      <c r="A517" s="53"/>
      <c r="B517" s="53"/>
      <c r="C517" s="53"/>
      <c r="D517" s="74"/>
      <c r="E517" s="43">
        <f t="shared" si="32"/>
        <v>0</v>
      </c>
      <c r="F517" s="53"/>
      <c r="G517" s="53"/>
      <c r="H517" s="53"/>
      <c r="I517" s="43">
        <f t="shared" si="33"/>
        <v>0</v>
      </c>
      <c r="J517" s="43">
        <f t="shared" si="34"/>
        <v>0</v>
      </c>
      <c r="K517" s="53"/>
      <c r="L517" s="68">
        <f t="shared" si="35"/>
        <v>0</v>
      </c>
    </row>
    <row r="518" spans="1:12" x14ac:dyDescent="0.25">
      <c r="A518" s="53"/>
      <c r="B518" s="53"/>
      <c r="C518" s="53"/>
      <c r="D518" s="74"/>
      <c r="E518" s="43">
        <f t="shared" si="32"/>
        <v>0</v>
      </c>
      <c r="F518" s="53"/>
      <c r="G518" s="53"/>
      <c r="H518" s="53"/>
      <c r="I518" s="43">
        <f t="shared" si="33"/>
        <v>0</v>
      </c>
      <c r="J518" s="43">
        <f t="shared" si="34"/>
        <v>0</v>
      </c>
      <c r="K518" s="53"/>
      <c r="L518" s="68">
        <f t="shared" si="35"/>
        <v>0</v>
      </c>
    </row>
    <row r="519" spans="1:12" x14ac:dyDescent="0.25">
      <c r="A519" s="53"/>
      <c r="B519" s="53"/>
      <c r="C519" s="53"/>
      <c r="D519" s="74"/>
      <c r="E519" s="43">
        <f t="shared" si="32"/>
        <v>0</v>
      </c>
      <c r="F519" s="53"/>
      <c r="G519" s="53"/>
      <c r="H519" s="53"/>
      <c r="I519" s="43">
        <f t="shared" si="33"/>
        <v>0</v>
      </c>
      <c r="J519" s="43">
        <f t="shared" si="34"/>
        <v>0</v>
      </c>
      <c r="K519" s="53"/>
      <c r="L519" s="68">
        <f t="shared" si="35"/>
        <v>0</v>
      </c>
    </row>
    <row r="520" spans="1:12" x14ac:dyDescent="0.25">
      <c r="A520" s="53"/>
      <c r="B520" s="53"/>
      <c r="C520" s="53"/>
      <c r="D520" s="74"/>
      <c r="E520" s="43">
        <f t="shared" si="32"/>
        <v>0</v>
      </c>
      <c r="F520" s="53"/>
      <c r="G520" s="53"/>
      <c r="H520" s="53"/>
      <c r="I520" s="43">
        <f t="shared" si="33"/>
        <v>0</v>
      </c>
      <c r="J520" s="43">
        <f t="shared" si="34"/>
        <v>0</v>
      </c>
      <c r="K520" s="53"/>
      <c r="L520" s="68">
        <f t="shared" si="35"/>
        <v>0</v>
      </c>
    </row>
    <row r="521" spans="1:12" x14ac:dyDescent="0.25">
      <c r="A521" s="53"/>
      <c r="B521" s="53"/>
      <c r="C521" s="53"/>
      <c r="D521" s="74"/>
      <c r="E521" s="43">
        <f t="shared" si="32"/>
        <v>0</v>
      </c>
      <c r="F521" s="53"/>
      <c r="G521" s="53"/>
      <c r="H521" s="53"/>
      <c r="I521" s="43">
        <f t="shared" si="33"/>
        <v>0</v>
      </c>
      <c r="J521" s="43">
        <f t="shared" si="34"/>
        <v>0</v>
      </c>
      <c r="K521" s="53"/>
      <c r="L521" s="68">
        <f t="shared" si="35"/>
        <v>0</v>
      </c>
    </row>
    <row r="522" spans="1:12" x14ac:dyDescent="0.25">
      <c r="A522" s="53"/>
      <c r="B522" s="53"/>
      <c r="C522" s="53"/>
      <c r="D522" s="74"/>
      <c r="E522" s="43">
        <f t="shared" si="32"/>
        <v>0</v>
      </c>
      <c r="F522" s="53"/>
      <c r="G522" s="53"/>
      <c r="H522" s="53"/>
      <c r="I522" s="43">
        <f t="shared" si="33"/>
        <v>0</v>
      </c>
      <c r="J522" s="43">
        <f t="shared" si="34"/>
        <v>0</v>
      </c>
      <c r="K522" s="53"/>
      <c r="L522" s="68">
        <f t="shared" si="35"/>
        <v>0</v>
      </c>
    </row>
    <row r="523" spans="1:12" x14ac:dyDescent="0.25">
      <c r="A523" s="53"/>
      <c r="B523" s="53"/>
      <c r="C523" s="53"/>
      <c r="D523" s="74"/>
      <c r="E523" s="43">
        <f t="shared" si="32"/>
        <v>0</v>
      </c>
      <c r="F523" s="53"/>
      <c r="G523" s="53"/>
      <c r="H523" s="53"/>
      <c r="I523" s="43">
        <f t="shared" si="33"/>
        <v>0</v>
      </c>
      <c r="J523" s="43">
        <f t="shared" si="34"/>
        <v>0</v>
      </c>
      <c r="K523" s="53"/>
      <c r="L523" s="68">
        <f t="shared" si="35"/>
        <v>0</v>
      </c>
    </row>
    <row r="524" spans="1:12" x14ac:dyDescent="0.25">
      <c r="A524" s="53"/>
      <c r="B524" s="53"/>
      <c r="C524" s="53"/>
      <c r="D524" s="74"/>
      <c r="E524" s="43">
        <f t="shared" si="32"/>
        <v>0</v>
      </c>
      <c r="F524" s="53"/>
      <c r="G524" s="53"/>
      <c r="H524" s="53"/>
      <c r="I524" s="43">
        <f t="shared" si="33"/>
        <v>0</v>
      </c>
      <c r="J524" s="43">
        <f t="shared" si="34"/>
        <v>0</v>
      </c>
      <c r="K524" s="53"/>
      <c r="L524" s="68">
        <f t="shared" si="35"/>
        <v>0</v>
      </c>
    </row>
    <row r="525" spans="1:12" x14ac:dyDescent="0.25">
      <c r="A525" s="53"/>
      <c r="B525" s="53"/>
      <c r="C525" s="53"/>
      <c r="D525" s="74"/>
      <c r="E525" s="43">
        <f t="shared" si="32"/>
        <v>0</v>
      </c>
      <c r="F525" s="53"/>
      <c r="G525" s="53"/>
      <c r="H525" s="53"/>
      <c r="I525" s="43">
        <f t="shared" si="33"/>
        <v>0</v>
      </c>
      <c r="J525" s="43">
        <f t="shared" si="34"/>
        <v>0</v>
      </c>
      <c r="K525" s="53"/>
      <c r="L525" s="68">
        <f t="shared" si="35"/>
        <v>0</v>
      </c>
    </row>
    <row r="526" spans="1:12" x14ac:dyDescent="0.25">
      <c r="A526" s="53"/>
      <c r="B526" s="53"/>
      <c r="C526" s="53"/>
      <c r="D526" s="74"/>
      <c r="E526" s="43">
        <f t="shared" si="32"/>
        <v>0</v>
      </c>
      <c r="F526" s="53"/>
      <c r="G526" s="53"/>
      <c r="H526" s="53"/>
      <c r="I526" s="43">
        <f t="shared" si="33"/>
        <v>0</v>
      </c>
      <c r="J526" s="43">
        <f t="shared" si="34"/>
        <v>0</v>
      </c>
      <c r="K526" s="53"/>
      <c r="L526" s="68">
        <f t="shared" si="35"/>
        <v>0</v>
      </c>
    </row>
    <row r="527" spans="1:12" x14ac:dyDescent="0.25">
      <c r="A527" s="53"/>
      <c r="B527" s="53"/>
      <c r="C527" s="53"/>
      <c r="D527" s="74"/>
      <c r="E527" s="43">
        <f t="shared" si="32"/>
        <v>0</v>
      </c>
      <c r="F527" s="53"/>
      <c r="G527" s="53"/>
      <c r="H527" s="53"/>
      <c r="I527" s="43">
        <f t="shared" si="33"/>
        <v>0</v>
      </c>
      <c r="J527" s="43">
        <f t="shared" si="34"/>
        <v>0</v>
      </c>
      <c r="K527" s="53"/>
      <c r="L527" s="68">
        <f t="shared" si="35"/>
        <v>0</v>
      </c>
    </row>
    <row r="528" spans="1:12" x14ac:dyDescent="0.25">
      <c r="A528" s="53"/>
      <c r="B528" s="53"/>
      <c r="C528" s="53"/>
      <c r="D528" s="74"/>
      <c r="E528" s="43">
        <f t="shared" si="32"/>
        <v>0</v>
      </c>
      <c r="F528" s="53"/>
      <c r="G528" s="53"/>
      <c r="H528" s="53"/>
      <c r="I528" s="43">
        <f t="shared" si="33"/>
        <v>0</v>
      </c>
      <c r="J528" s="43">
        <f t="shared" si="34"/>
        <v>0</v>
      </c>
      <c r="K528" s="53"/>
      <c r="L528" s="68">
        <f t="shared" si="35"/>
        <v>0</v>
      </c>
    </row>
    <row r="529" spans="1:12" x14ac:dyDescent="0.25">
      <c r="A529" s="53"/>
      <c r="B529" s="53"/>
      <c r="C529" s="53"/>
      <c r="D529" s="74"/>
      <c r="E529" s="43">
        <f t="shared" si="32"/>
        <v>0</v>
      </c>
      <c r="F529" s="53"/>
      <c r="G529" s="53"/>
      <c r="H529" s="53"/>
      <c r="I529" s="43">
        <f t="shared" si="33"/>
        <v>0</v>
      </c>
      <c r="J529" s="43">
        <f t="shared" si="34"/>
        <v>0</v>
      </c>
      <c r="K529" s="53"/>
      <c r="L529" s="68">
        <f t="shared" si="35"/>
        <v>0</v>
      </c>
    </row>
    <row r="530" spans="1:12" x14ac:dyDescent="0.25">
      <c r="A530" s="53"/>
      <c r="B530" s="53"/>
      <c r="C530" s="53"/>
      <c r="D530" s="74"/>
      <c r="E530" s="43">
        <f t="shared" si="32"/>
        <v>0</v>
      </c>
      <c r="F530" s="53"/>
      <c r="G530" s="53"/>
      <c r="H530" s="53"/>
      <c r="I530" s="43">
        <f t="shared" si="33"/>
        <v>0</v>
      </c>
      <c r="J530" s="43">
        <f t="shared" si="34"/>
        <v>0</v>
      </c>
      <c r="K530" s="53"/>
      <c r="L530" s="68">
        <f t="shared" si="35"/>
        <v>0</v>
      </c>
    </row>
    <row r="531" spans="1:12" x14ac:dyDescent="0.25">
      <c r="A531" s="53"/>
      <c r="B531" s="53"/>
      <c r="C531" s="53"/>
      <c r="D531" s="74"/>
      <c r="E531" s="43">
        <f t="shared" si="32"/>
        <v>0</v>
      </c>
      <c r="F531" s="53"/>
      <c r="G531" s="53"/>
      <c r="H531" s="53"/>
      <c r="I531" s="43">
        <f t="shared" si="33"/>
        <v>0</v>
      </c>
      <c r="J531" s="43">
        <f t="shared" si="34"/>
        <v>0</v>
      </c>
      <c r="K531" s="53"/>
      <c r="L531" s="68">
        <f t="shared" si="35"/>
        <v>0</v>
      </c>
    </row>
    <row r="532" spans="1:12" x14ac:dyDescent="0.25">
      <c r="A532" s="53"/>
      <c r="B532" s="53"/>
      <c r="C532" s="53"/>
      <c r="D532" s="74"/>
      <c r="E532" s="43">
        <f t="shared" si="32"/>
        <v>0</v>
      </c>
      <c r="F532" s="53"/>
      <c r="G532" s="53"/>
      <c r="H532" s="53"/>
      <c r="I532" s="43">
        <f t="shared" si="33"/>
        <v>0</v>
      </c>
      <c r="J532" s="43">
        <f t="shared" si="34"/>
        <v>0</v>
      </c>
      <c r="K532" s="53"/>
      <c r="L532" s="68">
        <f t="shared" si="35"/>
        <v>0</v>
      </c>
    </row>
    <row r="533" spans="1:12" x14ac:dyDescent="0.25">
      <c r="A533" s="53"/>
      <c r="B533" s="53"/>
      <c r="C533" s="53"/>
      <c r="D533" s="74"/>
      <c r="E533" s="43">
        <f t="shared" si="32"/>
        <v>0</v>
      </c>
      <c r="F533" s="53"/>
      <c r="G533" s="53"/>
      <c r="H533" s="53"/>
      <c r="I533" s="43">
        <f t="shared" si="33"/>
        <v>0</v>
      </c>
      <c r="J533" s="43">
        <f t="shared" si="34"/>
        <v>0</v>
      </c>
      <c r="K533" s="53"/>
      <c r="L533" s="68">
        <f t="shared" si="35"/>
        <v>0</v>
      </c>
    </row>
    <row r="534" spans="1:12" x14ac:dyDescent="0.25">
      <c r="A534" s="53"/>
      <c r="B534" s="53"/>
      <c r="C534" s="53"/>
      <c r="D534" s="74"/>
      <c r="E534" s="43">
        <f t="shared" si="32"/>
        <v>0</v>
      </c>
      <c r="F534" s="53"/>
      <c r="G534" s="53"/>
      <c r="H534" s="53"/>
      <c r="I534" s="43">
        <f t="shared" si="33"/>
        <v>0</v>
      </c>
      <c r="J534" s="43">
        <f t="shared" si="34"/>
        <v>0</v>
      </c>
      <c r="K534" s="53"/>
      <c r="L534" s="68">
        <f t="shared" si="35"/>
        <v>0</v>
      </c>
    </row>
    <row r="535" spans="1:12" x14ac:dyDescent="0.25">
      <c r="A535" s="53"/>
      <c r="B535" s="53"/>
      <c r="C535" s="53"/>
      <c r="D535" s="74"/>
      <c r="E535" s="43">
        <f t="shared" si="32"/>
        <v>0</v>
      </c>
      <c r="F535" s="53"/>
      <c r="G535" s="53"/>
      <c r="H535" s="53"/>
      <c r="I535" s="43">
        <f t="shared" si="33"/>
        <v>0</v>
      </c>
      <c r="J535" s="43">
        <f t="shared" si="34"/>
        <v>0</v>
      </c>
      <c r="K535" s="53"/>
      <c r="L535" s="68">
        <f t="shared" si="35"/>
        <v>0</v>
      </c>
    </row>
    <row r="536" spans="1:12" x14ac:dyDescent="0.25">
      <c r="A536" s="53"/>
      <c r="B536" s="53"/>
      <c r="C536" s="53"/>
      <c r="D536" s="74"/>
      <c r="E536" s="43">
        <f t="shared" si="32"/>
        <v>0</v>
      </c>
      <c r="F536" s="53"/>
      <c r="G536" s="53"/>
      <c r="H536" s="53"/>
      <c r="I536" s="43">
        <f t="shared" si="33"/>
        <v>0</v>
      </c>
      <c r="J536" s="43">
        <f t="shared" si="34"/>
        <v>0</v>
      </c>
      <c r="K536" s="53"/>
      <c r="L536" s="68">
        <f t="shared" si="35"/>
        <v>0</v>
      </c>
    </row>
    <row r="537" spans="1:12" x14ac:dyDescent="0.25">
      <c r="A537" s="53"/>
      <c r="B537" s="53"/>
      <c r="C537" s="53"/>
      <c r="D537" s="74"/>
      <c r="E537" s="43">
        <f t="shared" si="32"/>
        <v>0</v>
      </c>
      <c r="F537" s="53"/>
      <c r="G537" s="53"/>
      <c r="H537" s="53"/>
      <c r="I537" s="43">
        <f t="shared" si="33"/>
        <v>0</v>
      </c>
      <c r="J537" s="43">
        <f t="shared" si="34"/>
        <v>0</v>
      </c>
      <c r="K537" s="53"/>
      <c r="L537" s="68">
        <f t="shared" si="35"/>
        <v>0</v>
      </c>
    </row>
    <row r="538" spans="1:12" x14ac:dyDescent="0.25">
      <c r="A538" s="53"/>
      <c r="B538" s="53"/>
      <c r="C538" s="53"/>
      <c r="D538" s="74"/>
      <c r="E538" s="43">
        <f t="shared" si="32"/>
        <v>0</v>
      </c>
      <c r="F538" s="53"/>
      <c r="G538" s="53"/>
      <c r="H538" s="53"/>
      <c r="I538" s="43">
        <f t="shared" si="33"/>
        <v>0</v>
      </c>
      <c r="J538" s="43">
        <f t="shared" si="34"/>
        <v>0</v>
      </c>
      <c r="K538" s="53"/>
      <c r="L538" s="68">
        <f t="shared" si="35"/>
        <v>0</v>
      </c>
    </row>
    <row r="539" spans="1:12" x14ac:dyDescent="0.25">
      <c r="A539" s="53"/>
      <c r="B539" s="53"/>
      <c r="C539" s="53"/>
      <c r="D539" s="74"/>
      <c r="E539" s="43">
        <f t="shared" si="32"/>
        <v>0</v>
      </c>
      <c r="F539" s="53"/>
      <c r="G539" s="53"/>
      <c r="H539" s="53"/>
      <c r="I539" s="43">
        <f t="shared" si="33"/>
        <v>0</v>
      </c>
      <c r="J539" s="43">
        <f t="shared" si="34"/>
        <v>0</v>
      </c>
      <c r="K539" s="53"/>
      <c r="L539" s="68">
        <f t="shared" si="35"/>
        <v>0</v>
      </c>
    </row>
    <row r="540" spans="1:12" x14ac:dyDescent="0.25">
      <c r="A540" s="53"/>
      <c r="B540" s="53"/>
      <c r="C540" s="53"/>
      <c r="D540" s="74"/>
      <c r="E540" s="43">
        <f t="shared" si="32"/>
        <v>0</v>
      </c>
      <c r="F540" s="53"/>
      <c r="G540" s="53"/>
      <c r="H540" s="53"/>
      <c r="I540" s="43">
        <f t="shared" si="33"/>
        <v>0</v>
      </c>
      <c r="J540" s="43">
        <f t="shared" si="34"/>
        <v>0</v>
      </c>
      <c r="K540" s="53"/>
      <c r="L540" s="68">
        <f t="shared" si="35"/>
        <v>0</v>
      </c>
    </row>
    <row r="541" spans="1:12" x14ac:dyDescent="0.25">
      <c r="A541" s="53"/>
      <c r="B541" s="53"/>
      <c r="C541" s="53"/>
      <c r="D541" s="74"/>
      <c r="E541" s="43">
        <f t="shared" si="32"/>
        <v>0</v>
      </c>
      <c r="F541" s="53"/>
      <c r="G541" s="53"/>
      <c r="H541" s="53"/>
      <c r="I541" s="43">
        <f t="shared" si="33"/>
        <v>0</v>
      </c>
      <c r="J541" s="43">
        <f t="shared" si="34"/>
        <v>0</v>
      </c>
      <c r="K541" s="53"/>
      <c r="L541" s="68">
        <f t="shared" si="35"/>
        <v>0</v>
      </c>
    </row>
    <row r="542" spans="1:12" x14ac:dyDescent="0.25">
      <c r="A542" s="53"/>
      <c r="B542" s="53"/>
      <c r="C542" s="53"/>
      <c r="D542" s="74"/>
      <c r="E542" s="43">
        <f t="shared" si="32"/>
        <v>0</v>
      </c>
      <c r="F542" s="53"/>
      <c r="G542" s="53"/>
      <c r="H542" s="53"/>
      <c r="I542" s="43">
        <f t="shared" si="33"/>
        <v>0</v>
      </c>
      <c r="J542" s="43">
        <f t="shared" si="34"/>
        <v>0</v>
      </c>
      <c r="K542" s="53"/>
      <c r="L542" s="68">
        <f t="shared" si="35"/>
        <v>0</v>
      </c>
    </row>
    <row r="543" spans="1:12" x14ac:dyDescent="0.25">
      <c r="A543" s="53"/>
      <c r="B543" s="53"/>
      <c r="C543" s="53"/>
      <c r="D543" s="74"/>
      <c r="E543" s="43">
        <f t="shared" si="32"/>
        <v>0</v>
      </c>
      <c r="F543" s="53"/>
      <c r="G543" s="53"/>
      <c r="H543" s="53"/>
      <c r="I543" s="43">
        <f t="shared" si="33"/>
        <v>0</v>
      </c>
      <c r="J543" s="43">
        <f t="shared" si="34"/>
        <v>0</v>
      </c>
      <c r="K543" s="53"/>
      <c r="L543" s="68">
        <f t="shared" si="35"/>
        <v>0</v>
      </c>
    </row>
    <row r="544" spans="1:12" x14ac:dyDescent="0.25">
      <c r="A544" s="53"/>
      <c r="B544" s="53"/>
      <c r="C544" s="53"/>
      <c r="D544" s="74"/>
      <c r="E544" s="43">
        <f t="shared" si="32"/>
        <v>0</v>
      </c>
      <c r="F544" s="53"/>
      <c r="G544" s="53"/>
      <c r="H544" s="53"/>
      <c r="I544" s="43">
        <f t="shared" si="33"/>
        <v>0</v>
      </c>
      <c r="J544" s="43">
        <f t="shared" si="34"/>
        <v>0</v>
      </c>
      <c r="K544" s="53"/>
      <c r="L544" s="68">
        <f t="shared" si="35"/>
        <v>0</v>
      </c>
    </row>
    <row r="545" spans="1:12" x14ac:dyDescent="0.25">
      <c r="A545" s="53"/>
      <c r="B545" s="53"/>
      <c r="C545" s="53"/>
      <c r="D545" s="74"/>
      <c r="E545" s="43">
        <f t="shared" si="32"/>
        <v>0</v>
      </c>
      <c r="F545" s="53"/>
      <c r="G545" s="53"/>
      <c r="H545" s="53"/>
      <c r="I545" s="43">
        <f t="shared" si="33"/>
        <v>0</v>
      </c>
      <c r="J545" s="43">
        <f t="shared" si="34"/>
        <v>0</v>
      </c>
      <c r="K545" s="53"/>
      <c r="L545" s="68">
        <f t="shared" si="35"/>
        <v>0</v>
      </c>
    </row>
    <row r="546" spans="1:12" x14ac:dyDescent="0.25">
      <c r="A546" s="53"/>
      <c r="B546" s="53"/>
      <c r="C546" s="53"/>
      <c r="D546" s="74"/>
      <c r="E546" s="43">
        <f t="shared" si="32"/>
        <v>0</v>
      </c>
      <c r="F546" s="53"/>
      <c r="G546" s="53"/>
      <c r="H546" s="53"/>
      <c r="I546" s="43">
        <f t="shared" si="33"/>
        <v>0</v>
      </c>
      <c r="J546" s="43">
        <f t="shared" si="34"/>
        <v>0</v>
      </c>
      <c r="K546" s="53"/>
      <c r="L546" s="68">
        <f t="shared" si="35"/>
        <v>0</v>
      </c>
    </row>
    <row r="547" spans="1:12" x14ac:dyDescent="0.25">
      <c r="A547" s="53"/>
      <c r="B547" s="53"/>
      <c r="C547" s="53"/>
      <c r="D547" s="74"/>
      <c r="E547" s="43">
        <f t="shared" si="32"/>
        <v>0</v>
      </c>
      <c r="F547" s="53"/>
      <c r="G547" s="53"/>
      <c r="H547" s="53"/>
      <c r="I547" s="43">
        <f t="shared" si="33"/>
        <v>0</v>
      </c>
      <c r="J547" s="43">
        <f t="shared" si="34"/>
        <v>0</v>
      </c>
      <c r="K547" s="53"/>
      <c r="L547" s="68">
        <f t="shared" si="35"/>
        <v>0</v>
      </c>
    </row>
    <row r="548" spans="1:12" x14ac:dyDescent="0.25">
      <c r="A548" s="53"/>
      <c r="B548" s="53"/>
      <c r="C548" s="53"/>
      <c r="D548" s="74"/>
      <c r="E548" s="43">
        <f t="shared" si="32"/>
        <v>0</v>
      </c>
      <c r="F548" s="53"/>
      <c r="G548" s="53"/>
      <c r="H548" s="53"/>
      <c r="I548" s="43">
        <f t="shared" si="33"/>
        <v>0</v>
      </c>
      <c r="J548" s="43">
        <f t="shared" si="34"/>
        <v>0</v>
      </c>
      <c r="K548" s="53"/>
      <c r="L548" s="68">
        <f t="shared" si="35"/>
        <v>0</v>
      </c>
    </row>
    <row r="549" spans="1:12" x14ac:dyDescent="0.25">
      <c r="A549" s="53"/>
      <c r="B549" s="53"/>
      <c r="C549" s="53"/>
      <c r="D549" s="74"/>
      <c r="E549" s="43">
        <f t="shared" si="32"/>
        <v>0</v>
      </c>
      <c r="F549" s="53"/>
      <c r="G549" s="53"/>
      <c r="H549" s="53"/>
      <c r="I549" s="43">
        <f t="shared" si="33"/>
        <v>0</v>
      </c>
      <c r="J549" s="43">
        <f t="shared" si="34"/>
        <v>0</v>
      </c>
      <c r="K549" s="53"/>
      <c r="L549" s="68">
        <f t="shared" si="35"/>
        <v>0</v>
      </c>
    </row>
    <row r="550" spans="1:12" x14ac:dyDescent="0.25">
      <c r="A550" s="53"/>
      <c r="B550" s="53"/>
      <c r="C550" s="53"/>
      <c r="D550" s="74"/>
      <c r="E550" s="43">
        <f t="shared" si="32"/>
        <v>0</v>
      </c>
      <c r="F550" s="53"/>
      <c r="G550" s="53"/>
      <c r="H550" s="53"/>
      <c r="I550" s="43">
        <f t="shared" si="33"/>
        <v>0</v>
      </c>
      <c r="J550" s="43">
        <f t="shared" si="34"/>
        <v>0</v>
      </c>
      <c r="K550" s="53"/>
      <c r="L550" s="68">
        <f t="shared" si="35"/>
        <v>0</v>
      </c>
    </row>
    <row r="551" spans="1:12" x14ac:dyDescent="0.25">
      <c r="A551" s="53"/>
      <c r="B551" s="53"/>
      <c r="C551" s="53"/>
      <c r="D551" s="74"/>
      <c r="E551" s="43">
        <f t="shared" si="32"/>
        <v>0</v>
      </c>
      <c r="F551" s="53"/>
      <c r="G551" s="53"/>
      <c r="H551" s="53"/>
      <c r="I551" s="43">
        <f t="shared" si="33"/>
        <v>0</v>
      </c>
      <c r="J551" s="43">
        <f t="shared" si="34"/>
        <v>0</v>
      </c>
      <c r="K551" s="53"/>
      <c r="L551" s="68">
        <f t="shared" si="35"/>
        <v>0</v>
      </c>
    </row>
    <row r="552" spans="1:12" x14ac:dyDescent="0.25">
      <c r="A552" s="53"/>
      <c r="B552" s="53"/>
      <c r="C552" s="53"/>
      <c r="D552" s="74"/>
      <c r="E552" s="43">
        <f t="shared" si="32"/>
        <v>0</v>
      </c>
      <c r="F552" s="53"/>
      <c r="G552" s="53"/>
      <c r="H552" s="53"/>
      <c r="I552" s="43">
        <f t="shared" si="33"/>
        <v>0</v>
      </c>
      <c r="J552" s="43">
        <f t="shared" si="34"/>
        <v>0</v>
      </c>
      <c r="K552" s="53"/>
      <c r="L552" s="68">
        <f t="shared" si="35"/>
        <v>0</v>
      </c>
    </row>
    <row r="553" spans="1:12" x14ac:dyDescent="0.25">
      <c r="A553" s="53"/>
      <c r="B553" s="53"/>
      <c r="C553" s="53"/>
      <c r="D553" s="74"/>
      <c r="E553" s="43">
        <f t="shared" si="32"/>
        <v>0</v>
      </c>
      <c r="F553" s="53"/>
      <c r="G553" s="53"/>
      <c r="H553" s="53"/>
      <c r="I553" s="43">
        <f t="shared" si="33"/>
        <v>0</v>
      </c>
      <c r="J553" s="43">
        <f t="shared" si="34"/>
        <v>0</v>
      </c>
      <c r="K553" s="53"/>
      <c r="L553" s="68">
        <f t="shared" si="35"/>
        <v>0</v>
      </c>
    </row>
    <row r="554" spans="1:12" x14ac:dyDescent="0.25">
      <c r="A554" s="53"/>
      <c r="B554" s="53"/>
      <c r="C554" s="53"/>
      <c r="D554" s="74"/>
      <c r="E554" s="43">
        <f t="shared" si="32"/>
        <v>0</v>
      </c>
      <c r="F554" s="53"/>
      <c r="G554" s="53"/>
      <c r="H554" s="53"/>
      <c r="I554" s="43">
        <f t="shared" si="33"/>
        <v>0</v>
      </c>
      <c r="J554" s="43">
        <f t="shared" si="34"/>
        <v>0</v>
      </c>
      <c r="K554" s="53"/>
      <c r="L554" s="68">
        <f t="shared" si="35"/>
        <v>0</v>
      </c>
    </row>
    <row r="555" spans="1:12" x14ac:dyDescent="0.25">
      <c r="A555" s="53"/>
      <c r="B555" s="53"/>
      <c r="C555" s="53"/>
      <c r="D555" s="74"/>
      <c r="E555" s="43">
        <f t="shared" si="32"/>
        <v>0</v>
      </c>
      <c r="F555" s="53"/>
      <c r="G555" s="53"/>
      <c r="H555" s="53"/>
      <c r="I555" s="43">
        <f t="shared" si="33"/>
        <v>0</v>
      </c>
      <c r="J555" s="43">
        <f t="shared" si="34"/>
        <v>0</v>
      </c>
      <c r="K555" s="53"/>
      <c r="L555" s="68">
        <f t="shared" si="35"/>
        <v>0</v>
      </c>
    </row>
    <row r="556" spans="1:12" x14ac:dyDescent="0.25">
      <c r="A556" s="53"/>
      <c r="B556" s="53"/>
      <c r="C556" s="53"/>
      <c r="D556" s="74"/>
      <c r="E556" s="43">
        <f t="shared" si="32"/>
        <v>0</v>
      </c>
      <c r="F556" s="53"/>
      <c r="G556" s="53"/>
      <c r="H556" s="53"/>
      <c r="I556" s="43">
        <f t="shared" si="33"/>
        <v>0</v>
      </c>
      <c r="J556" s="43">
        <f t="shared" si="34"/>
        <v>0</v>
      </c>
      <c r="K556" s="53"/>
      <c r="L556" s="68">
        <f t="shared" si="35"/>
        <v>0</v>
      </c>
    </row>
    <row r="557" spans="1:12" x14ac:dyDescent="0.25">
      <c r="A557" s="53"/>
      <c r="B557" s="53"/>
      <c r="C557" s="53"/>
      <c r="D557" s="74"/>
      <c r="E557" s="43">
        <f t="shared" si="32"/>
        <v>0</v>
      </c>
      <c r="F557" s="53"/>
      <c r="G557" s="53"/>
      <c r="H557" s="53"/>
      <c r="I557" s="43">
        <f t="shared" si="33"/>
        <v>0</v>
      </c>
      <c r="J557" s="43">
        <f t="shared" si="34"/>
        <v>0</v>
      </c>
      <c r="K557" s="53"/>
      <c r="L557" s="68">
        <f t="shared" si="35"/>
        <v>0</v>
      </c>
    </row>
    <row r="558" spans="1:12" x14ac:dyDescent="0.25">
      <c r="A558" s="53"/>
      <c r="B558" s="53"/>
      <c r="C558" s="53"/>
      <c r="D558" s="74"/>
      <c r="E558" s="43">
        <f t="shared" si="32"/>
        <v>0</v>
      </c>
      <c r="F558" s="53"/>
      <c r="G558" s="53"/>
      <c r="H558" s="53"/>
      <c r="I558" s="43">
        <f t="shared" si="33"/>
        <v>0</v>
      </c>
      <c r="J558" s="43">
        <f t="shared" si="34"/>
        <v>0</v>
      </c>
      <c r="K558" s="53"/>
      <c r="L558" s="68">
        <f t="shared" si="35"/>
        <v>0</v>
      </c>
    </row>
    <row r="559" spans="1:12" x14ac:dyDescent="0.25">
      <c r="A559" s="53"/>
      <c r="B559" s="53"/>
      <c r="C559" s="53"/>
      <c r="D559" s="74"/>
      <c r="E559" s="43">
        <f t="shared" si="32"/>
        <v>0</v>
      </c>
      <c r="F559" s="53"/>
      <c r="G559" s="53"/>
      <c r="H559" s="53"/>
      <c r="I559" s="43">
        <f t="shared" si="33"/>
        <v>0</v>
      </c>
      <c r="J559" s="43">
        <f t="shared" si="34"/>
        <v>0</v>
      </c>
      <c r="K559" s="53"/>
      <c r="L559" s="68">
        <f t="shared" si="35"/>
        <v>0</v>
      </c>
    </row>
    <row r="560" spans="1:12" x14ac:dyDescent="0.25">
      <c r="A560" s="53"/>
      <c r="B560" s="53"/>
      <c r="C560" s="53"/>
      <c r="D560" s="74"/>
      <c r="E560" s="43">
        <f t="shared" si="32"/>
        <v>0</v>
      </c>
      <c r="F560" s="53"/>
      <c r="G560" s="53"/>
      <c r="H560" s="53"/>
      <c r="I560" s="43">
        <f t="shared" si="33"/>
        <v>0</v>
      </c>
      <c r="J560" s="43">
        <f t="shared" si="34"/>
        <v>0</v>
      </c>
      <c r="K560" s="53"/>
      <c r="L560" s="68">
        <f t="shared" si="35"/>
        <v>0</v>
      </c>
    </row>
    <row r="561" spans="1:12" x14ac:dyDescent="0.25">
      <c r="A561" s="53"/>
      <c r="B561" s="53"/>
      <c r="C561" s="53"/>
      <c r="D561" s="74"/>
      <c r="E561" s="43">
        <f t="shared" si="32"/>
        <v>0</v>
      </c>
      <c r="F561" s="53"/>
      <c r="G561" s="53"/>
      <c r="H561" s="53"/>
      <c r="I561" s="43">
        <f t="shared" si="33"/>
        <v>0</v>
      </c>
      <c r="J561" s="43">
        <f t="shared" si="34"/>
        <v>0</v>
      </c>
      <c r="K561" s="53"/>
      <c r="L561" s="68">
        <f t="shared" si="35"/>
        <v>0</v>
      </c>
    </row>
    <row r="562" spans="1:12" x14ac:dyDescent="0.25">
      <c r="A562" s="53"/>
      <c r="B562" s="53"/>
      <c r="C562" s="53"/>
      <c r="D562" s="74"/>
      <c r="E562" s="43">
        <f t="shared" si="32"/>
        <v>0</v>
      </c>
      <c r="F562" s="53"/>
      <c r="G562" s="53"/>
      <c r="H562" s="53"/>
      <c r="I562" s="43">
        <f t="shared" si="33"/>
        <v>0</v>
      </c>
      <c r="J562" s="43">
        <f t="shared" si="34"/>
        <v>0</v>
      </c>
      <c r="K562" s="53"/>
      <c r="L562" s="68">
        <f t="shared" si="35"/>
        <v>0</v>
      </c>
    </row>
    <row r="563" spans="1:12" x14ac:dyDescent="0.25">
      <c r="A563" s="53"/>
      <c r="B563" s="53"/>
      <c r="C563" s="53"/>
      <c r="D563" s="74"/>
      <c r="E563" s="43">
        <f t="shared" si="32"/>
        <v>0</v>
      </c>
      <c r="F563" s="53"/>
      <c r="G563" s="53"/>
      <c r="H563" s="53"/>
      <c r="I563" s="43">
        <f t="shared" si="33"/>
        <v>0</v>
      </c>
      <c r="J563" s="43">
        <f t="shared" si="34"/>
        <v>0</v>
      </c>
      <c r="K563" s="53"/>
      <c r="L563" s="68">
        <f t="shared" si="35"/>
        <v>0</v>
      </c>
    </row>
    <row r="564" spans="1:12" x14ac:dyDescent="0.25">
      <c r="A564" s="53"/>
      <c r="B564" s="53"/>
      <c r="C564" s="53"/>
      <c r="D564" s="74"/>
      <c r="E564" s="43">
        <f t="shared" si="32"/>
        <v>0</v>
      </c>
      <c r="F564" s="53"/>
      <c r="G564" s="53"/>
      <c r="H564" s="53"/>
      <c r="I564" s="43">
        <f t="shared" si="33"/>
        <v>0</v>
      </c>
      <c r="J564" s="43">
        <f t="shared" si="34"/>
        <v>0</v>
      </c>
      <c r="K564" s="53"/>
      <c r="L564" s="68">
        <f t="shared" si="35"/>
        <v>0</v>
      </c>
    </row>
    <row r="565" spans="1:12" x14ac:dyDescent="0.25">
      <c r="A565" s="53"/>
      <c r="B565" s="53"/>
      <c r="C565" s="53"/>
      <c r="D565" s="74"/>
      <c r="E565" s="43">
        <f t="shared" si="32"/>
        <v>0</v>
      </c>
      <c r="F565" s="53"/>
      <c r="G565" s="53"/>
      <c r="H565" s="53"/>
      <c r="I565" s="43">
        <f t="shared" si="33"/>
        <v>0</v>
      </c>
      <c r="J565" s="43">
        <f t="shared" si="34"/>
        <v>0</v>
      </c>
      <c r="K565" s="53"/>
      <c r="L565" s="68">
        <f t="shared" si="35"/>
        <v>0</v>
      </c>
    </row>
    <row r="566" spans="1:12" x14ac:dyDescent="0.25">
      <c r="A566" s="53"/>
      <c r="B566" s="53"/>
      <c r="C566" s="53"/>
      <c r="D566" s="74"/>
      <c r="E566" s="43">
        <f t="shared" si="32"/>
        <v>0</v>
      </c>
      <c r="F566" s="53"/>
      <c r="G566" s="53"/>
      <c r="H566" s="53"/>
      <c r="I566" s="43">
        <f t="shared" si="33"/>
        <v>0</v>
      </c>
      <c r="J566" s="43">
        <f t="shared" si="34"/>
        <v>0</v>
      </c>
      <c r="K566" s="53"/>
      <c r="L566" s="68">
        <f t="shared" si="35"/>
        <v>0</v>
      </c>
    </row>
    <row r="567" spans="1:12" x14ac:dyDescent="0.25">
      <c r="A567" s="53"/>
      <c r="B567" s="53"/>
      <c r="C567" s="53"/>
      <c r="D567" s="74"/>
      <c r="E567" s="43">
        <f t="shared" si="32"/>
        <v>0</v>
      </c>
      <c r="F567" s="53"/>
      <c r="G567" s="53"/>
      <c r="H567" s="53"/>
      <c r="I567" s="43">
        <f t="shared" si="33"/>
        <v>0</v>
      </c>
      <c r="J567" s="43">
        <f t="shared" si="34"/>
        <v>0</v>
      </c>
      <c r="K567" s="53"/>
      <c r="L567" s="68">
        <f t="shared" si="35"/>
        <v>0</v>
      </c>
    </row>
    <row r="568" spans="1:12" x14ac:dyDescent="0.25">
      <c r="A568" s="53"/>
      <c r="B568" s="53"/>
      <c r="C568" s="53"/>
      <c r="D568" s="74"/>
      <c r="E568" s="43">
        <f t="shared" si="32"/>
        <v>0</v>
      </c>
      <c r="F568" s="53"/>
      <c r="G568" s="53"/>
      <c r="H568" s="53"/>
      <c r="I568" s="43">
        <f t="shared" si="33"/>
        <v>0</v>
      </c>
      <c r="J568" s="43">
        <f t="shared" si="34"/>
        <v>0</v>
      </c>
      <c r="K568" s="53"/>
      <c r="L568" s="68">
        <f t="shared" si="35"/>
        <v>0</v>
      </c>
    </row>
    <row r="569" spans="1:12" x14ac:dyDescent="0.25">
      <c r="A569" s="53"/>
      <c r="B569" s="53"/>
      <c r="C569" s="53"/>
      <c r="D569" s="74"/>
      <c r="E569" s="43">
        <f t="shared" si="32"/>
        <v>0</v>
      </c>
      <c r="F569" s="53"/>
      <c r="G569" s="53"/>
      <c r="H569" s="53"/>
      <c r="I569" s="43">
        <f t="shared" si="33"/>
        <v>0</v>
      </c>
      <c r="J569" s="43">
        <f t="shared" si="34"/>
        <v>0</v>
      </c>
      <c r="K569" s="53"/>
      <c r="L569" s="68">
        <f t="shared" si="35"/>
        <v>0</v>
      </c>
    </row>
    <row r="570" spans="1:12" x14ac:dyDescent="0.25">
      <c r="A570" s="53"/>
      <c r="B570" s="53"/>
      <c r="C570" s="53"/>
      <c r="D570" s="74"/>
      <c r="E570" s="43">
        <f t="shared" si="32"/>
        <v>0</v>
      </c>
      <c r="F570" s="53"/>
      <c r="G570" s="53"/>
      <c r="H570" s="53"/>
      <c r="I570" s="43">
        <f t="shared" si="33"/>
        <v>0</v>
      </c>
      <c r="J570" s="43">
        <f t="shared" si="34"/>
        <v>0</v>
      </c>
      <c r="K570" s="53"/>
      <c r="L570" s="68">
        <f t="shared" si="35"/>
        <v>0</v>
      </c>
    </row>
    <row r="571" spans="1:12" x14ac:dyDescent="0.25">
      <c r="A571" s="53"/>
      <c r="B571" s="53"/>
      <c r="C571" s="53"/>
      <c r="D571" s="74"/>
      <c r="E571" s="43">
        <f t="shared" si="32"/>
        <v>0</v>
      </c>
      <c r="F571" s="53"/>
      <c r="G571" s="53"/>
      <c r="H571" s="53"/>
      <c r="I571" s="43">
        <f t="shared" si="33"/>
        <v>0</v>
      </c>
      <c r="J571" s="43">
        <f t="shared" si="34"/>
        <v>0</v>
      </c>
      <c r="K571" s="53"/>
      <c r="L571" s="68">
        <f t="shared" si="35"/>
        <v>0</v>
      </c>
    </row>
    <row r="572" spans="1:12" x14ac:dyDescent="0.25">
      <c r="A572" s="53"/>
      <c r="B572" s="53"/>
      <c r="C572" s="53"/>
      <c r="D572" s="74"/>
      <c r="E572" s="43">
        <f t="shared" si="32"/>
        <v>0</v>
      </c>
      <c r="F572" s="53"/>
      <c r="G572" s="53"/>
      <c r="H572" s="53"/>
      <c r="I572" s="43">
        <f t="shared" si="33"/>
        <v>0</v>
      </c>
      <c r="J572" s="43">
        <f t="shared" si="34"/>
        <v>0</v>
      </c>
      <c r="K572" s="53"/>
      <c r="L572" s="68">
        <f t="shared" si="35"/>
        <v>0</v>
      </c>
    </row>
    <row r="573" spans="1:12" x14ac:dyDescent="0.25">
      <c r="A573" s="53"/>
      <c r="B573" s="53"/>
      <c r="C573" s="53"/>
      <c r="D573" s="74"/>
      <c r="E573" s="43">
        <f t="shared" si="32"/>
        <v>0</v>
      </c>
      <c r="F573" s="53"/>
      <c r="G573" s="53"/>
      <c r="H573" s="53"/>
      <c r="I573" s="43">
        <f t="shared" si="33"/>
        <v>0</v>
      </c>
      <c r="J573" s="43">
        <f t="shared" si="34"/>
        <v>0</v>
      </c>
      <c r="K573" s="53"/>
      <c r="L573" s="68">
        <f t="shared" si="35"/>
        <v>0</v>
      </c>
    </row>
    <row r="574" spans="1:12" x14ac:dyDescent="0.25">
      <c r="A574" s="53"/>
      <c r="B574" s="53"/>
      <c r="C574" s="53"/>
      <c r="D574" s="74"/>
      <c r="E574" s="43">
        <f t="shared" si="32"/>
        <v>0</v>
      </c>
      <c r="F574" s="53"/>
      <c r="G574" s="53"/>
      <c r="H574" s="53"/>
      <c r="I574" s="43">
        <f t="shared" si="33"/>
        <v>0</v>
      </c>
      <c r="J574" s="43">
        <f t="shared" si="34"/>
        <v>0</v>
      </c>
      <c r="K574" s="53"/>
      <c r="L574" s="68">
        <f t="shared" si="35"/>
        <v>0</v>
      </c>
    </row>
    <row r="575" spans="1:12" x14ac:dyDescent="0.25">
      <c r="A575" s="53"/>
      <c r="B575" s="53"/>
      <c r="C575" s="53"/>
      <c r="D575" s="74"/>
      <c r="E575" s="43">
        <f t="shared" si="32"/>
        <v>0</v>
      </c>
      <c r="F575" s="53"/>
      <c r="G575" s="53"/>
      <c r="H575" s="53"/>
      <c r="I575" s="43">
        <f t="shared" si="33"/>
        <v>0</v>
      </c>
      <c r="J575" s="43">
        <f t="shared" si="34"/>
        <v>0</v>
      </c>
      <c r="K575" s="53"/>
      <c r="L575" s="68">
        <f t="shared" si="35"/>
        <v>0</v>
      </c>
    </row>
    <row r="576" spans="1:12" x14ac:dyDescent="0.25">
      <c r="A576" s="53"/>
      <c r="B576" s="53"/>
      <c r="C576" s="53"/>
      <c r="D576" s="74"/>
      <c r="E576" s="43">
        <f t="shared" si="32"/>
        <v>0</v>
      </c>
      <c r="F576" s="53"/>
      <c r="G576" s="53"/>
      <c r="H576" s="53"/>
      <c r="I576" s="43">
        <f t="shared" si="33"/>
        <v>0</v>
      </c>
      <c r="J576" s="43">
        <f t="shared" si="34"/>
        <v>0</v>
      </c>
      <c r="K576" s="53"/>
      <c r="L576" s="68">
        <f t="shared" si="35"/>
        <v>0</v>
      </c>
    </row>
    <row r="577" spans="1:12" x14ac:dyDescent="0.25">
      <c r="A577" s="53"/>
      <c r="B577" s="53"/>
      <c r="C577" s="53"/>
      <c r="D577" s="74"/>
      <c r="E577" s="43">
        <f t="shared" si="32"/>
        <v>0</v>
      </c>
      <c r="F577" s="53"/>
      <c r="G577" s="53"/>
      <c r="H577" s="53"/>
      <c r="I577" s="43">
        <f t="shared" si="33"/>
        <v>0</v>
      </c>
      <c r="J577" s="43">
        <f t="shared" si="34"/>
        <v>0</v>
      </c>
      <c r="K577" s="53"/>
      <c r="L577" s="68">
        <f t="shared" si="35"/>
        <v>0</v>
      </c>
    </row>
    <row r="578" spans="1:12" x14ac:dyDescent="0.25">
      <c r="A578" s="53"/>
      <c r="B578" s="53"/>
      <c r="C578" s="53"/>
      <c r="D578" s="74"/>
      <c r="E578" s="43">
        <f t="shared" si="32"/>
        <v>0</v>
      </c>
      <c r="F578" s="53"/>
      <c r="G578" s="53"/>
      <c r="H578" s="53"/>
      <c r="I578" s="43">
        <f t="shared" si="33"/>
        <v>0</v>
      </c>
      <c r="J578" s="43">
        <f t="shared" si="34"/>
        <v>0</v>
      </c>
      <c r="K578" s="53"/>
      <c r="L578" s="68">
        <f t="shared" si="35"/>
        <v>0</v>
      </c>
    </row>
    <row r="579" spans="1:12" x14ac:dyDescent="0.25">
      <c r="A579" s="53"/>
      <c r="B579" s="53"/>
      <c r="C579" s="53"/>
      <c r="D579" s="74"/>
      <c r="E579" s="43">
        <f t="shared" si="32"/>
        <v>0</v>
      </c>
      <c r="F579" s="53"/>
      <c r="G579" s="53"/>
      <c r="H579" s="53"/>
      <c r="I579" s="43">
        <f t="shared" si="33"/>
        <v>0</v>
      </c>
      <c r="J579" s="43">
        <f t="shared" si="34"/>
        <v>0</v>
      </c>
      <c r="K579" s="53"/>
      <c r="L579" s="68">
        <f t="shared" si="35"/>
        <v>0</v>
      </c>
    </row>
    <row r="580" spans="1:12" x14ac:dyDescent="0.25">
      <c r="A580" s="53"/>
      <c r="B580" s="53"/>
      <c r="C580" s="53"/>
      <c r="D580" s="74"/>
      <c r="E580" s="43">
        <f t="shared" ref="E580:E643" si="36">(B580*(C580+0.5))+D580</f>
        <v>0</v>
      </c>
      <c r="F580" s="53"/>
      <c r="G580" s="53"/>
      <c r="H580" s="53"/>
      <c r="I580" s="43">
        <f t="shared" ref="I580:I643" si="37">SUM(F580:H580)</f>
        <v>0</v>
      </c>
      <c r="J580" s="43">
        <f t="shared" ref="J580:J643" si="38">E580*I580</f>
        <v>0</v>
      </c>
      <c r="K580" s="53"/>
      <c r="L580" s="68">
        <f t="shared" ref="L580:L643" si="39" xml:space="preserve"> IF(K580="yes",J580* 1.5,J580)</f>
        <v>0</v>
      </c>
    </row>
    <row r="581" spans="1:12" x14ac:dyDescent="0.25">
      <c r="A581" s="53"/>
      <c r="B581" s="53"/>
      <c r="C581" s="53"/>
      <c r="D581" s="74"/>
      <c r="E581" s="43">
        <f t="shared" si="36"/>
        <v>0</v>
      </c>
      <c r="F581" s="53"/>
      <c r="G581" s="53"/>
      <c r="H581" s="53"/>
      <c r="I581" s="43">
        <f t="shared" si="37"/>
        <v>0</v>
      </c>
      <c r="J581" s="43">
        <f t="shared" si="38"/>
        <v>0</v>
      </c>
      <c r="K581" s="53"/>
      <c r="L581" s="68">
        <f t="shared" si="39"/>
        <v>0</v>
      </c>
    </row>
    <row r="582" spans="1:12" x14ac:dyDescent="0.25">
      <c r="A582" s="53"/>
      <c r="B582" s="53"/>
      <c r="C582" s="53"/>
      <c r="D582" s="74"/>
      <c r="E582" s="43">
        <f t="shared" si="36"/>
        <v>0</v>
      </c>
      <c r="F582" s="53"/>
      <c r="G582" s="53"/>
      <c r="H582" s="53"/>
      <c r="I582" s="43">
        <f t="shared" si="37"/>
        <v>0</v>
      </c>
      <c r="J582" s="43">
        <f t="shared" si="38"/>
        <v>0</v>
      </c>
      <c r="K582" s="53"/>
      <c r="L582" s="68">
        <f t="shared" si="39"/>
        <v>0</v>
      </c>
    </row>
    <row r="583" spans="1:12" x14ac:dyDescent="0.25">
      <c r="A583" s="53"/>
      <c r="B583" s="53"/>
      <c r="C583" s="53"/>
      <c r="D583" s="74"/>
      <c r="E583" s="43">
        <f t="shared" si="36"/>
        <v>0</v>
      </c>
      <c r="F583" s="53"/>
      <c r="G583" s="53"/>
      <c r="H583" s="53"/>
      <c r="I583" s="43">
        <f t="shared" si="37"/>
        <v>0</v>
      </c>
      <c r="J583" s="43">
        <f t="shared" si="38"/>
        <v>0</v>
      </c>
      <c r="K583" s="53"/>
      <c r="L583" s="68">
        <f t="shared" si="39"/>
        <v>0</v>
      </c>
    </row>
    <row r="584" spans="1:12" x14ac:dyDescent="0.25">
      <c r="A584" s="53"/>
      <c r="B584" s="53"/>
      <c r="C584" s="53"/>
      <c r="D584" s="74"/>
      <c r="E584" s="43">
        <f t="shared" si="36"/>
        <v>0</v>
      </c>
      <c r="F584" s="53"/>
      <c r="G584" s="53"/>
      <c r="H584" s="53"/>
      <c r="I584" s="43">
        <f t="shared" si="37"/>
        <v>0</v>
      </c>
      <c r="J584" s="43">
        <f t="shared" si="38"/>
        <v>0</v>
      </c>
      <c r="K584" s="53"/>
      <c r="L584" s="68">
        <f t="shared" si="39"/>
        <v>0</v>
      </c>
    </row>
    <row r="585" spans="1:12" x14ac:dyDescent="0.25">
      <c r="A585" s="53"/>
      <c r="B585" s="53"/>
      <c r="C585" s="53"/>
      <c r="D585" s="74"/>
      <c r="E585" s="43">
        <f t="shared" si="36"/>
        <v>0</v>
      </c>
      <c r="F585" s="53"/>
      <c r="G585" s="53"/>
      <c r="H585" s="53"/>
      <c r="I585" s="43">
        <f t="shared" si="37"/>
        <v>0</v>
      </c>
      <c r="J585" s="43">
        <f t="shared" si="38"/>
        <v>0</v>
      </c>
      <c r="K585" s="53"/>
      <c r="L585" s="68">
        <f t="shared" si="39"/>
        <v>0</v>
      </c>
    </row>
    <row r="586" spans="1:12" x14ac:dyDescent="0.25">
      <c r="A586" s="53"/>
      <c r="B586" s="53"/>
      <c r="C586" s="53"/>
      <c r="D586" s="74"/>
      <c r="E586" s="43">
        <f t="shared" si="36"/>
        <v>0</v>
      </c>
      <c r="F586" s="53"/>
      <c r="G586" s="53"/>
      <c r="H586" s="53"/>
      <c r="I586" s="43">
        <f t="shared" si="37"/>
        <v>0</v>
      </c>
      <c r="J586" s="43">
        <f t="shared" si="38"/>
        <v>0</v>
      </c>
      <c r="K586" s="53"/>
      <c r="L586" s="68">
        <f t="shared" si="39"/>
        <v>0</v>
      </c>
    </row>
    <row r="587" spans="1:12" x14ac:dyDescent="0.25">
      <c r="A587" s="53"/>
      <c r="B587" s="53"/>
      <c r="C587" s="53"/>
      <c r="D587" s="74"/>
      <c r="E587" s="43">
        <f t="shared" si="36"/>
        <v>0</v>
      </c>
      <c r="F587" s="53"/>
      <c r="G587" s="53"/>
      <c r="H587" s="53"/>
      <c r="I587" s="43">
        <f t="shared" si="37"/>
        <v>0</v>
      </c>
      <c r="J587" s="43">
        <f t="shared" si="38"/>
        <v>0</v>
      </c>
      <c r="K587" s="53"/>
      <c r="L587" s="68">
        <f t="shared" si="39"/>
        <v>0</v>
      </c>
    </row>
    <row r="588" spans="1:12" x14ac:dyDescent="0.25">
      <c r="A588" s="53"/>
      <c r="B588" s="53"/>
      <c r="C588" s="53"/>
      <c r="D588" s="74"/>
      <c r="E588" s="43">
        <f t="shared" si="36"/>
        <v>0</v>
      </c>
      <c r="F588" s="53"/>
      <c r="G588" s="53"/>
      <c r="H588" s="53"/>
      <c r="I588" s="43">
        <f t="shared" si="37"/>
        <v>0</v>
      </c>
      <c r="J588" s="43">
        <f t="shared" si="38"/>
        <v>0</v>
      </c>
      <c r="K588" s="53"/>
      <c r="L588" s="68">
        <f t="shared" si="39"/>
        <v>0</v>
      </c>
    </row>
    <row r="589" spans="1:12" x14ac:dyDescent="0.25">
      <c r="A589" s="53"/>
      <c r="B589" s="53"/>
      <c r="C589" s="53"/>
      <c r="D589" s="74"/>
      <c r="E589" s="43">
        <f t="shared" si="36"/>
        <v>0</v>
      </c>
      <c r="F589" s="53"/>
      <c r="G589" s="53"/>
      <c r="H589" s="53"/>
      <c r="I589" s="43">
        <f t="shared" si="37"/>
        <v>0</v>
      </c>
      <c r="J589" s="43">
        <f t="shared" si="38"/>
        <v>0</v>
      </c>
      <c r="K589" s="53"/>
      <c r="L589" s="68">
        <f t="shared" si="39"/>
        <v>0</v>
      </c>
    </row>
    <row r="590" spans="1:12" x14ac:dyDescent="0.25">
      <c r="A590" s="53"/>
      <c r="B590" s="53"/>
      <c r="C590" s="53"/>
      <c r="D590" s="74"/>
      <c r="E590" s="43">
        <f t="shared" si="36"/>
        <v>0</v>
      </c>
      <c r="F590" s="53"/>
      <c r="G590" s="53"/>
      <c r="H590" s="53"/>
      <c r="I590" s="43">
        <f t="shared" si="37"/>
        <v>0</v>
      </c>
      <c r="J590" s="43">
        <f t="shared" si="38"/>
        <v>0</v>
      </c>
      <c r="K590" s="53"/>
      <c r="L590" s="68">
        <f t="shared" si="39"/>
        <v>0</v>
      </c>
    </row>
    <row r="591" spans="1:12" x14ac:dyDescent="0.25">
      <c r="A591" s="53"/>
      <c r="B591" s="53"/>
      <c r="C591" s="53"/>
      <c r="D591" s="74"/>
      <c r="E591" s="43">
        <f t="shared" si="36"/>
        <v>0</v>
      </c>
      <c r="F591" s="53"/>
      <c r="G591" s="53"/>
      <c r="H591" s="53"/>
      <c r="I591" s="43">
        <f t="shared" si="37"/>
        <v>0</v>
      </c>
      <c r="J591" s="43">
        <f t="shared" si="38"/>
        <v>0</v>
      </c>
      <c r="K591" s="53"/>
      <c r="L591" s="68">
        <f t="shared" si="39"/>
        <v>0</v>
      </c>
    </row>
    <row r="592" spans="1:12" x14ac:dyDescent="0.25">
      <c r="A592" s="53"/>
      <c r="B592" s="53"/>
      <c r="C592" s="53"/>
      <c r="D592" s="74"/>
      <c r="E592" s="43">
        <f t="shared" si="36"/>
        <v>0</v>
      </c>
      <c r="F592" s="53"/>
      <c r="G592" s="53"/>
      <c r="H592" s="53"/>
      <c r="I592" s="43">
        <f t="shared" si="37"/>
        <v>0</v>
      </c>
      <c r="J592" s="43">
        <f t="shared" si="38"/>
        <v>0</v>
      </c>
      <c r="K592" s="53"/>
      <c r="L592" s="68">
        <f t="shared" si="39"/>
        <v>0</v>
      </c>
    </row>
    <row r="593" spans="1:12" x14ac:dyDescent="0.25">
      <c r="A593" s="53"/>
      <c r="B593" s="53"/>
      <c r="C593" s="53"/>
      <c r="D593" s="74"/>
      <c r="E593" s="43">
        <f t="shared" si="36"/>
        <v>0</v>
      </c>
      <c r="F593" s="53"/>
      <c r="G593" s="53"/>
      <c r="H593" s="53"/>
      <c r="I593" s="43">
        <f t="shared" si="37"/>
        <v>0</v>
      </c>
      <c r="J593" s="43">
        <f t="shared" si="38"/>
        <v>0</v>
      </c>
      <c r="K593" s="53"/>
      <c r="L593" s="68">
        <f t="shared" si="39"/>
        <v>0</v>
      </c>
    </row>
    <row r="594" spans="1:12" x14ac:dyDescent="0.25">
      <c r="A594" s="53"/>
      <c r="B594" s="53"/>
      <c r="C594" s="53"/>
      <c r="D594" s="74"/>
      <c r="E594" s="43">
        <f t="shared" si="36"/>
        <v>0</v>
      </c>
      <c r="F594" s="53"/>
      <c r="G594" s="53"/>
      <c r="H594" s="53"/>
      <c r="I594" s="43">
        <f t="shared" si="37"/>
        <v>0</v>
      </c>
      <c r="J594" s="43">
        <f t="shared" si="38"/>
        <v>0</v>
      </c>
      <c r="K594" s="53"/>
      <c r="L594" s="68">
        <f t="shared" si="39"/>
        <v>0</v>
      </c>
    </row>
    <row r="595" spans="1:12" x14ac:dyDescent="0.25">
      <c r="A595" s="53"/>
      <c r="B595" s="53"/>
      <c r="C595" s="53"/>
      <c r="D595" s="74"/>
      <c r="E595" s="43">
        <f t="shared" si="36"/>
        <v>0</v>
      </c>
      <c r="F595" s="53"/>
      <c r="G595" s="53"/>
      <c r="H595" s="53"/>
      <c r="I595" s="43">
        <f t="shared" si="37"/>
        <v>0</v>
      </c>
      <c r="J595" s="43">
        <f t="shared" si="38"/>
        <v>0</v>
      </c>
      <c r="K595" s="53"/>
      <c r="L595" s="68">
        <f t="shared" si="39"/>
        <v>0</v>
      </c>
    </row>
    <row r="596" spans="1:12" x14ac:dyDescent="0.25">
      <c r="A596" s="53"/>
      <c r="B596" s="53"/>
      <c r="C596" s="53"/>
      <c r="D596" s="74"/>
      <c r="E596" s="43">
        <f t="shared" si="36"/>
        <v>0</v>
      </c>
      <c r="F596" s="53"/>
      <c r="G596" s="53"/>
      <c r="H596" s="53"/>
      <c r="I596" s="43">
        <f t="shared" si="37"/>
        <v>0</v>
      </c>
      <c r="J596" s="43">
        <f t="shared" si="38"/>
        <v>0</v>
      </c>
      <c r="K596" s="53"/>
      <c r="L596" s="68">
        <f t="shared" si="39"/>
        <v>0</v>
      </c>
    </row>
    <row r="597" spans="1:12" x14ac:dyDescent="0.25">
      <c r="A597" s="53"/>
      <c r="B597" s="53"/>
      <c r="C597" s="53"/>
      <c r="D597" s="74"/>
      <c r="E597" s="43">
        <f t="shared" si="36"/>
        <v>0</v>
      </c>
      <c r="F597" s="53"/>
      <c r="G597" s="53"/>
      <c r="H597" s="53"/>
      <c r="I597" s="43">
        <f t="shared" si="37"/>
        <v>0</v>
      </c>
      <c r="J597" s="43">
        <f t="shared" si="38"/>
        <v>0</v>
      </c>
      <c r="K597" s="53"/>
      <c r="L597" s="68">
        <f t="shared" si="39"/>
        <v>0</v>
      </c>
    </row>
    <row r="598" spans="1:12" x14ac:dyDescent="0.25">
      <c r="A598" s="53"/>
      <c r="B598" s="53"/>
      <c r="C598" s="53"/>
      <c r="D598" s="74"/>
      <c r="E598" s="43">
        <f t="shared" si="36"/>
        <v>0</v>
      </c>
      <c r="F598" s="53"/>
      <c r="G598" s="53"/>
      <c r="H598" s="53"/>
      <c r="I598" s="43">
        <f t="shared" si="37"/>
        <v>0</v>
      </c>
      <c r="J598" s="43">
        <f t="shared" si="38"/>
        <v>0</v>
      </c>
      <c r="K598" s="53"/>
      <c r="L598" s="68">
        <f t="shared" si="39"/>
        <v>0</v>
      </c>
    </row>
    <row r="599" spans="1:12" x14ac:dyDescent="0.25">
      <c r="A599" s="53"/>
      <c r="B599" s="53"/>
      <c r="C599" s="53"/>
      <c r="D599" s="74"/>
      <c r="E599" s="43">
        <f t="shared" si="36"/>
        <v>0</v>
      </c>
      <c r="F599" s="53"/>
      <c r="G599" s="53"/>
      <c r="H599" s="53"/>
      <c r="I599" s="43">
        <f t="shared" si="37"/>
        <v>0</v>
      </c>
      <c r="J599" s="43">
        <f t="shared" si="38"/>
        <v>0</v>
      </c>
      <c r="K599" s="53"/>
      <c r="L599" s="68">
        <f t="shared" si="39"/>
        <v>0</v>
      </c>
    </row>
    <row r="600" spans="1:12" x14ac:dyDescent="0.25">
      <c r="A600" s="53"/>
      <c r="B600" s="53"/>
      <c r="C600" s="53"/>
      <c r="D600" s="74"/>
      <c r="E600" s="43">
        <f t="shared" si="36"/>
        <v>0</v>
      </c>
      <c r="F600" s="53"/>
      <c r="G600" s="53"/>
      <c r="H600" s="53"/>
      <c r="I600" s="43">
        <f t="shared" si="37"/>
        <v>0</v>
      </c>
      <c r="J600" s="43">
        <f t="shared" si="38"/>
        <v>0</v>
      </c>
      <c r="K600" s="53"/>
      <c r="L600" s="68">
        <f t="shared" si="39"/>
        <v>0</v>
      </c>
    </row>
    <row r="601" spans="1:12" x14ac:dyDescent="0.25">
      <c r="A601" s="53"/>
      <c r="B601" s="53"/>
      <c r="C601" s="53"/>
      <c r="D601" s="74"/>
      <c r="E601" s="43">
        <f t="shared" si="36"/>
        <v>0</v>
      </c>
      <c r="F601" s="53"/>
      <c r="G601" s="53"/>
      <c r="H601" s="53"/>
      <c r="I601" s="43">
        <f t="shared" si="37"/>
        <v>0</v>
      </c>
      <c r="J601" s="43">
        <f t="shared" si="38"/>
        <v>0</v>
      </c>
      <c r="K601" s="53"/>
      <c r="L601" s="68">
        <f t="shared" si="39"/>
        <v>0</v>
      </c>
    </row>
    <row r="602" spans="1:12" x14ac:dyDescent="0.25">
      <c r="A602" s="53"/>
      <c r="B602" s="53"/>
      <c r="C602" s="53"/>
      <c r="D602" s="74"/>
      <c r="E602" s="43">
        <f t="shared" si="36"/>
        <v>0</v>
      </c>
      <c r="F602" s="53"/>
      <c r="G602" s="53"/>
      <c r="H602" s="53"/>
      <c r="I602" s="43">
        <f t="shared" si="37"/>
        <v>0</v>
      </c>
      <c r="J602" s="43">
        <f t="shared" si="38"/>
        <v>0</v>
      </c>
      <c r="K602" s="53"/>
      <c r="L602" s="68">
        <f t="shared" si="39"/>
        <v>0</v>
      </c>
    </row>
    <row r="603" spans="1:12" x14ac:dyDescent="0.25">
      <c r="A603" s="53"/>
      <c r="B603" s="53"/>
      <c r="C603" s="53"/>
      <c r="D603" s="74"/>
      <c r="E603" s="43">
        <f t="shared" si="36"/>
        <v>0</v>
      </c>
      <c r="F603" s="53"/>
      <c r="G603" s="53"/>
      <c r="H603" s="53"/>
      <c r="I603" s="43">
        <f t="shared" si="37"/>
        <v>0</v>
      </c>
      <c r="J603" s="43">
        <f t="shared" si="38"/>
        <v>0</v>
      </c>
      <c r="K603" s="53"/>
      <c r="L603" s="68">
        <f t="shared" si="39"/>
        <v>0</v>
      </c>
    </row>
    <row r="604" spans="1:12" x14ac:dyDescent="0.25">
      <c r="A604" s="53"/>
      <c r="B604" s="53"/>
      <c r="C604" s="53"/>
      <c r="D604" s="74"/>
      <c r="E604" s="43">
        <f t="shared" si="36"/>
        <v>0</v>
      </c>
      <c r="F604" s="53"/>
      <c r="G604" s="53"/>
      <c r="H604" s="53"/>
      <c r="I604" s="43">
        <f t="shared" si="37"/>
        <v>0</v>
      </c>
      <c r="J604" s="43">
        <f t="shared" si="38"/>
        <v>0</v>
      </c>
      <c r="K604" s="53"/>
      <c r="L604" s="68">
        <f t="shared" si="39"/>
        <v>0</v>
      </c>
    </row>
    <row r="605" spans="1:12" x14ac:dyDescent="0.25">
      <c r="A605" s="53"/>
      <c r="B605" s="53"/>
      <c r="C605" s="53"/>
      <c r="D605" s="74"/>
      <c r="E605" s="43">
        <f t="shared" si="36"/>
        <v>0</v>
      </c>
      <c r="F605" s="53"/>
      <c r="G605" s="53"/>
      <c r="H605" s="53"/>
      <c r="I605" s="43">
        <f t="shared" si="37"/>
        <v>0</v>
      </c>
      <c r="J605" s="43">
        <f t="shared" si="38"/>
        <v>0</v>
      </c>
      <c r="K605" s="53"/>
      <c r="L605" s="68">
        <f t="shared" si="39"/>
        <v>0</v>
      </c>
    </row>
    <row r="606" spans="1:12" x14ac:dyDescent="0.25">
      <c r="A606" s="53"/>
      <c r="B606" s="53"/>
      <c r="C606" s="53"/>
      <c r="D606" s="74"/>
      <c r="E606" s="43">
        <f t="shared" si="36"/>
        <v>0</v>
      </c>
      <c r="F606" s="53"/>
      <c r="G606" s="53"/>
      <c r="H606" s="53"/>
      <c r="I606" s="43">
        <f t="shared" si="37"/>
        <v>0</v>
      </c>
      <c r="J606" s="43">
        <f t="shared" si="38"/>
        <v>0</v>
      </c>
      <c r="K606" s="53"/>
      <c r="L606" s="68">
        <f t="shared" si="39"/>
        <v>0</v>
      </c>
    </row>
    <row r="607" spans="1:12" x14ac:dyDescent="0.25">
      <c r="A607" s="53"/>
      <c r="B607" s="53"/>
      <c r="C607" s="53"/>
      <c r="D607" s="74"/>
      <c r="E607" s="43">
        <f t="shared" si="36"/>
        <v>0</v>
      </c>
      <c r="F607" s="53"/>
      <c r="G607" s="53"/>
      <c r="H607" s="53"/>
      <c r="I607" s="43">
        <f t="shared" si="37"/>
        <v>0</v>
      </c>
      <c r="J607" s="43">
        <f t="shared" si="38"/>
        <v>0</v>
      </c>
      <c r="K607" s="53"/>
      <c r="L607" s="68">
        <f t="shared" si="39"/>
        <v>0</v>
      </c>
    </row>
    <row r="608" spans="1:12" x14ac:dyDescent="0.25">
      <c r="A608" s="53"/>
      <c r="B608" s="53"/>
      <c r="C608" s="53"/>
      <c r="D608" s="74"/>
      <c r="E608" s="43">
        <f t="shared" si="36"/>
        <v>0</v>
      </c>
      <c r="F608" s="53"/>
      <c r="G608" s="53"/>
      <c r="H608" s="53"/>
      <c r="I608" s="43">
        <f t="shared" si="37"/>
        <v>0</v>
      </c>
      <c r="J608" s="43">
        <f t="shared" si="38"/>
        <v>0</v>
      </c>
      <c r="K608" s="53"/>
      <c r="L608" s="68">
        <f t="shared" si="39"/>
        <v>0</v>
      </c>
    </row>
    <row r="609" spans="1:12" x14ac:dyDescent="0.25">
      <c r="A609" s="53"/>
      <c r="B609" s="53"/>
      <c r="C609" s="53"/>
      <c r="D609" s="74"/>
      <c r="E609" s="43">
        <f t="shared" si="36"/>
        <v>0</v>
      </c>
      <c r="F609" s="53"/>
      <c r="G609" s="53"/>
      <c r="H609" s="53"/>
      <c r="I609" s="43">
        <f t="shared" si="37"/>
        <v>0</v>
      </c>
      <c r="J609" s="43">
        <f t="shared" si="38"/>
        <v>0</v>
      </c>
      <c r="K609" s="53"/>
      <c r="L609" s="68">
        <f t="shared" si="39"/>
        <v>0</v>
      </c>
    </row>
    <row r="610" spans="1:12" x14ac:dyDescent="0.25">
      <c r="A610" s="53"/>
      <c r="B610" s="53"/>
      <c r="C610" s="53"/>
      <c r="D610" s="74"/>
      <c r="E610" s="43">
        <f t="shared" si="36"/>
        <v>0</v>
      </c>
      <c r="F610" s="53"/>
      <c r="G610" s="53"/>
      <c r="H610" s="53"/>
      <c r="I610" s="43">
        <f t="shared" si="37"/>
        <v>0</v>
      </c>
      <c r="J610" s="43">
        <f t="shared" si="38"/>
        <v>0</v>
      </c>
      <c r="K610" s="53"/>
      <c r="L610" s="68">
        <f t="shared" si="39"/>
        <v>0</v>
      </c>
    </row>
    <row r="611" spans="1:12" x14ac:dyDescent="0.25">
      <c r="A611" s="53"/>
      <c r="B611" s="53"/>
      <c r="C611" s="53"/>
      <c r="D611" s="74"/>
      <c r="E611" s="43">
        <f t="shared" si="36"/>
        <v>0</v>
      </c>
      <c r="F611" s="53"/>
      <c r="G611" s="53"/>
      <c r="H611" s="53"/>
      <c r="I611" s="43">
        <f t="shared" si="37"/>
        <v>0</v>
      </c>
      <c r="J611" s="43">
        <f t="shared" si="38"/>
        <v>0</v>
      </c>
      <c r="K611" s="53"/>
      <c r="L611" s="68">
        <f t="shared" si="39"/>
        <v>0</v>
      </c>
    </row>
    <row r="612" spans="1:12" x14ac:dyDescent="0.25">
      <c r="A612" s="53"/>
      <c r="B612" s="53"/>
      <c r="C612" s="53"/>
      <c r="D612" s="74"/>
      <c r="E612" s="43">
        <f t="shared" si="36"/>
        <v>0</v>
      </c>
      <c r="F612" s="53"/>
      <c r="G612" s="53"/>
      <c r="H612" s="53"/>
      <c r="I612" s="43">
        <f t="shared" si="37"/>
        <v>0</v>
      </c>
      <c r="J612" s="43">
        <f t="shared" si="38"/>
        <v>0</v>
      </c>
      <c r="K612" s="53"/>
      <c r="L612" s="68">
        <f t="shared" si="39"/>
        <v>0</v>
      </c>
    </row>
    <row r="613" spans="1:12" x14ac:dyDescent="0.25">
      <c r="A613" s="53"/>
      <c r="B613" s="53"/>
      <c r="C613" s="53"/>
      <c r="D613" s="74"/>
      <c r="E613" s="43">
        <f t="shared" si="36"/>
        <v>0</v>
      </c>
      <c r="F613" s="53"/>
      <c r="G613" s="53"/>
      <c r="H613" s="53"/>
      <c r="I613" s="43">
        <f t="shared" si="37"/>
        <v>0</v>
      </c>
      <c r="J613" s="43">
        <f t="shared" si="38"/>
        <v>0</v>
      </c>
      <c r="K613" s="53"/>
      <c r="L613" s="68">
        <f t="shared" si="39"/>
        <v>0</v>
      </c>
    </row>
    <row r="614" spans="1:12" x14ac:dyDescent="0.25">
      <c r="A614" s="53"/>
      <c r="B614" s="53"/>
      <c r="C614" s="53"/>
      <c r="D614" s="74"/>
      <c r="E614" s="43">
        <f t="shared" si="36"/>
        <v>0</v>
      </c>
      <c r="F614" s="53"/>
      <c r="G614" s="53"/>
      <c r="H614" s="53"/>
      <c r="I614" s="43">
        <f t="shared" si="37"/>
        <v>0</v>
      </c>
      <c r="J614" s="43">
        <f t="shared" si="38"/>
        <v>0</v>
      </c>
      <c r="K614" s="53"/>
      <c r="L614" s="68">
        <f t="shared" si="39"/>
        <v>0</v>
      </c>
    </row>
    <row r="615" spans="1:12" x14ac:dyDescent="0.25">
      <c r="A615" s="53"/>
      <c r="B615" s="53"/>
      <c r="C615" s="53"/>
      <c r="D615" s="74"/>
      <c r="E615" s="43">
        <f t="shared" si="36"/>
        <v>0</v>
      </c>
      <c r="F615" s="53"/>
      <c r="G615" s="53"/>
      <c r="H615" s="53"/>
      <c r="I615" s="43">
        <f t="shared" si="37"/>
        <v>0</v>
      </c>
      <c r="J615" s="43">
        <f t="shared" si="38"/>
        <v>0</v>
      </c>
      <c r="K615" s="53"/>
      <c r="L615" s="68">
        <f t="shared" si="39"/>
        <v>0</v>
      </c>
    </row>
    <row r="616" spans="1:12" x14ac:dyDescent="0.25">
      <c r="A616" s="53"/>
      <c r="B616" s="53"/>
      <c r="C616" s="53"/>
      <c r="D616" s="74"/>
      <c r="E616" s="43">
        <f t="shared" si="36"/>
        <v>0</v>
      </c>
      <c r="F616" s="53"/>
      <c r="G616" s="53"/>
      <c r="H616" s="53"/>
      <c r="I616" s="43">
        <f t="shared" si="37"/>
        <v>0</v>
      </c>
      <c r="J616" s="43">
        <f t="shared" si="38"/>
        <v>0</v>
      </c>
      <c r="K616" s="53"/>
      <c r="L616" s="68">
        <f t="shared" si="39"/>
        <v>0</v>
      </c>
    </row>
    <row r="617" spans="1:12" x14ac:dyDescent="0.25">
      <c r="A617" s="53"/>
      <c r="B617" s="53"/>
      <c r="C617" s="53"/>
      <c r="D617" s="74"/>
      <c r="E617" s="43">
        <f t="shared" si="36"/>
        <v>0</v>
      </c>
      <c r="F617" s="53"/>
      <c r="G617" s="53"/>
      <c r="H617" s="53"/>
      <c r="I617" s="43">
        <f t="shared" si="37"/>
        <v>0</v>
      </c>
      <c r="J617" s="43">
        <f t="shared" si="38"/>
        <v>0</v>
      </c>
      <c r="K617" s="53"/>
      <c r="L617" s="68">
        <f t="shared" si="39"/>
        <v>0</v>
      </c>
    </row>
    <row r="618" spans="1:12" x14ac:dyDescent="0.25">
      <c r="A618" s="53"/>
      <c r="B618" s="53"/>
      <c r="C618" s="53"/>
      <c r="D618" s="74"/>
      <c r="E618" s="43">
        <f t="shared" si="36"/>
        <v>0</v>
      </c>
      <c r="F618" s="53"/>
      <c r="G618" s="53"/>
      <c r="H618" s="53"/>
      <c r="I618" s="43">
        <f t="shared" si="37"/>
        <v>0</v>
      </c>
      <c r="J618" s="43">
        <f t="shared" si="38"/>
        <v>0</v>
      </c>
      <c r="K618" s="53"/>
      <c r="L618" s="68">
        <f t="shared" si="39"/>
        <v>0</v>
      </c>
    </row>
    <row r="619" spans="1:12" x14ac:dyDescent="0.25">
      <c r="A619" s="53"/>
      <c r="B619" s="53"/>
      <c r="C619" s="53"/>
      <c r="D619" s="74"/>
      <c r="E619" s="43">
        <f t="shared" si="36"/>
        <v>0</v>
      </c>
      <c r="F619" s="53"/>
      <c r="G619" s="53"/>
      <c r="H619" s="53"/>
      <c r="I619" s="43">
        <f t="shared" si="37"/>
        <v>0</v>
      </c>
      <c r="J619" s="43">
        <f t="shared" si="38"/>
        <v>0</v>
      </c>
      <c r="K619" s="53"/>
      <c r="L619" s="68">
        <f t="shared" si="39"/>
        <v>0</v>
      </c>
    </row>
    <row r="620" spans="1:12" x14ac:dyDescent="0.25">
      <c r="A620" s="53"/>
      <c r="B620" s="53"/>
      <c r="C620" s="53"/>
      <c r="D620" s="74"/>
      <c r="E620" s="43">
        <f t="shared" si="36"/>
        <v>0</v>
      </c>
      <c r="F620" s="53"/>
      <c r="G620" s="53"/>
      <c r="H620" s="53"/>
      <c r="I620" s="43">
        <f t="shared" si="37"/>
        <v>0</v>
      </c>
      <c r="J620" s="43">
        <f t="shared" si="38"/>
        <v>0</v>
      </c>
      <c r="K620" s="53"/>
      <c r="L620" s="68">
        <f t="shared" si="39"/>
        <v>0</v>
      </c>
    </row>
    <row r="621" spans="1:12" x14ac:dyDescent="0.25">
      <c r="A621" s="53"/>
      <c r="B621" s="53"/>
      <c r="C621" s="53"/>
      <c r="D621" s="74"/>
      <c r="E621" s="43">
        <f t="shared" si="36"/>
        <v>0</v>
      </c>
      <c r="F621" s="53"/>
      <c r="G621" s="53"/>
      <c r="H621" s="53"/>
      <c r="I621" s="43">
        <f t="shared" si="37"/>
        <v>0</v>
      </c>
      <c r="J621" s="43">
        <f t="shared" si="38"/>
        <v>0</v>
      </c>
      <c r="K621" s="53"/>
      <c r="L621" s="68">
        <f t="shared" si="39"/>
        <v>0</v>
      </c>
    </row>
    <row r="622" spans="1:12" x14ac:dyDescent="0.25">
      <c r="A622" s="53"/>
      <c r="B622" s="53"/>
      <c r="C622" s="53"/>
      <c r="D622" s="74"/>
      <c r="E622" s="43">
        <f t="shared" si="36"/>
        <v>0</v>
      </c>
      <c r="F622" s="53"/>
      <c r="G622" s="53"/>
      <c r="H622" s="53"/>
      <c r="I622" s="43">
        <f t="shared" si="37"/>
        <v>0</v>
      </c>
      <c r="J622" s="43">
        <f t="shared" si="38"/>
        <v>0</v>
      </c>
      <c r="K622" s="53"/>
      <c r="L622" s="68">
        <f t="shared" si="39"/>
        <v>0</v>
      </c>
    </row>
    <row r="623" spans="1:12" x14ac:dyDescent="0.25">
      <c r="A623" s="53"/>
      <c r="B623" s="53"/>
      <c r="C623" s="53"/>
      <c r="D623" s="74"/>
      <c r="E623" s="43">
        <f t="shared" si="36"/>
        <v>0</v>
      </c>
      <c r="F623" s="53"/>
      <c r="G623" s="53"/>
      <c r="H623" s="53"/>
      <c r="I623" s="43">
        <f t="shared" si="37"/>
        <v>0</v>
      </c>
      <c r="J623" s="43">
        <f t="shared" si="38"/>
        <v>0</v>
      </c>
      <c r="K623" s="53"/>
      <c r="L623" s="68">
        <f t="shared" si="39"/>
        <v>0</v>
      </c>
    </row>
    <row r="624" spans="1:12" x14ac:dyDescent="0.25">
      <c r="A624" s="53"/>
      <c r="B624" s="53"/>
      <c r="C624" s="53"/>
      <c r="D624" s="74"/>
      <c r="E624" s="43">
        <f t="shared" si="36"/>
        <v>0</v>
      </c>
      <c r="F624" s="53"/>
      <c r="G624" s="53"/>
      <c r="H624" s="53"/>
      <c r="I624" s="43">
        <f t="shared" si="37"/>
        <v>0</v>
      </c>
      <c r="J624" s="43">
        <f t="shared" si="38"/>
        <v>0</v>
      </c>
      <c r="K624" s="53"/>
      <c r="L624" s="68">
        <f t="shared" si="39"/>
        <v>0</v>
      </c>
    </row>
    <row r="625" spans="1:12" x14ac:dyDescent="0.25">
      <c r="A625" s="53"/>
      <c r="B625" s="53"/>
      <c r="C625" s="53"/>
      <c r="D625" s="74"/>
      <c r="E625" s="43">
        <f t="shared" si="36"/>
        <v>0</v>
      </c>
      <c r="F625" s="53"/>
      <c r="G625" s="53"/>
      <c r="H625" s="53"/>
      <c r="I625" s="43">
        <f t="shared" si="37"/>
        <v>0</v>
      </c>
      <c r="J625" s="43">
        <f t="shared" si="38"/>
        <v>0</v>
      </c>
      <c r="K625" s="53"/>
      <c r="L625" s="68">
        <f t="shared" si="39"/>
        <v>0</v>
      </c>
    </row>
    <row r="626" spans="1:12" x14ac:dyDescent="0.25">
      <c r="A626" s="53"/>
      <c r="B626" s="53"/>
      <c r="C626" s="53"/>
      <c r="D626" s="74"/>
      <c r="E626" s="43">
        <f t="shared" si="36"/>
        <v>0</v>
      </c>
      <c r="F626" s="53"/>
      <c r="G626" s="53"/>
      <c r="H626" s="53"/>
      <c r="I626" s="43">
        <f t="shared" si="37"/>
        <v>0</v>
      </c>
      <c r="J626" s="43">
        <f t="shared" si="38"/>
        <v>0</v>
      </c>
      <c r="K626" s="53"/>
      <c r="L626" s="68">
        <f t="shared" si="39"/>
        <v>0</v>
      </c>
    </row>
    <row r="627" spans="1:12" x14ac:dyDescent="0.25">
      <c r="A627" s="53"/>
      <c r="B627" s="53"/>
      <c r="C627" s="53"/>
      <c r="D627" s="74"/>
      <c r="E627" s="43">
        <f t="shared" si="36"/>
        <v>0</v>
      </c>
      <c r="F627" s="53"/>
      <c r="G627" s="53"/>
      <c r="H627" s="53"/>
      <c r="I627" s="43">
        <f t="shared" si="37"/>
        <v>0</v>
      </c>
      <c r="J627" s="43">
        <f t="shared" si="38"/>
        <v>0</v>
      </c>
      <c r="K627" s="53"/>
      <c r="L627" s="68">
        <f t="shared" si="39"/>
        <v>0</v>
      </c>
    </row>
    <row r="628" spans="1:12" x14ac:dyDescent="0.25">
      <c r="A628" s="53"/>
      <c r="B628" s="53"/>
      <c r="C628" s="53"/>
      <c r="D628" s="74"/>
      <c r="E628" s="43">
        <f t="shared" si="36"/>
        <v>0</v>
      </c>
      <c r="F628" s="53"/>
      <c r="G628" s="53"/>
      <c r="H628" s="53"/>
      <c r="I628" s="43">
        <f t="shared" si="37"/>
        <v>0</v>
      </c>
      <c r="J628" s="43">
        <f t="shared" si="38"/>
        <v>0</v>
      </c>
      <c r="K628" s="53"/>
      <c r="L628" s="68">
        <f t="shared" si="39"/>
        <v>0</v>
      </c>
    </row>
    <row r="629" spans="1:12" x14ac:dyDescent="0.25">
      <c r="A629" s="53"/>
      <c r="B629" s="53"/>
      <c r="C629" s="53"/>
      <c r="D629" s="74"/>
      <c r="E629" s="43">
        <f t="shared" si="36"/>
        <v>0</v>
      </c>
      <c r="F629" s="53"/>
      <c r="G629" s="53"/>
      <c r="H629" s="53"/>
      <c r="I629" s="43">
        <f t="shared" si="37"/>
        <v>0</v>
      </c>
      <c r="J629" s="43">
        <f t="shared" si="38"/>
        <v>0</v>
      </c>
      <c r="K629" s="53"/>
      <c r="L629" s="68">
        <f t="shared" si="39"/>
        <v>0</v>
      </c>
    </row>
    <row r="630" spans="1:12" x14ac:dyDescent="0.25">
      <c r="A630" s="53"/>
      <c r="B630" s="53"/>
      <c r="C630" s="53"/>
      <c r="D630" s="74"/>
      <c r="E630" s="43">
        <f t="shared" si="36"/>
        <v>0</v>
      </c>
      <c r="F630" s="53"/>
      <c r="G630" s="53"/>
      <c r="H630" s="53"/>
      <c r="I630" s="43">
        <f t="shared" si="37"/>
        <v>0</v>
      </c>
      <c r="J630" s="43">
        <f t="shared" si="38"/>
        <v>0</v>
      </c>
      <c r="K630" s="53"/>
      <c r="L630" s="68">
        <f t="shared" si="39"/>
        <v>0</v>
      </c>
    </row>
    <row r="631" spans="1:12" x14ac:dyDescent="0.25">
      <c r="A631" s="53"/>
      <c r="B631" s="53"/>
      <c r="C631" s="53"/>
      <c r="D631" s="74"/>
      <c r="E631" s="43">
        <f t="shared" si="36"/>
        <v>0</v>
      </c>
      <c r="F631" s="53"/>
      <c r="G631" s="53"/>
      <c r="H631" s="53"/>
      <c r="I631" s="43">
        <f t="shared" si="37"/>
        <v>0</v>
      </c>
      <c r="J631" s="43">
        <f t="shared" si="38"/>
        <v>0</v>
      </c>
      <c r="K631" s="53"/>
      <c r="L631" s="68">
        <f t="shared" si="39"/>
        <v>0</v>
      </c>
    </row>
    <row r="632" spans="1:12" x14ac:dyDescent="0.25">
      <c r="A632" s="53"/>
      <c r="B632" s="53"/>
      <c r="C632" s="53"/>
      <c r="D632" s="74"/>
      <c r="E632" s="43">
        <f t="shared" si="36"/>
        <v>0</v>
      </c>
      <c r="F632" s="53"/>
      <c r="G632" s="53"/>
      <c r="H632" s="53"/>
      <c r="I632" s="43">
        <f t="shared" si="37"/>
        <v>0</v>
      </c>
      <c r="J632" s="43">
        <f t="shared" si="38"/>
        <v>0</v>
      </c>
      <c r="K632" s="53"/>
      <c r="L632" s="68">
        <f t="shared" si="39"/>
        <v>0</v>
      </c>
    </row>
    <row r="633" spans="1:12" x14ac:dyDescent="0.25">
      <c r="A633" s="53"/>
      <c r="B633" s="53"/>
      <c r="C633" s="53"/>
      <c r="D633" s="74"/>
      <c r="E633" s="43">
        <f t="shared" si="36"/>
        <v>0</v>
      </c>
      <c r="F633" s="53"/>
      <c r="G633" s="53"/>
      <c r="H633" s="53"/>
      <c r="I633" s="43">
        <f t="shared" si="37"/>
        <v>0</v>
      </c>
      <c r="J633" s="43">
        <f t="shared" si="38"/>
        <v>0</v>
      </c>
      <c r="K633" s="53"/>
      <c r="L633" s="68">
        <f t="shared" si="39"/>
        <v>0</v>
      </c>
    </row>
    <row r="634" spans="1:12" x14ac:dyDescent="0.25">
      <c r="A634" s="53"/>
      <c r="B634" s="53"/>
      <c r="C634" s="53"/>
      <c r="D634" s="74"/>
      <c r="E634" s="43">
        <f t="shared" si="36"/>
        <v>0</v>
      </c>
      <c r="F634" s="53"/>
      <c r="G634" s="53"/>
      <c r="H634" s="53"/>
      <c r="I634" s="43">
        <f t="shared" si="37"/>
        <v>0</v>
      </c>
      <c r="J634" s="43">
        <f t="shared" si="38"/>
        <v>0</v>
      </c>
      <c r="K634" s="53"/>
      <c r="L634" s="68">
        <f t="shared" si="39"/>
        <v>0</v>
      </c>
    </row>
    <row r="635" spans="1:12" x14ac:dyDescent="0.25">
      <c r="A635" s="53"/>
      <c r="B635" s="53"/>
      <c r="C635" s="53"/>
      <c r="D635" s="74"/>
      <c r="E635" s="43">
        <f t="shared" si="36"/>
        <v>0</v>
      </c>
      <c r="F635" s="53"/>
      <c r="G635" s="53"/>
      <c r="H635" s="53"/>
      <c r="I635" s="43">
        <f t="shared" si="37"/>
        <v>0</v>
      </c>
      <c r="J635" s="43">
        <f t="shared" si="38"/>
        <v>0</v>
      </c>
      <c r="K635" s="53"/>
      <c r="L635" s="68">
        <f t="shared" si="39"/>
        <v>0</v>
      </c>
    </row>
    <row r="636" spans="1:12" x14ac:dyDescent="0.25">
      <c r="A636" s="53"/>
      <c r="B636" s="53"/>
      <c r="C636" s="53"/>
      <c r="D636" s="74"/>
      <c r="E636" s="43">
        <f t="shared" si="36"/>
        <v>0</v>
      </c>
      <c r="F636" s="53"/>
      <c r="G636" s="53"/>
      <c r="H636" s="53"/>
      <c r="I636" s="43">
        <f t="shared" si="37"/>
        <v>0</v>
      </c>
      <c r="J636" s="43">
        <f t="shared" si="38"/>
        <v>0</v>
      </c>
      <c r="K636" s="53"/>
      <c r="L636" s="68">
        <f t="shared" si="39"/>
        <v>0</v>
      </c>
    </row>
    <row r="637" spans="1:12" x14ac:dyDescent="0.25">
      <c r="A637" s="53"/>
      <c r="B637" s="53"/>
      <c r="C637" s="53"/>
      <c r="D637" s="74"/>
      <c r="E637" s="43">
        <f t="shared" si="36"/>
        <v>0</v>
      </c>
      <c r="F637" s="53"/>
      <c r="G637" s="53"/>
      <c r="H637" s="53"/>
      <c r="I637" s="43">
        <f t="shared" si="37"/>
        <v>0</v>
      </c>
      <c r="J637" s="43">
        <f t="shared" si="38"/>
        <v>0</v>
      </c>
      <c r="K637" s="53"/>
      <c r="L637" s="68">
        <f t="shared" si="39"/>
        <v>0</v>
      </c>
    </row>
    <row r="638" spans="1:12" x14ac:dyDescent="0.25">
      <c r="A638" s="53"/>
      <c r="B638" s="53"/>
      <c r="C638" s="53"/>
      <c r="D638" s="74"/>
      <c r="E638" s="43">
        <f t="shared" si="36"/>
        <v>0</v>
      </c>
      <c r="F638" s="53"/>
      <c r="G638" s="53"/>
      <c r="H638" s="53"/>
      <c r="I638" s="43">
        <f t="shared" si="37"/>
        <v>0</v>
      </c>
      <c r="J638" s="43">
        <f t="shared" si="38"/>
        <v>0</v>
      </c>
      <c r="K638" s="53"/>
      <c r="L638" s="68">
        <f t="shared" si="39"/>
        <v>0</v>
      </c>
    </row>
    <row r="639" spans="1:12" x14ac:dyDescent="0.25">
      <c r="A639" s="53"/>
      <c r="B639" s="53"/>
      <c r="C639" s="53"/>
      <c r="D639" s="74"/>
      <c r="E639" s="43">
        <f t="shared" si="36"/>
        <v>0</v>
      </c>
      <c r="F639" s="53"/>
      <c r="G639" s="53"/>
      <c r="H639" s="53"/>
      <c r="I639" s="43">
        <f t="shared" si="37"/>
        <v>0</v>
      </c>
      <c r="J639" s="43">
        <f t="shared" si="38"/>
        <v>0</v>
      </c>
      <c r="K639" s="53"/>
      <c r="L639" s="68">
        <f t="shared" si="39"/>
        <v>0</v>
      </c>
    </row>
    <row r="640" spans="1:12" x14ac:dyDescent="0.25">
      <c r="A640" s="53"/>
      <c r="B640" s="53"/>
      <c r="C640" s="53"/>
      <c r="D640" s="74"/>
      <c r="E640" s="43">
        <f t="shared" si="36"/>
        <v>0</v>
      </c>
      <c r="F640" s="53"/>
      <c r="G640" s="53"/>
      <c r="H640" s="53"/>
      <c r="I640" s="43">
        <f t="shared" si="37"/>
        <v>0</v>
      </c>
      <c r="J640" s="43">
        <f t="shared" si="38"/>
        <v>0</v>
      </c>
      <c r="K640" s="53"/>
      <c r="L640" s="68">
        <f t="shared" si="39"/>
        <v>0</v>
      </c>
    </row>
    <row r="641" spans="1:12" x14ac:dyDescent="0.25">
      <c r="A641" s="53"/>
      <c r="B641" s="53"/>
      <c r="C641" s="53"/>
      <c r="D641" s="74"/>
      <c r="E641" s="43">
        <f t="shared" si="36"/>
        <v>0</v>
      </c>
      <c r="F641" s="53"/>
      <c r="G641" s="53"/>
      <c r="H641" s="53"/>
      <c r="I641" s="43">
        <f t="shared" si="37"/>
        <v>0</v>
      </c>
      <c r="J641" s="43">
        <f t="shared" si="38"/>
        <v>0</v>
      </c>
      <c r="K641" s="53"/>
      <c r="L641" s="68">
        <f t="shared" si="39"/>
        <v>0</v>
      </c>
    </row>
    <row r="642" spans="1:12" x14ac:dyDescent="0.25">
      <c r="A642" s="53"/>
      <c r="B642" s="53"/>
      <c r="C642" s="53"/>
      <c r="D642" s="74"/>
      <c r="E642" s="43">
        <f t="shared" si="36"/>
        <v>0</v>
      </c>
      <c r="F642" s="53"/>
      <c r="G642" s="53"/>
      <c r="H642" s="53"/>
      <c r="I642" s="43">
        <f t="shared" si="37"/>
        <v>0</v>
      </c>
      <c r="J642" s="43">
        <f t="shared" si="38"/>
        <v>0</v>
      </c>
      <c r="K642" s="53"/>
      <c r="L642" s="68">
        <f t="shared" si="39"/>
        <v>0</v>
      </c>
    </row>
    <row r="643" spans="1:12" x14ac:dyDescent="0.25">
      <c r="A643" s="53"/>
      <c r="B643" s="53"/>
      <c r="C643" s="53"/>
      <c r="D643" s="74"/>
      <c r="E643" s="43">
        <f t="shared" si="36"/>
        <v>0</v>
      </c>
      <c r="F643" s="53"/>
      <c r="G643" s="53"/>
      <c r="H643" s="53"/>
      <c r="I643" s="43">
        <f t="shared" si="37"/>
        <v>0</v>
      </c>
      <c r="J643" s="43">
        <f t="shared" si="38"/>
        <v>0</v>
      </c>
      <c r="K643" s="53"/>
      <c r="L643" s="68">
        <f t="shared" si="39"/>
        <v>0</v>
      </c>
    </row>
    <row r="644" spans="1:12" x14ac:dyDescent="0.25">
      <c r="A644" s="53"/>
      <c r="B644" s="53"/>
      <c r="C644" s="53"/>
      <c r="D644" s="74"/>
      <c r="E644" s="43">
        <f t="shared" ref="E644:E707" si="40">(B644*(C644+0.5))+D644</f>
        <v>0</v>
      </c>
      <c r="F644" s="53"/>
      <c r="G644" s="53"/>
      <c r="H644" s="53"/>
      <c r="I644" s="43">
        <f t="shared" ref="I644:I707" si="41">SUM(F644:H644)</f>
        <v>0</v>
      </c>
      <c r="J644" s="43">
        <f t="shared" ref="J644:J707" si="42">E644*I644</f>
        <v>0</v>
      </c>
      <c r="K644" s="53"/>
      <c r="L644" s="68">
        <f t="shared" ref="L644:L707" si="43" xml:space="preserve"> IF(K644="yes",J644* 1.5,J644)</f>
        <v>0</v>
      </c>
    </row>
    <row r="645" spans="1:12" x14ac:dyDescent="0.25">
      <c r="A645" s="53"/>
      <c r="B645" s="53"/>
      <c r="C645" s="53"/>
      <c r="D645" s="74"/>
      <c r="E645" s="43">
        <f t="shared" si="40"/>
        <v>0</v>
      </c>
      <c r="F645" s="53"/>
      <c r="G645" s="53"/>
      <c r="H645" s="53"/>
      <c r="I645" s="43">
        <f t="shared" si="41"/>
        <v>0</v>
      </c>
      <c r="J645" s="43">
        <f t="shared" si="42"/>
        <v>0</v>
      </c>
      <c r="K645" s="53"/>
      <c r="L645" s="68">
        <f t="shared" si="43"/>
        <v>0</v>
      </c>
    </row>
    <row r="646" spans="1:12" x14ac:dyDescent="0.25">
      <c r="A646" s="53"/>
      <c r="B646" s="53"/>
      <c r="C646" s="53"/>
      <c r="D646" s="74"/>
      <c r="E646" s="43">
        <f t="shared" si="40"/>
        <v>0</v>
      </c>
      <c r="F646" s="53"/>
      <c r="G646" s="53"/>
      <c r="H646" s="53"/>
      <c r="I646" s="43">
        <f t="shared" si="41"/>
        <v>0</v>
      </c>
      <c r="J646" s="43">
        <f t="shared" si="42"/>
        <v>0</v>
      </c>
      <c r="K646" s="53"/>
      <c r="L646" s="68">
        <f t="shared" si="43"/>
        <v>0</v>
      </c>
    </row>
    <row r="647" spans="1:12" x14ac:dyDescent="0.25">
      <c r="A647" s="53"/>
      <c r="B647" s="53"/>
      <c r="C647" s="53"/>
      <c r="D647" s="74"/>
      <c r="E647" s="43">
        <f t="shared" si="40"/>
        <v>0</v>
      </c>
      <c r="F647" s="53"/>
      <c r="G647" s="53"/>
      <c r="H647" s="53"/>
      <c r="I647" s="43">
        <f t="shared" si="41"/>
        <v>0</v>
      </c>
      <c r="J647" s="43">
        <f t="shared" si="42"/>
        <v>0</v>
      </c>
      <c r="K647" s="53"/>
      <c r="L647" s="68">
        <f t="shared" si="43"/>
        <v>0</v>
      </c>
    </row>
    <row r="648" spans="1:12" x14ac:dyDescent="0.25">
      <c r="A648" s="53"/>
      <c r="B648" s="53"/>
      <c r="C648" s="53"/>
      <c r="D648" s="74"/>
      <c r="E648" s="43">
        <f t="shared" si="40"/>
        <v>0</v>
      </c>
      <c r="F648" s="53"/>
      <c r="G648" s="53"/>
      <c r="H648" s="53"/>
      <c r="I648" s="43">
        <f t="shared" si="41"/>
        <v>0</v>
      </c>
      <c r="J648" s="43">
        <f t="shared" si="42"/>
        <v>0</v>
      </c>
      <c r="K648" s="53"/>
      <c r="L648" s="68">
        <f t="shared" si="43"/>
        <v>0</v>
      </c>
    </row>
    <row r="649" spans="1:12" x14ac:dyDescent="0.25">
      <c r="A649" s="53"/>
      <c r="B649" s="53"/>
      <c r="C649" s="53"/>
      <c r="D649" s="74"/>
      <c r="E649" s="43">
        <f t="shared" si="40"/>
        <v>0</v>
      </c>
      <c r="F649" s="53"/>
      <c r="G649" s="53"/>
      <c r="H649" s="53"/>
      <c r="I649" s="43">
        <f t="shared" si="41"/>
        <v>0</v>
      </c>
      <c r="J649" s="43">
        <f t="shared" si="42"/>
        <v>0</v>
      </c>
      <c r="K649" s="53"/>
      <c r="L649" s="68">
        <f t="shared" si="43"/>
        <v>0</v>
      </c>
    </row>
    <row r="650" spans="1:12" x14ac:dyDescent="0.25">
      <c r="A650" s="53"/>
      <c r="B650" s="53"/>
      <c r="C650" s="53"/>
      <c r="D650" s="74"/>
      <c r="E650" s="43">
        <f t="shared" si="40"/>
        <v>0</v>
      </c>
      <c r="F650" s="53"/>
      <c r="G650" s="53"/>
      <c r="H650" s="53"/>
      <c r="I650" s="43">
        <f t="shared" si="41"/>
        <v>0</v>
      </c>
      <c r="J650" s="43">
        <f t="shared" si="42"/>
        <v>0</v>
      </c>
      <c r="K650" s="53"/>
      <c r="L650" s="68">
        <f t="shared" si="43"/>
        <v>0</v>
      </c>
    </row>
    <row r="651" spans="1:12" x14ac:dyDescent="0.25">
      <c r="A651" s="53"/>
      <c r="B651" s="53"/>
      <c r="C651" s="53"/>
      <c r="D651" s="74"/>
      <c r="E651" s="43">
        <f t="shared" si="40"/>
        <v>0</v>
      </c>
      <c r="F651" s="53"/>
      <c r="G651" s="53"/>
      <c r="H651" s="53"/>
      <c r="I651" s="43">
        <f t="shared" si="41"/>
        <v>0</v>
      </c>
      <c r="J651" s="43">
        <f t="shared" si="42"/>
        <v>0</v>
      </c>
      <c r="K651" s="53"/>
      <c r="L651" s="68">
        <f t="shared" si="43"/>
        <v>0</v>
      </c>
    </row>
    <row r="652" spans="1:12" x14ac:dyDescent="0.25">
      <c r="A652" s="53"/>
      <c r="B652" s="53"/>
      <c r="C652" s="53"/>
      <c r="D652" s="74"/>
      <c r="E652" s="43">
        <f t="shared" si="40"/>
        <v>0</v>
      </c>
      <c r="F652" s="53"/>
      <c r="G652" s="53"/>
      <c r="H652" s="53"/>
      <c r="I652" s="43">
        <f t="shared" si="41"/>
        <v>0</v>
      </c>
      <c r="J652" s="43">
        <f t="shared" si="42"/>
        <v>0</v>
      </c>
      <c r="K652" s="53"/>
      <c r="L652" s="68">
        <f t="shared" si="43"/>
        <v>0</v>
      </c>
    </row>
    <row r="653" spans="1:12" x14ac:dyDescent="0.25">
      <c r="A653" s="53"/>
      <c r="B653" s="53"/>
      <c r="C653" s="53"/>
      <c r="D653" s="74"/>
      <c r="E653" s="43">
        <f t="shared" si="40"/>
        <v>0</v>
      </c>
      <c r="F653" s="53"/>
      <c r="G653" s="53"/>
      <c r="H653" s="53"/>
      <c r="I653" s="43">
        <f t="shared" si="41"/>
        <v>0</v>
      </c>
      <c r="J653" s="43">
        <f t="shared" si="42"/>
        <v>0</v>
      </c>
      <c r="K653" s="53"/>
      <c r="L653" s="68">
        <f t="shared" si="43"/>
        <v>0</v>
      </c>
    </row>
    <row r="654" spans="1:12" x14ac:dyDescent="0.25">
      <c r="A654" s="53"/>
      <c r="B654" s="53"/>
      <c r="C654" s="53"/>
      <c r="D654" s="74"/>
      <c r="E654" s="43">
        <f t="shared" si="40"/>
        <v>0</v>
      </c>
      <c r="F654" s="53"/>
      <c r="G654" s="53"/>
      <c r="H654" s="53"/>
      <c r="I654" s="43">
        <f t="shared" si="41"/>
        <v>0</v>
      </c>
      <c r="J654" s="43">
        <f t="shared" si="42"/>
        <v>0</v>
      </c>
      <c r="K654" s="53"/>
      <c r="L654" s="68">
        <f t="shared" si="43"/>
        <v>0</v>
      </c>
    </row>
    <row r="655" spans="1:12" x14ac:dyDescent="0.25">
      <c r="A655" s="53"/>
      <c r="B655" s="53"/>
      <c r="C655" s="53"/>
      <c r="D655" s="74"/>
      <c r="E655" s="43">
        <f t="shared" si="40"/>
        <v>0</v>
      </c>
      <c r="F655" s="53"/>
      <c r="G655" s="53"/>
      <c r="H655" s="53"/>
      <c r="I655" s="43">
        <f t="shared" si="41"/>
        <v>0</v>
      </c>
      <c r="J655" s="43">
        <f t="shared" si="42"/>
        <v>0</v>
      </c>
      <c r="K655" s="53"/>
      <c r="L655" s="68">
        <f t="shared" si="43"/>
        <v>0</v>
      </c>
    </row>
    <row r="656" spans="1:12" x14ac:dyDescent="0.25">
      <c r="A656" s="53"/>
      <c r="B656" s="53"/>
      <c r="C656" s="53"/>
      <c r="D656" s="74"/>
      <c r="E656" s="43">
        <f t="shared" si="40"/>
        <v>0</v>
      </c>
      <c r="F656" s="53"/>
      <c r="G656" s="53"/>
      <c r="H656" s="53"/>
      <c r="I656" s="43">
        <f t="shared" si="41"/>
        <v>0</v>
      </c>
      <c r="J656" s="43">
        <f t="shared" si="42"/>
        <v>0</v>
      </c>
      <c r="K656" s="53"/>
      <c r="L656" s="68">
        <f t="shared" si="43"/>
        <v>0</v>
      </c>
    </row>
    <row r="657" spans="1:12" x14ac:dyDescent="0.25">
      <c r="A657" s="53"/>
      <c r="B657" s="53"/>
      <c r="C657" s="53"/>
      <c r="D657" s="74"/>
      <c r="E657" s="43">
        <f t="shared" si="40"/>
        <v>0</v>
      </c>
      <c r="F657" s="53"/>
      <c r="G657" s="53"/>
      <c r="H657" s="53"/>
      <c r="I657" s="43">
        <f t="shared" si="41"/>
        <v>0</v>
      </c>
      <c r="J657" s="43">
        <f t="shared" si="42"/>
        <v>0</v>
      </c>
      <c r="K657" s="53"/>
      <c r="L657" s="68">
        <f t="shared" si="43"/>
        <v>0</v>
      </c>
    </row>
    <row r="658" spans="1:12" x14ac:dyDescent="0.25">
      <c r="A658" s="53"/>
      <c r="B658" s="53"/>
      <c r="C658" s="53"/>
      <c r="D658" s="74"/>
      <c r="E658" s="43">
        <f t="shared" si="40"/>
        <v>0</v>
      </c>
      <c r="F658" s="53"/>
      <c r="G658" s="53"/>
      <c r="H658" s="53"/>
      <c r="I658" s="43">
        <f t="shared" si="41"/>
        <v>0</v>
      </c>
      <c r="J658" s="43">
        <f t="shared" si="42"/>
        <v>0</v>
      </c>
      <c r="K658" s="53"/>
      <c r="L658" s="68">
        <f t="shared" si="43"/>
        <v>0</v>
      </c>
    </row>
    <row r="659" spans="1:12" x14ac:dyDescent="0.25">
      <c r="A659" s="53"/>
      <c r="B659" s="53"/>
      <c r="C659" s="53"/>
      <c r="D659" s="74"/>
      <c r="E659" s="43">
        <f t="shared" si="40"/>
        <v>0</v>
      </c>
      <c r="F659" s="53"/>
      <c r="G659" s="53"/>
      <c r="H659" s="53"/>
      <c r="I659" s="43">
        <f t="shared" si="41"/>
        <v>0</v>
      </c>
      <c r="J659" s="43">
        <f t="shared" si="42"/>
        <v>0</v>
      </c>
      <c r="K659" s="53"/>
      <c r="L659" s="68">
        <f t="shared" si="43"/>
        <v>0</v>
      </c>
    </row>
    <row r="660" spans="1:12" x14ac:dyDescent="0.25">
      <c r="A660" s="53"/>
      <c r="B660" s="53"/>
      <c r="C660" s="53"/>
      <c r="D660" s="74"/>
      <c r="E660" s="43">
        <f t="shared" si="40"/>
        <v>0</v>
      </c>
      <c r="F660" s="53"/>
      <c r="G660" s="53"/>
      <c r="H660" s="53"/>
      <c r="I660" s="43">
        <f t="shared" si="41"/>
        <v>0</v>
      </c>
      <c r="J660" s="43">
        <f t="shared" si="42"/>
        <v>0</v>
      </c>
      <c r="K660" s="53"/>
      <c r="L660" s="68">
        <f t="shared" si="43"/>
        <v>0</v>
      </c>
    </row>
    <row r="661" spans="1:12" x14ac:dyDescent="0.25">
      <c r="A661" s="53"/>
      <c r="B661" s="53"/>
      <c r="C661" s="53"/>
      <c r="D661" s="74"/>
      <c r="E661" s="43">
        <f t="shared" si="40"/>
        <v>0</v>
      </c>
      <c r="F661" s="53"/>
      <c r="G661" s="53"/>
      <c r="H661" s="53"/>
      <c r="I661" s="43">
        <f t="shared" si="41"/>
        <v>0</v>
      </c>
      <c r="J661" s="43">
        <f t="shared" si="42"/>
        <v>0</v>
      </c>
      <c r="K661" s="53"/>
      <c r="L661" s="68">
        <f t="shared" si="43"/>
        <v>0</v>
      </c>
    </row>
    <row r="662" spans="1:12" x14ac:dyDescent="0.25">
      <c r="A662" s="53"/>
      <c r="B662" s="53"/>
      <c r="C662" s="53"/>
      <c r="D662" s="74"/>
      <c r="E662" s="43">
        <f t="shared" si="40"/>
        <v>0</v>
      </c>
      <c r="F662" s="53"/>
      <c r="G662" s="53"/>
      <c r="H662" s="53"/>
      <c r="I662" s="43">
        <f t="shared" si="41"/>
        <v>0</v>
      </c>
      <c r="J662" s="43">
        <f t="shared" si="42"/>
        <v>0</v>
      </c>
      <c r="K662" s="53"/>
      <c r="L662" s="68">
        <f t="shared" si="43"/>
        <v>0</v>
      </c>
    </row>
    <row r="663" spans="1:12" x14ac:dyDescent="0.25">
      <c r="A663" s="53"/>
      <c r="B663" s="53"/>
      <c r="C663" s="53"/>
      <c r="D663" s="74"/>
      <c r="E663" s="43">
        <f t="shared" si="40"/>
        <v>0</v>
      </c>
      <c r="F663" s="53"/>
      <c r="G663" s="53"/>
      <c r="H663" s="53"/>
      <c r="I663" s="43">
        <f t="shared" si="41"/>
        <v>0</v>
      </c>
      <c r="J663" s="43">
        <f t="shared" si="42"/>
        <v>0</v>
      </c>
      <c r="K663" s="53"/>
      <c r="L663" s="68">
        <f t="shared" si="43"/>
        <v>0</v>
      </c>
    </row>
    <row r="664" spans="1:12" x14ac:dyDescent="0.25">
      <c r="A664" s="53"/>
      <c r="B664" s="53"/>
      <c r="C664" s="53"/>
      <c r="D664" s="74"/>
      <c r="E664" s="43">
        <f t="shared" si="40"/>
        <v>0</v>
      </c>
      <c r="F664" s="53"/>
      <c r="G664" s="53"/>
      <c r="H664" s="53"/>
      <c r="I664" s="43">
        <f t="shared" si="41"/>
        <v>0</v>
      </c>
      <c r="J664" s="43">
        <f t="shared" si="42"/>
        <v>0</v>
      </c>
      <c r="K664" s="53"/>
      <c r="L664" s="68">
        <f t="shared" si="43"/>
        <v>0</v>
      </c>
    </row>
    <row r="665" spans="1:12" x14ac:dyDescent="0.25">
      <c r="A665" s="53"/>
      <c r="B665" s="53"/>
      <c r="C665" s="53"/>
      <c r="D665" s="74"/>
      <c r="E665" s="43">
        <f t="shared" si="40"/>
        <v>0</v>
      </c>
      <c r="F665" s="53"/>
      <c r="G665" s="53"/>
      <c r="H665" s="53"/>
      <c r="I665" s="43">
        <f t="shared" si="41"/>
        <v>0</v>
      </c>
      <c r="J665" s="43">
        <f t="shared" si="42"/>
        <v>0</v>
      </c>
      <c r="K665" s="53"/>
      <c r="L665" s="68">
        <f t="shared" si="43"/>
        <v>0</v>
      </c>
    </row>
    <row r="666" spans="1:12" x14ac:dyDescent="0.25">
      <c r="A666" s="53"/>
      <c r="B666" s="53"/>
      <c r="C666" s="53"/>
      <c r="D666" s="74"/>
      <c r="E666" s="43">
        <f t="shared" si="40"/>
        <v>0</v>
      </c>
      <c r="F666" s="53"/>
      <c r="G666" s="53"/>
      <c r="H666" s="53"/>
      <c r="I666" s="43">
        <f t="shared" si="41"/>
        <v>0</v>
      </c>
      <c r="J666" s="43">
        <f t="shared" si="42"/>
        <v>0</v>
      </c>
      <c r="K666" s="53"/>
      <c r="L666" s="68">
        <f t="shared" si="43"/>
        <v>0</v>
      </c>
    </row>
    <row r="667" spans="1:12" x14ac:dyDescent="0.25">
      <c r="A667" s="53"/>
      <c r="B667" s="53"/>
      <c r="C667" s="53"/>
      <c r="D667" s="74"/>
      <c r="E667" s="43">
        <f t="shared" si="40"/>
        <v>0</v>
      </c>
      <c r="F667" s="53"/>
      <c r="G667" s="53"/>
      <c r="H667" s="53"/>
      <c r="I667" s="43">
        <f t="shared" si="41"/>
        <v>0</v>
      </c>
      <c r="J667" s="43">
        <f t="shared" si="42"/>
        <v>0</v>
      </c>
      <c r="K667" s="53"/>
      <c r="L667" s="68">
        <f t="shared" si="43"/>
        <v>0</v>
      </c>
    </row>
    <row r="668" spans="1:12" x14ac:dyDescent="0.25">
      <c r="A668" s="53"/>
      <c r="B668" s="53"/>
      <c r="C668" s="53"/>
      <c r="D668" s="74"/>
      <c r="E668" s="43">
        <f t="shared" si="40"/>
        <v>0</v>
      </c>
      <c r="F668" s="53"/>
      <c r="G668" s="53"/>
      <c r="H668" s="53"/>
      <c r="I668" s="43">
        <f t="shared" si="41"/>
        <v>0</v>
      </c>
      <c r="J668" s="43">
        <f t="shared" si="42"/>
        <v>0</v>
      </c>
      <c r="K668" s="53"/>
      <c r="L668" s="68">
        <f t="shared" si="43"/>
        <v>0</v>
      </c>
    </row>
    <row r="669" spans="1:12" x14ac:dyDescent="0.25">
      <c r="A669" s="53"/>
      <c r="B669" s="53"/>
      <c r="C669" s="53"/>
      <c r="D669" s="74"/>
      <c r="E669" s="43">
        <f t="shared" si="40"/>
        <v>0</v>
      </c>
      <c r="F669" s="53"/>
      <c r="G669" s="53"/>
      <c r="H669" s="53"/>
      <c r="I669" s="43">
        <f t="shared" si="41"/>
        <v>0</v>
      </c>
      <c r="J669" s="43">
        <f t="shared" si="42"/>
        <v>0</v>
      </c>
      <c r="K669" s="53"/>
      <c r="L669" s="68">
        <f t="shared" si="43"/>
        <v>0</v>
      </c>
    </row>
    <row r="670" spans="1:12" x14ac:dyDescent="0.25">
      <c r="A670" s="53"/>
      <c r="B670" s="53"/>
      <c r="C670" s="53"/>
      <c r="D670" s="74"/>
      <c r="E670" s="43">
        <f t="shared" si="40"/>
        <v>0</v>
      </c>
      <c r="F670" s="53"/>
      <c r="G670" s="53"/>
      <c r="H670" s="53"/>
      <c r="I670" s="43">
        <f t="shared" si="41"/>
        <v>0</v>
      </c>
      <c r="J670" s="43">
        <f t="shared" si="42"/>
        <v>0</v>
      </c>
      <c r="K670" s="53"/>
      <c r="L670" s="68">
        <f t="shared" si="43"/>
        <v>0</v>
      </c>
    </row>
    <row r="671" spans="1:12" x14ac:dyDescent="0.25">
      <c r="A671" s="53"/>
      <c r="B671" s="53"/>
      <c r="C671" s="53"/>
      <c r="D671" s="74"/>
      <c r="E671" s="43">
        <f t="shared" si="40"/>
        <v>0</v>
      </c>
      <c r="F671" s="53"/>
      <c r="G671" s="53"/>
      <c r="H671" s="53"/>
      <c r="I671" s="43">
        <f t="shared" si="41"/>
        <v>0</v>
      </c>
      <c r="J671" s="43">
        <f t="shared" si="42"/>
        <v>0</v>
      </c>
      <c r="K671" s="53"/>
      <c r="L671" s="68">
        <f t="shared" si="43"/>
        <v>0</v>
      </c>
    </row>
    <row r="672" spans="1:12" x14ac:dyDescent="0.25">
      <c r="A672" s="53"/>
      <c r="B672" s="53"/>
      <c r="C672" s="53"/>
      <c r="D672" s="74"/>
      <c r="E672" s="43">
        <f t="shared" si="40"/>
        <v>0</v>
      </c>
      <c r="F672" s="53"/>
      <c r="G672" s="53"/>
      <c r="H672" s="53"/>
      <c r="I672" s="43">
        <f t="shared" si="41"/>
        <v>0</v>
      </c>
      <c r="J672" s="43">
        <f t="shared" si="42"/>
        <v>0</v>
      </c>
      <c r="K672" s="53"/>
      <c r="L672" s="68">
        <f t="shared" si="43"/>
        <v>0</v>
      </c>
    </row>
    <row r="673" spans="1:12" x14ac:dyDescent="0.25">
      <c r="A673" s="53"/>
      <c r="B673" s="53"/>
      <c r="C673" s="53"/>
      <c r="D673" s="74"/>
      <c r="E673" s="43">
        <f t="shared" si="40"/>
        <v>0</v>
      </c>
      <c r="F673" s="53"/>
      <c r="G673" s="53"/>
      <c r="H673" s="53"/>
      <c r="I673" s="43">
        <f t="shared" si="41"/>
        <v>0</v>
      </c>
      <c r="J673" s="43">
        <f t="shared" si="42"/>
        <v>0</v>
      </c>
      <c r="K673" s="53"/>
      <c r="L673" s="68">
        <f t="shared" si="43"/>
        <v>0</v>
      </c>
    </row>
    <row r="674" spans="1:12" x14ac:dyDescent="0.25">
      <c r="A674" s="53"/>
      <c r="B674" s="53"/>
      <c r="C674" s="53"/>
      <c r="D674" s="74"/>
      <c r="E674" s="43">
        <f t="shared" si="40"/>
        <v>0</v>
      </c>
      <c r="F674" s="53"/>
      <c r="G674" s="53"/>
      <c r="H674" s="53"/>
      <c r="I674" s="43">
        <f t="shared" si="41"/>
        <v>0</v>
      </c>
      <c r="J674" s="43">
        <f t="shared" si="42"/>
        <v>0</v>
      </c>
      <c r="K674" s="53"/>
      <c r="L674" s="68">
        <f t="shared" si="43"/>
        <v>0</v>
      </c>
    </row>
    <row r="675" spans="1:12" x14ac:dyDescent="0.25">
      <c r="A675" s="53"/>
      <c r="B675" s="53"/>
      <c r="C675" s="53"/>
      <c r="D675" s="74"/>
      <c r="E675" s="43">
        <f t="shared" si="40"/>
        <v>0</v>
      </c>
      <c r="F675" s="53"/>
      <c r="G675" s="53"/>
      <c r="H675" s="53"/>
      <c r="I675" s="43">
        <f t="shared" si="41"/>
        <v>0</v>
      </c>
      <c r="J675" s="43">
        <f t="shared" si="42"/>
        <v>0</v>
      </c>
      <c r="K675" s="53"/>
      <c r="L675" s="68">
        <f t="shared" si="43"/>
        <v>0</v>
      </c>
    </row>
    <row r="676" spans="1:12" x14ac:dyDescent="0.25">
      <c r="A676" s="53"/>
      <c r="B676" s="53"/>
      <c r="C676" s="53"/>
      <c r="D676" s="74"/>
      <c r="E676" s="43">
        <f t="shared" si="40"/>
        <v>0</v>
      </c>
      <c r="F676" s="53"/>
      <c r="G676" s="53"/>
      <c r="H676" s="53"/>
      <c r="I676" s="43">
        <f t="shared" si="41"/>
        <v>0</v>
      </c>
      <c r="J676" s="43">
        <f t="shared" si="42"/>
        <v>0</v>
      </c>
      <c r="K676" s="53"/>
      <c r="L676" s="68">
        <f t="shared" si="43"/>
        <v>0</v>
      </c>
    </row>
    <row r="677" spans="1:12" x14ac:dyDescent="0.25">
      <c r="A677" s="53"/>
      <c r="B677" s="53"/>
      <c r="C677" s="53"/>
      <c r="D677" s="74"/>
      <c r="E677" s="43">
        <f t="shared" si="40"/>
        <v>0</v>
      </c>
      <c r="F677" s="53"/>
      <c r="G677" s="53"/>
      <c r="H677" s="53"/>
      <c r="I677" s="43">
        <f t="shared" si="41"/>
        <v>0</v>
      </c>
      <c r="J677" s="43">
        <f t="shared" si="42"/>
        <v>0</v>
      </c>
      <c r="K677" s="53"/>
      <c r="L677" s="68">
        <f t="shared" si="43"/>
        <v>0</v>
      </c>
    </row>
    <row r="678" spans="1:12" x14ac:dyDescent="0.25">
      <c r="A678" s="53"/>
      <c r="B678" s="53"/>
      <c r="C678" s="53"/>
      <c r="D678" s="74"/>
      <c r="E678" s="43">
        <f t="shared" si="40"/>
        <v>0</v>
      </c>
      <c r="F678" s="53"/>
      <c r="G678" s="53"/>
      <c r="H678" s="53"/>
      <c r="I678" s="43">
        <f t="shared" si="41"/>
        <v>0</v>
      </c>
      <c r="J678" s="43">
        <f t="shared" si="42"/>
        <v>0</v>
      </c>
      <c r="K678" s="53"/>
      <c r="L678" s="68">
        <f t="shared" si="43"/>
        <v>0</v>
      </c>
    </row>
    <row r="679" spans="1:12" x14ac:dyDescent="0.25">
      <c r="A679" s="53"/>
      <c r="B679" s="53"/>
      <c r="C679" s="53"/>
      <c r="D679" s="74"/>
      <c r="E679" s="43">
        <f t="shared" si="40"/>
        <v>0</v>
      </c>
      <c r="F679" s="53"/>
      <c r="G679" s="53"/>
      <c r="H679" s="53"/>
      <c r="I679" s="43">
        <f t="shared" si="41"/>
        <v>0</v>
      </c>
      <c r="J679" s="43">
        <f t="shared" si="42"/>
        <v>0</v>
      </c>
      <c r="K679" s="53"/>
      <c r="L679" s="68">
        <f t="shared" si="43"/>
        <v>0</v>
      </c>
    </row>
    <row r="680" spans="1:12" x14ac:dyDescent="0.25">
      <c r="A680" s="53"/>
      <c r="B680" s="53"/>
      <c r="C680" s="53"/>
      <c r="D680" s="74"/>
      <c r="E680" s="43">
        <f t="shared" si="40"/>
        <v>0</v>
      </c>
      <c r="F680" s="53"/>
      <c r="G680" s="53"/>
      <c r="H680" s="53"/>
      <c r="I680" s="43">
        <f t="shared" si="41"/>
        <v>0</v>
      </c>
      <c r="J680" s="43">
        <f t="shared" si="42"/>
        <v>0</v>
      </c>
      <c r="K680" s="53"/>
      <c r="L680" s="68">
        <f t="shared" si="43"/>
        <v>0</v>
      </c>
    </row>
    <row r="681" spans="1:12" x14ac:dyDescent="0.25">
      <c r="A681" s="53"/>
      <c r="B681" s="53"/>
      <c r="C681" s="53"/>
      <c r="D681" s="74"/>
      <c r="E681" s="43">
        <f t="shared" si="40"/>
        <v>0</v>
      </c>
      <c r="F681" s="53"/>
      <c r="G681" s="53"/>
      <c r="H681" s="53"/>
      <c r="I681" s="43">
        <f t="shared" si="41"/>
        <v>0</v>
      </c>
      <c r="J681" s="43">
        <f t="shared" si="42"/>
        <v>0</v>
      </c>
      <c r="K681" s="53"/>
      <c r="L681" s="68">
        <f t="shared" si="43"/>
        <v>0</v>
      </c>
    </row>
    <row r="682" spans="1:12" x14ac:dyDescent="0.25">
      <c r="A682" s="53"/>
      <c r="B682" s="53"/>
      <c r="C682" s="53"/>
      <c r="D682" s="74"/>
      <c r="E682" s="43">
        <f t="shared" si="40"/>
        <v>0</v>
      </c>
      <c r="F682" s="53"/>
      <c r="G682" s="53"/>
      <c r="H682" s="53"/>
      <c r="I682" s="43">
        <f t="shared" si="41"/>
        <v>0</v>
      </c>
      <c r="J682" s="43">
        <f t="shared" si="42"/>
        <v>0</v>
      </c>
      <c r="K682" s="53"/>
      <c r="L682" s="68">
        <f t="shared" si="43"/>
        <v>0</v>
      </c>
    </row>
    <row r="683" spans="1:12" x14ac:dyDescent="0.25">
      <c r="A683" s="53"/>
      <c r="B683" s="53"/>
      <c r="C683" s="53"/>
      <c r="D683" s="74"/>
      <c r="E683" s="43">
        <f t="shared" si="40"/>
        <v>0</v>
      </c>
      <c r="F683" s="53"/>
      <c r="G683" s="53"/>
      <c r="H683" s="53"/>
      <c r="I683" s="43">
        <f t="shared" si="41"/>
        <v>0</v>
      </c>
      <c r="J683" s="43">
        <f t="shared" si="42"/>
        <v>0</v>
      </c>
      <c r="K683" s="53"/>
      <c r="L683" s="68">
        <f t="shared" si="43"/>
        <v>0</v>
      </c>
    </row>
    <row r="684" spans="1:12" x14ac:dyDescent="0.25">
      <c r="A684" s="53"/>
      <c r="B684" s="53"/>
      <c r="C684" s="53"/>
      <c r="D684" s="74"/>
      <c r="E684" s="43">
        <f t="shared" si="40"/>
        <v>0</v>
      </c>
      <c r="F684" s="53"/>
      <c r="G684" s="53"/>
      <c r="H684" s="53"/>
      <c r="I684" s="43">
        <f t="shared" si="41"/>
        <v>0</v>
      </c>
      <c r="J684" s="43">
        <f t="shared" si="42"/>
        <v>0</v>
      </c>
      <c r="K684" s="53"/>
      <c r="L684" s="68">
        <f t="shared" si="43"/>
        <v>0</v>
      </c>
    </row>
    <row r="685" spans="1:12" x14ac:dyDescent="0.25">
      <c r="A685" s="53"/>
      <c r="B685" s="53"/>
      <c r="C685" s="53"/>
      <c r="D685" s="74"/>
      <c r="E685" s="43">
        <f t="shared" si="40"/>
        <v>0</v>
      </c>
      <c r="F685" s="53"/>
      <c r="G685" s="53"/>
      <c r="H685" s="53"/>
      <c r="I685" s="43">
        <f t="shared" si="41"/>
        <v>0</v>
      </c>
      <c r="J685" s="43">
        <f t="shared" si="42"/>
        <v>0</v>
      </c>
      <c r="K685" s="53"/>
      <c r="L685" s="68">
        <f t="shared" si="43"/>
        <v>0</v>
      </c>
    </row>
    <row r="686" spans="1:12" x14ac:dyDescent="0.25">
      <c r="A686" s="53"/>
      <c r="B686" s="53"/>
      <c r="C686" s="53"/>
      <c r="D686" s="74"/>
      <c r="E686" s="43">
        <f t="shared" si="40"/>
        <v>0</v>
      </c>
      <c r="F686" s="53"/>
      <c r="G686" s="53"/>
      <c r="H686" s="53"/>
      <c r="I686" s="43">
        <f t="shared" si="41"/>
        <v>0</v>
      </c>
      <c r="J686" s="43">
        <f t="shared" si="42"/>
        <v>0</v>
      </c>
      <c r="K686" s="53"/>
      <c r="L686" s="68">
        <f t="shared" si="43"/>
        <v>0</v>
      </c>
    </row>
    <row r="687" spans="1:12" x14ac:dyDescent="0.25">
      <c r="A687" s="53"/>
      <c r="B687" s="53"/>
      <c r="C687" s="53"/>
      <c r="D687" s="74"/>
      <c r="E687" s="43">
        <f t="shared" si="40"/>
        <v>0</v>
      </c>
      <c r="F687" s="53"/>
      <c r="G687" s="53"/>
      <c r="H687" s="53"/>
      <c r="I687" s="43">
        <f t="shared" si="41"/>
        <v>0</v>
      </c>
      <c r="J687" s="43">
        <f t="shared" si="42"/>
        <v>0</v>
      </c>
      <c r="K687" s="53"/>
      <c r="L687" s="68">
        <f t="shared" si="43"/>
        <v>0</v>
      </c>
    </row>
    <row r="688" spans="1:12" x14ac:dyDescent="0.25">
      <c r="A688" s="53"/>
      <c r="B688" s="53"/>
      <c r="C688" s="53"/>
      <c r="D688" s="74"/>
      <c r="E688" s="43">
        <f t="shared" si="40"/>
        <v>0</v>
      </c>
      <c r="F688" s="53"/>
      <c r="G688" s="53"/>
      <c r="H688" s="53"/>
      <c r="I688" s="43">
        <f t="shared" si="41"/>
        <v>0</v>
      </c>
      <c r="J688" s="43">
        <f t="shared" si="42"/>
        <v>0</v>
      </c>
      <c r="K688" s="53"/>
      <c r="L688" s="68">
        <f t="shared" si="43"/>
        <v>0</v>
      </c>
    </row>
    <row r="689" spans="1:12" x14ac:dyDescent="0.25">
      <c r="A689" s="53"/>
      <c r="B689" s="53"/>
      <c r="C689" s="53"/>
      <c r="D689" s="74"/>
      <c r="E689" s="43">
        <f t="shared" si="40"/>
        <v>0</v>
      </c>
      <c r="F689" s="53"/>
      <c r="G689" s="53"/>
      <c r="H689" s="53"/>
      <c r="I689" s="43">
        <f t="shared" si="41"/>
        <v>0</v>
      </c>
      <c r="J689" s="43">
        <f t="shared" si="42"/>
        <v>0</v>
      </c>
      <c r="K689" s="53"/>
      <c r="L689" s="68">
        <f t="shared" si="43"/>
        <v>0</v>
      </c>
    </row>
    <row r="690" spans="1:12" x14ac:dyDescent="0.25">
      <c r="A690" s="53"/>
      <c r="B690" s="53"/>
      <c r="C690" s="53"/>
      <c r="D690" s="74"/>
      <c r="E690" s="43">
        <f t="shared" si="40"/>
        <v>0</v>
      </c>
      <c r="F690" s="53"/>
      <c r="G690" s="53"/>
      <c r="H690" s="53"/>
      <c r="I690" s="43">
        <f t="shared" si="41"/>
        <v>0</v>
      </c>
      <c r="J690" s="43">
        <f t="shared" si="42"/>
        <v>0</v>
      </c>
      <c r="K690" s="53"/>
      <c r="L690" s="68">
        <f t="shared" si="43"/>
        <v>0</v>
      </c>
    </row>
    <row r="691" spans="1:12" x14ac:dyDescent="0.25">
      <c r="A691" s="53"/>
      <c r="B691" s="53"/>
      <c r="C691" s="53"/>
      <c r="D691" s="74"/>
      <c r="E691" s="43">
        <f t="shared" si="40"/>
        <v>0</v>
      </c>
      <c r="F691" s="53"/>
      <c r="G691" s="53"/>
      <c r="H691" s="53"/>
      <c r="I691" s="43">
        <f t="shared" si="41"/>
        <v>0</v>
      </c>
      <c r="J691" s="43">
        <f t="shared" si="42"/>
        <v>0</v>
      </c>
      <c r="K691" s="53"/>
      <c r="L691" s="68">
        <f t="shared" si="43"/>
        <v>0</v>
      </c>
    </row>
    <row r="692" spans="1:12" x14ac:dyDescent="0.25">
      <c r="A692" s="53"/>
      <c r="B692" s="53"/>
      <c r="C692" s="53"/>
      <c r="D692" s="74"/>
      <c r="E692" s="43">
        <f t="shared" si="40"/>
        <v>0</v>
      </c>
      <c r="F692" s="53"/>
      <c r="G692" s="53"/>
      <c r="H692" s="53"/>
      <c r="I692" s="43">
        <f t="shared" si="41"/>
        <v>0</v>
      </c>
      <c r="J692" s="43">
        <f t="shared" si="42"/>
        <v>0</v>
      </c>
      <c r="K692" s="53"/>
      <c r="L692" s="68">
        <f t="shared" si="43"/>
        <v>0</v>
      </c>
    </row>
    <row r="693" spans="1:12" x14ac:dyDescent="0.25">
      <c r="A693" s="53"/>
      <c r="B693" s="53"/>
      <c r="C693" s="53"/>
      <c r="D693" s="74"/>
      <c r="E693" s="43">
        <f t="shared" si="40"/>
        <v>0</v>
      </c>
      <c r="F693" s="53"/>
      <c r="G693" s="53"/>
      <c r="H693" s="53"/>
      <c r="I693" s="43">
        <f t="shared" si="41"/>
        <v>0</v>
      </c>
      <c r="J693" s="43">
        <f t="shared" si="42"/>
        <v>0</v>
      </c>
      <c r="K693" s="53"/>
      <c r="L693" s="68">
        <f t="shared" si="43"/>
        <v>0</v>
      </c>
    </row>
    <row r="694" spans="1:12" x14ac:dyDescent="0.25">
      <c r="A694" s="53"/>
      <c r="B694" s="53"/>
      <c r="C694" s="53"/>
      <c r="D694" s="74"/>
      <c r="E694" s="43">
        <f t="shared" si="40"/>
        <v>0</v>
      </c>
      <c r="F694" s="53"/>
      <c r="G694" s="53"/>
      <c r="H694" s="53"/>
      <c r="I694" s="43">
        <f t="shared" si="41"/>
        <v>0</v>
      </c>
      <c r="J694" s="43">
        <f t="shared" si="42"/>
        <v>0</v>
      </c>
      <c r="K694" s="53"/>
      <c r="L694" s="68">
        <f t="shared" si="43"/>
        <v>0</v>
      </c>
    </row>
    <row r="695" spans="1:12" x14ac:dyDescent="0.25">
      <c r="A695" s="53"/>
      <c r="B695" s="53"/>
      <c r="C695" s="53"/>
      <c r="D695" s="74"/>
      <c r="E695" s="43">
        <f t="shared" si="40"/>
        <v>0</v>
      </c>
      <c r="F695" s="53"/>
      <c r="G695" s="53"/>
      <c r="H695" s="53"/>
      <c r="I695" s="43">
        <f t="shared" si="41"/>
        <v>0</v>
      </c>
      <c r="J695" s="43">
        <f t="shared" si="42"/>
        <v>0</v>
      </c>
      <c r="K695" s="53"/>
      <c r="L695" s="68">
        <f t="shared" si="43"/>
        <v>0</v>
      </c>
    </row>
    <row r="696" spans="1:12" x14ac:dyDescent="0.25">
      <c r="A696" s="53"/>
      <c r="B696" s="53"/>
      <c r="C696" s="53"/>
      <c r="D696" s="74"/>
      <c r="E696" s="43">
        <f t="shared" si="40"/>
        <v>0</v>
      </c>
      <c r="F696" s="53"/>
      <c r="G696" s="53"/>
      <c r="H696" s="53"/>
      <c r="I696" s="43">
        <f t="shared" si="41"/>
        <v>0</v>
      </c>
      <c r="J696" s="43">
        <f t="shared" si="42"/>
        <v>0</v>
      </c>
      <c r="K696" s="53"/>
      <c r="L696" s="68">
        <f t="shared" si="43"/>
        <v>0</v>
      </c>
    </row>
    <row r="697" spans="1:12" x14ac:dyDescent="0.25">
      <c r="A697" s="53"/>
      <c r="B697" s="53"/>
      <c r="C697" s="53"/>
      <c r="D697" s="74"/>
      <c r="E697" s="43">
        <f t="shared" si="40"/>
        <v>0</v>
      </c>
      <c r="F697" s="53"/>
      <c r="G697" s="53"/>
      <c r="H697" s="53"/>
      <c r="I697" s="43">
        <f t="shared" si="41"/>
        <v>0</v>
      </c>
      <c r="J697" s="43">
        <f t="shared" si="42"/>
        <v>0</v>
      </c>
      <c r="K697" s="53"/>
      <c r="L697" s="68">
        <f t="shared" si="43"/>
        <v>0</v>
      </c>
    </row>
    <row r="698" spans="1:12" x14ac:dyDescent="0.25">
      <c r="A698" s="53"/>
      <c r="B698" s="53"/>
      <c r="C698" s="53"/>
      <c r="D698" s="74"/>
      <c r="E698" s="43">
        <f t="shared" si="40"/>
        <v>0</v>
      </c>
      <c r="F698" s="53"/>
      <c r="G698" s="53"/>
      <c r="H698" s="53"/>
      <c r="I698" s="43">
        <f t="shared" si="41"/>
        <v>0</v>
      </c>
      <c r="J698" s="43">
        <f t="shared" si="42"/>
        <v>0</v>
      </c>
      <c r="K698" s="53"/>
      <c r="L698" s="68">
        <f t="shared" si="43"/>
        <v>0</v>
      </c>
    </row>
    <row r="699" spans="1:12" x14ac:dyDescent="0.25">
      <c r="A699" s="53"/>
      <c r="B699" s="53"/>
      <c r="C699" s="53"/>
      <c r="D699" s="74"/>
      <c r="E699" s="43">
        <f t="shared" si="40"/>
        <v>0</v>
      </c>
      <c r="F699" s="53"/>
      <c r="G699" s="53"/>
      <c r="H699" s="53"/>
      <c r="I699" s="43">
        <f t="shared" si="41"/>
        <v>0</v>
      </c>
      <c r="J699" s="43">
        <f t="shared" si="42"/>
        <v>0</v>
      </c>
      <c r="K699" s="53"/>
      <c r="L699" s="68">
        <f t="shared" si="43"/>
        <v>0</v>
      </c>
    </row>
    <row r="700" spans="1:12" x14ac:dyDescent="0.25">
      <c r="A700" s="53"/>
      <c r="B700" s="53"/>
      <c r="C700" s="53"/>
      <c r="D700" s="74"/>
      <c r="E700" s="43">
        <f t="shared" si="40"/>
        <v>0</v>
      </c>
      <c r="F700" s="53"/>
      <c r="G700" s="53"/>
      <c r="H700" s="53"/>
      <c r="I700" s="43">
        <f t="shared" si="41"/>
        <v>0</v>
      </c>
      <c r="J700" s="43">
        <f t="shared" si="42"/>
        <v>0</v>
      </c>
      <c r="K700" s="53"/>
      <c r="L700" s="68">
        <f t="shared" si="43"/>
        <v>0</v>
      </c>
    </row>
    <row r="701" spans="1:12" x14ac:dyDescent="0.25">
      <c r="A701" s="53"/>
      <c r="B701" s="53"/>
      <c r="C701" s="53"/>
      <c r="D701" s="74"/>
      <c r="E701" s="43">
        <f t="shared" si="40"/>
        <v>0</v>
      </c>
      <c r="F701" s="53"/>
      <c r="G701" s="53"/>
      <c r="H701" s="53"/>
      <c r="I701" s="43">
        <f t="shared" si="41"/>
        <v>0</v>
      </c>
      <c r="J701" s="43">
        <f t="shared" si="42"/>
        <v>0</v>
      </c>
      <c r="K701" s="53"/>
      <c r="L701" s="68">
        <f t="shared" si="43"/>
        <v>0</v>
      </c>
    </row>
    <row r="702" spans="1:12" x14ac:dyDescent="0.25">
      <c r="A702" s="53"/>
      <c r="B702" s="53"/>
      <c r="C702" s="53"/>
      <c r="D702" s="74"/>
      <c r="E702" s="43">
        <f t="shared" si="40"/>
        <v>0</v>
      </c>
      <c r="F702" s="53"/>
      <c r="G702" s="53"/>
      <c r="H702" s="53"/>
      <c r="I702" s="43">
        <f t="shared" si="41"/>
        <v>0</v>
      </c>
      <c r="J702" s="43">
        <f t="shared" si="42"/>
        <v>0</v>
      </c>
      <c r="K702" s="53"/>
      <c r="L702" s="68">
        <f t="shared" si="43"/>
        <v>0</v>
      </c>
    </row>
    <row r="703" spans="1:12" x14ac:dyDescent="0.25">
      <c r="A703" s="53"/>
      <c r="B703" s="53"/>
      <c r="C703" s="53"/>
      <c r="D703" s="74"/>
      <c r="E703" s="43">
        <f t="shared" si="40"/>
        <v>0</v>
      </c>
      <c r="F703" s="53"/>
      <c r="G703" s="53"/>
      <c r="H703" s="53"/>
      <c r="I703" s="43">
        <f t="shared" si="41"/>
        <v>0</v>
      </c>
      <c r="J703" s="43">
        <f t="shared" si="42"/>
        <v>0</v>
      </c>
      <c r="K703" s="53"/>
      <c r="L703" s="68">
        <f t="shared" si="43"/>
        <v>0</v>
      </c>
    </row>
    <row r="704" spans="1:12" x14ac:dyDescent="0.25">
      <c r="A704" s="53"/>
      <c r="B704" s="53"/>
      <c r="C704" s="53"/>
      <c r="D704" s="74"/>
      <c r="E704" s="43">
        <f t="shared" si="40"/>
        <v>0</v>
      </c>
      <c r="F704" s="53"/>
      <c r="G704" s="53"/>
      <c r="H704" s="53"/>
      <c r="I704" s="43">
        <f t="shared" si="41"/>
        <v>0</v>
      </c>
      <c r="J704" s="43">
        <f t="shared" si="42"/>
        <v>0</v>
      </c>
      <c r="K704" s="53"/>
      <c r="L704" s="68">
        <f t="shared" si="43"/>
        <v>0</v>
      </c>
    </row>
    <row r="705" spans="1:12" x14ac:dyDescent="0.25">
      <c r="A705" s="53"/>
      <c r="B705" s="53"/>
      <c r="C705" s="53"/>
      <c r="D705" s="74"/>
      <c r="E705" s="43">
        <f t="shared" si="40"/>
        <v>0</v>
      </c>
      <c r="F705" s="53"/>
      <c r="G705" s="53"/>
      <c r="H705" s="53"/>
      <c r="I705" s="43">
        <f t="shared" si="41"/>
        <v>0</v>
      </c>
      <c r="J705" s="43">
        <f t="shared" si="42"/>
        <v>0</v>
      </c>
      <c r="K705" s="53"/>
      <c r="L705" s="68">
        <f t="shared" si="43"/>
        <v>0</v>
      </c>
    </row>
    <row r="706" spans="1:12" x14ac:dyDescent="0.25">
      <c r="A706" s="53"/>
      <c r="B706" s="53"/>
      <c r="C706" s="53"/>
      <c r="D706" s="74"/>
      <c r="E706" s="43">
        <f t="shared" si="40"/>
        <v>0</v>
      </c>
      <c r="F706" s="53"/>
      <c r="G706" s="53"/>
      <c r="H706" s="53"/>
      <c r="I706" s="43">
        <f t="shared" si="41"/>
        <v>0</v>
      </c>
      <c r="J706" s="43">
        <f t="shared" si="42"/>
        <v>0</v>
      </c>
      <c r="K706" s="53"/>
      <c r="L706" s="68">
        <f t="shared" si="43"/>
        <v>0</v>
      </c>
    </row>
    <row r="707" spans="1:12" x14ac:dyDescent="0.25">
      <c r="A707" s="53"/>
      <c r="B707" s="53"/>
      <c r="C707" s="53"/>
      <c r="D707" s="74"/>
      <c r="E707" s="43">
        <f t="shared" si="40"/>
        <v>0</v>
      </c>
      <c r="F707" s="53"/>
      <c r="G707" s="53"/>
      <c r="H707" s="53"/>
      <c r="I707" s="43">
        <f t="shared" si="41"/>
        <v>0</v>
      </c>
      <c r="J707" s="43">
        <f t="shared" si="42"/>
        <v>0</v>
      </c>
      <c r="K707" s="53"/>
      <c r="L707" s="68">
        <f t="shared" si="43"/>
        <v>0</v>
      </c>
    </row>
    <row r="708" spans="1:12" x14ac:dyDescent="0.25">
      <c r="A708" s="53"/>
      <c r="B708" s="53"/>
      <c r="C708" s="53"/>
      <c r="D708" s="74"/>
      <c r="E708" s="43">
        <f t="shared" ref="E708:E771" si="44">(B708*(C708+0.5))+D708</f>
        <v>0</v>
      </c>
      <c r="F708" s="53"/>
      <c r="G708" s="53"/>
      <c r="H708" s="53"/>
      <c r="I708" s="43">
        <f t="shared" ref="I708:I771" si="45">SUM(F708:H708)</f>
        <v>0</v>
      </c>
      <c r="J708" s="43">
        <f t="shared" ref="J708:J771" si="46">E708*I708</f>
        <v>0</v>
      </c>
      <c r="K708" s="53"/>
      <c r="L708" s="68">
        <f t="shared" ref="L708:L771" si="47" xml:space="preserve"> IF(K708="yes",J708* 1.5,J708)</f>
        <v>0</v>
      </c>
    </row>
    <row r="709" spans="1:12" x14ac:dyDescent="0.25">
      <c r="A709" s="53"/>
      <c r="B709" s="53"/>
      <c r="C709" s="53"/>
      <c r="D709" s="74"/>
      <c r="E709" s="43">
        <f t="shared" si="44"/>
        <v>0</v>
      </c>
      <c r="F709" s="53"/>
      <c r="G709" s="53"/>
      <c r="H709" s="53"/>
      <c r="I709" s="43">
        <f t="shared" si="45"/>
        <v>0</v>
      </c>
      <c r="J709" s="43">
        <f t="shared" si="46"/>
        <v>0</v>
      </c>
      <c r="K709" s="53"/>
      <c r="L709" s="68">
        <f t="shared" si="47"/>
        <v>0</v>
      </c>
    </row>
    <row r="710" spans="1:12" x14ac:dyDescent="0.25">
      <c r="A710" s="53"/>
      <c r="B710" s="53"/>
      <c r="C710" s="53"/>
      <c r="D710" s="74"/>
      <c r="E710" s="43">
        <f t="shared" si="44"/>
        <v>0</v>
      </c>
      <c r="F710" s="53"/>
      <c r="G710" s="53"/>
      <c r="H710" s="53"/>
      <c r="I710" s="43">
        <f t="shared" si="45"/>
        <v>0</v>
      </c>
      <c r="J710" s="43">
        <f t="shared" si="46"/>
        <v>0</v>
      </c>
      <c r="K710" s="53"/>
      <c r="L710" s="68">
        <f t="shared" si="47"/>
        <v>0</v>
      </c>
    </row>
    <row r="711" spans="1:12" x14ac:dyDescent="0.25">
      <c r="A711" s="53"/>
      <c r="B711" s="53"/>
      <c r="C711" s="53"/>
      <c r="D711" s="74"/>
      <c r="E711" s="43">
        <f t="shared" si="44"/>
        <v>0</v>
      </c>
      <c r="F711" s="53"/>
      <c r="G711" s="53"/>
      <c r="H711" s="53"/>
      <c r="I711" s="43">
        <f t="shared" si="45"/>
        <v>0</v>
      </c>
      <c r="J711" s="43">
        <f t="shared" si="46"/>
        <v>0</v>
      </c>
      <c r="K711" s="53"/>
      <c r="L711" s="68">
        <f t="shared" si="47"/>
        <v>0</v>
      </c>
    </row>
    <row r="712" spans="1:12" x14ac:dyDescent="0.25">
      <c r="A712" s="53"/>
      <c r="B712" s="53"/>
      <c r="C712" s="53"/>
      <c r="D712" s="74"/>
      <c r="E712" s="43">
        <f t="shared" si="44"/>
        <v>0</v>
      </c>
      <c r="F712" s="53"/>
      <c r="G712" s="53"/>
      <c r="H712" s="53"/>
      <c r="I712" s="43">
        <f t="shared" si="45"/>
        <v>0</v>
      </c>
      <c r="J712" s="43">
        <f t="shared" si="46"/>
        <v>0</v>
      </c>
      <c r="K712" s="53"/>
      <c r="L712" s="68">
        <f t="shared" si="47"/>
        <v>0</v>
      </c>
    </row>
    <row r="713" spans="1:12" x14ac:dyDescent="0.25">
      <c r="A713" s="53"/>
      <c r="B713" s="53"/>
      <c r="C713" s="53"/>
      <c r="D713" s="74"/>
      <c r="E713" s="43">
        <f t="shared" si="44"/>
        <v>0</v>
      </c>
      <c r="F713" s="53"/>
      <c r="G713" s="53"/>
      <c r="H713" s="53"/>
      <c r="I713" s="43">
        <f t="shared" si="45"/>
        <v>0</v>
      </c>
      <c r="J713" s="43">
        <f t="shared" si="46"/>
        <v>0</v>
      </c>
      <c r="K713" s="53"/>
      <c r="L713" s="68">
        <f t="shared" si="47"/>
        <v>0</v>
      </c>
    </row>
    <row r="714" spans="1:12" x14ac:dyDescent="0.25">
      <c r="A714" s="53"/>
      <c r="B714" s="53"/>
      <c r="C714" s="53"/>
      <c r="D714" s="74"/>
      <c r="E714" s="43">
        <f t="shared" si="44"/>
        <v>0</v>
      </c>
      <c r="F714" s="53"/>
      <c r="G714" s="53"/>
      <c r="H714" s="53"/>
      <c r="I714" s="43">
        <f t="shared" si="45"/>
        <v>0</v>
      </c>
      <c r="J714" s="43">
        <f t="shared" si="46"/>
        <v>0</v>
      </c>
      <c r="K714" s="53"/>
      <c r="L714" s="68">
        <f t="shared" si="47"/>
        <v>0</v>
      </c>
    </row>
    <row r="715" spans="1:12" x14ac:dyDescent="0.25">
      <c r="A715" s="53"/>
      <c r="B715" s="53"/>
      <c r="C715" s="53"/>
      <c r="D715" s="74"/>
      <c r="E715" s="43">
        <f t="shared" si="44"/>
        <v>0</v>
      </c>
      <c r="F715" s="53"/>
      <c r="G715" s="53"/>
      <c r="H715" s="53"/>
      <c r="I715" s="43">
        <f t="shared" si="45"/>
        <v>0</v>
      </c>
      <c r="J715" s="43">
        <f t="shared" si="46"/>
        <v>0</v>
      </c>
      <c r="K715" s="53"/>
      <c r="L715" s="68">
        <f t="shared" si="47"/>
        <v>0</v>
      </c>
    </row>
    <row r="716" spans="1:12" x14ac:dyDescent="0.25">
      <c r="A716" s="53"/>
      <c r="B716" s="53"/>
      <c r="C716" s="53"/>
      <c r="D716" s="74"/>
      <c r="E716" s="43">
        <f t="shared" si="44"/>
        <v>0</v>
      </c>
      <c r="F716" s="53"/>
      <c r="G716" s="53"/>
      <c r="H716" s="53"/>
      <c r="I716" s="43">
        <f t="shared" si="45"/>
        <v>0</v>
      </c>
      <c r="J716" s="43">
        <f t="shared" si="46"/>
        <v>0</v>
      </c>
      <c r="K716" s="53"/>
      <c r="L716" s="68">
        <f t="shared" si="47"/>
        <v>0</v>
      </c>
    </row>
    <row r="717" spans="1:12" x14ac:dyDescent="0.25">
      <c r="A717" s="53"/>
      <c r="B717" s="53"/>
      <c r="C717" s="53"/>
      <c r="D717" s="74"/>
      <c r="E717" s="43">
        <f t="shared" si="44"/>
        <v>0</v>
      </c>
      <c r="F717" s="53"/>
      <c r="G717" s="53"/>
      <c r="H717" s="53"/>
      <c r="I717" s="43">
        <f t="shared" si="45"/>
        <v>0</v>
      </c>
      <c r="J717" s="43">
        <f t="shared" si="46"/>
        <v>0</v>
      </c>
      <c r="K717" s="53"/>
      <c r="L717" s="68">
        <f t="shared" si="47"/>
        <v>0</v>
      </c>
    </row>
    <row r="718" spans="1:12" x14ac:dyDescent="0.25">
      <c r="A718" s="53"/>
      <c r="B718" s="53"/>
      <c r="C718" s="53"/>
      <c r="D718" s="74"/>
      <c r="E718" s="43">
        <f t="shared" si="44"/>
        <v>0</v>
      </c>
      <c r="F718" s="53"/>
      <c r="G718" s="53"/>
      <c r="H718" s="53"/>
      <c r="I718" s="43">
        <f t="shared" si="45"/>
        <v>0</v>
      </c>
      <c r="J718" s="43">
        <f t="shared" si="46"/>
        <v>0</v>
      </c>
      <c r="K718" s="53"/>
      <c r="L718" s="68">
        <f t="shared" si="47"/>
        <v>0</v>
      </c>
    </row>
    <row r="719" spans="1:12" x14ac:dyDescent="0.25">
      <c r="A719" s="53"/>
      <c r="B719" s="53"/>
      <c r="C719" s="53"/>
      <c r="D719" s="74"/>
      <c r="E719" s="43">
        <f t="shared" si="44"/>
        <v>0</v>
      </c>
      <c r="F719" s="53"/>
      <c r="G719" s="53"/>
      <c r="H719" s="53"/>
      <c r="I719" s="43">
        <f t="shared" si="45"/>
        <v>0</v>
      </c>
      <c r="J719" s="43">
        <f t="shared" si="46"/>
        <v>0</v>
      </c>
      <c r="K719" s="53"/>
      <c r="L719" s="68">
        <f t="shared" si="47"/>
        <v>0</v>
      </c>
    </row>
    <row r="720" spans="1:12" x14ac:dyDescent="0.25">
      <c r="A720" s="53"/>
      <c r="B720" s="53"/>
      <c r="C720" s="53"/>
      <c r="D720" s="74"/>
      <c r="E720" s="43">
        <f t="shared" si="44"/>
        <v>0</v>
      </c>
      <c r="F720" s="53"/>
      <c r="G720" s="53"/>
      <c r="H720" s="53"/>
      <c r="I720" s="43">
        <f t="shared" si="45"/>
        <v>0</v>
      </c>
      <c r="J720" s="43">
        <f t="shared" si="46"/>
        <v>0</v>
      </c>
      <c r="K720" s="53"/>
      <c r="L720" s="68">
        <f t="shared" si="47"/>
        <v>0</v>
      </c>
    </row>
    <row r="721" spans="1:12" x14ac:dyDescent="0.25">
      <c r="A721" s="53"/>
      <c r="B721" s="53"/>
      <c r="C721" s="53"/>
      <c r="D721" s="74"/>
      <c r="E721" s="43">
        <f t="shared" si="44"/>
        <v>0</v>
      </c>
      <c r="F721" s="53"/>
      <c r="G721" s="53"/>
      <c r="H721" s="53"/>
      <c r="I721" s="43">
        <f t="shared" si="45"/>
        <v>0</v>
      </c>
      <c r="J721" s="43">
        <f t="shared" si="46"/>
        <v>0</v>
      </c>
      <c r="K721" s="53"/>
      <c r="L721" s="68">
        <f t="shared" si="47"/>
        <v>0</v>
      </c>
    </row>
    <row r="722" spans="1:12" x14ac:dyDescent="0.25">
      <c r="A722" s="53"/>
      <c r="B722" s="53"/>
      <c r="C722" s="53"/>
      <c r="D722" s="74"/>
      <c r="E722" s="43">
        <f t="shared" si="44"/>
        <v>0</v>
      </c>
      <c r="F722" s="53"/>
      <c r="G722" s="53"/>
      <c r="H722" s="53"/>
      <c r="I722" s="43">
        <f t="shared" si="45"/>
        <v>0</v>
      </c>
      <c r="J722" s="43">
        <f t="shared" si="46"/>
        <v>0</v>
      </c>
      <c r="K722" s="53"/>
      <c r="L722" s="68">
        <f t="shared" si="47"/>
        <v>0</v>
      </c>
    </row>
    <row r="723" spans="1:12" x14ac:dyDescent="0.25">
      <c r="A723" s="53"/>
      <c r="B723" s="53"/>
      <c r="C723" s="53"/>
      <c r="D723" s="74"/>
      <c r="E723" s="43">
        <f t="shared" si="44"/>
        <v>0</v>
      </c>
      <c r="F723" s="53"/>
      <c r="G723" s="53"/>
      <c r="H723" s="53"/>
      <c r="I723" s="43">
        <f t="shared" si="45"/>
        <v>0</v>
      </c>
      <c r="J723" s="43">
        <f t="shared" si="46"/>
        <v>0</v>
      </c>
      <c r="K723" s="53"/>
      <c r="L723" s="68">
        <f t="shared" si="47"/>
        <v>0</v>
      </c>
    </row>
    <row r="724" spans="1:12" x14ac:dyDescent="0.25">
      <c r="A724" s="53"/>
      <c r="B724" s="53"/>
      <c r="C724" s="53"/>
      <c r="D724" s="74"/>
      <c r="E724" s="43">
        <f t="shared" si="44"/>
        <v>0</v>
      </c>
      <c r="F724" s="53"/>
      <c r="G724" s="53"/>
      <c r="H724" s="53"/>
      <c r="I724" s="43">
        <f t="shared" si="45"/>
        <v>0</v>
      </c>
      <c r="J724" s="43">
        <f t="shared" si="46"/>
        <v>0</v>
      </c>
      <c r="K724" s="53"/>
      <c r="L724" s="68">
        <f t="shared" si="47"/>
        <v>0</v>
      </c>
    </row>
    <row r="725" spans="1:12" x14ac:dyDescent="0.25">
      <c r="A725" s="53"/>
      <c r="B725" s="53"/>
      <c r="C725" s="53"/>
      <c r="D725" s="74"/>
      <c r="E725" s="43">
        <f t="shared" si="44"/>
        <v>0</v>
      </c>
      <c r="F725" s="53"/>
      <c r="G725" s="53"/>
      <c r="H725" s="53"/>
      <c r="I725" s="43">
        <f t="shared" si="45"/>
        <v>0</v>
      </c>
      <c r="J725" s="43">
        <f t="shared" si="46"/>
        <v>0</v>
      </c>
      <c r="K725" s="53"/>
      <c r="L725" s="68">
        <f t="shared" si="47"/>
        <v>0</v>
      </c>
    </row>
    <row r="726" spans="1:12" x14ac:dyDescent="0.25">
      <c r="A726" s="53"/>
      <c r="B726" s="53"/>
      <c r="C726" s="53"/>
      <c r="D726" s="74"/>
      <c r="E726" s="43">
        <f t="shared" si="44"/>
        <v>0</v>
      </c>
      <c r="F726" s="53"/>
      <c r="G726" s="53"/>
      <c r="H726" s="53"/>
      <c r="I726" s="43">
        <f t="shared" si="45"/>
        <v>0</v>
      </c>
      <c r="J726" s="43">
        <f t="shared" si="46"/>
        <v>0</v>
      </c>
      <c r="K726" s="53"/>
      <c r="L726" s="68">
        <f t="shared" si="47"/>
        <v>0</v>
      </c>
    </row>
    <row r="727" spans="1:12" x14ac:dyDescent="0.25">
      <c r="A727" s="53"/>
      <c r="B727" s="53"/>
      <c r="C727" s="53"/>
      <c r="D727" s="74"/>
      <c r="E727" s="43">
        <f t="shared" si="44"/>
        <v>0</v>
      </c>
      <c r="F727" s="53"/>
      <c r="G727" s="53"/>
      <c r="H727" s="53"/>
      <c r="I727" s="43">
        <f t="shared" si="45"/>
        <v>0</v>
      </c>
      <c r="J727" s="43">
        <f t="shared" si="46"/>
        <v>0</v>
      </c>
      <c r="K727" s="53"/>
      <c r="L727" s="68">
        <f t="shared" si="47"/>
        <v>0</v>
      </c>
    </row>
    <row r="728" spans="1:12" x14ac:dyDescent="0.25">
      <c r="A728" s="53"/>
      <c r="B728" s="53"/>
      <c r="C728" s="53"/>
      <c r="D728" s="74"/>
      <c r="E728" s="43">
        <f t="shared" si="44"/>
        <v>0</v>
      </c>
      <c r="F728" s="53"/>
      <c r="G728" s="53"/>
      <c r="H728" s="53"/>
      <c r="I728" s="43">
        <f t="shared" si="45"/>
        <v>0</v>
      </c>
      <c r="J728" s="43">
        <f t="shared" si="46"/>
        <v>0</v>
      </c>
      <c r="K728" s="53"/>
      <c r="L728" s="68">
        <f t="shared" si="47"/>
        <v>0</v>
      </c>
    </row>
    <row r="729" spans="1:12" x14ac:dyDescent="0.25">
      <c r="A729" s="53"/>
      <c r="B729" s="53"/>
      <c r="C729" s="53"/>
      <c r="D729" s="74"/>
      <c r="E729" s="43">
        <f t="shared" si="44"/>
        <v>0</v>
      </c>
      <c r="F729" s="53"/>
      <c r="G729" s="53"/>
      <c r="H729" s="53"/>
      <c r="I729" s="43">
        <f t="shared" si="45"/>
        <v>0</v>
      </c>
      <c r="J729" s="43">
        <f t="shared" si="46"/>
        <v>0</v>
      </c>
      <c r="K729" s="53"/>
      <c r="L729" s="68">
        <f t="shared" si="47"/>
        <v>0</v>
      </c>
    </row>
    <row r="730" spans="1:12" x14ac:dyDescent="0.25">
      <c r="A730" s="53"/>
      <c r="B730" s="53"/>
      <c r="C730" s="53"/>
      <c r="D730" s="74"/>
      <c r="E730" s="43">
        <f t="shared" si="44"/>
        <v>0</v>
      </c>
      <c r="F730" s="53"/>
      <c r="G730" s="53"/>
      <c r="H730" s="53"/>
      <c r="I730" s="43">
        <f t="shared" si="45"/>
        <v>0</v>
      </c>
      <c r="J730" s="43">
        <f t="shared" si="46"/>
        <v>0</v>
      </c>
      <c r="K730" s="53"/>
      <c r="L730" s="68">
        <f t="shared" si="47"/>
        <v>0</v>
      </c>
    </row>
    <row r="731" spans="1:12" x14ac:dyDescent="0.25">
      <c r="A731" s="53"/>
      <c r="B731" s="53"/>
      <c r="C731" s="53"/>
      <c r="D731" s="74"/>
      <c r="E731" s="43">
        <f t="shared" si="44"/>
        <v>0</v>
      </c>
      <c r="F731" s="53"/>
      <c r="G731" s="53"/>
      <c r="H731" s="53"/>
      <c r="I731" s="43">
        <f t="shared" si="45"/>
        <v>0</v>
      </c>
      <c r="J731" s="43">
        <f t="shared" si="46"/>
        <v>0</v>
      </c>
      <c r="K731" s="53"/>
      <c r="L731" s="68">
        <f t="shared" si="47"/>
        <v>0</v>
      </c>
    </row>
    <row r="732" spans="1:12" x14ac:dyDescent="0.25">
      <c r="A732" s="53"/>
      <c r="B732" s="53"/>
      <c r="C732" s="53"/>
      <c r="D732" s="74"/>
      <c r="E732" s="43">
        <f t="shared" si="44"/>
        <v>0</v>
      </c>
      <c r="F732" s="53"/>
      <c r="G732" s="53"/>
      <c r="H732" s="53"/>
      <c r="I732" s="43">
        <f t="shared" si="45"/>
        <v>0</v>
      </c>
      <c r="J732" s="43">
        <f t="shared" si="46"/>
        <v>0</v>
      </c>
      <c r="K732" s="53"/>
      <c r="L732" s="68">
        <f t="shared" si="47"/>
        <v>0</v>
      </c>
    </row>
    <row r="733" spans="1:12" x14ac:dyDescent="0.25">
      <c r="A733" s="53"/>
      <c r="B733" s="53"/>
      <c r="C733" s="53"/>
      <c r="D733" s="74"/>
      <c r="E733" s="43">
        <f t="shared" si="44"/>
        <v>0</v>
      </c>
      <c r="F733" s="53"/>
      <c r="G733" s="53"/>
      <c r="H733" s="53"/>
      <c r="I733" s="43">
        <f t="shared" si="45"/>
        <v>0</v>
      </c>
      <c r="J733" s="43">
        <f t="shared" si="46"/>
        <v>0</v>
      </c>
      <c r="K733" s="53"/>
      <c r="L733" s="68">
        <f t="shared" si="47"/>
        <v>0</v>
      </c>
    </row>
    <row r="734" spans="1:12" x14ac:dyDescent="0.25">
      <c r="A734" s="53"/>
      <c r="B734" s="53"/>
      <c r="C734" s="53"/>
      <c r="D734" s="74"/>
      <c r="E734" s="43">
        <f t="shared" si="44"/>
        <v>0</v>
      </c>
      <c r="F734" s="53"/>
      <c r="G734" s="53"/>
      <c r="H734" s="53"/>
      <c r="I734" s="43">
        <f t="shared" si="45"/>
        <v>0</v>
      </c>
      <c r="J734" s="43">
        <f t="shared" si="46"/>
        <v>0</v>
      </c>
      <c r="K734" s="53"/>
      <c r="L734" s="68">
        <f t="shared" si="47"/>
        <v>0</v>
      </c>
    </row>
    <row r="735" spans="1:12" x14ac:dyDescent="0.25">
      <c r="A735" s="53"/>
      <c r="B735" s="53"/>
      <c r="C735" s="53"/>
      <c r="D735" s="74"/>
      <c r="E735" s="43">
        <f t="shared" si="44"/>
        <v>0</v>
      </c>
      <c r="F735" s="53"/>
      <c r="G735" s="53"/>
      <c r="H735" s="53"/>
      <c r="I735" s="43">
        <f t="shared" si="45"/>
        <v>0</v>
      </c>
      <c r="J735" s="43">
        <f t="shared" si="46"/>
        <v>0</v>
      </c>
      <c r="K735" s="53"/>
      <c r="L735" s="68">
        <f t="shared" si="47"/>
        <v>0</v>
      </c>
    </row>
    <row r="736" spans="1:12" x14ac:dyDescent="0.25">
      <c r="A736" s="53"/>
      <c r="B736" s="53"/>
      <c r="C736" s="53"/>
      <c r="D736" s="74"/>
      <c r="E736" s="43">
        <f t="shared" si="44"/>
        <v>0</v>
      </c>
      <c r="F736" s="53"/>
      <c r="G736" s="53"/>
      <c r="H736" s="53"/>
      <c r="I736" s="43">
        <f t="shared" si="45"/>
        <v>0</v>
      </c>
      <c r="J736" s="43">
        <f t="shared" si="46"/>
        <v>0</v>
      </c>
      <c r="K736" s="53"/>
      <c r="L736" s="68">
        <f t="shared" si="47"/>
        <v>0</v>
      </c>
    </row>
    <row r="737" spans="1:12" x14ac:dyDescent="0.25">
      <c r="A737" s="53"/>
      <c r="B737" s="53"/>
      <c r="C737" s="53"/>
      <c r="D737" s="74"/>
      <c r="E737" s="43">
        <f t="shared" si="44"/>
        <v>0</v>
      </c>
      <c r="F737" s="53"/>
      <c r="G737" s="53"/>
      <c r="H737" s="53"/>
      <c r="I737" s="43">
        <f t="shared" si="45"/>
        <v>0</v>
      </c>
      <c r="J737" s="43">
        <f t="shared" si="46"/>
        <v>0</v>
      </c>
      <c r="K737" s="53"/>
      <c r="L737" s="68">
        <f t="shared" si="47"/>
        <v>0</v>
      </c>
    </row>
    <row r="738" spans="1:12" x14ac:dyDescent="0.25">
      <c r="A738" s="53"/>
      <c r="B738" s="53"/>
      <c r="C738" s="53"/>
      <c r="D738" s="74"/>
      <c r="E738" s="43">
        <f t="shared" si="44"/>
        <v>0</v>
      </c>
      <c r="F738" s="53"/>
      <c r="G738" s="53"/>
      <c r="H738" s="53"/>
      <c r="I738" s="43">
        <f t="shared" si="45"/>
        <v>0</v>
      </c>
      <c r="J738" s="43">
        <f t="shared" si="46"/>
        <v>0</v>
      </c>
      <c r="K738" s="53"/>
      <c r="L738" s="68">
        <f t="shared" si="47"/>
        <v>0</v>
      </c>
    </row>
    <row r="739" spans="1:12" x14ac:dyDescent="0.25">
      <c r="A739" s="53"/>
      <c r="B739" s="53"/>
      <c r="C739" s="53"/>
      <c r="D739" s="74"/>
      <c r="E739" s="43">
        <f t="shared" si="44"/>
        <v>0</v>
      </c>
      <c r="F739" s="53"/>
      <c r="G739" s="53"/>
      <c r="H739" s="53"/>
      <c r="I739" s="43">
        <f t="shared" si="45"/>
        <v>0</v>
      </c>
      <c r="J739" s="43">
        <f t="shared" si="46"/>
        <v>0</v>
      </c>
      <c r="K739" s="53"/>
      <c r="L739" s="68">
        <f t="shared" si="47"/>
        <v>0</v>
      </c>
    </row>
    <row r="740" spans="1:12" x14ac:dyDescent="0.25">
      <c r="A740" s="53"/>
      <c r="B740" s="53"/>
      <c r="C740" s="53"/>
      <c r="D740" s="74"/>
      <c r="E740" s="43">
        <f t="shared" si="44"/>
        <v>0</v>
      </c>
      <c r="F740" s="53"/>
      <c r="G740" s="53"/>
      <c r="H740" s="53"/>
      <c r="I740" s="43">
        <f t="shared" si="45"/>
        <v>0</v>
      </c>
      <c r="J740" s="43">
        <f t="shared" si="46"/>
        <v>0</v>
      </c>
      <c r="K740" s="53"/>
      <c r="L740" s="68">
        <f t="shared" si="47"/>
        <v>0</v>
      </c>
    </row>
    <row r="741" spans="1:12" x14ac:dyDescent="0.25">
      <c r="A741" s="53"/>
      <c r="B741" s="53"/>
      <c r="C741" s="53"/>
      <c r="D741" s="74"/>
      <c r="E741" s="43">
        <f t="shared" si="44"/>
        <v>0</v>
      </c>
      <c r="F741" s="53"/>
      <c r="G741" s="53"/>
      <c r="H741" s="53"/>
      <c r="I741" s="43">
        <f t="shared" si="45"/>
        <v>0</v>
      </c>
      <c r="J741" s="43">
        <f t="shared" si="46"/>
        <v>0</v>
      </c>
      <c r="K741" s="53"/>
      <c r="L741" s="68">
        <f t="shared" si="47"/>
        <v>0</v>
      </c>
    </row>
    <row r="742" spans="1:12" x14ac:dyDescent="0.25">
      <c r="A742" s="53"/>
      <c r="B742" s="53"/>
      <c r="C742" s="53"/>
      <c r="D742" s="74"/>
      <c r="E742" s="43">
        <f t="shared" si="44"/>
        <v>0</v>
      </c>
      <c r="F742" s="53"/>
      <c r="G742" s="53"/>
      <c r="H742" s="53"/>
      <c r="I742" s="43">
        <f t="shared" si="45"/>
        <v>0</v>
      </c>
      <c r="J742" s="43">
        <f t="shared" si="46"/>
        <v>0</v>
      </c>
      <c r="K742" s="53"/>
      <c r="L742" s="68">
        <f t="shared" si="47"/>
        <v>0</v>
      </c>
    </row>
    <row r="743" spans="1:12" x14ac:dyDescent="0.25">
      <c r="A743" s="53"/>
      <c r="B743" s="53"/>
      <c r="C743" s="53"/>
      <c r="D743" s="74"/>
      <c r="E743" s="43">
        <f t="shared" si="44"/>
        <v>0</v>
      </c>
      <c r="F743" s="53"/>
      <c r="G743" s="53"/>
      <c r="H743" s="53"/>
      <c r="I743" s="43">
        <f t="shared" si="45"/>
        <v>0</v>
      </c>
      <c r="J743" s="43">
        <f t="shared" si="46"/>
        <v>0</v>
      </c>
      <c r="K743" s="53"/>
      <c r="L743" s="68">
        <f t="shared" si="47"/>
        <v>0</v>
      </c>
    </row>
    <row r="744" spans="1:12" x14ac:dyDescent="0.25">
      <c r="A744" s="53"/>
      <c r="B744" s="53"/>
      <c r="C744" s="53"/>
      <c r="D744" s="74"/>
      <c r="E744" s="43">
        <f t="shared" si="44"/>
        <v>0</v>
      </c>
      <c r="F744" s="53"/>
      <c r="G744" s="53"/>
      <c r="H744" s="53"/>
      <c r="I744" s="43">
        <f t="shared" si="45"/>
        <v>0</v>
      </c>
      <c r="J744" s="43">
        <f t="shared" si="46"/>
        <v>0</v>
      </c>
      <c r="K744" s="53"/>
      <c r="L744" s="68">
        <f t="shared" si="47"/>
        <v>0</v>
      </c>
    </row>
    <row r="745" spans="1:12" x14ac:dyDescent="0.25">
      <c r="A745" s="53"/>
      <c r="B745" s="53"/>
      <c r="C745" s="53"/>
      <c r="D745" s="74"/>
      <c r="E745" s="43">
        <f t="shared" si="44"/>
        <v>0</v>
      </c>
      <c r="F745" s="53"/>
      <c r="G745" s="53"/>
      <c r="H745" s="53"/>
      <c r="I745" s="43">
        <f t="shared" si="45"/>
        <v>0</v>
      </c>
      <c r="J745" s="43">
        <f t="shared" si="46"/>
        <v>0</v>
      </c>
      <c r="K745" s="53"/>
      <c r="L745" s="68">
        <f t="shared" si="47"/>
        <v>0</v>
      </c>
    </row>
    <row r="746" spans="1:12" x14ac:dyDescent="0.25">
      <c r="A746" s="53"/>
      <c r="B746" s="53"/>
      <c r="C746" s="53"/>
      <c r="D746" s="74"/>
      <c r="E746" s="43">
        <f t="shared" si="44"/>
        <v>0</v>
      </c>
      <c r="F746" s="53"/>
      <c r="G746" s="53"/>
      <c r="H746" s="53"/>
      <c r="I746" s="43">
        <f t="shared" si="45"/>
        <v>0</v>
      </c>
      <c r="J746" s="43">
        <f t="shared" si="46"/>
        <v>0</v>
      </c>
      <c r="K746" s="53"/>
      <c r="L746" s="68">
        <f t="shared" si="47"/>
        <v>0</v>
      </c>
    </row>
    <row r="747" spans="1:12" x14ac:dyDescent="0.25">
      <c r="A747" s="53"/>
      <c r="B747" s="53"/>
      <c r="C747" s="53"/>
      <c r="D747" s="74"/>
      <c r="E747" s="43">
        <f t="shared" si="44"/>
        <v>0</v>
      </c>
      <c r="F747" s="53"/>
      <c r="G747" s="53"/>
      <c r="H747" s="53"/>
      <c r="I747" s="43">
        <f t="shared" si="45"/>
        <v>0</v>
      </c>
      <c r="J747" s="43">
        <f t="shared" si="46"/>
        <v>0</v>
      </c>
      <c r="K747" s="53"/>
      <c r="L747" s="68">
        <f t="shared" si="47"/>
        <v>0</v>
      </c>
    </row>
    <row r="748" spans="1:12" x14ac:dyDescent="0.25">
      <c r="A748" s="53"/>
      <c r="B748" s="53"/>
      <c r="C748" s="53"/>
      <c r="D748" s="74"/>
      <c r="E748" s="43">
        <f t="shared" si="44"/>
        <v>0</v>
      </c>
      <c r="F748" s="53"/>
      <c r="G748" s="53"/>
      <c r="H748" s="53"/>
      <c r="I748" s="43">
        <f t="shared" si="45"/>
        <v>0</v>
      </c>
      <c r="J748" s="43">
        <f t="shared" si="46"/>
        <v>0</v>
      </c>
      <c r="K748" s="53"/>
      <c r="L748" s="68">
        <f t="shared" si="47"/>
        <v>0</v>
      </c>
    </row>
    <row r="749" spans="1:12" x14ac:dyDescent="0.25">
      <c r="A749" s="53"/>
      <c r="B749" s="53"/>
      <c r="C749" s="53"/>
      <c r="D749" s="74"/>
      <c r="E749" s="43">
        <f t="shared" si="44"/>
        <v>0</v>
      </c>
      <c r="F749" s="53"/>
      <c r="G749" s="53"/>
      <c r="H749" s="53"/>
      <c r="I749" s="43">
        <f t="shared" si="45"/>
        <v>0</v>
      </c>
      <c r="J749" s="43">
        <f t="shared" si="46"/>
        <v>0</v>
      </c>
      <c r="K749" s="53"/>
      <c r="L749" s="68">
        <f t="shared" si="47"/>
        <v>0</v>
      </c>
    </row>
    <row r="750" spans="1:12" x14ac:dyDescent="0.25">
      <c r="A750" s="53"/>
      <c r="B750" s="53"/>
      <c r="C750" s="53"/>
      <c r="D750" s="74"/>
      <c r="E750" s="43">
        <f t="shared" si="44"/>
        <v>0</v>
      </c>
      <c r="F750" s="53"/>
      <c r="G750" s="53"/>
      <c r="H750" s="53"/>
      <c r="I750" s="43">
        <f t="shared" si="45"/>
        <v>0</v>
      </c>
      <c r="J750" s="43">
        <f t="shared" si="46"/>
        <v>0</v>
      </c>
      <c r="K750" s="53"/>
      <c r="L750" s="68">
        <f t="shared" si="47"/>
        <v>0</v>
      </c>
    </row>
    <row r="751" spans="1:12" x14ac:dyDescent="0.25">
      <c r="A751" s="53"/>
      <c r="B751" s="53"/>
      <c r="C751" s="53"/>
      <c r="D751" s="74"/>
      <c r="E751" s="43">
        <f t="shared" si="44"/>
        <v>0</v>
      </c>
      <c r="F751" s="53"/>
      <c r="G751" s="53"/>
      <c r="H751" s="53"/>
      <c r="I751" s="43">
        <f t="shared" si="45"/>
        <v>0</v>
      </c>
      <c r="J751" s="43">
        <f t="shared" si="46"/>
        <v>0</v>
      </c>
      <c r="K751" s="53"/>
      <c r="L751" s="68">
        <f t="shared" si="47"/>
        <v>0</v>
      </c>
    </row>
    <row r="752" spans="1:12" x14ac:dyDescent="0.25">
      <c r="A752" s="53"/>
      <c r="B752" s="53"/>
      <c r="C752" s="53"/>
      <c r="D752" s="74"/>
      <c r="E752" s="43">
        <f t="shared" si="44"/>
        <v>0</v>
      </c>
      <c r="F752" s="53"/>
      <c r="G752" s="53"/>
      <c r="H752" s="53"/>
      <c r="I752" s="43">
        <f t="shared" si="45"/>
        <v>0</v>
      </c>
      <c r="J752" s="43">
        <f t="shared" si="46"/>
        <v>0</v>
      </c>
      <c r="K752" s="53"/>
      <c r="L752" s="68">
        <f t="shared" si="47"/>
        <v>0</v>
      </c>
    </row>
    <row r="753" spans="1:12" x14ac:dyDescent="0.25">
      <c r="A753" s="53"/>
      <c r="B753" s="53"/>
      <c r="C753" s="53"/>
      <c r="D753" s="74"/>
      <c r="E753" s="43">
        <f t="shared" si="44"/>
        <v>0</v>
      </c>
      <c r="F753" s="53"/>
      <c r="G753" s="53"/>
      <c r="H753" s="53"/>
      <c r="I753" s="43">
        <f t="shared" si="45"/>
        <v>0</v>
      </c>
      <c r="J753" s="43">
        <f t="shared" si="46"/>
        <v>0</v>
      </c>
      <c r="K753" s="53"/>
      <c r="L753" s="68">
        <f t="shared" si="47"/>
        <v>0</v>
      </c>
    </row>
    <row r="754" spans="1:12" x14ac:dyDescent="0.25">
      <c r="A754" s="53"/>
      <c r="B754" s="53"/>
      <c r="C754" s="53"/>
      <c r="D754" s="74"/>
      <c r="E754" s="43">
        <f t="shared" si="44"/>
        <v>0</v>
      </c>
      <c r="F754" s="53"/>
      <c r="G754" s="53"/>
      <c r="H754" s="53"/>
      <c r="I754" s="43">
        <f t="shared" si="45"/>
        <v>0</v>
      </c>
      <c r="J754" s="43">
        <f t="shared" si="46"/>
        <v>0</v>
      </c>
      <c r="K754" s="53"/>
      <c r="L754" s="68">
        <f t="shared" si="47"/>
        <v>0</v>
      </c>
    </row>
    <row r="755" spans="1:12" x14ac:dyDescent="0.25">
      <c r="A755" s="53"/>
      <c r="B755" s="53"/>
      <c r="C755" s="53"/>
      <c r="D755" s="74"/>
      <c r="E755" s="43">
        <f t="shared" si="44"/>
        <v>0</v>
      </c>
      <c r="F755" s="53"/>
      <c r="G755" s="53"/>
      <c r="H755" s="53"/>
      <c r="I755" s="43">
        <f t="shared" si="45"/>
        <v>0</v>
      </c>
      <c r="J755" s="43">
        <f t="shared" si="46"/>
        <v>0</v>
      </c>
      <c r="K755" s="53"/>
      <c r="L755" s="68">
        <f t="shared" si="47"/>
        <v>0</v>
      </c>
    </row>
    <row r="756" spans="1:12" x14ac:dyDescent="0.25">
      <c r="A756" s="53"/>
      <c r="B756" s="53"/>
      <c r="C756" s="53"/>
      <c r="D756" s="74"/>
      <c r="E756" s="43">
        <f t="shared" si="44"/>
        <v>0</v>
      </c>
      <c r="F756" s="53"/>
      <c r="G756" s="53"/>
      <c r="H756" s="53"/>
      <c r="I756" s="43">
        <f t="shared" si="45"/>
        <v>0</v>
      </c>
      <c r="J756" s="43">
        <f t="shared" si="46"/>
        <v>0</v>
      </c>
      <c r="K756" s="53"/>
      <c r="L756" s="68">
        <f t="shared" si="47"/>
        <v>0</v>
      </c>
    </row>
    <row r="757" spans="1:12" x14ac:dyDescent="0.25">
      <c r="A757" s="53"/>
      <c r="B757" s="53"/>
      <c r="C757" s="53"/>
      <c r="D757" s="74"/>
      <c r="E757" s="43">
        <f t="shared" si="44"/>
        <v>0</v>
      </c>
      <c r="F757" s="53"/>
      <c r="G757" s="53"/>
      <c r="H757" s="53"/>
      <c r="I757" s="43">
        <f t="shared" si="45"/>
        <v>0</v>
      </c>
      <c r="J757" s="43">
        <f t="shared" si="46"/>
        <v>0</v>
      </c>
      <c r="K757" s="53"/>
      <c r="L757" s="68">
        <f t="shared" si="47"/>
        <v>0</v>
      </c>
    </row>
    <row r="758" spans="1:12" x14ac:dyDescent="0.25">
      <c r="A758" s="53"/>
      <c r="B758" s="53"/>
      <c r="C758" s="53"/>
      <c r="D758" s="74"/>
      <c r="E758" s="43">
        <f t="shared" si="44"/>
        <v>0</v>
      </c>
      <c r="F758" s="53"/>
      <c r="G758" s="53"/>
      <c r="H758" s="53"/>
      <c r="I758" s="43">
        <f t="shared" si="45"/>
        <v>0</v>
      </c>
      <c r="J758" s="43">
        <f t="shared" si="46"/>
        <v>0</v>
      </c>
      <c r="K758" s="53"/>
      <c r="L758" s="68">
        <f t="shared" si="47"/>
        <v>0</v>
      </c>
    </row>
    <row r="759" spans="1:12" x14ac:dyDescent="0.25">
      <c r="A759" s="53"/>
      <c r="B759" s="53"/>
      <c r="C759" s="53"/>
      <c r="D759" s="74"/>
      <c r="E759" s="43">
        <f t="shared" si="44"/>
        <v>0</v>
      </c>
      <c r="F759" s="53"/>
      <c r="G759" s="53"/>
      <c r="H759" s="53"/>
      <c r="I759" s="43">
        <f t="shared" si="45"/>
        <v>0</v>
      </c>
      <c r="J759" s="43">
        <f t="shared" si="46"/>
        <v>0</v>
      </c>
      <c r="K759" s="53"/>
      <c r="L759" s="68">
        <f t="shared" si="47"/>
        <v>0</v>
      </c>
    </row>
    <row r="760" spans="1:12" x14ac:dyDescent="0.25">
      <c r="A760" s="53"/>
      <c r="B760" s="53"/>
      <c r="C760" s="53"/>
      <c r="D760" s="74"/>
      <c r="E760" s="43">
        <f t="shared" si="44"/>
        <v>0</v>
      </c>
      <c r="F760" s="53"/>
      <c r="G760" s="53"/>
      <c r="H760" s="53"/>
      <c r="I760" s="43">
        <f t="shared" si="45"/>
        <v>0</v>
      </c>
      <c r="J760" s="43">
        <f t="shared" si="46"/>
        <v>0</v>
      </c>
      <c r="K760" s="53"/>
      <c r="L760" s="68">
        <f t="shared" si="47"/>
        <v>0</v>
      </c>
    </row>
    <row r="761" spans="1:12" x14ac:dyDescent="0.25">
      <c r="A761" s="53"/>
      <c r="B761" s="53"/>
      <c r="C761" s="53"/>
      <c r="D761" s="74"/>
      <c r="E761" s="43">
        <f t="shared" si="44"/>
        <v>0</v>
      </c>
      <c r="F761" s="53"/>
      <c r="G761" s="53"/>
      <c r="H761" s="53"/>
      <c r="I761" s="43">
        <f t="shared" si="45"/>
        <v>0</v>
      </c>
      <c r="J761" s="43">
        <f t="shared" si="46"/>
        <v>0</v>
      </c>
      <c r="K761" s="53"/>
      <c r="L761" s="68">
        <f t="shared" si="47"/>
        <v>0</v>
      </c>
    </row>
    <row r="762" spans="1:12" x14ac:dyDescent="0.25">
      <c r="A762" s="53"/>
      <c r="B762" s="53"/>
      <c r="C762" s="53"/>
      <c r="D762" s="74"/>
      <c r="E762" s="43">
        <f t="shared" si="44"/>
        <v>0</v>
      </c>
      <c r="F762" s="53"/>
      <c r="G762" s="53"/>
      <c r="H762" s="53"/>
      <c r="I762" s="43">
        <f t="shared" si="45"/>
        <v>0</v>
      </c>
      <c r="J762" s="43">
        <f t="shared" si="46"/>
        <v>0</v>
      </c>
      <c r="K762" s="53"/>
      <c r="L762" s="68">
        <f t="shared" si="47"/>
        <v>0</v>
      </c>
    </row>
    <row r="763" spans="1:12" x14ac:dyDescent="0.25">
      <c r="A763" s="53"/>
      <c r="B763" s="53"/>
      <c r="C763" s="53"/>
      <c r="D763" s="74"/>
      <c r="E763" s="43">
        <f t="shared" si="44"/>
        <v>0</v>
      </c>
      <c r="F763" s="53"/>
      <c r="G763" s="53"/>
      <c r="H763" s="53"/>
      <c r="I763" s="43">
        <f t="shared" si="45"/>
        <v>0</v>
      </c>
      <c r="J763" s="43">
        <f t="shared" si="46"/>
        <v>0</v>
      </c>
      <c r="K763" s="53"/>
      <c r="L763" s="68">
        <f t="shared" si="47"/>
        <v>0</v>
      </c>
    </row>
    <row r="764" spans="1:12" x14ac:dyDescent="0.25">
      <c r="A764" s="53"/>
      <c r="B764" s="53"/>
      <c r="C764" s="53"/>
      <c r="D764" s="74"/>
      <c r="E764" s="43">
        <f t="shared" si="44"/>
        <v>0</v>
      </c>
      <c r="F764" s="53"/>
      <c r="G764" s="53"/>
      <c r="H764" s="53"/>
      <c r="I764" s="43">
        <f t="shared" si="45"/>
        <v>0</v>
      </c>
      <c r="J764" s="43">
        <f t="shared" si="46"/>
        <v>0</v>
      </c>
      <c r="K764" s="53"/>
      <c r="L764" s="68">
        <f t="shared" si="47"/>
        <v>0</v>
      </c>
    </row>
    <row r="765" spans="1:12" x14ac:dyDescent="0.25">
      <c r="A765" s="53"/>
      <c r="B765" s="53"/>
      <c r="C765" s="53"/>
      <c r="D765" s="74"/>
      <c r="E765" s="43">
        <f t="shared" si="44"/>
        <v>0</v>
      </c>
      <c r="F765" s="53"/>
      <c r="G765" s="53"/>
      <c r="H765" s="53"/>
      <c r="I765" s="43">
        <f t="shared" si="45"/>
        <v>0</v>
      </c>
      <c r="J765" s="43">
        <f t="shared" si="46"/>
        <v>0</v>
      </c>
      <c r="K765" s="53"/>
      <c r="L765" s="68">
        <f t="shared" si="47"/>
        <v>0</v>
      </c>
    </row>
    <row r="766" spans="1:12" x14ac:dyDescent="0.25">
      <c r="A766" s="53"/>
      <c r="B766" s="53"/>
      <c r="C766" s="53"/>
      <c r="D766" s="74"/>
      <c r="E766" s="43">
        <f t="shared" si="44"/>
        <v>0</v>
      </c>
      <c r="F766" s="53"/>
      <c r="G766" s="53"/>
      <c r="H766" s="53"/>
      <c r="I766" s="43">
        <f t="shared" si="45"/>
        <v>0</v>
      </c>
      <c r="J766" s="43">
        <f t="shared" si="46"/>
        <v>0</v>
      </c>
      <c r="K766" s="53"/>
      <c r="L766" s="68">
        <f t="shared" si="47"/>
        <v>0</v>
      </c>
    </row>
    <row r="767" spans="1:12" x14ac:dyDescent="0.25">
      <c r="A767" s="53"/>
      <c r="B767" s="53"/>
      <c r="C767" s="53"/>
      <c r="D767" s="74"/>
      <c r="E767" s="43">
        <f t="shared" si="44"/>
        <v>0</v>
      </c>
      <c r="F767" s="53"/>
      <c r="G767" s="53"/>
      <c r="H767" s="53"/>
      <c r="I767" s="43">
        <f t="shared" si="45"/>
        <v>0</v>
      </c>
      <c r="J767" s="43">
        <f t="shared" si="46"/>
        <v>0</v>
      </c>
      <c r="K767" s="53"/>
      <c r="L767" s="68">
        <f t="shared" si="47"/>
        <v>0</v>
      </c>
    </row>
    <row r="768" spans="1:12" x14ac:dyDescent="0.25">
      <c r="A768" s="53"/>
      <c r="B768" s="53"/>
      <c r="C768" s="53"/>
      <c r="D768" s="74"/>
      <c r="E768" s="43">
        <f t="shared" si="44"/>
        <v>0</v>
      </c>
      <c r="F768" s="53"/>
      <c r="G768" s="53"/>
      <c r="H768" s="53"/>
      <c r="I768" s="43">
        <f t="shared" si="45"/>
        <v>0</v>
      </c>
      <c r="J768" s="43">
        <f t="shared" si="46"/>
        <v>0</v>
      </c>
      <c r="K768" s="53"/>
      <c r="L768" s="68">
        <f t="shared" si="47"/>
        <v>0</v>
      </c>
    </row>
    <row r="769" spans="1:12" x14ac:dyDescent="0.25">
      <c r="A769" s="53"/>
      <c r="B769" s="53"/>
      <c r="C769" s="53"/>
      <c r="D769" s="74"/>
      <c r="E769" s="43">
        <f t="shared" si="44"/>
        <v>0</v>
      </c>
      <c r="F769" s="53"/>
      <c r="G769" s="53"/>
      <c r="H769" s="53"/>
      <c r="I769" s="43">
        <f t="shared" si="45"/>
        <v>0</v>
      </c>
      <c r="J769" s="43">
        <f t="shared" si="46"/>
        <v>0</v>
      </c>
      <c r="K769" s="53"/>
      <c r="L769" s="68">
        <f t="shared" si="47"/>
        <v>0</v>
      </c>
    </row>
    <row r="770" spans="1:12" x14ac:dyDescent="0.25">
      <c r="A770" s="53"/>
      <c r="B770" s="53"/>
      <c r="C770" s="53"/>
      <c r="D770" s="74"/>
      <c r="E770" s="43">
        <f t="shared" si="44"/>
        <v>0</v>
      </c>
      <c r="F770" s="53"/>
      <c r="G770" s="53"/>
      <c r="H770" s="53"/>
      <c r="I770" s="43">
        <f t="shared" si="45"/>
        <v>0</v>
      </c>
      <c r="J770" s="43">
        <f t="shared" si="46"/>
        <v>0</v>
      </c>
      <c r="K770" s="53"/>
      <c r="L770" s="68">
        <f t="shared" si="47"/>
        <v>0</v>
      </c>
    </row>
    <row r="771" spans="1:12" x14ac:dyDescent="0.25">
      <c r="A771" s="53"/>
      <c r="B771" s="53"/>
      <c r="C771" s="53"/>
      <c r="D771" s="74"/>
      <c r="E771" s="43">
        <f t="shared" si="44"/>
        <v>0</v>
      </c>
      <c r="F771" s="53"/>
      <c r="G771" s="53"/>
      <c r="H771" s="53"/>
      <c r="I771" s="43">
        <f t="shared" si="45"/>
        <v>0</v>
      </c>
      <c r="J771" s="43">
        <f t="shared" si="46"/>
        <v>0</v>
      </c>
      <c r="K771" s="53"/>
      <c r="L771" s="68">
        <f t="shared" si="47"/>
        <v>0</v>
      </c>
    </row>
    <row r="772" spans="1:12" x14ac:dyDescent="0.25">
      <c r="A772" s="53"/>
      <c r="B772" s="53"/>
      <c r="C772" s="53"/>
      <c r="D772" s="74"/>
      <c r="E772" s="43">
        <f t="shared" ref="E772:E835" si="48">(B772*(C772+0.5))+D772</f>
        <v>0</v>
      </c>
      <c r="F772" s="53"/>
      <c r="G772" s="53"/>
      <c r="H772" s="53"/>
      <c r="I772" s="43">
        <f t="shared" ref="I772:I835" si="49">SUM(F772:H772)</f>
        <v>0</v>
      </c>
      <c r="J772" s="43">
        <f t="shared" ref="J772:J835" si="50">E772*I772</f>
        <v>0</v>
      </c>
      <c r="K772" s="53"/>
      <c r="L772" s="68">
        <f t="shared" ref="L772:L835" si="51" xml:space="preserve"> IF(K772="yes",J772* 1.5,J772)</f>
        <v>0</v>
      </c>
    </row>
    <row r="773" spans="1:12" x14ac:dyDescent="0.25">
      <c r="A773" s="53"/>
      <c r="B773" s="53"/>
      <c r="C773" s="53"/>
      <c r="D773" s="74"/>
      <c r="E773" s="43">
        <f t="shared" si="48"/>
        <v>0</v>
      </c>
      <c r="F773" s="53"/>
      <c r="G773" s="53"/>
      <c r="H773" s="53"/>
      <c r="I773" s="43">
        <f t="shared" si="49"/>
        <v>0</v>
      </c>
      <c r="J773" s="43">
        <f t="shared" si="50"/>
        <v>0</v>
      </c>
      <c r="K773" s="53"/>
      <c r="L773" s="68">
        <f t="shared" si="51"/>
        <v>0</v>
      </c>
    </row>
    <row r="774" spans="1:12" x14ac:dyDescent="0.25">
      <c r="A774" s="53"/>
      <c r="B774" s="53"/>
      <c r="C774" s="53"/>
      <c r="D774" s="74"/>
      <c r="E774" s="43">
        <f t="shared" si="48"/>
        <v>0</v>
      </c>
      <c r="F774" s="53"/>
      <c r="G774" s="53"/>
      <c r="H774" s="53"/>
      <c r="I774" s="43">
        <f t="shared" si="49"/>
        <v>0</v>
      </c>
      <c r="J774" s="43">
        <f t="shared" si="50"/>
        <v>0</v>
      </c>
      <c r="K774" s="53"/>
      <c r="L774" s="68">
        <f t="shared" si="51"/>
        <v>0</v>
      </c>
    </row>
    <row r="775" spans="1:12" x14ac:dyDescent="0.25">
      <c r="A775" s="53"/>
      <c r="B775" s="53"/>
      <c r="C775" s="53"/>
      <c r="D775" s="74"/>
      <c r="E775" s="43">
        <f t="shared" si="48"/>
        <v>0</v>
      </c>
      <c r="F775" s="53"/>
      <c r="G775" s="53"/>
      <c r="H775" s="53"/>
      <c r="I775" s="43">
        <f t="shared" si="49"/>
        <v>0</v>
      </c>
      <c r="J775" s="43">
        <f t="shared" si="50"/>
        <v>0</v>
      </c>
      <c r="K775" s="53"/>
      <c r="L775" s="68">
        <f t="shared" si="51"/>
        <v>0</v>
      </c>
    </row>
    <row r="776" spans="1:12" x14ac:dyDescent="0.25">
      <c r="A776" s="53"/>
      <c r="B776" s="53"/>
      <c r="C776" s="53"/>
      <c r="D776" s="74"/>
      <c r="E776" s="43">
        <f t="shared" si="48"/>
        <v>0</v>
      </c>
      <c r="F776" s="53"/>
      <c r="G776" s="53"/>
      <c r="H776" s="53"/>
      <c r="I776" s="43">
        <f t="shared" si="49"/>
        <v>0</v>
      </c>
      <c r="J776" s="43">
        <f t="shared" si="50"/>
        <v>0</v>
      </c>
      <c r="K776" s="53"/>
      <c r="L776" s="68">
        <f t="shared" si="51"/>
        <v>0</v>
      </c>
    </row>
    <row r="777" spans="1:12" x14ac:dyDescent="0.25">
      <c r="A777" s="53"/>
      <c r="B777" s="53"/>
      <c r="C777" s="53"/>
      <c r="D777" s="74"/>
      <c r="E777" s="43">
        <f t="shared" si="48"/>
        <v>0</v>
      </c>
      <c r="F777" s="53"/>
      <c r="G777" s="53"/>
      <c r="H777" s="53"/>
      <c r="I777" s="43">
        <f t="shared" si="49"/>
        <v>0</v>
      </c>
      <c r="J777" s="43">
        <f t="shared" si="50"/>
        <v>0</v>
      </c>
      <c r="K777" s="53"/>
      <c r="L777" s="68">
        <f t="shared" si="51"/>
        <v>0</v>
      </c>
    </row>
    <row r="778" spans="1:12" x14ac:dyDescent="0.25">
      <c r="A778" s="53"/>
      <c r="B778" s="53"/>
      <c r="C778" s="53"/>
      <c r="D778" s="74"/>
      <c r="E778" s="43">
        <f t="shared" si="48"/>
        <v>0</v>
      </c>
      <c r="F778" s="53"/>
      <c r="G778" s="53"/>
      <c r="H778" s="53"/>
      <c r="I778" s="43">
        <f t="shared" si="49"/>
        <v>0</v>
      </c>
      <c r="J778" s="43">
        <f t="shared" si="50"/>
        <v>0</v>
      </c>
      <c r="K778" s="53"/>
      <c r="L778" s="68">
        <f t="shared" si="51"/>
        <v>0</v>
      </c>
    </row>
    <row r="779" spans="1:12" x14ac:dyDescent="0.25">
      <c r="A779" s="53"/>
      <c r="B779" s="53"/>
      <c r="C779" s="53"/>
      <c r="D779" s="74"/>
      <c r="E779" s="43">
        <f t="shared" si="48"/>
        <v>0</v>
      </c>
      <c r="F779" s="53"/>
      <c r="G779" s="53"/>
      <c r="H779" s="53"/>
      <c r="I779" s="43">
        <f t="shared" si="49"/>
        <v>0</v>
      </c>
      <c r="J779" s="43">
        <f t="shared" si="50"/>
        <v>0</v>
      </c>
      <c r="K779" s="53"/>
      <c r="L779" s="68">
        <f t="shared" si="51"/>
        <v>0</v>
      </c>
    </row>
    <row r="780" spans="1:12" x14ac:dyDescent="0.25">
      <c r="A780" s="53"/>
      <c r="B780" s="53"/>
      <c r="C780" s="53"/>
      <c r="D780" s="74"/>
      <c r="E780" s="43">
        <f t="shared" si="48"/>
        <v>0</v>
      </c>
      <c r="F780" s="53"/>
      <c r="G780" s="53"/>
      <c r="H780" s="53"/>
      <c r="I780" s="43">
        <f t="shared" si="49"/>
        <v>0</v>
      </c>
      <c r="J780" s="43">
        <f t="shared" si="50"/>
        <v>0</v>
      </c>
      <c r="K780" s="53"/>
      <c r="L780" s="68">
        <f t="shared" si="51"/>
        <v>0</v>
      </c>
    </row>
    <row r="781" spans="1:12" x14ac:dyDescent="0.25">
      <c r="A781" s="53"/>
      <c r="B781" s="53"/>
      <c r="C781" s="53"/>
      <c r="D781" s="74"/>
      <c r="E781" s="43">
        <f t="shared" si="48"/>
        <v>0</v>
      </c>
      <c r="F781" s="53"/>
      <c r="G781" s="53"/>
      <c r="H781" s="53"/>
      <c r="I781" s="43">
        <f t="shared" si="49"/>
        <v>0</v>
      </c>
      <c r="J781" s="43">
        <f t="shared" si="50"/>
        <v>0</v>
      </c>
      <c r="K781" s="53"/>
      <c r="L781" s="68">
        <f t="shared" si="51"/>
        <v>0</v>
      </c>
    </row>
    <row r="782" spans="1:12" x14ac:dyDescent="0.25">
      <c r="A782" s="53"/>
      <c r="B782" s="53"/>
      <c r="C782" s="53"/>
      <c r="D782" s="74"/>
      <c r="E782" s="43">
        <f t="shared" si="48"/>
        <v>0</v>
      </c>
      <c r="F782" s="53"/>
      <c r="G782" s="53"/>
      <c r="H782" s="53"/>
      <c r="I782" s="43">
        <f t="shared" si="49"/>
        <v>0</v>
      </c>
      <c r="J782" s="43">
        <f t="shared" si="50"/>
        <v>0</v>
      </c>
      <c r="K782" s="53"/>
      <c r="L782" s="68">
        <f t="shared" si="51"/>
        <v>0</v>
      </c>
    </row>
    <row r="783" spans="1:12" x14ac:dyDescent="0.25">
      <c r="A783" s="53"/>
      <c r="B783" s="53"/>
      <c r="C783" s="53"/>
      <c r="D783" s="74"/>
      <c r="E783" s="43">
        <f t="shared" si="48"/>
        <v>0</v>
      </c>
      <c r="F783" s="53"/>
      <c r="G783" s="53"/>
      <c r="H783" s="53"/>
      <c r="I783" s="43">
        <f t="shared" si="49"/>
        <v>0</v>
      </c>
      <c r="J783" s="43">
        <f t="shared" si="50"/>
        <v>0</v>
      </c>
      <c r="K783" s="53"/>
      <c r="L783" s="68">
        <f t="shared" si="51"/>
        <v>0</v>
      </c>
    </row>
    <row r="784" spans="1:12" x14ac:dyDescent="0.25">
      <c r="A784" s="53"/>
      <c r="B784" s="53"/>
      <c r="C784" s="53"/>
      <c r="D784" s="74"/>
      <c r="E784" s="43">
        <f t="shared" si="48"/>
        <v>0</v>
      </c>
      <c r="F784" s="53"/>
      <c r="G784" s="53"/>
      <c r="H784" s="53"/>
      <c r="I784" s="43">
        <f t="shared" si="49"/>
        <v>0</v>
      </c>
      <c r="J784" s="43">
        <f t="shared" si="50"/>
        <v>0</v>
      </c>
      <c r="K784" s="53"/>
      <c r="L784" s="68">
        <f t="shared" si="51"/>
        <v>0</v>
      </c>
    </row>
    <row r="785" spans="1:12" x14ac:dyDescent="0.25">
      <c r="A785" s="53"/>
      <c r="B785" s="53"/>
      <c r="C785" s="53"/>
      <c r="D785" s="74"/>
      <c r="E785" s="43">
        <f t="shared" si="48"/>
        <v>0</v>
      </c>
      <c r="F785" s="53"/>
      <c r="G785" s="53"/>
      <c r="H785" s="53"/>
      <c r="I785" s="43">
        <f t="shared" si="49"/>
        <v>0</v>
      </c>
      <c r="J785" s="43">
        <f t="shared" si="50"/>
        <v>0</v>
      </c>
      <c r="K785" s="53"/>
      <c r="L785" s="68">
        <f t="shared" si="51"/>
        <v>0</v>
      </c>
    </row>
    <row r="786" spans="1:12" x14ac:dyDescent="0.25">
      <c r="A786" s="53"/>
      <c r="B786" s="53"/>
      <c r="C786" s="53"/>
      <c r="D786" s="74"/>
      <c r="E786" s="43">
        <f t="shared" si="48"/>
        <v>0</v>
      </c>
      <c r="F786" s="53"/>
      <c r="G786" s="53"/>
      <c r="H786" s="53"/>
      <c r="I786" s="43">
        <f t="shared" si="49"/>
        <v>0</v>
      </c>
      <c r="J786" s="43">
        <f t="shared" si="50"/>
        <v>0</v>
      </c>
      <c r="K786" s="53"/>
      <c r="L786" s="68">
        <f t="shared" si="51"/>
        <v>0</v>
      </c>
    </row>
    <row r="787" spans="1:12" x14ac:dyDescent="0.25">
      <c r="A787" s="53"/>
      <c r="B787" s="53"/>
      <c r="C787" s="53"/>
      <c r="D787" s="74"/>
      <c r="E787" s="43">
        <f t="shared" si="48"/>
        <v>0</v>
      </c>
      <c r="F787" s="53"/>
      <c r="G787" s="53"/>
      <c r="H787" s="53"/>
      <c r="I787" s="43">
        <f t="shared" si="49"/>
        <v>0</v>
      </c>
      <c r="J787" s="43">
        <f t="shared" si="50"/>
        <v>0</v>
      </c>
      <c r="K787" s="53"/>
      <c r="L787" s="68">
        <f t="shared" si="51"/>
        <v>0</v>
      </c>
    </row>
    <row r="788" spans="1:12" x14ac:dyDescent="0.25">
      <c r="A788" s="53"/>
      <c r="B788" s="53"/>
      <c r="C788" s="53"/>
      <c r="D788" s="74"/>
      <c r="E788" s="43">
        <f t="shared" si="48"/>
        <v>0</v>
      </c>
      <c r="F788" s="53"/>
      <c r="G788" s="53"/>
      <c r="H788" s="53"/>
      <c r="I788" s="43">
        <f t="shared" si="49"/>
        <v>0</v>
      </c>
      <c r="J788" s="43">
        <f t="shared" si="50"/>
        <v>0</v>
      </c>
      <c r="K788" s="53"/>
      <c r="L788" s="68">
        <f t="shared" si="51"/>
        <v>0</v>
      </c>
    </row>
    <row r="789" spans="1:12" x14ac:dyDescent="0.25">
      <c r="A789" s="53"/>
      <c r="B789" s="53"/>
      <c r="C789" s="53"/>
      <c r="D789" s="74"/>
      <c r="E789" s="43">
        <f t="shared" si="48"/>
        <v>0</v>
      </c>
      <c r="F789" s="53"/>
      <c r="G789" s="53"/>
      <c r="H789" s="53"/>
      <c r="I789" s="43">
        <f t="shared" si="49"/>
        <v>0</v>
      </c>
      <c r="J789" s="43">
        <f t="shared" si="50"/>
        <v>0</v>
      </c>
      <c r="K789" s="53"/>
      <c r="L789" s="68">
        <f t="shared" si="51"/>
        <v>0</v>
      </c>
    </row>
    <row r="790" spans="1:12" x14ac:dyDescent="0.25">
      <c r="A790" s="53"/>
      <c r="B790" s="53"/>
      <c r="C790" s="53"/>
      <c r="D790" s="74"/>
      <c r="E790" s="43">
        <f t="shared" si="48"/>
        <v>0</v>
      </c>
      <c r="F790" s="53"/>
      <c r="G790" s="53"/>
      <c r="H790" s="53"/>
      <c r="I790" s="43">
        <f t="shared" si="49"/>
        <v>0</v>
      </c>
      <c r="J790" s="43">
        <f t="shared" si="50"/>
        <v>0</v>
      </c>
      <c r="K790" s="53"/>
      <c r="L790" s="68">
        <f t="shared" si="51"/>
        <v>0</v>
      </c>
    </row>
    <row r="791" spans="1:12" x14ac:dyDescent="0.25">
      <c r="A791" s="53"/>
      <c r="B791" s="53"/>
      <c r="C791" s="53"/>
      <c r="D791" s="74"/>
      <c r="E791" s="43">
        <f t="shared" si="48"/>
        <v>0</v>
      </c>
      <c r="F791" s="53"/>
      <c r="G791" s="53"/>
      <c r="H791" s="53"/>
      <c r="I791" s="43">
        <f t="shared" si="49"/>
        <v>0</v>
      </c>
      <c r="J791" s="43">
        <f t="shared" si="50"/>
        <v>0</v>
      </c>
      <c r="K791" s="53"/>
      <c r="L791" s="68">
        <f t="shared" si="51"/>
        <v>0</v>
      </c>
    </row>
    <row r="792" spans="1:12" x14ac:dyDescent="0.25">
      <c r="A792" s="53"/>
      <c r="B792" s="53"/>
      <c r="C792" s="53"/>
      <c r="D792" s="74"/>
      <c r="E792" s="43">
        <f t="shared" si="48"/>
        <v>0</v>
      </c>
      <c r="F792" s="53"/>
      <c r="G792" s="53"/>
      <c r="H792" s="53"/>
      <c r="I792" s="43">
        <f t="shared" si="49"/>
        <v>0</v>
      </c>
      <c r="J792" s="43">
        <f t="shared" si="50"/>
        <v>0</v>
      </c>
      <c r="K792" s="53"/>
      <c r="L792" s="68">
        <f t="shared" si="51"/>
        <v>0</v>
      </c>
    </row>
    <row r="793" spans="1:12" x14ac:dyDescent="0.25">
      <c r="A793" s="53"/>
      <c r="B793" s="53"/>
      <c r="C793" s="53"/>
      <c r="D793" s="74"/>
      <c r="E793" s="43">
        <f t="shared" si="48"/>
        <v>0</v>
      </c>
      <c r="F793" s="53"/>
      <c r="G793" s="53"/>
      <c r="H793" s="53"/>
      <c r="I793" s="43">
        <f t="shared" si="49"/>
        <v>0</v>
      </c>
      <c r="J793" s="43">
        <f t="shared" si="50"/>
        <v>0</v>
      </c>
      <c r="K793" s="53"/>
      <c r="L793" s="68">
        <f t="shared" si="51"/>
        <v>0</v>
      </c>
    </row>
    <row r="794" spans="1:12" x14ac:dyDescent="0.25">
      <c r="A794" s="53"/>
      <c r="B794" s="53"/>
      <c r="C794" s="53"/>
      <c r="D794" s="74"/>
      <c r="E794" s="43">
        <f t="shared" si="48"/>
        <v>0</v>
      </c>
      <c r="F794" s="53"/>
      <c r="G794" s="53"/>
      <c r="H794" s="53"/>
      <c r="I794" s="43">
        <f t="shared" si="49"/>
        <v>0</v>
      </c>
      <c r="J794" s="43">
        <f t="shared" si="50"/>
        <v>0</v>
      </c>
      <c r="K794" s="53"/>
      <c r="L794" s="68">
        <f t="shared" si="51"/>
        <v>0</v>
      </c>
    </row>
    <row r="795" spans="1:12" x14ac:dyDescent="0.25">
      <c r="A795" s="53"/>
      <c r="B795" s="53"/>
      <c r="C795" s="53"/>
      <c r="D795" s="74"/>
      <c r="E795" s="43">
        <f t="shared" si="48"/>
        <v>0</v>
      </c>
      <c r="F795" s="53"/>
      <c r="G795" s="53"/>
      <c r="H795" s="53"/>
      <c r="I795" s="43">
        <f t="shared" si="49"/>
        <v>0</v>
      </c>
      <c r="J795" s="43">
        <f t="shared" si="50"/>
        <v>0</v>
      </c>
      <c r="K795" s="53"/>
      <c r="L795" s="68">
        <f t="shared" si="51"/>
        <v>0</v>
      </c>
    </row>
    <row r="796" spans="1:12" x14ac:dyDescent="0.25">
      <c r="A796" s="53"/>
      <c r="B796" s="53"/>
      <c r="C796" s="53"/>
      <c r="D796" s="74"/>
      <c r="E796" s="43">
        <f t="shared" si="48"/>
        <v>0</v>
      </c>
      <c r="F796" s="53"/>
      <c r="G796" s="53"/>
      <c r="H796" s="53"/>
      <c r="I796" s="43">
        <f t="shared" si="49"/>
        <v>0</v>
      </c>
      <c r="J796" s="43">
        <f t="shared" si="50"/>
        <v>0</v>
      </c>
      <c r="K796" s="53"/>
      <c r="L796" s="68">
        <f t="shared" si="51"/>
        <v>0</v>
      </c>
    </row>
    <row r="797" spans="1:12" x14ac:dyDescent="0.25">
      <c r="A797" s="53"/>
      <c r="B797" s="53"/>
      <c r="C797" s="53"/>
      <c r="D797" s="74"/>
      <c r="E797" s="43">
        <f t="shared" si="48"/>
        <v>0</v>
      </c>
      <c r="F797" s="53"/>
      <c r="G797" s="53"/>
      <c r="H797" s="53"/>
      <c r="I797" s="43">
        <f t="shared" si="49"/>
        <v>0</v>
      </c>
      <c r="J797" s="43">
        <f t="shared" si="50"/>
        <v>0</v>
      </c>
      <c r="K797" s="53"/>
      <c r="L797" s="68">
        <f t="shared" si="51"/>
        <v>0</v>
      </c>
    </row>
    <row r="798" spans="1:12" x14ac:dyDescent="0.25">
      <c r="A798" s="53"/>
      <c r="B798" s="53"/>
      <c r="C798" s="53"/>
      <c r="D798" s="74"/>
      <c r="E798" s="43">
        <f t="shared" si="48"/>
        <v>0</v>
      </c>
      <c r="F798" s="53"/>
      <c r="G798" s="53"/>
      <c r="H798" s="53"/>
      <c r="I798" s="43">
        <f t="shared" si="49"/>
        <v>0</v>
      </c>
      <c r="J798" s="43">
        <f t="shared" si="50"/>
        <v>0</v>
      </c>
      <c r="K798" s="53"/>
      <c r="L798" s="68">
        <f t="shared" si="51"/>
        <v>0</v>
      </c>
    </row>
    <row r="799" spans="1:12" x14ac:dyDescent="0.25">
      <c r="A799" s="53"/>
      <c r="B799" s="53"/>
      <c r="C799" s="53"/>
      <c r="D799" s="74"/>
      <c r="E799" s="43">
        <f t="shared" si="48"/>
        <v>0</v>
      </c>
      <c r="F799" s="53"/>
      <c r="G799" s="53"/>
      <c r="H799" s="53"/>
      <c r="I799" s="43">
        <f t="shared" si="49"/>
        <v>0</v>
      </c>
      <c r="J799" s="43">
        <f t="shared" si="50"/>
        <v>0</v>
      </c>
      <c r="K799" s="53"/>
      <c r="L799" s="68">
        <f t="shared" si="51"/>
        <v>0</v>
      </c>
    </row>
    <row r="800" spans="1:12" x14ac:dyDescent="0.25">
      <c r="A800" s="53"/>
      <c r="B800" s="53"/>
      <c r="C800" s="53"/>
      <c r="D800" s="74"/>
      <c r="E800" s="43">
        <f t="shared" si="48"/>
        <v>0</v>
      </c>
      <c r="F800" s="53"/>
      <c r="G800" s="53"/>
      <c r="H800" s="53"/>
      <c r="I800" s="43">
        <f t="shared" si="49"/>
        <v>0</v>
      </c>
      <c r="J800" s="43">
        <f t="shared" si="50"/>
        <v>0</v>
      </c>
      <c r="K800" s="53"/>
      <c r="L800" s="68">
        <f t="shared" si="51"/>
        <v>0</v>
      </c>
    </row>
    <row r="801" spans="1:12" x14ac:dyDescent="0.25">
      <c r="A801" s="53"/>
      <c r="B801" s="53"/>
      <c r="C801" s="53"/>
      <c r="D801" s="74"/>
      <c r="E801" s="43">
        <f t="shared" si="48"/>
        <v>0</v>
      </c>
      <c r="F801" s="53"/>
      <c r="G801" s="53"/>
      <c r="H801" s="53"/>
      <c r="I801" s="43">
        <f t="shared" si="49"/>
        <v>0</v>
      </c>
      <c r="J801" s="43">
        <f t="shared" si="50"/>
        <v>0</v>
      </c>
      <c r="K801" s="53"/>
      <c r="L801" s="68">
        <f t="shared" si="51"/>
        <v>0</v>
      </c>
    </row>
    <row r="802" spans="1:12" x14ac:dyDescent="0.25">
      <c r="A802" s="53"/>
      <c r="B802" s="53"/>
      <c r="C802" s="53"/>
      <c r="D802" s="74"/>
      <c r="E802" s="43">
        <f t="shared" si="48"/>
        <v>0</v>
      </c>
      <c r="F802" s="53"/>
      <c r="G802" s="53"/>
      <c r="H802" s="53"/>
      <c r="I802" s="43">
        <f t="shared" si="49"/>
        <v>0</v>
      </c>
      <c r="J802" s="43">
        <f t="shared" si="50"/>
        <v>0</v>
      </c>
      <c r="K802" s="53"/>
      <c r="L802" s="68">
        <f t="shared" si="51"/>
        <v>0</v>
      </c>
    </row>
    <row r="803" spans="1:12" x14ac:dyDescent="0.25">
      <c r="A803" s="53"/>
      <c r="B803" s="53"/>
      <c r="C803" s="53"/>
      <c r="D803" s="74"/>
      <c r="E803" s="43">
        <f t="shared" si="48"/>
        <v>0</v>
      </c>
      <c r="F803" s="53"/>
      <c r="G803" s="53"/>
      <c r="H803" s="53"/>
      <c r="I803" s="43">
        <f t="shared" si="49"/>
        <v>0</v>
      </c>
      <c r="J803" s="43">
        <f t="shared" si="50"/>
        <v>0</v>
      </c>
      <c r="K803" s="53"/>
      <c r="L803" s="68">
        <f t="shared" si="51"/>
        <v>0</v>
      </c>
    </row>
    <row r="804" spans="1:12" x14ac:dyDescent="0.25">
      <c r="A804" s="53"/>
      <c r="B804" s="53"/>
      <c r="C804" s="53"/>
      <c r="D804" s="74"/>
      <c r="E804" s="43">
        <f t="shared" si="48"/>
        <v>0</v>
      </c>
      <c r="F804" s="53"/>
      <c r="G804" s="53"/>
      <c r="H804" s="53"/>
      <c r="I804" s="43">
        <f t="shared" si="49"/>
        <v>0</v>
      </c>
      <c r="J804" s="43">
        <f t="shared" si="50"/>
        <v>0</v>
      </c>
      <c r="K804" s="53"/>
      <c r="L804" s="68">
        <f t="shared" si="51"/>
        <v>0</v>
      </c>
    </row>
    <row r="805" spans="1:12" x14ac:dyDescent="0.25">
      <c r="A805" s="53"/>
      <c r="B805" s="53"/>
      <c r="C805" s="53"/>
      <c r="D805" s="74"/>
      <c r="E805" s="43">
        <f t="shared" si="48"/>
        <v>0</v>
      </c>
      <c r="F805" s="53"/>
      <c r="G805" s="53"/>
      <c r="H805" s="53"/>
      <c r="I805" s="43">
        <f t="shared" si="49"/>
        <v>0</v>
      </c>
      <c r="J805" s="43">
        <f t="shared" si="50"/>
        <v>0</v>
      </c>
      <c r="K805" s="53"/>
      <c r="L805" s="68">
        <f t="shared" si="51"/>
        <v>0</v>
      </c>
    </row>
    <row r="806" spans="1:12" x14ac:dyDescent="0.25">
      <c r="A806" s="53"/>
      <c r="B806" s="53"/>
      <c r="C806" s="53"/>
      <c r="D806" s="74"/>
      <c r="E806" s="43">
        <f t="shared" si="48"/>
        <v>0</v>
      </c>
      <c r="F806" s="53"/>
      <c r="G806" s="53"/>
      <c r="H806" s="53"/>
      <c r="I806" s="43">
        <f t="shared" si="49"/>
        <v>0</v>
      </c>
      <c r="J806" s="43">
        <f t="shared" si="50"/>
        <v>0</v>
      </c>
      <c r="K806" s="53"/>
      <c r="L806" s="68">
        <f t="shared" si="51"/>
        <v>0</v>
      </c>
    </row>
    <row r="807" spans="1:12" x14ac:dyDescent="0.25">
      <c r="A807" s="53"/>
      <c r="B807" s="53"/>
      <c r="C807" s="53"/>
      <c r="D807" s="74"/>
      <c r="E807" s="43">
        <f t="shared" si="48"/>
        <v>0</v>
      </c>
      <c r="F807" s="53"/>
      <c r="G807" s="53"/>
      <c r="H807" s="53"/>
      <c r="I807" s="43">
        <f t="shared" si="49"/>
        <v>0</v>
      </c>
      <c r="J807" s="43">
        <f t="shared" si="50"/>
        <v>0</v>
      </c>
      <c r="K807" s="53"/>
      <c r="L807" s="68">
        <f t="shared" si="51"/>
        <v>0</v>
      </c>
    </row>
    <row r="808" spans="1:12" x14ac:dyDescent="0.25">
      <c r="A808" s="53"/>
      <c r="B808" s="53"/>
      <c r="C808" s="53"/>
      <c r="D808" s="74"/>
      <c r="E808" s="43">
        <f t="shared" si="48"/>
        <v>0</v>
      </c>
      <c r="F808" s="53"/>
      <c r="G808" s="53"/>
      <c r="H808" s="53"/>
      <c r="I808" s="43">
        <f t="shared" si="49"/>
        <v>0</v>
      </c>
      <c r="J808" s="43">
        <f t="shared" si="50"/>
        <v>0</v>
      </c>
      <c r="K808" s="53"/>
      <c r="L808" s="68">
        <f t="shared" si="51"/>
        <v>0</v>
      </c>
    </row>
    <row r="809" spans="1:12" x14ac:dyDescent="0.25">
      <c r="A809" s="53"/>
      <c r="B809" s="53"/>
      <c r="C809" s="53"/>
      <c r="D809" s="74"/>
      <c r="E809" s="43">
        <f t="shared" si="48"/>
        <v>0</v>
      </c>
      <c r="F809" s="53"/>
      <c r="G809" s="53"/>
      <c r="H809" s="53"/>
      <c r="I809" s="43">
        <f t="shared" si="49"/>
        <v>0</v>
      </c>
      <c r="J809" s="43">
        <f t="shared" si="50"/>
        <v>0</v>
      </c>
      <c r="K809" s="53"/>
      <c r="L809" s="68">
        <f t="shared" si="51"/>
        <v>0</v>
      </c>
    </row>
    <row r="810" spans="1:12" x14ac:dyDescent="0.25">
      <c r="A810" s="53"/>
      <c r="B810" s="53"/>
      <c r="C810" s="53"/>
      <c r="D810" s="74"/>
      <c r="E810" s="43">
        <f t="shared" si="48"/>
        <v>0</v>
      </c>
      <c r="F810" s="53"/>
      <c r="G810" s="53"/>
      <c r="H810" s="53"/>
      <c r="I810" s="43">
        <f t="shared" si="49"/>
        <v>0</v>
      </c>
      <c r="J810" s="43">
        <f t="shared" si="50"/>
        <v>0</v>
      </c>
      <c r="K810" s="53"/>
      <c r="L810" s="68">
        <f t="shared" si="51"/>
        <v>0</v>
      </c>
    </row>
    <row r="811" spans="1:12" x14ac:dyDescent="0.25">
      <c r="A811" s="53"/>
      <c r="B811" s="53"/>
      <c r="C811" s="53"/>
      <c r="D811" s="74"/>
      <c r="E811" s="43">
        <f t="shared" si="48"/>
        <v>0</v>
      </c>
      <c r="F811" s="53"/>
      <c r="G811" s="53"/>
      <c r="H811" s="53"/>
      <c r="I811" s="43">
        <f t="shared" si="49"/>
        <v>0</v>
      </c>
      <c r="J811" s="43">
        <f t="shared" si="50"/>
        <v>0</v>
      </c>
      <c r="K811" s="53"/>
      <c r="L811" s="68">
        <f t="shared" si="51"/>
        <v>0</v>
      </c>
    </row>
    <row r="812" spans="1:12" x14ac:dyDescent="0.25">
      <c r="A812" s="53"/>
      <c r="B812" s="53"/>
      <c r="C812" s="53"/>
      <c r="D812" s="74"/>
      <c r="E812" s="43">
        <f t="shared" si="48"/>
        <v>0</v>
      </c>
      <c r="F812" s="53"/>
      <c r="G812" s="53"/>
      <c r="H812" s="53"/>
      <c r="I812" s="43">
        <f t="shared" si="49"/>
        <v>0</v>
      </c>
      <c r="J812" s="43">
        <f t="shared" si="50"/>
        <v>0</v>
      </c>
      <c r="K812" s="53"/>
      <c r="L812" s="68">
        <f t="shared" si="51"/>
        <v>0</v>
      </c>
    </row>
    <row r="813" spans="1:12" x14ac:dyDescent="0.25">
      <c r="A813" s="53"/>
      <c r="B813" s="53"/>
      <c r="C813" s="53"/>
      <c r="D813" s="74"/>
      <c r="E813" s="43">
        <f t="shared" si="48"/>
        <v>0</v>
      </c>
      <c r="F813" s="53"/>
      <c r="G813" s="53"/>
      <c r="H813" s="53"/>
      <c r="I813" s="43">
        <f t="shared" si="49"/>
        <v>0</v>
      </c>
      <c r="J813" s="43">
        <f t="shared" si="50"/>
        <v>0</v>
      </c>
      <c r="K813" s="53"/>
      <c r="L813" s="68">
        <f t="shared" si="51"/>
        <v>0</v>
      </c>
    </row>
    <row r="814" spans="1:12" x14ac:dyDescent="0.25">
      <c r="A814" s="53"/>
      <c r="B814" s="53"/>
      <c r="C814" s="53"/>
      <c r="D814" s="74"/>
      <c r="E814" s="43">
        <f t="shared" si="48"/>
        <v>0</v>
      </c>
      <c r="F814" s="53"/>
      <c r="G814" s="53"/>
      <c r="H814" s="53"/>
      <c r="I814" s="43">
        <f t="shared" si="49"/>
        <v>0</v>
      </c>
      <c r="J814" s="43">
        <f t="shared" si="50"/>
        <v>0</v>
      </c>
      <c r="K814" s="53"/>
      <c r="L814" s="68">
        <f t="shared" si="51"/>
        <v>0</v>
      </c>
    </row>
    <row r="815" spans="1:12" x14ac:dyDescent="0.25">
      <c r="A815" s="53"/>
      <c r="B815" s="53"/>
      <c r="C815" s="53"/>
      <c r="D815" s="74"/>
      <c r="E815" s="43">
        <f t="shared" si="48"/>
        <v>0</v>
      </c>
      <c r="F815" s="53"/>
      <c r="G815" s="53"/>
      <c r="H815" s="53"/>
      <c r="I815" s="43">
        <f t="shared" si="49"/>
        <v>0</v>
      </c>
      <c r="J815" s="43">
        <f t="shared" si="50"/>
        <v>0</v>
      </c>
      <c r="K815" s="53"/>
      <c r="L815" s="68">
        <f t="shared" si="51"/>
        <v>0</v>
      </c>
    </row>
    <row r="816" spans="1:12" x14ac:dyDescent="0.25">
      <c r="A816" s="53"/>
      <c r="B816" s="53"/>
      <c r="C816" s="53"/>
      <c r="D816" s="74"/>
      <c r="E816" s="43">
        <f t="shared" si="48"/>
        <v>0</v>
      </c>
      <c r="F816" s="53"/>
      <c r="G816" s="53"/>
      <c r="H816" s="53"/>
      <c r="I816" s="43">
        <f t="shared" si="49"/>
        <v>0</v>
      </c>
      <c r="J816" s="43">
        <f t="shared" si="50"/>
        <v>0</v>
      </c>
      <c r="K816" s="53"/>
      <c r="L816" s="68">
        <f t="shared" si="51"/>
        <v>0</v>
      </c>
    </row>
    <row r="817" spans="1:12" x14ac:dyDescent="0.25">
      <c r="A817" s="53"/>
      <c r="B817" s="53"/>
      <c r="C817" s="53"/>
      <c r="D817" s="74"/>
      <c r="E817" s="43">
        <f t="shared" si="48"/>
        <v>0</v>
      </c>
      <c r="F817" s="53"/>
      <c r="G817" s="53"/>
      <c r="H817" s="53"/>
      <c r="I817" s="43">
        <f t="shared" si="49"/>
        <v>0</v>
      </c>
      <c r="J817" s="43">
        <f t="shared" si="50"/>
        <v>0</v>
      </c>
      <c r="K817" s="53"/>
      <c r="L817" s="68">
        <f t="shared" si="51"/>
        <v>0</v>
      </c>
    </row>
    <row r="818" spans="1:12" x14ac:dyDescent="0.25">
      <c r="A818" s="53"/>
      <c r="B818" s="53"/>
      <c r="C818" s="53"/>
      <c r="D818" s="74"/>
      <c r="E818" s="43">
        <f t="shared" si="48"/>
        <v>0</v>
      </c>
      <c r="F818" s="53"/>
      <c r="G818" s="53"/>
      <c r="H818" s="53"/>
      <c r="I818" s="43">
        <f t="shared" si="49"/>
        <v>0</v>
      </c>
      <c r="J818" s="43">
        <f t="shared" si="50"/>
        <v>0</v>
      </c>
      <c r="K818" s="53"/>
      <c r="L818" s="68">
        <f t="shared" si="51"/>
        <v>0</v>
      </c>
    </row>
    <row r="819" spans="1:12" x14ac:dyDescent="0.25">
      <c r="A819" s="53"/>
      <c r="B819" s="53"/>
      <c r="C819" s="53"/>
      <c r="D819" s="74"/>
      <c r="E819" s="43">
        <f t="shared" si="48"/>
        <v>0</v>
      </c>
      <c r="F819" s="53"/>
      <c r="G819" s="53"/>
      <c r="H819" s="53"/>
      <c r="I819" s="43">
        <f t="shared" si="49"/>
        <v>0</v>
      </c>
      <c r="J819" s="43">
        <f t="shared" si="50"/>
        <v>0</v>
      </c>
      <c r="K819" s="53"/>
      <c r="L819" s="68">
        <f t="shared" si="51"/>
        <v>0</v>
      </c>
    </row>
    <row r="820" spans="1:12" x14ac:dyDescent="0.25">
      <c r="A820" s="53"/>
      <c r="B820" s="53"/>
      <c r="C820" s="53"/>
      <c r="D820" s="74"/>
      <c r="E820" s="43">
        <f t="shared" si="48"/>
        <v>0</v>
      </c>
      <c r="F820" s="53"/>
      <c r="G820" s="53"/>
      <c r="H820" s="53"/>
      <c r="I820" s="43">
        <f t="shared" si="49"/>
        <v>0</v>
      </c>
      <c r="J820" s="43">
        <f t="shared" si="50"/>
        <v>0</v>
      </c>
      <c r="K820" s="53"/>
      <c r="L820" s="68">
        <f t="shared" si="51"/>
        <v>0</v>
      </c>
    </row>
    <row r="821" spans="1:12" x14ac:dyDescent="0.25">
      <c r="A821" s="53"/>
      <c r="B821" s="53"/>
      <c r="C821" s="53"/>
      <c r="D821" s="74"/>
      <c r="E821" s="43">
        <f t="shared" si="48"/>
        <v>0</v>
      </c>
      <c r="F821" s="53"/>
      <c r="G821" s="53"/>
      <c r="H821" s="53"/>
      <c r="I821" s="43">
        <f t="shared" si="49"/>
        <v>0</v>
      </c>
      <c r="J821" s="43">
        <f t="shared" si="50"/>
        <v>0</v>
      </c>
      <c r="K821" s="53"/>
      <c r="L821" s="68">
        <f t="shared" si="51"/>
        <v>0</v>
      </c>
    </row>
    <row r="822" spans="1:12" x14ac:dyDescent="0.25">
      <c r="A822" s="53"/>
      <c r="B822" s="53"/>
      <c r="C822" s="53"/>
      <c r="D822" s="74"/>
      <c r="E822" s="43">
        <f t="shared" si="48"/>
        <v>0</v>
      </c>
      <c r="F822" s="53"/>
      <c r="G822" s="53"/>
      <c r="H822" s="53"/>
      <c r="I822" s="43">
        <f t="shared" si="49"/>
        <v>0</v>
      </c>
      <c r="J822" s="43">
        <f t="shared" si="50"/>
        <v>0</v>
      </c>
      <c r="K822" s="53"/>
      <c r="L822" s="68">
        <f t="shared" si="51"/>
        <v>0</v>
      </c>
    </row>
    <row r="823" spans="1:12" x14ac:dyDescent="0.25">
      <c r="A823" s="53"/>
      <c r="B823" s="53"/>
      <c r="C823" s="53"/>
      <c r="D823" s="74"/>
      <c r="E823" s="43">
        <f t="shared" si="48"/>
        <v>0</v>
      </c>
      <c r="F823" s="53"/>
      <c r="G823" s="53"/>
      <c r="H823" s="53"/>
      <c r="I823" s="43">
        <f t="shared" si="49"/>
        <v>0</v>
      </c>
      <c r="J823" s="43">
        <f t="shared" si="50"/>
        <v>0</v>
      </c>
      <c r="K823" s="53"/>
      <c r="L823" s="68">
        <f t="shared" si="51"/>
        <v>0</v>
      </c>
    </row>
    <row r="824" spans="1:12" x14ac:dyDescent="0.25">
      <c r="A824" s="53"/>
      <c r="B824" s="53"/>
      <c r="C824" s="53"/>
      <c r="D824" s="74"/>
      <c r="E824" s="43">
        <f t="shared" si="48"/>
        <v>0</v>
      </c>
      <c r="F824" s="53"/>
      <c r="G824" s="53"/>
      <c r="H824" s="53"/>
      <c r="I824" s="43">
        <f t="shared" si="49"/>
        <v>0</v>
      </c>
      <c r="J824" s="43">
        <f t="shared" si="50"/>
        <v>0</v>
      </c>
      <c r="K824" s="53"/>
      <c r="L824" s="68">
        <f t="shared" si="51"/>
        <v>0</v>
      </c>
    </row>
    <row r="825" spans="1:12" x14ac:dyDescent="0.25">
      <c r="A825" s="53"/>
      <c r="B825" s="53"/>
      <c r="C825" s="53"/>
      <c r="D825" s="74"/>
      <c r="E825" s="43">
        <f t="shared" si="48"/>
        <v>0</v>
      </c>
      <c r="F825" s="53"/>
      <c r="G825" s="53"/>
      <c r="H825" s="53"/>
      <c r="I825" s="43">
        <f t="shared" si="49"/>
        <v>0</v>
      </c>
      <c r="J825" s="43">
        <f t="shared" si="50"/>
        <v>0</v>
      </c>
      <c r="K825" s="53"/>
      <c r="L825" s="68">
        <f t="shared" si="51"/>
        <v>0</v>
      </c>
    </row>
    <row r="826" spans="1:12" x14ac:dyDescent="0.25">
      <c r="A826" s="53"/>
      <c r="B826" s="53"/>
      <c r="C826" s="53"/>
      <c r="D826" s="74"/>
      <c r="E826" s="43">
        <f t="shared" si="48"/>
        <v>0</v>
      </c>
      <c r="F826" s="53"/>
      <c r="G826" s="53"/>
      <c r="H826" s="53"/>
      <c r="I826" s="43">
        <f t="shared" si="49"/>
        <v>0</v>
      </c>
      <c r="J826" s="43">
        <f t="shared" si="50"/>
        <v>0</v>
      </c>
      <c r="K826" s="53"/>
      <c r="L826" s="68">
        <f t="shared" si="51"/>
        <v>0</v>
      </c>
    </row>
    <row r="827" spans="1:12" x14ac:dyDescent="0.25">
      <c r="A827" s="53"/>
      <c r="B827" s="53"/>
      <c r="C827" s="53"/>
      <c r="D827" s="74"/>
      <c r="E827" s="43">
        <f t="shared" si="48"/>
        <v>0</v>
      </c>
      <c r="F827" s="53"/>
      <c r="G827" s="53"/>
      <c r="H827" s="53"/>
      <c r="I827" s="43">
        <f t="shared" si="49"/>
        <v>0</v>
      </c>
      <c r="J827" s="43">
        <f t="shared" si="50"/>
        <v>0</v>
      </c>
      <c r="K827" s="53"/>
      <c r="L827" s="68">
        <f t="shared" si="51"/>
        <v>0</v>
      </c>
    </row>
    <row r="828" spans="1:12" x14ac:dyDescent="0.25">
      <c r="A828" s="53"/>
      <c r="B828" s="53"/>
      <c r="C828" s="53"/>
      <c r="D828" s="74"/>
      <c r="E828" s="43">
        <f t="shared" si="48"/>
        <v>0</v>
      </c>
      <c r="F828" s="53"/>
      <c r="G828" s="53"/>
      <c r="H828" s="53"/>
      <c r="I828" s="43">
        <f t="shared" si="49"/>
        <v>0</v>
      </c>
      <c r="J828" s="43">
        <f t="shared" si="50"/>
        <v>0</v>
      </c>
      <c r="K828" s="53"/>
      <c r="L828" s="68">
        <f t="shared" si="51"/>
        <v>0</v>
      </c>
    </row>
    <row r="829" spans="1:12" x14ac:dyDescent="0.25">
      <c r="A829" s="53"/>
      <c r="B829" s="53"/>
      <c r="C829" s="53"/>
      <c r="D829" s="74"/>
      <c r="E829" s="43">
        <f t="shared" si="48"/>
        <v>0</v>
      </c>
      <c r="F829" s="53"/>
      <c r="G829" s="53"/>
      <c r="H829" s="53"/>
      <c r="I829" s="43">
        <f t="shared" si="49"/>
        <v>0</v>
      </c>
      <c r="J829" s="43">
        <f t="shared" si="50"/>
        <v>0</v>
      </c>
      <c r="K829" s="53"/>
      <c r="L829" s="68">
        <f t="shared" si="51"/>
        <v>0</v>
      </c>
    </row>
    <row r="830" spans="1:12" x14ac:dyDescent="0.25">
      <c r="A830" s="53"/>
      <c r="B830" s="53"/>
      <c r="C830" s="53"/>
      <c r="D830" s="74"/>
      <c r="E830" s="43">
        <f t="shared" si="48"/>
        <v>0</v>
      </c>
      <c r="F830" s="53"/>
      <c r="G830" s="53"/>
      <c r="H830" s="53"/>
      <c r="I830" s="43">
        <f t="shared" si="49"/>
        <v>0</v>
      </c>
      <c r="J830" s="43">
        <f t="shared" si="50"/>
        <v>0</v>
      </c>
      <c r="K830" s="53"/>
      <c r="L830" s="68">
        <f t="shared" si="51"/>
        <v>0</v>
      </c>
    </row>
    <row r="831" spans="1:12" x14ac:dyDescent="0.25">
      <c r="A831" s="53"/>
      <c r="B831" s="53"/>
      <c r="C831" s="53"/>
      <c r="D831" s="74"/>
      <c r="E831" s="43">
        <f t="shared" si="48"/>
        <v>0</v>
      </c>
      <c r="F831" s="53"/>
      <c r="G831" s="53"/>
      <c r="H831" s="53"/>
      <c r="I831" s="43">
        <f t="shared" si="49"/>
        <v>0</v>
      </c>
      <c r="J831" s="43">
        <f t="shared" si="50"/>
        <v>0</v>
      </c>
      <c r="K831" s="53"/>
      <c r="L831" s="68">
        <f t="shared" si="51"/>
        <v>0</v>
      </c>
    </row>
    <row r="832" spans="1:12" x14ac:dyDescent="0.25">
      <c r="A832" s="53"/>
      <c r="B832" s="53"/>
      <c r="C832" s="53"/>
      <c r="D832" s="74"/>
      <c r="E832" s="43">
        <f t="shared" si="48"/>
        <v>0</v>
      </c>
      <c r="F832" s="53"/>
      <c r="G832" s="53"/>
      <c r="H832" s="53"/>
      <c r="I832" s="43">
        <f t="shared" si="49"/>
        <v>0</v>
      </c>
      <c r="J832" s="43">
        <f t="shared" si="50"/>
        <v>0</v>
      </c>
      <c r="K832" s="53"/>
      <c r="L832" s="68">
        <f t="shared" si="51"/>
        <v>0</v>
      </c>
    </row>
    <row r="833" spans="1:12" x14ac:dyDescent="0.25">
      <c r="A833" s="53"/>
      <c r="B833" s="53"/>
      <c r="C833" s="53"/>
      <c r="D833" s="74"/>
      <c r="E833" s="43">
        <f t="shared" si="48"/>
        <v>0</v>
      </c>
      <c r="F833" s="53"/>
      <c r="G833" s="53"/>
      <c r="H833" s="53"/>
      <c r="I833" s="43">
        <f t="shared" si="49"/>
        <v>0</v>
      </c>
      <c r="J833" s="43">
        <f t="shared" si="50"/>
        <v>0</v>
      </c>
      <c r="K833" s="53"/>
      <c r="L833" s="68">
        <f t="shared" si="51"/>
        <v>0</v>
      </c>
    </row>
    <row r="834" spans="1:12" x14ac:dyDescent="0.25">
      <c r="A834" s="53"/>
      <c r="B834" s="53"/>
      <c r="C834" s="53"/>
      <c r="D834" s="74"/>
      <c r="E834" s="43">
        <f t="shared" si="48"/>
        <v>0</v>
      </c>
      <c r="F834" s="53"/>
      <c r="G834" s="53"/>
      <c r="H834" s="53"/>
      <c r="I834" s="43">
        <f t="shared" si="49"/>
        <v>0</v>
      </c>
      <c r="J834" s="43">
        <f t="shared" si="50"/>
        <v>0</v>
      </c>
      <c r="K834" s="53"/>
      <c r="L834" s="68">
        <f t="shared" si="51"/>
        <v>0</v>
      </c>
    </row>
    <row r="835" spans="1:12" x14ac:dyDescent="0.25">
      <c r="A835" s="53"/>
      <c r="B835" s="53"/>
      <c r="C835" s="53"/>
      <c r="D835" s="74"/>
      <c r="E835" s="43">
        <f t="shared" si="48"/>
        <v>0</v>
      </c>
      <c r="F835" s="53"/>
      <c r="G835" s="53"/>
      <c r="H835" s="53"/>
      <c r="I835" s="43">
        <f t="shared" si="49"/>
        <v>0</v>
      </c>
      <c r="J835" s="43">
        <f t="shared" si="50"/>
        <v>0</v>
      </c>
      <c r="K835" s="53"/>
      <c r="L835" s="68">
        <f t="shared" si="51"/>
        <v>0</v>
      </c>
    </row>
    <row r="836" spans="1:12" x14ac:dyDescent="0.25">
      <c r="A836" s="53"/>
      <c r="B836" s="53"/>
      <c r="C836" s="53"/>
      <c r="D836" s="74"/>
      <c r="E836" s="43">
        <f t="shared" ref="E836:E899" si="52">(B836*(C836+0.5))+D836</f>
        <v>0</v>
      </c>
      <c r="F836" s="53"/>
      <c r="G836" s="53"/>
      <c r="H836" s="53"/>
      <c r="I836" s="43">
        <f t="shared" ref="I836:I899" si="53">SUM(F836:H836)</f>
        <v>0</v>
      </c>
      <c r="J836" s="43">
        <f t="shared" ref="J836:J899" si="54">E836*I836</f>
        <v>0</v>
      </c>
      <c r="K836" s="53"/>
      <c r="L836" s="68">
        <f t="shared" ref="L836:L899" si="55" xml:space="preserve"> IF(K836="yes",J836* 1.5,J836)</f>
        <v>0</v>
      </c>
    </row>
    <row r="837" spans="1:12" x14ac:dyDescent="0.25">
      <c r="A837" s="53"/>
      <c r="B837" s="53"/>
      <c r="C837" s="53"/>
      <c r="D837" s="74"/>
      <c r="E837" s="43">
        <f t="shared" si="52"/>
        <v>0</v>
      </c>
      <c r="F837" s="53"/>
      <c r="G837" s="53"/>
      <c r="H837" s="53"/>
      <c r="I837" s="43">
        <f t="shared" si="53"/>
        <v>0</v>
      </c>
      <c r="J837" s="43">
        <f t="shared" si="54"/>
        <v>0</v>
      </c>
      <c r="K837" s="53"/>
      <c r="L837" s="68">
        <f t="shared" si="55"/>
        <v>0</v>
      </c>
    </row>
    <row r="838" spans="1:12" x14ac:dyDescent="0.25">
      <c r="A838" s="53"/>
      <c r="B838" s="53"/>
      <c r="C838" s="53"/>
      <c r="D838" s="74"/>
      <c r="E838" s="43">
        <f t="shared" si="52"/>
        <v>0</v>
      </c>
      <c r="F838" s="53"/>
      <c r="G838" s="53"/>
      <c r="H838" s="53"/>
      <c r="I838" s="43">
        <f t="shared" si="53"/>
        <v>0</v>
      </c>
      <c r="J838" s="43">
        <f t="shared" si="54"/>
        <v>0</v>
      </c>
      <c r="K838" s="53"/>
      <c r="L838" s="68">
        <f t="shared" si="55"/>
        <v>0</v>
      </c>
    </row>
    <row r="839" spans="1:12" x14ac:dyDescent="0.25">
      <c r="A839" s="53"/>
      <c r="B839" s="53"/>
      <c r="C839" s="53"/>
      <c r="D839" s="74"/>
      <c r="E839" s="43">
        <f t="shared" si="52"/>
        <v>0</v>
      </c>
      <c r="F839" s="53"/>
      <c r="G839" s="53"/>
      <c r="H839" s="53"/>
      <c r="I839" s="43">
        <f t="shared" si="53"/>
        <v>0</v>
      </c>
      <c r="J839" s="43">
        <f t="shared" si="54"/>
        <v>0</v>
      </c>
      <c r="K839" s="53"/>
      <c r="L839" s="68">
        <f t="shared" si="55"/>
        <v>0</v>
      </c>
    </row>
    <row r="840" spans="1:12" x14ac:dyDescent="0.25">
      <c r="A840" s="53"/>
      <c r="B840" s="53"/>
      <c r="C840" s="53"/>
      <c r="D840" s="74"/>
      <c r="E840" s="43">
        <f t="shared" si="52"/>
        <v>0</v>
      </c>
      <c r="F840" s="53"/>
      <c r="G840" s="53"/>
      <c r="H840" s="53"/>
      <c r="I840" s="43">
        <f t="shared" si="53"/>
        <v>0</v>
      </c>
      <c r="J840" s="43">
        <f t="shared" si="54"/>
        <v>0</v>
      </c>
      <c r="K840" s="53"/>
      <c r="L840" s="68">
        <f t="shared" si="55"/>
        <v>0</v>
      </c>
    </row>
    <row r="841" spans="1:12" x14ac:dyDescent="0.25">
      <c r="A841" s="53"/>
      <c r="B841" s="53"/>
      <c r="C841" s="53"/>
      <c r="D841" s="74"/>
      <c r="E841" s="43">
        <f t="shared" si="52"/>
        <v>0</v>
      </c>
      <c r="F841" s="53"/>
      <c r="G841" s="53"/>
      <c r="H841" s="53"/>
      <c r="I841" s="43">
        <f t="shared" si="53"/>
        <v>0</v>
      </c>
      <c r="J841" s="43">
        <f t="shared" si="54"/>
        <v>0</v>
      </c>
      <c r="K841" s="53"/>
      <c r="L841" s="68">
        <f t="shared" si="55"/>
        <v>0</v>
      </c>
    </row>
    <row r="842" spans="1:12" x14ac:dyDescent="0.25">
      <c r="A842" s="53"/>
      <c r="B842" s="53"/>
      <c r="C842" s="53"/>
      <c r="D842" s="74"/>
      <c r="E842" s="43">
        <f t="shared" si="52"/>
        <v>0</v>
      </c>
      <c r="F842" s="53"/>
      <c r="G842" s="53"/>
      <c r="H842" s="53"/>
      <c r="I842" s="43">
        <f t="shared" si="53"/>
        <v>0</v>
      </c>
      <c r="J842" s="43">
        <f t="shared" si="54"/>
        <v>0</v>
      </c>
      <c r="K842" s="53"/>
      <c r="L842" s="68">
        <f t="shared" si="55"/>
        <v>0</v>
      </c>
    </row>
    <row r="843" spans="1:12" x14ac:dyDescent="0.25">
      <c r="A843" s="53"/>
      <c r="B843" s="53"/>
      <c r="C843" s="53"/>
      <c r="D843" s="74"/>
      <c r="E843" s="43">
        <f t="shared" si="52"/>
        <v>0</v>
      </c>
      <c r="F843" s="53"/>
      <c r="G843" s="53"/>
      <c r="H843" s="53"/>
      <c r="I843" s="43">
        <f t="shared" si="53"/>
        <v>0</v>
      </c>
      <c r="J843" s="43">
        <f t="shared" si="54"/>
        <v>0</v>
      </c>
      <c r="K843" s="53"/>
      <c r="L843" s="68">
        <f t="shared" si="55"/>
        <v>0</v>
      </c>
    </row>
    <row r="844" spans="1:12" x14ac:dyDescent="0.25">
      <c r="A844" s="53"/>
      <c r="B844" s="53"/>
      <c r="C844" s="53"/>
      <c r="D844" s="74"/>
      <c r="E844" s="43">
        <f t="shared" si="52"/>
        <v>0</v>
      </c>
      <c r="F844" s="53"/>
      <c r="G844" s="53"/>
      <c r="H844" s="53"/>
      <c r="I844" s="43">
        <f t="shared" si="53"/>
        <v>0</v>
      </c>
      <c r="J844" s="43">
        <f t="shared" si="54"/>
        <v>0</v>
      </c>
      <c r="K844" s="53"/>
      <c r="L844" s="68">
        <f t="shared" si="55"/>
        <v>0</v>
      </c>
    </row>
    <row r="845" spans="1:12" x14ac:dyDescent="0.25">
      <c r="A845" s="53"/>
      <c r="B845" s="53"/>
      <c r="C845" s="53"/>
      <c r="D845" s="74"/>
      <c r="E845" s="43">
        <f t="shared" si="52"/>
        <v>0</v>
      </c>
      <c r="F845" s="53"/>
      <c r="G845" s="53"/>
      <c r="H845" s="53"/>
      <c r="I845" s="43">
        <f t="shared" si="53"/>
        <v>0</v>
      </c>
      <c r="J845" s="43">
        <f t="shared" si="54"/>
        <v>0</v>
      </c>
      <c r="K845" s="53"/>
      <c r="L845" s="68">
        <f t="shared" si="55"/>
        <v>0</v>
      </c>
    </row>
    <row r="846" spans="1:12" x14ac:dyDescent="0.25">
      <c r="A846" s="53"/>
      <c r="B846" s="53"/>
      <c r="C846" s="53"/>
      <c r="D846" s="74"/>
      <c r="E846" s="43">
        <f t="shared" si="52"/>
        <v>0</v>
      </c>
      <c r="F846" s="53"/>
      <c r="G846" s="53"/>
      <c r="H846" s="53"/>
      <c r="I846" s="43">
        <f t="shared" si="53"/>
        <v>0</v>
      </c>
      <c r="J846" s="43">
        <f t="shared" si="54"/>
        <v>0</v>
      </c>
      <c r="K846" s="53"/>
      <c r="L846" s="68">
        <f t="shared" si="55"/>
        <v>0</v>
      </c>
    </row>
    <row r="847" spans="1:12" x14ac:dyDescent="0.25">
      <c r="A847" s="53"/>
      <c r="B847" s="53"/>
      <c r="C847" s="53"/>
      <c r="D847" s="74"/>
      <c r="E847" s="43">
        <f t="shared" si="52"/>
        <v>0</v>
      </c>
      <c r="F847" s="53"/>
      <c r="G847" s="53"/>
      <c r="H847" s="53"/>
      <c r="I847" s="43">
        <f t="shared" si="53"/>
        <v>0</v>
      </c>
      <c r="J847" s="43">
        <f t="shared" si="54"/>
        <v>0</v>
      </c>
      <c r="K847" s="53"/>
      <c r="L847" s="68">
        <f t="shared" si="55"/>
        <v>0</v>
      </c>
    </row>
    <row r="848" spans="1:12" x14ac:dyDescent="0.25">
      <c r="A848" s="53"/>
      <c r="B848" s="53"/>
      <c r="C848" s="53"/>
      <c r="D848" s="74"/>
      <c r="E848" s="43">
        <f t="shared" si="52"/>
        <v>0</v>
      </c>
      <c r="F848" s="53"/>
      <c r="G848" s="53"/>
      <c r="H848" s="53"/>
      <c r="I848" s="43">
        <f t="shared" si="53"/>
        <v>0</v>
      </c>
      <c r="J848" s="43">
        <f t="shared" si="54"/>
        <v>0</v>
      </c>
      <c r="K848" s="53"/>
      <c r="L848" s="68">
        <f t="shared" si="55"/>
        <v>0</v>
      </c>
    </row>
    <row r="849" spans="1:12" x14ac:dyDescent="0.25">
      <c r="A849" s="53"/>
      <c r="B849" s="53"/>
      <c r="C849" s="53"/>
      <c r="D849" s="74"/>
      <c r="E849" s="43">
        <f t="shared" si="52"/>
        <v>0</v>
      </c>
      <c r="F849" s="53"/>
      <c r="G849" s="53"/>
      <c r="H849" s="53"/>
      <c r="I849" s="43">
        <f t="shared" si="53"/>
        <v>0</v>
      </c>
      <c r="J849" s="43">
        <f t="shared" si="54"/>
        <v>0</v>
      </c>
      <c r="K849" s="53"/>
      <c r="L849" s="68">
        <f t="shared" si="55"/>
        <v>0</v>
      </c>
    </row>
    <row r="850" spans="1:12" x14ac:dyDescent="0.25">
      <c r="A850" s="53"/>
      <c r="B850" s="53"/>
      <c r="C850" s="53"/>
      <c r="D850" s="74"/>
      <c r="E850" s="43">
        <f t="shared" si="52"/>
        <v>0</v>
      </c>
      <c r="F850" s="53"/>
      <c r="G850" s="53"/>
      <c r="H850" s="53"/>
      <c r="I850" s="43">
        <f t="shared" si="53"/>
        <v>0</v>
      </c>
      <c r="J850" s="43">
        <f t="shared" si="54"/>
        <v>0</v>
      </c>
      <c r="K850" s="53"/>
      <c r="L850" s="68">
        <f t="shared" si="55"/>
        <v>0</v>
      </c>
    </row>
    <row r="851" spans="1:12" x14ac:dyDescent="0.25">
      <c r="A851" s="53"/>
      <c r="B851" s="53"/>
      <c r="C851" s="53"/>
      <c r="D851" s="74"/>
      <c r="E851" s="43">
        <f t="shared" si="52"/>
        <v>0</v>
      </c>
      <c r="F851" s="53"/>
      <c r="G851" s="53"/>
      <c r="H851" s="53"/>
      <c r="I851" s="43">
        <f t="shared" si="53"/>
        <v>0</v>
      </c>
      <c r="J851" s="43">
        <f t="shared" si="54"/>
        <v>0</v>
      </c>
      <c r="K851" s="53"/>
      <c r="L851" s="68">
        <f t="shared" si="55"/>
        <v>0</v>
      </c>
    </row>
    <row r="852" spans="1:12" x14ac:dyDescent="0.25">
      <c r="A852" s="53"/>
      <c r="B852" s="53"/>
      <c r="C852" s="53"/>
      <c r="D852" s="74"/>
      <c r="E852" s="43">
        <f t="shared" si="52"/>
        <v>0</v>
      </c>
      <c r="F852" s="53"/>
      <c r="G852" s="53"/>
      <c r="H852" s="53"/>
      <c r="I852" s="43">
        <f t="shared" si="53"/>
        <v>0</v>
      </c>
      <c r="J852" s="43">
        <f t="shared" si="54"/>
        <v>0</v>
      </c>
      <c r="K852" s="53"/>
      <c r="L852" s="68">
        <f t="shared" si="55"/>
        <v>0</v>
      </c>
    </row>
    <row r="853" spans="1:12" x14ac:dyDescent="0.25">
      <c r="A853" s="53"/>
      <c r="B853" s="53"/>
      <c r="C853" s="53"/>
      <c r="D853" s="74"/>
      <c r="E853" s="43">
        <f t="shared" si="52"/>
        <v>0</v>
      </c>
      <c r="F853" s="53"/>
      <c r="G853" s="53"/>
      <c r="H853" s="53"/>
      <c r="I853" s="43">
        <f t="shared" si="53"/>
        <v>0</v>
      </c>
      <c r="J853" s="43">
        <f t="shared" si="54"/>
        <v>0</v>
      </c>
      <c r="K853" s="53"/>
      <c r="L853" s="68">
        <f t="shared" si="55"/>
        <v>0</v>
      </c>
    </row>
    <row r="854" spans="1:12" x14ac:dyDescent="0.25">
      <c r="A854" s="53"/>
      <c r="B854" s="53"/>
      <c r="C854" s="53"/>
      <c r="D854" s="74"/>
      <c r="E854" s="43">
        <f t="shared" si="52"/>
        <v>0</v>
      </c>
      <c r="F854" s="53"/>
      <c r="G854" s="53"/>
      <c r="H854" s="53"/>
      <c r="I854" s="43">
        <f t="shared" si="53"/>
        <v>0</v>
      </c>
      <c r="J854" s="43">
        <f t="shared" si="54"/>
        <v>0</v>
      </c>
      <c r="K854" s="53"/>
      <c r="L854" s="68">
        <f t="shared" si="55"/>
        <v>0</v>
      </c>
    </row>
    <row r="855" spans="1:12" x14ac:dyDescent="0.25">
      <c r="A855" s="53"/>
      <c r="B855" s="53"/>
      <c r="C855" s="53"/>
      <c r="D855" s="74"/>
      <c r="E855" s="43">
        <f t="shared" si="52"/>
        <v>0</v>
      </c>
      <c r="F855" s="53"/>
      <c r="G855" s="53"/>
      <c r="H855" s="53"/>
      <c r="I855" s="43">
        <f t="shared" si="53"/>
        <v>0</v>
      </c>
      <c r="J855" s="43">
        <f t="shared" si="54"/>
        <v>0</v>
      </c>
      <c r="K855" s="53"/>
      <c r="L855" s="68">
        <f t="shared" si="55"/>
        <v>0</v>
      </c>
    </row>
    <row r="856" spans="1:12" x14ac:dyDescent="0.25">
      <c r="A856" s="53"/>
      <c r="B856" s="53"/>
      <c r="C856" s="53"/>
      <c r="D856" s="74"/>
      <c r="E856" s="43">
        <f t="shared" si="52"/>
        <v>0</v>
      </c>
      <c r="F856" s="53"/>
      <c r="G856" s="53"/>
      <c r="H856" s="53"/>
      <c r="I856" s="43">
        <f t="shared" si="53"/>
        <v>0</v>
      </c>
      <c r="J856" s="43">
        <f t="shared" si="54"/>
        <v>0</v>
      </c>
      <c r="K856" s="53"/>
      <c r="L856" s="68">
        <f t="shared" si="55"/>
        <v>0</v>
      </c>
    </row>
    <row r="857" spans="1:12" x14ac:dyDescent="0.25">
      <c r="A857" s="53"/>
      <c r="B857" s="53"/>
      <c r="C857" s="53"/>
      <c r="D857" s="74"/>
      <c r="E857" s="43">
        <f t="shared" si="52"/>
        <v>0</v>
      </c>
      <c r="F857" s="53"/>
      <c r="G857" s="53"/>
      <c r="H857" s="53"/>
      <c r="I857" s="43">
        <f t="shared" si="53"/>
        <v>0</v>
      </c>
      <c r="J857" s="43">
        <f t="shared" si="54"/>
        <v>0</v>
      </c>
      <c r="K857" s="53"/>
      <c r="L857" s="68">
        <f t="shared" si="55"/>
        <v>0</v>
      </c>
    </row>
    <row r="858" spans="1:12" x14ac:dyDescent="0.25">
      <c r="A858" s="53"/>
      <c r="B858" s="53"/>
      <c r="C858" s="53"/>
      <c r="D858" s="74"/>
      <c r="E858" s="43">
        <f t="shared" si="52"/>
        <v>0</v>
      </c>
      <c r="F858" s="53"/>
      <c r="G858" s="53"/>
      <c r="H858" s="53"/>
      <c r="I858" s="43">
        <f t="shared" si="53"/>
        <v>0</v>
      </c>
      <c r="J858" s="43">
        <f t="shared" si="54"/>
        <v>0</v>
      </c>
      <c r="K858" s="53"/>
      <c r="L858" s="68">
        <f t="shared" si="55"/>
        <v>0</v>
      </c>
    </row>
    <row r="859" spans="1:12" x14ac:dyDescent="0.25">
      <c r="A859" s="53"/>
      <c r="B859" s="53"/>
      <c r="C859" s="53"/>
      <c r="D859" s="74"/>
      <c r="E859" s="43">
        <f t="shared" si="52"/>
        <v>0</v>
      </c>
      <c r="F859" s="53"/>
      <c r="G859" s="53"/>
      <c r="H859" s="53"/>
      <c r="I859" s="43">
        <f t="shared" si="53"/>
        <v>0</v>
      </c>
      <c r="J859" s="43">
        <f t="shared" si="54"/>
        <v>0</v>
      </c>
      <c r="K859" s="53"/>
      <c r="L859" s="68">
        <f t="shared" si="55"/>
        <v>0</v>
      </c>
    </row>
    <row r="860" spans="1:12" x14ac:dyDescent="0.25">
      <c r="A860" s="53"/>
      <c r="B860" s="53"/>
      <c r="C860" s="53"/>
      <c r="D860" s="74"/>
      <c r="E860" s="43">
        <f t="shared" si="52"/>
        <v>0</v>
      </c>
      <c r="F860" s="53"/>
      <c r="G860" s="53"/>
      <c r="H860" s="53"/>
      <c r="I860" s="43">
        <f t="shared" si="53"/>
        <v>0</v>
      </c>
      <c r="J860" s="43">
        <f t="shared" si="54"/>
        <v>0</v>
      </c>
      <c r="K860" s="53"/>
      <c r="L860" s="68">
        <f t="shared" si="55"/>
        <v>0</v>
      </c>
    </row>
    <row r="861" spans="1:12" x14ac:dyDescent="0.25">
      <c r="A861" s="53"/>
      <c r="B861" s="53"/>
      <c r="C861" s="53"/>
      <c r="D861" s="74"/>
      <c r="E861" s="43">
        <f t="shared" si="52"/>
        <v>0</v>
      </c>
      <c r="F861" s="53"/>
      <c r="G861" s="53"/>
      <c r="H861" s="53"/>
      <c r="I861" s="43">
        <f t="shared" si="53"/>
        <v>0</v>
      </c>
      <c r="J861" s="43">
        <f t="shared" si="54"/>
        <v>0</v>
      </c>
      <c r="K861" s="53"/>
      <c r="L861" s="68">
        <f t="shared" si="55"/>
        <v>0</v>
      </c>
    </row>
    <row r="862" spans="1:12" x14ac:dyDescent="0.25">
      <c r="A862" s="53"/>
      <c r="B862" s="53"/>
      <c r="C862" s="53"/>
      <c r="D862" s="74"/>
      <c r="E862" s="43">
        <f t="shared" si="52"/>
        <v>0</v>
      </c>
      <c r="F862" s="53"/>
      <c r="G862" s="53"/>
      <c r="H862" s="53"/>
      <c r="I862" s="43">
        <f t="shared" si="53"/>
        <v>0</v>
      </c>
      <c r="J862" s="43">
        <f t="shared" si="54"/>
        <v>0</v>
      </c>
      <c r="K862" s="53"/>
      <c r="L862" s="68">
        <f t="shared" si="55"/>
        <v>0</v>
      </c>
    </row>
    <row r="863" spans="1:12" x14ac:dyDescent="0.25">
      <c r="A863" s="53"/>
      <c r="B863" s="53"/>
      <c r="C863" s="53"/>
      <c r="D863" s="74"/>
      <c r="E863" s="43">
        <f t="shared" si="52"/>
        <v>0</v>
      </c>
      <c r="F863" s="53"/>
      <c r="G863" s="53"/>
      <c r="H863" s="53"/>
      <c r="I863" s="43">
        <f t="shared" si="53"/>
        <v>0</v>
      </c>
      <c r="J863" s="43">
        <f t="shared" si="54"/>
        <v>0</v>
      </c>
      <c r="K863" s="53"/>
      <c r="L863" s="68">
        <f t="shared" si="55"/>
        <v>0</v>
      </c>
    </row>
    <row r="864" spans="1:12" x14ac:dyDescent="0.25">
      <c r="A864" s="53"/>
      <c r="B864" s="53"/>
      <c r="C864" s="53"/>
      <c r="D864" s="74"/>
      <c r="E864" s="43">
        <f t="shared" si="52"/>
        <v>0</v>
      </c>
      <c r="F864" s="53"/>
      <c r="G864" s="53"/>
      <c r="H864" s="53"/>
      <c r="I864" s="43">
        <f t="shared" si="53"/>
        <v>0</v>
      </c>
      <c r="J864" s="43">
        <f t="shared" si="54"/>
        <v>0</v>
      </c>
      <c r="K864" s="53"/>
      <c r="L864" s="68">
        <f t="shared" si="55"/>
        <v>0</v>
      </c>
    </row>
    <row r="865" spans="1:12" x14ac:dyDescent="0.25">
      <c r="A865" s="53"/>
      <c r="B865" s="53"/>
      <c r="C865" s="53"/>
      <c r="D865" s="74"/>
      <c r="E865" s="43">
        <f t="shared" si="52"/>
        <v>0</v>
      </c>
      <c r="F865" s="53"/>
      <c r="G865" s="53"/>
      <c r="H865" s="53"/>
      <c r="I865" s="43">
        <f t="shared" si="53"/>
        <v>0</v>
      </c>
      <c r="J865" s="43">
        <f t="shared" si="54"/>
        <v>0</v>
      </c>
      <c r="K865" s="53"/>
      <c r="L865" s="68">
        <f t="shared" si="55"/>
        <v>0</v>
      </c>
    </row>
    <row r="866" spans="1:12" x14ac:dyDescent="0.25">
      <c r="A866" s="53"/>
      <c r="B866" s="53"/>
      <c r="C866" s="53"/>
      <c r="D866" s="74"/>
      <c r="E866" s="43">
        <f t="shared" si="52"/>
        <v>0</v>
      </c>
      <c r="F866" s="53"/>
      <c r="G866" s="53"/>
      <c r="H866" s="53"/>
      <c r="I866" s="43">
        <f t="shared" si="53"/>
        <v>0</v>
      </c>
      <c r="J866" s="43">
        <f t="shared" si="54"/>
        <v>0</v>
      </c>
      <c r="K866" s="53"/>
      <c r="L866" s="68">
        <f t="shared" si="55"/>
        <v>0</v>
      </c>
    </row>
    <row r="867" spans="1:12" x14ac:dyDescent="0.25">
      <c r="A867" s="53"/>
      <c r="B867" s="53"/>
      <c r="C867" s="53"/>
      <c r="D867" s="74"/>
      <c r="E867" s="43">
        <f t="shared" si="52"/>
        <v>0</v>
      </c>
      <c r="F867" s="53"/>
      <c r="G867" s="53"/>
      <c r="H867" s="53"/>
      <c r="I867" s="43">
        <f t="shared" si="53"/>
        <v>0</v>
      </c>
      <c r="J867" s="43">
        <f t="shared" si="54"/>
        <v>0</v>
      </c>
      <c r="K867" s="53"/>
      <c r="L867" s="68">
        <f t="shared" si="55"/>
        <v>0</v>
      </c>
    </row>
    <row r="868" spans="1:12" x14ac:dyDescent="0.25">
      <c r="A868" s="53"/>
      <c r="B868" s="53"/>
      <c r="C868" s="53"/>
      <c r="D868" s="74"/>
      <c r="E868" s="43">
        <f t="shared" si="52"/>
        <v>0</v>
      </c>
      <c r="F868" s="53"/>
      <c r="G868" s="53"/>
      <c r="H868" s="53"/>
      <c r="I868" s="43">
        <f t="shared" si="53"/>
        <v>0</v>
      </c>
      <c r="J868" s="43">
        <f t="shared" si="54"/>
        <v>0</v>
      </c>
      <c r="K868" s="53"/>
      <c r="L868" s="68">
        <f t="shared" si="55"/>
        <v>0</v>
      </c>
    </row>
    <row r="869" spans="1:12" x14ac:dyDescent="0.25">
      <c r="A869" s="53"/>
      <c r="B869" s="53"/>
      <c r="C869" s="53"/>
      <c r="D869" s="74"/>
      <c r="E869" s="43">
        <f t="shared" si="52"/>
        <v>0</v>
      </c>
      <c r="F869" s="53"/>
      <c r="G869" s="53"/>
      <c r="H869" s="53"/>
      <c r="I869" s="43">
        <f t="shared" si="53"/>
        <v>0</v>
      </c>
      <c r="J869" s="43">
        <f t="shared" si="54"/>
        <v>0</v>
      </c>
      <c r="K869" s="53"/>
      <c r="L869" s="68">
        <f t="shared" si="55"/>
        <v>0</v>
      </c>
    </row>
    <row r="870" spans="1:12" x14ac:dyDescent="0.25">
      <c r="A870" s="53"/>
      <c r="B870" s="53"/>
      <c r="C870" s="53"/>
      <c r="D870" s="74"/>
      <c r="E870" s="43">
        <f t="shared" si="52"/>
        <v>0</v>
      </c>
      <c r="F870" s="53"/>
      <c r="G870" s="53"/>
      <c r="H870" s="53"/>
      <c r="I870" s="43">
        <f t="shared" si="53"/>
        <v>0</v>
      </c>
      <c r="J870" s="43">
        <f t="shared" si="54"/>
        <v>0</v>
      </c>
      <c r="K870" s="53"/>
      <c r="L870" s="68">
        <f t="shared" si="55"/>
        <v>0</v>
      </c>
    </row>
    <row r="871" spans="1:12" x14ac:dyDescent="0.25">
      <c r="A871" s="53"/>
      <c r="B871" s="53"/>
      <c r="C871" s="53"/>
      <c r="D871" s="74"/>
      <c r="E871" s="43">
        <f t="shared" si="52"/>
        <v>0</v>
      </c>
      <c r="F871" s="53"/>
      <c r="G871" s="53"/>
      <c r="H871" s="53"/>
      <c r="I871" s="43">
        <f t="shared" si="53"/>
        <v>0</v>
      </c>
      <c r="J871" s="43">
        <f t="shared" si="54"/>
        <v>0</v>
      </c>
      <c r="K871" s="53"/>
      <c r="L871" s="68">
        <f t="shared" si="55"/>
        <v>0</v>
      </c>
    </row>
    <row r="872" spans="1:12" x14ac:dyDescent="0.25">
      <c r="A872" s="53"/>
      <c r="B872" s="53"/>
      <c r="C872" s="53"/>
      <c r="D872" s="74"/>
      <c r="E872" s="43">
        <f t="shared" si="52"/>
        <v>0</v>
      </c>
      <c r="F872" s="53"/>
      <c r="G872" s="53"/>
      <c r="H872" s="53"/>
      <c r="I872" s="43">
        <f t="shared" si="53"/>
        <v>0</v>
      </c>
      <c r="J872" s="43">
        <f t="shared" si="54"/>
        <v>0</v>
      </c>
      <c r="K872" s="53"/>
      <c r="L872" s="68">
        <f t="shared" si="55"/>
        <v>0</v>
      </c>
    </row>
    <row r="873" spans="1:12" x14ac:dyDescent="0.25">
      <c r="A873" s="53"/>
      <c r="B873" s="53"/>
      <c r="C873" s="53"/>
      <c r="D873" s="74"/>
      <c r="E873" s="43">
        <f t="shared" si="52"/>
        <v>0</v>
      </c>
      <c r="F873" s="53"/>
      <c r="G873" s="53"/>
      <c r="H873" s="53"/>
      <c r="I873" s="43">
        <f t="shared" si="53"/>
        <v>0</v>
      </c>
      <c r="J873" s="43">
        <f t="shared" si="54"/>
        <v>0</v>
      </c>
      <c r="K873" s="53"/>
      <c r="L873" s="68">
        <f t="shared" si="55"/>
        <v>0</v>
      </c>
    </row>
    <row r="874" spans="1:12" x14ac:dyDescent="0.25">
      <c r="A874" s="53"/>
      <c r="B874" s="53"/>
      <c r="C874" s="53"/>
      <c r="D874" s="74"/>
      <c r="E874" s="43">
        <f t="shared" si="52"/>
        <v>0</v>
      </c>
      <c r="F874" s="53"/>
      <c r="G874" s="53"/>
      <c r="H874" s="53"/>
      <c r="I874" s="43">
        <f t="shared" si="53"/>
        <v>0</v>
      </c>
      <c r="J874" s="43">
        <f t="shared" si="54"/>
        <v>0</v>
      </c>
      <c r="K874" s="53"/>
      <c r="L874" s="68">
        <f t="shared" si="55"/>
        <v>0</v>
      </c>
    </row>
    <row r="875" spans="1:12" x14ac:dyDescent="0.25">
      <c r="A875" s="53"/>
      <c r="B875" s="53"/>
      <c r="C875" s="53"/>
      <c r="D875" s="74"/>
      <c r="E875" s="43">
        <f t="shared" si="52"/>
        <v>0</v>
      </c>
      <c r="F875" s="53"/>
      <c r="G875" s="53"/>
      <c r="H875" s="53"/>
      <c r="I875" s="43">
        <f t="shared" si="53"/>
        <v>0</v>
      </c>
      <c r="J875" s="43">
        <f t="shared" si="54"/>
        <v>0</v>
      </c>
      <c r="K875" s="53"/>
      <c r="L875" s="68">
        <f t="shared" si="55"/>
        <v>0</v>
      </c>
    </row>
    <row r="876" spans="1:12" x14ac:dyDescent="0.25">
      <c r="A876" s="53"/>
      <c r="B876" s="53"/>
      <c r="C876" s="53"/>
      <c r="D876" s="74"/>
      <c r="E876" s="43">
        <f t="shared" si="52"/>
        <v>0</v>
      </c>
      <c r="F876" s="53"/>
      <c r="G876" s="53"/>
      <c r="H876" s="53"/>
      <c r="I876" s="43">
        <f t="shared" si="53"/>
        <v>0</v>
      </c>
      <c r="J876" s="43">
        <f t="shared" si="54"/>
        <v>0</v>
      </c>
      <c r="K876" s="53"/>
      <c r="L876" s="68">
        <f t="shared" si="55"/>
        <v>0</v>
      </c>
    </row>
    <row r="877" spans="1:12" x14ac:dyDescent="0.25">
      <c r="A877" s="53"/>
      <c r="B877" s="53"/>
      <c r="C877" s="53"/>
      <c r="D877" s="74"/>
      <c r="E877" s="43">
        <f t="shared" si="52"/>
        <v>0</v>
      </c>
      <c r="F877" s="53"/>
      <c r="G877" s="53"/>
      <c r="H877" s="53"/>
      <c r="I877" s="43">
        <f t="shared" si="53"/>
        <v>0</v>
      </c>
      <c r="J877" s="43">
        <f t="shared" si="54"/>
        <v>0</v>
      </c>
      <c r="K877" s="53"/>
      <c r="L877" s="68">
        <f t="shared" si="55"/>
        <v>0</v>
      </c>
    </row>
    <row r="878" spans="1:12" x14ac:dyDescent="0.25">
      <c r="A878" s="53"/>
      <c r="B878" s="53"/>
      <c r="C878" s="53"/>
      <c r="D878" s="74"/>
      <c r="E878" s="43">
        <f t="shared" si="52"/>
        <v>0</v>
      </c>
      <c r="F878" s="53"/>
      <c r="G878" s="53"/>
      <c r="H878" s="53"/>
      <c r="I878" s="43">
        <f t="shared" si="53"/>
        <v>0</v>
      </c>
      <c r="J878" s="43">
        <f t="shared" si="54"/>
        <v>0</v>
      </c>
      <c r="K878" s="53"/>
      <c r="L878" s="68">
        <f t="shared" si="55"/>
        <v>0</v>
      </c>
    </row>
    <row r="879" spans="1:12" x14ac:dyDescent="0.25">
      <c r="A879" s="53"/>
      <c r="B879" s="53"/>
      <c r="C879" s="53"/>
      <c r="D879" s="74"/>
      <c r="E879" s="43">
        <f t="shared" si="52"/>
        <v>0</v>
      </c>
      <c r="F879" s="53"/>
      <c r="G879" s="53"/>
      <c r="H879" s="53"/>
      <c r="I879" s="43">
        <f t="shared" si="53"/>
        <v>0</v>
      </c>
      <c r="J879" s="43">
        <f t="shared" si="54"/>
        <v>0</v>
      </c>
      <c r="K879" s="53"/>
      <c r="L879" s="68">
        <f t="shared" si="55"/>
        <v>0</v>
      </c>
    </row>
    <row r="880" spans="1:12" x14ac:dyDescent="0.25">
      <c r="A880" s="53"/>
      <c r="B880" s="53"/>
      <c r="C880" s="53"/>
      <c r="D880" s="74"/>
      <c r="E880" s="43">
        <f t="shared" si="52"/>
        <v>0</v>
      </c>
      <c r="F880" s="53"/>
      <c r="G880" s="53"/>
      <c r="H880" s="53"/>
      <c r="I880" s="43">
        <f t="shared" si="53"/>
        <v>0</v>
      </c>
      <c r="J880" s="43">
        <f t="shared" si="54"/>
        <v>0</v>
      </c>
      <c r="K880" s="53"/>
      <c r="L880" s="68">
        <f t="shared" si="55"/>
        <v>0</v>
      </c>
    </row>
    <row r="881" spans="1:12" x14ac:dyDescent="0.25">
      <c r="A881" s="53"/>
      <c r="B881" s="53"/>
      <c r="C881" s="53"/>
      <c r="D881" s="74"/>
      <c r="E881" s="43">
        <f t="shared" si="52"/>
        <v>0</v>
      </c>
      <c r="F881" s="53"/>
      <c r="G881" s="53"/>
      <c r="H881" s="53"/>
      <c r="I881" s="43">
        <f t="shared" si="53"/>
        <v>0</v>
      </c>
      <c r="J881" s="43">
        <f t="shared" si="54"/>
        <v>0</v>
      </c>
      <c r="K881" s="53"/>
      <c r="L881" s="68">
        <f t="shared" si="55"/>
        <v>0</v>
      </c>
    </row>
    <row r="882" spans="1:12" x14ac:dyDescent="0.25">
      <c r="A882" s="53"/>
      <c r="B882" s="53"/>
      <c r="C882" s="53"/>
      <c r="D882" s="74"/>
      <c r="E882" s="43">
        <f t="shared" si="52"/>
        <v>0</v>
      </c>
      <c r="F882" s="53"/>
      <c r="G882" s="53"/>
      <c r="H882" s="53"/>
      <c r="I882" s="43">
        <f t="shared" si="53"/>
        <v>0</v>
      </c>
      <c r="J882" s="43">
        <f t="shared" si="54"/>
        <v>0</v>
      </c>
      <c r="K882" s="53"/>
      <c r="L882" s="68">
        <f t="shared" si="55"/>
        <v>0</v>
      </c>
    </row>
    <row r="883" spans="1:12" x14ac:dyDescent="0.25">
      <c r="A883" s="53"/>
      <c r="B883" s="53"/>
      <c r="C883" s="53"/>
      <c r="D883" s="74"/>
      <c r="E883" s="43">
        <f t="shared" si="52"/>
        <v>0</v>
      </c>
      <c r="F883" s="53"/>
      <c r="G883" s="53"/>
      <c r="H883" s="53"/>
      <c r="I883" s="43">
        <f t="shared" si="53"/>
        <v>0</v>
      </c>
      <c r="J883" s="43">
        <f t="shared" si="54"/>
        <v>0</v>
      </c>
      <c r="K883" s="53"/>
      <c r="L883" s="68">
        <f t="shared" si="55"/>
        <v>0</v>
      </c>
    </row>
    <row r="884" spans="1:12" x14ac:dyDescent="0.25">
      <c r="A884" s="53"/>
      <c r="B884" s="53"/>
      <c r="C884" s="53"/>
      <c r="D884" s="74"/>
      <c r="E884" s="43">
        <f t="shared" si="52"/>
        <v>0</v>
      </c>
      <c r="F884" s="53"/>
      <c r="G884" s="53"/>
      <c r="H884" s="53"/>
      <c r="I884" s="43">
        <f t="shared" si="53"/>
        <v>0</v>
      </c>
      <c r="J884" s="43">
        <f t="shared" si="54"/>
        <v>0</v>
      </c>
      <c r="K884" s="53"/>
      <c r="L884" s="68">
        <f t="shared" si="55"/>
        <v>0</v>
      </c>
    </row>
    <row r="885" spans="1:12" x14ac:dyDescent="0.25">
      <c r="A885" s="53"/>
      <c r="B885" s="53"/>
      <c r="C885" s="53"/>
      <c r="D885" s="74"/>
      <c r="E885" s="43">
        <f t="shared" si="52"/>
        <v>0</v>
      </c>
      <c r="F885" s="53"/>
      <c r="G885" s="53"/>
      <c r="H885" s="53"/>
      <c r="I885" s="43">
        <f t="shared" si="53"/>
        <v>0</v>
      </c>
      <c r="J885" s="43">
        <f t="shared" si="54"/>
        <v>0</v>
      </c>
      <c r="K885" s="53"/>
      <c r="L885" s="68">
        <f t="shared" si="55"/>
        <v>0</v>
      </c>
    </row>
    <row r="886" spans="1:12" x14ac:dyDescent="0.25">
      <c r="A886" s="53"/>
      <c r="B886" s="53"/>
      <c r="C886" s="53"/>
      <c r="D886" s="74"/>
      <c r="E886" s="43">
        <f t="shared" si="52"/>
        <v>0</v>
      </c>
      <c r="F886" s="53"/>
      <c r="G886" s="53"/>
      <c r="H886" s="53"/>
      <c r="I886" s="43">
        <f t="shared" si="53"/>
        <v>0</v>
      </c>
      <c r="J886" s="43">
        <f t="shared" si="54"/>
        <v>0</v>
      </c>
      <c r="K886" s="53"/>
      <c r="L886" s="68">
        <f t="shared" si="55"/>
        <v>0</v>
      </c>
    </row>
    <row r="887" spans="1:12" x14ac:dyDescent="0.25">
      <c r="A887" s="53"/>
      <c r="B887" s="53"/>
      <c r="C887" s="53"/>
      <c r="D887" s="74"/>
      <c r="E887" s="43">
        <f t="shared" si="52"/>
        <v>0</v>
      </c>
      <c r="F887" s="53"/>
      <c r="G887" s="53"/>
      <c r="H887" s="53"/>
      <c r="I887" s="43">
        <f t="shared" si="53"/>
        <v>0</v>
      </c>
      <c r="J887" s="43">
        <f t="shared" si="54"/>
        <v>0</v>
      </c>
      <c r="K887" s="53"/>
      <c r="L887" s="68">
        <f t="shared" si="55"/>
        <v>0</v>
      </c>
    </row>
    <row r="888" spans="1:12" x14ac:dyDescent="0.25">
      <c r="A888" s="53"/>
      <c r="B888" s="53"/>
      <c r="C888" s="53"/>
      <c r="D888" s="74"/>
      <c r="E888" s="43">
        <f t="shared" si="52"/>
        <v>0</v>
      </c>
      <c r="F888" s="53"/>
      <c r="G888" s="53"/>
      <c r="H888" s="53"/>
      <c r="I888" s="43">
        <f t="shared" si="53"/>
        <v>0</v>
      </c>
      <c r="J888" s="43">
        <f t="shared" si="54"/>
        <v>0</v>
      </c>
      <c r="K888" s="53"/>
      <c r="L888" s="68">
        <f t="shared" si="55"/>
        <v>0</v>
      </c>
    </row>
    <row r="889" spans="1:12" x14ac:dyDescent="0.25">
      <c r="A889" s="53"/>
      <c r="B889" s="53"/>
      <c r="C889" s="53"/>
      <c r="D889" s="74"/>
      <c r="E889" s="43">
        <f t="shared" si="52"/>
        <v>0</v>
      </c>
      <c r="F889" s="53"/>
      <c r="G889" s="53"/>
      <c r="H889" s="53"/>
      <c r="I889" s="43">
        <f t="shared" si="53"/>
        <v>0</v>
      </c>
      <c r="J889" s="43">
        <f t="shared" si="54"/>
        <v>0</v>
      </c>
      <c r="K889" s="53"/>
      <c r="L889" s="68">
        <f t="shared" si="55"/>
        <v>0</v>
      </c>
    </row>
    <row r="890" spans="1:12" x14ac:dyDescent="0.25">
      <c r="A890" s="53"/>
      <c r="B890" s="53"/>
      <c r="C890" s="53"/>
      <c r="D890" s="74"/>
      <c r="E890" s="43">
        <f t="shared" si="52"/>
        <v>0</v>
      </c>
      <c r="F890" s="53"/>
      <c r="G890" s="53"/>
      <c r="H890" s="53"/>
      <c r="I890" s="43">
        <f t="shared" si="53"/>
        <v>0</v>
      </c>
      <c r="J890" s="43">
        <f t="shared" si="54"/>
        <v>0</v>
      </c>
      <c r="K890" s="53"/>
      <c r="L890" s="68">
        <f t="shared" si="55"/>
        <v>0</v>
      </c>
    </row>
    <row r="891" spans="1:12" x14ac:dyDescent="0.25">
      <c r="A891" s="53"/>
      <c r="B891" s="53"/>
      <c r="C891" s="53"/>
      <c r="D891" s="74"/>
      <c r="E891" s="43">
        <f t="shared" si="52"/>
        <v>0</v>
      </c>
      <c r="F891" s="53"/>
      <c r="G891" s="53"/>
      <c r="H891" s="53"/>
      <c r="I891" s="43">
        <f t="shared" si="53"/>
        <v>0</v>
      </c>
      <c r="J891" s="43">
        <f t="shared" si="54"/>
        <v>0</v>
      </c>
      <c r="K891" s="53"/>
      <c r="L891" s="68">
        <f t="shared" si="55"/>
        <v>0</v>
      </c>
    </row>
    <row r="892" spans="1:12" x14ac:dyDescent="0.25">
      <c r="A892" s="53"/>
      <c r="B892" s="53"/>
      <c r="C892" s="53"/>
      <c r="D892" s="74"/>
      <c r="E892" s="43">
        <f t="shared" si="52"/>
        <v>0</v>
      </c>
      <c r="F892" s="53"/>
      <c r="G892" s="53"/>
      <c r="H892" s="53"/>
      <c r="I892" s="43">
        <f t="shared" si="53"/>
        <v>0</v>
      </c>
      <c r="J892" s="43">
        <f t="shared" si="54"/>
        <v>0</v>
      </c>
      <c r="K892" s="53"/>
      <c r="L892" s="68">
        <f t="shared" si="55"/>
        <v>0</v>
      </c>
    </row>
    <row r="893" spans="1:12" x14ac:dyDescent="0.25">
      <c r="A893" s="53"/>
      <c r="B893" s="53"/>
      <c r="C893" s="53"/>
      <c r="D893" s="74"/>
      <c r="E893" s="43">
        <f t="shared" si="52"/>
        <v>0</v>
      </c>
      <c r="F893" s="53"/>
      <c r="G893" s="53"/>
      <c r="H893" s="53"/>
      <c r="I893" s="43">
        <f t="shared" si="53"/>
        <v>0</v>
      </c>
      <c r="J893" s="43">
        <f t="shared" si="54"/>
        <v>0</v>
      </c>
      <c r="K893" s="53"/>
      <c r="L893" s="68">
        <f t="shared" si="55"/>
        <v>0</v>
      </c>
    </row>
    <row r="894" spans="1:12" x14ac:dyDescent="0.25">
      <c r="A894" s="53"/>
      <c r="B894" s="53"/>
      <c r="C894" s="53"/>
      <c r="D894" s="74"/>
      <c r="E894" s="43">
        <f t="shared" si="52"/>
        <v>0</v>
      </c>
      <c r="F894" s="53"/>
      <c r="G894" s="53"/>
      <c r="H894" s="53"/>
      <c r="I894" s="43">
        <f t="shared" si="53"/>
        <v>0</v>
      </c>
      <c r="J894" s="43">
        <f t="shared" si="54"/>
        <v>0</v>
      </c>
      <c r="K894" s="53"/>
      <c r="L894" s="68">
        <f t="shared" si="55"/>
        <v>0</v>
      </c>
    </row>
    <row r="895" spans="1:12" x14ac:dyDescent="0.25">
      <c r="A895" s="53"/>
      <c r="B895" s="53"/>
      <c r="C895" s="53"/>
      <c r="D895" s="74"/>
      <c r="E895" s="43">
        <f t="shared" si="52"/>
        <v>0</v>
      </c>
      <c r="F895" s="53"/>
      <c r="G895" s="53"/>
      <c r="H895" s="53"/>
      <c r="I895" s="43">
        <f t="shared" si="53"/>
        <v>0</v>
      </c>
      <c r="J895" s="43">
        <f t="shared" si="54"/>
        <v>0</v>
      </c>
      <c r="K895" s="53"/>
      <c r="L895" s="68">
        <f t="shared" si="55"/>
        <v>0</v>
      </c>
    </row>
    <row r="896" spans="1:12" x14ac:dyDescent="0.25">
      <c r="A896" s="53"/>
      <c r="B896" s="53"/>
      <c r="C896" s="53"/>
      <c r="D896" s="74"/>
      <c r="E896" s="43">
        <f t="shared" si="52"/>
        <v>0</v>
      </c>
      <c r="F896" s="53"/>
      <c r="G896" s="53"/>
      <c r="H896" s="53"/>
      <c r="I896" s="43">
        <f t="shared" si="53"/>
        <v>0</v>
      </c>
      <c r="J896" s="43">
        <f t="shared" si="54"/>
        <v>0</v>
      </c>
      <c r="K896" s="53"/>
      <c r="L896" s="68">
        <f t="shared" si="55"/>
        <v>0</v>
      </c>
    </row>
    <row r="897" spans="1:12" x14ac:dyDescent="0.25">
      <c r="A897" s="53"/>
      <c r="B897" s="53"/>
      <c r="C897" s="53"/>
      <c r="D897" s="74"/>
      <c r="E897" s="43">
        <f t="shared" si="52"/>
        <v>0</v>
      </c>
      <c r="F897" s="53"/>
      <c r="G897" s="53"/>
      <c r="H897" s="53"/>
      <c r="I897" s="43">
        <f t="shared" si="53"/>
        <v>0</v>
      </c>
      <c r="J897" s="43">
        <f t="shared" si="54"/>
        <v>0</v>
      </c>
      <c r="K897" s="53"/>
      <c r="L897" s="68">
        <f t="shared" si="55"/>
        <v>0</v>
      </c>
    </row>
    <row r="898" spans="1:12" x14ac:dyDescent="0.25">
      <c r="A898" s="53"/>
      <c r="B898" s="53"/>
      <c r="C898" s="53"/>
      <c r="D898" s="74"/>
      <c r="E898" s="43">
        <f t="shared" si="52"/>
        <v>0</v>
      </c>
      <c r="F898" s="53"/>
      <c r="G898" s="53"/>
      <c r="H898" s="53"/>
      <c r="I898" s="43">
        <f t="shared" si="53"/>
        <v>0</v>
      </c>
      <c r="J898" s="43">
        <f t="shared" si="54"/>
        <v>0</v>
      </c>
      <c r="K898" s="53"/>
      <c r="L898" s="68">
        <f t="shared" si="55"/>
        <v>0</v>
      </c>
    </row>
    <row r="899" spans="1:12" x14ac:dyDescent="0.25">
      <c r="A899" s="53"/>
      <c r="B899" s="53"/>
      <c r="C899" s="53"/>
      <c r="D899" s="74"/>
      <c r="E899" s="43">
        <f t="shared" si="52"/>
        <v>0</v>
      </c>
      <c r="F899" s="53"/>
      <c r="G899" s="53"/>
      <c r="H899" s="53"/>
      <c r="I899" s="43">
        <f t="shared" si="53"/>
        <v>0</v>
      </c>
      <c r="J899" s="43">
        <f t="shared" si="54"/>
        <v>0</v>
      </c>
      <c r="K899" s="53"/>
      <c r="L899" s="68">
        <f t="shared" si="55"/>
        <v>0</v>
      </c>
    </row>
    <row r="900" spans="1:12" x14ac:dyDescent="0.25">
      <c r="A900" s="53"/>
      <c r="B900" s="53"/>
      <c r="C900" s="53"/>
      <c r="D900" s="74"/>
      <c r="E900" s="43">
        <f t="shared" ref="E900:E963" si="56">(B900*(C900+0.5))+D900</f>
        <v>0</v>
      </c>
      <c r="F900" s="53"/>
      <c r="G900" s="53"/>
      <c r="H900" s="53"/>
      <c r="I900" s="43">
        <f t="shared" ref="I900:I963" si="57">SUM(F900:H900)</f>
        <v>0</v>
      </c>
      <c r="J900" s="43">
        <f t="shared" ref="J900:J963" si="58">E900*I900</f>
        <v>0</v>
      </c>
      <c r="K900" s="53"/>
      <c r="L900" s="68">
        <f t="shared" ref="L900:L963" si="59" xml:space="preserve"> IF(K900="yes",J900* 1.5,J900)</f>
        <v>0</v>
      </c>
    </row>
    <row r="901" spans="1:12" x14ac:dyDescent="0.25">
      <c r="A901" s="53"/>
      <c r="B901" s="53"/>
      <c r="C901" s="53"/>
      <c r="D901" s="74"/>
      <c r="E901" s="43">
        <f t="shared" si="56"/>
        <v>0</v>
      </c>
      <c r="F901" s="53"/>
      <c r="G901" s="53"/>
      <c r="H901" s="53"/>
      <c r="I901" s="43">
        <f t="shared" si="57"/>
        <v>0</v>
      </c>
      <c r="J901" s="43">
        <f t="shared" si="58"/>
        <v>0</v>
      </c>
      <c r="K901" s="53"/>
      <c r="L901" s="68">
        <f t="shared" si="59"/>
        <v>0</v>
      </c>
    </row>
    <row r="902" spans="1:12" x14ac:dyDescent="0.25">
      <c r="A902" s="53"/>
      <c r="B902" s="53"/>
      <c r="C902" s="53"/>
      <c r="D902" s="74"/>
      <c r="E902" s="43">
        <f t="shared" si="56"/>
        <v>0</v>
      </c>
      <c r="F902" s="53"/>
      <c r="G902" s="53"/>
      <c r="H902" s="53"/>
      <c r="I902" s="43">
        <f t="shared" si="57"/>
        <v>0</v>
      </c>
      <c r="J902" s="43">
        <f t="shared" si="58"/>
        <v>0</v>
      </c>
      <c r="K902" s="53"/>
      <c r="L902" s="68">
        <f t="shared" si="59"/>
        <v>0</v>
      </c>
    </row>
    <row r="903" spans="1:12" x14ac:dyDescent="0.25">
      <c r="A903" s="53"/>
      <c r="B903" s="53"/>
      <c r="C903" s="53"/>
      <c r="D903" s="74"/>
      <c r="E903" s="43">
        <f t="shared" si="56"/>
        <v>0</v>
      </c>
      <c r="F903" s="53"/>
      <c r="G903" s="53"/>
      <c r="H903" s="53"/>
      <c r="I903" s="43">
        <f t="shared" si="57"/>
        <v>0</v>
      </c>
      <c r="J903" s="43">
        <f t="shared" si="58"/>
        <v>0</v>
      </c>
      <c r="K903" s="53"/>
      <c r="L903" s="68">
        <f t="shared" si="59"/>
        <v>0</v>
      </c>
    </row>
    <row r="904" spans="1:12" x14ac:dyDescent="0.25">
      <c r="A904" s="53"/>
      <c r="B904" s="53"/>
      <c r="C904" s="53"/>
      <c r="D904" s="74"/>
      <c r="E904" s="43">
        <f t="shared" si="56"/>
        <v>0</v>
      </c>
      <c r="F904" s="53"/>
      <c r="G904" s="53"/>
      <c r="H904" s="53"/>
      <c r="I904" s="43">
        <f t="shared" si="57"/>
        <v>0</v>
      </c>
      <c r="J904" s="43">
        <f t="shared" si="58"/>
        <v>0</v>
      </c>
      <c r="K904" s="53"/>
      <c r="L904" s="68">
        <f t="shared" si="59"/>
        <v>0</v>
      </c>
    </row>
    <row r="905" spans="1:12" x14ac:dyDescent="0.25">
      <c r="A905" s="53"/>
      <c r="B905" s="53"/>
      <c r="C905" s="53"/>
      <c r="D905" s="74"/>
      <c r="E905" s="43">
        <f t="shared" si="56"/>
        <v>0</v>
      </c>
      <c r="F905" s="53"/>
      <c r="G905" s="53"/>
      <c r="H905" s="53"/>
      <c r="I905" s="43">
        <f t="shared" si="57"/>
        <v>0</v>
      </c>
      <c r="J905" s="43">
        <f t="shared" si="58"/>
        <v>0</v>
      </c>
      <c r="K905" s="53"/>
      <c r="L905" s="68">
        <f t="shared" si="59"/>
        <v>0</v>
      </c>
    </row>
    <row r="906" spans="1:12" x14ac:dyDescent="0.25">
      <c r="A906" s="53"/>
      <c r="B906" s="53"/>
      <c r="C906" s="53"/>
      <c r="D906" s="74"/>
      <c r="E906" s="43">
        <f t="shared" si="56"/>
        <v>0</v>
      </c>
      <c r="F906" s="53"/>
      <c r="G906" s="53"/>
      <c r="H906" s="53"/>
      <c r="I906" s="43">
        <f t="shared" si="57"/>
        <v>0</v>
      </c>
      <c r="J906" s="43">
        <f t="shared" si="58"/>
        <v>0</v>
      </c>
      <c r="K906" s="53"/>
      <c r="L906" s="68">
        <f t="shared" si="59"/>
        <v>0</v>
      </c>
    </row>
    <row r="907" spans="1:12" x14ac:dyDescent="0.25">
      <c r="A907" s="53"/>
      <c r="B907" s="53"/>
      <c r="C907" s="53"/>
      <c r="D907" s="74"/>
      <c r="E907" s="43">
        <f t="shared" si="56"/>
        <v>0</v>
      </c>
      <c r="F907" s="53"/>
      <c r="G907" s="53"/>
      <c r="H907" s="53"/>
      <c r="I907" s="43">
        <f t="shared" si="57"/>
        <v>0</v>
      </c>
      <c r="J907" s="43">
        <f t="shared" si="58"/>
        <v>0</v>
      </c>
      <c r="K907" s="53"/>
      <c r="L907" s="68">
        <f t="shared" si="59"/>
        <v>0</v>
      </c>
    </row>
    <row r="908" spans="1:12" x14ac:dyDescent="0.25">
      <c r="A908" s="53"/>
      <c r="B908" s="53"/>
      <c r="C908" s="53"/>
      <c r="D908" s="74"/>
      <c r="E908" s="43">
        <f t="shared" si="56"/>
        <v>0</v>
      </c>
      <c r="F908" s="53"/>
      <c r="G908" s="53"/>
      <c r="H908" s="53"/>
      <c r="I908" s="43">
        <f t="shared" si="57"/>
        <v>0</v>
      </c>
      <c r="J908" s="43">
        <f t="shared" si="58"/>
        <v>0</v>
      </c>
      <c r="K908" s="53"/>
      <c r="L908" s="68">
        <f t="shared" si="59"/>
        <v>0</v>
      </c>
    </row>
    <row r="909" spans="1:12" x14ac:dyDescent="0.25">
      <c r="A909" s="53"/>
      <c r="B909" s="53"/>
      <c r="C909" s="53"/>
      <c r="D909" s="74"/>
      <c r="E909" s="43">
        <f t="shared" si="56"/>
        <v>0</v>
      </c>
      <c r="F909" s="53"/>
      <c r="G909" s="53"/>
      <c r="H909" s="53"/>
      <c r="I909" s="43">
        <f t="shared" si="57"/>
        <v>0</v>
      </c>
      <c r="J909" s="43">
        <f t="shared" si="58"/>
        <v>0</v>
      </c>
      <c r="K909" s="53"/>
      <c r="L909" s="68">
        <f t="shared" si="59"/>
        <v>0</v>
      </c>
    </row>
    <row r="910" spans="1:12" x14ac:dyDescent="0.25">
      <c r="A910" s="53"/>
      <c r="B910" s="53"/>
      <c r="C910" s="53"/>
      <c r="D910" s="74"/>
      <c r="E910" s="43">
        <f t="shared" si="56"/>
        <v>0</v>
      </c>
      <c r="F910" s="53"/>
      <c r="G910" s="53"/>
      <c r="H910" s="53"/>
      <c r="I910" s="43">
        <f t="shared" si="57"/>
        <v>0</v>
      </c>
      <c r="J910" s="43">
        <f t="shared" si="58"/>
        <v>0</v>
      </c>
      <c r="K910" s="53"/>
      <c r="L910" s="68">
        <f t="shared" si="59"/>
        <v>0</v>
      </c>
    </row>
    <row r="911" spans="1:12" x14ac:dyDescent="0.25">
      <c r="A911" s="53"/>
      <c r="B911" s="53"/>
      <c r="C911" s="53"/>
      <c r="D911" s="74"/>
      <c r="E911" s="43">
        <f t="shared" si="56"/>
        <v>0</v>
      </c>
      <c r="F911" s="53"/>
      <c r="G911" s="53"/>
      <c r="H911" s="53"/>
      <c r="I911" s="43">
        <f t="shared" si="57"/>
        <v>0</v>
      </c>
      <c r="J911" s="43">
        <f t="shared" si="58"/>
        <v>0</v>
      </c>
      <c r="K911" s="53"/>
      <c r="L911" s="68">
        <f t="shared" si="59"/>
        <v>0</v>
      </c>
    </row>
    <row r="912" spans="1:12" x14ac:dyDescent="0.25">
      <c r="A912" s="53"/>
      <c r="B912" s="53"/>
      <c r="C912" s="53"/>
      <c r="D912" s="74"/>
      <c r="E912" s="43">
        <f t="shared" si="56"/>
        <v>0</v>
      </c>
      <c r="F912" s="53"/>
      <c r="G912" s="53"/>
      <c r="H912" s="53"/>
      <c r="I912" s="43">
        <f t="shared" si="57"/>
        <v>0</v>
      </c>
      <c r="J912" s="43">
        <f t="shared" si="58"/>
        <v>0</v>
      </c>
      <c r="K912" s="53"/>
      <c r="L912" s="68">
        <f t="shared" si="59"/>
        <v>0</v>
      </c>
    </row>
    <row r="913" spans="1:12" x14ac:dyDescent="0.25">
      <c r="A913" s="53"/>
      <c r="B913" s="53"/>
      <c r="C913" s="53"/>
      <c r="D913" s="74"/>
      <c r="E913" s="43">
        <f t="shared" si="56"/>
        <v>0</v>
      </c>
      <c r="F913" s="53"/>
      <c r="G913" s="53"/>
      <c r="H913" s="53"/>
      <c r="I913" s="43">
        <f t="shared" si="57"/>
        <v>0</v>
      </c>
      <c r="J913" s="43">
        <f t="shared" si="58"/>
        <v>0</v>
      </c>
      <c r="K913" s="53"/>
      <c r="L913" s="68">
        <f t="shared" si="59"/>
        <v>0</v>
      </c>
    </row>
    <row r="914" spans="1:12" x14ac:dyDescent="0.25">
      <c r="A914" s="53"/>
      <c r="B914" s="53"/>
      <c r="C914" s="53"/>
      <c r="D914" s="74"/>
      <c r="E914" s="43">
        <f t="shared" si="56"/>
        <v>0</v>
      </c>
      <c r="F914" s="53"/>
      <c r="G914" s="53"/>
      <c r="H914" s="53"/>
      <c r="I914" s="43">
        <f t="shared" si="57"/>
        <v>0</v>
      </c>
      <c r="J914" s="43">
        <f t="shared" si="58"/>
        <v>0</v>
      </c>
      <c r="K914" s="53"/>
      <c r="L914" s="68">
        <f t="shared" si="59"/>
        <v>0</v>
      </c>
    </row>
    <row r="915" spans="1:12" x14ac:dyDescent="0.25">
      <c r="A915" s="53"/>
      <c r="B915" s="53"/>
      <c r="C915" s="53"/>
      <c r="D915" s="74"/>
      <c r="E915" s="43">
        <f t="shared" si="56"/>
        <v>0</v>
      </c>
      <c r="F915" s="53"/>
      <c r="G915" s="53"/>
      <c r="H915" s="53"/>
      <c r="I915" s="43">
        <f t="shared" si="57"/>
        <v>0</v>
      </c>
      <c r="J915" s="43">
        <f t="shared" si="58"/>
        <v>0</v>
      </c>
      <c r="K915" s="53"/>
      <c r="L915" s="68">
        <f t="shared" si="59"/>
        <v>0</v>
      </c>
    </row>
    <row r="916" spans="1:12" x14ac:dyDescent="0.25">
      <c r="A916" s="53"/>
      <c r="B916" s="53"/>
      <c r="C916" s="53"/>
      <c r="D916" s="74"/>
      <c r="E916" s="43">
        <f t="shared" si="56"/>
        <v>0</v>
      </c>
      <c r="F916" s="53"/>
      <c r="G916" s="53"/>
      <c r="H916" s="53"/>
      <c r="I916" s="43">
        <f t="shared" si="57"/>
        <v>0</v>
      </c>
      <c r="J916" s="43">
        <f t="shared" si="58"/>
        <v>0</v>
      </c>
      <c r="K916" s="53"/>
      <c r="L916" s="68">
        <f t="shared" si="59"/>
        <v>0</v>
      </c>
    </row>
    <row r="917" spans="1:12" x14ac:dyDescent="0.25">
      <c r="A917" s="53"/>
      <c r="B917" s="53"/>
      <c r="C917" s="53"/>
      <c r="D917" s="74"/>
      <c r="E917" s="43">
        <f t="shared" si="56"/>
        <v>0</v>
      </c>
      <c r="F917" s="53"/>
      <c r="G917" s="53"/>
      <c r="H917" s="53"/>
      <c r="I917" s="43">
        <f t="shared" si="57"/>
        <v>0</v>
      </c>
      <c r="J917" s="43">
        <f t="shared" si="58"/>
        <v>0</v>
      </c>
      <c r="K917" s="53"/>
      <c r="L917" s="68">
        <f t="shared" si="59"/>
        <v>0</v>
      </c>
    </row>
    <row r="918" spans="1:12" x14ac:dyDescent="0.25">
      <c r="A918" s="53"/>
      <c r="B918" s="53"/>
      <c r="C918" s="53"/>
      <c r="D918" s="74"/>
      <c r="E918" s="43">
        <f t="shared" si="56"/>
        <v>0</v>
      </c>
      <c r="F918" s="53"/>
      <c r="G918" s="53"/>
      <c r="H918" s="53"/>
      <c r="I918" s="43">
        <f t="shared" si="57"/>
        <v>0</v>
      </c>
      <c r="J918" s="43">
        <f t="shared" si="58"/>
        <v>0</v>
      </c>
      <c r="K918" s="53"/>
      <c r="L918" s="68">
        <f t="shared" si="59"/>
        <v>0</v>
      </c>
    </row>
    <row r="919" spans="1:12" x14ac:dyDescent="0.25">
      <c r="A919" s="53"/>
      <c r="B919" s="53"/>
      <c r="C919" s="53"/>
      <c r="D919" s="74"/>
      <c r="E919" s="43">
        <f t="shared" si="56"/>
        <v>0</v>
      </c>
      <c r="F919" s="53"/>
      <c r="G919" s="53"/>
      <c r="H919" s="53"/>
      <c r="I919" s="43">
        <f t="shared" si="57"/>
        <v>0</v>
      </c>
      <c r="J919" s="43">
        <f t="shared" si="58"/>
        <v>0</v>
      </c>
      <c r="K919" s="53"/>
      <c r="L919" s="68">
        <f t="shared" si="59"/>
        <v>0</v>
      </c>
    </row>
    <row r="920" spans="1:12" x14ac:dyDescent="0.25">
      <c r="A920" s="53"/>
      <c r="B920" s="53"/>
      <c r="C920" s="53"/>
      <c r="D920" s="74"/>
      <c r="E920" s="43">
        <f t="shared" si="56"/>
        <v>0</v>
      </c>
      <c r="F920" s="53"/>
      <c r="G920" s="53"/>
      <c r="H920" s="53"/>
      <c r="I920" s="43">
        <f t="shared" si="57"/>
        <v>0</v>
      </c>
      <c r="J920" s="43">
        <f t="shared" si="58"/>
        <v>0</v>
      </c>
      <c r="K920" s="53"/>
      <c r="L920" s="68">
        <f t="shared" si="59"/>
        <v>0</v>
      </c>
    </row>
    <row r="921" spans="1:12" x14ac:dyDescent="0.25">
      <c r="A921" s="53"/>
      <c r="B921" s="53"/>
      <c r="C921" s="53"/>
      <c r="D921" s="74"/>
      <c r="E921" s="43">
        <f t="shared" si="56"/>
        <v>0</v>
      </c>
      <c r="F921" s="53"/>
      <c r="G921" s="53"/>
      <c r="H921" s="53"/>
      <c r="I921" s="43">
        <f t="shared" si="57"/>
        <v>0</v>
      </c>
      <c r="J921" s="43">
        <f t="shared" si="58"/>
        <v>0</v>
      </c>
      <c r="K921" s="53"/>
      <c r="L921" s="68">
        <f t="shared" si="59"/>
        <v>0</v>
      </c>
    </row>
    <row r="922" spans="1:12" x14ac:dyDescent="0.25">
      <c r="A922" s="53"/>
      <c r="B922" s="53"/>
      <c r="C922" s="53"/>
      <c r="D922" s="74"/>
      <c r="E922" s="43">
        <f t="shared" si="56"/>
        <v>0</v>
      </c>
      <c r="F922" s="53"/>
      <c r="G922" s="53"/>
      <c r="H922" s="53"/>
      <c r="I922" s="43">
        <f t="shared" si="57"/>
        <v>0</v>
      </c>
      <c r="J922" s="43">
        <f t="shared" si="58"/>
        <v>0</v>
      </c>
      <c r="K922" s="53"/>
      <c r="L922" s="68">
        <f t="shared" si="59"/>
        <v>0</v>
      </c>
    </row>
    <row r="923" spans="1:12" x14ac:dyDescent="0.25">
      <c r="A923" s="53"/>
      <c r="B923" s="53"/>
      <c r="C923" s="53"/>
      <c r="D923" s="74"/>
      <c r="E923" s="43">
        <f t="shared" si="56"/>
        <v>0</v>
      </c>
      <c r="F923" s="53"/>
      <c r="G923" s="53"/>
      <c r="H923" s="53"/>
      <c r="I923" s="43">
        <f t="shared" si="57"/>
        <v>0</v>
      </c>
      <c r="J923" s="43">
        <f t="shared" si="58"/>
        <v>0</v>
      </c>
      <c r="K923" s="53"/>
      <c r="L923" s="68">
        <f t="shared" si="59"/>
        <v>0</v>
      </c>
    </row>
    <row r="924" spans="1:12" x14ac:dyDescent="0.25">
      <c r="A924" s="53"/>
      <c r="B924" s="53"/>
      <c r="C924" s="53"/>
      <c r="D924" s="74"/>
      <c r="E924" s="43">
        <f t="shared" si="56"/>
        <v>0</v>
      </c>
      <c r="F924" s="53"/>
      <c r="G924" s="53"/>
      <c r="H924" s="53"/>
      <c r="I924" s="43">
        <f t="shared" si="57"/>
        <v>0</v>
      </c>
      <c r="J924" s="43">
        <f t="shared" si="58"/>
        <v>0</v>
      </c>
      <c r="K924" s="53"/>
      <c r="L924" s="68">
        <f t="shared" si="59"/>
        <v>0</v>
      </c>
    </row>
    <row r="925" spans="1:12" x14ac:dyDescent="0.25">
      <c r="A925" s="53"/>
      <c r="B925" s="53"/>
      <c r="C925" s="53"/>
      <c r="D925" s="74"/>
      <c r="E925" s="43">
        <f t="shared" si="56"/>
        <v>0</v>
      </c>
      <c r="F925" s="53"/>
      <c r="G925" s="53"/>
      <c r="H925" s="53"/>
      <c r="I925" s="43">
        <f t="shared" si="57"/>
        <v>0</v>
      </c>
      <c r="J925" s="43">
        <f t="shared" si="58"/>
        <v>0</v>
      </c>
      <c r="K925" s="53"/>
      <c r="L925" s="68">
        <f t="shared" si="59"/>
        <v>0</v>
      </c>
    </row>
    <row r="926" spans="1:12" x14ac:dyDescent="0.25">
      <c r="A926" s="53"/>
      <c r="B926" s="53"/>
      <c r="C926" s="53"/>
      <c r="D926" s="74"/>
      <c r="E926" s="43">
        <f t="shared" si="56"/>
        <v>0</v>
      </c>
      <c r="F926" s="53"/>
      <c r="G926" s="53"/>
      <c r="H926" s="53"/>
      <c r="I926" s="43">
        <f t="shared" si="57"/>
        <v>0</v>
      </c>
      <c r="J926" s="43">
        <f t="shared" si="58"/>
        <v>0</v>
      </c>
      <c r="K926" s="53"/>
      <c r="L926" s="68">
        <f t="shared" si="59"/>
        <v>0</v>
      </c>
    </row>
    <row r="927" spans="1:12" x14ac:dyDescent="0.25">
      <c r="A927" s="53"/>
      <c r="B927" s="53"/>
      <c r="C927" s="53"/>
      <c r="D927" s="74"/>
      <c r="E927" s="43">
        <f t="shared" si="56"/>
        <v>0</v>
      </c>
      <c r="F927" s="53"/>
      <c r="G927" s="53"/>
      <c r="H927" s="53"/>
      <c r="I927" s="43">
        <f t="shared" si="57"/>
        <v>0</v>
      </c>
      <c r="J927" s="43">
        <f t="shared" si="58"/>
        <v>0</v>
      </c>
      <c r="K927" s="53"/>
      <c r="L927" s="68">
        <f t="shared" si="59"/>
        <v>0</v>
      </c>
    </row>
    <row r="928" spans="1:12" x14ac:dyDescent="0.25">
      <c r="A928" s="53"/>
      <c r="B928" s="53"/>
      <c r="C928" s="53"/>
      <c r="D928" s="74"/>
      <c r="E928" s="43">
        <f t="shared" si="56"/>
        <v>0</v>
      </c>
      <c r="F928" s="53"/>
      <c r="G928" s="53"/>
      <c r="H928" s="53"/>
      <c r="I928" s="43">
        <f t="shared" si="57"/>
        <v>0</v>
      </c>
      <c r="J928" s="43">
        <f t="shared" si="58"/>
        <v>0</v>
      </c>
      <c r="K928" s="53"/>
      <c r="L928" s="68">
        <f t="shared" si="59"/>
        <v>0</v>
      </c>
    </row>
    <row r="929" spans="1:12" x14ac:dyDescent="0.25">
      <c r="A929" s="53"/>
      <c r="B929" s="53"/>
      <c r="C929" s="53"/>
      <c r="D929" s="74"/>
      <c r="E929" s="43">
        <f t="shared" si="56"/>
        <v>0</v>
      </c>
      <c r="F929" s="53"/>
      <c r="G929" s="53"/>
      <c r="H929" s="53"/>
      <c r="I929" s="43">
        <f t="shared" si="57"/>
        <v>0</v>
      </c>
      <c r="J929" s="43">
        <f t="shared" si="58"/>
        <v>0</v>
      </c>
      <c r="K929" s="53"/>
      <c r="L929" s="68">
        <f t="shared" si="59"/>
        <v>0</v>
      </c>
    </row>
    <row r="930" spans="1:12" x14ac:dyDescent="0.25">
      <c r="A930" s="53"/>
      <c r="B930" s="53"/>
      <c r="C930" s="53"/>
      <c r="D930" s="74"/>
      <c r="E930" s="43">
        <f t="shared" si="56"/>
        <v>0</v>
      </c>
      <c r="F930" s="53"/>
      <c r="G930" s="53"/>
      <c r="H930" s="53"/>
      <c r="I930" s="43">
        <f t="shared" si="57"/>
        <v>0</v>
      </c>
      <c r="J930" s="43">
        <f t="shared" si="58"/>
        <v>0</v>
      </c>
      <c r="K930" s="53"/>
      <c r="L930" s="68">
        <f t="shared" si="59"/>
        <v>0</v>
      </c>
    </row>
    <row r="931" spans="1:12" x14ac:dyDescent="0.25">
      <c r="A931" s="53"/>
      <c r="B931" s="53"/>
      <c r="C931" s="53"/>
      <c r="D931" s="74"/>
      <c r="E931" s="43">
        <f t="shared" si="56"/>
        <v>0</v>
      </c>
      <c r="F931" s="53"/>
      <c r="G931" s="53"/>
      <c r="H931" s="53"/>
      <c r="I931" s="43">
        <f t="shared" si="57"/>
        <v>0</v>
      </c>
      <c r="J931" s="43">
        <f t="shared" si="58"/>
        <v>0</v>
      </c>
      <c r="K931" s="53"/>
      <c r="L931" s="68">
        <f t="shared" si="59"/>
        <v>0</v>
      </c>
    </row>
    <row r="932" spans="1:12" x14ac:dyDescent="0.25">
      <c r="A932" s="53"/>
      <c r="B932" s="53"/>
      <c r="C932" s="53"/>
      <c r="D932" s="74"/>
      <c r="E932" s="43">
        <f t="shared" si="56"/>
        <v>0</v>
      </c>
      <c r="F932" s="53"/>
      <c r="G932" s="53"/>
      <c r="H932" s="53"/>
      <c r="I932" s="43">
        <f t="shared" si="57"/>
        <v>0</v>
      </c>
      <c r="J932" s="43">
        <f t="shared" si="58"/>
        <v>0</v>
      </c>
      <c r="K932" s="53"/>
      <c r="L932" s="68">
        <f t="shared" si="59"/>
        <v>0</v>
      </c>
    </row>
    <row r="933" spans="1:12" x14ac:dyDescent="0.25">
      <c r="A933" s="53"/>
      <c r="B933" s="53"/>
      <c r="C933" s="53"/>
      <c r="D933" s="74"/>
      <c r="E933" s="43">
        <f t="shared" si="56"/>
        <v>0</v>
      </c>
      <c r="F933" s="53"/>
      <c r="G933" s="53"/>
      <c r="H933" s="53"/>
      <c r="I933" s="43">
        <f t="shared" si="57"/>
        <v>0</v>
      </c>
      <c r="J933" s="43">
        <f t="shared" si="58"/>
        <v>0</v>
      </c>
      <c r="K933" s="53"/>
      <c r="L933" s="68">
        <f t="shared" si="59"/>
        <v>0</v>
      </c>
    </row>
    <row r="934" spans="1:12" x14ac:dyDescent="0.25">
      <c r="A934" s="53"/>
      <c r="B934" s="53"/>
      <c r="C934" s="53"/>
      <c r="D934" s="74"/>
      <c r="E934" s="43">
        <f t="shared" si="56"/>
        <v>0</v>
      </c>
      <c r="F934" s="53"/>
      <c r="G934" s="53"/>
      <c r="H934" s="53"/>
      <c r="I934" s="43">
        <f t="shared" si="57"/>
        <v>0</v>
      </c>
      <c r="J934" s="43">
        <f t="shared" si="58"/>
        <v>0</v>
      </c>
      <c r="K934" s="53"/>
      <c r="L934" s="68">
        <f t="shared" si="59"/>
        <v>0</v>
      </c>
    </row>
    <row r="935" spans="1:12" x14ac:dyDescent="0.25">
      <c r="A935" s="53"/>
      <c r="B935" s="53"/>
      <c r="C935" s="53"/>
      <c r="D935" s="74"/>
      <c r="E935" s="43">
        <f t="shared" si="56"/>
        <v>0</v>
      </c>
      <c r="F935" s="53"/>
      <c r="G935" s="53"/>
      <c r="H935" s="53"/>
      <c r="I935" s="43">
        <f t="shared" si="57"/>
        <v>0</v>
      </c>
      <c r="J935" s="43">
        <f t="shared" si="58"/>
        <v>0</v>
      </c>
      <c r="K935" s="53"/>
      <c r="L935" s="68">
        <f t="shared" si="59"/>
        <v>0</v>
      </c>
    </row>
    <row r="936" spans="1:12" x14ac:dyDescent="0.25">
      <c r="A936" s="53"/>
      <c r="B936" s="53"/>
      <c r="C936" s="53"/>
      <c r="D936" s="74"/>
      <c r="E936" s="43">
        <f t="shared" si="56"/>
        <v>0</v>
      </c>
      <c r="F936" s="53"/>
      <c r="G936" s="53"/>
      <c r="H936" s="53"/>
      <c r="I936" s="43">
        <f t="shared" si="57"/>
        <v>0</v>
      </c>
      <c r="J936" s="43">
        <f t="shared" si="58"/>
        <v>0</v>
      </c>
      <c r="K936" s="53"/>
      <c r="L936" s="68">
        <f t="shared" si="59"/>
        <v>0</v>
      </c>
    </row>
    <row r="937" spans="1:12" x14ac:dyDescent="0.25">
      <c r="A937" s="53"/>
      <c r="B937" s="53"/>
      <c r="C937" s="53"/>
      <c r="D937" s="74"/>
      <c r="E937" s="43">
        <f t="shared" si="56"/>
        <v>0</v>
      </c>
      <c r="F937" s="53"/>
      <c r="G937" s="53"/>
      <c r="H937" s="53"/>
      <c r="I937" s="43">
        <f t="shared" si="57"/>
        <v>0</v>
      </c>
      <c r="J937" s="43">
        <f t="shared" si="58"/>
        <v>0</v>
      </c>
      <c r="K937" s="53"/>
      <c r="L937" s="68">
        <f t="shared" si="59"/>
        <v>0</v>
      </c>
    </row>
    <row r="938" spans="1:12" x14ac:dyDescent="0.25">
      <c r="A938" s="53"/>
      <c r="B938" s="53"/>
      <c r="C938" s="53"/>
      <c r="D938" s="74"/>
      <c r="E938" s="43">
        <f t="shared" si="56"/>
        <v>0</v>
      </c>
      <c r="F938" s="53"/>
      <c r="G938" s="53"/>
      <c r="H938" s="53"/>
      <c r="I938" s="43">
        <f t="shared" si="57"/>
        <v>0</v>
      </c>
      <c r="J938" s="43">
        <f t="shared" si="58"/>
        <v>0</v>
      </c>
      <c r="K938" s="53"/>
      <c r="L938" s="68">
        <f t="shared" si="59"/>
        <v>0</v>
      </c>
    </row>
    <row r="939" spans="1:12" x14ac:dyDescent="0.25">
      <c r="A939" s="53"/>
      <c r="B939" s="53"/>
      <c r="C939" s="53"/>
      <c r="D939" s="74"/>
      <c r="E939" s="43">
        <f t="shared" si="56"/>
        <v>0</v>
      </c>
      <c r="F939" s="53"/>
      <c r="G939" s="53"/>
      <c r="H939" s="53"/>
      <c r="I939" s="43">
        <f t="shared" si="57"/>
        <v>0</v>
      </c>
      <c r="J939" s="43">
        <f t="shared" si="58"/>
        <v>0</v>
      </c>
      <c r="K939" s="53"/>
      <c r="L939" s="68">
        <f t="shared" si="59"/>
        <v>0</v>
      </c>
    </row>
    <row r="940" spans="1:12" x14ac:dyDescent="0.25">
      <c r="A940" s="53"/>
      <c r="B940" s="53"/>
      <c r="C940" s="53"/>
      <c r="D940" s="74"/>
      <c r="E940" s="43">
        <f t="shared" si="56"/>
        <v>0</v>
      </c>
      <c r="F940" s="53"/>
      <c r="G940" s="53"/>
      <c r="H940" s="53"/>
      <c r="I940" s="43">
        <f t="shared" si="57"/>
        <v>0</v>
      </c>
      <c r="J940" s="43">
        <f t="shared" si="58"/>
        <v>0</v>
      </c>
      <c r="K940" s="53"/>
      <c r="L940" s="68">
        <f t="shared" si="59"/>
        <v>0</v>
      </c>
    </row>
    <row r="941" spans="1:12" x14ac:dyDescent="0.25">
      <c r="A941" s="53"/>
      <c r="B941" s="53"/>
      <c r="C941" s="53"/>
      <c r="D941" s="74"/>
      <c r="E941" s="43">
        <f t="shared" si="56"/>
        <v>0</v>
      </c>
      <c r="F941" s="53"/>
      <c r="G941" s="53"/>
      <c r="H941" s="53"/>
      <c r="I941" s="43">
        <f t="shared" si="57"/>
        <v>0</v>
      </c>
      <c r="J941" s="43">
        <f t="shared" si="58"/>
        <v>0</v>
      </c>
      <c r="K941" s="53"/>
      <c r="L941" s="68">
        <f t="shared" si="59"/>
        <v>0</v>
      </c>
    </row>
    <row r="942" spans="1:12" x14ac:dyDescent="0.25">
      <c r="A942" s="53"/>
      <c r="B942" s="53"/>
      <c r="C942" s="53"/>
      <c r="D942" s="74"/>
      <c r="E942" s="43">
        <f t="shared" si="56"/>
        <v>0</v>
      </c>
      <c r="F942" s="53"/>
      <c r="G942" s="53"/>
      <c r="H942" s="53"/>
      <c r="I942" s="43">
        <f t="shared" si="57"/>
        <v>0</v>
      </c>
      <c r="J942" s="43">
        <f t="shared" si="58"/>
        <v>0</v>
      </c>
      <c r="K942" s="53"/>
      <c r="L942" s="68">
        <f t="shared" si="59"/>
        <v>0</v>
      </c>
    </row>
    <row r="943" spans="1:12" x14ac:dyDescent="0.25">
      <c r="A943" s="53"/>
      <c r="B943" s="53"/>
      <c r="C943" s="53"/>
      <c r="D943" s="74"/>
      <c r="E943" s="43">
        <f t="shared" si="56"/>
        <v>0</v>
      </c>
      <c r="F943" s="53"/>
      <c r="G943" s="53"/>
      <c r="H943" s="53"/>
      <c r="I943" s="43">
        <f t="shared" si="57"/>
        <v>0</v>
      </c>
      <c r="J943" s="43">
        <f t="shared" si="58"/>
        <v>0</v>
      </c>
      <c r="K943" s="53"/>
      <c r="L943" s="68">
        <f t="shared" si="59"/>
        <v>0</v>
      </c>
    </row>
    <row r="944" spans="1:12" x14ac:dyDescent="0.25">
      <c r="A944" s="53"/>
      <c r="B944" s="53"/>
      <c r="C944" s="53"/>
      <c r="D944" s="74"/>
      <c r="E944" s="43">
        <f t="shared" si="56"/>
        <v>0</v>
      </c>
      <c r="F944" s="53"/>
      <c r="G944" s="53"/>
      <c r="H944" s="53"/>
      <c r="I944" s="43">
        <f t="shared" si="57"/>
        <v>0</v>
      </c>
      <c r="J944" s="43">
        <f t="shared" si="58"/>
        <v>0</v>
      </c>
      <c r="K944" s="53"/>
      <c r="L944" s="68">
        <f t="shared" si="59"/>
        <v>0</v>
      </c>
    </row>
    <row r="945" spans="1:12" x14ac:dyDescent="0.25">
      <c r="A945" s="53"/>
      <c r="B945" s="53"/>
      <c r="C945" s="53"/>
      <c r="D945" s="74"/>
      <c r="E945" s="43">
        <f t="shared" si="56"/>
        <v>0</v>
      </c>
      <c r="F945" s="53"/>
      <c r="G945" s="53"/>
      <c r="H945" s="53"/>
      <c r="I945" s="43">
        <f t="shared" si="57"/>
        <v>0</v>
      </c>
      <c r="J945" s="43">
        <f t="shared" si="58"/>
        <v>0</v>
      </c>
      <c r="K945" s="53"/>
      <c r="L945" s="68">
        <f t="shared" si="59"/>
        <v>0</v>
      </c>
    </row>
    <row r="946" spans="1:12" x14ac:dyDescent="0.25">
      <c r="A946" s="53"/>
      <c r="B946" s="53"/>
      <c r="C946" s="53"/>
      <c r="D946" s="74"/>
      <c r="E946" s="43">
        <f t="shared" si="56"/>
        <v>0</v>
      </c>
      <c r="F946" s="53"/>
      <c r="G946" s="53"/>
      <c r="H946" s="53"/>
      <c r="I946" s="43">
        <f t="shared" si="57"/>
        <v>0</v>
      </c>
      <c r="J946" s="43">
        <f t="shared" si="58"/>
        <v>0</v>
      </c>
      <c r="K946" s="53"/>
      <c r="L946" s="68">
        <f t="shared" si="59"/>
        <v>0</v>
      </c>
    </row>
    <row r="947" spans="1:12" x14ac:dyDescent="0.25">
      <c r="A947" s="53"/>
      <c r="B947" s="53"/>
      <c r="C947" s="53"/>
      <c r="D947" s="74"/>
      <c r="E947" s="43">
        <f t="shared" si="56"/>
        <v>0</v>
      </c>
      <c r="F947" s="53"/>
      <c r="G947" s="53"/>
      <c r="H947" s="53"/>
      <c r="I947" s="43">
        <f t="shared" si="57"/>
        <v>0</v>
      </c>
      <c r="J947" s="43">
        <f t="shared" si="58"/>
        <v>0</v>
      </c>
      <c r="K947" s="53"/>
      <c r="L947" s="68">
        <f t="shared" si="59"/>
        <v>0</v>
      </c>
    </row>
    <row r="948" spans="1:12" x14ac:dyDescent="0.25">
      <c r="A948" s="53"/>
      <c r="B948" s="53"/>
      <c r="C948" s="53"/>
      <c r="D948" s="74"/>
      <c r="E948" s="43">
        <f t="shared" si="56"/>
        <v>0</v>
      </c>
      <c r="F948" s="53"/>
      <c r="G948" s="53"/>
      <c r="H948" s="53"/>
      <c r="I948" s="43">
        <f t="shared" si="57"/>
        <v>0</v>
      </c>
      <c r="J948" s="43">
        <f t="shared" si="58"/>
        <v>0</v>
      </c>
      <c r="K948" s="53"/>
      <c r="L948" s="68">
        <f t="shared" si="59"/>
        <v>0</v>
      </c>
    </row>
    <row r="949" spans="1:12" x14ac:dyDescent="0.25">
      <c r="A949" s="53"/>
      <c r="B949" s="53"/>
      <c r="C949" s="53"/>
      <c r="D949" s="74"/>
      <c r="E949" s="43">
        <f t="shared" si="56"/>
        <v>0</v>
      </c>
      <c r="F949" s="53"/>
      <c r="G949" s="53"/>
      <c r="H949" s="53"/>
      <c r="I949" s="43">
        <f t="shared" si="57"/>
        <v>0</v>
      </c>
      <c r="J949" s="43">
        <f t="shared" si="58"/>
        <v>0</v>
      </c>
      <c r="K949" s="53"/>
      <c r="L949" s="68">
        <f t="shared" si="59"/>
        <v>0</v>
      </c>
    </row>
    <row r="950" spans="1:12" x14ac:dyDescent="0.25">
      <c r="A950" s="53"/>
      <c r="B950" s="53"/>
      <c r="C950" s="53"/>
      <c r="D950" s="74"/>
      <c r="E950" s="43">
        <f t="shared" si="56"/>
        <v>0</v>
      </c>
      <c r="F950" s="53"/>
      <c r="G950" s="53"/>
      <c r="H950" s="53"/>
      <c r="I950" s="43">
        <f t="shared" si="57"/>
        <v>0</v>
      </c>
      <c r="J950" s="43">
        <f t="shared" si="58"/>
        <v>0</v>
      </c>
      <c r="K950" s="53"/>
      <c r="L950" s="68">
        <f t="shared" si="59"/>
        <v>0</v>
      </c>
    </row>
    <row r="951" spans="1:12" x14ac:dyDescent="0.25">
      <c r="A951" s="53"/>
      <c r="B951" s="53"/>
      <c r="C951" s="53"/>
      <c r="D951" s="74"/>
      <c r="E951" s="43">
        <f t="shared" si="56"/>
        <v>0</v>
      </c>
      <c r="F951" s="53"/>
      <c r="G951" s="53"/>
      <c r="H951" s="53"/>
      <c r="I951" s="43">
        <f t="shared" si="57"/>
        <v>0</v>
      </c>
      <c r="J951" s="43">
        <f t="shared" si="58"/>
        <v>0</v>
      </c>
      <c r="K951" s="53"/>
      <c r="L951" s="68">
        <f t="shared" si="59"/>
        <v>0</v>
      </c>
    </row>
    <row r="952" spans="1:12" x14ac:dyDescent="0.25">
      <c r="A952" s="53"/>
      <c r="B952" s="53"/>
      <c r="C952" s="53"/>
      <c r="D952" s="74"/>
      <c r="E952" s="43">
        <f t="shared" si="56"/>
        <v>0</v>
      </c>
      <c r="F952" s="53"/>
      <c r="G952" s="53"/>
      <c r="H952" s="53"/>
      <c r="I952" s="43">
        <f t="shared" si="57"/>
        <v>0</v>
      </c>
      <c r="J952" s="43">
        <f t="shared" si="58"/>
        <v>0</v>
      </c>
      <c r="K952" s="53"/>
      <c r="L952" s="68">
        <f t="shared" si="59"/>
        <v>0</v>
      </c>
    </row>
    <row r="953" spans="1:12" x14ac:dyDescent="0.25">
      <c r="A953" s="53"/>
      <c r="B953" s="53"/>
      <c r="C953" s="53"/>
      <c r="D953" s="74"/>
      <c r="E953" s="43">
        <f t="shared" si="56"/>
        <v>0</v>
      </c>
      <c r="F953" s="53"/>
      <c r="G953" s="53"/>
      <c r="H953" s="53"/>
      <c r="I953" s="43">
        <f t="shared" si="57"/>
        <v>0</v>
      </c>
      <c r="J953" s="43">
        <f t="shared" si="58"/>
        <v>0</v>
      </c>
      <c r="K953" s="53"/>
      <c r="L953" s="68">
        <f t="shared" si="59"/>
        <v>0</v>
      </c>
    </row>
    <row r="954" spans="1:12" x14ac:dyDescent="0.25">
      <c r="A954" s="53"/>
      <c r="B954" s="53"/>
      <c r="C954" s="53"/>
      <c r="D954" s="74"/>
      <c r="E954" s="43">
        <f t="shared" si="56"/>
        <v>0</v>
      </c>
      <c r="F954" s="53"/>
      <c r="G954" s="53"/>
      <c r="H954" s="53"/>
      <c r="I954" s="43">
        <f t="shared" si="57"/>
        <v>0</v>
      </c>
      <c r="J954" s="43">
        <f t="shared" si="58"/>
        <v>0</v>
      </c>
      <c r="K954" s="53"/>
      <c r="L954" s="68">
        <f t="shared" si="59"/>
        <v>0</v>
      </c>
    </row>
    <row r="955" spans="1:12" x14ac:dyDescent="0.25">
      <c r="A955" s="53"/>
      <c r="B955" s="53"/>
      <c r="C955" s="53"/>
      <c r="D955" s="74"/>
      <c r="E955" s="43">
        <f t="shared" si="56"/>
        <v>0</v>
      </c>
      <c r="F955" s="53"/>
      <c r="G955" s="53"/>
      <c r="H955" s="53"/>
      <c r="I955" s="43">
        <f t="shared" si="57"/>
        <v>0</v>
      </c>
      <c r="J955" s="43">
        <f t="shared" si="58"/>
        <v>0</v>
      </c>
      <c r="K955" s="53"/>
      <c r="L955" s="68">
        <f t="shared" si="59"/>
        <v>0</v>
      </c>
    </row>
    <row r="956" spans="1:12" x14ac:dyDescent="0.25">
      <c r="A956" s="53"/>
      <c r="B956" s="53"/>
      <c r="C956" s="53"/>
      <c r="D956" s="74"/>
      <c r="E956" s="43">
        <f t="shared" si="56"/>
        <v>0</v>
      </c>
      <c r="F956" s="53"/>
      <c r="G956" s="53"/>
      <c r="H956" s="53"/>
      <c r="I956" s="43">
        <f t="shared" si="57"/>
        <v>0</v>
      </c>
      <c r="J956" s="43">
        <f t="shared" si="58"/>
        <v>0</v>
      </c>
      <c r="K956" s="53"/>
      <c r="L956" s="68">
        <f t="shared" si="59"/>
        <v>0</v>
      </c>
    </row>
    <row r="957" spans="1:12" x14ac:dyDescent="0.25">
      <c r="A957" s="53"/>
      <c r="B957" s="53"/>
      <c r="C957" s="53"/>
      <c r="D957" s="74"/>
      <c r="E957" s="43">
        <f t="shared" si="56"/>
        <v>0</v>
      </c>
      <c r="F957" s="53"/>
      <c r="G957" s="53"/>
      <c r="H957" s="53"/>
      <c r="I957" s="43">
        <f t="shared" si="57"/>
        <v>0</v>
      </c>
      <c r="J957" s="43">
        <f t="shared" si="58"/>
        <v>0</v>
      </c>
      <c r="K957" s="53"/>
      <c r="L957" s="68">
        <f t="shared" si="59"/>
        <v>0</v>
      </c>
    </row>
    <row r="958" spans="1:12" x14ac:dyDescent="0.25">
      <c r="A958" s="53"/>
      <c r="B958" s="53"/>
      <c r="C958" s="53"/>
      <c r="D958" s="74"/>
      <c r="E958" s="43">
        <f t="shared" si="56"/>
        <v>0</v>
      </c>
      <c r="F958" s="53"/>
      <c r="G958" s="53"/>
      <c r="H958" s="53"/>
      <c r="I958" s="43">
        <f t="shared" si="57"/>
        <v>0</v>
      </c>
      <c r="J958" s="43">
        <f t="shared" si="58"/>
        <v>0</v>
      </c>
      <c r="K958" s="53"/>
      <c r="L958" s="68">
        <f t="shared" si="59"/>
        <v>0</v>
      </c>
    </row>
    <row r="959" spans="1:12" x14ac:dyDescent="0.25">
      <c r="A959" s="53"/>
      <c r="B959" s="53"/>
      <c r="C959" s="53"/>
      <c r="D959" s="74"/>
      <c r="E959" s="43">
        <f t="shared" si="56"/>
        <v>0</v>
      </c>
      <c r="F959" s="53"/>
      <c r="G959" s="53"/>
      <c r="H959" s="53"/>
      <c r="I959" s="43">
        <f t="shared" si="57"/>
        <v>0</v>
      </c>
      <c r="J959" s="43">
        <f t="shared" si="58"/>
        <v>0</v>
      </c>
      <c r="K959" s="53"/>
      <c r="L959" s="68">
        <f t="shared" si="59"/>
        <v>0</v>
      </c>
    </row>
    <row r="960" spans="1:12" x14ac:dyDescent="0.25">
      <c r="A960" s="53"/>
      <c r="B960" s="53"/>
      <c r="C960" s="53"/>
      <c r="D960" s="74"/>
      <c r="E960" s="43">
        <f t="shared" si="56"/>
        <v>0</v>
      </c>
      <c r="F960" s="53"/>
      <c r="G960" s="53"/>
      <c r="H960" s="53"/>
      <c r="I960" s="43">
        <f t="shared" si="57"/>
        <v>0</v>
      </c>
      <c r="J960" s="43">
        <f t="shared" si="58"/>
        <v>0</v>
      </c>
      <c r="K960" s="53"/>
      <c r="L960" s="68">
        <f t="shared" si="59"/>
        <v>0</v>
      </c>
    </row>
    <row r="961" spans="1:12" x14ac:dyDescent="0.25">
      <c r="A961" s="53"/>
      <c r="B961" s="53"/>
      <c r="C961" s="53"/>
      <c r="D961" s="74"/>
      <c r="E961" s="43">
        <f t="shared" si="56"/>
        <v>0</v>
      </c>
      <c r="F961" s="53"/>
      <c r="G961" s="53"/>
      <c r="H961" s="53"/>
      <c r="I961" s="43">
        <f t="shared" si="57"/>
        <v>0</v>
      </c>
      <c r="J961" s="43">
        <f t="shared" si="58"/>
        <v>0</v>
      </c>
      <c r="K961" s="53"/>
      <c r="L961" s="68">
        <f t="shared" si="59"/>
        <v>0</v>
      </c>
    </row>
    <row r="962" spans="1:12" x14ac:dyDescent="0.25">
      <c r="A962" s="53"/>
      <c r="B962" s="53"/>
      <c r="C962" s="53"/>
      <c r="D962" s="74"/>
      <c r="E962" s="43">
        <f t="shared" si="56"/>
        <v>0</v>
      </c>
      <c r="F962" s="53"/>
      <c r="G962" s="53"/>
      <c r="H962" s="53"/>
      <c r="I962" s="43">
        <f t="shared" si="57"/>
        <v>0</v>
      </c>
      <c r="J962" s="43">
        <f t="shared" si="58"/>
        <v>0</v>
      </c>
      <c r="K962" s="53"/>
      <c r="L962" s="68">
        <f t="shared" si="59"/>
        <v>0</v>
      </c>
    </row>
    <row r="963" spans="1:12" x14ac:dyDescent="0.25">
      <c r="A963" s="53"/>
      <c r="B963" s="53"/>
      <c r="C963" s="53"/>
      <c r="D963" s="74"/>
      <c r="E963" s="43">
        <f t="shared" si="56"/>
        <v>0</v>
      </c>
      <c r="F963" s="53"/>
      <c r="G963" s="53"/>
      <c r="H963" s="53"/>
      <c r="I963" s="43">
        <f t="shared" si="57"/>
        <v>0</v>
      </c>
      <c r="J963" s="43">
        <f t="shared" si="58"/>
        <v>0</v>
      </c>
      <c r="K963" s="53"/>
      <c r="L963" s="68">
        <f t="shared" si="59"/>
        <v>0</v>
      </c>
    </row>
    <row r="964" spans="1:12" x14ac:dyDescent="0.25">
      <c r="A964" s="53"/>
      <c r="B964" s="53"/>
      <c r="C964" s="53"/>
      <c r="D964" s="74"/>
      <c r="E964" s="43">
        <f t="shared" ref="E964:E1000" si="60">(B964*(C964+0.5))+D964</f>
        <v>0</v>
      </c>
      <c r="F964" s="53"/>
      <c r="G964" s="53"/>
      <c r="H964" s="53"/>
      <c r="I964" s="43">
        <f t="shared" ref="I964:I1000" si="61">SUM(F964:H964)</f>
        <v>0</v>
      </c>
      <c r="J964" s="43">
        <f t="shared" ref="J964:J1000" si="62">E964*I964</f>
        <v>0</v>
      </c>
      <c r="K964" s="53"/>
      <c r="L964" s="68">
        <f t="shared" ref="L964:L1000" si="63" xml:space="preserve"> IF(K964="yes",J964* 1.5,J964)</f>
        <v>0</v>
      </c>
    </row>
    <row r="965" spans="1:12" x14ac:dyDescent="0.25">
      <c r="A965" s="53"/>
      <c r="B965" s="53"/>
      <c r="C965" s="53"/>
      <c r="D965" s="74"/>
      <c r="E965" s="43">
        <f t="shared" si="60"/>
        <v>0</v>
      </c>
      <c r="F965" s="53"/>
      <c r="G965" s="53"/>
      <c r="H965" s="53"/>
      <c r="I965" s="43">
        <f t="shared" si="61"/>
        <v>0</v>
      </c>
      <c r="J965" s="43">
        <f t="shared" si="62"/>
        <v>0</v>
      </c>
      <c r="K965" s="53"/>
      <c r="L965" s="68">
        <f t="shared" si="63"/>
        <v>0</v>
      </c>
    </row>
    <row r="966" spans="1:12" x14ac:dyDescent="0.25">
      <c r="A966" s="53"/>
      <c r="B966" s="53"/>
      <c r="C966" s="53"/>
      <c r="D966" s="74"/>
      <c r="E966" s="43">
        <f t="shared" si="60"/>
        <v>0</v>
      </c>
      <c r="F966" s="53"/>
      <c r="G966" s="53"/>
      <c r="H966" s="53"/>
      <c r="I966" s="43">
        <f t="shared" si="61"/>
        <v>0</v>
      </c>
      <c r="J966" s="43">
        <f t="shared" si="62"/>
        <v>0</v>
      </c>
      <c r="K966" s="53"/>
      <c r="L966" s="68">
        <f t="shared" si="63"/>
        <v>0</v>
      </c>
    </row>
    <row r="967" spans="1:12" x14ac:dyDescent="0.25">
      <c r="A967" s="53"/>
      <c r="B967" s="53"/>
      <c r="C967" s="53"/>
      <c r="D967" s="74"/>
      <c r="E967" s="43">
        <f t="shared" si="60"/>
        <v>0</v>
      </c>
      <c r="F967" s="53"/>
      <c r="G967" s="53"/>
      <c r="H967" s="53"/>
      <c r="I967" s="43">
        <f t="shared" si="61"/>
        <v>0</v>
      </c>
      <c r="J967" s="43">
        <f t="shared" si="62"/>
        <v>0</v>
      </c>
      <c r="K967" s="53"/>
      <c r="L967" s="68">
        <f t="shared" si="63"/>
        <v>0</v>
      </c>
    </row>
    <row r="968" spans="1:12" x14ac:dyDescent="0.25">
      <c r="A968" s="53"/>
      <c r="B968" s="53"/>
      <c r="C968" s="53"/>
      <c r="D968" s="74"/>
      <c r="E968" s="43">
        <f t="shared" si="60"/>
        <v>0</v>
      </c>
      <c r="F968" s="53"/>
      <c r="G968" s="53"/>
      <c r="H968" s="53"/>
      <c r="I968" s="43">
        <f t="shared" si="61"/>
        <v>0</v>
      </c>
      <c r="J968" s="43">
        <f t="shared" si="62"/>
        <v>0</v>
      </c>
      <c r="K968" s="53"/>
      <c r="L968" s="68">
        <f t="shared" si="63"/>
        <v>0</v>
      </c>
    </row>
    <row r="969" spans="1:12" x14ac:dyDescent="0.25">
      <c r="A969" s="53"/>
      <c r="B969" s="53"/>
      <c r="C969" s="53"/>
      <c r="D969" s="74"/>
      <c r="E969" s="43">
        <f t="shared" si="60"/>
        <v>0</v>
      </c>
      <c r="F969" s="53"/>
      <c r="G969" s="53"/>
      <c r="H969" s="53"/>
      <c r="I969" s="43">
        <f t="shared" si="61"/>
        <v>0</v>
      </c>
      <c r="J969" s="43">
        <f t="shared" si="62"/>
        <v>0</v>
      </c>
      <c r="K969" s="53"/>
      <c r="L969" s="68">
        <f t="shared" si="63"/>
        <v>0</v>
      </c>
    </row>
    <row r="970" spans="1:12" x14ac:dyDescent="0.25">
      <c r="A970" s="53"/>
      <c r="B970" s="53"/>
      <c r="C970" s="53"/>
      <c r="D970" s="74"/>
      <c r="E970" s="43">
        <f t="shared" si="60"/>
        <v>0</v>
      </c>
      <c r="F970" s="53"/>
      <c r="G970" s="53"/>
      <c r="H970" s="53"/>
      <c r="I970" s="43">
        <f t="shared" si="61"/>
        <v>0</v>
      </c>
      <c r="J970" s="43">
        <f t="shared" si="62"/>
        <v>0</v>
      </c>
      <c r="K970" s="53"/>
      <c r="L970" s="68">
        <f t="shared" si="63"/>
        <v>0</v>
      </c>
    </row>
    <row r="971" spans="1:12" x14ac:dyDescent="0.25">
      <c r="A971" s="53"/>
      <c r="B971" s="53"/>
      <c r="C971" s="53"/>
      <c r="D971" s="74"/>
      <c r="E971" s="43">
        <f t="shared" si="60"/>
        <v>0</v>
      </c>
      <c r="F971" s="53"/>
      <c r="G971" s="53"/>
      <c r="H971" s="53"/>
      <c r="I971" s="43">
        <f t="shared" si="61"/>
        <v>0</v>
      </c>
      <c r="J971" s="43">
        <f t="shared" si="62"/>
        <v>0</v>
      </c>
      <c r="K971" s="53"/>
      <c r="L971" s="68">
        <f t="shared" si="63"/>
        <v>0</v>
      </c>
    </row>
    <row r="972" spans="1:12" x14ac:dyDescent="0.25">
      <c r="A972" s="53"/>
      <c r="B972" s="53"/>
      <c r="C972" s="53"/>
      <c r="D972" s="74"/>
      <c r="E972" s="43">
        <f t="shared" si="60"/>
        <v>0</v>
      </c>
      <c r="F972" s="53"/>
      <c r="G972" s="53"/>
      <c r="H972" s="53"/>
      <c r="I972" s="43">
        <f t="shared" si="61"/>
        <v>0</v>
      </c>
      <c r="J972" s="43">
        <f t="shared" si="62"/>
        <v>0</v>
      </c>
      <c r="K972" s="53"/>
      <c r="L972" s="68">
        <f t="shared" si="63"/>
        <v>0</v>
      </c>
    </row>
    <row r="973" spans="1:12" x14ac:dyDescent="0.25">
      <c r="A973" s="53"/>
      <c r="B973" s="53"/>
      <c r="C973" s="53"/>
      <c r="D973" s="74"/>
      <c r="E973" s="43">
        <f t="shared" si="60"/>
        <v>0</v>
      </c>
      <c r="F973" s="53"/>
      <c r="G973" s="53"/>
      <c r="H973" s="53"/>
      <c r="I973" s="43">
        <f t="shared" si="61"/>
        <v>0</v>
      </c>
      <c r="J973" s="43">
        <f t="shared" si="62"/>
        <v>0</v>
      </c>
      <c r="K973" s="53"/>
      <c r="L973" s="68">
        <f t="shared" si="63"/>
        <v>0</v>
      </c>
    </row>
    <row r="974" spans="1:12" x14ac:dyDescent="0.25">
      <c r="A974" s="53"/>
      <c r="B974" s="53"/>
      <c r="C974" s="53"/>
      <c r="D974" s="74"/>
      <c r="E974" s="43">
        <f t="shared" si="60"/>
        <v>0</v>
      </c>
      <c r="F974" s="53"/>
      <c r="G974" s="53"/>
      <c r="H974" s="53"/>
      <c r="I974" s="43">
        <f t="shared" si="61"/>
        <v>0</v>
      </c>
      <c r="J974" s="43">
        <f t="shared" si="62"/>
        <v>0</v>
      </c>
      <c r="K974" s="53"/>
      <c r="L974" s="68">
        <f t="shared" si="63"/>
        <v>0</v>
      </c>
    </row>
    <row r="975" spans="1:12" x14ac:dyDescent="0.25">
      <c r="A975" s="53"/>
      <c r="B975" s="53"/>
      <c r="C975" s="53"/>
      <c r="D975" s="74"/>
      <c r="E975" s="43">
        <f t="shared" si="60"/>
        <v>0</v>
      </c>
      <c r="F975" s="53"/>
      <c r="G975" s="53"/>
      <c r="H975" s="53"/>
      <c r="I975" s="43">
        <f t="shared" si="61"/>
        <v>0</v>
      </c>
      <c r="J975" s="43">
        <f t="shared" si="62"/>
        <v>0</v>
      </c>
      <c r="K975" s="53"/>
      <c r="L975" s="68">
        <f t="shared" si="63"/>
        <v>0</v>
      </c>
    </row>
    <row r="976" spans="1:12" x14ac:dyDescent="0.25">
      <c r="A976" s="53"/>
      <c r="B976" s="53"/>
      <c r="C976" s="53"/>
      <c r="D976" s="74"/>
      <c r="E976" s="43">
        <f t="shared" si="60"/>
        <v>0</v>
      </c>
      <c r="F976" s="53"/>
      <c r="G976" s="53"/>
      <c r="H976" s="53"/>
      <c r="I976" s="43">
        <f t="shared" si="61"/>
        <v>0</v>
      </c>
      <c r="J976" s="43">
        <f t="shared" si="62"/>
        <v>0</v>
      </c>
      <c r="K976" s="53"/>
      <c r="L976" s="68">
        <f t="shared" si="63"/>
        <v>0</v>
      </c>
    </row>
    <row r="977" spans="1:12" x14ac:dyDescent="0.25">
      <c r="A977" s="53"/>
      <c r="B977" s="53"/>
      <c r="C977" s="53"/>
      <c r="D977" s="74"/>
      <c r="E977" s="43">
        <f t="shared" si="60"/>
        <v>0</v>
      </c>
      <c r="F977" s="53"/>
      <c r="G977" s="53"/>
      <c r="H977" s="53"/>
      <c r="I977" s="43">
        <f t="shared" si="61"/>
        <v>0</v>
      </c>
      <c r="J977" s="43">
        <f t="shared" si="62"/>
        <v>0</v>
      </c>
      <c r="K977" s="53"/>
      <c r="L977" s="68">
        <f t="shared" si="63"/>
        <v>0</v>
      </c>
    </row>
    <row r="978" spans="1:12" x14ac:dyDescent="0.25">
      <c r="A978" s="53"/>
      <c r="B978" s="53"/>
      <c r="C978" s="53"/>
      <c r="D978" s="74"/>
      <c r="E978" s="43">
        <f t="shared" si="60"/>
        <v>0</v>
      </c>
      <c r="F978" s="53"/>
      <c r="G978" s="53"/>
      <c r="H978" s="53"/>
      <c r="I978" s="43">
        <f t="shared" si="61"/>
        <v>0</v>
      </c>
      <c r="J978" s="43">
        <f t="shared" si="62"/>
        <v>0</v>
      </c>
      <c r="K978" s="53"/>
      <c r="L978" s="68">
        <f t="shared" si="63"/>
        <v>0</v>
      </c>
    </row>
    <row r="979" spans="1:12" x14ac:dyDescent="0.25">
      <c r="A979" s="53"/>
      <c r="B979" s="53"/>
      <c r="C979" s="53"/>
      <c r="D979" s="74"/>
      <c r="E979" s="43">
        <f t="shared" si="60"/>
        <v>0</v>
      </c>
      <c r="F979" s="53"/>
      <c r="G979" s="53"/>
      <c r="H979" s="53"/>
      <c r="I979" s="43">
        <f t="shared" si="61"/>
        <v>0</v>
      </c>
      <c r="J979" s="43">
        <f t="shared" si="62"/>
        <v>0</v>
      </c>
      <c r="K979" s="53"/>
      <c r="L979" s="68">
        <f t="shared" si="63"/>
        <v>0</v>
      </c>
    </row>
    <row r="980" spans="1:12" x14ac:dyDescent="0.25">
      <c r="A980" s="53"/>
      <c r="B980" s="53"/>
      <c r="C980" s="53"/>
      <c r="D980" s="74"/>
      <c r="E980" s="43">
        <f t="shared" si="60"/>
        <v>0</v>
      </c>
      <c r="F980" s="53"/>
      <c r="G980" s="53"/>
      <c r="H980" s="53"/>
      <c r="I980" s="43">
        <f t="shared" si="61"/>
        <v>0</v>
      </c>
      <c r="J980" s="43">
        <f t="shared" si="62"/>
        <v>0</v>
      </c>
      <c r="K980" s="53"/>
      <c r="L980" s="68">
        <f t="shared" si="63"/>
        <v>0</v>
      </c>
    </row>
    <row r="981" spans="1:12" x14ac:dyDescent="0.25">
      <c r="A981" s="53"/>
      <c r="B981" s="53"/>
      <c r="C981" s="53"/>
      <c r="D981" s="74"/>
      <c r="E981" s="43">
        <f t="shared" si="60"/>
        <v>0</v>
      </c>
      <c r="F981" s="53"/>
      <c r="G981" s="53"/>
      <c r="H981" s="53"/>
      <c r="I981" s="43">
        <f t="shared" si="61"/>
        <v>0</v>
      </c>
      <c r="J981" s="43">
        <f t="shared" si="62"/>
        <v>0</v>
      </c>
      <c r="K981" s="53"/>
      <c r="L981" s="68">
        <f t="shared" si="63"/>
        <v>0</v>
      </c>
    </row>
    <row r="982" spans="1:12" x14ac:dyDescent="0.25">
      <c r="A982" s="53"/>
      <c r="B982" s="53"/>
      <c r="C982" s="53"/>
      <c r="D982" s="74"/>
      <c r="E982" s="43">
        <f t="shared" si="60"/>
        <v>0</v>
      </c>
      <c r="F982" s="53"/>
      <c r="G982" s="53"/>
      <c r="H982" s="53"/>
      <c r="I982" s="43">
        <f t="shared" si="61"/>
        <v>0</v>
      </c>
      <c r="J982" s="43">
        <f t="shared" si="62"/>
        <v>0</v>
      </c>
      <c r="K982" s="53"/>
      <c r="L982" s="68">
        <f t="shared" si="63"/>
        <v>0</v>
      </c>
    </row>
    <row r="983" spans="1:12" x14ac:dyDescent="0.25">
      <c r="A983" s="53"/>
      <c r="B983" s="53"/>
      <c r="C983" s="53"/>
      <c r="D983" s="74"/>
      <c r="E983" s="43">
        <f t="shared" si="60"/>
        <v>0</v>
      </c>
      <c r="F983" s="53"/>
      <c r="G983" s="53"/>
      <c r="H983" s="53"/>
      <c r="I983" s="43">
        <f t="shared" si="61"/>
        <v>0</v>
      </c>
      <c r="J983" s="43">
        <f t="shared" si="62"/>
        <v>0</v>
      </c>
      <c r="K983" s="53"/>
      <c r="L983" s="68">
        <f t="shared" si="63"/>
        <v>0</v>
      </c>
    </row>
    <row r="984" spans="1:12" x14ac:dyDescent="0.25">
      <c r="A984" s="53"/>
      <c r="B984" s="53"/>
      <c r="C984" s="53"/>
      <c r="D984" s="74"/>
      <c r="E984" s="43">
        <f t="shared" si="60"/>
        <v>0</v>
      </c>
      <c r="F984" s="53"/>
      <c r="G984" s="53"/>
      <c r="H984" s="53"/>
      <c r="I984" s="43">
        <f t="shared" si="61"/>
        <v>0</v>
      </c>
      <c r="J984" s="43">
        <f t="shared" si="62"/>
        <v>0</v>
      </c>
      <c r="K984" s="53"/>
      <c r="L984" s="68">
        <f t="shared" si="63"/>
        <v>0</v>
      </c>
    </row>
    <row r="985" spans="1:12" x14ac:dyDescent="0.25">
      <c r="A985" s="53"/>
      <c r="B985" s="53"/>
      <c r="C985" s="53"/>
      <c r="D985" s="74"/>
      <c r="E985" s="43">
        <f t="shared" si="60"/>
        <v>0</v>
      </c>
      <c r="F985" s="53"/>
      <c r="G985" s="53"/>
      <c r="H985" s="53"/>
      <c r="I985" s="43">
        <f t="shared" si="61"/>
        <v>0</v>
      </c>
      <c r="J985" s="43">
        <f t="shared" si="62"/>
        <v>0</v>
      </c>
      <c r="K985" s="53"/>
      <c r="L985" s="68">
        <f t="shared" si="63"/>
        <v>0</v>
      </c>
    </row>
    <row r="986" spans="1:12" x14ac:dyDescent="0.25">
      <c r="A986" s="53"/>
      <c r="B986" s="53"/>
      <c r="C986" s="53"/>
      <c r="D986" s="74"/>
      <c r="E986" s="43">
        <f t="shared" si="60"/>
        <v>0</v>
      </c>
      <c r="F986" s="53"/>
      <c r="G986" s="53"/>
      <c r="H986" s="53"/>
      <c r="I986" s="43">
        <f t="shared" si="61"/>
        <v>0</v>
      </c>
      <c r="J986" s="43">
        <f t="shared" si="62"/>
        <v>0</v>
      </c>
      <c r="K986" s="53"/>
      <c r="L986" s="68">
        <f t="shared" si="63"/>
        <v>0</v>
      </c>
    </row>
    <row r="987" spans="1:12" x14ac:dyDescent="0.25">
      <c r="A987" s="53"/>
      <c r="B987" s="53"/>
      <c r="C987" s="53"/>
      <c r="D987" s="74"/>
      <c r="E987" s="43">
        <f t="shared" si="60"/>
        <v>0</v>
      </c>
      <c r="F987" s="53"/>
      <c r="G987" s="53"/>
      <c r="H987" s="53"/>
      <c r="I987" s="43">
        <f t="shared" si="61"/>
        <v>0</v>
      </c>
      <c r="J987" s="43">
        <f t="shared" si="62"/>
        <v>0</v>
      </c>
      <c r="K987" s="53"/>
      <c r="L987" s="68">
        <f t="shared" si="63"/>
        <v>0</v>
      </c>
    </row>
    <row r="988" spans="1:12" x14ac:dyDescent="0.25">
      <c r="A988" s="53"/>
      <c r="B988" s="53"/>
      <c r="C988" s="53"/>
      <c r="D988" s="74"/>
      <c r="E988" s="43">
        <f t="shared" si="60"/>
        <v>0</v>
      </c>
      <c r="F988" s="53"/>
      <c r="G988" s="53"/>
      <c r="H988" s="53"/>
      <c r="I988" s="43">
        <f t="shared" si="61"/>
        <v>0</v>
      </c>
      <c r="J988" s="43">
        <f t="shared" si="62"/>
        <v>0</v>
      </c>
      <c r="K988" s="53"/>
      <c r="L988" s="68">
        <f t="shared" si="63"/>
        <v>0</v>
      </c>
    </row>
    <row r="989" spans="1:12" x14ac:dyDescent="0.25">
      <c r="A989" s="53"/>
      <c r="B989" s="53"/>
      <c r="C989" s="53"/>
      <c r="D989" s="74"/>
      <c r="E989" s="43">
        <f t="shared" si="60"/>
        <v>0</v>
      </c>
      <c r="F989" s="53"/>
      <c r="G989" s="53"/>
      <c r="H989" s="53"/>
      <c r="I989" s="43">
        <f t="shared" si="61"/>
        <v>0</v>
      </c>
      <c r="J989" s="43">
        <f t="shared" si="62"/>
        <v>0</v>
      </c>
      <c r="K989" s="53"/>
      <c r="L989" s="68">
        <f t="shared" si="63"/>
        <v>0</v>
      </c>
    </row>
    <row r="990" spans="1:12" x14ac:dyDescent="0.25">
      <c r="A990" s="53"/>
      <c r="B990" s="53"/>
      <c r="C990" s="53"/>
      <c r="D990" s="74"/>
      <c r="E990" s="43">
        <f t="shared" si="60"/>
        <v>0</v>
      </c>
      <c r="F990" s="53"/>
      <c r="G990" s="53"/>
      <c r="H990" s="53"/>
      <c r="I990" s="43">
        <f t="shared" si="61"/>
        <v>0</v>
      </c>
      <c r="J990" s="43">
        <f t="shared" si="62"/>
        <v>0</v>
      </c>
      <c r="K990" s="53"/>
      <c r="L990" s="68">
        <f t="shared" si="63"/>
        <v>0</v>
      </c>
    </row>
    <row r="991" spans="1:12" x14ac:dyDescent="0.25">
      <c r="A991" s="53"/>
      <c r="B991" s="53"/>
      <c r="C991" s="53"/>
      <c r="D991" s="74"/>
      <c r="E991" s="43">
        <f t="shared" si="60"/>
        <v>0</v>
      </c>
      <c r="F991" s="53"/>
      <c r="G991" s="53"/>
      <c r="H991" s="53"/>
      <c r="I991" s="43">
        <f t="shared" si="61"/>
        <v>0</v>
      </c>
      <c r="J991" s="43">
        <f t="shared" si="62"/>
        <v>0</v>
      </c>
      <c r="K991" s="53"/>
      <c r="L991" s="68">
        <f t="shared" si="63"/>
        <v>0</v>
      </c>
    </row>
    <row r="992" spans="1:12" x14ac:dyDescent="0.25">
      <c r="A992" s="53"/>
      <c r="B992" s="53"/>
      <c r="C992" s="53"/>
      <c r="D992" s="74"/>
      <c r="E992" s="43">
        <f t="shared" si="60"/>
        <v>0</v>
      </c>
      <c r="F992" s="53"/>
      <c r="G992" s="53"/>
      <c r="H992" s="53"/>
      <c r="I992" s="43">
        <f t="shared" si="61"/>
        <v>0</v>
      </c>
      <c r="J992" s="43">
        <f t="shared" si="62"/>
        <v>0</v>
      </c>
      <c r="K992" s="53"/>
      <c r="L992" s="68">
        <f t="shared" si="63"/>
        <v>0</v>
      </c>
    </row>
    <row r="993" spans="1:12" x14ac:dyDescent="0.25">
      <c r="A993" s="53"/>
      <c r="B993" s="53"/>
      <c r="C993" s="53"/>
      <c r="D993" s="74"/>
      <c r="E993" s="43">
        <f t="shared" si="60"/>
        <v>0</v>
      </c>
      <c r="F993" s="53"/>
      <c r="G993" s="53"/>
      <c r="H993" s="53"/>
      <c r="I993" s="43">
        <f t="shared" si="61"/>
        <v>0</v>
      </c>
      <c r="J993" s="43">
        <f t="shared" si="62"/>
        <v>0</v>
      </c>
      <c r="K993" s="53"/>
      <c r="L993" s="68">
        <f t="shared" si="63"/>
        <v>0</v>
      </c>
    </row>
    <row r="994" spans="1:12" x14ac:dyDescent="0.25">
      <c r="A994" s="53"/>
      <c r="B994" s="53"/>
      <c r="C994" s="53"/>
      <c r="D994" s="74"/>
      <c r="E994" s="43">
        <f t="shared" si="60"/>
        <v>0</v>
      </c>
      <c r="F994" s="53"/>
      <c r="G994" s="53"/>
      <c r="H994" s="53"/>
      <c r="I994" s="43">
        <f t="shared" si="61"/>
        <v>0</v>
      </c>
      <c r="J994" s="43">
        <f t="shared" si="62"/>
        <v>0</v>
      </c>
      <c r="K994" s="53"/>
      <c r="L994" s="68">
        <f t="shared" si="63"/>
        <v>0</v>
      </c>
    </row>
    <row r="995" spans="1:12" x14ac:dyDescent="0.25">
      <c r="A995" s="53"/>
      <c r="B995" s="53"/>
      <c r="C995" s="53"/>
      <c r="D995" s="74"/>
      <c r="E995" s="43">
        <f t="shared" si="60"/>
        <v>0</v>
      </c>
      <c r="F995" s="53"/>
      <c r="G995" s="53"/>
      <c r="H995" s="53"/>
      <c r="I995" s="43">
        <f t="shared" si="61"/>
        <v>0</v>
      </c>
      <c r="J995" s="43">
        <f t="shared" si="62"/>
        <v>0</v>
      </c>
      <c r="K995" s="53"/>
      <c r="L995" s="68">
        <f t="shared" si="63"/>
        <v>0</v>
      </c>
    </row>
    <row r="996" spans="1:12" x14ac:dyDescent="0.25">
      <c r="A996" s="53"/>
      <c r="B996" s="53"/>
      <c r="C996" s="53"/>
      <c r="D996" s="74"/>
      <c r="E996" s="43">
        <f t="shared" si="60"/>
        <v>0</v>
      </c>
      <c r="F996" s="53"/>
      <c r="G996" s="53"/>
      <c r="H996" s="53"/>
      <c r="I996" s="43">
        <f t="shared" si="61"/>
        <v>0</v>
      </c>
      <c r="J996" s="43">
        <f t="shared" si="62"/>
        <v>0</v>
      </c>
      <c r="K996" s="53"/>
      <c r="L996" s="68">
        <f t="shared" si="63"/>
        <v>0</v>
      </c>
    </row>
    <row r="997" spans="1:12" x14ac:dyDescent="0.25">
      <c r="A997" s="53"/>
      <c r="B997" s="53"/>
      <c r="C997" s="53"/>
      <c r="D997" s="74"/>
      <c r="E997" s="43">
        <f t="shared" si="60"/>
        <v>0</v>
      </c>
      <c r="F997" s="53"/>
      <c r="G997" s="53"/>
      <c r="H997" s="53"/>
      <c r="I997" s="43">
        <f t="shared" si="61"/>
        <v>0</v>
      </c>
      <c r="J997" s="43">
        <f t="shared" si="62"/>
        <v>0</v>
      </c>
      <c r="K997" s="53"/>
      <c r="L997" s="68">
        <f t="shared" si="63"/>
        <v>0</v>
      </c>
    </row>
    <row r="998" spans="1:12" x14ac:dyDescent="0.25">
      <c r="A998" s="53"/>
      <c r="B998" s="53"/>
      <c r="C998" s="53"/>
      <c r="D998" s="74"/>
      <c r="E998" s="43">
        <f t="shared" si="60"/>
        <v>0</v>
      </c>
      <c r="F998" s="53"/>
      <c r="G998" s="53"/>
      <c r="H998" s="53"/>
      <c r="I998" s="43">
        <f t="shared" si="61"/>
        <v>0</v>
      </c>
      <c r="J998" s="43">
        <f t="shared" si="62"/>
        <v>0</v>
      </c>
      <c r="K998" s="53"/>
      <c r="L998" s="68">
        <f t="shared" si="63"/>
        <v>0</v>
      </c>
    </row>
    <row r="999" spans="1:12" x14ac:dyDescent="0.25">
      <c r="A999" s="53"/>
      <c r="B999" s="53"/>
      <c r="C999" s="53"/>
      <c r="D999" s="74"/>
      <c r="E999" s="43">
        <f t="shared" si="60"/>
        <v>0</v>
      </c>
      <c r="F999" s="53"/>
      <c r="G999" s="53"/>
      <c r="H999" s="53"/>
      <c r="I999" s="43">
        <f t="shared" si="61"/>
        <v>0</v>
      </c>
      <c r="J999" s="43">
        <f t="shared" si="62"/>
        <v>0</v>
      </c>
      <c r="K999" s="53"/>
      <c r="L999" s="68">
        <f t="shared" si="63"/>
        <v>0</v>
      </c>
    </row>
    <row r="1000" spans="1:12" x14ac:dyDescent="0.25">
      <c r="A1000" s="53"/>
      <c r="B1000" s="53"/>
      <c r="C1000" s="53"/>
      <c r="D1000" s="74"/>
      <c r="E1000" s="43">
        <f t="shared" si="60"/>
        <v>0</v>
      </c>
      <c r="F1000" s="53"/>
      <c r="G1000" s="53"/>
      <c r="H1000" s="53"/>
      <c r="I1000" s="43">
        <f t="shared" si="61"/>
        <v>0</v>
      </c>
      <c r="J1000" s="43">
        <f t="shared" si="62"/>
        <v>0</v>
      </c>
      <c r="K1000" s="53"/>
      <c r="L1000" s="68">
        <f t="shared" si="63"/>
        <v>0</v>
      </c>
    </row>
  </sheetData>
  <dataValidations count="3">
    <dataValidation type="list" allowBlank="1" showInputMessage="1" showErrorMessage="1" prompt="Choose from dropdown to right of cell" sqref="K2:K1000" xr:uid="{00000000-0002-0000-0500-000000000000}">
      <formula1>"Yes, No"</formula1>
    </dataValidation>
    <dataValidation type="list" allowBlank="1" showInputMessage="1" showErrorMessage="1" prompt="Choose from dropdown to right of cell" sqref="D2:D1000" xr:uid="{00000000-0002-0000-0500-000001000000}">
      <formula1>"0, 0.5, 1"</formula1>
    </dataValidation>
    <dataValidation type="list" allowBlank="1" showInputMessage="1" showErrorMessage="1" prompt="Choose from dropdown to right of cell" sqref="F2:H1000" xr:uid="{00000000-0002-0000-0500-000002000000}">
      <formula1>"1,2,3"</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ADCA-C160-499F-8F01-CC81F2091CFB}">
  <dimension ref="A1:D227"/>
  <sheetViews>
    <sheetView workbookViewId="0">
      <selection activeCell="I11" sqref="I11"/>
    </sheetView>
  </sheetViews>
  <sheetFormatPr defaultRowHeight="15" x14ac:dyDescent="0.25"/>
  <cols>
    <col min="1" max="1" width="17.140625" customWidth="1"/>
    <col min="2" max="3" width="15.28515625" customWidth="1"/>
    <col min="4" max="4" width="18.5703125" customWidth="1"/>
  </cols>
  <sheetData>
    <row r="1" spans="1:4" x14ac:dyDescent="0.25">
      <c r="A1" s="40" t="s">
        <v>742</v>
      </c>
      <c r="B1" s="40" t="s">
        <v>175</v>
      </c>
      <c r="C1" s="40" t="s">
        <v>2019</v>
      </c>
      <c r="D1" s="40" t="s">
        <v>2106</v>
      </c>
    </row>
    <row r="2" spans="1:4" x14ac:dyDescent="0.25">
      <c r="A2" t="s">
        <v>642</v>
      </c>
      <c r="B2" t="e">
        <f>_xlfn.XLOOKUP(A2,#REF!,#REF!)</f>
        <v>#REF!</v>
      </c>
      <c r="C2" t="e">
        <f>_xlfn.XLOOKUP(A2,#REF!,#REF!)</f>
        <v>#REF!</v>
      </c>
      <c r="D2" s="242" t="e">
        <f>_xlfn.PERCENTRANK.INC($B$2:$B$227,B2)</f>
        <v>#REF!</v>
      </c>
    </row>
    <row r="3" spans="1:4" x14ac:dyDescent="0.25">
      <c r="A3" t="s">
        <v>1065</v>
      </c>
      <c r="B3" t="e">
        <f>_xlfn.XLOOKUP(A3,#REF!,#REF!)</f>
        <v>#REF!</v>
      </c>
      <c r="C3" t="e">
        <f>_xlfn.XLOOKUP(A3,#REF!,#REF!)</f>
        <v>#REF!</v>
      </c>
      <c r="D3" s="242" t="e">
        <f t="shared" ref="D3:D66" si="0">_xlfn.PERCENTRANK.INC($B$2:$B$227,B3)</f>
        <v>#REF!</v>
      </c>
    </row>
    <row r="4" spans="1:4" x14ac:dyDescent="0.25">
      <c r="A4" t="s">
        <v>581</v>
      </c>
      <c r="B4" t="e">
        <f>_xlfn.XLOOKUP(A4,#REF!,#REF!)</f>
        <v>#REF!</v>
      </c>
      <c r="C4" t="e">
        <f>_xlfn.XLOOKUP(A4,#REF!,#REF!)</f>
        <v>#REF!</v>
      </c>
      <c r="D4" s="242" t="e">
        <f t="shared" si="0"/>
        <v>#REF!</v>
      </c>
    </row>
    <row r="5" spans="1:4" x14ac:dyDescent="0.25">
      <c r="A5" t="s">
        <v>526</v>
      </c>
      <c r="B5" t="e">
        <f>_xlfn.XLOOKUP(A5,#REF!,#REF!)</f>
        <v>#REF!</v>
      </c>
      <c r="C5" t="e">
        <f>_xlfn.XLOOKUP(A5,#REF!,#REF!)</f>
        <v>#REF!</v>
      </c>
      <c r="D5" s="242" t="e">
        <f t="shared" si="0"/>
        <v>#REF!</v>
      </c>
    </row>
    <row r="6" spans="1:4" x14ac:dyDescent="0.25">
      <c r="A6" t="s">
        <v>1100</v>
      </c>
      <c r="B6" t="e">
        <f>_xlfn.XLOOKUP(A6,#REF!,#REF!)</f>
        <v>#REF!</v>
      </c>
      <c r="C6" t="e">
        <f>_xlfn.XLOOKUP(A6,#REF!,#REF!)</f>
        <v>#REF!</v>
      </c>
      <c r="D6" s="242" t="e">
        <f t="shared" si="0"/>
        <v>#REF!</v>
      </c>
    </row>
    <row r="7" spans="1:4" x14ac:dyDescent="0.25">
      <c r="A7" t="s">
        <v>732</v>
      </c>
      <c r="B7" t="e">
        <f>_xlfn.XLOOKUP(A7,#REF!,#REF!)</f>
        <v>#REF!</v>
      </c>
      <c r="C7" t="e">
        <f>_xlfn.XLOOKUP(A7,#REF!,#REF!)</f>
        <v>#REF!</v>
      </c>
      <c r="D7" s="242" t="e">
        <f t="shared" si="0"/>
        <v>#REF!</v>
      </c>
    </row>
    <row r="8" spans="1:4" x14ac:dyDescent="0.25">
      <c r="A8" t="s">
        <v>1110</v>
      </c>
      <c r="B8" t="e">
        <f>_xlfn.XLOOKUP(A8,#REF!,#REF!)</f>
        <v>#REF!</v>
      </c>
      <c r="C8" t="e">
        <f>_xlfn.XLOOKUP(A8,#REF!,#REF!)</f>
        <v>#REF!</v>
      </c>
      <c r="D8" s="242" t="e">
        <f t="shared" si="0"/>
        <v>#REF!</v>
      </c>
    </row>
    <row r="9" spans="1:4" x14ac:dyDescent="0.25">
      <c r="A9" t="s">
        <v>553</v>
      </c>
      <c r="B9" t="e">
        <f>_xlfn.XLOOKUP(A9,#REF!,#REF!)</f>
        <v>#REF!</v>
      </c>
      <c r="C9" t="e">
        <f>_xlfn.XLOOKUP(A9,#REF!,#REF!)</f>
        <v>#REF!</v>
      </c>
      <c r="D9" s="242" t="e">
        <f t="shared" si="0"/>
        <v>#REF!</v>
      </c>
    </row>
    <row r="10" spans="1:4" x14ac:dyDescent="0.25">
      <c r="A10" t="s">
        <v>1088</v>
      </c>
      <c r="B10" t="e">
        <f>_xlfn.XLOOKUP(A10,#REF!,#REF!)</f>
        <v>#REF!</v>
      </c>
      <c r="C10" t="e">
        <f>_xlfn.XLOOKUP(A10,#REF!,#REF!)</f>
        <v>#REF!</v>
      </c>
      <c r="D10" s="242" t="e">
        <f t="shared" si="0"/>
        <v>#REF!</v>
      </c>
    </row>
    <row r="11" spans="1:4" x14ac:dyDescent="0.25">
      <c r="A11" t="s">
        <v>535</v>
      </c>
      <c r="B11" t="e">
        <f>_xlfn.XLOOKUP(A11,#REF!,#REF!)</f>
        <v>#REF!</v>
      </c>
      <c r="C11" t="e">
        <f>_xlfn.XLOOKUP(A11,#REF!,#REF!)</f>
        <v>#REF!</v>
      </c>
      <c r="D11" s="242" t="e">
        <f t="shared" si="0"/>
        <v>#REF!</v>
      </c>
    </row>
    <row r="12" spans="1:4" x14ac:dyDescent="0.25">
      <c r="A12" t="s">
        <v>1085</v>
      </c>
      <c r="B12" t="e">
        <f>_xlfn.XLOOKUP(A12,#REF!,#REF!)</f>
        <v>#REF!</v>
      </c>
      <c r="C12" t="e">
        <f>_xlfn.XLOOKUP(A12,#REF!,#REF!)</f>
        <v>#REF!</v>
      </c>
      <c r="D12" s="242" t="e">
        <f t="shared" si="0"/>
        <v>#REF!</v>
      </c>
    </row>
    <row r="13" spans="1:4" x14ac:dyDescent="0.25">
      <c r="A13" t="s">
        <v>1092</v>
      </c>
      <c r="B13" t="e">
        <f>_xlfn.XLOOKUP(A13,#REF!,#REF!)</f>
        <v>#REF!</v>
      </c>
      <c r="C13" t="e">
        <f>_xlfn.XLOOKUP(A13,#REF!,#REF!)</f>
        <v>#REF!</v>
      </c>
      <c r="D13" s="242" t="e">
        <f t="shared" si="0"/>
        <v>#REF!</v>
      </c>
    </row>
    <row r="14" spans="1:4" x14ac:dyDescent="0.25">
      <c r="A14" t="s">
        <v>1124</v>
      </c>
      <c r="B14" t="e">
        <f>_xlfn.XLOOKUP(A14,#REF!,#REF!)</f>
        <v>#REF!</v>
      </c>
      <c r="C14" t="e">
        <f>_xlfn.XLOOKUP(A14,#REF!,#REF!)</f>
        <v>#REF!</v>
      </c>
      <c r="D14" s="242" t="e">
        <f t="shared" si="0"/>
        <v>#REF!</v>
      </c>
    </row>
    <row r="15" spans="1:4" x14ac:dyDescent="0.25">
      <c r="A15" t="s">
        <v>1128</v>
      </c>
      <c r="B15" t="e">
        <f>_xlfn.XLOOKUP(A15,#REF!,#REF!)</f>
        <v>#REF!</v>
      </c>
      <c r="C15" t="e">
        <f>_xlfn.XLOOKUP(A15,#REF!,#REF!)</f>
        <v>#REF!</v>
      </c>
      <c r="D15" s="242" t="e">
        <f t="shared" si="0"/>
        <v>#REF!</v>
      </c>
    </row>
    <row r="16" spans="1:4" x14ac:dyDescent="0.25">
      <c r="A16" t="s">
        <v>1162</v>
      </c>
      <c r="B16" t="e">
        <f>_xlfn.XLOOKUP(A16,#REF!,#REF!)</f>
        <v>#REF!</v>
      </c>
      <c r="C16" t="e">
        <f>_xlfn.XLOOKUP(A16,#REF!,#REF!)</f>
        <v>#REF!</v>
      </c>
      <c r="D16" s="242" t="e">
        <f t="shared" si="0"/>
        <v>#REF!</v>
      </c>
    </row>
    <row r="17" spans="1:4" x14ac:dyDescent="0.25">
      <c r="A17" t="s">
        <v>1104</v>
      </c>
      <c r="B17" t="e">
        <f>_xlfn.XLOOKUP(A17,#REF!,#REF!)</f>
        <v>#REF!</v>
      </c>
      <c r="C17" t="e">
        <f>_xlfn.XLOOKUP(A17,#REF!,#REF!)</f>
        <v>#REF!</v>
      </c>
      <c r="D17" s="242" t="e">
        <f t="shared" si="0"/>
        <v>#REF!</v>
      </c>
    </row>
    <row r="18" spans="1:4" x14ac:dyDescent="0.25">
      <c r="A18" t="s">
        <v>571</v>
      </c>
      <c r="B18" t="e">
        <f>_xlfn.XLOOKUP(A18,#REF!,#REF!)</f>
        <v>#REF!</v>
      </c>
      <c r="C18" t="e">
        <f>_xlfn.XLOOKUP(A18,#REF!,#REF!)</f>
        <v>#REF!</v>
      </c>
      <c r="D18" s="242" t="e">
        <f t="shared" si="0"/>
        <v>#REF!</v>
      </c>
    </row>
    <row r="19" spans="1:4" x14ac:dyDescent="0.25">
      <c r="A19" t="s">
        <v>1158</v>
      </c>
      <c r="B19" t="e">
        <f>_xlfn.XLOOKUP(A19,#REF!,#REF!)</f>
        <v>#REF!</v>
      </c>
      <c r="C19" t="e">
        <f>_xlfn.XLOOKUP(A19,#REF!,#REF!)</f>
        <v>#REF!</v>
      </c>
      <c r="D19" s="242" t="e">
        <f t="shared" si="0"/>
        <v>#REF!</v>
      </c>
    </row>
    <row r="20" spans="1:4" x14ac:dyDescent="0.25">
      <c r="A20" t="s">
        <v>515</v>
      </c>
      <c r="B20" t="e">
        <f>_xlfn.XLOOKUP(A20,#REF!,#REF!)</f>
        <v>#REF!</v>
      </c>
      <c r="C20" t="e">
        <f>_xlfn.XLOOKUP(A20,#REF!,#REF!)</f>
        <v>#REF!</v>
      </c>
      <c r="D20" s="242" t="e">
        <f t="shared" si="0"/>
        <v>#REF!</v>
      </c>
    </row>
    <row r="21" spans="1:4" x14ac:dyDescent="0.25">
      <c r="A21" t="s">
        <v>944</v>
      </c>
      <c r="B21" t="e">
        <f>_xlfn.XLOOKUP(A21,#REF!,#REF!)</f>
        <v>#REF!</v>
      </c>
      <c r="C21" t="e">
        <f>_xlfn.XLOOKUP(A21,#REF!,#REF!)</f>
        <v>#REF!</v>
      </c>
      <c r="D21" s="242" t="e">
        <f t="shared" si="0"/>
        <v>#REF!</v>
      </c>
    </row>
    <row r="22" spans="1:4" x14ac:dyDescent="0.25">
      <c r="A22" t="s">
        <v>1096</v>
      </c>
      <c r="B22" t="e">
        <f>_xlfn.XLOOKUP(A22,#REF!,#REF!)</f>
        <v>#REF!</v>
      </c>
      <c r="C22" t="e">
        <f>_xlfn.XLOOKUP(A22,#REF!,#REF!)</f>
        <v>#REF!</v>
      </c>
      <c r="D22" s="242" t="e">
        <f t="shared" si="0"/>
        <v>#REF!</v>
      </c>
    </row>
    <row r="23" spans="1:4" x14ac:dyDescent="0.25">
      <c r="A23" t="s">
        <v>1140</v>
      </c>
      <c r="B23" t="e">
        <f>_xlfn.XLOOKUP(A23,#REF!,#REF!)</f>
        <v>#REF!</v>
      </c>
      <c r="C23" t="e">
        <f>_xlfn.XLOOKUP(A23,#REF!,#REF!)</f>
        <v>#REF!</v>
      </c>
      <c r="D23" s="242" t="e">
        <f t="shared" si="0"/>
        <v>#REF!</v>
      </c>
    </row>
    <row r="24" spans="1:4" x14ac:dyDescent="0.25">
      <c r="A24" t="s">
        <v>545</v>
      </c>
      <c r="B24" t="e">
        <f>_xlfn.XLOOKUP(A24,#REF!,#REF!)</f>
        <v>#REF!</v>
      </c>
      <c r="C24" t="e">
        <f>_xlfn.XLOOKUP(A24,#REF!,#REF!)</f>
        <v>#REF!</v>
      </c>
      <c r="D24" s="242" t="e">
        <f t="shared" si="0"/>
        <v>#REF!</v>
      </c>
    </row>
    <row r="25" spans="1:4" x14ac:dyDescent="0.25">
      <c r="A25" t="s">
        <v>1153</v>
      </c>
      <c r="B25" t="e">
        <f>_xlfn.XLOOKUP(A25,#REF!,#REF!)</f>
        <v>#REF!</v>
      </c>
      <c r="C25" t="e">
        <f>_xlfn.XLOOKUP(A25,#REF!,#REF!)</f>
        <v>#REF!</v>
      </c>
      <c r="D25" s="242" t="e">
        <f t="shared" si="0"/>
        <v>#REF!</v>
      </c>
    </row>
    <row r="26" spans="1:4" x14ac:dyDescent="0.25">
      <c r="A26" t="s">
        <v>1168</v>
      </c>
      <c r="B26" t="e">
        <f>_xlfn.XLOOKUP(A26,#REF!,#REF!)</f>
        <v>#REF!</v>
      </c>
      <c r="C26" t="e">
        <f>_xlfn.XLOOKUP(A26,#REF!,#REF!)</f>
        <v>#REF!</v>
      </c>
      <c r="D26" s="242" t="e">
        <f t="shared" si="0"/>
        <v>#REF!</v>
      </c>
    </row>
    <row r="27" spans="1:4" x14ac:dyDescent="0.25">
      <c r="A27" t="s">
        <v>972</v>
      </c>
      <c r="B27" t="e">
        <f>_xlfn.XLOOKUP(A27,#REF!,#REF!)</f>
        <v>#REF!</v>
      </c>
      <c r="C27" t="e">
        <f>_xlfn.XLOOKUP(A27,#REF!,#REF!)</f>
        <v>#REF!</v>
      </c>
      <c r="D27" s="242" t="e">
        <f t="shared" si="0"/>
        <v>#REF!</v>
      </c>
    </row>
    <row r="28" spans="1:4" x14ac:dyDescent="0.25">
      <c r="A28" t="s">
        <v>590</v>
      </c>
      <c r="B28" t="e">
        <f>_xlfn.XLOOKUP(A28,#REF!,#REF!)</f>
        <v>#REF!</v>
      </c>
      <c r="C28" t="e">
        <f>_xlfn.XLOOKUP(A28,#REF!,#REF!)</f>
        <v>#REF!</v>
      </c>
      <c r="D28" s="242" t="e">
        <f t="shared" si="0"/>
        <v>#REF!</v>
      </c>
    </row>
    <row r="29" spans="1:4" x14ac:dyDescent="0.25">
      <c r="A29" t="s">
        <v>923</v>
      </c>
      <c r="B29" t="e">
        <f>_xlfn.XLOOKUP(A29,#REF!,#REF!)</f>
        <v>#REF!</v>
      </c>
      <c r="C29" t="e">
        <f>_xlfn.XLOOKUP(A29,#REF!,#REF!)</f>
        <v>#REF!</v>
      </c>
      <c r="D29" s="242" t="e">
        <f t="shared" si="0"/>
        <v>#REF!</v>
      </c>
    </row>
    <row r="30" spans="1:4" x14ac:dyDescent="0.25">
      <c r="A30" t="s">
        <v>1144</v>
      </c>
      <c r="B30" t="e">
        <f>_xlfn.XLOOKUP(A30,#REF!,#REF!)</f>
        <v>#REF!</v>
      </c>
      <c r="C30" t="e">
        <f>_xlfn.XLOOKUP(A30,#REF!,#REF!)</f>
        <v>#REF!</v>
      </c>
      <c r="D30" s="242" t="e">
        <f t="shared" si="0"/>
        <v>#REF!</v>
      </c>
    </row>
    <row r="31" spans="1:4" x14ac:dyDescent="0.25">
      <c r="A31" t="s">
        <v>1148</v>
      </c>
      <c r="B31" t="e">
        <f>_xlfn.XLOOKUP(A31,#REF!,#REF!)</f>
        <v>#REF!</v>
      </c>
      <c r="C31" t="e">
        <f>_xlfn.XLOOKUP(A31,#REF!,#REF!)</f>
        <v>#REF!</v>
      </c>
      <c r="D31" s="242" t="e">
        <f t="shared" si="0"/>
        <v>#REF!</v>
      </c>
    </row>
    <row r="32" spans="1:4" x14ac:dyDescent="0.25">
      <c r="A32" t="s">
        <v>886</v>
      </c>
      <c r="B32" t="e">
        <f>_xlfn.XLOOKUP(A32,#REF!,#REF!)</f>
        <v>#REF!</v>
      </c>
      <c r="C32" t="e">
        <f>_xlfn.XLOOKUP(A32,#REF!,#REF!)</f>
        <v>#REF!</v>
      </c>
      <c r="D32" s="242" t="e">
        <f t="shared" si="0"/>
        <v>#REF!</v>
      </c>
    </row>
    <row r="33" spans="1:4" x14ac:dyDescent="0.25">
      <c r="A33" t="s">
        <v>1115</v>
      </c>
      <c r="B33" t="e">
        <f>_xlfn.XLOOKUP(A33,#REF!,#REF!)</f>
        <v>#REF!</v>
      </c>
      <c r="C33" t="e">
        <f>_xlfn.XLOOKUP(A33,#REF!,#REF!)</f>
        <v>#REF!</v>
      </c>
      <c r="D33" s="242" t="e">
        <f t="shared" si="0"/>
        <v>#REF!</v>
      </c>
    </row>
    <row r="34" spans="1:4" x14ac:dyDescent="0.25">
      <c r="A34" t="s">
        <v>1179</v>
      </c>
      <c r="B34" t="e">
        <f>_xlfn.XLOOKUP(A34,#REF!,#REF!)</f>
        <v>#REF!</v>
      </c>
      <c r="C34" t="e">
        <f>_xlfn.XLOOKUP(A34,#REF!,#REF!)</f>
        <v>#REF!</v>
      </c>
      <c r="D34" s="242" t="e">
        <f t="shared" si="0"/>
        <v>#REF!</v>
      </c>
    </row>
    <row r="35" spans="1:4" x14ac:dyDescent="0.25">
      <c r="A35" t="s">
        <v>1192</v>
      </c>
      <c r="B35" t="e">
        <f>_xlfn.XLOOKUP(A35,#REF!,#REF!)</f>
        <v>#REF!</v>
      </c>
      <c r="C35" t="e">
        <f>_xlfn.XLOOKUP(A35,#REF!,#REF!)</f>
        <v>#REF!</v>
      </c>
      <c r="D35" s="242" t="e">
        <f t="shared" si="0"/>
        <v>#REF!</v>
      </c>
    </row>
    <row r="36" spans="1:4" x14ac:dyDescent="0.25">
      <c r="A36" t="s">
        <v>1184</v>
      </c>
      <c r="B36" t="e">
        <f>_xlfn.XLOOKUP(A36,#REF!,#REF!)</f>
        <v>#REF!</v>
      </c>
      <c r="C36" t="e">
        <f>_xlfn.XLOOKUP(A36,#REF!,#REF!)</f>
        <v>#REF!</v>
      </c>
      <c r="D36" s="242" t="e">
        <f t="shared" si="0"/>
        <v>#REF!</v>
      </c>
    </row>
    <row r="37" spans="1:4" x14ac:dyDescent="0.25">
      <c r="A37" t="s">
        <v>1120</v>
      </c>
      <c r="B37" t="e">
        <f>_xlfn.XLOOKUP(A37,#REF!,#REF!)</f>
        <v>#REF!</v>
      </c>
      <c r="C37" t="e">
        <f>_xlfn.XLOOKUP(A37,#REF!,#REF!)</f>
        <v>#REF!</v>
      </c>
      <c r="D37" s="242" t="e">
        <f t="shared" si="0"/>
        <v>#REF!</v>
      </c>
    </row>
    <row r="38" spans="1:4" x14ac:dyDescent="0.25">
      <c r="A38" t="s">
        <v>1245</v>
      </c>
      <c r="B38" t="e">
        <f>_xlfn.XLOOKUP(A38,#REF!,#REF!)</f>
        <v>#REF!</v>
      </c>
      <c r="C38" t="e">
        <f>_xlfn.XLOOKUP(A38,#REF!,#REF!)</f>
        <v>#REF!</v>
      </c>
      <c r="D38" s="242" t="e">
        <f t="shared" si="0"/>
        <v>#REF!</v>
      </c>
    </row>
    <row r="39" spans="1:4" x14ac:dyDescent="0.25">
      <c r="A39" t="s">
        <v>1173</v>
      </c>
      <c r="B39" t="e">
        <f>_xlfn.XLOOKUP(A39,#REF!,#REF!)</f>
        <v>#REF!</v>
      </c>
      <c r="C39" t="e">
        <f>_xlfn.XLOOKUP(A39,#REF!,#REF!)</f>
        <v>#REF!</v>
      </c>
      <c r="D39" s="242" t="e">
        <f t="shared" si="0"/>
        <v>#REF!</v>
      </c>
    </row>
    <row r="40" spans="1:4" x14ac:dyDescent="0.25">
      <c r="A40" t="s">
        <v>1133</v>
      </c>
      <c r="B40" t="e">
        <f>_xlfn.XLOOKUP(A40,#REF!,#REF!)</f>
        <v>#REF!</v>
      </c>
      <c r="C40" t="e">
        <f>_xlfn.XLOOKUP(A40,#REF!,#REF!)</f>
        <v>#REF!</v>
      </c>
      <c r="D40" s="242" t="e">
        <f t="shared" si="0"/>
        <v>#REF!</v>
      </c>
    </row>
    <row r="41" spans="1:4" x14ac:dyDescent="0.25">
      <c r="A41" t="s">
        <v>904</v>
      </c>
      <c r="B41" t="e">
        <f>_xlfn.XLOOKUP(A41,#REF!,#REF!)</f>
        <v>#REF!</v>
      </c>
      <c r="C41" t="e">
        <f>_xlfn.XLOOKUP(A41,#REF!,#REF!)</f>
        <v>#REF!</v>
      </c>
      <c r="D41" s="242" t="e">
        <f t="shared" si="0"/>
        <v>#REF!</v>
      </c>
    </row>
    <row r="42" spans="1:4" x14ac:dyDescent="0.25">
      <c r="A42" t="s">
        <v>1187</v>
      </c>
      <c r="B42" t="e">
        <f>_xlfn.XLOOKUP(A42,#REF!,#REF!)</f>
        <v>#REF!</v>
      </c>
      <c r="C42" t="e">
        <f>_xlfn.XLOOKUP(A42,#REF!,#REF!)</f>
        <v>#REF!</v>
      </c>
      <c r="D42" s="242" t="e">
        <f t="shared" si="0"/>
        <v>#REF!</v>
      </c>
    </row>
    <row r="43" spans="1:4" x14ac:dyDescent="0.25">
      <c r="A43" t="s">
        <v>985</v>
      </c>
      <c r="B43" t="e">
        <f>_xlfn.XLOOKUP(A43,#REF!,#REF!)</f>
        <v>#REF!</v>
      </c>
      <c r="C43" t="e">
        <f>_xlfn.XLOOKUP(A43,#REF!,#REF!)</f>
        <v>#REF!</v>
      </c>
      <c r="D43" s="242" t="e">
        <f t="shared" si="0"/>
        <v>#REF!</v>
      </c>
    </row>
    <row r="44" spans="1:4" x14ac:dyDescent="0.25">
      <c r="A44" t="s">
        <v>1886</v>
      </c>
      <c r="B44" t="e">
        <f>_xlfn.XLOOKUP(A44,#REF!,#REF!)</f>
        <v>#REF!</v>
      </c>
      <c r="C44" t="e">
        <f>_xlfn.XLOOKUP(A44,#REF!,#REF!)</f>
        <v>#REF!</v>
      </c>
      <c r="D44" s="242" t="e">
        <f t="shared" si="0"/>
        <v>#REF!</v>
      </c>
    </row>
    <row r="45" spans="1:4" x14ac:dyDescent="0.25">
      <c r="A45" t="s">
        <v>304</v>
      </c>
      <c r="B45" t="e">
        <f>_xlfn.XLOOKUP(A45,#REF!,#REF!)</f>
        <v>#REF!</v>
      </c>
      <c r="C45" t="e">
        <f>_xlfn.XLOOKUP(A45,#REF!,#REF!)</f>
        <v>#REF!</v>
      </c>
      <c r="D45" s="242" t="e">
        <f t="shared" si="0"/>
        <v>#REF!</v>
      </c>
    </row>
    <row r="46" spans="1:4" x14ac:dyDescent="0.25">
      <c r="A46" t="s">
        <v>1991</v>
      </c>
      <c r="B46" t="e">
        <f>_xlfn.XLOOKUP(A46,#REF!,#REF!)</f>
        <v>#REF!</v>
      </c>
      <c r="C46" t="e">
        <f>_xlfn.XLOOKUP(A46,#REF!,#REF!)</f>
        <v>#REF!</v>
      </c>
      <c r="D46" s="242" t="e">
        <f t="shared" si="0"/>
        <v>#REF!</v>
      </c>
    </row>
    <row r="47" spans="1:4" x14ac:dyDescent="0.25">
      <c r="A47" t="s">
        <v>1198</v>
      </c>
      <c r="B47" t="e">
        <f>_xlfn.XLOOKUP(A47,#REF!,#REF!)</f>
        <v>#REF!</v>
      </c>
      <c r="C47" t="e">
        <f>_xlfn.XLOOKUP(A47,#REF!,#REF!)</f>
        <v>#REF!</v>
      </c>
      <c r="D47" s="242" t="e">
        <f t="shared" si="0"/>
        <v>#REF!</v>
      </c>
    </row>
    <row r="48" spans="1:4" x14ac:dyDescent="0.25">
      <c r="A48" t="s">
        <v>1053</v>
      </c>
      <c r="B48" t="e">
        <f>_xlfn.XLOOKUP(A48,#REF!,#REF!)</f>
        <v>#REF!</v>
      </c>
      <c r="C48" t="e">
        <f>_xlfn.XLOOKUP(A48,#REF!,#REF!)</f>
        <v>#REF!</v>
      </c>
      <c r="D48" s="242" t="e">
        <f t="shared" si="0"/>
        <v>#REF!</v>
      </c>
    </row>
    <row r="49" spans="1:4" x14ac:dyDescent="0.25">
      <c r="A49" t="s">
        <v>1039</v>
      </c>
      <c r="B49" t="e">
        <f>_xlfn.XLOOKUP(A49,#REF!,#REF!)</f>
        <v>#REF!</v>
      </c>
      <c r="C49" t="e">
        <f>_xlfn.XLOOKUP(A49,#REF!,#REF!)</f>
        <v>#REF!</v>
      </c>
      <c r="D49" s="242" t="e">
        <f t="shared" si="0"/>
        <v>#REF!</v>
      </c>
    </row>
    <row r="50" spans="1:4" x14ac:dyDescent="0.25">
      <c r="A50" t="s">
        <v>1638</v>
      </c>
      <c r="B50" t="e">
        <f>_xlfn.XLOOKUP(A50,#REF!,#REF!)</f>
        <v>#REF!</v>
      </c>
      <c r="C50" t="e">
        <f>_xlfn.XLOOKUP(A50,#REF!,#REF!)</f>
        <v>#REF!</v>
      </c>
      <c r="D50" s="242" t="e">
        <f t="shared" si="0"/>
        <v>#REF!</v>
      </c>
    </row>
    <row r="51" spans="1:4" x14ac:dyDescent="0.25">
      <c r="A51" t="s">
        <v>1552</v>
      </c>
      <c r="B51" t="e">
        <f>_xlfn.XLOOKUP(A51,#REF!,#REF!)</f>
        <v>#REF!</v>
      </c>
      <c r="C51" t="e">
        <f>_xlfn.XLOOKUP(A51,#REF!,#REF!)</f>
        <v>#REF!</v>
      </c>
      <c r="D51" s="242" t="e">
        <f t="shared" si="0"/>
        <v>#REF!</v>
      </c>
    </row>
    <row r="52" spans="1:4" x14ac:dyDescent="0.25">
      <c r="A52" t="s">
        <v>1733</v>
      </c>
      <c r="B52" t="e">
        <f>_xlfn.XLOOKUP(A52,#REF!,#REF!)</f>
        <v>#REF!</v>
      </c>
      <c r="C52" t="e">
        <f>_xlfn.XLOOKUP(A52,#REF!,#REF!)</f>
        <v>#REF!</v>
      </c>
      <c r="D52" s="242" t="e">
        <f t="shared" si="0"/>
        <v>#REF!</v>
      </c>
    </row>
    <row r="53" spans="1:4" x14ac:dyDescent="0.25">
      <c r="A53" t="s">
        <v>1663</v>
      </c>
      <c r="B53" t="e">
        <f>_xlfn.XLOOKUP(A53,#REF!,#REF!)</f>
        <v>#REF!</v>
      </c>
      <c r="C53" t="e">
        <f>_xlfn.XLOOKUP(A53,#REF!,#REF!)</f>
        <v>#REF!</v>
      </c>
      <c r="D53" s="242" t="e">
        <f t="shared" si="0"/>
        <v>#REF!</v>
      </c>
    </row>
    <row r="54" spans="1:4" x14ac:dyDescent="0.25">
      <c r="A54" t="s">
        <v>1980</v>
      </c>
      <c r="B54" t="e">
        <f>_xlfn.XLOOKUP(A54,#REF!,#REF!)</f>
        <v>#REF!</v>
      </c>
      <c r="C54" t="e">
        <f>_xlfn.XLOOKUP(A54,#REF!,#REF!)</f>
        <v>#REF!</v>
      </c>
      <c r="D54" s="242" t="e">
        <f t="shared" si="0"/>
        <v>#REF!</v>
      </c>
    </row>
    <row r="55" spans="1:4" x14ac:dyDescent="0.25">
      <c r="A55" t="s">
        <v>1689</v>
      </c>
      <c r="B55" t="e">
        <f>_xlfn.XLOOKUP(A55,#REF!,#REF!)</f>
        <v>#REF!</v>
      </c>
      <c r="C55" t="e">
        <f>_xlfn.XLOOKUP(A55,#REF!,#REF!)</f>
        <v>#REF!</v>
      </c>
      <c r="D55" s="242" t="e">
        <f t="shared" si="0"/>
        <v>#REF!</v>
      </c>
    </row>
    <row r="56" spans="1:4" x14ac:dyDescent="0.25">
      <c r="A56" t="s">
        <v>1737</v>
      </c>
      <c r="B56" t="e">
        <f>_xlfn.XLOOKUP(A56,#REF!,#REF!)</f>
        <v>#REF!</v>
      </c>
      <c r="C56" t="e">
        <f>_xlfn.XLOOKUP(A56,#REF!,#REF!)</f>
        <v>#REF!</v>
      </c>
      <c r="D56" s="242" t="e">
        <f t="shared" si="0"/>
        <v>#REF!</v>
      </c>
    </row>
    <row r="57" spans="1:4" x14ac:dyDescent="0.25">
      <c r="A57" t="s">
        <v>1740</v>
      </c>
      <c r="B57" t="e">
        <f>_xlfn.XLOOKUP(A57,#REF!,#REF!)</f>
        <v>#REF!</v>
      </c>
      <c r="C57" t="e">
        <f>_xlfn.XLOOKUP(A57,#REF!,#REF!)</f>
        <v>#REF!</v>
      </c>
      <c r="D57" s="242" t="e">
        <f t="shared" si="0"/>
        <v>#REF!</v>
      </c>
    </row>
    <row r="58" spans="1:4" x14ac:dyDescent="0.25">
      <c r="A58" t="s">
        <v>275</v>
      </c>
      <c r="B58" t="e">
        <f>_xlfn.XLOOKUP(A58,#REF!,#REF!)</f>
        <v>#REF!</v>
      </c>
      <c r="C58" t="e">
        <f>_xlfn.XLOOKUP(A58,#REF!,#REF!)</f>
        <v>#REF!</v>
      </c>
      <c r="D58" s="242" t="e">
        <f t="shared" si="0"/>
        <v>#REF!</v>
      </c>
    </row>
    <row r="59" spans="1:4" x14ac:dyDescent="0.25">
      <c r="A59" t="s">
        <v>1752</v>
      </c>
      <c r="B59" t="e">
        <f>_xlfn.XLOOKUP(A59,#REF!,#REF!)</f>
        <v>#REF!</v>
      </c>
      <c r="C59" t="e">
        <f>_xlfn.XLOOKUP(A59,#REF!,#REF!)</f>
        <v>#REF!</v>
      </c>
      <c r="D59" s="242" t="e">
        <f t="shared" si="0"/>
        <v>#REF!</v>
      </c>
    </row>
    <row r="60" spans="1:4" x14ac:dyDescent="0.25">
      <c r="A60" t="s">
        <v>1833</v>
      </c>
      <c r="B60" t="e">
        <f>_xlfn.XLOOKUP(A60,#REF!,#REF!)</f>
        <v>#REF!</v>
      </c>
      <c r="C60" t="e">
        <f>_xlfn.XLOOKUP(A60,#REF!,#REF!)</f>
        <v>#REF!</v>
      </c>
      <c r="D60" s="242" t="e">
        <f t="shared" si="0"/>
        <v>#REF!</v>
      </c>
    </row>
    <row r="61" spans="1:4" x14ac:dyDescent="0.25">
      <c r="A61" t="s">
        <v>1729</v>
      </c>
      <c r="B61" t="e">
        <f>_xlfn.XLOOKUP(A61,#REF!,#REF!)</f>
        <v>#REF!</v>
      </c>
      <c r="C61" t="e">
        <f>_xlfn.XLOOKUP(A61,#REF!,#REF!)</f>
        <v>#REF!</v>
      </c>
      <c r="D61" s="242" t="e">
        <f t="shared" si="0"/>
        <v>#REF!</v>
      </c>
    </row>
    <row r="62" spans="1:4" x14ac:dyDescent="0.25">
      <c r="A62" t="s">
        <v>1707</v>
      </c>
      <c r="B62" t="e">
        <f>_xlfn.XLOOKUP(A62,#REF!,#REF!)</f>
        <v>#REF!</v>
      </c>
      <c r="C62" t="e">
        <f>_xlfn.XLOOKUP(A62,#REF!,#REF!)</f>
        <v>#REF!</v>
      </c>
      <c r="D62" s="242" t="e">
        <f t="shared" si="0"/>
        <v>#REF!</v>
      </c>
    </row>
    <row r="63" spans="1:4" x14ac:dyDescent="0.25">
      <c r="A63" t="s">
        <v>1787</v>
      </c>
      <c r="B63" t="e">
        <f>_xlfn.XLOOKUP(A63,#REF!,#REF!)</f>
        <v>#REF!</v>
      </c>
      <c r="C63" t="e">
        <f>_xlfn.XLOOKUP(A63,#REF!,#REF!)</f>
        <v>#REF!</v>
      </c>
      <c r="D63" s="242" t="e">
        <f t="shared" si="0"/>
        <v>#REF!</v>
      </c>
    </row>
    <row r="64" spans="1:4" x14ac:dyDescent="0.25">
      <c r="A64" t="s">
        <v>1795</v>
      </c>
      <c r="B64" t="e">
        <f>_xlfn.XLOOKUP(A64,#REF!,#REF!)</f>
        <v>#REF!</v>
      </c>
      <c r="C64" t="e">
        <f>_xlfn.XLOOKUP(A64,#REF!,#REF!)</f>
        <v>#REF!</v>
      </c>
      <c r="D64" s="242" t="e">
        <f t="shared" si="0"/>
        <v>#REF!</v>
      </c>
    </row>
    <row r="65" spans="1:4" x14ac:dyDescent="0.25">
      <c r="A65" t="s">
        <v>1803</v>
      </c>
      <c r="B65" t="e">
        <f>_xlfn.XLOOKUP(A65,#REF!,#REF!)</f>
        <v>#REF!</v>
      </c>
      <c r="C65" t="e">
        <f>_xlfn.XLOOKUP(A65,#REF!,#REF!)</f>
        <v>#REF!</v>
      </c>
      <c r="D65" s="242" t="e">
        <f t="shared" si="0"/>
        <v>#REF!</v>
      </c>
    </row>
    <row r="66" spans="1:4" x14ac:dyDescent="0.25">
      <c r="A66" t="s">
        <v>1760</v>
      </c>
      <c r="B66" t="e">
        <f>_xlfn.XLOOKUP(A66,#REF!,#REF!)</f>
        <v>#REF!</v>
      </c>
      <c r="C66" t="e">
        <f>_xlfn.XLOOKUP(A66,#REF!,#REF!)</f>
        <v>#REF!</v>
      </c>
      <c r="D66" s="242" t="e">
        <f t="shared" si="0"/>
        <v>#REF!</v>
      </c>
    </row>
    <row r="67" spans="1:4" x14ac:dyDescent="0.25">
      <c r="A67" t="s">
        <v>1941</v>
      </c>
      <c r="B67" t="e">
        <f>_xlfn.XLOOKUP(A67,#REF!,#REF!)</f>
        <v>#REF!</v>
      </c>
      <c r="C67" t="e">
        <f>_xlfn.XLOOKUP(A67,#REF!,#REF!)</f>
        <v>#REF!</v>
      </c>
      <c r="D67" s="242" t="e">
        <f t="shared" ref="D67:D130" si="1">_xlfn.PERCENTRANK.INC($B$2:$B$227,B67)</f>
        <v>#REF!</v>
      </c>
    </row>
    <row r="68" spans="1:4" x14ac:dyDescent="0.25">
      <c r="A68" t="s">
        <v>1782</v>
      </c>
      <c r="B68" t="e">
        <f>_xlfn.XLOOKUP(A68,#REF!,#REF!)</f>
        <v>#REF!</v>
      </c>
      <c r="C68" t="e">
        <f>_xlfn.XLOOKUP(A68,#REF!,#REF!)</f>
        <v>#REF!</v>
      </c>
      <c r="D68" s="242" t="e">
        <f t="shared" si="1"/>
        <v>#REF!</v>
      </c>
    </row>
    <row r="69" spans="1:4" x14ac:dyDescent="0.25">
      <c r="A69" t="s">
        <v>1816</v>
      </c>
      <c r="B69" t="e">
        <f>_xlfn.XLOOKUP(A69,#REF!,#REF!)</f>
        <v>#REF!</v>
      </c>
      <c r="C69" t="e">
        <f>_xlfn.XLOOKUP(A69,#REF!,#REF!)</f>
        <v>#REF!</v>
      </c>
      <c r="D69" s="242" t="e">
        <f t="shared" si="1"/>
        <v>#REF!</v>
      </c>
    </row>
    <row r="70" spans="1:4" x14ac:dyDescent="0.25">
      <c r="A70" t="s">
        <v>1618</v>
      </c>
      <c r="B70" t="e">
        <f>_xlfn.XLOOKUP(A70,#REF!,#REF!)</f>
        <v>#REF!</v>
      </c>
      <c r="C70" t="e">
        <f>_xlfn.XLOOKUP(A70,#REF!,#REF!)</f>
        <v>#REF!</v>
      </c>
      <c r="D70" s="242" t="e">
        <f t="shared" si="1"/>
        <v>#REF!</v>
      </c>
    </row>
    <row r="71" spans="1:4" x14ac:dyDescent="0.25">
      <c r="A71" t="s">
        <v>1222</v>
      </c>
      <c r="B71" t="e">
        <f>_xlfn.XLOOKUP(A71,#REF!,#REF!)</f>
        <v>#REF!</v>
      </c>
      <c r="C71" t="e">
        <f>_xlfn.XLOOKUP(A71,#REF!,#REF!)</f>
        <v>#REF!</v>
      </c>
      <c r="D71" s="242" t="e">
        <f t="shared" si="1"/>
        <v>#REF!</v>
      </c>
    </row>
    <row r="72" spans="1:4" x14ac:dyDescent="0.25">
      <c r="A72" t="s">
        <v>1867</v>
      </c>
      <c r="B72" t="e">
        <f>_xlfn.XLOOKUP(A72,#REF!,#REF!)</f>
        <v>#REF!</v>
      </c>
      <c r="C72" t="e">
        <f>_xlfn.XLOOKUP(A72,#REF!,#REF!)</f>
        <v>#REF!</v>
      </c>
      <c r="D72" s="242" t="e">
        <f t="shared" si="1"/>
        <v>#REF!</v>
      </c>
    </row>
    <row r="73" spans="1:4" x14ac:dyDescent="0.25">
      <c r="A73" t="s">
        <v>1561</v>
      </c>
      <c r="B73" t="e">
        <f>_xlfn.XLOOKUP(A73,#REF!,#REF!)</f>
        <v>#REF!</v>
      </c>
      <c r="C73" t="e">
        <f>_xlfn.XLOOKUP(A73,#REF!,#REF!)</f>
        <v>#REF!</v>
      </c>
      <c r="D73" s="242" t="e">
        <f t="shared" si="1"/>
        <v>#REF!</v>
      </c>
    </row>
    <row r="74" spans="1:4" x14ac:dyDescent="0.25">
      <c r="A74" t="s">
        <v>1529</v>
      </c>
      <c r="B74" t="e">
        <f>_xlfn.XLOOKUP(A74,#REF!,#REF!)</f>
        <v>#REF!</v>
      </c>
      <c r="C74" t="e">
        <f>_xlfn.XLOOKUP(A74,#REF!,#REF!)</f>
        <v>#REF!</v>
      </c>
      <c r="D74" s="242" t="e">
        <f t="shared" si="1"/>
        <v>#REF!</v>
      </c>
    </row>
    <row r="75" spans="1:4" x14ac:dyDescent="0.25">
      <c r="A75" t="s">
        <v>1490</v>
      </c>
      <c r="B75" t="e">
        <f>_xlfn.XLOOKUP(A75,#REF!,#REF!)</f>
        <v>#REF!</v>
      </c>
      <c r="C75" t="e">
        <f>_xlfn.XLOOKUP(A75,#REF!,#REF!)</f>
        <v>#REF!</v>
      </c>
      <c r="D75" s="242" t="e">
        <f t="shared" si="1"/>
        <v>#REF!</v>
      </c>
    </row>
    <row r="76" spans="1:4" x14ac:dyDescent="0.25">
      <c r="A76" t="s">
        <v>298</v>
      </c>
      <c r="B76" t="e">
        <f>_xlfn.XLOOKUP(A76,#REF!,#REF!)</f>
        <v>#REF!</v>
      </c>
      <c r="C76" t="e">
        <f>_xlfn.XLOOKUP(A76,#REF!,#REF!)</f>
        <v>#REF!</v>
      </c>
      <c r="D76" s="242" t="e">
        <f t="shared" si="1"/>
        <v>#REF!</v>
      </c>
    </row>
    <row r="77" spans="1:4" x14ac:dyDescent="0.25">
      <c r="A77" t="s">
        <v>266</v>
      </c>
      <c r="B77" t="e">
        <f>_xlfn.XLOOKUP(A77,#REF!,#REF!)</f>
        <v>#REF!</v>
      </c>
      <c r="C77" t="e">
        <f>_xlfn.XLOOKUP(A77,#REF!,#REF!)</f>
        <v>#REF!</v>
      </c>
      <c r="D77" s="242" t="e">
        <f t="shared" si="1"/>
        <v>#REF!</v>
      </c>
    </row>
    <row r="78" spans="1:4" x14ac:dyDescent="0.25">
      <c r="A78" t="s">
        <v>796</v>
      </c>
      <c r="B78" t="e">
        <f>_xlfn.XLOOKUP(A78,#REF!,#REF!)</f>
        <v>#REF!</v>
      </c>
      <c r="C78" t="e">
        <f>_xlfn.XLOOKUP(A78,#REF!,#REF!)</f>
        <v>#REF!</v>
      </c>
      <c r="D78" s="242" t="e">
        <f t="shared" si="1"/>
        <v>#REF!</v>
      </c>
    </row>
    <row r="79" spans="1:4" x14ac:dyDescent="0.25">
      <c r="A79" t="s">
        <v>1976</v>
      </c>
      <c r="B79" t="e">
        <f>_xlfn.XLOOKUP(A79,#REF!,#REF!)</f>
        <v>#REF!</v>
      </c>
      <c r="C79" t="e">
        <f>_xlfn.XLOOKUP(A79,#REF!,#REF!)</f>
        <v>#REF!</v>
      </c>
      <c r="D79" s="242" t="e">
        <f t="shared" si="1"/>
        <v>#REF!</v>
      </c>
    </row>
    <row r="80" spans="1:4" x14ac:dyDescent="0.25">
      <c r="A80" t="s">
        <v>307</v>
      </c>
      <c r="B80" t="e">
        <f>_xlfn.XLOOKUP(A80,#REF!,#REF!)</f>
        <v>#REF!</v>
      </c>
      <c r="C80" t="e">
        <f>_xlfn.XLOOKUP(A80,#REF!,#REF!)</f>
        <v>#REF!</v>
      </c>
      <c r="D80" s="242" t="e">
        <f t="shared" si="1"/>
        <v>#REF!</v>
      </c>
    </row>
    <row r="81" spans="1:4" x14ac:dyDescent="0.25">
      <c r="A81" t="s">
        <v>1340</v>
      </c>
      <c r="B81" t="e">
        <f>_xlfn.XLOOKUP(A81,#REF!,#REF!)</f>
        <v>#REF!</v>
      </c>
      <c r="C81" t="e">
        <f>_xlfn.XLOOKUP(A81,#REF!,#REF!)</f>
        <v>#REF!</v>
      </c>
      <c r="D81" s="242" t="e">
        <f t="shared" si="1"/>
        <v>#REF!</v>
      </c>
    </row>
    <row r="82" spans="1:4" x14ac:dyDescent="0.25">
      <c r="A82" t="s">
        <v>1337</v>
      </c>
      <c r="B82" t="e">
        <f>_xlfn.XLOOKUP(A82,#REF!,#REF!)</f>
        <v>#REF!</v>
      </c>
      <c r="C82" t="e">
        <f>_xlfn.XLOOKUP(A82,#REF!,#REF!)</f>
        <v>#REF!</v>
      </c>
      <c r="D82" s="242" t="e">
        <f t="shared" si="1"/>
        <v>#REF!</v>
      </c>
    </row>
    <row r="83" spans="1:4" x14ac:dyDescent="0.25">
      <c r="A83" t="s">
        <v>1332</v>
      </c>
      <c r="B83" t="e">
        <f>_xlfn.XLOOKUP(A83,#REF!,#REF!)</f>
        <v>#REF!</v>
      </c>
      <c r="C83" t="e">
        <f>_xlfn.XLOOKUP(A83,#REF!,#REF!)</f>
        <v>#REF!</v>
      </c>
      <c r="D83" s="242" t="e">
        <f t="shared" si="1"/>
        <v>#REF!</v>
      </c>
    </row>
    <row r="84" spans="1:4" x14ac:dyDescent="0.25">
      <c r="A84" t="s">
        <v>1443</v>
      </c>
      <c r="B84" t="e">
        <f>_xlfn.XLOOKUP(A84,#REF!,#REF!)</f>
        <v>#REF!</v>
      </c>
      <c r="C84" t="e">
        <f>_xlfn.XLOOKUP(A84,#REF!,#REF!)</f>
        <v>#REF!</v>
      </c>
      <c r="D84" s="242" t="e">
        <f t="shared" si="1"/>
        <v>#REF!</v>
      </c>
    </row>
    <row r="85" spans="1:4" x14ac:dyDescent="0.25">
      <c r="A85" t="s">
        <v>1901</v>
      </c>
      <c r="B85" t="e">
        <f>_xlfn.XLOOKUP(A85,#REF!,#REF!)</f>
        <v>#REF!</v>
      </c>
      <c r="C85" t="e">
        <f>_xlfn.XLOOKUP(A85,#REF!,#REF!)</f>
        <v>#REF!</v>
      </c>
      <c r="D85" s="242" t="e">
        <f t="shared" si="1"/>
        <v>#REF!</v>
      </c>
    </row>
    <row r="86" spans="1:4" x14ac:dyDescent="0.25">
      <c r="A86" t="s">
        <v>293</v>
      </c>
      <c r="B86" t="e">
        <f>_xlfn.XLOOKUP(A86,#REF!,#REF!)</f>
        <v>#REF!</v>
      </c>
      <c r="C86" t="e">
        <f>_xlfn.XLOOKUP(A86,#REF!,#REF!)</f>
        <v>#REF!</v>
      </c>
      <c r="D86" s="242" t="e">
        <f t="shared" si="1"/>
        <v>#REF!</v>
      </c>
    </row>
    <row r="87" spans="1:4" x14ac:dyDescent="0.25">
      <c r="A87" t="s">
        <v>282</v>
      </c>
      <c r="B87" t="e">
        <f>_xlfn.XLOOKUP(A87,#REF!,#REF!)</f>
        <v>#REF!</v>
      </c>
      <c r="C87" t="e">
        <f>_xlfn.XLOOKUP(A87,#REF!,#REF!)</f>
        <v>#REF!</v>
      </c>
      <c r="D87" s="242" t="e">
        <f t="shared" si="1"/>
        <v>#REF!</v>
      </c>
    </row>
    <row r="88" spans="1:4" x14ac:dyDescent="0.25">
      <c r="A88" t="s">
        <v>288</v>
      </c>
      <c r="B88" t="e">
        <f>_xlfn.XLOOKUP(A88,#REF!,#REF!)</f>
        <v>#REF!</v>
      </c>
      <c r="C88" t="e">
        <f>_xlfn.XLOOKUP(A88,#REF!,#REF!)</f>
        <v>#REF!</v>
      </c>
      <c r="D88" s="242" t="e">
        <f t="shared" si="1"/>
        <v>#REF!</v>
      </c>
    </row>
    <row r="89" spans="1:4" x14ac:dyDescent="0.25">
      <c r="A89" t="s">
        <v>1229</v>
      </c>
      <c r="B89" t="e">
        <f>_xlfn.XLOOKUP(A89,#REF!,#REF!)</f>
        <v>#REF!</v>
      </c>
      <c r="C89" t="e">
        <f>_xlfn.XLOOKUP(A89,#REF!,#REF!)</f>
        <v>#REF!</v>
      </c>
      <c r="D89" s="242" t="e">
        <f t="shared" si="1"/>
        <v>#REF!</v>
      </c>
    </row>
    <row r="90" spans="1:4" x14ac:dyDescent="0.25">
      <c r="A90" t="s">
        <v>766</v>
      </c>
      <c r="B90" t="e">
        <f>_xlfn.XLOOKUP(A90,#REF!,#REF!)</f>
        <v>#REF!</v>
      </c>
      <c r="C90" t="e">
        <f>_xlfn.XLOOKUP(A90,#REF!,#REF!)</f>
        <v>#REF!</v>
      </c>
      <c r="D90" s="242" t="e">
        <f t="shared" si="1"/>
        <v>#REF!</v>
      </c>
    </row>
    <row r="91" spans="1:4" x14ac:dyDescent="0.25">
      <c r="A91" t="s">
        <v>803</v>
      </c>
      <c r="B91" t="e">
        <f>_xlfn.XLOOKUP(A91,#REF!,#REF!)</f>
        <v>#REF!</v>
      </c>
      <c r="C91" t="e">
        <f>_xlfn.XLOOKUP(A91,#REF!,#REF!)</f>
        <v>#REF!</v>
      </c>
      <c r="D91" s="242" t="e">
        <f t="shared" si="1"/>
        <v>#REF!</v>
      </c>
    </row>
    <row r="92" spans="1:4" x14ac:dyDescent="0.25">
      <c r="A92" t="s">
        <v>301</v>
      </c>
      <c r="B92" t="e">
        <f>_xlfn.XLOOKUP(A92,#REF!,#REF!)</f>
        <v>#REF!</v>
      </c>
      <c r="C92" t="e">
        <f>_xlfn.XLOOKUP(A92,#REF!,#REF!)</f>
        <v>#REF!</v>
      </c>
      <c r="D92" s="242" t="e">
        <f t="shared" si="1"/>
        <v>#REF!</v>
      </c>
    </row>
    <row r="93" spans="1:4" x14ac:dyDescent="0.25">
      <c r="A93" t="s">
        <v>1235</v>
      </c>
      <c r="B93" t="e">
        <f>_xlfn.XLOOKUP(A93,#REF!,#REF!)</f>
        <v>#REF!</v>
      </c>
      <c r="C93" t="e">
        <f>_xlfn.XLOOKUP(A93,#REF!,#REF!)</f>
        <v>#REF!</v>
      </c>
      <c r="D93" s="242" t="e">
        <f t="shared" si="1"/>
        <v>#REF!</v>
      </c>
    </row>
    <row r="94" spans="1:4" x14ac:dyDescent="0.25">
      <c r="A94" t="s">
        <v>599</v>
      </c>
      <c r="B94" t="e">
        <f>_xlfn.XLOOKUP(A94,#REF!,#REF!)</f>
        <v>#REF!</v>
      </c>
      <c r="C94" t="e">
        <f>_xlfn.XLOOKUP(A94,#REF!,#REF!)</f>
        <v>#REF!</v>
      </c>
      <c r="D94" s="242" t="e">
        <f t="shared" si="1"/>
        <v>#REF!</v>
      </c>
    </row>
    <row r="95" spans="1:4" x14ac:dyDescent="0.25">
      <c r="A95" t="s">
        <v>563</v>
      </c>
      <c r="B95" t="e">
        <f>_xlfn.XLOOKUP(A95,#REF!,#REF!)</f>
        <v>#REF!</v>
      </c>
      <c r="C95" t="e">
        <f>_xlfn.XLOOKUP(A95,#REF!,#REF!)</f>
        <v>#REF!</v>
      </c>
      <c r="D95" s="242" t="e">
        <f t="shared" si="1"/>
        <v>#REF!</v>
      </c>
    </row>
    <row r="96" spans="1:4" x14ac:dyDescent="0.25">
      <c r="A96" t="s">
        <v>1879</v>
      </c>
      <c r="B96" t="e">
        <f>_xlfn.XLOOKUP(A96,#REF!,#REF!)</f>
        <v>#REF!</v>
      </c>
      <c r="C96" t="e">
        <f>_xlfn.XLOOKUP(A96,#REF!,#REF!)</f>
        <v>#REF!</v>
      </c>
      <c r="D96" s="242" t="e">
        <f t="shared" si="1"/>
        <v>#REF!</v>
      </c>
    </row>
    <row r="97" spans="1:4" x14ac:dyDescent="0.25">
      <c r="A97" t="s">
        <v>1280</v>
      </c>
      <c r="B97" t="e">
        <f>_xlfn.XLOOKUP(A97,#REF!,#REF!)</f>
        <v>#REF!</v>
      </c>
      <c r="C97" t="e">
        <f>_xlfn.XLOOKUP(A97,#REF!,#REF!)</f>
        <v>#REF!</v>
      </c>
      <c r="D97" s="242" t="e">
        <f t="shared" si="1"/>
        <v>#REF!</v>
      </c>
    </row>
    <row r="98" spans="1:4" x14ac:dyDescent="0.25">
      <c r="A98" t="s">
        <v>1241</v>
      </c>
      <c r="B98" t="e">
        <f>_xlfn.XLOOKUP(A98,#REF!,#REF!)</f>
        <v>#REF!</v>
      </c>
      <c r="C98" t="e">
        <f>_xlfn.XLOOKUP(A98,#REF!,#REF!)</f>
        <v>#REF!</v>
      </c>
      <c r="D98" s="242" t="e">
        <f t="shared" si="1"/>
        <v>#REF!</v>
      </c>
    </row>
    <row r="99" spans="1:4" x14ac:dyDescent="0.25">
      <c r="A99" t="s">
        <v>823</v>
      </c>
      <c r="B99" t="e">
        <f>_xlfn.XLOOKUP(A99,#REF!,#REF!)</f>
        <v>#REF!</v>
      </c>
      <c r="C99" t="e">
        <f>_xlfn.XLOOKUP(A99,#REF!,#REF!)</f>
        <v>#REF!</v>
      </c>
      <c r="D99" s="242" t="e">
        <f t="shared" si="1"/>
        <v>#REF!</v>
      </c>
    </row>
    <row r="100" spans="1:4" x14ac:dyDescent="0.25">
      <c r="A100" t="s">
        <v>497</v>
      </c>
      <c r="B100" t="e">
        <f>_xlfn.XLOOKUP(A100,#REF!,#REF!)</f>
        <v>#REF!</v>
      </c>
      <c r="C100" t="e">
        <f>_xlfn.XLOOKUP(A100,#REF!,#REF!)</f>
        <v>#REF!</v>
      </c>
      <c r="D100" s="242" t="e">
        <f t="shared" si="1"/>
        <v>#REF!</v>
      </c>
    </row>
    <row r="101" spans="1:4" x14ac:dyDescent="0.25">
      <c r="A101" t="s">
        <v>1512</v>
      </c>
      <c r="B101" t="e">
        <f>_xlfn.XLOOKUP(A101,#REF!,#REF!)</f>
        <v>#REF!</v>
      </c>
      <c r="C101" t="e">
        <f>_xlfn.XLOOKUP(A101,#REF!,#REF!)</f>
        <v>#REF!</v>
      </c>
      <c r="D101" s="242" t="e">
        <f t="shared" si="1"/>
        <v>#REF!</v>
      </c>
    </row>
    <row r="102" spans="1:4" x14ac:dyDescent="0.25">
      <c r="A102" t="s">
        <v>1352</v>
      </c>
      <c r="B102" t="e">
        <f>_xlfn.XLOOKUP(A102,#REF!,#REF!)</f>
        <v>#REF!</v>
      </c>
      <c r="C102" t="e">
        <f>_xlfn.XLOOKUP(A102,#REF!,#REF!)</f>
        <v>#REF!</v>
      </c>
      <c r="D102" s="242" t="e">
        <f t="shared" si="1"/>
        <v>#REF!</v>
      </c>
    </row>
    <row r="103" spans="1:4" x14ac:dyDescent="0.25">
      <c r="A103" t="s">
        <v>1457</v>
      </c>
      <c r="B103" t="e">
        <f>_xlfn.XLOOKUP(A103,#REF!,#REF!)</f>
        <v>#REF!</v>
      </c>
      <c r="C103" t="e">
        <f>_xlfn.XLOOKUP(A103,#REF!,#REF!)</f>
        <v>#REF!</v>
      </c>
      <c r="D103" s="242" t="e">
        <f t="shared" si="1"/>
        <v>#REF!</v>
      </c>
    </row>
    <row r="104" spans="1:4" x14ac:dyDescent="0.25">
      <c r="A104" t="s">
        <v>785</v>
      </c>
      <c r="B104" t="e">
        <f>_xlfn.XLOOKUP(A104,#REF!,#REF!)</f>
        <v>#REF!</v>
      </c>
      <c r="C104" t="e">
        <f>_xlfn.XLOOKUP(A104,#REF!,#REF!)</f>
        <v>#REF!</v>
      </c>
      <c r="D104" s="242" t="e">
        <f t="shared" si="1"/>
        <v>#REF!</v>
      </c>
    </row>
    <row r="105" spans="1:4" x14ac:dyDescent="0.25">
      <c r="A105" t="s">
        <v>1521</v>
      </c>
      <c r="B105" t="e">
        <f>_xlfn.XLOOKUP(A105,#REF!,#REF!)</f>
        <v>#REF!</v>
      </c>
      <c r="C105" t="e">
        <f>_xlfn.XLOOKUP(A105,#REF!,#REF!)</f>
        <v>#REF!</v>
      </c>
      <c r="D105" s="242" t="e">
        <f t="shared" si="1"/>
        <v>#REF!</v>
      </c>
    </row>
    <row r="106" spans="1:4" x14ac:dyDescent="0.25">
      <c r="A106" t="s">
        <v>1344</v>
      </c>
      <c r="B106" t="e">
        <f>_xlfn.XLOOKUP(A106,#REF!,#REF!)</f>
        <v>#REF!</v>
      </c>
      <c r="C106" t="e">
        <f>_xlfn.XLOOKUP(A106,#REF!,#REF!)</f>
        <v>#REF!</v>
      </c>
      <c r="D106" s="242" t="e">
        <f t="shared" si="1"/>
        <v>#REF!</v>
      </c>
    </row>
    <row r="107" spans="1:4" x14ac:dyDescent="0.25">
      <c r="A107" t="s">
        <v>1649</v>
      </c>
      <c r="B107" t="e">
        <f>_xlfn.XLOOKUP(A107,#REF!,#REF!)</f>
        <v>#REF!</v>
      </c>
      <c r="C107" t="e">
        <f>_xlfn.XLOOKUP(A107,#REF!,#REF!)</f>
        <v>#REF!</v>
      </c>
      <c r="D107" s="242" t="e">
        <f t="shared" si="1"/>
        <v>#REF!</v>
      </c>
    </row>
    <row r="108" spans="1:4" x14ac:dyDescent="0.25">
      <c r="A108" t="s">
        <v>1843</v>
      </c>
      <c r="B108" t="e">
        <f>_xlfn.XLOOKUP(A108,#REF!,#REF!)</f>
        <v>#REF!</v>
      </c>
      <c r="C108" t="e">
        <f>_xlfn.XLOOKUP(A108,#REF!,#REF!)</f>
        <v>#REF!</v>
      </c>
      <c r="D108" s="242" t="e">
        <f t="shared" si="1"/>
        <v>#REF!</v>
      </c>
    </row>
    <row r="109" spans="1:4" x14ac:dyDescent="0.25">
      <c r="A109" t="s">
        <v>1517</v>
      </c>
      <c r="B109" t="e">
        <f>_xlfn.XLOOKUP(A109,#REF!,#REF!)</f>
        <v>#REF!</v>
      </c>
      <c r="C109" t="e">
        <f>_xlfn.XLOOKUP(A109,#REF!,#REF!)</f>
        <v>#REF!</v>
      </c>
      <c r="D109" s="242" t="e">
        <f t="shared" si="1"/>
        <v>#REF!</v>
      </c>
    </row>
    <row r="110" spans="1:4" x14ac:dyDescent="0.25">
      <c r="A110" t="s">
        <v>868</v>
      </c>
      <c r="B110" t="e">
        <f>_xlfn.XLOOKUP(A110,#REF!,#REF!)</f>
        <v>#REF!</v>
      </c>
      <c r="C110" t="e">
        <f>_xlfn.XLOOKUP(A110,#REF!,#REF!)</f>
        <v>#REF!</v>
      </c>
      <c r="D110" s="242" t="e">
        <f t="shared" si="1"/>
        <v>#REF!</v>
      </c>
    </row>
    <row r="111" spans="1:4" x14ac:dyDescent="0.25">
      <c r="A111" t="s">
        <v>1924</v>
      </c>
      <c r="B111" t="e">
        <f>_xlfn.XLOOKUP(A111,#REF!,#REF!)</f>
        <v>#REF!</v>
      </c>
      <c r="C111" t="e">
        <f>_xlfn.XLOOKUP(A111,#REF!,#REF!)</f>
        <v>#REF!</v>
      </c>
      <c r="D111" s="242" t="e">
        <f t="shared" si="1"/>
        <v>#REF!</v>
      </c>
    </row>
    <row r="112" spans="1:4" x14ac:dyDescent="0.25">
      <c r="A112" t="s">
        <v>1576</v>
      </c>
      <c r="B112" t="e">
        <f>_xlfn.XLOOKUP(A112,#REF!,#REF!)</f>
        <v>#REF!</v>
      </c>
      <c r="C112" t="e">
        <f>_xlfn.XLOOKUP(A112,#REF!,#REF!)</f>
        <v>#REF!</v>
      </c>
      <c r="D112" s="242" t="e">
        <f t="shared" si="1"/>
        <v>#REF!</v>
      </c>
    </row>
    <row r="113" spans="1:4" x14ac:dyDescent="0.25">
      <c r="A113" t="s">
        <v>1323</v>
      </c>
      <c r="B113" t="e">
        <f>_xlfn.XLOOKUP(A113,#REF!,#REF!)</f>
        <v>#REF!</v>
      </c>
      <c r="C113" t="e">
        <f>_xlfn.XLOOKUP(A113,#REF!,#REF!)</f>
        <v>#REF!</v>
      </c>
      <c r="D113" s="242" t="e">
        <f t="shared" si="1"/>
        <v>#REF!</v>
      </c>
    </row>
    <row r="114" spans="1:4" x14ac:dyDescent="0.25">
      <c r="A114" t="s">
        <v>1316</v>
      </c>
      <c r="B114" t="e">
        <f>_xlfn.XLOOKUP(A114,#REF!,#REF!)</f>
        <v>#REF!</v>
      </c>
      <c r="C114" t="e">
        <f>_xlfn.XLOOKUP(A114,#REF!,#REF!)</f>
        <v>#REF!</v>
      </c>
      <c r="D114" s="242" t="e">
        <f t="shared" si="1"/>
        <v>#REF!</v>
      </c>
    </row>
    <row r="115" spans="1:4" x14ac:dyDescent="0.25">
      <c r="A115" t="s">
        <v>1320</v>
      </c>
      <c r="B115" t="e">
        <f>_xlfn.XLOOKUP(A115,#REF!,#REF!)</f>
        <v>#REF!</v>
      </c>
      <c r="C115" t="e">
        <f>_xlfn.XLOOKUP(A115,#REF!,#REF!)</f>
        <v>#REF!</v>
      </c>
      <c r="D115" s="242" t="e">
        <f t="shared" si="1"/>
        <v>#REF!</v>
      </c>
    </row>
    <row r="116" spans="1:4" x14ac:dyDescent="0.25">
      <c r="A116" t="s">
        <v>837</v>
      </c>
      <c r="B116" t="e">
        <f>_xlfn.XLOOKUP(A116,#REF!,#REF!)</f>
        <v>#REF!</v>
      </c>
      <c r="C116" t="e">
        <f>_xlfn.XLOOKUP(A116,#REF!,#REF!)</f>
        <v>#REF!</v>
      </c>
      <c r="D116" s="242" t="e">
        <f t="shared" si="1"/>
        <v>#REF!</v>
      </c>
    </row>
    <row r="117" spans="1:4" x14ac:dyDescent="0.25">
      <c r="A117" t="s">
        <v>1321</v>
      </c>
      <c r="B117" t="e">
        <f>_xlfn.XLOOKUP(A117,#REF!,#REF!)</f>
        <v>#REF!</v>
      </c>
      <c r="C117" t="e">
        <f>_xlfn.XLOOKUP(A117,#REF!,#REF!)</f>
        <v>#REF!</v>
      </c>
      <c r="D117" s="242" t="e">
        <f t="shared" si="1"/>
        <v>#REF!</v>
      </c>
    </row>
    <row r="118" spans="1:4" x14ac:dyDescent="0.25">
      <c r="A118" t="s">
        <v>1658</v>
      </c>
      <c r="B118" t="e">
        <f>_xlfn.XLOOKUP(A118,#REF!,#REF!)</f>
        <v>#REF!</v>
      </c>
      <c r="C118" t="e">
        <f>_xlfn.XLOOKUP(A118,#REF!,#REF!)</f>
        <v>#REF!</v>
      </c>
      <c r="D118" s="242" t="e">
        <f t="shared" si="1"/>
        <v>#REF!</v>
      </c>
    </row>
    <row r="119" spans="1:4" x14ac:dyDescent="0.25">
      <c r="A119" t="s">
        <v>1617</v>
      </c>
      <c r="B119" t="e">
        <f>_xlfn.XLOOKUP(A119,#REF!,#REF!)</f>
        <v>#REF!</v>
      </c>
      <c r="C119" t="e">
        <f>_xlfn.XLOOKUP(A119,#REF!,#REF!)</f>
        <v>#REF!</v>
      </c>
      <c r="D119" s="242" t="e">
        <f t="shared" si="1"/>
        <v>#REF!</v>
      </c>
    </row>
    <row r="120" spans="1:4" x14ac:dyDescent="0.25">
      <c r="A120" t="s">
        <v>1308</v>
      </c>
      <c r="B120" t="e">
        <f>_xlfn.XLOOKUP(A120,#REF!,#REF!)</f>
        <v>#REF!</v>
      </c>
      <c r="C120" t="e">
        <f>_xlfn.XLOOKUP(A120,#REF!,#REF!)</f>
        <v>#REF!</v>
      </c>
      <c r="D120" s="242" t="e">
        <f t="shared" si="1"/>
        <v>#REF!</v>
      </c>
    </row>
    <row r="121" spans="1:4" x14ac:dyDescent="0.25">
      <c r="A121" t="s">
        <v>1538</v>
      </c>
      <c r="B121" t="e">
        <f>_xlfn.XLOOKUP(A121,#REF!,#REF!)</f>
        <v>#REF!</v>
      </c>
      <c r="C121" t="e">
        <f>_xlfn.XLOOKUP(A121,#REF!,#REF!)</f>
        <v>#REF!</v>
      </c>
      <c r="D121" s="242" t="e">
        <f t="shared" si="1"/>
        <v>#REF!</v>
      </c>
    </row>
    <row r="122" spans="1:4" x14ac:dyDescent="0.25">
      <c r="A122" t="s">
        <v>1212</v>
      </c>
      <c r="B122" t="e">
        <f>_xlfn.XLOOKUP(A122,#REF!,#REF!)</f>
        <v>#REF!</v>
      </c>
      <c r="C122" t="e">
        <f>_xlfn.XLOOKUP(A122,#REF!,#REF!)</f>
        <v>#REF!</v>
      </c>
      <c r="D122" s="242" t="e">
        <f t="shared" si="1"/>
        <v>#REF!</v>
      </c>
    </row>
    <row r="123" spans="1:4" x14ac:dyDescent="0.25">
      <c r="A123" t="s">
        <v>1342</v>
      </c>
      <c r="B123" t="e">
        <f>_xlfn.XLOOKUP(A123,#REF!,#REF!)</f>
        <v>#REF!</v>
      </c>
      <c r="C123" t="e">
        <f>_xlfn.XLOOKUP(A123,#REF!,#REF!)</f>
        <v>#REF!</v>
      </c>
      <c r="D123" s="242" t="e">
        <f t="shared" si="1"/>
        <v>#REF!</v>
      </c>
    </row>
    <row r="124" spans="1:4" x14ac:dyDescent="0.25">
      <c r="A124" t="s">
        <v>1331</v>
      </c>
      <c r="B124" t="e">
        <f>_xlfn.XLOOKUP(A124,#REF!,#REF!)</f>
        <v>#REF!</v>
      </c>
      <c r="C124" t="e">
        <f>_xlfn.XLOOKUP(A124,#REF!,#REF!)</f>
        <v>#REF!</v>
      </c>
      <c r="D124" s="242" t="e">
        <f t="shared" si="1"/>
        <v>#REF!</v>
      </c>
    </row>
    <row r="125" spans="1:4" x14ac:dyDescent="0.25">
      <c r="A125" t="s">
        <v>1324</v>
      </c>
      <c r="B125" t="e">
        <f>_xlfn.XLOOKUP(A125,#REF!,#REF!)</f>
        <v>#REF!</v>
      </c>
      <c r="C125" t="e">
        <f>_xlfn.XLOOKUP(A125,#REF!,#REF!)</f>
        <v>#REF!</v>
      </c>
      <c r="D125" s="242" t="e">
        <f t="shared" si="1"/>
        <v>#REF!</v>
      </c>
    </row>
    <row r="126" spans="1:4" x14ac:dyDescent="0.25">
      <c r="A126" t="s">
        <v>1625</v>
      </c>
      <c r="B126" t="e">
        <f>_xlfn.XLOOKUP(A126,#REF!,#REF!)</f>
        <v>#REF!</v>
      </c>
      <c r="C126" t="e">
        <f>_xlfn.XLOOKUP(A126,#REF!,#REF!)</f>
        <v>#REF!</v>
      </c>
      <c r="D126" s="242" t="e">
        <f t="shared" si="1"/>
        <v>#REF!</v>
      </c>
    </row>
    <row r="127" spans="1:4" x14ac:dyDescent="0.25">
      <c r="A127" t="s">
        <v>1343</v>
      </c>
      <c r="B127" t="e">
        <f>_xlfn.XLOOKUP(A127,#REF!,#REF!)</f>
        <v>#REF!</v>
      </c>
      <c r="C127" t="e">
        <f>_xlfn.XLOOKUP(A127,#REF!,#REF!)</f>
        <v>#REF!</v>
      </c>
      <c r="D127" s="242" t="e">
        <f t="shared" si="1"/>
        <v>#REF!</v>
      </c>
    </row>
    <row r="128" spans="1:4" x14ac:dyDescent="0.25">
      <c r="A128" t="s">
        <v>1021</v>
      </c>
      <c r="B128" t="e">
        <f>_xlfn.XLOOKUP(A128,#REF!,#REF!)</f>
        <v>#REF!</v>
      </c>
      <c r="C128" t="e">
        <f>_xlfn.XLOOKUP(A128,#REF!,#REF!)</f>
        <v>#REF!</v>
      </c>
      <c r="D128" s="242" t="e">
        <f t="shared" si="1"/>
        <v>#REF!</v>
      </c>
    </row>
    <row r="129" spans="1:4" x14ac:dyDescent="0.25">
      <c r="A129" t="s">
        <v>1353</v>
      </c>
      <c r="B129" t="e">
        <f>_xlfn.XLOOKUP(A129,#REF!,#REF!)</f>
        <v>#REF!</v>
      </c>
      <c r="C129" t="e">
        <f>_xlfn.XLOOKUP(A129,#REF!,#REF!)</f>
        <v>#REF!</v>
      </c>
      <c r="D129" s="242" t="e">
        <f t="shared" si="1"/>
        <v>#REF!</v>
      </c>
    </row>
    <row r="130" spans="1:4" x14ac:dyDescent="0.25">
      <c r="A130" t="s">
        <v>1644</v>
      </c>
      <c r="B130" t="e">
        <f>_xlfn.XLOOKUP(A130,#REF!,#REF!)</f>
        <v>#REF!</v>
      </c>
      <c r="C130" t="e">
        <f>_xlfn.XLOOKUP(A130,#REF!,#REF!)</f>
        <v>#REF!</v>
      </c>
      <c r="D130" s="242" t="e">
        <f t="shared" si="1"/>
        <v>#REF!</v>
      </c>
    </row>
    <row r="131" spans="1:4" x14ac:dyDescent="0.25">
      <c r="A131" t="s">
        <v>1254</v>
      </c>
      <c r="B131" t="e">
        <f>_xlfn.XLOOKUP(A131,#REF!,#REF!)</f>
        <v>#REF!</v>
      </c>
      <c r="C131" t="e">
        <f>_xlfn.XLOOKUP(A131,#REF!,#REF!)</f>
        <v>#REF!</v>
      </c>
      <c r="D131" s="242" t="e">
        <f t="shared" ref="D131:D194" si="2">_xlfn.PERCENTRANK.INC($B$2:$B$227,B131)</f>
        <v>#REF!</v>
      </c>
    </row>
    <row r="132" spans="1:4" x14ac:dyDescent="0.25">
      <c r="A132" t="s">
        <v>1586</v>
      </c>
      <c r="B132" t="e">
        <f>_xlfn.XLOOKUP(A132,#REF!,#REF!)</f>
        <v>#REF!</v>
      </c>
      <c r="C132" t="e">
        <f>_xlfn.XLOOKUP(A132,#REF!,#REF!)</f>
        <v>#REF!</v>
      </c>
      <c r="D132" s="242" t="e">
        <f t="shared" si="2"/>
        <v>#REF!</v>
      </c>
    </row>
    <row r="133" spans="1:4" x14ac:dyDescent="0.25">
      <c r="A133" t="s">
        <v>1966</v>
      </c>
      <c r="B133" t="e">
        <f>_xlfn.XLOOKUP(A133,#REF!,#REF!)</f>
        <v>#REF!</v>
      </c>
      <c r="C133" t="e">
        <f>_xlfn.XLOOKUP(A133,#REF!,#REF!)</f>
        <v>#REF!</v>
      </c>
      <c r="D133" s="242" t="e">
        <f t="shared" si="2"/>
        <v>#REF!</v>
      </c>
    </row>
    <row r="134" spans="1:4" x14ac:dyDescent="0.25">
      <c r="A134" t="s">
        <v>1285</v>
      </c>
      <c r="B134" t="e">
        <f>_xlfn.XLOOKUP(A134,#REF!,#REF!)</f>
        <v>#REF!</v>
      </c>
      <c r="C134" t="e">
        <f>_xlfn.XLOOKUP(A134,#REF!,#REF!)</f>
        <v>#REF!</v>
      </c>
      <c r="D134" s="242" t="e">
        <f t="shared" si="2"/>
        <v>#REF!</v>
      </c>
    </row>
    <row r="135" spans="1:4" x14ac:dyDescent="0.25">
      <c r="A135" t="s">
        <v>1506</v>
      </c>
      <c r="B135" t="e">
        <f>_xlfn.XLOOKUP(A135,#REF!,#REF!)</f>
        <v>#REF!</v>
      </c>
      <c r="C135" t="e">
        <f>_xlfn.XLOOKUP(A135,#REF!,#REF!)</f>
        <v>#REF!</v>
      </c>
      <c r="D135" s="242" t="e">
        <f t="shared" si="2"/>
        <v>#REF!</v>
      </c>
    </row>
    <row r="136" spans="1:4" x14ac:dyDescent="0.25">
      <c r="A136" t="s">
        <v>1616</v>
      </c>
      <c r="B136" t="e">
        <f>_xlfn.XLOOKUP(A136,#REF!,#REF!)</f>
        <v>#REF!</v>
      </c>
      <c r="C136" t="e">
        <f>_xlfn.XLOOKUP(A136,#REF!,#REF!)</f>
        <v>#REF!</v>
      </c>
      <c r="D136" s="242" t="e">
        <f t="shared" si="2"/>
        <v>#REF!</v>
      </c>
    </row>
    <row r="137" spans="1:4" x14ac:dyDescent="0.25">
      <c r="A137" t="s">
        <v>880</v>
      </c>
      <c r="B137" t="e">
        <f>_xlfn.XLOOKUP(A137,#REF!,#REF!)</f>
        <v>#REF!</v>
      </c>
      <c r="C137" t="e">
        <f>_xlfn.XLOOKUP(A137,#REF!,#REF!)</f>
        <v>#REF!</v>
      </c>
      <c r="D137" s="242" t="e">
        <f t="shared" si="2"/>
        <v>#REF!</v>
      </c>
    </row>
    <row r="138" spans="1:4" x14ac:dyDescent="0.25">
      <c r="A138" t="s">
        <v>1475</v>
      </c>
      <c r="B138" t="e">
        <f>_xlfn.XLOOKUP(A138,#REF!,#REF!)</f>
        <v>#REF!</v>
      </c>
      <c r="C138" t="e">
        <f>_xlfn.XLOOKUP(A138,#REF!,#REF!)</f>
        <v>#REF!</v>
      </c>
      <c r="D138" s="242" t="e">
        <f t="shared" si="2"/>
        <v>#REF!</v>
      </c>
    </row>
    <row r="139" spans="1:4" x14ac:dyDescent="0.25">
      <c r="A139" t="s">
        <v>1547</v>
      </c>
      <c r="B139" t="e">
        <f>_xlfn.XLOOKUP(A139,#REF!,#REF!)</f>
        <v>#REF!</v>
      </c>
      <c r="C139" t="e">
        <f>_xlfn.XLOOKUP(A139,#REF!,#REF!)</f>
        <v>#REF!</v>
      </c>
      <c r="D139" s="242" t="e">
        <f t="shared" si="2"/>
        <v>#REF!</v>
      </c>
    </row>
    <row r="140" spans="1:4" x14ac:dyDescent="0.25">
      <c r="A140" t="s">
        <v>1354</v>
      </c>
      <c r="B140" t="e">
        <f>_xlfn.XLOOKUP(A140,#REF!,#REF!)</f>
        <v>#REF!</v>
      </c>
      <c r="C140" t="e">
        <f>_xlfn.XLOOKUP(A140,#REF!,#REF!)</f>
        <v>#REF!</v>
      </c>
      <c r="D140" s="242" t="e">
        <f t="shared" si="2"/>
        <v>#REF!</v>
      </c>
    </row>
    <row r="141" spans="1:4" x14ac:dyDescent="0.25">
      <c r="A141" t="s">
        <v>1347</v>
      </c>
      <c r="B141" t="e">
        <f>_xlfn.XLOOKUP(A141,#REF!,#REF!)</f>
        <v>#REF!</v>
      </c>
      <c r="C141" t="e">
        <f>_xlfn.XLOOKUP(A141,#REF!,#REF!)</f>
        <v>#REF!</v>
      </c>
      <c r="D141" s="242" t="e">
        <f t="shared" si="2"/>
        <v>#REF!</v>
      </c>
    </row>
    <row r="142" spans="1:4" x14ac:dyDescent="0.25">
      <c r="A142" t="s">
        <v>1302</v>
      </c>
      <c r="B142" t="e">
        <f>_xlfn.XLOOKUP(A142,#REF!,#REF!)</f>
        <v>#REF!</v>
      </c>
      <c r="C142" t="e">
        <f>_xlfn.XLOOKUP(A142,#REF!,#REF!)</f>
        <v>#REF!</v>
      </c>
      <c r="D142" s="242" t="e">
        <f t="shared" si="2"/>
        <v>#REF!</v>
      </c>
    </row>
    <row r="143" spans="1:4" x14ac:dyDescent="0.25">
      <c r="A143" t="s">
        <v>1294</v>
      </c>
      <c r="B143" t="e">
        <f>_xlfn.XLOOKUP(A143,#REF!,#REF!)</f>
        <v>#REF!</v>
      </c>
      <c r="C143" t="e">
        <f>_xlfn.XLOOKUP(A143,#REF!,#REF!)</f>
        <v>#REF!</v>
      </c>
      <c r="D143" s="242" t="e">
        <f t="shared" si="2"/>
        <v>#REF!</v>
      </c>
    </row>
    <row r="144" spans="1:4" x14ac:dyDescent="0.25">
      <c r="A144" t="s">
        <v>1307</v>
      </c>
      <c r="B144" t="e">
        <f>_xlfn.XLOOKUP(A144,#REF!,#REF!)</f>
        <v>#REF!</v>
      </c>
      <c r="C144" t="e">
        <f>_xlfn.XLOOKUP(A144,#REF!,#REF!)</f>
        <v>#REF!</v>
      </c>
      <c r="D144" s="242" t="e">
        <f t="shared" si="2"/>
        <v>#REF!</v>
      </c>
    </row>
    <row r="145" spans="1:4" x14ac:dyDescent="0.25">
      <c r="A145" t="s">
        <v>1276</v>
      </c>
      <c r="B145" t="e">
        <f>_xlfn.XLOOKUP(A145,#REF!,#REF!)</f>
        <v>#REF!</v>
      </c>
      <c r="C145" t="e">
        <f>_xlfn.XLOOKUP(A145,#REF!,#REF!)</f>
        <v>#REF!</v>
      </c>
      <c r="D145" s="242" t="e">
        <f t="shared" si="2"/>
        <v>#REF!</v>
      </c>
    </row>
    <row r="146" spans="1:4" x14ac:dyDescent="0.25">
      <c r="A146" t="s">
        <v>1315</v>
      </c>
      <c r="B146" t="e">
        <f>_xlfn.XLOOKUP(A146,#REF!,#REF!)</f>
        <v>#REF!</v>
      </c>
      <c r="C146" t="e">
        <f>_xlfn.XLOOKUP(A146,#REF!,#REF!)</f>
        <v>#REF!</v>
      </c>
      <c r="D146" s="242" t="e">
        <f t="shared" si="2"/>
        <v>#REF!</v>
      </c>
    </row>
    <row r="147" spans="1:4" x14ac:dyDescent="0.25">
      <c r="A147" t="s">
        <v>1500</v>
      </c>
      <c r="B147" t="e">
        <f>_xlfn.XLOOKUP(A147,#REF!,#REF!)</f>
        <v>#REF!</v>
      </c>
      <c r="C147" t="e">
        <f>_xlfn.XLOOKUP(A147,#REF!,#REF!)</f>
        <v>#REF!</v>
      </c>
      <c r="D147" s="242" t="e">
        <f t="shared" si="2"/>
        <v>#REF!</v>
      </c>
    </row>
    <row r="148" spans="1:4" x14ac:dyDescent="0.25">
      <c r="A148" t="s">
        <v>909</v>
      </c>
      <c r="B148" t="e">
        <f>_xlfn.XLOOKUP(A148,#REF!,#REF!)</f>
        <v>#REF!</v>
      </c>
      <c r="C148" t="e">
        <f>_xlfn.XLOOKUP(A148,#REF!,#REF!)</f>
        <v>#REF!</v>
      </c>
      <c r="D148" s="242" t="e">
        <f t="shared" si="2"/>
        <v>#REF!</v>
      </c>
    </row>
    <row r="149" spans="1:4" x14ac:dyDescent="0.25">
      <c r="A149" t="s">
        <v>1543</v>
      </c>
      <c r="B149" t="e">
        <f>_xlfn.XLOOKUP(A149,#REF!,#REF!)</f>
        <v>#REF!</v>
      </c>
      <c r="C149" t="e">
        <f>_xlfn.XLOOKUP(A149,#REF!,#REF!)</f>
        <v>#REF!</v>
      </c>
      <c r="D149" s="242" t="e">
        <f t="shared" si="2"/>
        <v>#REF!</v>
      </c>
    </row>
    <row r="150" spans="1:4" x14ac:dyDescent="0.25">
      <c r="A150" t="s">
        <v>1348</v>
      </c>
      <c r="B150" t="e">
        <f>_xlfn.XLOOKUP(A150,#REF!,#REF!)</f>
        <v>#REF!</v>
      </c>
      <c r="C150" t="e">
        <f>_xlfn.XLOOKUP(A150,#REF!,#REF!)</f>
        <v>#REF!</v>
      </c>
      <c r="D150" s="242" t="e">
        <f t="shared" si="2"/>
        <v>#REF!</v>
      </c>
    </row>
    <row r="151" spans="1:4" x14ac:dyDescent="0.25">
      <c r="A151" t="s">
        <v>1269</v>
      </c>
      <c r="B151" t="e">
        <f>_xlfn.XLOOKUP(A151,#REF!,#REF!)</f>
        <v>#REF!</v>
      </c>
      <c r="C151" t="e">
        <f>_xlfn.XLOOKUP(A151,#REF!,#REF!)</f>
        <v>#REF!</v>
      </c>
      <c r="D151" s="242" t="e">
        <f t="shared" si="2"/>
        <v>#REF!</v>
      </c>
    </row>
    <row r="152" spans="1:4" x14ac:dyDescent="0.25">
      <c r="A152" t="s">
        <v>1351</v>
      </c>
      <c r="B152" t="e">
        <f>_xlfn.XLOOKUP(A152,#REF!,#REF!)</f>
        <v>#REF!</v>
      </c>
      <c r="C152" t="e">
        <f>_xlfn.XLOOKUP(A152,#REF!,#REF!)</f>
        <v>#REF!</v>
      </c>
      <c r="D152" s="242" t="e">
        <f t="shared" si="2"/>
        <v>#REF!</v>
      </c>
    </row>
    <row r="153" spans="1:4" x14ac:dyDescent="0.25">
      <c r="A153" t="s">
        <v>1273</v>
      </c>
      <c r="B153" t="e">
        <f>_xlfn.XLOOKUP(A153,#REF!,#REF!)</f>
        <v>#REF!</v>
      </c>
      <c r="C153" t="e">
        <f>_xlfn.XLOOKUP(A153,#REF!,#REF!)</f>
        <v>#REF!</v>
      </c>
      <c r="D153" s="242" t="e">
        <f t="shared" si="2"/>
        <v>#REF!</v>
      </c>
    </row>
    <row r="154" spans="1:4" x14ac:dyDescent="0.25">
      <c r="A154" t="s">
        <v>1569</v>
      </c>
      <c r="B154" t="e">
        <f>_xlfn.XLOOKUP(A154,#REF!,#REF!)</f>
        <v>#REF!</v>
      </c>
      <c r="C154" t="e">
        <f>_xlfn.XLOOKUP(A154,#REF!,#REF!)</f>
        <v>#REF!</v>
      </c>
      <c r="D154" s="242" t="e">
        <f t="shared" si="2"/>
        <v>#REF!</v>
      </c>
    </row>
    <row r="155" spans="1:4" x14ac:dyDescent="0.25">
      <c r="A155" t="s">
        <v>1312</v>
      </c>
      <c r="B155" t="e">
        <f>_xlfn.XLOOKUP(A155,#REF!,#REF!)</f>
        <v>#REF!</v>
      </c>
      <c r="C155" t="e">
        <f>_xlfn.XLOOKUP(A155,#REF!,#REF!)</f>
        <v>#REF!</v>
      </c>
      <c r="D155" s="242" t="e">
        <f t="shared" si="2"/>
        <v>#REF!</v>
      </c>
    </row>
    <row r="156" spans="1:4" x14ac:dyDescent="0.25">
      <c r="A156" t="s">
        <v>1610</v>
      </c>
      <c r="B156" t="e">
        <f>_xlfn.XLOOKUP(A156,#REF!,#REF!)</f>
        <v>#REF!</v>
      </c>
      <c r="C156" t="e">
        <f>_xlfn.XLOOKUP(A156,#REF!,#REF!)</f>
        <v>#REF!</v>
      </c>
      <c r="D156" s="242" t="e">
        <f t="shared" si="2"/>
        <v>#REF!</v>
      </c>
    </row>
    <row r="157" spans="1:4" x14ac:dyDescent="0.25">
      <c r="A157" t="s">
        <v>1598</v>
      </c>
      <c r="B157" t="e">
        <f>_xlfn.XLOOKUP(A157,#REF!,#REF!)</f>
        <v>#REF!</v>
      </c>
      <c r="C157" t="e">
        <f>_xlfn.XLOOKUP(A157,#REF!,#REF!)</f>
        <v>#REF!</v>
      </c>
      <c r="D157" s="242" t="e">
        <f t="shared" si="2"/>
        <v>#REF!</v>
      </c>
    </row>
    <row r="158" spans="1:4" x14ac:dyDescent="0.25">
      <c r="A158" t="s">
        <v>1297</v>
      </c>
      <c r="B158" t="e">
        <f>_xlfn.XLOOKUP(A158,#REF!,#REF!)</f>
        <v>#REF!</v>
      </c>
      <c r="C158" t="e">
        <f>_xlfn.XLOOKUP(A158,#REF!,#REF!)</f>
        <v>#REF!</v>
      </c>
      <c r="D158" s="242" t="e">
        <f t="shared" si="2"/>
        <v>#REF!</v>
      </c>
    </row>
    <row r="159" spans="1:4" x14ac:dyDescent="0.25">
      <c r="A159" t="s">
        <v>1910</v>
      </c>
      <c r="B159" t="e">
        <f>_xlfn.XLOOKUP(A159,#REF!,#REF!)</f>
        <v>#REF!</v>
      </c>
      <c r="C159" t="e">
        <f>_xlfn.XLOOKUP(A159,#REF!,#REF!)</f>
        <v>#REF!</v>
      </c>
      <c r="D159" s="242" t="e">
        <f t="shared" si="2"/>
        <v>#REF!</v>
      </c>
    </row>
    <row r="160" spans="1:4" x14ac:dyDescent="0.25">
      <c r="A160" t="s">
        <v>702</v>
      </c>
      <c r="B160" t="e">
        <f>_xlfn.XLOOKUP(A160,#REF!,#REF!)</f>
        <v>#REF!</v>
      </c>
      <c r="C160" t="e">
        <f>_xlfn.XLOOKUP(A160,#REF!,#REF!)</f>
        <v>#REF!</v>
      </c>
      <c r="D160" s="242" t="e">
        <f t="shared" si="2"/>
        <v>#REF!</v>
      </c>
    </row>
    <row r="161" spans="1:4" x14ac:dyDescent="0.25">
      <c r="A161" t="s">
        <v>1632</v>
      </c>
      <c r="B161" t="e">
        <f>_xlfn.XLOOKUP(A161,#REF!,#REF!)</f>
        <v>#REF!</v>
      </c>
      <c r="C161" t="e">
        <f>_xlfn.XLOOKUP(A161,#REF!,#REF!)</f>
        <v>#REF!</v>
      </c>
      <c r="D161" s="242" t="e">
        <f t="shared" si="2"/>
        <v>#REF!</v>
      </c>
    </row>
    <row r="162" spans="1:4" x14ac:dyDescent="0.25">
      <c r="A162" t="s">
        <v>1364</v>
      </c>
      <c r="B162" t="e">
        <f>_xlfn.XLOOKUP(A162,#REF!,#REF!)</f>
        <v>#REF!</v>
      </c>
      <c r="C162" t="e">
        <f>_xlfn.XLOOKUP(A162,#REF!,#REF!)</f>
        <v>#REF!</v>
      </c>
      <c r="D162" s="242" t="e">
        <f t="shared" si="2"/>
        <v>#REF!</v>
      </c>
    </row>
    <row r="163" spans="1:4" x14ac:dyDescent="0.25">
      <c r="A163" t="s">
        <v>730</v>
      </c>
      <c r="B163" t="e">
        <f>_xlfn.XLOOKUP(A163,#REF!,#REF!)</f>
        <v>#REF!</v>
      </c>
      <c r="C163" t="e">
        <f>_xlfn.XLOOKUP(A163,#REF!,#REF!)</f>
        <v>#REF!</v>
      </c>
      <c r="D163" s="242" t="e">
        <f t="shared" si="2"/>
        <v>#REF!</v>
      </c>
    </row>
    <row r="164" spans="1:4" x14ac:dyDescent="0.25">
      <c r="A164" t="s">
        <v>666</v>
      </c>
      <c r="B164" t="e">
        <f>_xlfn.XLOOKUP(A164,#REF!,#REF!)</f>
        <v>#REF!</v>
      </c>
      <c r="C164" t="e">
        <f>_xlfn.XLOOKUP(A164,#REF!,#REF!)</f>
        <v>#REF!</v>
      </c>
      <c r="D164" s="242" t="e">
        <f t="shared" si="2"/>
        <v>#REF!</v>
      </c>
    </row>
    <row r="165" spans="1:4" x14ac:dyDescent="0.25">
      <c r="A165" t="s">
        <v>863</v>
      </c>
      <c r="B165" t="e">
        <f>_xlfn.XLOOKUP(A165,#REF!,#REF!)</f>
        <v>#REF!</v>
      </c>
      <c r="C165" t="e">
        <f>_xlfn.XLOOKUP(A165,#REF!,#REF!)</f>
        <v>#REF!</v>
      </c>
      <c r="D165" s="242" t="e">
        <f t="shared" si="2"/>
        <v>#REF!</v>
      </c>
    </row>
    <row r="166" spans="1:4" x14ac:dyDescent="0.25">
      <c r="A166" t="s">
        <v>851</v>
      </c>
      <c r="B166" t="e">
        <f>_xlfn.XLOOKUP(A166,#REF!,#REF!)</f>
        <v>#REF!</v>
      </c>
      <c r="C166" t="e">
        <f>_xlfn.XLOOKUP(A166,#REF!,#REF!)</f>
        <v>#REF!</v>
      </c>
      <c r="D166" s="242" t="e">
        <f t="shared" si="2"/>
        <v>#REF!</v>
      </c>
    </row>
    <row r="167" spans="1:4" x14ac:dyDescent="0.25">
      <c r="A167" t="s">
        <v>1619</v>
      </c>
      <c r="B167" t="e">
        <f>_xlfn.XLOOKUP(A167,#REF!,#REF!)</f>
        <v>#REF!</v>
      </c>
      <c r="C167" t="e">
        <f>_xlfn.XLOOKUP(A167,#REF!,#REF!)</f>
        <v>#REF!</v>
      </c>
      <c r="D167" s="242" t="e">
        <f t="shared" si="2"/>
        <v>#REF!</v>
      </c>
    </row>
    <row r="168" spans="1:4" x14ac:dyDescent="0.25">
      <c r="A168" t="s">
        <v>1931</v>
      </c>
      <c r="B168" t="e">
        <f>_xlfn.XLOOKUP(A168,#REF!,#REF!)</f>
        <v>#REF!</v>
      </c>
      <c r="C168" t="e">
        <f>_xlfn.XLOOKUP(A168,#REF!,#REF!)</f>
        <v>#REF!</v>
      </c>
      <c r="D168" s="242" t="e">
        <f t="shared" si="2"/>
        <v>#REF!</v>
      </c>
    </row>
    <row r="169" spans="1:4" x14ac:dyDescent="0.25">
      <c r="A169" t="s">
        <v>1366</v>
      </c>
      <c r="B169" t="e">
        <f>_xlfn.XLOOKUP(A169,#REF!,#REF!)</f>
        <v>#REF!</v>
      </c>
      <c r="C169" t="e">
        <f>_xlfn.XLOOKUP(A169,#REF!,#REF!)</f>
        <v>#REF!</v>
      </c>
      <c r="D169" s="242" t="e">
        <f t="shared" si="2"/>
        <v>#REF!</v>
      </c>
    </row>
    <row r="170" spans="1:4" x14ac:dyDescent="0.25">
      <c r="A170" t="s">
        <v>1675</v>
      </c>
      <c r="B170" t="e">
        <f>_xlfn.XLOOKUP(A170,#REF!,#REF!)</f>
        <v>#REF!</v>
      </c>
      <c r="C170" t="e">
        <f>_xlfn.XLOOKUP(A170,#REF!,#REF!)</f>
        <v>#REF!</v>
      </c>
      <c r="D170" s="242" t="e">
        <f t="shared" si="2"/>
        <v>#REF!</v>
      </c>
    </row>
    <row r="171" spans="1:4" x14ac:dyDescent="0.25">
      <c r="A171" t="s">
        <v>737</v>
      </c>
      <c r="B171" t="e">
        <f>_xlfn.XLOOKUP(A171,#REF!,#REF!)</f>
        <v>#REF!</v>
      </c>
      <c r="C171" t="e">
        <f>_xlfn.XLOOKUP(A171,#REF!,#REF!)</f>
        <v>#REF!</v>
      </c>
      <c r="D171" s="242" t="e">
        <f t="shared" si="2"/>
        <v>#REF!</v>
      </c>
    </row>
    <row r="172" spans="1:4" x14ac:dyDescent="0.25">
      <c r="A172" t="s">
        <v>686</v>
      </c>
      <c r="B172" t="e">
        <f>_xlfn.XLOOKUP(A172,#REF!,#REF!)</f>
        <v>#REF!</v>
      </c>
      <c r="C172" t="e">
        <f>_xlfn.XLOOKUP(A172,#REF!,#REF!)</f>
        <v>#REF!</v>
      </c>
      <c r="D172" s="242" t="e">
        <f t="shared" si="2"/>
        <v>#REF!</v>
      </c>
    </row>
    <row r="173" spans="1:4" x14ac:dyDescent="0.25">
      <c r="A173" t="s">
        <v>710</v>
      </c>
      <c r="B173" t="e">
        <f>_xlfn.XLOOKUP(A173,#REF!,#REF!)</f>
        <v>#REF!</v>
      </c>
      <c r="C173" t="e">
        <f>_xlfn.XLOOKUP(A173,#REF!,#REF!)</f>
        <v>#REF!</v>
      </c>
      <c r="D173" s="242" t="e">
        <f t="shared" si="2"/>
        <v>#REF!</v>
      </c>
    </row>
    <row r="174" spans="1:4" x14ac:dyDescent="0.25">
      <c r="A174" t="s">
        <v>629</v>
      </c>
      <c r="B174" t="e">
        <f>_xlfn.XLOOKUP(A174,#REF!,#REF!)</f>
        <v>#REF!</v>
      </c>
      <c r="C174" t="e">
        <f>_xlfn.XLOOKUP(A174,#REF!,#REF!)</f>
        <v>#REF!</v>
      </c>
      <c r="D174" s="242" t="e">
        <f t="shared" si="2"/>
        <v>#REF!</v>
      </c>
    </row>
    <row r="175" spans="1:4" x14ac:dyDescent="0.25">
      <c r="A175" t="s">
        <v>661</v>
      </c>
      <c r="B175" t="e">
        <f>_xlfn.XLOOKUP(A175,#REF!,#REF!)</f>
        <v>#REF!</v>
      </c>
      <c r="C175" t="e">
        <f>_xlfn.XLOOKUP(A175,#REF!,#REF!)</f>
        <v>#REF!</v>
      </c>
      <c r="D175" s="242" t="e">
        <f t="shared" si="2"/>
        <v>#REF!</v>
      </c>
    </row>
    <row r="176" spans="1:4" x14ac:dyDescent="0.25">
      <c r="A176" t="s">
        <v>653</v>
      </c>
      <c r="B176" t="e">
        <f>_xlfn.XLOOKUP(A176,#REF!,#REF!)</f>
        <v>#REF!</v>
      </c>
      <c r="C176" t="e">
        <f>_xlfn.XLOOKUP(A176,#REF!,#REF!)</f>
        <v>#REF!</v>
      </c>
      <c r="D176" s="242" t="e">
        <f t="shared" si="2"/>
        <v>#REF!</v>
      </c>
    </row>
    <row r="177" spans="1:4" x14ac:dyDescent="0.25">
      <c r="A177" t="s">
        <v>608</v>
      </c>
      <c r="B177" t="e">
        <f>_xlfn.XLOOKUP(A177,#REF!,#REF!)</f>
        <v>#REF!</v>
      </c>
      <c r="C177" t="e">
        <f>_xlfn.XLOOKUP(A177,#REF!,#REF!)</f>
        <v>#REF!</v>
      </c>
      <c r="D177" s="242" t="e">
        <f t="shared" si="2"/>
        <v>#REF!</v>
      </c>
    </row>
    <row r="178" spans="1:4" x14ac:dyDescent="0.25">
      <c r="A178" t="s">
        <v>625</v>
      </c>
      <c r="B178" t="e">
        <f>_xlfn.XLOOKUP(A178,#REF!,#REF!)</f>
        <v>#REF!</v>
      </c>
      <c r="C178" t="e">
        <f>_xlfn.XLOOKUP(A178,#REF!,#REF!)</f>
        <v>#REF!</v>
      </c>
      <c r="D178" s="242" t="e">
        <f t="shared" si="2"/>
        <v>#REF!</v>
      </c>
    </row>
    <row r="179" spans="1:4" x14ac:dyDescent="0.25">
      <c r="A179" t="s">
        <v>719</v>
      </c>
      <c r="B179" t="e">
        <f>_xlfn.XLOOKUP(A179,#REF!,#REF!)</f>
        <v>#REF!</v>
      </c>
      <c r="C179" t="e">
        <f>_xlfn.XLOOKUP(A179,#REF!,#REF!)</f>
        <v>#REF!</v>
      </c>
      <c r="D179" s="242" t="e">
        <f t="shared" si="2"/>
        <v>#REF!</v>
      </c>
    </row>
    <row r="180" spans="1:4" x14ac:dyDescent="0.25">
      <c r="A180" t="s">
        <v>707</v>
      </c>
      <c r="B180" t="e">
        <f>_xlfn.XLOOKUP(A180,#REF!,#REF!)</f>
        <v>#REF!</v>
      </c>
      <c r="C180" t="e">
        <f>_xlfn.XLOOKUP(A180,#REF!,#REF!)</f>
        <v>#REF!</v>
      </c>
      <c r="D180" s="242" t="e">
        <f t="shared" si="2"/>
        <v>#REF!</v>
      </c>
    </row>
    <row r="181" spans="1:4" x14ac:dyDescent="0.25">
      <c r="A181" t="s">
        <v>639</v>
      </c>
      <c r="B181" t="e">
        <f>_xlfn.XLOOKUP(A181,#REF!,#REF!)</f>
        <v>#REF!</v>
      </c>
      <c r="C181" t="e">
        <f>_xlfn.XLOOKUP(A181,#REF!,#REF!)</f>
        <v>#REF!</v>
      </c>
      <c r="D181" s="242" t="e">
        <f t="shared" si="2"/>
        <v>#REF!</v>
      </c>
    </row>
    <row r="182" spans="1:4" x14ac:dyDescent="0.25">
      <c r="A182" t="s">
        <v>1670</v>
      </c>
      <c r="B182" t="e">
        <f>_xlfn.XLOOKUP(A182,#REF!,#REF!)</f>
        <v>#REF!</v>
      </c>
      <c r="C182" t="e">
        <f>_xlfn.XLOOKUP(A182,#REF!,#REF!)</f>
        <v>#REF!</v>
      </c>
      <c r="D182" s="242" t="e">
        <f t="shared" si="2"/>
        <v>#REF!</v>
      </c>
    </row>
    <row r="183" spans="1:4" x14ac:dyDescent="0.25">
      <c r="A183" t="s">
        <v>695</v>
      </c>
      <c r="B183" t="e">
        <f>_xlfn.XLOOKUP(A183,#REF!,#REF!)</f>
        <v>#REF!</v>
      </c>
      <c r="C183" t="e">
        <f>_xlfn.XLOOKUP(A183,#REF!,#REF!)</f>
        <v>#REF!</v>
      </c>
      <c r="D183" s="242" t="e">
        <f t="shared" si="2"/>
        <v>#REF!</v>
      </c>
    </row>
    <row r="184" spans="1:4" x14ac:dyDescent="0.25">
      <c r="A184" t="s">
        <v>714</v>
      </c>
      <c r="B184" t="e">
        <f>_xlfn.XLOOKUP(A184,#REF!,#REF!)</f>
        <v>#REF!</v>
      </c>
      <c r="C184" t="e">
        <f>_xlfn.XLOOKUP(A184,#REF!,#REF!)</f>
        <v>#REF!</v>
      </c>
      <c r="D184" s="242" t="e">
        <f t="shared" si="2"/>
        <v>#REF!</v>
      </c>
    </row>
    <row r="185" spans="1:4" x14ac:dyDescent="0.25">
      <c r="A185" t="s">
        <v>615</v>
      </c>
      <c r="B185" t="e">
        <f>_xlfn.XLOOKUP(A185,#REF!,#REF!)</f>
        <v>#REF!</v>
      </c>
      <c r="C185" t="e">
        <f>_xlfn.XLOOKUP(A185,#REF!,#REF!)</f>
        <v>#REF!</v>
      </c>
      <c r="D185" s="242" t="e">
        <f t="shared" si="2"/>
        <v>#REF!</v>
      </c>
    </row>
    <row r="186" spans="1:4" x14ac:dyDescent="0.25">
      <c r="A186" t="s">
        <v>683</v>
      </c>
      <c r="B186" t="e">
        <f>_xlfn.XLOOKUP(A186,#REF!,#REF!)</f>
        <v>#REF!</v>
      </c>
      <c r="C186" t="e">
        <f>_xlfn.XLOOKUP(A186,#REF!,#REF!)</f>
        <v>#REF!</v>
      </c>
      <c r="D186" s="242" t="e">
        <f t="shared" si="2"/>
        <v>#REF!</v>
      </c>
    </row>
    <row r="187" spans="1:4" x14ac:dyDescent="0.25">
      <c r="A187" t="s">
        <v>1953</v>
      </c>
      <c r="B187" t="e">
        <f>_xlfn.XLOOKUP(A187,#REF!,#REF!)</f>
        <v>#REF!</v>
      </c>
      <c r="C187" t="e">
        <f>_xlfn.XLOOKUP(A187,#REF!,#REF!)</f>
        <v>#REF!</v>
      </c>
      <c r="D187" s="242" t="e">
        <f t="shared" si="2"/>
        <v>#REF!</v>
      </c>
    </row>
    <row r="188" spans="1:4" x14ac:dyDescent="0.25">
      <c r="A188" t="s">
        <v>662</v>
      </c>
      <c r="B188" t="e">
        <f>_xlfn.XLOOKUP(A188,#REF!,#REF!)</f>
        <v>#REF!</v>
      </c>
      <c r="C188" t="e">
        <f>_xlfn.XLOOKUP(A188,#REF!,#REF!)</f>
        <v>#REF!</v>
      </c>
      <c r="D188" s="242" t="e">
        <f t="shared" si="2"/>
        <v>#REF!</v>
      </c>
    </row>
    <row r="189" spans="1:4" x14ac:dyDescent="0.25">
      <c r="A189" t="s">
        <v>1589</v>
      </c>
      <c r="B189" t="e">
        <f>_xlfn.XLOOKUP(A189,#REF!,#REF!)</f>
        <v>#REF!</v>
      </c>
      <c r="C189" t="e">
        <f>_xlfn.XLOOKUP(A189,#REF!,#REF!)</f>
        <v>#REF!</v>
      </c>
      <c r="D189" s="242" t="e">
        <f t="shared" si="2"/>
        <v>#REF!</v>
      </c>
    </row>
    <row r="190" spans="1:4" x14ac:dyDescent="0.25">
      <c r="A190" t="s">
        <v>1378</v>
      </c>
      <c r="B190" t="e">
        <f>_xlfn.XLOOKUP(A190,#REF!,#REF!)</f>
        <v>#REF!</v>
      </c>
      <c r="C190" t="e">
        <f>_xlfn.XLOOKUP(A190,#REF!,#REF!)</f>
        <v>#REF!</v>
      </c>
      <c r="D190" s="242" t="e">
        <f t="shared" si="2"/>
        <v>#REF!</v>
      </c>
    </row>
    <row r="191" spans="1:4" x14ac:dyDescent="0.25">
      <c r="A191" t="s">
        <v>674</v>
      </c>
      <c r="B191" t="e">
        <f>_xlfn.XLOOKUP(A191,#REF!,#REF!)</f>
        <v>#REF!</v>
      </c>
      <c r="C191" t="e">
        <f>_xlfn.XLOOKUP(A191,#REF!,#REF!)</f>
        <v>#REF!</v>
      </c>
      <c r="D191" s="242" t="e">
        <f t="shared" si="2"/>
        <v>#REF!</v>
      </c>
    </row>
    <row r="192" spans="1:4" x14ac:dyDescent="0.25">
      <c r="A192" t="s">
        <v>1367</v>
      </c>
      <c r="B192" t="e">
        <f>_xlfn.XLOOKUP(A192,#REF!,#REF!)</f>
        <v>#REF!</v>
      </c>
      <c r="C192" t="e">
        <f>_xlfn.XLOOKUP(A192,#REF!,#REF!)</f>
        <v>#REF!</v>
      </c>
      <c r="D192" s="242" t="e">
        <f t="shared" si="2"/>
        <v>#REF!</v>
      </c>
    </row>
    <row r="193" spans="1:4" x14ac:dyDescent="0.25">
      <c r="A193" t="s">
        <v>1370</v>
      </c>
      <c r="B193" t="e">
        <f>_xlfn.XLOOKUP(A193,#REF!,#REF!)</f>
        <v>#REF!</v>
      </c>
      <c r="C193" t="e">
        <f>_xlfn.XLOOKUP(A193,#REF!,#REF!)</f>
        <v>#REF!</v>
      </c>
      <c r="D193" s="242" t="e">
        <f t="shared" si="2"/>
        <v>#REF!</v>
      </c>
    </row>
    <row r="194" spans="1:4" x14ac:dyDescent="0.25">
      <c r="A194" t="s">
        <v>1453</v>
      </c>
      <c r="B194" t="e">
        <f>_xlfn.XLOOKUP(A194,#REF!,#REF!)</f>
        <v>#REF!</v>
      </c>
      <c r="C194" t="e">
        <f>_xlfn.XLOOKUP(A194,#REF!,#REF!)</f>
        <v>#REF!</v>
      </c>
      <c r="D194" s="242" t="e">
        <f t="shared" si="2"/>
        <v>#REF!</v>
      </c>
    </row>
    <row r="195" spans="1:4" x14ac:dyDescent="0.25">
      <c r="A195" t="s">
        <v>1372</v>
      </c>
      <c r="B195" t="e">
        <f>_xlfn.XLOOKUP(A195,#REF!,#REF!)</f>
        <v>#REF!</v>
      </c>
      <c r="C195" t="e">
        <f>_xlfn.XLOOKUP(A195,#REF!,#REF!)</f>
        <v>#REF!</v>
      </c>
      <c r="D195" s="242" t="e">
        <f t="shared" ref="D195:D227" si="3">_xlfn.PERCENTRANK.INC($B$2:$B$227,B195)</f>
        <v>#REF!</v>
      </c>
    </row>
    <row r="196" spans="1:4" x14ac:dyDescent="0.25">
      <c r="A196" t="s">
        <v>1467</v>
      </c>
      <c r="B196" t="e">
        <f>_xlfn.XLOOKUP(A196,#REF!,#REF!)</f>
        <v>#REF!</v>
      </c>
      <c r="C196" t="e">
        <f>_xlfn.XLOOKUP(A196,#REF!,#REF!)</f>
        <v>#REF!</v>
      </c>
      <c r="D196" s="242" t="e">
        <f t="shared" si="3"/>
        <v>#REF!</v>
      </c>
    </row>
    <row r="197" spans="1:4" x14ac:dyDescent="0.25">
      <c r="A197" t="s">
        <v>1446</v>
      </c>
      <c r="B197" t="e">
        <f>_xlfn.XLOOKUP(A197,#REF!,#REF!)</f>
        <v>#REF!</v>
      </c>
      <c r="C197" t="e">
        <f>_xlfn.XLOOKUP(A197,#REF!,#REF!)</f>
        <v>#REF!</v>
      </c>
      <c r="D197" s="242" t="e">
        <f t="shared" si="3"/>
        <v>#REF!</v>
      </c>
    </row>
    <row r="198" spans="1:4" x14ac:dyDescent="0.25">
      <c r="A198" t="s">
        <v>1430</v>
      </c>
      <c r="B198" t="e">
        <f>_xlfn.XLOOKUP(A198,#REF!,#REF!)</f>
        <v>#REF!</v>
      </c>
      <c r="C198" t="e">
        <f>_xlfn.XLOOKUP(A198,#REF!,#REF!)</f>
        <v>#REF!</v>
      </c>
      <c r="D198" s="242" t="e">
        <f t="shared" si="3"/>
        <v>#REF!</v>
      </c>
    </row>
    <row r="199" spans="1:4" x14ac:dyDescent="0.25">
      <c r="A199" t="s">
        <v>1387</v>
      </c>
      <c r="B199" t="e">
        <f>_xlfn.XLOOKUP(A199,#REF!,#REF!)</f>
        <v>#REF!</v>
      </c>
      <c r="C199" t="e">
        <f>_xlfn.XLOOKUP(A199,#REF!,#REF!)</f>
        <v>#REF!</v>
      </c>
      <c r="D199" s="242" t="e">
        <f t="shared" si="3"/>
        <v>#REF!</v>
      </c>
    </row>
    <row r="200" spans="1:4" x14ac:dyDescent="0.25">
      <c r="A200" t="s">
        <v>1407</v>
      </c>
      <c r="B200" t="e">
        <f>_xlfn.XLOOKUP(A200,#REF!,#REF!)</f>
        <v>#REF!</v>
      </c>
      <c r="C200" t="e">
        <f>_xlfn.XLOOKUP(A200,#REF!,#REF!)</f>
        <v>#REF!</v>
      </c>
      <c r="D200" s="242" t="e">
        <f t="shared" si="3"/>
        <v>#REF!</v>
      </c>
    </row>
    <row r="201" spans="1:4" x14ac:dyDescent="0.25">
      <c r="A201" t="s">
        <v>1415</v>
      </c>
      <c r="B201" t="e">
        <f>_xlfn.XLOOKUP(A201,#REF!,#REF!)</f>
        <v>#REF!</v>
      </c>
      <c r="C201" t="e">
        <f>_xlfn.XLOOKUP(A201,#REF!,#REF!)</f>
        <v>#REF!</v>
      </c>
      <c r="D201" s="242" t="e">
        <f t="shared" si="3"/>
        <v>#REF!</v>
      </c>
    </row>
    <row r="202" spans="1:4" x14ac:dyDescent="0.25">
      <c r="A202" t="s">
        <v>1426</v>
      </c>
      <c r="B202" t="e">
        <f>_xlfn.XLOOKUP(A202,#REF!,#REF!)</f>
        <v>#REF!</v>
      </c>
      <c r="C202" t="e">
        <f>_xlfn.XLOOKUP(A202,#REF!,#REF!)</f>
        <v>#REF!</v>
      </c>
      <c r="D202" s="242" t="e">
        <f t="shared" si="3"/>
        <v>#REF!</v>
      </c>
    </row>
    <row r="203" spans="1:4" x14ac:dyDescent="0.25">
      <c r="A203" t="s">
        <v>1412</v>
      </c>
      <c r="B203" t="e">
        <f>_xlfn.XLOOKUP(A203,#REF!,#REF!)</f>
        <v>#REF!</v>
      </c>
      <c r="C203" t="e">
        <f>_xlfn.XLOOKUP(A203,#REF!,#REF!)</f>
        <v>#REF!</v>
      </c>
      <c r="D203" s="242" t="e">
        <f t="shared" si="3"/>
        <v>#REF!</v>
      </c>
    </row>
    <row r="204" spans="1:4" x14ac:dyDescent="0.25">
      <c r="A204" t="s">
        <v>1396</v>
      </c>
      <c r="B204" t="e">
        <f>_xlfn.XLOOKUP(A204,#REF!,#REF!)</f>
        <v>#REF!</v>
      </c>
      <c r="C204" t="e">
        <f>_xlfn.XLOOKUP(A204,#REF!,#REF!)</f>
        <v>#REF!</v>
      </c>
      <c r="D204" s="242" t="e">
        <f t="shared" si="3"/>
        <v>#REF!</v>
      </c>
    </row>
    <row r="205" spans="1:4" x14ac:dyDescent="0.25">
      <c r="A205" t="s">
        <v>1421</v>
      </c>
      <c r="B205" t="e">
        <f>_xlfn.XLOOKUP(A205,#REF!,#REF!)</f>
        <v>#REF!</v>
      </c>
      <c r="C205" t="e">
        <f>_xlfn.XLOOKUP(A205,#REF!,#REF!)</f>
        <v>#REF!</v>
      </c>
      <c r="D205" s="242" t="e">
        <f t="shared" si="3"/>
        <v>#REF!</v>
      </c>
    </row>
    <row r="206" spans="1:4" x14ac:dyDescent="0.25">
      <c r="A206" t="s">
        <v>1438</v>
      </c>
      <c r="B206" t="e">
        <f>_xlfn.XLOOKUP(A206,#REF!,#REF!)</f>
        <v>#REF!</v>
      </c>
      <c r="C206" t="e">
        <f>_xlfn.XLOOKUP(A206,#REF!,#REF!)</f>
        <v>#REF!</v>
      </c>
      <c r="D206" s="242" t="e">
        <f t="shared" si="3"/>
        <v>#REF!</v>
      </c>
    </row>
    <row r="207" spans="1:4" x14ac:dyDescent="0.25">
      <c r="A207" t="s">
        <v>1424</v>
      </c>
      <c r="B207" t="e">
        <f>_xlfn.XLOOKUP(A207,#REF!,#REF!)</f>
        <v>#REF!</v>
      </c>
      <c r="C207" t="e">
        <f>_xlfn.XLOOKUP(A207,#REF!,#REF!)</f>
        <v>#REF!</v>
      </c>
      <c r="D207" s="242" t="e">
        <f t="shared" si="3"/>
        <v>#REF!</v>
      </c>
    </row>
    <row r="208" spans="1:4" x14ac:dyDescent="0.25">
      <c r="A208" t="s">
        <v>1460</v>
      </c>
      <c r="B208" t="e">
        <f>_xlfn.XLOOKUP(A208,#REF!,#REF!)</f>
        <v>#REF!</v>
      </c>
      <c r="C208" t="e">
        <f>_xlfn.XLOOKUP(A208,#REF!,#REF!)</f>
        <v>#REF!</v>
      </c>
      <c r="D208" s="242" t="e">
        <f t="shared" si="3"/>
        <v>#REF!</v>
      </c>
    </row>
    <row r="209" spans="1:4" x14ac:dyDescent="0.25">
      <c r="A209" t="s">
        <v>1403</v>
      </c>
      <c r="B209" t="e">
        <f>_xlfn.XLOOKUP(A209,#REF!,#REF!)</f>
        <v>#REF!</v>
      </c>
      <c r="C209" t="e">
        <f>_xlfn.XLOOKUP(A209,#REF!,#REF!)</f>
        <v>#REF!</v>
      </c>
      <c r="D209" s="242" t="e">
        <f t="shared" si="3"/>
        <v>#REF!</v>
      </c>
    </row>
    <row r="210" spans="1:4" x14ac:dyDescent="0.25">
      <c r="A210" t="s">
        <v>724</v>
      </c>
      <c r="B210" t="e">
        <f>_xlfn.XLOOKUP(A210,#REF!,#REF!)</f>
        <v>#REF!</v>
      </c>
      <c r="C210" t="e">
        <f>_xlfn.XLOOKUP(A210,#REF!,#REF!)</f>
        <v>#REF!</v>
      </c>
      <c r="D210" s="242" t="e">
        <f t="shared" si="3"/>
        <v>#REF!</v>
      </c>
    </row>
    <row r="211" spans="1:4" x14ac:dyDescent="0.25">
      <c r="A211" t="s">
        <v>1680</v>
      </c>
      <c r="B211" t="e">
        <f>_xlfn.XLOOKUP(A211,#REF!,#REF!)</f>
        <v>#REF!</v>
      </c>
      <c r="C211" t="e">
        <f>_xlfn.XLOOKUP(A211,#REF!,#REF!)</f>
        <v>#REF!</v>
      </c>
      <c r="D211" s="242" t="e">
        <f t="shared" si="3"/>
        <v>#REF!</v>
      </c>
    </row>
    <row r="212" spans="1:4" x14ac:dyDescent="0.25">
      <c r="A212" t="s">
        <v>1725</v>
      </c>
      <c r="B212" t="e">
        <f>_xlfn.XLOOKUP(A212,#REF!,#REF!)</f>
        <v>#REF!</v>
      </c>
      <c r="C212" t="e">
        <f>_xlfn.XLOOKUP(A212,#REF!,#REF!)</f>
        <v>#REF!</v>
      </c>
      <c r="D212" s="242" t="e">
        <f t="shared" si="3"/>
        <v>#REF!</v>
      </c>
    </row>
    <row r="213" spans="1:4" x14ac:dyDescent="0.25">
      <c r="A213" t="s">
        <v>1884</v>
      </c>
      <c r="B213" t="e">
        <f>_xlfn.XLOOKUP(A213,#REF!,#REF!)</f>
        <v>#REF!</v>
      </c>
      <c r="C213" t="e">
        <f>_xlfn.XLOOKUP(A213,#REF!,#REF!)</f>
        <v>#REF!</v>
      </c>
      <c r="D213" s="242" t="e">
        <f t="shared" si="3"/>
        <v>#REF!</v>
      </c>
    </row>
    <row r="214" spans="1:4" x14ac:dyDescent="0.25">
      <c r="A214" t="s">
        <v>1703</v>
      </c>
      <c r="B214" t="e">
        <f>_xlfn.XLOOKUP(A214,#REF!,#REF!)</f>
        <v>#REF!</v>
      </c>
      <c r="C214" t="e">
        <f>_xlfn.XLOOKUP(A214,#REF!,#REF!)</f>
        <v>#REF!</v>
      </c>
      <c r="D214" s="242" t="e">
        <f t="shared" si="3"/>
        <v>#REF!</v>
      </c>
    </row>
    <row r="215" spans="1:4" x14ac:dyDescent="0.25">
      <c r="A215" t="s">
        <v>1756</v>
      </c>
      <c r="B215" t="e">
        <f>_xlfn.XLOOKUP(A215,#REF!,#REF!)</f>
        <v>#REF!</v>
      </c>
      <c r="C215" t="e">
        <f>_xlfn.XLOOKUP(A215,#REF!,#REF!)</f>
        <v>#REF!</v>
      </c>
      <c r="D215" s="242" t="e">
        <f t="shared" si="3"/>
        <v>#REF!</v>
      </c>
    </row>
    <row r="216" spans="1:4" x14ac:dyDescent="0.25">
      <c r="A216" t="s">
        <v>1821</v>
      </c>
      <c r="B216" t="e">
        <f>_xlfn.XLOOKUP(A216,#REF!,#REF!)</f>
        <v>#REF!</v>
      </c>
      <c r="C216" t="e">
        <f>_xlfn.XLOOKUP(A216,#REF!,#REF!)</f>
        <v>#REF!</v>
      </c>
      <c r="D216" s="242" t="e">
        <f t="shared" si="3"/>
        <v>#REF!</v>
      </c>
    </row>
    <row r="217" spans="1:4" x14ac:dyDescent="0.25">
      <c r="A217" t="s">
        <v>1713</v>
      </c>
      <c r="B217" t="e">
        <f>_xlfn.XLOOKUP(A217,#REF!,#REF!)</f>
        <v>#REF!</v>
      </c>
      <c r="C217" t="e">
        <f>_xlfn.XLOOKUP(A217,#REF!,#REF!)</f>
        <v>#REF!</v>
      </c>
      <c r="D217" s="242" t="e">
        <f t="shared" si="3"/>
        <v>#REF!</v>
      </c>
    </row>
    <row r="218" spans="1:4" x14ac:dyDescent="0.25">
      <c r="A218" t="s">
        <v>1716</v>
      </c>
      <c r="B218" t="e">
        <f>_xlfn.XLOOKUP(A218,#REF!,#REF!)</f>
        <v>#REF!</v>
      </c>
      <c r="C218" t="e">
        <f>_xlfn.XLOOKUP(A218,#REF!,#REF!)</f>
        <v>#REF!</v>
      </c>
      <c r="D218" s="242" t="e">
        <f t="shared" si="3"/>
        <v>#REF!</v>
      </c>
    </row>
    <row r="219" spans="1:4" x14ac:dyDescent="0.25">
      <c r="A219" t="s">
        <v>1768</v>
      </c>
      <c r="B219" t="e">
        <f>_xlfn.XLOOKUP(A219,#REF!,#REF!)</f>
        <v>#REF!</v>
      </c>
      <c r="C219" t="e">
        <f>_xlfn.XLOOKUP(A219,#REF!,#REF!)</f>
        <v>#REF!</v>
      </c>
      <c r="D219" s="242" t="e">
        <f t="shared" si="3"/>
        <v>#REF!</v>
      </c>
    </row>
    <row r="220" spans="1:4" x14ac:dyDescent="0.25">
      <c r="A220" t="s">
        <v>1721</v>
      </c>
      <c r="B220" t="e">
        <f>_xlfn.XLOOKUP(A220,#REF!,#REF!)</f>
        <v>#REF!</v>
      </c>
      <c r="C220" t="e">
        <f>_xlfn.XLOOKUP(A220,#REF!,#REF!)</f>
        <v>#REF!</v>
      </c>
      <c r="D220" s="242" t="e">
        <f t="shared" si="3"/>
        <v>#REF!</v>
      </c>
    </row>
    <row r="221" spans="1:4" x14ac:dyDescent="0.25">
      <c r="A221" t="s">
        <v>1747</v>
      </c>
      <c r="B221" t="e">
        <f>_xlfn.XLOOKUP(A221,#REF!,#REF!)</f>
        <v>#REF!</v>
      </c>
      <c r="C221" t="e">
        <f>_xlfn.XLOOKUP(A221,#REF!,#REF!)</f>
        <v>#REF!</v>
      </c>
      <c r="D221" s="242" t="e">
        <f t="shared" si="3"/>
        <v>#REF!</v>
      </c>
    </row>
    <row r="222" spans="1:4" x14ac:dyDescent="0.25">
      <c r="A222" t="s">
        <v>1810</v>
      </c>
      <c r="B222" t="e">
        <f>_xlfn.XLOOKUP(A222,#REF!,#REF!)</f>
        <v>#REF!</v>
      </c>
      <c r="C222" t="e">
        <f>_xlfn.XLOOKUP(A222,#REF!,#REF!)</f>
        <v>#REF!</v>
      </c>
      <c r="D222" s="242" t="e">
        <f t="shared" si="3"/>
        <v>#REF!</v>
      </c>
    </row>
    <row r="223" spans="1:4" x14ac:dyDescent="0.25">
      <c r="A223" t="s">
        <v>1697</v>
      </c>
      <c r="B223" t="e">
        <f>_xlfn.XLOOKUP(A223,#REF!,#REF!)</f>
        <v>#REF!</v>
      </c>
      <c r="C223" t="e">
        <f>_xlfn.XLOOKUP(A223,#REF!,#REF!)</f>
        <v>#REF!</v>
      </c>
      <c r="D223" s="242" t="e">
        <f t="shared" si="3"/>
        <v>#REF!</v>
      </c>
    </row>
    <row r="224" spans="1:4" x14ac:dyDescent="0.25">
      <c r="A224" t="s">
        <v>1907</v>
      </c>
      <c r="B224" t="e">
        <f>_xlfn.XLOOKUP(A224,#REF!,#REF!)</f>
        <v>#REF!</v>
      </c>
      <c r="C224" t="e">
        <f>_xlfn.XLOOKUP(A224,#REF!,#REF!)</f>
        <v>#REF!</v>
      </c>
      <c r="D224" s="242" t="e">
        <f t="shared" si="3"/>
        <v>#REF!</v>
      </c>
    </row>
    <row r="225" spans="1:4" x14ac:dyDescent="0.25">
      <c r="A225" t="s">
        <v>1743</v>
      </c>
      <c r="B225" t="e">
        <f>_xlfn.XLOOKUP(A225,#REF!,#REF!)</f>
        <v>#REF!</v>
      </c>
      <c r="C225" t="e">
        <f>_xlfn.XLOOKUP(A225,#REF!,#REF!)</f>
        <v>#REF!</v>
      </c>
      <c r="D225" s="242" t="e">
        <f t="shared" si="3"/>
        <v>#REF!</v>
      </c>
    </row>
    <row r="226" spans="1:4" x14ac:dyDescent="0.25">
      <c r="A226" t="s">
        <v>1826</v>
      </c>
      <c r="B226" t="e">
        <f>_xlfn.XLOOKUP(A226,#REF!,#REF!)</f>
        <v>#REF!</v>
      </c>
      <c r="C226" t="e">
        <f>_xlfn.XLOOKUP(A226,#REF!,#REF!)</f>
        <v>#REF!</v>
      </c>
      <c r="D226" s="242" t="e">
        <f t="shared" si="3"/>
        <v>#REF!</v>
      </c>
    </row>
    <row r="227" spans="1:4" x14ac:dyDescent="0.25">
      <c r="A227" t="s">
        <v>1777</v>
      </c>
      <c r="B227" t="e">
        <f>_xlfn.XLOOKUP(A227,#REF!,#REF!)</f>
        <v>#REF!</v>
      </c>
      <c r="C227" t="e">
        <f>_xlfn.XLOOKUP(A227,#REF!,#REF!)</f>
        <v>#REF!</v>
      </c>
      <c r="D227" s="242" t="e">
        <f t="shared" si="3"/>
        <v>#REF!</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3"/>
  <sheetViews>
    <sheetView workbookViewId="0">
      <selection activeCell="A13" sqref="A13:C13"/>
    </sheetView>
  </sheetViews>
  <sheetFormatPr defaultRowHeight="15" x14ac:dyDescent="0.25"/>
  <cols>
    <col min="1" max="1" width="15.85546875" customWidth="1"/>
    <col min="2" max="2" width="22.42578125" style="76" customWidth="1"/>
    <col min="3" max="3" width="88" style="75" customWidth="1"/>
  </cols>
  <sheetData>
    <row r="1" spans="1:3" ht="27" customHeight="1" x14ac:dyDescent="0.25">
      <c r="A1" s="269" t="s">
        <v>62</v>
      </c>
      <c r="B1" s="268"/>
    </row>
    <row r="2" spans="1:3" ht="17.25" customHeight="1" x14ac:dyDescent="0.25">
      <c r="A2" t="s">
        <v>2578</v>
      </c>
    </row>
    <row r="4" spans="1:3" x14ac:dyDescent="0.25">
      <c r="A4" s="40" t="s">
        <v>63</v>
      </c>
    </row>
    <row r="5" spans="1:3" ht="45" x14ac:dyDescent="0.25">
      <c r="A5" s="40"/>
      <c r="B5" s="195" t="s">
        <v>2041</v>
      </c>
      <c r="C5" s="196" t="s">
        <v>2583</v>
      </c>
    </row>
    <row r="6" spans="1:3" ht="82.5" customHeight="1" x14ac:dyDescent="0.25">
      <c r="A6" s="40"/>
      <c r="B6" s="195" t="s">
        <v>2623</v>
      </c>
      <c r="C6" s="196" t="s">
        <v>2624</v>
      </c>
    </row>
    <row r="7" spans="1:3" ht="47.25" customHeight="1" x14ac:dyDescent="0.25">
      <c r="A7" s="40"/>
      <c r="B7" s="195" t="s">
        <v>749</v>
      </c>
      <c r="C7" s="196" t="s">
        <v>2636</v>
      </c>
    </row>
    <row r="8" spans="1:3" ht="75" x14ac:dyDescent="0.25">
      <c r="A8" s="40"/>
      <c r="B8" s="195" t="s">
        <v>2621</v>
      </c>
      <c r="C8" s="196" t="s">
        <v>2622</v>
      </c>
    </row>
    <row r="9" spans="1:3" x14ac:dyDescent="0.25">
      <c r="A9" s="40"/>
      <c r="B9" s="195"/>
      <c r="C9" s="196"/>
    </row>
    <row r="10" spans="1:3" x14ac:dyDescent="0.25">
      <c r="A10" s="456" t="s">
        <v>2635</v>
      </c>
      <c r="B10" s="456"/>
      <c r="C10" s="456"/>
    </row>
    <row r="11" spans="1:3" ht="49.9" customHeight="1" x14ac:dyDescent="0.25">
      <c r="A11" s="456"/>
      <c r="B11" s="456"/>
      <c r="C11" s="456"/>
    </row>
    <row r="13" spans="1:3" ht="62.45" customHeight="1" x14ac:dyDescent="0.25">
      <c r="A13" s="457"/>
      <c r="B13" s="457"/>
      <c r="C13" s="457"/>
    </row>
  </sheetData>
  <sheetProtection algorithmName="SHA-512" hashValue="UN4NCk/fniL77Q9+LFyIGeWWv8u+vkUSHHIs0C1XrNLuBWIHtO/H0HK0A+02/BkN1a8fnNrPOzqOuHGRnydHuA==" saltValue="czIQY2dGFRX5C+6erndkVw==" spinCount="100000" sheet="1" objects="1" scenarios="1"/>
  <mergeCells count="2">
    <mergeCell ref="A10:C11"/>
    <mergeCell ref="A13:C13"/>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4E236-0081-41B4-9E6C-A933D26BE7F4}">
  <dimension ref="A1:FH232"/>
  <sheetViews>
    <sheetView topLeftCell="BJ1" workbookViewId="0">
      <selection activeCell="BM27" sqref="BM27"/>
    </sheetView>
  </sheetViews>
  <sheetFormatPr defaultRowHeight="15" x14ac:dyDescent="0.25"/>
  <cols>
    <col min="1" max="1" width="10.7109375" customWidth="1"/>
    <col min="2" max="2" width="69.140625" customWidth="1"/>
    <col min="3" max="3" width="30.28515625" customWidth="1"/>
    <col min="4" max="22" width="10.7109375" customWidth="1"/>
    <col min="23" max="23" width="20.5703125" customWidth="1"/>
    <col min="24" max="27" width="10.7109375" customWidth="1"/>
    <col min="28" max="29" width="15.7109375" customWidth="1"/>
    <col min="30" max="30" width="10.7109375" customWidth="1"/>
    <col min="31" max="31" width="16.85546875" customWidth="1"/>
    <col min="32" max="32" width="14.85546875" customWidth="1"/>
    <col min="33" max="45" width="10.7109375" customWidth="1"/>
    <col min="46" max="46" width="14.28515625" customWidth="1"/>
    <col min="47" max="47" width="17.42578125" customWidth="1"/>
    <col min="48" max="48" width="18.28515625" customWidth="1"/>
    <col min="49" max="51" width="10.7109375" customWidth="1"/>
    <col min="52" max="52" width="20.85546875" customWidth="1"/>
    <col min="53" max="53" width="21.42578125" customWidth="1"/>
    <col min="54" max="54" width="21" customWidth="1"/>
    <col min="55" max="55" width="19.28515625" customWidth="1"/>
    <col min="56" max="56" width="10.7109375" customWidth="1"/>
    <col min="57" max="57" width="19.140625" customWidth="1"/>
    <col min="58" max="58" width="22.7109375" customWidth="1"/>
    <col min="59" max="59" width="12.85546875" customWidth="1"/>
    <col min="60" max="64" width="10.7109375" customWidth="1"/>
    <col min="65" max="65" width="44.5703125" customWidth="1"/>
    <col min="66" max="66" width="22.140625" customWidth="1"/>
    <col min="67" max="67" width="10.7109375" customWidth="1"/>
    <col min="68" max="68" width="21.7109375" customWidth="1"/>
    <col min="69" max="92" width="10.7109375" customWidth="1"/>
    <col min="93" max="93" width="14.140625" customWidth="1"/>
    <col min="94" max="109" width="10.7109375" customWidth="1"/>
    <col min="110" max="110" width="26.7109375" customWidth="1"/>
    <col min="111" max="123" width="10.7109375" customWidth="1"/>
    <col min="124" max="124" width="31.140625" customWidth="1"/>
    <col min="125" max="125" width="17.7109375" customWidth="1"/>
    <col min="126" max="149" width="10.7109375" customWidth="1"/>
    <col min="150" max="150" width="13.140625" customWidth="1"/>
    <col min="151" max="151" width="10.7109375" customWidth="1"/>
    <col min="152" max="152" width="15.5703125" customWidth="1"/>
    <col min="153" max="153" width="14.85546875" customWidth="1"/>
    <col min="154" max="159" width="10.7109375" customWidth="1"/>
    <col min="160" max="160" width="30.42578125" customWidth="1"/>
    <col min="161" max="164" width="10.7109375" customWidth="1"/>
  </cols>
  <sheetData>
    <row r="1" spans="1:164" x14ac:dyDescent="0.25">
      <c r="A1" s="61"/>
      <c r="B1" s="458" t="s">
        <v>2564</v>
      </c>
      <c r="C1" t="s">
        <v>2015</v>
      </c>
    </row>
    <row r="2" spans="1:164" x14ac:dyDescent="0.25">
      <c r="A2" s="61"/>
      <c r="B2" s="458"/>
      <c r="C2" t="s">
        <v>2016</v>
      </c>
    </row>
    <row r="3" spans="1:164" x14ac:dyDescent="0.25">
      <c r="A3" s="61"/>
      <c r="B3" s="458"/>
      <c r="C3" t="s">
        <v>2563</v>
      </c>
    </row>
    <row r="4" spans="1:164" ht="15.75" x14ac:dyDescent="0.25">
      <c r="A4" s="246"/>
      <c r="B4" s="458"/>
      <c r="C4" s="246"/>
      <c r="D4" s="246"/>
      <c r="E4" s="246"/>
      <c r="F4" s="246"/>
      <c r="G4" s="246"/>
      <c r="H4" s="246"/>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c r="CA4" s="246"/>
      <c r="CB4" s="246"/>
      <c r="CC4" s="246"/>
      <c r="CD4" s="246"/>
      <c r="CE4" s="246"/>
      <c r="CF4" s="246"/>
      <c r="CG4" s="246"/>
      <c r="CH4" s="246"/>
      <c r="CI4" s="246"/>
      <c r="CJ4" s="246"/>
      <c r="CK4" s="246"/>
      <c r="CL4" s="246"/>
      <c r="CM4" s="246"/>
      <c r="CN4" s="246"/>
      <c r="CO4" s="246"/>
      <c r="CP4" s="246"/>
      <c r="CQ4" s="246"/>
      <c r="CR4" s="246"/>
      <c r="CS4" s="246"/>
      <c r="CT4" s="246"/>
      <c r="CU4" s="246"/>
      <c r="CV4" s="246"/>
      <c r="CW4" s="246"/>
      <c r="CX4" s="246"/>
      <c r="CY4" s="246"/>
      <c r="CZ4" s="246"/>
      <c r="DA4" s="246"/>
      <c r="DB4" s="246"/>
      <c r="DC4" s="246"/>
      <c r="DD4" s="246"/>
      <c r="DE4" s="246"/>
      <c r="DF4" s="246"/>
      <c r="DG4" s="246"/>
      <c r="DH4" s="246"/>
      <c r="DI4" s="246"/>
      <c r="DJ4" s="246"/>
      <c r="DK4" s="246"/>
      <c r="DL4" s="246"/>
      <c r="DM4" s="246"/>
      <c r="DN4" s="246"/>
      <c r="DO4" s="246"/>
      <c r="DP4" s="246"/>
      <c r="DQ4" s="246"/>
      <c r="DR4" s="246"/>
      <c r="DS4" s="246"/>
      <c r="DT4" s="246"/>
      <c r="DU4" s="246"/>
      <c r="DV4" s="246"/>
      <c r="DW4" s="246"/>
      <c r="DX4" s="246"/>
      <c r="DY4" s="246"/>
      <c r="DZ4" s="246"/>
      <c r="EA4" s="246"/>
      <c r="EB4" s="246"/>
      <c r="EC4" s="246"/>
      <c r="ED4" s="246"/>
      <c r="EE4" s="246"/>
      <c r="EF4" s="246"/>
      <c r="EG4" s="246"/>
      <c r="EH4" s="246"/>
      <c r="EI4" s="246"/>
      <c r="EJ4" s="246"/>
      <c r="EK4" s="246"/>
      <c r="EL4" s="246"/>
      <c r="EM4" s="246"/>
      <c r="EN4" s="246"/>
      <c r="EO4" s="246"/>
      <c r="EP4" s="246"/>
      <c r="EQ4" s="246"/>
      <c r="ER4" s="246"/>
      <c r="ES4" s="246"/>
      <c r="ET4" s="246"/>
      <c r="EU4" s="246"/>
      <c r="EV4" s="246"/>
      <c r="EW4" s="246"/>
      <c r="EX4" s="246"/>
      <c r="EY4" s="246"/>
      <c r="EZ4" s="246"/>
      <c r="FA4" s="246"/>
      <c r="FB4" s="246"/>
      <c r="FC4" s="246"/>
      <c r="FD4" s="246"/>
      <c r="FE4" s="246"/>
      <c r="FF4" s="246"/>
      <c r="FG4" s="246"/>
      <c r="FH4" s="246"/>
    </row>
    <row r="5" spans="1:164" x14ac:dyDescent="0.25">
      <c r="A5" s="61"/>
      <c r="B5" s="61"/>
    </row>
    <row r="6" spans="1:164" s="61" customFormat="1" ht="25.5" customHeight="1" x14ac:dyDescent="0.2">
      <c r="A6" s="243" t="s">
        <v>424</v>
      </c>
      <c r="B6" s="243" t="s">
        <v>423</v>
      </c>
      <c r="C6" s="243" t="s">
        <v>425</v>
      </c>
      <c r="D6" s="243" t="s">
        <v>439</v>
      </c>
      <c r="E6" s="243" t="s">
        <v>426</v>
      </c>
      <c r="F6" s="243" t="s">
        <v>440</v>
      </c>
      <c r="G6" s="243" t="s">
        <v>441</v>
      </c>
      <c r="H6" s="243" t="s">
        <v>442</v>
      </c>
      <c r="I6" s="243" t="s">
        <v>443</v>
      </c>
      <c r="J6" s="243" t="s">
        <v>444</v>
      </c>
      <c r="K6" s="243" t="s">
        <v>445</v>
      </c>
      <c r="L6" s="243" t="s">
        <v>446</v>
      </c>
      <c r="M6" s="243" t="s">
        <v>447</v>
      </c>
      <c r="N6" s="243" t="s">
        <v>448</v>
      </c>
      <c r="O6" s="243" t="s">
        <v>449</v>
      </c>
      <c r="P6" s="243" t="s">
        <v>450</v>
      </c>
      <c r="Q6" s="243" t="s">
        <v>451</v>
      </c>
      <c r="R6" s="243" t="s">
        <v>452</v>
      </c>
      <c r="S6" s="243" t="s">
        <v>453</v>
      </c>
      <c r="T6" s="243" t="s">
        <v>454</v>
      </c>
      <c r="U6" s="243" t="s">
        <v>455</v>
      </c>
      <c r="V6" s="243" t="s">
        <v>427</v>
      </c>
      <c r="W6" s="243" t="s">
        <v>428</v>
      </c>
      <c r="X6" s="243" t="s">
        <v>456</v>
      </c>
      <c r="Y6" s="243" t="s">
        <v>457</v>
      </c>
      <c r="Z6" s="243" t="s">
        <v>458</v>
      </c>
      <c r="AA6" s="243" t="s">
        <v>459</v>
      </c>
      <c r="AB6" s="243" t="s">
        <v>460</v>
      </c>
      <c r="AC6" s="243" t="s">
        <v>461</v>
      </c>
      <c r="AD6" s="243" t="s">
        <v>462</v>
      </c>
      <c r="AE6" s="243" t="s">
        <v>433</v>
      </c>
      <c r="AF6" s="243" t="s">
        <v>463</v>
      </c>
      <c r="AG6" s="243" t="s">
        <v>750</v>
      </c>
      <c r="AH6" s="243" t="s">
        <v>464</v>
      </c>
      <c r="AI6" s="243" t="s">
        <v>751</v>
      </c>
      <c r="AJ6" s="243" t="s">
        <v>465</v>
      </c>
      <c r="AK6" s="243" t="s">
        <v>466</v>
      </c>
      <c r="AL6" s="243" t="s">
        <v>467</v>
      </c>
      <c r="AM6" s="243" t="s">
        <v>752</v>
      </c>
      <c r="AN6" s="243" t="s">
        <v>468</v>
      </c>
      <c r="AO6" s="243" t="s">
        <v>753</v>
      </c>
      <c r="AP6" s="243" t="s">
        <v>469</v>
      </c>
      <c r="AQ6" s="243" t="s">
        <v>470</v>
      </c>
      <c r="AR6" s="243" t="s">
        <v>434</v>
      </c>
      <c r="AS6" s="243" t="s">
        <v>754</v>
      </c>
      <c r="AT6" s="243" t="s">
        <v>471</v>
      </c>
      <c r="AU6" s="243" t="s">
        <v>472</v>
      </c>
      <c r="AV6" s="243" t="s">
        <v>755</v>
      </c>
      <c r="AW6" s="243" t="s">
        <v>473</v>
      </c>
      <c r="AX6" s="243" t="s">
        <v>756</v>
      </c>
      <c r="AY6" s="243" t="s">
        <v>474</v>
      </c>
      <c r="AZ6" s="243" t="s">
        <v>757</v>
      </c>
      <c r="BA6" s="243" t="s">
        <v>475</v>
      </c>
      <c r="BB6" s="243" t="s">
        <v>758</v>
      </c>
      <c r="BC6" s="243" t="s">
        <v>476</v>
      </c>
      <c r="BD6" s="243" t="s">
        <v>477</v>
      </c>
      <c r="BE6" s="243" t="s">
        <v>435</v>
      </c>
      <c r="BF6" s="243" t="s">
        <v>431</v>
      </c>
      <c r="BG6" s="243" t="s">
        <v>432</v>
      </c>
      <c r="BH6" s="243" t="s">
        <v>430</v>
      </c>
      <c r="BI6" s="243" t="s">
        <v>429</v>
      </c>
      <c r="BJ6" s="243" t="s">
        <v>478</v>
      </c>
      <c r="BK6" s="243" t="s">
        <v>436</v>
      </c>
      <c r="BL6" s="243" t="s">
        <v>479</v>
      </c>
      <c r="BM6" s="243" t="s">
        <v>480</v>
      </c>
      <c r="BN6" s="243" t="s">
        <v>481</v>
      </c>
      <c r="BO6" s="243" t="s">
        <v>482</v>
      </c>
      <c r="BP6" s="243" t="s">
        <v>483</v>
      </c>
      <c r="BQ6" s="243" t="s">
        <v>484</v>
      </c>
      <c r="BR6" s="243" t="s">
        <v>485</v>
      </c>
      <c r="BS6" s="243" t="s">
        <v>437</v>
      </c>
      <c r="BT6" s="243" t="s">
        <v>486</v>
      </c>
      <c r="BU6" s="243" t="s">
        <v>487</v>
      </c>
      <c r="BV6" s="243" t="s">
        <v>488</v>
      </c>
      <c r="BW6" s="243" t="s">
        <v>489</v>
      </c>
      <c r="BX6" s="243" t="s">
        <v>490</v>
      </c>
      <c r="BY6" s="243" t="s">
        <v>491</v>
      </c>
      <c r="BZ6" s="243" t="s">
        <v>492</v>
      </c>
      <c r="CA6" s="243" t="s">
        <v>493</v>
      </c>
      <c r="CB6" s="243" t="s">
        <v>494</v>
      </c>
      <c r="CC6" s="243" t="s">
        <v>759</v>
      </c>
      <c r="CD6" s="243" t="s">
        <v>438</v>
      </c>
      <c r="CE6" s="243" t="s">
        <v>81</v>
      </c>
      <c r="CF6" s="243" t="s">
        <v>760</v>
      </c>
      <c r="CG6" s="243" t="s">
        <v>2</v>
      </c>
      <c r="CH6" s="243" t="s">
        <v>3</v>
      </c>
      <c r="CI6" s="243" t="s">
        <v>4</v>
      </c>
      <c r="CJ6" s="243" t="s">
        <v>5</v>
      </c>
      <c r="CK6" s="243" t="s">
        <v>6</v>
      </c>
      <c r="CL6" s="243" t="s">
        <v>7</v>
      </c>
      <c r="CM6" s="243" t="s">
        <v>8</v>
      </c>
      <c r="CN6" s="243" t="s">
        <v>9</v>
      </c>
      <c r="CO6" s="243" t="s">
        <v>83</v>
      </c>
      <c r="CP6" s="243" t="s">
        <v>15</v>
      </c>
      <c r="CQ6" s="243" t="s">
        <v>16</v>
      </c>
      <c r="CR6" s="243" t="s">
        <v>84</v>
      </c>
      <c r="CS6" s="243" t="s">
        <v>10</v>
      </c>
      <c r="CT6" s="243" t="s">
        <v>85</v>
      </c>
      <c r="CU6" s="243" t="s">
        <v>86</v>
      </c>
      <c r="CV6" s="243" t="s">
        <v>761</v>
      </c>
      <c r="CW6" s="243" t="s">
        <v>87</v>
      </c>
      <c r="CX6" s="243" t="s">
        <v>12</v>
      </c>
      <c r="CY6" s="243" t="s">
        <v>88</v>
      </c>
      <c r="CZ6" s="243" t="s">
        <v>89</v>
      </c>
      <c r="DA6" s="243" t="s">
        <v>90</v>
      </c>
      <c r="DB6" s="243" t="s">
        <v>18</v>
      </c>
      <c r="DC6" s="243" t="s">
        <v>91</v>
      </c>
      <c r="DD6" s="243" t="s">
        <v>92</v>
      </c>
      <c r="DE6" s="243" t="s">
        <v>93</v>
      </c>
      <c r="DF6" s="243" t="s">
        <v>234</v>
      </c>
      <c r="DG6" s="243" t="s">
        <v>762</v>
      </c>
      <c r="DH6" s="243" t="s">
        <v>95</v>
      </c>
      <c r="DI6" s="243" t="s">
        <v>96</v>
      </c>
      <c r="DJ6" s="243" t="s">
        <v>97</v>
      </c>
      <c r="DK6" s="243" t="s">
        <v>98</v>
      </c>
      <c r="DL6" s="243" t="s">
        <v>20</v>
      </c>
      <c r="DM6" s="243" t="s">
        <v>99</v>
      </c>
      <c r="DN6" s="243" t="s">
        <v>100</v>
      </c>
      <c r="DO6" s="243" t="s">
        <v>101</v>
      </c>
      <c r="DP6" s="243" t="s">
        <v>763</v>
      </c>
      <c r="DQ6" s="243" t="s">
        <v>103</v>
      </c>
      <c r="DR6" s="243" t="s">
        <v>764</v>
      </c>
      <c r="DS6" s="243" t="s">
        <v>105</v>
      </c>
      <c r="DT6" s="243" t="s">
        <v>765</v>
      </c>
      <c r="DU6" s="243" t="s">
        <v>107</v>
      </c>
      <c r="DV6" s="243" t="s">
        <v>108</v>
      </c>
      <c r="DW6" s="243" t="s">
        <v>109</v>
      </c>
      <c r="DX6" s="243" t="s">
        <v>110</v>
      </c>
      <c r="DY6" s="243" t="s">
        <v>111</v>
      </c>
      <c r="DZ6" s="243" t="s">
        <v>22</v>
      </c>
      <c r="EA6" s="243" t="s">
        <v>112</v>
      </c>
      <c r="EB6" s="243" t="s">
        <v>113</v>
      </c>
      <c r="EC6" s="243" t="s">
        <v>114</v>
      </c>
      <c r="ED6" s="243" t="s">
        <v>23</v>
      </c>
      <c r="EE6" s="243" t="s">
        <v>115</v>
      </c>
      <c r="EF6" s="243" t="s">
        <v>116</v>
      </c>
      <c r="EG6" s="243" t="s">
        <v>117</v>
      </c>
      <c r="EH6" s="243" t="s">
        <v>118</v>
      </c>
      <c r="EI6" s="243" t="s">
        <v>119</v>
      </c>
      <c r="EJ6" s="243" t="s">
        <v>120</v>
      </c>
      <c r="EK6" s="243" t="s">
        <v>121</v>
      </c>
      <c r="EL6" s="243" t="s">
        <v>25</v>
      </c>
      <c r="EM6" s="243" t="s">
        <v>122</v>
      </c>
      <c r="EN6" s="243" t="s">
        <v>123</v>
      </c>
      <c r="EO6" s="243" t="s">
        <v>124</v>
      </c>
      <c r="EP6" s="243" t="s">
        <v>26</v>
      </c>
      <c r="EQ6" s="243" t="s">
        <v>125</v>
      </c>
      <c r="ER6" s="243" t="s">
        <v>126</v>
      </c>
      <c r="ES6" s="243" t="s">
        <v>127</v>
      </c>
      <c r="ET6" s="243" t="s">
        <v>128</v>
      </c>
      <c r="EU6" s="243" t="s">
        <v>129</v>
      </c>
      <c r="EV6" s="243" t="s">
        <v>130</v>
      </c>
      <c r="EW6" s="243" t="s">
        <v>131</v>
      </c>
      <c r="EX6" s="243" t="s">
        <v>132</v>
      </c>
      <c r="EY6" s="243" t="s">
        <v>133</v>
      </c>
      <c r="EZ6" s="243" t="s">
        <v>134</v>
      </c>
      <c r="FA6" s="243" t="s">
        <v>135</v>
      </c>
      <c r="FB6" s="243" t="s">
        <v>136</v>
      </c>
      <c r="FC6" s="243" t="s">
        <v>30</v>
      </c>
      <c r="FD6" s="243" t="s">
        <v>137</v>
      </c>
      <c r="FE6" s="243" t="s">
        <v>138</v>
      </c>
      <c r="FF6" s="243" t="s">
        <v>31</v>
      </c>
      <c r="FG6" s="243" t="s">
        <v>139</v>
      </c>
      <c r="FH6" s="180" t="s">
        <v>495</v>
      </c>
    </row>
    <row r="7" spans="1:164" ht="15" customHeight="1" x14ac:dyDescent="0.25">
      <c r="A7" t="s">
        <v>266</v>
      </c>
      <c r="B7" t="s">
        <v>265</v>
      </c>
      <c r="C7" t="s">
        <v>267</v>
      </c>
      <c r="D7">
        <v>1</v>
      </c>
      <c r="E7" t="s">
        <v>373</v>
      </c>
      <c r="F7" t="s">
        <v>375</v>
      </c>
      <c r="G7" t="s">
        <v>376</v>
      </c>
      <c r="H7" t="s">
        <v>377</v>
      </c>
      <c r="I7" t="s">
        <v>378</v>
      </c>
      <c r="J7" t="s">
        <v>379</v>
      </c>
      <c r="K7" t="s">
        <v>380</v>
      </c>
      <c r="L7">
        <v>4.1548528671264648</v>
      </c>
      <c r="M7" t="s">
        <v>178</v>
      </c>
      <c r="N7" t="s">
        <v>178</v>
      </c>
      <c r="O7" t="s">
        <v>177</v>
      </c>
      <c r="P7" t="s">
        <v>177</v>
      </c>
      <c r="Q7" t="s">
        <v>178</v>
      </c>
      <c r="R7" t="s">
        <v>381</v>
      </c>
      <c r="S7" t="s">
        <v>381</v>
      </c>
      <c r="T7" t="s">
        <v>178</v>
      </c>
      <c r="V7" t="s">
        <v>269</v>
      </c>
      <c r="W7">
        <v>31300000</v>
      </c>
      <c r="X7">
        <v>0</v>
      </c>
      <c r="Y7" t="s">
        <v>177</v>
      </c>
      <c r="Z7" t="s">
        <v>382</v>
      </c>
      <c r="AA7">
        <v>9390000</v>
      </c>
      <c r="AB7">
        <v>0.2466919869184494</v>
      </c>
      <c r="AC7">
        <v>8.7643161416053772E-2</v>
      </c>
      <c r="AD7">
        <v>0</v>
      </c>
      <c r="AE7">
        <v>407</v>
      </c>
      <c r="AF7">
        <v>407</v>
      </c>
      <c r="AG7">
        <v>407</v>
      </c>
      <c r="AH7">
        <v>1221</v>
      </c>
      <c r="AI7">
        <v>0</v>
      </c>
      <c r="AJ7">
        <v>1221</v>
      </c>
      <c r="AK7">
        <v>0</v>
      </c>
      <c r="AL7">
        <v>2</v>
      </c>
      <c r="AM7">
        <v>2.8832123279571529</v>
      </c>
      <c r="AN7">
        <v>10</v>
      </c>
      <c r="AO7">
        <v>0</v>
      </c>
      <c r="AP7">
        <v>1</v>
      </c>
      <c r="AQ7">
        <v>0</v>
      </c>
      <c r="AS7">
        <v>10</v>
      </c>
      <c r="AT7">
        <v>397</v>
      </c>
      <c r="AV7">
        <v>397</v>
      </c>
      <c r="AW7">
        <v>1191</v>
      </c>
      <c r="AX7">
        <v>0</v>
      </c>
      <c r="AY7">
        <v>0</v>
      </c>
      <c r="AZ7">
        <v>0</v>
      </c>
      <c r="BA7">
        <v>10</v>
      </c>
      <c r="BB7">
        <v>0</v>
      </c>
      <c r="BC7">
        <v>1</v>
      </c>
      <c r="BE7">
        <v>53210000</v>
      </c>
      <c r="BF7" t="s">
        <v>272</v>
      </c>
      <c r="BG7" t="s">
        <v>273</v>
      </c>
      <c r="BH7">
        <v>78816</v>
      </c>
      <c r="BI7">
        <v>1.700000047683716</v>
      </c>
      <c r="BJ7" t="s">
        <v>383</v>
      </c>
      <c r="BK7">
        <v>0.8968999981880188</v>
      </c>
      <c r="BL7" t="s">
        <v>178</v>
      </c>
      <c r="BM7" t="s">
        <v>384</v>
      </c>
      <c r="BO7" t="s">
        <v>178</v>
      </c>
      <c r="BQ7" t="s">
        <v>385</v>
      </c>
      <c r="BT7" t="s">
        <v>178</v>
      </c>
      <c r="BZ7" t="s">
        <v>386</v>
      </c>
      <c r="CA7" t="s">
        <v>177</v>
      </c>
      <c r="CB7" t="s">
        <v>387</v>
      </c>
      <c r="CE7" t="s">
        <v>265</v>
      </c>
      <c r="CF7" t="s">
        <v>266</v>
      </c>
      <c r="CG7" t="s">
        <v>267</v>
      </c>
      <c r="CH7" t="s">
        <v>268</v>
      </c>
      <c r="CI7" t="s">
        <v>269</v>
      </c>
      <c r="CJ7" t="s">
        <v>49</v>
      </c>
      <c r="CK7" t="s">
        <v>270</v>
      </c>
      <c r="CL7" t="s">
        <v>38</v>
      </c>
      <c r="CM7">
        <v>31300000</v>
      </c>
      <c r="CN7">
        <v>1.700000047683716</v>
      </c>
      <c r="CO7">
        <v>78816</v>
      </c>
      <c r="CP7" t="s">
        <v>272</v>
      </c>
      <c r="CQ7" t="s">
        <v>273</v>
      </c>
      <c r="CR7">
        <v>407</v>
      </c>
      <c r="CS7" t="s">
        <v>40</v>
      </c>
      <c r="CT7">
        <v>1</v>
      </c>
      <c r="CU7" t="s">
        <v>309</v>
      </c>
      <c r="CV7" t="s">
        <v>140</v>
      </c>
      <c r="CW7">
        <v>4</v>
      </c>
      <c r="CX7">
        <v>1</v>
      </c>
      <c r="CY7">
        <v>200393</v>
      </c>
      <c r="CZ7">
        <v>1221</v>
      </c>
      <c r="DA7" t="s">
        <v>2115</v>
      </c>
      <c r="DB7" t="s">
        <v>250</v>
      </c>
      <c r="DC7">
        <v>1</v>
      </c>
      <c r="DD7">
        <v>397</v>
      </c>
      <c r="DE7" t="s">
        <v>2116</v>
      </c>
      <c r="DF7" t="s">
        <v>236</v>
      </c>
      <c r="DG7">
        <v>10</v>
      </c>
      <c r="DH7">
        <v>10</v>
      </c>
      <c r="DI7">
        <v>57200000</v>
      </c>
      <c r="DJ7">
        <v>3600000</v>
      </c>
      <c r="DK7" t="s">
        <v>2117</v>
      </c>
      <c r="DL7" t="s">
        <v>143</v>
      </c>
      <c r="DM7">
        <v>8</v>
      </c>
      <c r="DN7">
        <v>0</v>
      </c>
      <c r="DO7" t="s">
        <v>313</v>
      </c>
      <c r="DP7" t="s">
        <v>262</v>
      </c>
      <c r="DQ7">
        <v>0</v>
      </c>
      <c r="DR7">
        <v>18</v>
      </c>
      <c r="DS7" t="s">
        <v>315</v>
      </c>
      <c r="DT7" t="s">
        <v>263</v>
      </c>
      <c r="DU7">
        <v>2</v>
      </c>
      <c r="DV7">
        <v>0</v>
      </c>
      <c r="DZ7" t="s">
        <v>167</v>
      </c>
      <c r="EA7">
        <v>0</v>
      </c>
      <c r="EB7">
        <v>0.89999997615814209</v>
      </c>
      <c r="ED7" t="s">
        <v>239</v>
      </c>
      <c r="EE7">
        <v>10</v>
      </c>
      <c r="EF7">
        <v>0</v>
      </c>
      <c r="EH7" t="s">
        <v>253</v>
      </c>
      <c r="EI7">
        <v>1</v>
      </c>
      <c r="EJ7" t="s">
        <v>318</v>
      </c>
      <c r="EK7" t="s">
        <v>319</v>
      </c>
      <c r="EL7" t="s">
        <v>157</v>
      </c>
      <c r="EM7">
        <v>4</v>
      </c>
      <c r="EN7">
        <v>0</v>
      </c>
      <c r="EO7" t="s">
        <v>323</v>
      </c>
      <c r="EP7" t="s">
        <v>158</v>
      </c>
      <c r="EQ7">
        <v>7</v>
      </c>
      <c r="ER7" t="s">
        <v>374</v>
      </c>
      <c r="ES7" t="s">
        <v>159</v>
      </c>
      <c r="ET7">
        <v>6</v>
      </c>
      <c r="EU7" t="s">
        <v>327</v>
      </c>
      <c r="EV7" t="s">
        <v>160</v>
      </c>
      <c r="EW7">
        <v>3</v>
      </c>
      <c r="EX7" t="s">
        <v>328</v>
      </c>
      <c r="EY7" t="s">
        <v>172</v>
      </c>
      <c r="EZ7">
        <v>10</v>
      </c>
      <c r="FA7">
        <v>0</v>
      </c>
      <c r="FB7" t="s">
        <v>329</v>
      </c>
      <c r="FC7" t="s">
        <v>161</v>
      </c>
      <c r="FD7">
        <v>4</v>
      </c>
      <c r="FG7">
        <v>0</v>
      </c>
      <c r="FH7" s="179"/>
    </row>
    <row r="8" spans="1:164" ht="15" customHeight="1" x14ac:dyDescent="0.25">
      <c r="A8" t="s">
        <v>275</v>
      </c>
      <c r="B8" t="s">
        <v>274</v>
      </c>
      <c r="C8" t="s">
        <v>388</v>
      </c>
      <c r="D8">
        <v>1</v>
      </c>
      <c r="E8" t="s">
        <v>277</v>
      </c>
      <c r="F8" t="s">
        <v>284</v>
      </c>
      <c r="G8" t="s">
        <v>389</v>
      </c>
      <c r="H8" t="s">
        <v>390</v>
      </c>
      <c r="I8" t="s">
        <v>391</v>
      </c>
      <c r="J8" t="s">
        <v>390</v>
      </c>
      <c r="K8" t="s">
        <v>380</v>
      </c>
      <c r="L8">
        <v>0.32983008027076721</v>
      </c>
      <c r="M8" t="s">
        <v>178</v>
      </c>
      <c r="N8" t="s">
        <v>178</v>
      </c>
      <c r="O8" t="s">
        <v>177</v>
      </c>
      <c r="P8" t="s">
        <v>178</v>
      </c>
      <c r="Q8" t="s">
        <v>178</v>
      </c>
      <c r="R8" t="s">
        <v>392</v>
      </c>
      <c r="S8" t="s">
        <v>393</v>
      </c>
      <c r="T8" t="s">
        <v>178</v>
      </c>
      <c r="V8" t="s">
        <v>278</v>
      </c>
      <c r="W8">
        <v>2995000</v>
      </c>
      <c r="X8">
        <v>26645</v>
      </c>
      <c r="Y8" t="s">
        <v>177</v>
      </c>
      <c r="Z8" t="s">
        <v>394</v>
      </c>
      <c r="AA8">
        <v>1824370</v>
      </c>
      <c r="AB8">
        <v>1.883180066943169E-2</v>
      </c>
      <c r="AC8">
        <v>1.883180066943169E-2</v>
      </c>
      <c r="AD8">
        <v>1.883180066943169E-2</v>
      </c>
      <c r="AE8">
        <v>27</v>
      </c>
      <c r="AF8">
        <v>27</v>
      </c>
      <c r="AG8">
        <v>26</v>
      </c>
      <c r="AH8">
        <v>81</v>
      </c>
      <c r="AI8">
        <v>78</v>
      </c>
      <c r="AJ8">
        <v>81</v>
      </c>
      <c r="AK8">
        <v>1</v>
      </c>
      <c r="AL8">
        <v>0</v>
      </c>
      <c r="AM8">
        <v>0.31000000238418579</v>
      </c>
      <c r="AN8">
        <v>0</v>
      </c>
      <c r="AO8">
        <v>0</v>
      </c>
      <c r="AR8">
        <v>270921</v>
      </c>
      <c r="AS8">
        <v>0</v>
      </c>
      <c r="AT8">
        <v>27</v>
      </c>
      <c r="AV8">
        <v>26</v>
      </c>
      <c r="AW8">
        <v>81</v>
      </c>
      <c r="AX8">
        <v>1</v>
      </c>
      <c r="AY8">
        <v>0</v>
      </c>
      <c r="AZ8">
        <v>0</v>
      </c>
      <c r="BA8">
        <v>0</v>
      </c>
      <c r="BB8">
        <v>0</v>
      </c>
      <c r="BE8">
        <v>270921</v>
      </c>
      <c r="BF8" t="s">
        <v>395</v>
      </c>
      <c r="BG8" t="s">
        <v>273</v>
      </c>
      <c r="BH8">
        <v>110929</v>
      </c>
      <c r="BI8">
        <v>1.1000000238418579</v>
      </c>
      <c r="BJ8" t="s">
        <v>396</v>
      </c>
      <c r="BK8">
        <v>0.60280001163482666</v>
      </c>
      <c r="BL8" t="s">
        <v>178</v>
      </c>
      <c r="BM8" t="s">
        <v>384</v>
      </c>
      <c r="BO8" t="s">
        <v>178</v>
      </c>
      <c r="BQ8" t="s">
        <v>385</v>
      </c>
      <c r="BR8">
        <v>0</v>
      </c>
      <c r="BS8">
        <v>0</v>
      </c>
      <c r="BT8" t="s">
        <v>178</v>
      </c>
      <c r="BZ8" t="s">
        <v>386</v>
      </c>
      <c r="CA8" t="s">
        <v>177</v>
      </c>
      <c r="CB8" t="s">
        <v>397</v>
      </c>
      <c r="CE8" t="s">
        <v>274</v>
      </c>
      <c r="CF8" t="s">
        <v>275</v>
      </c>
      <c r="CG8" t="s">
        <v>276</v>
      </c>
      <c r="CH8" t="s">
        <v>277</v>
      </c>
      <c r="CI8" t="s">
        <v>278</v>
      </c>
      <c r="CJ8" t="s">
        <v>49</v>
      </c>
      <c r="CK8" t="s">
        <v>279</v>
      </c>
      <c r="CL8" t="s">
        <v>38</v>
      </c>
      <c r="CM8">
        <v>2996000</v>
      </c>
      <c r="CN8">
        <v>1.1000000238418579</v>
      </c>
      <c r="CO8">
        <v>110929.40625</v>
      </c>
      <c r="CP8" t="s">
        <v>280</v>
      </c>
      <c r="CQ8" t="s">
        <v>273</v>
      </c>
      <c r="CR8">
        <v>27</v>
      </c>
      <c r="CS8" t="s">
        <v>40</v>
      </c>
      <c r="CT8">
        <v>0.25999999046325678</v>
      </c>
      <c r="CU8" t="s">
        <v>310</v>
      </c>
      <c r="CV8" t="s">
        <v>259</v>
      </c>
      <c r="CW8">
        <v>2</v>
      </c>
      <c r="CX8">
        <v>1</v>
      </c>
      <c r="CY8">
        <v>102316</v>
      </c>
      <c r="CZ8">
        <v>81</v>
      </c>
      <c r="DA8" t="s">
        <v>2118</v>
      </c>
      <c r="DB8" t="s">
        <v>250</v>
      </c>
      <c r="DC8">
        <v>1</v>
      </c>
      <c r="DD8">
        <v>27</v>
      </c>
      <c r="DE8" t="s">
        <v>2119</v>
      </c>
      <c r="DF8" t="s">
        <v>236</v>
      </c>
      <c r="DG8">
        <v>10</v>
      </c>
      <c r="DH8">
        <v>0</v>
      </c>
      <c r="DI8">
        <v>270921</v>
      </c>
      <c r="DJ8">
        <v>0</v>
      </c>
      <c r="DK8" t="s">
        <v>2120</v>
      </c>
      <c r="DL8" t="s">
        <v>237</v>
      </c>
      <c r="DM8">
        <v>10</v>
      </c>
      <c r="DN8">
        <v>1</v>
      </c>
      <c r="DO8" t="s">
        <v>314</v>
      </c>
      <c r="DP8" t="s">
        <v>238</v>
      </c>
      <c r="DQ8">
        <v>10</v>
      </c>
      <c r="DR8">
        <v>15.27999973297119</v>
      </c>
      <c r="DS8" t="s">
        <v>316</v>
      </c>
      <c r="DT8" t="s">
        <v>263</v>
      </c>
      <c r="DU8">
        <v>2</v>
      </c>
      <c r="DV8">
        <v>0</v>
      </c>
      <c r="DZ8" t="s">
        <v>167</v>
      </c>
      <c r="EA8">
        <v>0</v>
      </c>
      <c r="EB8">
        <v>0.60280001163482666</v>
      </c>
      <c r="ED8" t="s">
        <v>168</v>
      </c>
      <c r="EE8">
        <v>7</v>
      </c>
      <c r="EF8">
        <v>0</v>
      </c>
      <c r="EH8" t="s">
        <v>253</v>
      </c>
      <c r="EI8">
        <v>1</v>
      </c>
      <c r="EJ8" t="s">
        <v>320</v>
      </c>
      <c r="EL8" t="s">
        <v>264</v>
      </c>
      <c r="EM8">
        <v>0</v>
      </c>
      <c r="EN8">
        <v>26645</v>
      </c>
      <c r="EP8" t="s">
        <v>158</v>
      </c>
      <c r="EQ8">
        <v>7</v>
      </c>
      <c r="ES8" t="s">
        <v>159</v>
      </c>
      <c r="ET8">
        <v>6</v>
      </c>
      <c r="EV8" t="s">
        <v>256</v>
      </c>
      <c r="EW8">
        <v>0</v>
      </c>
      <c r="EX8" t="s">
        <v>256</v>
      </c>
      <c r="EY8" t="s">
        <v>172</v>
      </c>
      <c r="EZ8">
        <v>10</v>
      </c>
      <c r="FA8">
        <v>0</v>
      </c>
      <c r="FC8" t="s">
        <v>161</v>
      </c>
      <c r="FD8">
        <v>4</v>
      </c>
      <c r="FG8">
        <v>0</v>
      </c>
      <c r="FH8" s="179"/>
    </row>
    <row r="9" spans="1:164" ht="15" customHeight="1" x14ac:dyDescent="0.25">
      <c r="A9" t="s">
        <v>282</v>
      </c>
      <c r="B9" t="s">
        <v>398</v>
      </c>
      <c r="C9" t="s">
        <v>283</v>
      </c>
      <c r="D9">
        <v>1</v>
      </c>
      <c r="E9" t="s">
        <v>373</v>
      </c>
      <c r="F9" t="s">
        <v>284</v>
      </c>
      <c r="G9" t="s">
        <v>389</v>
      </c>
      <c r="H9" t="s">
        <v>390</v>
      </c>
      <c r="I9" t="s">
        <v>391</v>
      </c>
      <c r="J9" t="s">
        <v>399</v>
      </c>
      <c r="K9" t="s">
        <v>400</v>
      </c>
      <c r="L9">
        <v>1.684503555297852</v>
      </c>
      <c r="M9" t="s">
        <v>177</v>
      </c>
      <c r="N9" t="s">
        <v>178</v>
      </c>
      <c r="O9" t="s">
        <v>178</v>
      </c>
      <c r="P9" t="s">
        <v>178</v>
      </c>
      <c r="Q9" t="s">
        <v>178</v>
      </c>
      <c r="R9" t="s">
        <v>392</v>
      </c>
      <c r="S9" t="s">
        <v>401</v>
      </c>
      <c r="T9" t="s">
        <v>178</v>
      </c>
      <c r="V9" t="s">
        <v>269</v>
      </c>
      <c r="W9">
        <v>4151000</v>
      </c>
      <c r="X9">
        <v>0</v>
      </c>
      <c r="Y9" t="s">
        <v>177</v>
      </c>
      <c r="Z9" t="s">
        <v>402</v>
      </c>
      <c r="AA9">
        <v>4151376</v>
      </c>
      <c r="AB9">
        <v>0.27894377708435059</v>
      </c>
      <c r="AC9">
        <v>0.12532830238342291</v>
      </c>
      <c r="AD9">
        <v>0</v>
      </c>
      <c r="AE9">
        <v>114</v>
      </c>
      <c r="AF9">
        <v>114</v>
      </c>
      <c r="AG9">
        <v>114</v>
      </c>
      <c r="AH9">
        <v>342</v>
      </c>
      <c r="AI9">
        <v>342</v>
      </c>
      <c r="AJ9">
        <v>342</v>
      </c>
      <c r="AK9">
        <v>0</v>
      </c>
      <c r="AL9">
        <v>4</v>
      </c>
      <c r="AM9">
        <v>3.5123846530914311</v>
      </c>
      <c r="AN9">
        <v>4</v>
      </c>
      <c r="AO9">
        <v>0</v>
      </c>
      <c r="AR9">
        <v>6300000</v>
      </c>
      <c r="AS9">
        <v>7</v>
      </c>
      <c r="AT9">
        <v>64</v>
      </c>
      <c r="AV9">
        <v>64</v>
      </c>
      <c r="AW9">
        <v>192</v>
      </c>
      <c r="AX9">
        <v>0</v>
      </c>
      <c r="AY9">
        <v>0</v>
      </c>
      <c r="AZ9">
        <v>1</v>
      </c>
      <c r="BA9">
        <v>0</v>
      </c>
      <c r="BB9">
        <v>0</v>
      </c>
      <c r="BE9">
        <v>3400000</v>
      </c>
      <c r="BF9" t="s">
        <v>285</v>
      </c>
      <c r="BG9" t="s">
        <v>286</v>
      </c>
      <c r="BH9">
        <v>64865</v>
      </c>
      <c r="BI9">
        <v>1.1000000238418579</v>
      </c>
      <c r="BJ9" t="s">
        <v>403</v>
      </c>
      <c r="BK9">
        <v>0.17455630004405981</v>
      </c>
      <c r="BL9" t="s">
        <v>178</v>
      </c>
      <c r="BM9" t="s">
        <v>384</v>
      </c>
      <c r="BN9" t="s">
        <v>404</v>
      </c>
      <c r="BO9" t="s">
        <v>178</v>
      </c>
      <c r="BQ9" t="s">
        <v>405</v>
      </c>
      <c r="BR9">
        <v>8.5</v>
      </c>
      <c r="BT9" t="s">
        <v>178</v>
      </c>
      <c r="BZ9" t="s">
        <v>386</v>
      </c>
      <c r="CA9" t="s">
        <v>177</v>
      </c>
      <c r="CB9" t="s">
        <v>397</v>
      </c>
      <c r="CE9" t="s">
        <v>281</v>
      </c>
      <c r="CF9" t="s">
        <v>282</v>
      </c>
      <c r="CG9" t="s">
        <v>283</v>
      </c>
      <c r="CH9" t="s">
        <v>268</v>
      </c>
      <c r="CI9" t="s">
        <v>269</v>
      </c>
      <c r="CJ9" t="s">
        <v>49</v>
      </c>
      <c r="CK9" t="s">
        <v>284</v>
      </c>
      <c r="CL9" t="s">
        <v>38</v>
      </c>
      <c r="CM9">
        <v>4151000</v>
      </c>
      <c r="CN9">
        <v>1.1000000238418579</v>
      </c>
      <c r="CO9">
        <v>64865</v>
      </c>
      <c r="CP9" t="s">
        <v>285</v>
      </c>
      <c r="CQ9" t="s">
        <v>286</v>
      </c>
      <c r="CR9">
        <v>114</v>
      </c>
      <c r="CS9" t="s">
        <v>40</v>
      </c>
      <c r="CT9">
        <v>0.80000001192092896</v>
      </c>
      <c r="CU9" t="s">
        <v>311</v>
      </c>
      <c r="CV9" t="s">
        <v>140</v>
      </c>
      <c r="CW9">
        <v>4</v>
      </c>
      <c r="CX9">
        <v>1</v>
      </c>
      <c r="CY9">
        <v>102316</v>
      </c>
      <c r="CZ9">
        <v>342</v>
      </c>
      <c r="DA9" t="s">
        <v>2121</v>
      </c>
      <c r="DB9" t="s">
        <v>250</v>
      </c>
      <c r="DC9">
        <v>1</v>
      </c>
      <c r="DD9">
        <v>64</v>
      </c>
      <c r="DE9" t="s">
        <v>2122</v>
      </c>
      <c r="DF9" t="s">
        <v>155</v>
      </c>
      <c r="DG9">
        <v>7</v>
      </c>
      <c r="DH9">
        <v>7</v>
      </c>
      <c r="DI9">
        <v>6278218.5</v>
      </c>
      <c r="DJ9">
        <v>2949638</v>
      </c>
      <c r="DK9" t="s">
        <v>2123</v>
      </c>
      <c r="DL9" t="s">
        <v>237</v>
      </c>
      <c r="DM9">
        <v>10</v>
      </c>
      <c r="DN9">
        <v>0</v>
      </c>
      <c r="DO9" t="s">
        <v>313</v>
      </c>
      <c r="DP9" t="s">
        <v>262</v>
      </c>
      <c r="DQ9">
        <v>0</v>
      </c>
      <c r="DR9">
        <v>40.599998474121087</v>
      </c>
      <c r="DS9" t="s">
        <v>316</v>
      </c>
      <c r="DT9" t="s">
        <v>249</v>
      </c>
      <c r="DU9">
        <v>6</v>
      </c>
      <c r="DV9">
        <v>0</v>
      </c>
      <c r="DZ9" t="s">
        <v>167</v>
      </c>
      <c r="EA9">
        <v>0</v>
      </c>
      <c r="EB9">
        <v>0.17455630004405981</v>
      </c>
      <c r="ED9" t="s">
        <v>252</v>
      </c>
      <c r="EE9">
        <v>1</v>
      </c>
      <c r="EF9">
        <v>8.5000000894069672E-2</v>
      </c>
      <c r="EH9" t="s">
        <v>253</v>
      </c>
      <c r="EI9">
        <v>1</v>
      </c>
      <c r="EJ9" t="s">
        <v>321</v>
      </c>
      <c r="EK9" t="s">
        <v>322</v>
      </c>
      <c r="EL9" t="s">
        <v>169</v>
      </c>
      <c r="EM9">
        <v>1</v>
      </c>
      <c r="EN9">
        <v>0</v>
      </c>
      <c r="EO9" t="s">
        <v>323</v>
      </c>
      <c r="EP9" t="s">
        <v>158</v>
      </c>
      <c r="EQ9">
        <v>7</v>
      </c>
      <c r="ER9" t="s">
        <v>325</v>
      </c>
      <c r="ES9" t="s">
        <v>159</v>
      </c>
      <c r="ET9">
        <v>6</v>
      </c>
      <c r="EV9" t="s">
        <v>256</v>
      </c>
      <c r="EW9">
        <v>0</v>
      </c>
      <c r="EX9" t="s">
        <v>256</v>
      </c>
      <c r="EY9" t="s">
        <v>172</v>
      </c>
      <c r="EZ9">
        <v>10</v>
      </c>
      <c r="FA9">
        <v>0</v>
      </c>
      <c r="FC9" t="s">
        <v>161</v>
      </c>
      <c r="FD9">
        <v>4</v>
      </c>
      <c r="FG9">
        <v>0</v>
      </c>
      <c r="FH9" s="179"/>
    </row>
    <row r="10" spans="1:164" ht="15" customHeight="1" x14ac:dyDescent="0.25">
      <c r="A10" t="s">
        <v>288</v>
      </c>
      <c r="B10" t="s">
        <v>287</v>
      </c>
      <c r="C10" t="s">
        <v>289</v>
      </c>
      <c r="D10">
        <v>1</v>
      </c>
      <c r="E10" t="s">
        <v>277</v>
      </c>
      <c r="F10" t="s">
        <v>406</v>
      </c>
      <c r="G10" t="s">
        <v>407</v>
      </c>
      <c r="H10" t="s">
        <v>408</v>
      </c>
      <c r="I10" t="s">
        <v>409</v>
      </c>
      <c r="J10" t="s">
        <v>408</v>
      </c>
      <c r="K10" t="s">
        <v>380</v>
      </c>
      <c r="L10">
        <v>0.6097596287727356</v>
      </c>
      <c r="M10" t="s">
        <v>177</v>
      </c>
      <c r="N10" t="s">
        <v>178</v>
      </c>
      <c r="O10" t="s">
        <v>178</v>
      </c>
      <c r="P10" t="s">
        <v>178</v>
      </c>
      <c r="Q10" t="s">
        <v>178</v>
      </c>
      <c r="R10" t="s">
        <v>410</v>
      </c>
      <c r="S10" t="s">
        <v>411</v>
      </c>
      <c r="T10" t="s">
        <v>178</v>
      </c>
      <c r="V10" t="s">
        <v>290</v>
      </c>
      <c r="W10">
        <v>37238000</v>
      </c>
      <c r="X10">
        <v>100000</v>
      </c>
      <c r="Y10" t="s">
        <v>178</v>
      </c>
      <c r="AB10">
        <v>0.34099999070167542</v>
      </c>
      <c r="AC10">
        <v>0.38299998641014099</v>
      </c>
      <c r="AD10">
        <v>0.38299998641014099</v>
      </c>
      <c r="AE10">
        <v>106</v>
      </c>
      <c r="AF10">
        <v>151</v>
      </c>
      <c r="AG10">
        <v>106</v>
      </c>
      <c r="AH10">
        <v>318</v>
      </c>
      <c r="AI10">
        <v>318</v>
      </c>
      <c r="AJ10">
        <v>318</v>
      </c>
      <c r="AK10">
        <v>0</v>
      </c>
      <c r="AL10">
        <v>3</v>
      </c>
      <c r="AM10">
        <v>1.129999995231628</v>
      </c>
      <c r="AN10">
        <v>0</v>
      </c>
      <c r="AO10">
        <v>0</v>
      </c>
      <c r="AR10">
        <v>2889929</v>
      </c>
      <c r="AS10">
        <v>79</v>
      </c>
      <c r="AT10">
        <v>27</v>
      </c>
      <c r="AU10">
        <v>6</v>
      </c>
      <c r="AV10">
        <v>27</v>
      </c>
      <c r="AW10">
        <v>81</v>
      </c>
      <c r="AX10">
        <v>0</v>
      </c>
      <c r="AY10">
        <v>3</v>
      </c>
      <c r="AZ10">
        <v>0</v>
      </c>
      <c r="BA10">
        <v>3</v>
      </c>
      <c r="BB10">
        <v>0</v>
      </c>
      <c r="BE10">
        <v>1538127</v>
      </c>
      <c r="BF10" t="s">
        <v>395</v>
      </c>
      <c r="BG10" t="s">
        <v>285</v>
      </c>
      <c r="BH10">
        <v>1379176</v>
      </c>
      <c r="BI10">
        <v>0.50999999046325684</v>
      </c>
      <c r="BJ10" t="s">
        <v>396</v>
      </c>
      <c r="BK10">
        <v>0.52579998970031738</v>
      </c>
      <c r="BL10" t="s">
        <v>178</v>
      </c>
      <c r="BM10" t="s">
        <v>384</v>
      </c>
      <c r="BO10" t="s">
        <v>178</v>
      </c>
      <c r="BQ10" t="s">
        <v>412</v>
      </c>
      <c r="BR10">
        <v>0</v>
      </c>
      <c r="BS10">
        <v>1232</v>
      </c>
      <c r="BT10" t="s">
        <v>178</v>
      </c>
      <c r="BZ10" t="s">
        <v>386</v>
      </c>
      <c r="CA10" t="s">
        <v>177</v>
      </c>
      <c r="CB10" t="s">
        <v>413</v>
      </c>
      <c r="CE10" t="s">
        <v>287</v>
      </c>
      <c r="CF10" t="s">
        <v>288</v>
      </c>
      <c r="CG10" t="s">
        <v>289</v>
      </c>
      <c r="CH10" t="s">
        <v>277</v>
      </c>
      <c r="CI10" t="s">
        <v>290</v>
      </c>
      <c r="CJ10" t="s">
        <v>49</v>
      </c>
      <c r="CK10" t="s">
        <v>291</v>
      </c>
      <c r="CL10" t="s">
        <v>38</v>
      </c>
      <c r="CM10">
        <v>37238000</v>
      </c>
      <c r="CN10">
        <v>0.50999999046325684</v>
      </c>
      <c r="CO10">
        <v>1379176</v>
      </c>
      <c r="CP10" t="s">
        <v>280</v>
      </c>
      <c r="CQ10" t="s">
        <v>285</v>
      </c>
      <c r="CR10">
        <v>106</v>
      </c>
      <c r="CS10" t="s">
        <v>40</v>
      </c>
      <c r="CT10">
        <v>1.889999985694885</v>
      </c>
      <c r="CU10" t="s">
        <v>312</v>
      </c>
      <c r="CV10" t="s">
        <v>247</v>
      </c>
      <c r="CW10">
        <v>6</v>
      </c>
      <c r="CX10">
        <v>1</v>
      </c>
      <c r="CY10">
        <v>14836</v>
      </c>
      <c r="CZ10">
        <v>318</v>
      </c>
      <c r="DA10" t="s">
        <v>2124</v>
      </c>
      <c r="DB10" t="s">
        <v>250</v>
      </c>
      <c r="DC10">
        <v>1</v>
      </c>
      <c r="DD10">
        <v>27</v>
      </c>
      <c r="DE10" t="s">
        <v>2125</v>
      </c>
      <c r="DF10" t="s">
        <v>142</v>
      </c>
      <c r="DG10">
        <v>4</v>
      </c>
      <c r="DH10">
        <v>79</v>
      </c>
      <c r="DI10">
        <v>2889929</v>
      </c>
      <c r="DJ10">
        <v>1351802</v>
      </c>
      <c r="DK10" t="s">
        <v>2126</v>
      </c>
      <c r="DL10" t="s">
        <v>237</v>
      </c>
      <c r="DM10">
        <v>6</v>
      </c>
      <c r="DN10">
        <v>0</v>
      </c>
      <c r="DO10" t="s">
        <v>313</v>
      </c>
      <c r="DP10" t="s">
        <v>262</v>
      </c>
      <c r="DQ10">
        <v>0</v>
      </c>
      <c r="DR10">
        <v>79.957496643066406</v>
      </c>
      <c r="DS10" t="s">
        <v>316</v>
      </c>
      <c r="DT10" t="s">
        <v>166</v>
      </c>
      <c r="DU10">
        <v>10</v>
      </c>
      <c r="DV10">
        <v>0</v>
      </c>
      <c r="DZ10" t="s">
        <v>167</v>
      </c>
      <c r="EA10">
        <v>0</v>
      </c>
      <c r="EB10">
        <v>0.52579998970031738</v>
      </c>
      <c r="ED10" t="s">
        <v>168</v>
      </c>
      <c r="EE10">
        <v>7</v>
      </c>
      <c r="EF10">
        <v>0</v>
      </c>
      <c r="EH10" t="s">
        <v>253</v>
      </c>
      <c r="EI10">
        <v>1</v>
      </c>
      <c r="EJ10" t="s">
        <v>320</v>
      </c>
      <c r="EL10" t="s">
        <v>264</v>
      </c>
      <c r="EM10">
        <v>0</v>
      </c>
      <c r="EN10">
        <v>100000</v>
      </c>
      <c r="EP10" t="s">
        <v>158</v>
      </c>
      <c r="EQ10">
        <v>7</v>
      </c>
      <c r="ER10" t="s">
        <v>326</v>
      </c>
      <c r="ES10" t="s">
        <v>149</v>
      </c>
      <c r="ET10">
        <v>2</v>
      </c>
      <c r="EV10" t="s">
        <v>256</v>
      </c>
      <c r="EW10">
        <v>0</v>
      </c>
      <c r="EX10" t="s">
        <v>256</v>
      </c>
      <c r="EY10" t="s">
        <v>172</v>
      </c>
      <c r="EZ10">
        <v>10</v>
      </c>
      <c r="FA10">
        <v>1232</v>
      </c>
      <c r="FB10" t="s">
        <v>330</v>
      </c>
      <c r="FC10" t="s">
        <v>246</v>
      </c>
      <c r="FD10">
        <v>7</v>
      </c>
      <c r="FG10">
        <v>0</v>
      </c>
      <c r="FH10" s="179"/>
    </row>
    <row r="11" spans="1:164" ht="15" customHeight="1" x14ac:dyDescent="0.25">
      <c r="A11" t="s">
        <v>293</v>
      </c>
      <c r="B11" t="s">
        <v>292</v>
      </c>
      <c r="C11" t="s">
        <v>294</v>
      </c>
      <c r="D11">
        <v>1</v>
      </c>
      <c r="E11" t="s">
        <v>277</v>
      </c>
      <c r="F11" t="s">
        <v>284</v>
      </c>
      <c r="G11" t="s">
        <v>389</v>
      </c>
      <c r="H11" t="s">
        <v>414</v>
      </c>
      <c r="I11" t="s">
        <v>415</v>
      </c>
      <c r="J11" t="s">
        <v>414</v>
      </c>
      <c r="K11" t="s">
        <v>380</v>
      </c>
      <c r="L11">
        <v>0.21916469931602481</v>
      </c>
      <c r="M11" t="s">
        <v>178</v>
      </c>
      <c r="N11" t="s">
        <v>178</v>
      </c>
      <c r="O11" t="s">
        <v>177</v>
      </c>
      <c r="P11" t="s">
        <v>178</v>
      </c>
      <c r="Q11" t="s">
        <v>178</v>
      </c>
      <c r="R11" t="s">
        <v>392</v>
      </c>
      <c r="S11" t="s">
        <v>393</v>
      </c>
      <c r="T11" t="s">
        <v>178</v>
      </c>
      <c r="V11" t="s">
        <v>278</v>
      </c>
      <c r="W11">
        <v>10008000</v>
      </c>
      <c r="X11">
        <v>78331</v>
      </c>
      <c r="Y11" t="s">
        <v>177</v>
      </c>
      <c r="Z11" t="s">
        <v>394</v>
      </c>
      <c r="AA11">
        <v>7833106</v>
      </c>
      <c r="AB11">
        <v>1.0124000255018471E-3</v>
      </c>
      <c r="AC11">
        <v>5.4749999195337302E-2</v>
      </c>
      <c r="AD11">
        <v>0.54750001430511475</v>
      </c>
      <c r="AE11">
        <v>100</v>
      </c>
      <c r="AF11">
        <v>100</v>
      </c>
      <c r="AG11">
        <v>100</v>
      </c>
      <c r="AH11">
        <v>300</v>
      </c>
      <c r="AI11">
        <v>300</v>
      </c>
      <c r="AJ11">
        <v>300</v>
      </c>
      <c r="AK11">
        <v>0</v>
      </c>
      <c r="AL11">
        <v>0</v>
      </c>
      <c r="AM11">
        <v>2.4300000667572021</v>
      </c>
      <c r="AN11">
        <v>0</v>
      </c>
      <c r="AO11">
        <v>0</v>
      </c>
      <c r="AR11">
        <v>3440091</v>
      </c>
      <c r="AS11">
        <v>0</v>
      </c>
      <c r="AT11">
        <v>100</v>
      </c>
      <c r="AV11">
        <v>100</v>
      </c>
      <c r="AW11">
        <v>252</v>
      </c>
      <c r="AX11">
        <v>0</v>
      </c>
      <c r="AY11">
        <v>0</v>
      </c>
      <c r="AZ11">
        <v>2</v>
      </c>
      <c r="BA11">
        <v>0</v>
      </c>
      <c r="BB11">
        <v>0</v>
      </c>
      <c r="BE11">
        <v>2540278</v>
      </c>
      <c r="BF11" t="s">
        <v>395</v>
      </c>
      <c r="BG11" t="s">
        <v>296</v>
      </c>
      <c r="BH11">
        <v>100082</v>
      </c>
      <c r="BI11">
        <v>3.0999999046325679</v>
      </c>
      <c r="BJ11" t="s">
        <v>396</v>
      </c>
      <c r="BK11">
        <v>0.631600022315979</v>
      </c>
      <c r="BL11" t="s">
        <v>178</v>
      </c>
      <c r="BM11" t="s">
        <v>384</v>
      </c>
      <c r="BO11" t="s">
        <v>178</v>
      </c>
      <c r="BQ11" t="s">
        <v>416</v>
      </c>
      <c r="BR11">
        <v>0</v>
      </c>
      <c r="BS11">
        <v>0</v>
      </c>
      <c r="BT11" t="s">
        <v>178</v>
      </c>
      <c r="BZ11" t="s">
        <v>386</v>
      </c>
      <c r="CA11" t="s">
        <v>177</v>
      </c>
      <c r="CB11" t="s">
        <v>397</v>
      </c>
      <c r="CE11" t="s">
        <v>292</v>
      </c>
      <c r="CF11" t="s">
        <v>293</v>
      </c>
      <c r="CG11" t="s">
        <v>294</v>
      </c>
      <c r="CH11" t="s">
        <v>277</v>
      </c>
      <c r="CI11" t="s">
        <v>278</v>
      </c>
      <c r="CJ11" t="s">
        <v>49</v>
      </c>
      <c r="CK11" t="s">
        <v>295</v>
      </c>
      <c r="CL11" t="s">
        <v>38</v>
      </c>
      <c r="CM11">
        <v>10009000</v>
      </c>
      <c r="CN11">
        <v>3.0999999046325679</v>
      </c>
      <c r="CO11">
        <v>100081.7734375</v>
      </c>
      <c r="CP11" t="s">
        <v>280</v>
      </c>
      <c r="CQ11" t="s">
        <v>296</v>
      </c>
      <c r="CR11">
        <v>100</v>
      </c>
      <c r="CS11" t="s">
        <v>40</v>
      </c>
      <c r="CT11">
        <v>0.95999997854232788</v>
      </c>
      <c r="CU11" t="s">
        <v>310</v>
      </c>
      <c r="CV11" t="s">
        <v>140</v>
      </c>
      <c r="CW11">
        <v>4</v>
      </c>
      <c r="CX11">
        <v>1</v>
      </c>
      <c r="CY11">
        <v>102316</v>
      </c>
      <c r="CZ11">
        <v>300</v>
      </c>
      <c r="DA11" t="s">
        <v>2127</v>
      </c>
      <c r="DB11" t="s">
        <v>250</v>
      </c>
      <c r="DC11">
        <v>1</v>
      </c>
      <c r="DD11">
        <v>100</v>
      </c>
      <c r="DE11" t="s">
        <v>2120</v>
      </c>
      <c r="DF11" t="s">
        <v>236</v>
      </c>
      <c r="DG11">
        <v>10</v>
      </c>
      <c r="DH11">
        <v>0</v>
      </c>
      <c r="DI11">
        <v>3440091</v>
      </c>
      <c r="DJ11">
        <v>899813</v>
      </c>
      <c r="DK11" t="s">
        <v>2128</v>
      </c>
      <c r="DL11" t="s">
        <v>237</v>
      </c>
      <c r="DM11">
        <v>6</v>
      </c>
      <c r="DN11">
        <v>0</v>
      </c>
      <c r="DO11" t="s">
        <v>313</v>
      </c>
      <c r="DP11" t="s">
        <v>262</v>
      </c>
      <c r="DQ11">
        <v>0</v>
      </c>
      <c r="DR11">
        <v>34.880001068115227</v>
      </c>
      <c r="DS11" t="s">
        <v>316</v>
      </c>
      <c r="DT11" t="s">
        <v>249</v>
      </c>
      <c r="DU11">
        <v>6</v>
      </c>
      <c r="DV11">
        <v>0</v>
      </c>
      <c r="DZ11" t="s">
        <v>167</v>
      </c>
      <c r="EA11">
        <v>0</v>
      </c>
      <c r="EB11">
        <v>0.631600022315979</v>
      </c>
      <c r="ED11" t="s">
        <v>168</v>
      </c>
      <c r="EE11">
        <v>7</v>
      </c>
      <c r="EF11">
        <v>0</v>
      </c>
      <c r="EH11" t="s">
        <v>253</v>
      </c>
      <c r="EI11">
        <v>1</v>
      </c>
      <c r="EJ11" t="s">
        <v>320</v>
      </c>
      <c r="EL11" t="s">
        <v>264</v>
      </c>
      <c r="EM11">
        <v>0</v>
      </c>
      <c r="EN11">
        <v>78331</v>
      </c>
      <c r="EP11" t="s">
        <v>158</v>
      </c>
      <c r="EQ11">
        <v>7</v>
      </c>
      <c r="ES11" t="s">
        <v>159</v>
      </c>
      <c r="ET11">
        <v>6</v>
      </c>
      <c r="EV11" t="s">
        <v>256</v>
      </c>
      <c r="EW11">
        <v>0</v>
      </c>
      <c r="EX11" t="s">
        <v>256</v>
      </c>
      <c r="EY11" t="s">
        <v>172</v>
      </c>
      <c r="EZ11">
        <v>10</v>
      </c>
      <c r="FA11">
        <v>0</v>
      </c>
      <c r="FC11" t="s">
        <v>161</v>
      </c>
      <c r="FD11">
        <v>4</v>
      </c>
      <c r="FG11">
        <v>0</v>
      </c>
      <c r="FH11" s="179"/>
    </row>
    <row r="12" spans="1:164" ht="15" customHeight="1" x14ac:dyDescent="0.25">
      <c r="A12" t="s">
        <v>298</v>
      </c>
      <c r="B12" t="s">
        <v>297</v>
      </c>
      <c r="C12" t="s">
        <v>299</v>
      </c>
      <c r="D12">
        <v>1</v>
      </c>
      <c r="E12" t="s">
        <v>277</v>
      </c>
      <c r="F12" t="s">
        <v>284</v>
      </c>
      <c r="G12" t="s">
        <v>389</v>
      </c>
      <c r="H12" t="s">
        <v>390</v>
      </c>
      <c r="I12" t="s">
        <v>391</v>
      </c>
      <c r="J12" t="s">
        <v>390</v>
      </c>
      <c r="K12" t="s">
        <v>380</v>
      </c>
      <c r="L12">
        <v>0.26956942677497858</v>
      </c>
      <c r="M12" t="s">
        <v>178</v>
      </c>
      <c r="N12" t="s">
        <v>178</v>
      </c>
      <c r="O12" t="s">
        <v>177</v>
      </c>
      <c r="P12" t="s">
        <v>178</v>
      </c>
      <c r="Q12" t="s">
        <v>178</v>
      </c>
      <c r="R12" t="s">
        <v>392</v>
      </c>
      <c r="S12" t="s">
        <v>393</v>
      </c>
      <c r="T12" t="s">
        <v>178</v>
      </c>
      <c r="V12" t="s">
        <v>278</v>
      </c>
      <c r="W12">
        <v>2853000</v>
      </c>
      <c r="X12">
        <v>25380</v>
      </c>
      <c r="Y12" t="s">
        <v>177</v>
      </c>
      <c r="Z12" t="s">
        <v>394</v>
      </c>
      <c r="AA12">
        <v>2537968</v>
      </c>
      <c r="AB12">
        <v>7.8914202749729156E-3</v>
      </c>
      <c r="AC12">
        <v>7.8914202749729156E-3</v>
      </c>
      <c r="AD12">
        <v>7.8914202749729156E-3</v>
      </c>
      <c r="AE12">
        <v>18</v>
      </c>
      <c r="AF12">
        <v>18</v>
      </c>
      <c r="AG12">
        <v>10</v>
      </c>
      <c r="AH12">
        <v>54</v>
      </c>
      <c r="AI12">
        <v>30</v>
      </c>
      <c r="AJ12">
        <v>54</v>
      </c>
      <c r="AK12">
        <v>0</v>
      </c>
      <c r="AL12">
        <v>0</v>
      </c>
      <c r="AM12">
        <v>9.0000003576278687E-2</v>
      </c>
      <c r="AN12">
        <v>0</v>
      </c>
      <c r="AO12">
        <v>0</v>
      </c>
      <c r="AR12">
        <v>892686</v>
      </c>
      <c r="AS12">
        <v>4</v>
      </c>
      <c r="AT12">
        <v>14</v>
      </c>
      <c r="AV12">
        <v>14</v>
      </c>
      <c r="AW12">
        <v>42</v>
      </c>
      <c r="AX12">
        <v>0</v>
      </c>
      <c r="AY12">
        <v>0</v>
      </c>
      <c r="AZ12">
        <v>0</v>
      </c>
      <c r="BA12">
        <v>0</v>
      </c>
      <c r="BB12">
        <v>0</v>
      </c>
      <c r="BE12">
        <v>855980</v>
      </c>
      <c r="BF12" t="s">
        <v>395</v>
      </c>
      <c r="BG12" t="s">
        <v>285</v>
      </c>
      <c r="BH12">
        <v>203779</v>
      </c>
      <c r="BI12">
        <v>3.7000000476837158</v>
      </c>
      <c r="BJ12" t="s">
        <v>396</v>
      </c>
      <c r="BK12">
        <v>0.23710000514984131</v>
      </c>
      <c r="BL12" t="s">
        <v>178</v>
      </c>
      <c r="BM12" t="s">
        <v>384</v>
      </c>
      <c r="BO12" t="s">
        <v>178</v>
      </c>
      <c r="BQ12" t="s">
        <v>412</v>
      </c>
      <c r="BR12">
        <v>0</v>
      </c>
      <c r="BS12">
        <v>0</v>
      </c>
      <c r="BT12" t="s">
        <v>178</v>
      </c>
      <c r="BZ12" t="s">
        <v>386</v>
      </c>
      <c r="CA12" t="s">
        <v>177</v>
      </c>
      <c r="CB12" t="s">
        <v>387</v>
      </c>
      <c r="CE12" t="s">
        <v>297</v>
      </c>
      <c r="CF12" t="s">
        <v>298</v>
      </c>
      <c r="CG12" t="s">
        <v>299</v>
      </c>
      <c r="CH12" t="s">
        <v>277</v>
      </c>
      <c r="CI12" t="s">
        <v>278</v>
      </c>
      <c r="CJ12" t="s">
        <v>49</v>
      </c>
      <c r="CK12" t="s">
        <v>279</v>
      </c>
      <c r="CL12" t="s">
        <v>38</v>
      </c>
      <c r="CM12">
        <v>2853000</v>
      </c>
      <c r="CN12">
        <v>3.7000000476837158</v>
      </c>
      <c r="CO12">
        <v>203778.921875</v>
      </c>
      <c r="CP12" t="s">
        <v>280</v>
      </c>
      <c r="CQ12" t="s">
        <v>285</v>
      </c>
      <c r="CR12">
        <v>18</v>
      </c>
      <c r="CS12" t="s">
        <v>40</v>
      </c>
      <c r="CT12">
        <v>1.120000004768372</v>
      </c>
      <c r="CU12" t="s">
        <v>310</v>
      </c>
      <c r="CV12" t="s">
        <v>247</v>
      </c>
      <c r="CW12">
        <v>6</v>
      </c>
      <c r="CX12">
        <v>1</v>
      </c>
      <c r="CY12">
        <v>102316</v>
      </c>
      <c r="CZ12">
        <v>54</v>
      </c>
      <c r="DA12" t="s">
        <v>2129</v>
      </c>
      <c r="DB12" t="s">
        <v>250</v>
      </c>
      <c r="DC12">
        <v>1</v>
      </c>
      <c r="DD12">
        <v>14</v>
      </c>
      <c r="DE12" t="s">
        <v>2130</v>
      </c>
      <c r="DF12" t="s">
        <v>236</v>
      </c>
      <c r="DG12">
        <v>10</v>
      </c>
      <c r="DH12">
        <v>4</v>
      </c>
      <c r="DI12">
        <v>892686</v>
      </c>
      <c r="DJ12">
        <v>36706</v>
      </c>
      <c r="DK12" t="s">
        <v>2131</v>
      </c>
      <c r="DL12" t="s">
        <v>237</v>
      </c>
      <c r="DM12">
        <v>10</v>
      </c>
      <c r="DN12">
        <v>0</v>
      </c>
      <c r="DO12" t="s">
        <v>313</v>
      </c>
      <c r="DP12" t="s">
        <v>262</v>
      </c>
      <c r="DQ12">
        <v>0</v>
      </c>
      <c r="DR12">
        <v>39.360000610351563</v>
      </c>
      <c r="DS12" t="s">
        <v>316</v>
      </c>
      <c r="DT12" t="s">
        <v>249</v>
      </c>
      <c r="DU12">
        <v>6</v>
      </c>
      <c r="DV12">
        <v>0</v>
      </c>
      <c r="DZ12" t="s">
        <v>167</v>
      </c>
      <c r="EA12">
        <v>0</v>
      </c>
      <c r="EB12">
        <v>0.23710000514984131</v>
      </c>
      <c r="ED12" t="s">
        <v>252</v>
      </c>
      <c r="EE12">
        <v>1</v>
      </c>
      <c r="EF12">
        <v>0</v>
      </c>
      <c r="EH12" t="s">
        <v>253</v>
      </c>
      <c r="EI12">
        <v>1</v>
      </c>
      <c r="EJ12" t="s">
        <v>320</v>
      </c>
      <c r="EL12" t="s">
        <v>264</v>
      </c>
      <c r="EM12">
        <v>0</v>
      </c>
      <c r="EN12">
        <v>25380</v>
      </c>
      <c r="EP12" t="s">
        <v>158</v>
      </c>
      <c r="EQ12">
        <v>7</v>
      </c>
      <c r="ES12" t="s">
        <v>159</v>
      </c>
      <c r="ET12">
        <v>6</v>
      </c>
      <c r="EV12" t="s">
        <v>256</v>
      </c>
      <c r="EW12">
        <v>0</v>
      </c>
      <c r="EX12" t="s">
        <v>256</v>
      </c>
      <c r="EY12" t="s">
        <v>172</v>
      </c>
      <c r="EZ12">
        <v>10</v>
      </c>
      <c r="FA12">
        <v>0</v>
      </c>
      <c r="FC12" t="s">
        <v>161</v>
      </c>
      <c r="FD12">
        <v>4</v>
      </c>
      <c r="FG12">
        <v>0</v>
      </c>
      <c r="FH12" s="179"/>
    </row>
    <row r="13" spans="1:164" ht="15" customHeight="1" x14ac:dyDescent="0.25">
      <c r="A13" t="s">
        <v>301</v>
      </c>
      <c r="B13" t="s">
        <v>417</v>
      </c>
      <c r="C13" t="s">
        <v>302</v>
      </c>
      <c r="D13">
        <v>1</v>
      </c>
      <c r="E13" t="s">
        <v>277</v>
      </c>
      <c r="F13" t="s">
        <v>284</v>
      </c>
      <c r="G13" t="s">
        <v>389</v>
      </c>
      <c r="H13" t="s">
        <v>414</v>
      </c>
      <c r="I13" t="s">
        <v>415</v>
      </c>
      <c r="J13" t="s">
        <v>414</v>
      </c>
      <c r="K13" t="s">
        <v>380</v>
      </c>
      <c r="L13">
        <v>3.5890769213438027E-2</v>
      </c>
      <c r="M13" t="s">
        <v>178</v>
      </c>
      <c r="N13" t="s">
        <v>178</v>
      </c>
      <c r="O13" t="s">
        <v>177</v>
      </c>
      <c r="P13" t="s">
        <v>178</v>
      </c>
      <c r="Q13" t="s">
        <v>178</v>
      </c>
      <c r="R13" t="s">
        <v>392</v>
      </c>
      <c r="S13" t="s">
        <v>393</v>
      </c>
      <c r="T13" t="s">
        <v>178</v>
      </c>
      <c r="V13" t="s">
        <v>278</v>
      </c>
      <c r="W13">
        <v>632000</v>
      </c>
      <c r="X13">
        <v>5627</v>
      </c>
      <c r="Y13" t="s">
        <v>177</v>
      </c>
      <c r="Z13" t="s">
        <v>394</v>
      </c>
      <c r="AA13">
        <v>609346</v>
      </c>
      <c r="AB13">
        <v>8.608819916844368E-3</v>
      </c>
      <c r="AC13">
        <v>8.608819916844368E-3</v>
      </c>
      <c r="AD13">
        <v>8.608819916844368E-3</v>
      </c>
      <c r="AE13">
        <v>35</v>
      </c>
      <c r="AF13">
        <v>35</v>
      </c>
      <c r="AG13">
        <v>35</v>
      </c>
      <c r="AH13">
        <v>105</v>
      </c>
      <c r="AI13">
        <v>105</v>
      </c>
      <c r="AJ13">
        <v>105</v>
      </c>
      <c r="AK13">
        <v>0</v>
      </c>
      <c r="AL13">
        <v>0</v>
      </c>
      <c r="AM13">
        <v>0.27000001072883612</v>
      </c>
      <c r="AN13">
        <v>0</v>
      </c>
      <c r="AO13">
        <v>0</v>
      </c>
      <c r="AR13">
        <v>39621</v>
      </c>
      <c r="AS13">
        <v>0</v>
      </c>
      <c r="AT13">
        <v>35</v>
      </c>
      <c r="AV13">
        <v>35</v>
      </c>
      <c r="AW13">
        <v>105</v>
      </c>
      <c r="AX13">
        <v>0</v>
      </c>
      <c r="AY13">
        <v>0</v>
      </c>
      <c r="AZ13">
        <v>0</v>
      </c>
      <c r="BA13">
        <v>0</v>
      </c>
      <c r="BB13">
        <v>0</v>
      </c>
      <c r="BE13">
        <v>39621</v>
      </c>
      <c r="BF13" t="s">
        <v>395</v>
      </c>
      <c r="BG13" t="s">
        <v>273</v>
      </c>
      <c r="BH13">
        <v>18071</v>
      </c>
      <c r="BI13">
        <v>0.80000001192092896</v>
      </c>
      <c r="BJ13" t="s">
        <v>396</v>
      </c>
      <c r="BK13">
        <v>0.7630000114440918</v>
      </c>
      <c r="BL13" t="s">
        <v>178</v>
      </c>
      <c r="BM13" t="s">
        <v>418</v>
      </c>
      <c r="BO13" t="s">
        <v>178</v>
      </c>
      <c r="BQ13" t="s">
        <v>385</v>
      </c>
      <c r="BR13">
        <v>0</v>
      </c>
      <c r="BS13">
        <v>0</v>
      </c>
      <c r="BT13" t="s">
        <v>178</v>
      </c>
      <c r="BZ13" t="s">
        <v>386</v>
      </c>
      <c r="CA13" t="s">
        <v>177</v>
      </c>
      <c r="CB13" t="s">
        <v>387</v>
      </c>
      <c r="CE13" t="s">
        <v>300</v>
      </c>
      <c r="CF13" t="s">
        <v>301</v>
      </c>
      <c r="CG13" t="s">
        <v>302</v>
      </c>
      <c r="CH13" t="s">
        <v>277</v>
      </c>
      <c r="CI13" t="s">
        <v>278</v>
      </c>
      <c r="CJ13" t="s">
        <v>49</v>
      </c>
      <c r="CK13" t="s">
        <v>295</v>
      </c>
      <c r="CL13" t="s">
        <v>38</v>
      </c>
      <c r="CM13">
        <v>633000</v>
      </c>
      <c r="CN13">
        <v>0.80000001192092896</v>
      </c>
      <c r="CO13">
        <v>18071.056640629999</v>
      </c>
      <c r="CP13" t="s">
        <v>280</v>
      </c>
      <c r="CQ13" t="s">
        <v>273</v>
      </c>
      <c r="CR13">
        <v>35</v>
      </c>
      <c r="CS13" t="s">
        <v>40</v>
      </c>
      <c r="CT13">
        <v>0.2800000011920929</v>
      </c>
      <c r="CU13" t="s">
        <v>310</v>
      </c>
      <c r="CV13" t="s">
        <v>259</v>
      </c>
      <c r="CW13">
        <v>2</v>
      </c>
      <c r="CX13">
        <v>1</v>
      </c>
      <c r="CY13">
        <v>102316</v>
      </c>
      <c r="CZ13">
        <v>105</v>
      </c>
      <c r="DA13" t="s">
        <v>2132</v>
      </c>
      <c r="DB13" t="s">
        <v>250</v>
      </c>
      <c r="DC13">
        <v>1</v>
      </c>
      <c r="DD13">
        <v>35</v>
      </c>
      <c r="DE13" t="s">
        <v>2120</v>
      </c>
      <c r="DF13" t="s">
        <v>236</v>
      </c>
      <c r="DG13">
        <v>10</v>
      </c>
      <c r="DH13">
        <v>0</v>
      </c>
      <c r="DI13">
        <v>39621</v>
      </c>
      <c r="DJ13">
        <v>0</v>
      </c>
      <c r="DK13" t="s">
        <v>2120</v>
      </c>
      <c r="DL13" t="s">
        <v>237</v>
      </c>
      <c r="DM13">
        <v>10</v>
      </c>
      <c r="DN13">
        <v>0</v>
      </c>
      <c r="DO13" t="s">
        <v>313</v>
      </c>
      <c r="DP13" t="s">
        <v>262</v>
      </c>
      <c r="DQ13">
        <v>0</v>
      </c>
      <c r="DR13">
        <v>15.840000152587891</v>
      </c>
      <c r="DS13" t="s">
        <v>316</v>
      </c>
      <c r="DT13" t="s">
        <v>263</v>
      </c>
      <c r="DU13">
        <v>2</v>
      </c>
      <c r="DV13">
        <v>0</v>
      </c>
      <c r="DZ13" t="s">
        <v>167</v>
      </c>
      <c r="EA13">
        <v>0</v>
      </c>
      <c r="EB13">
        <v>0.7630000114440918</v>
      </c>
      <c r="ED13" t="s">
        <v>239</v>
      </c>
      <c r="EE13">
        <v>10</v>
      </c>
      <c r="EF13">
        <v>0</v>
      </c>
      <c r="EH13" t="s">
        <v>253</v>
      </c>
      <c r="EI13">
        <v>1</v>
      </c>
      <c r="EJ13" t="s">
        <v>320</v>
      </c>
      <c r="EL13" t="s">
        <v>264</v>
      </c>
      <c r="EM13">
        <v>0</v>
      </c>
      <c r="EN13">
        <v>5627</v>
      </c>
      <c r="EP13" t="s">
        <v>158</v>
      </c>
      <c r="EQ13">
        <v>7</v>
      </c>
      <c r="ES13" t="s">
        <v>159</v>
      </c>
      <c r="ET13">
        <v>6</v>
      </c>
      <c r="EV13" t="s">
        <v>256</v>
      </c>
      <c r="EW13">
        <v>0</v>
      </c>
      <c r="EX13" t="s">
        <v>256</v>
      </c>
      <c r="EY13" t="s">
        <v>172</v>
      </c>
      <c r="EZ13">
        <v>10</v>
      </c>
      <c r="FA13">
        <v>0</v>
      </c>
      <c r="FC13" t="s">
        <v>161</v>
      </c>
      <c r="FD13">
        <v>4</v>
      </c>
      <c r="FG13">
        <v>0</v>
      </c>
      <c r="FH13" s="179"/>
    </row>
    <row r="14" spans="1:164" ht="15" customHeight="1" x14ac:dyDescent="0.25">
      <c r="A14" t="s">
        <v>304</v>
      </c>
      <c r="B14" t="s">
        <v>303</v>
      </c>
      <c r="C14" t="s">
        <v>305</v>
      </c>
      <c r="D14">
        <v>1</v>
      </c>
      <c r="E14" t="s">
        <v>277</v>
      </c>
      <c r="F14" t="s">
        <v>284</v>
      </c>
      <c r="G14" t="s">
        <v>389</v>
      </c>
      <c r="H14" t="s">
        <v>414</v>
      </c>
      <c r="I14" t="s">
        <v>415</v>
      </c>
      <c r="J14" t="s">
        <v>414</v>
      </c>
      <c r="K14" t="s">
        <v>380</v>
      </c>
      <c r="L14">
        <v>4.8315569758415222E-2</v>
      </c>
      <c r="M14" t="s">
        <v>178</v>
      </c>
      <c r="N14" t="s">
        <v>178</v>
      </c>
      <c r="O14" t="s">
        <v>177</v>
      </c>
      <c r="P14" t="s">
        <v>178</v>
      </c>
      <c r="Q14" t="s">
        <v>178</v>
      </c>
      <c r="R14" t="s">
        <v>392</v>
      </c>
      <c r="S14" t="s">
        <v>393</v>
      </c>
      <c r="T14" t="s">
        <v>178</v>
      </c>
      <c r="V14" t="s">
        <v>278</v>
      </c>
      <c r="W14">
        <v>2120000</v>
      </c>
      <c r="X14">
        <v>18860</v>
      </c>
      <c r="Y14" t="s">
        <v>177</v>
      </c>
      <c r="Z14" t="s">
        <v>394</v>
      </c>
      <c r="AA14">
        <v>1885950</v>
      </c>
      <c r="AB14">
        <v>3.4400001168251038E-2</v>
      </c>
      <c r="AC14">
        <v>3.4400001168251038E-2</v>
      </c>
      <c r="AD14">
        <v>4.842463880777359E-2</v>
      </c>
      <c r="AE14">
        <v>43</v>
      </c>
      <c r="AF14">
        <v>43</v>
      </c>
      <c r="AG14">
        <v>43</v>
      </c>
      <c r="AH14">
        <v>129</v>
      </c>
      <c r="AI14">
        <v>129</v>
      </c>
      <c r="AJ14">
        <v>129</v>
      </c>
      <c r="AK14">
        <v>0</v>
      </c>
      <c r="AL14">
        <v>0</v>
      </c>
      <c r="AM14">
        <v>0.27000001072883612</v>
      </c>
      <c r="AN14">
        <v>0</v>
      </c>
      <c r="AO14">
        <v>0</v>
      </c>
      <c r="AR14">
        <v>1820345</v>
      </c>
      <c r="AS14">
        <v>2</v>
      </c>
      <c r="AT14">
        <v>41</v>
      </c>
      <c r="AV14">
        <v>41</v>
      </c>
      <c r="AW14">
        <v>123</v>
      </c>
      <c r="AX14">
        <v>0</v>
      </c>
      <c r="AY14">
        <v>0</v>
      </c>
      <c r="AZ14">
        <v>0</v>
      </c>
      <c r="BA14">
        <v>0</v>
      </c>
      <c r="BB14">
        <v>0</v>
      </c>
      <c r="BE14">
        <v>1816260</v>
      </c>
      <c r="BF14" t="s">
        <v>395</v>
      </c>
      <c r="BG14" t="s">
        <v>272</v>
      </c>
      <c r="BH14">
        <v>51707</v>
      </c>
      <c r="BI14">
        <v>10.60000038146973</v>
      </c>
      <c r="BJ14" t="s">
        <v>396</v>
      </c>
      <c r="BK14">
        <v>0.7630000114440918</v>
      </c>
      <c r="BL14" t="s">
        <v>178</v>
      </c>
      <c r="BM14" t="s">
        <v>384</v>
      </c>
      <c r="BO14" t="s">
        <v>178</v>
      </c>
      <c r="BQ14" t="s">
        <v>419</v>
      </c>
      <c r="BR14">
        <v>0</v>
      </c>
      <c r="BS14">
        <v>0</v>
      </c>
      <c r="BT14" t="s">
        <v>178</v>
      </c>
      <c r="BZ14" t="s">
        <v>386</v>
      </c>
      <c r="CA14" t="s">
        <v>177</v>
      </c>
      <c r="CB14" t="s">
        <v>387</v>
      </c>
      <c r="CE14" t="s">
        <v>303</v>
      </c>
      <c r="CF14" t="s">
        <v>304</v>
      </c>
      <c r="CG14" t="s">
        <v>305</v>
      </c>
      <c r="CH14" t="s">
        <v>277</v>
      </c>
      <c r="CI14" t="s">
        <v>278</v>
      </c>
      <c r="CJ14" t="s">
        <v>49</v>
      </c>
      <c r="CK14" t="s">
        <v>295</v>
      </c>
      <c r="CL14" t="s">
        <v>38</v>
      </c>
      <c r="CM14">
        <v>21120000</v>
      </c>
      <c r="CN14">
        <v>10.60000038146973</v>
      </c>
      <c r="CO14">
        <v>51706.78125</v>
      </c>
      <c r="CP14" t="s">
        <v>280</v>
      </c>
      <c r="CQ14" t="s">
        <v>272</v>
      </c>
      <c r="CR14">
        <v>43</v>
      </c>
      <c r="CS14" t="s">
        <v>40</v>
      </c>
      <c r="CT14">
        <v>1.889999985694885</v>
      </c>
      <c r="CU14" t="s">
        <v>310</v>
      </c>
      <c r="CV14" t="s">
        <v>247</v>
      </c>
      <c r="CW14">
        <v>6</v>
      </c>
      <c r="CX14">
        <v>1</v>
      </c>
      <c r="CY14">
        <v>102316</v>
      </c>
      <c r="CZ14">
        <v>129</v>
      </c>
      <c r="DA14" t="s">
        <v>2133</v>
      </c>
      <c r="DB14" t="s">
        <v>250</v>
      </c>
      <c r="DC14">
        <v>1</v>
      </c>
      <c r="DD14">
        <v>41</v>
      </c>
      <c r="DE14" t="s">
        <v>2134</v>
      </c>
      <c r="DF14" t="s">
        <v>236</v>
      </c>
      <c r="DG14">
        <v>10</v>
      </c>
      <c r="DH14">
        <v>2</v>
      </c>
      <c r="DI14">
        <v>1820345</v>
      </c>
      <c r="DJ14">
        <v>4085</v>
      </c>
      <c r="DK14" t="s">
        <v>2135</v>
      </c>
      <c r="DL14" t="s">
        <v>237</v>
      </c>
      <c r="DM14">
        <v>10</v>
      </c>
      <c r="DN14">
        <v>0</v>
      </c>
      <c r="DO14" t="s">
        <v>313</v>
      </c>
      <c r="DP14" t="s">
        <v>262</v>
      </c>
      <c r="DQ14">
        <v>0</v>
      </c>
      <c r="DR14">
        <v>60.919998168945313</v>
      </c>
      <c r="DS14" t="s">
        <v>316</v>
      </c>
      <c r="DT14" t="s">
        <v>166</v>
      </c>
      <c r="DU14">
        <v>10</v>
      </c>
      <c r="DV14">
        <v>0</v>
      </c>
      <c r="DZ14" t="s">
        <v>167</v>
      </c>
      <c r="EA14">
        <v>0</v>
      </c>
      <c r="EB14">
        <v>0.7630000114440918</v>
      </c>
      <c r="ED14" t="s">
        <v>239</v>
      </c>
      <c r="EE14">
        <v>10</v>
      </c>
      <c r="EF14">
        <v>0</v>
      </c>
      <c r="EH14" t="s">
        <v>253</v>
      </c>
      <c r="EI14">
        <v>1</v>
      </c>
      <c r="EJ14" t="s">
        <v>320</v>
      </c>
      <c r="EL14" t="s">
        <v>264</v>
      </c>
      <c r="EM14">
        <v>0</v>
      </c>
      <c r="EN14">
        <v>18860</v>
      </c>
      <c r="EP14" t="s">
        <v>158</v>
      </c>
      <c r="EQ14">
        <v>7</v>
      </c>
      <c r="ES14" t="s">
        <v>159</v>
      </c>
      <c r="ET14">
        <v>6</v>
      </c>
      <c r="EV14" t="s">
        <v>256</v>
      </c>
      <c r="EW14">
        <v>0</v>
      </c>
      <c r="EX14" t="s">
        <v>256</v>
      </c>
      <c r="EY14" t="s">
        <v>172</v>
      </c>
      <c r="EZ14">
        <v>10</v>
      </c>
      <c r="FA14">
        <v>0</v>
      </c>
      <c r="FC14" t="s">
        <v>161</v>
      </c>
      <c r="FD14">
        <v>4</v>
      </c>
      <c r="FG14">
        <v>0</v>
      </c>
      <c r="FH14" s="179"/>
    </row>
    <row r="15" spans="1:164" ht="15" customHeight="1" x14ac:dyDescent="0.25">
      <c r="A15" t="s">
        <v>307</v>
      </c>
      <c r="B15" t="s">
        <v>306</v>
      </c>
      <c r="C15" t="s">
        <v>420</v>
      </c>
      <c r="D15">
        <v>1</v>
      </c>
      <c r="E15" t="s">
        <v>277</v>
      </c>
      <c r="F15" t="s">
        <v>284</v>
      </c>
      <c r="G15" t="s">
        <v>389</v>
      </c>
      <c r="H15" t="s">
        <v>390</v>
      </c>
      <c r="I15" t="s">
        <v>421</v>
      </c>
      <c r="J15" t="s">
        <v>390</v>
      </c>
      <c r="K15" t="s">
        <v>380</v>
      </c>
      <c r="L15">
        <v>4.6100199222564697E-2</v>
      </c>
      <c r="M15" t="s">
        <v>178</v>
      </c>
      <c r="N15" t="s">
        <v>178</v>
      </c>
      <c r="O15" t="s">
        <v>177</v>
      </c>
      <c r="P15" t="s">
        <v>178</v>
      </c>
      <c r="Q15" t="s">
        <v>178</v>
      </c>
      <c r="R15" t="s">
        <v>392</v>
      </c>
      <c r="S15" t="s">
        <v>422</v>
      </c>
      <c r="T15" t="s">
        <v>178</v>
      </c>
      <c r="V15" t="s">
        <v>278</v>
      </c>
      <c r="W15">
        <v>1043000</v>
      </c>
      <c r="X15">
        <v>9275</v>
      </c>
      <c r="Y15" t="s">
        <v>177</v>
      </c>
      <c r="Z15" t="s">
        <v>394</v>
      </c>
      <c r="AA15">
        <v>927481</v>
      </c>
      <c r="AB15">
        <v>4.0353899821639061E-3</v>
      </c>
      <c r="AC15">
        <v>4.0353899821639061E-3</v>
      </c>
      <c r="AD15">
        <v>4.0353899821639061E-3</v>
      </c>
      <c r="AE15">
        <v>8</v>
      </c>
      <c r="AF15">
        <v>8</v>
      </c>
      <c r="AG15">
        <v>8</v>
      </c>
      <c r="AH15">
        <v>24</v>
      </c>
      <c r="AI15">
        <v>24</v>
      </c>
      <c r="AJ15">
        <v>24</v>
      </c>
      <c r="AK15">
        <v>0</v>
      </c>
      <c r="AL15">
        <v>0</v>
      </c>
      <c r="AM15">
        <v>0</v>
      </c>
      <c r="AN15">
        <v>0</v>
      </c>
      <c r="AO15">
        <v>0</v>
      </c>
      <c r="AR15">
        <v>99703</v>
      </c>
      <c r="AS15">
        <v>0</v>
      </c>
      <c r="AT15">
        <v>8</v>
      </c>
      <c r="AV15">
        <v>8</v>
      </c>
      <c r="AW15">
        <v>24</v>
      </c>
      <c r="AX15">
        <v>0</v>
      </c>
      <c r="AY15">
        <v>0</v>
      </c>
      <c r="AZ15">
        <v>0</v>
      </c>
      <c r="BA15">
        <v>0</v>
      </c>
      <c r="BB15">
        <v>0</v>
      </c>
      <c r="BE15">
        <v>99703</v>
      </c>
      <c r="BF15" t="s">
        <v>395</v>
      </c>
      <c r="BG15" t="s">
        <v>273</v>
      </c>
      <c r="BH15">
        <v>130322</v>
      </c>
      <c r="BI15">
        <v>1.200000047683716</v>
      </c>
      <c r="BJ15" t="s">
        <v>396</v>
      </c>
      <c r="BK15">
        <v>0.50830000638961792</v>
      </c>
      <c r="BL15" t="s">
        <v>178</v>
      </c>
      <c r="BM15" t="s">
        <v>384</v>
      </c>
      <c r="BO15" t="s">
        <v>178</v>
      </c>
      <c r="BQ15" t="s">
        <v>385</v>
      </c>
      <c r="BR15">
        <v>0</v>
      </c>
      <c r="BS15">
        <v>0</v>
      </c>
      <c r="BT15" t="s">
        <v>178</v>
      </c>
      <c r="BZ15" t="s">
        <v>386</v>
      </c>
      <c r="CA15" t="s">
        <v>177</v>
      </c>
      <c r="CB15" t="s">
        <v>387</v>
      </c>
      <c r="CE15" t="s">
        <v>306</v>
      </c>
      <c r="CF15" t="s">
        <v>307</v>
      </c>
      <c r="CG15" t="s">
        <v>308</v>
      </c>
      <c r="CH15" t="s">
        <v>277</v>
      </c>
      <c r="CI15" t="s">
        <v>278</v>
      </c>
      <c r="CJ15" t="s">
        <v>49</v>
      </c>
      <c r="CK15" t="s">
        <v>279</v>
      </c>
      <c r="CL15" t="s">
        <v>38</v>
      </c>
      <c r="CM15">
        <v>1043000</v>
      </c>
      <c r="CN15">
        <v>1.200000047683716</v>
      </c>
      <c r="CO15">
        <v>130321.5</v>
      </c>
      <c r="CP15" t="s">
        <v>280</v>
      </c>
      <c r="CQ15" t="s">
        <v>273</v>
      </c>
      <c r="CR15">
        <v>8</v>
      </c>
      <c r="CS15" t="s">
        <v>40</v>
      </c>
      <c r="CT15">
        <v>0.62000000476837158</v>
      </c>
      <c r="CU15" t="s">
        <v>310</v>
      </c>
      <c r="CV15" t="s">
        <v>140</v>
      </c>
      <c r="CW15">
        <v>4</v>
      </c>
      <c r="CX15">
        <v>1</v>
      </c>
      <c r="CY15">
        <v>102316</v>
      </c>
      <c r="CZ15">
        <v>24</v>
      </c>
      <c r="DA15" t="s">
        <v>2136</v>
      </c>
      <c r="DB15" t="s">
        <v>250</v>
      </c>
      <c r="DC15">
        <v>1</v>
      </c>
      <c r="DD15">
        <v>8</v>
      </c>
      <c r="DE15" t="s">
        <v>2120</v>
      </c>
      <c r="DF15" t="s">
        <v>236</v>
      </c>
      <c r="DG15">
        <v>10</v>
      </c>
      <c r="DH15">
        <v>0</v>
      </c>
      <c r="DI15">
        <v>99703</v>
      </c>
      <c r="DJ15">
        <v>0</v>
      </c>
      <c r="DK15" t="s">
        <v>2120</v>
      </c>
      <c r="DL15" t="s">
        <v>237</v>
      </c>
      <c r="DM15">
        <v>10</v>
      </c>
      <c r="DN15">
        <v>0</v>
      </c>
      <c r="DO15" t="s">
        <v>313</v>
      </c>
      <c r="DP15" t="s">
        <v>262</v>
      </c>
      <c r="DQ15">
        <v>0</v>
      </c>
      <c r="DR15">
        <v>25.360000610351559</v>
      </c>
      <c r="DS15" t="s">
        <v>316</v>
      </c>
      <c r="DT15" t="s">
        <v>145</v>
      </c>
      <c r="DU15">
        <v>4</v>
      </c>
      <c r="DV15">
        <v>0</v>
      </c>
      <c r="DZ15" t="s">
        <v>167</v>
      </c>
      <c r="EA15">
        <v>0</v>
      </c>
      <c r="EB15">
        <v>0.50830000638961792</v>
      </c>
      <c r="ED15" t="s">
        <v>168</v>
      </c>
      <c r="EE15">
        <v>7</v>
      </c>
      <c r="EF15">
        <v>0</v>
      </c>
      <c r="EH15" t="s">
        <v>253</v>
      </c>
      <c r="EI15">
        <v>1</v>
      </c>
      <c r="EJ15" t="s">
        <v>320</v>
      </c>
      <c r="EL15" t="s">
        <v>264</v>
      </c>
      <c r="EM15">
        <v>0</v>
      </c>
      <c r="EN15">
        <v>9275</v>
      </c>
      <c r="EP15" t="s">
        <v>158</v>
      </c>
      <c r="EQ15">
        <v>7</v>
      </c>
      <c r="ES15" t="s">
        <v>159</v>
      </c>
      <c r="ET15">
        <v>6</v>
      </c>
      <c r="EV15" t="s">
        <v>256</v>
      </c>
      <c r="EW15">
        <v>0</v>
      </c>
      <c r="EX15" t="s">
        <v>256</v>
      </c>
      <c r="EY15" t="s">
        <v>172</v>
      </c>
      <c r="EZ15">
        <v>10</v>
      </c>
      <c r="FA15">
        <v>0</v>
      </c>
      <c r="FC15" t="s">
        <v>161</v>
      </c>
      <c r="FD15">
        <v>4</v>
      </c>
      <c r="FG15">
        <v>0</v>
      </c>
      <c r="FH15" s="179"/>
    </row>
    <row r="16" spans="1:164" ht="15" customHeight="1" x14ac:dyDescent="0.25">
      <c r="A16" t="s">
        <v>766</v>
      </c>
      <c r="B16" t="s">
        <v>767</v>
      </c>
      <c r="C16" t="s">
        <v>768</v>
      </c>
      <c r="D16">
        <v>2</v>
      </c>
      <c r="E16" t="s">
        <v>769</v>
      </c>
      <c r="F16" t="s">
        <v>770</v>
      </c>
      <c r="G16" t="s">
        <v>771</v>
      </c>
      <c r="H16" t="s">
        <v>772</v>
      </c>
      <c r="I16" t="s">
        <v>773</v>
      </c>
      <c r="J16" t="s">
        <v>774</v>
      </c>
      <c r="K16" t="s">
        <v>775</v>
      </c>
      <c r="L16">
        <v>27.059919357299801</v>
      </c>
      <c r="M16" t="s">
        <v>177</v>
      </c>
      <c r="N16" t="s">
        <v>178</v>
      </c>
      <c r="O16" t="s">
        <v>178</v>
      </c>
      <c r="P16" t="s">
        <v>178</v>
      </c>
      <c r="Q16" t="s">
        <v>178</v>
      </c>
      <c r="R16" t="s">
        <v>776</v>
      </c>
      <c r="S16" t="s">
        <v>777</v>
      </c>
      <c r="T16" t="s">
        <v>178</v>
      </c>
      <c r="V16" t="s">
        <v>601</v>
      </c>
      <c r="W16">
        <v>978000</v>
      </c>
      <c r="X16">
        <v>15000</v>
      </c>
      <c r="Y16" t="s">
        <v>178</v>
      </c>
      <c r="Z16" t="s">
        <v>778</v>
      </c>
      <c r="AB16">
        <v>5.1929597854614258</v>
      </c>
      <c r="AC16">
        <v>0.49406799674034119</v>
      </c>
      <c r="AD16">
        <v>0</v>
      </c>
      <c r="AE16">
        <v>659</v>
      </c>
      <c r="AF16">
        <v>157</v>
      </c>
      <c r="AG16">
        <v>498</v>
      </c>
      <c r="AH16">
        <v>2997</v>
      </c>
      <c r="AI16">
        <v>1617</v>
      </c>
      <c r="AJ16">
        <v>2066</v>
      </c>
      <c r="AK16">
        <v>2</v>
      </c>
      <c r="AL16">
        <v>6</v>
      </c>
      <c r="AM16">
        <v>30.631645202636719</v>
      </c>
      <c r="AN16">
        <v>715</v>
      </c>
      <c r="AO16">
        <v>33.544147491455078</v>
      </c>
      <c r="AS16">
        <v>0</v>
      </c>
      <c r="AT16">
        <v>44</v>
      </c>
      <c r="AV16">
        <v>26</v>
      </c>
      <c r="AW16">
        <v>305</v>
      </c>
      <c r="AX16">
        <v>0</v>
      </c>
      <c r="AY16">
        <v>0</v>
      </c>
      <c r="AZ16">
        <v>2</v>
      </c>
      <c r="BB16">
        <v>0</v>
      </c>
      <c r="BF16" t="s">
        <v>779</v>
      </c>
      <c r="BG16" t="s">
        <v>780</v>
      </c>
      <c r="BH16">
        <v>37615</v>
      </c>
      <c r="BI16">
        <v>0.57999998331069946</v>
      </c>
      <c r="BJ16" t="s">
        <v>781</v>
      </c>
      <c r="BK16">
        <v>0.56148701906204224</v>
      </c>
      <c r="BL16" t="s">
        <v>178</v>
      </c>
      <c r="BM16" t="s">
        <v>384</v>
      </c>
      <c r="BN16" t="s">
        <v>177</v>
      </c>
      <c r="BO16" t="s">
        <v>178</v>
      </c>
      <c r="BQ16" t="s">
        <v>782</v>
      </c>
      <c r="BR16">
        <v>0</v>
      </c>
      <c r="BT16" t="s">
        <v>178</v>
      </c>
      <c r="BZ16" t="s">
        <v>783</v>
      </c>
      <c r="CA16" t="s">
        <v>177</v>
      </c>
      <c r="CB16" t="s">
        <v>784</v>
      </c>
      <c r="FH16" s="179"/>
    </row>
    <row r="17" spans="1:164" ht="15" customHeight="1" x14ac:dyDescent="0.25">
      <c r="A17" t="s">
        <v>785</v>
      </c>
      <c r="B17" t="s">
        <v>786</v>
      </c>
      <c r="C17" t="s">
        <v>787</v>
      </c>
      <c r="D17">
        <v>2</v>
      </c>
      <c r="E17" t="s">
        <v>769</v>
      </c>
      <c r="F17" t="s">
        <v>770</v>
      </c>
      <c r="G17" t="s">
        <v>788</v>
      </c>
      <c r="H17" t="s">
        <v>789</v>
      </c>
      <c r="I17" t="s">
        <v>790</v>
      </c>
      <c r="J17" t="s">
        <v>791</v>
      </c>
      <c r="K17" t="s">
        <v>775</v>
      </c>
      <c r="L17">
        <v>0.85580003261566162</v>
      </c>
      <c r="M17" t="s">
        <v>177</v>
      </c>
      <c r="N17" t="s">
        <v>178</v>
      </c>
      <c r="O17" t="s">
        <v>178</v>
      </c>
      <c r="P17" t="s">
        <v>178</v>
      </c>
      <c r="Q17" t="s">
        <v>178</v>
      </c>
      <c r="R17" t="s">
        <v>776</v>
      </c>
      <c r="S17" t="s">
        <v>777</v>
      </c>
      <c r="T17" t="s">
        <v>178</v>
      </c>
      <c r="V17" t="s">
        <v>269</v>
      </c>
      <c r="W17">
        <v>540000</v>
      </c>
      <c r="X17">
        <v>26000</v>
      </c>
      <c r="Y17" t="s">
        <v>178</v>
      </c>
      <c r="Z17" t="s">
        <v>778</v>
      </c>
      <c r="AB17">
        <v>0.12052299827337271</v>
      </c>
      <c r="AC17">
        <v>9.1930003836750984E-3</v>
      </c>
      <c r="AD17">
        <v>0</v>
      </c>
      <c r="AE17">
        <v>21</v>
      </c>
      <c r="AF17">
        <v>7</v>
      </c>
      <c r="AG17">
        <v>20</v>
      </c>
      <c r="AH17">
        <v>23</v>
      </c>
      <c r="AI17">
        <v>57</v>
      </c>
      <c r="AJ17">
        <v>71</v>
      </c>
      <c r="AK17">
        <v>0</v>
      </c>
      <c r="AL17">
        <v>0</v>
      </c>
      <c r="AM17">
        <v>0.52798002958297729</v>
      </c>
      <c r="AN17">
        <v>31</v>
      </c>
      <c r="AO17">
        <v>0.74135702848434448</v>
      </c>
      <c r="AS17">
        <v>0</v>
      </c>
      <c r="AT17">
        <v>6</v>
      </c>
      <c r="AV17">
        <v>6</v>
      </c>
      <c r="AW17">
        <v>19</v>
      </c>
      <c r="AX17">
        <v>0</v>
      </c>
      <c r="AY17">
        <v>0</v>
      </c>
      <c r="AZ17">
        <v>0</v>
      </c>
      <c r="BB17">
        <v>0</v>
      </c>
      <c r="BF17" t="s">
        <v>792</v>
      </c>
      <c r="BG17" t="s">
        <v>793</v>
      </c>
      <c r="BH17">
        <v>90000</v>
      </c>
      <c r="BI17">
        <v>1.1499999761581421</v>
      </c>
      <c r="BJ17" t="s">
        <v>781</v>
      </c>
      <c r="BK17">
        <v>0.43154200911521912</v>
      </c>
      <c r="BL17" t="s">
        <v>178</v>
      </c>
      <c r="BM17" t="s">
        <v>384</v>
      </c>
      <c r="BN17" t="s">
        <v>177</v>
      </c>
      <c r="BO17" t="s">
        <v>178</v>
      </c>
      <c r="BQ17" t="s">
        <v>794</v>
      </c>
      <c r="BR17">
        <v>0</v>
      </c>
      <c r="BT17" t="s">
        <v>178</v>
      </c>
      <c r="BZ17" t="s">
        <v>783</v>
      </c>
      <c r="CA17" t="s">
        <v>177</v>
      </c>
      <c r="CB17" t="s">
        <v>784</v>
      </c>
      <c r="FH17" s="179"/>
    </row>
    <row r="18" spans="1:164" ht="15" customHeight="1" x14ac:dyDescent="0.25">
      <c r="A18" t="s">
        <v>796</v>
      </c>
      <c r="B18" t="s">
        <v>797</v>
      </c>
      <c r="C18" t="s">
        <v>798</v>
      </c>
      <c r="D18">
        <v>2</v>
      </c>
      <c r="E18" t="s">
        <v>769</v>
      </c>
      <c r="F18" t="s">
        <v>770</v>
      </c>
      <c r="G18" t="s">
        <v>771</v>
      </c>
      <c r="H18" t="s">
        <v>772</v>
      </c>
      <c r="I18" t="s">
        <v>773</v>
      </c>
      <c r="J18" t="s">
        <v>774</v>
      </c>
      <c r="K18" t="s">
        <v>799</v>
      </c>
      <c r="L18">
        <v>40.941211700439453</v>
      </c>
      <c r="M18" t="s">
        <v>177</v>
      </c>
      <c r="N18" t="s">
        <v>178</v>
      </c>
      <c r="O18" t="s">
        <v>178</v>
      </c>
      <c r="P18" t="s">
        <v>178</v>
      </c>
      <c r="Q18" t="s">
        <v>178</v>
      </c>
      <c r="R18" t="s">
        <v>776</v>
      </c>
      <c r="S18" t="s">
        <v>777</v>
      </c>
      <c r="T18" t="s">
        <v>178</v>
      </c>
      <c r="V18" t="s">
        <v>269</v>
      </c>
      <c r="W18">
        <v>11983000</v>
      </c>
      <c r="X18">
        <v>0</v>
      </c>
      <c r="Y18" t="s">
        <v>178</v>
      </c>
      <c r="Z18" t="s">
        <v>778</v>
      </c>
      <c r="AB18">
        <v>5.2368998527526864</v>
      </c>
      <c r="AC18">
        <v>0.59930300712585449</v>
      </c>
      <c r="AD18">
        <v>0</v>
      </c>
      <c r="AE18">
        <v>831</v>
      </c>
      <c r="AF18">
        <v>204</v>
      </c>
      <c r="AG18">
        <v>577</v>
      </c>
      <c r="AH18">
        <v>4333</v>
      </c>
      <c r="AI18">
        <v>1899</v>
      </c>
      <c r="AJ18">
        <v>2373</v>
      </c>
      <c r="AK18">
        <v>5</v>
      </c>
      <c r="AL18">
        <v>6</v>
      </c>
      <c r="AM18">
        <v>39.953182220458977</v>
      </c>
      <c r="AN18">
        <v>715</v>
      </c>
      <c r="AO18">
        <v>35.324436187744141</v>
      </c>
      <c r="AS18">
        <v>0</v>
      </c>
      <c r="AT18">
        <v>57</v>
      </c>
      <c r="AV18">
        <v>35</v>
      </c>
      <c r="AW18">
        <v>330</v>
      </c>
      <c r="AX18">
        <v>0</v>
      </c>
      <c r="AY18">
        <v>0</v>
      </c>
      <c r="AZ18">
        <v>2</v>
      </c>
      <c r="BB18">
        <v>0</v>
      </c>
      <c r="BF18" t="s">
        <v>800</v>
      </c>
      <c r="BG18" t="s">
        <v>792</v>
      </c>
      <c r="BH18">
        <v>342371</v>
      </c>
      <c r="BJ18" t="s">
        <v>781</v>
      </c>
      <c r="BK18">
        <v>0.63179397583007813</v>
      </c>
      <c r="BL18" t="s">
        <v>178</v>
      </c>
      <c r="BM18" t="s">
        <v>384</v>
      </c>
      <c r="BN18" t="s">
        <v>177</v>
      </c>
      <c r="BO18" t="s">
        <v>178</v>
      </c>
      <c r="BQ18" t="s">
        <v>801</v>
      </c>
      <c r="BR18">
        <v>0</v>
      </c>
      <c r="BT18" t="s">
        <v>178</v>
      </c>
      <c r="BZ18" t="s">
        <v>802</v>
      </c>
      <c r="CA18" t="s">
        <v>177</v>
      </c>
      <c r="CB18" t="s">
        <v>784</v>
      </c>
      <c r="FH18" s="179"/>
    </row>
    <row r="19" spans="1:164" ht="15" customHeight="1" x14ac:dyDescent="0.25">
      <c r="A19" t="s">
        <v>803</v>
      </c>
      <c r="B19" t="s">
        <v>804</v>
      </c>
      <c r="C19" t="s">
        <v>805</v>
      </c>
      <c r="D19">
        <v>3</v>
      </c>
      <c r="E19" t="s">
        <v>806</v>
      </c>
      <c r="F19" t="s">
        <v>807</v>
      </c>
      <c r="G19" t="s">
        <v>808</v>
      </c>
      <c r="H19" t="s">
        <v>809</v>
      </c>
      <c r="I19" t="s">
        <v>810</v>
      </c>
      <c r="J19" t="s">
        <v>811</v>
      </c>
      <c r="K19" t="s">
        <v>812</v>
      </c>
      <c r="L19">
        <v>0.65949839353561401</v>
      </c>
      <c r="M19" t="s">
        <v>177</v>
      </c>
      <c r="N19" t="s">
        <v>178</v>
      </c>
      <c r="O19" t="s">
        <v>178</v>
      </c>
      <c r="P19" t="s">
        <v>178</v>
      </c>
      <c r="Q19" t="s">
        <v>178</v>
      </c>
      <c r="R19" t="s">
        <v>813</v>
      </c>
      <c r="S19" t="s">
        <v>813</v>
      </c>
      <c r="T19" t="s">
        <v>178</v>
      </c>
      <c r="V19" t="s">
        <v>269</v>
      </c>
      <c r="W19">
        <v>98746000</v>
      </c>
      <c r="X19">
        <v>7355000</v>
      </c>
      <c r="Y19" t="s">
        <v>177</v>
      </c>
      <c r="Z19" t="s">
        <v>814</v>
      </c>
      <c r="AA19">
        <v>9874600</v>
      </c>
      <c r="AB19">
        <v>0.2152139991521835</v>
      </c>
      <c r="AC19">
        <v>0</v>
      </c>
      <c r="AD19">
        <v>0</v>
      </c>
      <c r="AE19">
        <v>256</v>
      </c>
      <c r="AF19">
        <v>146</v>
      </c>
      <c r="AG19">
        <v>235</v>
      </c>
      <c r="AH19">
        <v>438</v>
      </c>
      <c r="AI19">
        <v>1086</v>
      </c>
      <c r="AJ19">
        <v>1180</v>
      </c>
      <c r="AK19">
        <v>1</v>
      </c>
      <c r="AL19">
        <v>8</v>
      </c>
      <c r="AM19">
        <v>5.2194886207580566</v>
      </c>
      <c r="AN19">
        <v>61</v>
      </c>
      <c r="AO19">
        <v>0</v>
      </c>
      <c r="AS19">
        <v>6</v>
      </c>
      <c r="AT19">
        <v>252</v>
      </c>
      <c r="AU19">
        <v>0</v>
      </c>
      <c r="AV19">
        <v>230</v>
      </c>
      <c r="AW19">
        <v>1151</v>
      </c>
      <c r="AX19">
        <v>1</v>
      </c>
      <c r="AY19">
        <v>1</v>
      </c>
      <c r="AZ19">
        <v>5</v>
      </c>
      <c r="BA19">
        <v>44</v>
      </c>
      <c r="BB19">
        <v>0</v>
      </c>
      <c r="BF19" t="s">
        <v>800</v>
      </c>
      <c r="BG19" t="s">
        <v>815</v>
      </c>
      <c r="BH19">
        <v>392000</v>
      </c>
      <c r="BI19">
        <v>0.10000000149011611</v>
      </c>
      <c r="BJ19" t="s">
        <v>816</v>
      </c>
      <c r="BK19">
        <v>0.77999997138977051</v>
      </c>
      <c r="BL19" t="s">
        <v>178</v>
      </c>
      <c r="BM19" t="s">
        <v>317</v>
      </c>
      <c r="BN19" t="s">
        <v>177</v>
      </c>
      <c r="BO19" t="s">
        <v>178</v>
      </c>
      <c r="BQ19" t="s">
        <v>815</v>
      </c>
      <c r="BR19">
        <v>0</v>
      </c>
      <c r="BS19">
        <v>4000</v>
      </c>
      <c r="BT19" t="s">
        <v>178</v>
      </c>
      <c r="CA19" t="s">
        <v>177</v>
      </c>
      <c r="CB19" t="s">
        <v>397</v>
      </c>
      <c r="CE19" t="s">
        <v>804</v>
      </c>
      <c r="CF19" t="s">
        <v>803</v>
      </c>
      <c r="CG19" t="s">
        <v>817</v>
      </c>
      <c r="CH19" t="s">
        <v>34</v>
      </c>
      <c r="CI19" t="s">
        <v>818</v>
      </c>
      <c r="CJ19" t="s">
        <v>49</v>
      </c>
      <c r="CK19" t="s">
        <v>819</v>
      </c>
      <c r="CL19" t="s">
        <v>38</v>
      </c>
      <c r="CM19">
        <v>98746000</v>
      </c>
      <c r="CN19">
        <v>0.10000000149011611</v>
      </c>
      <c r="CO19">
        <v>455000</v>
      </c>
      <c r="CP19" t="s">
        <v>54</v>
      </c>
      <c r="CQ19" t="s">
        <v>820</v>
      </c>
      <c r="CR19">
        <v>259</v>
      </c>
      <c r="CS19" t="s">
        <v>40</v>
      </c>
      <c r="CT19">
        <v>0.68000000715255737</v>
      </c>
      <c r="CV19" t="s">
        <v>140</v>
      </c>
      <c r="CW19">
        <v>4</v>
      </c>
      <c r="CX19">
        <v>1</v>
      </c>
      <c r="CY19">
        <v>245344</v>
      </c>
      <c r="CZ19">
        <v>1180</v>
      </c>
      <c r="DA19" t="s">
        <v>2137</v>
      </c>
      <c r="DB19" t="s">
        <v>250</v>
      </c>
      <c r="DC19">
        <v>1</v>
      </c>
      <c r="DD19">
        <v>252</v>
      </c>
      <c r="DE19" t="s">
        <v>2138</v>
      </c>
      <c r="DF19" t="s">
        <v>236</v>
      </c>
      <c r="DG19">
        <v>10</v>
      </c>
      <c r="DH19">
        <v>6</v>
      </c>
      <c r="DI19">
        <v>13816226</v>
      </c>
      <c r="DJ19">
        <v>0</v>
      </c>
      <c r="DK19" t="s">
        <v>2120</v>
      </c>
      <c r="DL19" t="s">
        <v>237</v>
      </c>
      <c r="DM19">
        <v>10</v>
      </c>
      <c r="DN19">
        <v>1</v>
      </c>
      <c r="DO19" t="s">
        <v>258</v>
      </c>
      <c r="DP19" t="s">
        <v>2139</v>
      </c>
      <c r="DQ19">
        <v>1</v>
      </c>
      <c r="DR19">
        <v>8.805999755859375</v>
      </c>
      <c r="DT19" t="s">
        <v>263</v>
      </c>
      <c r="DU19">
        <v>2</v>
      </c>
      <c r="DZ19" t="s">
        <v>167</v>
      </c>
      <c r="EA19">
        <v>0</v>
      </c>
      <c r="EB19">
        <v>0.77999997138977051</v>
      </c>
      <c r="ED19" t="s">
        <v>239</v>
      </c>
      <c r="EE19">
        <v>10</v>
      </c>
      <c r="EF19">
        <v>0</v>
      </c>
      <c r="EH19" t="s">
        <v>253</v>
      </c>
      <c r="EI19">
        <v>1</v>
      </c>
      <c r="EJ19" t="s">
        <v>342</v>
      </c>
      <c r="EL19" t="s">
        <v>264</v>
      </c>
      <c r="EM19">
        <v>0</v>
      </c>
      <c r="EN19">
        <v>104193</v>
      </c>
      <c r="EO19" t="s">
        <v>821</v>
      </c>
      <c r="EP19" t="s">
        <v>158</v>
      </c>
      <c r="EQ19">
        <v>7</v>
      </c>
      <c r="ES19" t="s">
        <v>149</v>
      </c>
      <c r="ET19">
        <v>2</v>
      </c>
      <c r="EU19" t="s">
        <v>822</v>
      </c>
      <c r="EV19" t="s">
        <v>150</v>
      </c>
      <c r="EW19">
        <v>6</v>
      </c>
      <c r="EX19" t="s">
        <v>254</v>
      </c>
      <c r="EZ19">
        <v>0</v>
      </c>
      <c r="FC19" t="s">
        <v>152</v>
      </c>
      <c r="FD19">
        <v>10</v>
      </c>
      <c r="FG19">
        <v>0</v>
      </c>
      <c r="FH19" s="179"/>
    </row>
    <row r="20" spans="1:164" ht="15" customHeight="1" x14ac:dyDescent="0.25">
      <c r="A20" t="s">
        <v>823</v>
      </c>
      <c r="B20" t="s">
        <v>824</v>
      </c>
      <c r="C20" t="s">
        <v>825</v>
      </c>
      <c r="D20">
        <v>3</v>
      </c>
      <c r="E20" t="s">
        <v>806</v>
      </c>
      <c r="F20" t="s">
        <v>826</v>
      </c>
      <c r="G20" t="s">
        <v>808</v>
      </c>
      <c r="H20" t="s">
        <v>827</v>
      </c>
      <c r="I20" t="s">
        <v>828</v>
      </c>
      <c r="J20" t="s">
        <v>829</v>
      </c>
      <c r="K20" t="s">
        <v>830</v>
      </c>
      <c r="L20">
        <v>1.2782707214355471</v>
      </c>
      <c r="M20" t="s">
        <v>177</v>
      </c>
      <c r="N20" t="s">
        <v>178</v>
      </c>
      <c r="O20" t="s">
        <v>178</v>
      </c>
      <c r="P20" t="s">
        <v>178</v>
      </c>
      <c r="Q20" t="s">
        <v>178</v>
      </c>
      <c r="R20" t="s">
        <v>831</v>
      </c>
      <c r="S20" t="s">
        <v>831</v>
      </c>
      <c r="T20" t="s">
        <v>178</v>
      </c>
      <c r="V20" t="s">
        <v>269</v>
      </c>
      <c r="W20">
        <v>2601000</v>
      </c>
      <c r="X20">
        <v>181000</v>
      </c>
      <c r="Y20" t="s">
        <v>177</v>
      </c>
      <c r="Z20" t="s">
        <v>814</v>
      </c>
      <c r="AA20">
        <v>260100</v>
      </c>
      <c r="AB20">
        <v>0.16754001379013059</v>
      </c>
      <c r="AC20">
        <v>0</v>
      </c>
      <c r="AD20">
        <v>0</v>
      </c>
      <c r="AE20">
        <v>118</v>
      </c>
      <c r="AF20">
        <v>46</v>
      </c>
      <c r="AG20">
        <v>114</v>
      </c>
      <c r="AH20">
        <v>162</v>
      </c>
      <c r="AI20">
        <v>448</v>
      </c>
      <c r="AJ20">
        <v>474</v>
      </c>
      <c r="AK20">
        <v>0</v>
      </c>
      <c r="AL20">
        <v>3</v>
      </c>
      <c r="AM20">
        <v>0.48191288113594061</v>
      </c>
      <c r="AN20">
        <v>37</v>
      </c>
      <c r="AO20">
        <v>0</v>
      </c>
      <c r="AS20">
        <v>29</v>
      </c>
      <c r="AT20">
        <v>9</v>
      </c>
      <c r="AU20">
        <v>0</v>
      </c>
      <c r="AV20">
        <v>8</v>
      </c>
      <c r="AW20">
        <v>24</v>
      </c>
      <c r="AX20">
        <v>0</v>
      </c>
      <c r="AY20">
        <v>0</v>
      </c>
      <c r="AZ20">
        <v>1</v>
      </c>
      <c r="BA20">
        <v>3</v>
      </c>
      <c r="BB20">
        <v>0</v>
      </c>
      <c r="BF20" t="s">
        <v>832</v>
      </c>
      <c r="BG20" t="s">
        <v>815</v>
      </c>
      <c r="BH20">
        <v>289000</v>
      </c>
      <c r="BI20">
        <v>0.10000000149011611</v>
      </c>
      <c r="BJ20" t="s">
        <v>178</v>
      </c>
      <c r="BK20">
        <v>0.64701002836227417</v>
      </c>
      <c r="BL20" t="s">
        <v>178</v>
      </c>
      <c r="BM20" t="s">
        <v>317</v>
      </c>
      <c r="BN20" t="s">
        <v>178</v>
      </c>
      <c r="BO20" t="s">
        <v>178</v>
      </c>
      <c r="BQ20" t="s">
        <v>815</v>
      </c>
      <c r="BR20">
        <v>0.15000000596046451</v>
      </c>
      <c r="BT20" t="s">
        <v>178</v>
      </c>
      <c r="CA20" t="s">
        <v>177</v>
      </c>
      <c r="CB20" t="s">
        <v>397</v>
      </c>
      <c r="CE20" t="s">
        <v>824</v>
      </c>
      <c r="CF20" t="s">
        <v>823</v>
      </c>
      <c r="CG20" t="s">
        <v>833</v>
      </c>
      <c r="CH20" t="s">
        <v>34</v>
      </c>
      <c r="CI20" t="s">
        <v>818</v>
      </c>
      <c r="CJ20" t="s">
        <v>49</v>
      </c>
      <c r="CK20" t="s">
        <v>834</v>
      </c>
      <c r="CL20" t="s">
        <v>38</v>
      </c>
      <c r="CM20">
        <v>2601000</v>
      </c>
      <c r="CN20">
        <v>0.10000000149011611</v>
      </c>
      <c r="CO20">
        <v>40000</v>
      </c>
      <c r="CP20" t="s">
        <v>835</v>
      </c>
      <c r="CQ20" t="s">
        <v>820</v>
      </c>
      <c r="CR20">
        <v>118</v>
      </c>
      <c r="CS20" t="s">
        <v>40</v>
      </c>
      <c r="CT20">
        <v>1.830000042915344</v>
      </c>
      <c r="CV20" t="s">
        <v>247</v>
      </c>
      <c r="CW20">
        <v>6</v>
      </c>
      <c r="CX20">
        <v>1</v>
      </c>
      <c r="CY20">
        <v>391443</v>
      </c>
      <c r="CZ20">
        <v>474</v>
      </c>
      <c r="DA20" t="s">
        <v>2140</v>
      </c>
      <c r="DB20" t="s">
        <v>250</v>
      </c>
      <c r="DC20">
        <v>1</v>
      </c>
      <c r="DD20">
        <v>9</v>
      </c>
      <c r="DE20" t="s">
        <v>2141</v>
      </c>
      <c r="DF20" t="s">
        <v>155</v>
      </c>
      <c r="DG20">
        <v>1</v>
      </c>
      <c r="DH20">
        <v>29</v>
      </c>
      <c r="DI20">
        <v>9568620</v>
      </c>
      <c r="DJ20">
        <v>2087803</v>
      </c>
      <c r="DK20" t="s">
        <v>2142</v>
      </c>
      <c r="DL20" t="s">
        <v>143</v>
      </c>
      <c r="DM20">
        <v>8</v>
      </c>
      <c r="DN20">
        <v>0</v>
      </c>
      <c r="DO20" t="s">
        <v>258</v>
      </c>
      <c r="DP20" t="s">
        <v>262</v>
      </c>
      <c r="DQ20">
        <v>0</v>
      </c>
      <c r="DR20">
        <v>33.004299163818359</v>
      </c>
      <c r="DT20" t="s">
        <v>249</v>
      </c>
      <c r="DU20">
        <v>6</v>
      </c>
      <c r="DZ20" t="s">
        <v>167</v>
      </c>
      <c r="EA20">
        <v>0</v>
      </c>
      <c r="EB20">
        <v>0.64999997615814209</v>
      </c>
      <c r="ED20" t="s">
        <v>168</v>
      </c>
      <c r="EE20">
        <v>7</v>
      </c>
      <c r="EF20">
        <v>0.15000000596046451</v>
      </c>
      <c r="EH20" t="s">
        <v>253</v>
      </c>
      <c r="EI20">
        <v>1</v>
      </c>
      <c r="EJ20" t="s">
        <v>342</v>
      </c>
      <c r="EL20" t="s">
        <v>264</v>
      </c>
      <c r="EM20">
        <v>0</v>
      </c>
      <c r="EN20">
        <v>2562</v>
      </c>
      <c r="EO20" t="s">
        <v>821</v>
      </c>
      <c r="EP20" t="s">
        <v>158</v>
      </c>
      <c r="EQ20">
        <v>7</v>
      </c>
      <c r="ES20" t="s">
        <v>159</v>
      </c>
      <c r="ET20">
        <v>6</v>
      </c>
      <c r="EU20" t="s">
        <v>836</v>
      </c>
      <c r="EV20" t="s">
        <v>160</v>
      </c>
      <c r="EW20">
        <v>3</v>
      </c>
      <c r="EX20" t="s">
        <v>254</v>
      </c>
      <c r="EZ20">
        <v>0</v>
      </c>
      <c r="FC20" t="s">
        <v>152</v>
      </c>
      <c r="FD20">
        <v>10</v>
      </c>
      <c r="FG20">
        <v>0</v>
      </c>
      <c r="FH20" s="179"/>
    </row>
    <row r="21" spans="1:164" ht="15" customHeight="1" x14ac:dyDescent="0.25">
      <c r="A21" t="s">
        <v>837</v>
      </c>
      <c r="B21" t="s">
        <v>838</v>
      </c>
      <c r="C21" t="s">
        <v>839</v>
      </c>
      <c r="D21">
        <v>3</v>
      </c>
      <c r="E21" t="s">
        <v>806</v>
      </c>
      <c r="F21" t="s">
        <v>807</v>
      </c>
      <c r="G21" t="s">
        <v>840</v>
      </c>
      <c r="H21" t="s">
        <v>841</v>
      </c>
      <c r="I21" t="s">
        <v>842</v>
      </c>
      <c r="J21" t="s">
        <v>843</v>
      </c>
      <c r="K21" t="s">
        <v>844</v>
      </c>
      <c r="L21">
        <v>0.29262867569923401</v>
      </c>
      <c r="M21" t="s">
        <v>177</v>
      </c>
      <c r="N21" t="s">
        <v>178</v>
      </c>
      <c r="O21" t="s">
        <v>178</v>
      </c>
      <c r="P21" t="s">
        <v>178</v>
      </c>
      <c r="Q21" t="s">
        <v>178</v>
      </c>
      <c r="R21" t="s">
        <v>845</v>
      </c>
      <c r="S21" t="s">
        <v>845</v>
      </c>
      <c r="T21" t="s">
        <v>178</v>
      </c>
      <c r="V21" t="s">
        <v>565</v>
      </c>
      <c r="W21">
        <v>1868000</v>
      </c>
      <c r="X21">
        <v>131000</v>
      </c>
      <c r="Y21" t="s">
        <v>177</v>
      </c>
      <c r="Z21" t="s">
        <v>814</v>
      </c>
      <c r="AA21">
        <v>186800</v>
      </c>
      <c r="AB21">
        <v>7.9741701483726501E-3</v>
      </c>
      <c r="AC21">
        <v>0</v>
      </c>
      <c r="AD21">
        <v>0</v>
      </c>
      <c r="AE21">
        <v>9</v>
      </c>
      <c r="AF21">
        <v>0</v>
      </c>
      <c r="AG21">
        <v>9</v>
      </c>
      <c r="AH21">
        <v>1</v>
      </c>
      <c r="AI21">
        <v>18</v>
      </c>
      <c r="AJ21">
        <v>18</v>
      </c>
      <c r="AK21">
        <v>0</v>
      </c>
      <c r="AL21">
        <v>0</v>
      </c>
      <c r="AM21">
        <v>0.34492248296737671</v>
      </c>
      <c r="AN21">
        <v>0</v>
      </c>
      <c r="AO21">
        <v>0</v>
      </c>
      <c r="AS21">
        <v>9</v>
      </c>
      <c r="AT21">
        <v>9</v>
      </c>
      <c r="AU21">
        <v>0</v>
      </c>
      <c r="AV21">
        <v>9</v>
      </c>
      <c r="AW21">
        <v>18</v>
      </c>
      <c r="AX21">
        <v>0</v>
      </c>
      <c r="AY21">
        <v>0</v>
      </c>
      <c r="AZ21">
        <v>1</v>
      </c>
      <c r="BA21">
        <v>0</v>
      </c>
      <c r="BB21">
        <v>0</v>
      </c>
      <c r="BF21" t="s">
        <v>846</v>
      </c>
      <c r="BG21" t="s">
        <v>815</v>
      </c>
      <c r="BH21">
        <v>208000</v>
      </c>
      <c r="BI21">
        <v>0.40000000596046448</v>
      </c>
      <c r="BJ21" t="s">
        <v>178</v>
      </c>
      <c r="BK21">
        <v>0.1479810029268265</v>
      </c>
      <c r="BL21" t="s">
        <v>178</v>
      </c>
      <c r="BM21" t="s">
        <v>317</v>
      </c>
      <c r="BN21" t="s">
        <v>178</v>
      </c>
      <c r="BO21" t="s">
        <v>178</v>
      </c>
      <c r="BQ21" t="s">
        <v>815</v>
      </c>
      <c r="BR21">
        <v>0</v>
      </c>
      <c r="BT21" t="s">
        <v>178</v>
      </c>
      <c r="CA21" t="s">
        <v>177</v>
      </c>
      <c r="CB21" t="s">
        <v>397</v>
      </c>
      <c r="CE21" t="s">
        <v>847</v>
      </c>
      <c r="CF21" t="s">
        <v>837</v>
      </c>
      <c r="CG21" t="s">
        <v>848</v>
      </c>
      <c r="CH21" t="s">
        <v>34</v>
      </c>
      <c r="CI21" t="s">
        <v>849</v>
      </c>
      <c r="CJ21" t="s">
        <v>49</v>
      </c>
      <c r="CK21" t="s">
        <v>850</v>
      </c>
      <c r="CL21" t="s">
        <v>38</v>
      </c>
      <c r="CM21">
        <v>1868000</v>
      </c>
      <c r="CN21">
        <v>0.40000000596046448</v>
      </c>
      <c r="CO21">
        <v>208000</v>
      </c>
      <c r="CP21" t="s">
        <v>835</v>
      </c>
      <c r="CQ21" t="s">
        <v>820</v>
      </c>
      <c r="CR21">
        <v>9</v>
      </c>
      <c r="CS21" t="s">
        <v>40</v>
      </c>
      <c r="CT21">
        <v>0.33000001311302191</v>
      </c>
      <c r="CV21" t="s">
        <v>259</v>
      </c>
      <c r="CW21">
        <v>2</v>
      </c>
      <c r="CX21">
        <v>1</v>
      </c>
      <c r="CY21">
        <v>26024</v>
      </c>
      <c r="CZ21">
        <v>18</v>
      </c>
      <c r="DA21" t="s">
        <v>2140</v>
      </c>
      <c r="DB21" t="s">
        <v>250</v>
      </c>
      <c r="DC21">
        <v>1</v>
      </c>
      <c r="DD21">
        <v>9</v>
      </c>
      <c r="DE21" t="s">
        <v>2120</v>
      </c>
      <c r="DF21" t="s">
        <v>236</v>
      </c>
      <c r="DG21">
        <v>10</v>
      </c>
      <c r="DH21">
        <v>9</v>
      </c>
      <c r="DI21">
        <v>397580</v>
      </c>
      <c r="DJ21">
        <v>0</v>
      </c>
      <c r="DK21" t="s">
        <v>2120</v>
      </c>
      <c r="DL21" t="s">
        <v>237</v>
      </c>
      <c r="DM21">
        <v>10</v>
      </c>
      <c r="DN21">
        <v>0</v>
      </c>
      <c r="DO21" t="s">
        <v>258</v>
      </c>
      <c r="DP21" t="s">
        <v>262</v>
      </c>
      <c r="DQ21">
        <v>0</v>
      </c>
      <c r="DR21">
        <v>3.7883999347686772</v>
      </c>
      <c r="DT21" t="s">
        <v>263</v>
      </c>
      <c r="DU21">
        <v>2</v>
      </c>
      <c r="DZ21" t="s">
        <v>167</v>
      </c>
      <c r="EA21">
        <v>0</v>
      </c>
      <c r="EB21">
        <v>0.15000000596046451</v>
      </c>
      <c r="ED21" t="s">
        <v>252</v>
      </c>
      <c r="EE21">
        <v>1</v>
      </c>
      <c r="EF21">
        <v>0</v>
      </c>
      <c r="EH21" t="s">
        <v>253</v>
      </c>
      <c r="EI21">
        <v>1</v>
      </c>
      <c r="EJ21" t="s">
        <v>342</v>
      </c>
      <c r="EL21" t="s">
        <v>264</v>
      </c>
      <c r="EM21">
        <v>0</v>
      </c>
      <c r="EN21">
        <v>1854</v>
      </c>
      <c r="EO21" t="s">
        <v>821</v>
      </c>
      <c r="EP21" t="s">
        <v>158</v>
      </c>
      <c r="EQ21">
        <v>7</v>
      </c>
      <c r="ES21" t="s">
        <v>159</v>
      </c>
      <c r="ET21">
        <v>6</v>
      </c>
      <c r="EU21" t="s">
        <v>836</v>
      </c>
      <c r="EV21" t="s">
        <v>160</v>
      </c>
      <c r="EW21">
        <v>3</v>
      </c>
      <c r="EX21" t="s">
        <v>254</v>
      </c>
      <c r="EZ21">
        <v>0</v>
      </c>
      <c r="FC21" t="s">
        <v>246</v>
      </c>
      <c r="FD21">
        <v>7</v>
      </c>
      <c r="FG21">
        <v>0</v>
      </c>
      <c r="FH21" s="179"/>
    </row>
    <row r="22" spans="1:164" ht="15" customHeight="1" x14ac:dyDescent="0.25">
      <c r="A22" t="s">
        <v>851</v>
      </c>
      <c r="B22" t="s">
        <v>852</v>
      </c>
      <c r="C22" t="s">
        <v>853</v>
      </c>
      <c r="D22">
        <v>3</v>
      </c>
      <c r="E22" t="s">
        <v>806</v>
      </c>
      <c r="F22" t="s">
        <v>826</v>
      </c>
      <c r="G22" t="s">
        <v>808</v>
      </c>
      <c r="H22" t="s">
        <v>854</v>
      </c>
      <c r="I22" t="s">
        <v>855</v>
      </c>
      <c r="J22" t="s">
        <v>856</v>
      </c>
      <c r="K22" t="s">
        <v>857</v>
      </c>
      <c r="L22">
        <v>0.16371253132820129</v>
      </c>
      <c r="M22" t="s">
        <v>177</v>
      </c>
      <c r="N22" t="s">
        <v>178</v>
      </c>
      <c r="O22" t="s">
        <v>178</v>
      </c>
      <c r="P22" t="s">
        <v>178</v>
      </c>
      <c r="Q22" t="s">
        <v>178</v>
      </c>
      <c r="R22" t="s">
        <v>858</v>
      </c>
      <c r="S22" t="s">
        <v>858</v>
      </c>
      <c r="T22" t="s">
        <v>178</v>
      </c>
      <c r="V22" t="s">
        <v>269</v>
      </c>
      <c r="W22">
        <v>11771000</v>
      </c>
      <c r="X22">
        <v>783000</v>
      </c>
      <c r="Y22" t="s">
        <v>177</v>
      </c>
      <c r="Z22" t="s">
        <v>814</v>
      </c>
      <c r="AA22">
        <v>1177100</v>
      </c>
      <c r="AB22">
        <v>1.0000180453062059E-2</v>
      </c>
      <c r="AC22">
        <v>0</v>
      </c>
      <c r="AD22">
        <v>0.27512431144714361</v>
      </c>
      <c r="AE22">
        <v>44</v>
      </c>
      <c r="AF22">
        <v>13</v>
      </c>
      <c r="AG22">
        <v>13</v>
      </c>
      <c r="AH22">
        <v>4333</v>
      </c>
      <c r="AI22">
        <v>527</v>
      </c>
      <c r="AJ22">
        <v>4575</v>
      </c>
      <c r="AK22">
        <v>0</v>
      </c>
      <c r="AL22">
        <v>1</v>
      </c>
      <c r="AM22">
        <v>0.7037121057510376</v>
      </c>
      <c r="AN22">
        <v>59</v>
      </c>
      <c r="AO22">
        <v>0</v>
      </c>
      <c r="AS22">
        <v>23</v>
      </c>
      <c r="AT22">
        <v>10</v>
      </c>
      <c r="AU22">
        <v>0</v>
      </c>
      <c r="AV22">
        <v>0</v>
      </c>
      <c r="AW22">
        <v>3272</v>
      </c>
      <c r="AX22">
        <v>0</v>
      </c>
      <c r="AY22">
        <v>0</v>
      </c>
      <c r="AZ22">
        <v>1</v>
      </c>
      <c r="BA22">
        <v>1</v>
      </c>
      <c r="BB22">
        <v>0</v>
      </c>
      <c r="BF22" t="s">
        <v>859</v>
      </c>
      <c r="BG22" t="s">
        <v>815</v>
      </c>
      <c r="BH22">
        <v>1177000</v>
      </c>
      <c r="BI22">
        <v>0.10000000149011611</v>
      </c>
      <c r="BJ22" t="s">
        <v>178</v>
      </c>
      <c r="BK22">
        <v>0.64701002836227417</v>
      </c>
      <c r="BL22" t="s">
        <v>178</v>
      </c>
      <c r="BM22" t="s">
        <v>317</v>
      </c>
      <c r="BN22" t="s">
        <v>178</v>
      </c>
      <c r="BO22" t="s">
        <v>178</v>
      </c>
      <c r="BQ22" t="s">
        <v>815</v>
      </c>
      <c r="BR22">
        <v>0</v>
      </c>
      <c r="BT22" t="s">
        <v>178</v>
      </c>
      <c r="CA22" t="s">
        <v>177</v>
      </c>
      <c r="CB22" t="s">
        <v>397</v>
      </c>
      <c r="CE22" t="s">
        <v>852</v>
      </c>
      <c r="CF22" t="s">
        <v>851</v>
      </c>
      <c r="CG22" t="s">
        <v>860</v>
      </c>
      <c r="CH22" t="s">
        <v>34</v>
      </c>
      <c r="CI22" t="s">
        <v>818</v>
      </c>
      <c r="CJ22" t="s">
        <v>49</v>
      </c>
      <c r="CK22" t="s">
        <v>861</v>
      </c>
      <c r="CL22" t="s">
        <v>38</v>
      </c>
      <c r="CM22">
        <v>11771000</v>
      </c>
      <c r="CN22">
        <v>0.10000000149011611</v>
      </c>
      <c r="CO22">
        <v>5885000</v>
      </c>
      <c r="CP22" t="s">
        <v>862</v>
      </c>
      <c r="CQ22" t="s">
        <v>820</v>
      </c>
      <c r="CR22">
        <v>44</v>
      </c>
      <c r="CS22" t="s">
        <v>40</v>
      </c>
      <c r="CT22">
        <v>0.68000000715255737</v>
      </c>
      <c r="CV22" t="s">
        <v>140</v>
      </c>
      <c r="CW22">
        <v>4</v>
      </c>
      <c r="CX22">
        <v>1</v>
      </c>
      <c r="CY22">
        <v>899597</v>
      </c>
      <c r="CZ22">
        <v>4575</v>
      </c>
      <c r="DA22" t="s">
        <v>537</v>
      </c>
      <c r="DB22" t="s">
        <v>250</v>
      </c>
      <c r="DC22">
        <v>1</v>
      </c>
      <c r="DD22">
        <v>10</v>
      </c>
      <c r="DE22" t="s">
        <v>2143</v>
      </c>
      <c r="DF22" t="s">
        <v>163</v>
      </c>
      <c r="DG22">
        <v>4</v>
      </c>
      <c r="DH22">
        <v>23</v>
      </c>
      <c r="DI22">
        <v>2347158</v>
      </c>
      <c r="DJ22">
        <v>1582156</v>
      </c>
      <c r="DK22" t="s">
        <v>2144</v>
      </c>
      <c r="DL22" t="s">
        <v>164</v>
      </c>
      <c r="DM22">
        <v>4</v>
      </c>
      <c r="DN22">
        <v>0</v>
      </c>
      <c r="DO22" t="s">
        <v>258</v>
      </c>
      <c r="DP22" t="s">
        <v>262</v>
      </c>
      <c r="DQ22">
        <v>0</v>
      </c>
      <c r="DR22">
        <v>14.425600051879879</v>
      </c>
      <c r="DT22" t="s">
        <v>263</v>
      </c>
      <c r="DU22">
        <v>2</v>
      </c>
      <c r="DZ22" t="s">
        <v>167</v>
      </c>
      <c r="EA22">
        <v>0</v>
      </c>
      <c r="EB22">
        <v>5.9999998658895493E-2</v>
      </c>
      <c r="ED22" t="s">
        <v>252</v>
      </c>
      <c r="EE22">
        <v>1</v>
      </c>
      <c r="EF22">
        <v>0</v>
      </c>
      <c r="EH22" t="s">
        <v>253</v>
      </c>
      <c r="EI22">
        <v>1</v>
      </c>
      <c r="EJ22" t="s">
        <v>342</v>
      </c>
      <c r="EL22" t="s">
        <v>264</v>
      </c>
      <c r="EM22">
        <v>0</v>
      </c>
      <c r="EN22">
        <v>11082</v>
      </c>
      <c r="EO22" t="s">
        <v>821</v>
      </c>
      <c r="EP22" t="s">
        <v>158</v>
      </c>
      <c r="EQ22">
        <v>7</v>
      </c>
      <c r="ES22" t="s">
        <v>159</v>
      </c>
      <c r="ET22">
        <v>6</v>
      </c>
      <c r="EU22" t="s">
        <v>342</v>
      </c>
      <c r="EV22" t="s">
        <v>256</v>
      </c>
      <c r="EW22">
        <v>0</v>
      </c>
      <c r="EX22" t="s">
        <v>254</v>
      </c>
      <c r="EZ22">
        <v>0</v>
      </c>
      <c r="FC22" t="s">
        <v>152</v>
      </c>
      <c r="FD22">
        <v>10</v>
      </c>
      <c r="FG22">
        <v>0</v>
      </c>
      <c r="FH22" s="179"/>
    </row>
    <row r="23" spans="1:164" ht="15" customHeight="1" x14ac:dyDescent="0.25">
      <c r="A23" t="s">
        <v>863</v>
      </c>
      <c r="B23" t="s">
        <v>864</v>
      </c>
      <c r="C23" t="s">
        <v>865</v>
      </c>
      <c r="D23">
        <v>3</v>
      </c>
      <c r="E23" t="s">
        <v>806</v>
      </c>
      <c r="F23" t="s">
        <v>826</v>
      </c>
      <c r="G23" t="s">
        <v>808</v>
      </c>
      <c r="H23" t="s">
        <v>854</v>
      </c>
      <c r="I23" t="s">
        <v>855</v>
      </c>
      <c r="J23" t="s">
        <v>856</v>
      </c>
      <c r="K23" t="s">
        <v>866</v>
      </c>
      <c r="L23">
        <v>1.0871454477310181</v>
      </c>
      <c r="M23" t="s">
        <v>177</v>
      </c>
      <c r="N23" t="s">
        <v>178</v>
      </c>
      <c r="O23" t="s">
        <v>178</v>
      </c>
      <c r="P23" t="s">
        <v>178</v>
      </c>
      <c r="Q23" t="s">
        <v>178</v>
      </c>
      <c r="R23" t="s">
        <v>858</v>
      </c>
      <c r="S23" t="s">
        <v>858</v>
      </c>
      <c r="T23" t="s">
        <v>178</v>
      </c>
      <c r="V23" t="s">
        <v>269</v>
      </c>
      <c r="W23">
        <v>50523000</v>
      </c>
      <c r="X23">
        <v>3358000</v>
      </c>
      <c r="Y23" t="s">
        <v>177</v>
      </c>
      <c r="Z23" t="s">
        <v>814</v>
      </c>
      <c r="AA23">
        <v>5052300</v>
      </c>
      <c r="AB23">
        <v>9.1799996793270111E-2</v>
      </c>
      <c r="AC23">
        <v>0</v>
      </c>
      <c r="AD23">
        <v>0.44461598992347717</v>
      </c>
      <c r="AE23">
        <v>313</v>
      </c>
      <c r="AF23">
        <v>93</v>
      </c>
      <c r="AG23">
        <v>181</v>
      </c>
      <c r="AH23">
        <v>10122</v>
      </c>
      <c r="AI23">
        <v>2167</v>
      </c>
      <c r="AJ23">
        <v>11372</v>
      </c>
      <c r="AK23">
        <v>0</v>
      </c>
      <c r="AL23">
        <v>1</v>
      </c>
      <c r="AM23">
        <v>4.8471779823303223</v>
      </c>
      <c r="AN23">
        <v>81</v>
      </c>
      <c r="AO23">
        <v>0</v>
      </c>
      <c r="AS23">
        <v>239</v>
      </c>
      <c r="AT23">
        <v>204</v>
      </c>
      <c r="AU23">
        <v>0</v>
      </c>
      <c r="AV23">
        <v>123</v>
      </c>
      <c r="AW23">
        <v>6882</v>
      </c>
      <c r="AX23">
        <v>0</v>
      </c>
      <c r="AY23">
        <v>0</v>
      </c>
      <c r="AZ23">
        <v>3</v>
      </c>
      <c r="BA23">
        <v>0</v>
      </c>
      <c r="BB23">
        <v>0</v>
      </c>
      <c r="BF23" t="s">
        <v>859</v>
      </c>
      <c r="BG23" t="s">
        <v>815</v>
      </c>
      <c r="BH23">
        <v>248000</v>
      </c>
      <c r="BI23">
        <v>0.10000000149011611</v>
      </c>
      <c r="BJ23" t="s">
        <v>178</v>
      </c>
      <c r="BK23">
        <v>0.1675650030374527</v>
      </c>
      <c r="BL23" t="s">
        <v>178</v>
      </c>
      <c r="BM23" t="s">
        <v>317</v>
      </c>
      <c r="BN23" t="s">
        <v>178</v>
      </c>
      <c r="BO23" t="s">
        <v>178</v>
      </c>
      <c r="BQ23" t="s">
        <v>815</v>
      </c>
      <c r="BR23">
        <v>0</v>
      </c>
      <c r="BT23" t="s">
        <v>178</v>
      </c>
      <c r="CA23" t="s">
        <v>177</v>
      </c>
      <c r="CB23" t="s">
        <v>397</v>
      </c>
      <c r="CE23" t="s">
        <v>864</v>
      </c>
      <c r="CF23" t="s">
        <v>863</v>
      </c>
      <c r="CG23" t="s">
        <v>867</v>
      </c>
      <c r="CH23" t="s">
        <v>34</v>
      </c>
      <c r="CI23" t="s">
        <v>818</v>
      </c>
      <c r="CJ23" t="s">
        <v>49</v>
      </c>
      <c r="CK23" t="s">
        <v>861</v>
      </c>
      <c r="CL23" t="s">
        <v>38</v>
      </c>
      <c r="CM23">
        <v>50523000</v>
      </c>
      <c r="CN23">
        <v>0.10000000149011611</v>
      </c>
      <c r="CO23">
        <v>16841000</v>
      </c>
      <c r="CP23" t="s">
        <v>862</v>
      </c>
      <c r="CQ23" t="s">
        <v>820</v>
      </c>
      <c r="CR23">
        <v>313</v>
      </c>
      <c r="CS23" t="s">
        <v>40</v>
      </c>
      <c r="CT23">
        <v>0.68000000715255737</v>
      </c>
      <c r="CV23" t="s">
        <v>140</v>
      </c>
      <c r="CW23">
        <v>4</v>
      </c>
      <c r="CX23">
        <v>1</v>
      </c>
      <c r="CY23">
        <v>899597</v>
      </c>
      <c r="CZ23">
        <v>11372</v>
      </c>
      <c r="DA23" t="s">
        <v>537</v>
      </c>
      <c r="DB23" t="s">
        <v>250</v>
      </c>
      <c r="DC23">
        <v>1</v>
      </c>
      <c r="DD23">
        <v>204</v>
      </c>
      <c r="DE23" t="s">
        <v>2145</v>
      </c>
      <c r="DF23" t="s">
        <v>163</v>
      </c>
      <c r="DG23">
        <v>7</v>
      </c>
      <c r="DH23">
        <v>239</v>
      </c>
      <c r="DI23">
        <v>16696829</v>
      </c>
      <c r="DJ23">
        <v>4815130</v>
      </c>
      <c r="DK23" t="s">
        <v>2146</v>
      </c>
      <c r="DL23" t="s">
        <v>248</v>
      </c>
      <c r="DM23">
        <v>6</v>
      </c>
      <c r="DN23">
        <v>0</v>
      </c>
      <c r="DO23" t="s">
        <v>258</v>
      </c>
      <c r="DP23" t="s">
        <v>262</v>
      </c>
      <c r="DQ23">
        <v>0</v>
      </c>
      <c r="DR23">
        <v>6.6640000343322754</v>
      </c>
      <c r="DT23" t="s">
        <v>263</v>
      </c>
      <c r="DU23">
        <v>2</v>
      </c>
      <c r="DZ23" t="s">
        <v>167</v>
      </c>
      <c r="EA23">
        <v>0</v>
      </c>
      <c r="EB23">
        <v>0.17000000178813929</v>
      </c>
      <c r="ED23" t="s">
        <v>252</v>
      </c>
      <c r="EE23">
        <v>1</v>
      </c>
      <c r="EF23">
        <v>0</v>
      </c>
      <c r="EH23" t="s">
        <v>253</v>
      </c>
      <c r="EI23">
        <v>1</v>
      </c>
      <c r="EJ23" t="s">
        <v>342</v>
      </c>
      <c r="EL23" t="s">
        <v>264</v>
      </c>
      <c r="EM23">
        <v>0</v>
      </c>
      <c r="EN23">
        <v>47566</v>
      </c>
      <c r="EO23" t="s">
        <v>821</v>
      </c>
      <c r="EP23" t="s">
        <v>158</v>
      </c>
      <c r="EQ23">
        <v>7</v>
      </c>
      <c r="ES23" t="s">
        <v>159</v>
      </c>
      <c r="ET23">
        <v>6</v>
      </c>
      <c r="EU23" t="s">
        <v>342</v>
      </c>
      <c r="EV23" t="s">
        <v>256</v>
      </c>
      <c r="EW23">
        <v>0</v>
      </c>
      <c r="EX23" t="s">
        <v>254</v>
      </c>
      <c r="EZ23">
        <v>0</v>
      </c>
      <c r="FC23" t="s">
        <v>152</v>
      </c>
      <c r="FD23">
        <v>10</v>
      </c>
      <c r="FG23">
        <v>0</v>
      </c>
      <c r="FH23" s="179"/>
    </row>
    <row r="24" spans="1:164" ht="15" customHeight="1" x14ac:dyDescent="0.25">
      <c r="A24" t="s">
        <v>868</v>
      </c>
      <c r="B24" t="s">
        <v>869</v>
      </c>
      <c r="C24" t="s">
        <v>870</v>
      </c>
      <c r="D24">
        <v>3</v>
      </c>
      <c r="E24" t="s">
        <v>806</v>
      </c>
      <c r="F24" t="s">
        <v>807</v>
      </c>
      <c r="G24" t="s">
        <v>840</v>
      </c>
      <c r="H24" t="s">
        <v>871</v>
      </c>
      <c r="I24" t="s">
        <v>872</v>
      </c>
      <c r="J24" t="s">
        <v>873</v>
      </c>
      <c r="K24" t="s">
        <v>857</v>
      </c>
      <c r="L24">
        <v>0.19015346467494959</v>
      </c>
      <c r="M24" t="s">
        <v>177</v>
      </c>
      <c r="N24" t="s">
        <v>178</v>
      </c>
      <c r="O24" t="s">
        <v>178</v>
      </c>
      <c r="P24" t="s">
        <v>178</v>
      </c>
      <c r="Q24" t="s">
        <v>178</v>
      </c>
      <c r="R24" t="s">
        <v>874</v>
      </c>
      <c r="S24" t="s">
        <v>874</v>
      </c>
      <c r="T24" t="s">
        <v>178</v>
      </c>
      <c r="V24" t="s">
        <v>269</v>
      </c>
      <c r="W24">
        <v>5701000</v>
      </c>
      <c r="X24">
        <v>388000</v>
      </c>
      <c r="Y24" t="s">
        <v>177</v>
      </c>
      <c r="Z24" t="s">
        <v>814</v>
      </c>
      <c r="AA24">
        <v>570100</v>
      </c>
      <c r="AB24">
        <v>1.9999999552965161E-2</v>
      </c>
      <c r="AC24">
        <v>0</v>
      </c>
      <c r="AD24">
        <v>0</v>
      </c>
      <c r="AE24">
        <v>35</v>
      </c>
      <c r="AF24">
        <v>0</v>
      </c>
      <c r="AG24">
        <v>32</v>
      </c>
      <c r="AH24">
        <v>29</v>
      </c>
      <c r="AI24">
        <v>110</v>
      </c>
      <c r="AJ24">
        <v>113</v>
      </c>
      <c r="AK24">
        <v>1</v>
      </c>
      <c r="AL24">
        <v>0</v>
      </c>
      <c r="AM24">
        <v>0.80000001192092896</v>
      </c>
      <c r="AN24">
        <v>8</v>
      </c>
      <c r="AO24">
        <v>0</v>
      </c>
      <c r="AS24">
        <v>0</v>
      </c>
      <c r="AT24">
        <v>32</v>
      </c>
      <c r="AU24">
        <v>0</v>
      </c>
      <c r="AV24">
        <v>32</v>
      </c>
      <c r="AW24">
        <v>113</v>
      </c>
      <c r="AX24">
        <v>1</v>
      </c>
      <c r="AY24">
        <v>0</v>
      </c>
      <c r="AZ24">
        <v>1</v>
      </c>
      <c r="BA24">
        <v>8</v>
      </c>
      <c r="BB24">
        <v>0</v>
      </c>
      <c r="BF24" t="s">
        <v>875</v>
      </c>
      <c r="BG24" t="s">
        <v>815</v>
      </c>
      <c r="BH24">
        <v>178000</v>
      </c>
      <c r="BI24">
        <v>0.10000000149011611</v>
      </c>
      <c r="BJ24" t="s">
        <v>178</v>
      </c>
      <c r="BK24">
        <v>0.2352000027894974</v>
      </c>
      <c r="BL24" t="s">
        <v>178</v>
      </c>
      <c r="BM24" t="s">
        <v>317</v>
      </c>
      <c r="BN24" t="s">
        <v>178</v>
      </c>
      <c r="BO24" t="s">
        <v>178</v>
      </c>
      <c r="BQ24" t="s">
        <v>815</v>
      </c>
      <c r="BR24">
        <v>0</v>
      </c>
      <c r="BT24" t="s">
        <v>178</v>
      </c>
      <c r="CA24" t="s">
        <v>177</v>
      </c>
      <c r="CB24" t="s">
        <v>397</v>
      </c>
      <c r="CE24" t="s">
        <v>869</v>
      </c>
      <c r="CF24" t="s">
        <v>868</v>
      </c>
      <c r="CG24" t="s">
        <v>876</v>
      </c>
      <c r="CH24" t="s">
        <v>34</v>
      </c>
      <c r="CI24" t="s">
        <v>818</v>
      </c>
      <c r="CJ24" t="s">
        <v>49</v>
      </c>
      <c r="CK24" t="s">
        <v>877</v>
      </c>
      <c r="CL24" t="s">
        <v>38</v>
      </c>
      <c r="CM24">
        <v>5701000</v>
      </c>
      <c r="CN24">
        <v>0.10000000149011611</v>
      </c>
      <c r="CO24">
        <v>178000</v>
      </c>
      <c r="CP24" t="s">
        <v>878</v>
      </c>
      <c r="CQ24" t="s">
        <v>820</v>
      </c>
      <c r="CR24">
        <v>35</v>
      </c>
      <c r="CS24" t="s">
        <v>40</v>
      </c>
      <c r="CT24">
        <v>7.9999998211860657E-2</v>
      </c>
      <c r="CV24" t="s">
        <v>259</v>
      </c>
      <c r="CW24">
        <v>2</v>
      </c>
      <c r="CX24">
        <v>1</v>
      </c>
      <c r="CY24">
        <v>6848</v>
      </c>
      <c r="CZ24">
        <v>113</v>
      </c>
      <c r="DA24" t="s">
        <v>2147</v>
      </c>
      <c r="DB24" t="s">
        <v>250</v>
      </c>
      <c r="DC24">
        <v>1</v>
      </c>
      <c r="DD24">
        <v>32</v>
      </c>
      <c r="DE24" t="s">
        <v>2148</v>
      </c>
      <c r="DF24" t="s">
        <v>236</v>
      </c>
      <c r="DG24">
        <v>10</v>
      </c>
      <c r="DH24">
        <v>0</v>
      </c>
      <c r="DI24">
        <v>1316123</v>
      </c>
      <c r="DJ24">
        <v>0</v>
      </c>
      <c r="DK24" t="s">
        <v>2120</v>
      </c>
      <c r="DL24" t="s">
        <v>2149</v>
      </c>
      <c r="DM24">
        <v>10</v>
      </c>
      <c r="DN24">
        <v>1</v>
      </c>
      <c r="DO24" t="s">
        <v>258</v>
      </c>
      <c r="DP24" t="s">
        <v>251</v>
      </c>
      <c r="DQ24">
        <v>1</v>
      </c>
      <c r="DR24">
        <v>1.08080005645752</v>
      </c>
      <c r="DT24" t="s">
        <v>263</v>
      </c>
      <c r="DU24">
        <v>2</v>
      </c>
      <c r="DZ24" t="s">
        <v>167</v>
      </c>
      <c r="EA24">
        <v>0</v>
      </c>
      <c r="EB24">
        <v>0.239999994635582</v>
      </c>
      <c r="ED24" t="s">
        <v>252</v>
      </c>
      <c r="EE24">
        <v>1</v>
      </c>
      <c r="EF24">
        <v>0</v>
      </c>
      <c r="EH24" t="s">
        <v>253</v>
      </c>
      <c r="EI24">
        <v>1</v>
      </c>
      <c r="EJ24" t="s">
        <v>795</v>
      </c>
      <c r="EL24" t="s">
        <v>169</v>
      </c>
      <c r="EM24">
        <v>1</v>
      </c>
      <c r="EN24">
        <v>5484</v>
      </c>
      <c r="EO24" t="s">
        <v>821</v>
      </c>
      <c r="EP24" t="s">
        <v>158</v>
      </c>
      <c r="EQ24">
        <v>7</v>
      </c>
      <c r="ES24" t="s">
        <v>159</v>
      </c>
      <c r="ET24">
        <v>6</v>
      </c>
      <c r="EU24" t="s">
        <v>879</v>
      </c>
      <c r="EV24" t="s">
        <v>150</v>
      </c>
      <c r="EW24">
        <v>6</v>
      </c>
      <c r="EX24" t="s">
        <v>254</v>
      </c>
      <c r="EZ24">
        <v>0</v>
      </c>
      <c r="FC24" t="s">
        <v>246</v>
      </c>
      <c r="FD24">
        <v>7</v>
      </c>
      <c r="FG24">
        <v>0</v>
      </c>
      <c r="FH24" s="179"/>
    </row>
    <row r="25" spans="1:164" ht="15" customHeight="1" x14ac:dyDescent="0.25">
      <c r="A25" t="s">
        <v>880</v>
      </c>
      <c r="B25" t="s">
        <v>881</v>
      </c>
      <c r="C25" t="s">
        <v>882</v>
      </c>
      <c r="D25">
        <v>3</v>
      </c>
      <c r="E25" t="s">
        <v>806</v>
      </c>
      <c r="F25" t="s">
        <v>807</v>
      </c>
      <c r="G25" t="s">
        <v>840</v>
      </c>
      <c r="H25" t="s">
        <v>871</v>
      </c>
      <c r="I25" t="s">
        <v>883</v>
      </c>
      <c r="J25" t="s">
        <v>884</v>
      </c>
      <c r="K25" t="s">
        <v>857</v>
      </c>
      <c r="L25">
        <v>0.40539610385894781</v>
      </c>
      <c r="M25" t="s">
        <v>177</v>
      </c>
      <c r="N25" t="s">
        <v>178</v>
      </c>
      <c r="O25" t="s">
        <v>178</v>
      </c>
      <c r="P25" t="s">
        <v>178</v>
      </c>
      <c r="Q25" t="s">
        <v>178</v>
      </c>
      <c r="R25" t="s">
        <v>874</v>
      </c>
      <c r="S25" t="s">
        <v>874</v>
      </c>
      <c r="T25" t="s">
        <v>178</v>
      </c>
      <c r="V25" t="s">
        <v>269</v>
      </c>
      <c r="W25">
        <v>4560000</v>
      </c>
      <c r="X25">
        <v>310000</v>
      </c>
      <c r="Y25" t="s">
        <v>177</v>
      </c>
      <c r="Z25" t="s">
        <v>814</v>
      </c>
      <c r="AA25">
        <v>456000</v>
      </c>
      <c r="AB25">
        <v>2.999999932944775E-2</v>
      </c>
      <c r="AC25">
        <v>0</v>
      </c>
      <c r="AD25">
        <v>0</v>
      </c>
      <c r="AE25">
        <v>14</v>
      </c>
      <c r="AF25">
        <v>0</v>
      </c>
      <c r="AG25">
        <v>9</v>
      </c>
      <c r="AH25">
        <v>23</v>
      </c>
      <c r="AI25">
        <v>47</v>
      </c>
      <c r="AJ25">
        <v>56</v>
      </c>
      <c r="AK25">
        <v>1</v>
      </c>
      <c r="AL25">
        <v>0</v>
      </c>
      <c r="AM25">
        <v>0.33000001311302191</v>
      </c>
      <c r="AN25">
        <v>7</v>
      </c>
      <c r="AO25">
        <v>0</v>
      </c>
      <c r="AS25">
        <v>0</v>
      </c>
      <c r="AT25">
        <v>14</v>
      </c>
      <c r="AU25">
        <v>0</v>
      </c>
      <c r="AV25">
        <v>12</v>
      </c>
      <c r="AW25">
        <v>56</v>
      </c>
      <c r="AX25">
        <v>1</v>
      </c>
      <c r="AY25">
        <v>0</v>
      </c>
      <c r="AZ25">
        <v>1</v>
      </c>
      <c r="BA25">
        <v>7</v>
      </c>
      <c r="BB25">
        <v>0</v>
      </c>
      <c r="BF25" t="s">
        <v>875</v>
      </c>
      <c r="BG25" t="s">
        <v>815</v>
      </c>
      <c r="BH25">
        <v>326000</v>
      </c>
      <c r="BI25">
        <v>0.10000000149011611</v>
      </c>
      <c r="BJ25" t="s">
        <v>178</v>
      </c>
      <c r="BK25">
        <v>0.2352000027894974</v>
      </c>
      <c r="BL25" t="s">
        <v>178</v>
      </c>
      <c r="BM25" t="s">
        <v>317</v>
      </c>
      <c r="BN25" t="s">
        <v>178</v>
      </c>
      <c r="BO25" t="s">
        <v>178</v>
      </c>
      <c r="BQ25" t="s">
        <v>815</v>
      </c>
      <c r="BR25">
        <v>0</v>
      </c>
      <c r="BT25" t="s">
        <v>178</v>
      </c>
      <c r="CA25" t="s">
        <v>177</v>
      </c>
      <c r="CB25" t="s">
        <v>397</v>
      </c>
      <c r="CE25" t="s">
        <v>881</v>
      </c>
      <c r="CF25" t="s">
        <v>880</v>
      </c>
      <c r="CG25" t="s">
        <v>876</v>
      </c>
      <c r="CH25" t="s">
        <v>34</v>
      </c>
      <c r="CI25" t="s">
        <v>818</v>
      </c>
      <c r="CJ25" t="s">
        <v>49</v>
      </c>
      <c r="CK25" t="s">
        <v>885</v>
      </c>
      <c r="CL25" t="s">
        <v>38</v>
      </c>
      <c r="CM25">
        <v>4560000</v>
      </c>
      <c r="CN25">
        <v>0.10000000149011611</v>
      </c>
      <c r="CO25">
        <v>304000</v>
      </c>
      <c r="CP25" t="s">
        <v>878</v>
      </c>
      <c r="CQ25" t="s">
        <v>820</v>
      </c>
      <c r="CR25">
        <v>14</v>
      </c>
      <c r="CS25" t="s">
        <v>40</v>
      </c>
      <c r="CT25">
        <v>1.5</v>
      </c>
      <c r="CV25" t="s">
        <v>247</v>
      </c>
      <c r="CW25">
        <v>6</v>
      </c>
      <c r="CX25">
        <v>1</v>
      </c>
      <c r="CY25">
        <v>6848</v>
      </c>
      <c r="CZ25">
        <v>56</v>
      </c>
      <c r="DA25" t="s">
        <v>537</v>
      </c>
      <c r="DB25" t="s">
        <v>250</v>
      </c>
      <c r="DC25">
        <v>1</v>
      </c>
      <c r="DD25">
        <v>14</v>
      </c>
      <c r="DE25" t="s">
        <v>2120</v>
      </c>
      <c r="DF25" t="s">
        <v>155</v>
      </c>
      <c r="DG25">
        <v>10</v>
      </c>
      <c r="DH25">
        <v>0</v>
      </c>
      <c r="DI25">
        <v>1027670</v>
      </c>
      <c r="DJ25">
        <v>0</v>
      </c>
      <c r="DK25" t="s">
        <v>2120</v>
      </c>
      <c r="DL25" t="s">
        <v>2149</v>
      </c>
      <c r="DM25">
        <v>10</v>
      </c>
      <c r="DN25">
        <v>1</v>
      </c>
      <c r="DO25" t="s">
        <v>258</v>
      </c>
      <c r="DP25" t="s">
        <v>251</v>
      </c>
      <c r="DQ25">
        <v>1</v>
      </c>
      <c r="DR25">
        <v>19.844999313354489</v>
      </c>
      <c r="DT25" t="s">
        <v>263</v>
      </c>
      <c r="DU25">
        <v>2</v>
      </c>
      <c r="DZ25" t="s">
        <v>167</v>
      </c>
      <c r="EA25">
        <v>0</v>
      </c>
      <c r="EB25">
        <v>0.239999994635582</v>
      </c>
      <c r="ED25" t="s">
        <v>252</v>
      </c>
      <c r="EE25">
        <v>1</v>
      </c>
      <c r="EF25">
        <v>0</v>
      </c>
      <c r="EH25" t="s">
        <v>253</v>
      </c>
      <c r="EI25">
        <v>1</v>
      </c>
      <c r="EJ25" t="s">
        <v>795</v>
      </c>
      <c r="EL25" t="s">
        <v>169</v>
      </c>
      <c r="EM25">
        <v>1</v>
      </c>
      <c r="EN25">
        <v>4387</v>
      </c>
      <c r="EO25" t="s">
        <v>821</v>
      </c>
      <c r="EP25" t="s">
        <v>158</v>
      </c>
      <c r="EQ25">
        <v>7</v>
      </c>
      <c r="ES25" t="s">
        <v>159</v>
      </c>
      <c r="ET25">
        <v>6</v>
      </c>
      <c r="EU25" t="s">
        <v>879</v>
      </c>
      <c r="EV25" t="s">
        <v>150</v>
      </c>
      <c r="EW25">
        <v>6</v>
      </c>
      <c r="EX25" t="s">
        <v>254</v>
      </c>
      <c r="EZ25">
        <v>0</v>
      </c>
      <c r="FC25" t="s">
        <v>257</v>
      </c>
      <c r="FD25">
        <v>0</v>
      </c>
      <c r="FG25">
        <v>0</v>
      </c>
      <c r="FH25" s="179"/>
    </row>
    <row r="26" spans="1:164" ht="15" customHeight="1" x14ac:dyDescent="0.25">
      <c r="A26" t="s">
        <v>886</v>
      </c>
      <c r="B26" t="s">
        <v>887</v>
      </c>
      <c r="C26" t="s">
        <v>888</v>
      </c>
      <c r="D26">
        <v>4</v>
      </c>
      <c r="E26" t="s">
        <v>889</v>
      </c>
      <c r="F26" t="s">
        <v>890</v>
      </c>
      <c r="G26" t="s">
        <v>891</v>
      </c>
      <c r="H26" t="s">
        <v>892</v>
      </c>
      <c r="I26" t="s">
        <v>893</v>
      </c>
      <c r="J26" t="s">
        <v>894</v>
      </c>
      <c r="K26" t="s">
        <v>895</v>
      </c>
      <c r="L26">
        <v>265.15164184570313</v>
      </c>
      <c r="M26" t="s">
        <v>178</v>
      </c>
      <c r="N26" t="s">
        <v>177</v>
      </c>
      <c r="O26" t="s">
        <v>178</v>
      </c>
      <c r="P26" t="s">
        <v>178</v>
      </c>
      <c r="Q26" t="s">
        <v>178</v>
      </c>
      <c r="R26" t="s">
        <v>896</v>
      </c>
      <c r="S26" t="s">
        <v>896</v>
      </c>
      <c r="T26" t="s">
        <v>177</v>
      </c>
      <c r="U26" t="s">
        <v>897</v>
      </c>
      <c r="V26" t="s">
        <v>898</v>
      </c>
      <c r="W26">
        <v>2270099968</v>
      </c>
      <c r="Y26" t="s">
        <v>177</v>
      </c>
      <c r="Z26" t="s">
        <v>899</v>
      </c>
      <c r="AA26">
        <v>836499968</v>
      </c>
      <c r="AB26">
        <v>51.505859375</v>
      </c>
      <c r="AC26">
        <v>99.097312927246094</v>
      </c>
      <c r="AE26">
        <v>7929</v>
      </c>
      <c r="AF26">
        <v>19409</v>
      </c>
      <c r="AG26">
        <v>6107</v>
      </c>
      <c r="AH26">
        <v>15906</v>
      </c>
      <c r="AI26">
        <v>13127</v>
      </c>
      <c r="AJ26">
        <v>24485</v>
      </c>
      <c r="AK26">
        <v>206</v>
      </c>
      <c r="AL26">
        <v>21</v>
      </c>
      <c r="AM26">
        <v>158.44526672363281</v>
      </c>
      <c r="AO26">
        <v>3495.219970703125</v>
      </c>
      <c r="AT26">
        <v>1618</v>
      </c>
      <c r="AU26">
        <v>783</v>
      </c>
      <c r="AV26">
        <v>1272</v>
      </c>
      <c r="AW26">
        <v>2375</v>
      </c>
      <c r="AX26">
        <v>9</v>
      </c>
      <c r="AY26">
        <v>21</v>
      </c>
      <c r="AZ26">
        <v>28</v>
      </c>
      <c r="BB26">
        <v>1678.722045898438</v>
      </c>
      <c r="BG26" t="s">
        <v>900</v>
      </c>
      <c r="BH26">
        <v>1477132.25</v>
      </c>
      <c r="BI26">
        <v>1.6000000238418579</v>
      </c>
      <c r="BJ26" t="s">
        <v>901</v>
      </c>
      <c r="BK26">
        <v>0.80566000938415527</v>
      </c>
      <c r="BL26" t="s">
        <v>177</v>
      </c>
      <c r="BM26" t="s">
        <v>902</v>
      </c>
      <c r="BN26" t="s">
        <v>177</v>
      </c>
      <c r="BO26" t="s">
        <v>178</v>
      </c>
      <c r="BQ26" t="s">
        <v>903</v>
      </c>
      <c r="BR26">
        <v>0</v>
      </c>
      <c r="BT26" t="s">
        <v>177</v>
      </c>
      <c r="BU26" t="s">
        <v>2150</v>
      </c>
      <c r="BV26" t="s">
        <v>2150</v>
      </c>
      <c r="BW26" t="s">
        <v>904</v>
      </c>
      <c r="BY26" t="s">
        <v>2150</v>
      </c>
      <c r="CA26" t="s">
        <v>177</v>
      </c>
      <c r="CB26" t="s">
        <v>905</v>
      </c>
      <c r="CE26" t="s">
        <v>887</v>
      </c>
      <c r="CF26" t="s">
        <v>886</v>
      </c>
      <c r="CG26" t="s">
        <v>888</v>
      </c>
      <c r="CH26" t="s">
        <v>889</v>
      </c>
      <c r="CI26" t="s">
        <v>898</v>
      </c>
      <c r="CJ26" t="s">
        <v>2151</v>
      </c>
      <c r="CK26" t="s">
        <v>906</v>
      </c>
      <c r="CL26" t="s">
        <v>178</v>
      </c>
      <c r="CM26">
        <v>2390000128</v>
      </c>
      <c r="CN26">
        <v>1.669999957084656</v>
      </c>
      <c r="CO26">
        <v>1477132.25</v>
      </c>
      <c r="CP26" t="s">
        <v>501</v>
      </c>
      <c r="CQ26" t="s">
        <v>501</v>
      </c>
      <c r="CR26">
        <v>7929</v>
      </c>
      <c r="CS26" t="s">
        <v>53</v>
      </c>
      <c r="CU26" t="s">
        <v>907</v>
      </c>
      <c r="CV26" t="s">
        <v>243</v>
      </c>
      <c r="CX26">
        <v>8</v>
      </c>
      <c r="CY26">
        <v>56259</v>
      </c>
      <c r="CZ26">
        <v>24485</v>
      </c>
      <c r="DA26" t="s">
        <v>2152</v>
      </c>
      <c r="DB26" t="s">
        <v>141</v>
      </c>
      <c r="DC26">
        <v>4</v>
      </c>
      <c r="DD26">
        <v>1618</v>
      </c>
      <c r="DN26">
        <v>9</v>
      </c>
      <c r="DP26" t="s">
        <v>251</v>
      </c>
      <c r="DQ26">
        <v>1</v>
      </c>
      <c r="DZ26" t="s">
        <v>167</v>
      </c>
      <c r="EA26">
        <v>0</v>
      </c>
      <c r="EB26">
        <v>0.80566000938415527</v>
      </c>
      <c r="ED26" t="s">
        <v>239</v>
      </c>
      <c r="EE26">
        <v>10</v>
      </c>
      <c r="EF26">
        <v>0</v>
      </c>
      <c r="EH26" t="s">
        <v>253</v>
      </c>
      <c r="EI26">
        <v>1</v>
      </c>
      <c r="EJ26" t="s">
        <v>908</v>
      </c>
      <c r="EL26" t="s">
        <v>157</v>
      </c>
      <c r="EM26">
        <v>4</v>
      </c>
      <c r="EN26">
        <v>195000</v>
      </c>
      <c r="EP26" t="s">
        <v>148</v>
      </c>
      <c r="EQ26">
        <v>4</v>
      </c>
      <c r="ES26" t="s">
        <v>149</v>
      </c>
      <c r="ET26">
        <v>2</v>
      </c>
      <c r="EV26" t="s">
        <v>171</v>
      </c>
      <c r="EW26">
        <v>10</v>
      </c>
      <c r="EY26" t="s">
        <v>172</v>
      </c>
      <c r="EZ26">
        <v>10</v>
      </c>
      <c r="FC26" t="s">
        <v>161</v>
      </c>
      <c r="FD26">
        <v>4</v>
      </c>
      <c r="FE26">
        <v>2</v>
      </c>
      <c r="FF26" t="s">
        <v>242</v>
      </c>
      <c r="FG26">
        <v>10</v>
      </c>
      <c r="FH26" s="179"/>
    </row>
    <row r="27" spans="1:164" ht="15" customHeight="1" x14ac:dyDescent="0.25">
      <c r="A27" t="s">
        <v>909</v>
      </c>
      <c r="B27" t="s">
        <v>910</v>
      </c>
      <c r="C27" t="s">
        <v>911</v>
      </c>
      <c r="D27">
        <v>4</v>
      </c>
      <c r="E27" t="s">
        <v>889</v>
      </c>
      <c r="F27" t="s">
        <v>912</v>
      </c>
      <c r="G27" t="s">
        <v>913</v>
      </c>
      <c r="H27" t="s">
        <v>914</v>
      </c>
      <c r="I27" t="s">
        <v>915</v>
      </c>
      <c r="J27" t="s">
        <v>916</v>
      </c>
      <c r="K27" t="s">
        <v>895</v>
      </c>
      <c r="L27">
        <v>0.66822874546051025</v>
      </c>
      <c r="M27" t="s">
        <v>177</v>
      </c>
      <c r="N27" t="s">
        <v>178</v>
      </c>
      <c r="O27" t="s">
        <v>178</v>
      </c>
      <c r="P27" t="s">
        <v>178</v>
      </c>
      <c r="Q27" t="s">
        <v>178</v>
      </c>
      <c r="R27" t="s">
        <v>917</v>
      </c>
      <c r="S27" t="s">
        <v>917</v>
      </c>
      <c r="T27" t="s">
        <v>178</v>
      </c>
      <c r="U27" t="s">
        <v>342</v>
      </c>
      <c r="V27" t="s">
        <v>278</v>
      </c>
      <c r="W27">
        <v>2242305</v>
      </c>
      <c r="Y27" t="s">
        <v>178</v>
      </c>
      <c r="Z27" t="s">
        <v>342</v>
      </c>
      <c r="AA27">
        <v>0</v>
      </c>
      <c r="AB27">
        <v>1.6000000759959221E-2</v>
      </c>
      <c r="AC27">
        <v>0</v>
      </c>
      <c r="AE27">
        <v>0</v>
      </c>
      <c r="AF27">
        <v>0</v>
      </c>
      <c r="AG27">
        <v>0</v>
      </c>
      <c r="AH27">
        <v>0</v>
      </c>
      <c r="AI27">
        <v>0</v>
      </c>
      <c r="AJ27">
        <v>0</v>
      </c>
      <c r="AK27">
        <v>0</v>
      </c>
      <c r="AL27">
        <v>0</v>
      </c>
      <c r="AM27">
        <v>1.570000052452087</v>
      </c>
      <c r="AO27">
        <v>0</v>
      </c>
      <c r="AT27">
        <v>0</v>
      </c>
      <c r="AU27">
        <v>0</v>
      </c>
      <c r="AV27">
        <v>0</v>
      </c>
      <c r="AW27">
        <v>0</v>
      </c>
      <c r="AX27">
        <v>0</v>
      </c>
      <c r="AY27">
        <v>0</v>
      </c>
      <c r="AZ27">
        <v>1</v>
      </c>
      <c r="BB27">
        <v>0</v>
      </c>
      <c r="BG27" t="s">
        <v>918</v>
      </c>
      <c r="BH27">
        <v>0</v>
      </c>
      <c r="BI27">
        <v>9.9999997764825821E-3</v>
      </c>
      <c r="BJ27" t="s">
        <v>342</v>
      </c>
      <c r="BK27">
        <v>0.96200001239776611</v>
      </c>
      <c r="BL27" t="s">
        <v>178</v>
      </c>
      <c r="BN27" t="s">
        <v>178</v>
      </c>
      <c r="BO27" t="s">
        <v>178</v>
      </c>
      <c r="BQ27" t="s">
        <v>919</v>
      </c>
      <c r="BR27">
        <v>0</v>
      </c>
      <c r="BT27" t="s">
        <v>178</v>
      </c>
      <c r="BU27" t="s">
        <v>2150</v>
      </c>
      <c r="BV27" t="s">
        <v>2150</v>
      </c>
      <c r="BW27" t="s">
        <v>2150</v>
      </c>
      <c r="BY27" t="s">
        <v>2150</v>
      </c>
      <c r="CA27" t="s">
        <v>177</v>
      </c>
      <c r="CB27" t="s">
        <v>905</v>
      </c>
      <c r="CE27" t="s">
        <v>910</v>
      </c>
      <c r="CF27" t="s">
        <v>909</v>
      </c>
      <c r="CG27" t="s">
        <v>911</v>
      </c>
      <c r="CH27" t="s">
        <v>889</v>
      </c>
      <c r="CI27" t="s">
        <v>278</v>
      </c>
      <c r="CJ27" t="s">
        <v>2153</v>
      </c>
      <c r="CK27" t="s">
        <v>920</v>
      </c>
      <c r="CL27" t="s">
        <v>178</v>
      </c>
      <c r="CM27">
        <v>2242305</v>
      </c>
      <c r="CN27">
        <v>9.9999997764825821E-3</v>
      </c>
      <c r="CO27">
        <v>0</v>
      </c>
      <c r="CP27" t="s">
        <v>501</v>
      </c>
      <c r="CQ27" t="s">
        <v>501</v>
      </c>
      <c r="CR27">
        <v>0</v>
      </c>
      <c r="CS27" t="s">
        <v>40</v>
      </c>
      <c r="CT27">
        <v>0</v>
      </c>
      <c r="CU27" t="s">
        <v>921</v>
      </c>
      <c r="CV27" t="s">
        <v>259</v>
      </c>
      <c r="CW27">
        <v>2</v>
      </c>
      <c r="CX27">
        <v>1</v>
      </c>
      <c r="CY27">
        <v>3759</v>
      </c>
      <c r="CZ27">
        <v>0</v>
      </c>
      <c r="DA27" t="s">
        <v>2154</v>
      </c>
      <c r="DB27" t="s">
        <v>250</v>
      </c>
      <c r="DC27">
        <v>1</v>
      </c>
      <c r="DD27">
        <v>0</v>
      </c>
      <c r="DF27" t="s">
        <v>260</v>
      </c>
      <c r="DG27">
        <v>0</v>
      </c>
      <c r="DH27">
        <v>0</v>
      </c>
      <c r="DL27" t="s">
        <v>261</v>
      </c>
      <c r="DM27">
        <v>2</v>
      </c>
      <c r="DN27">
        <v>0</v>
      </c>
      <c r="DP27" t="s">
        <v>262</v>
      </c>
      <c r="DQ27">
        <v>0</v>
      </c>
      <c r="DZ27" t="s">
        <v>167</v>
      </c>
      <c r="EA27">
        <v>0</v>
      </c>
      <c r="EB27">
        <v>0.96200001239776611</v>
      </c>
      <c r="ED27" t="s">
        <v>239</v>
      </c>
      <c r="EE27">
        <v>10</v>
      </c>
      <c r="EF27">
        <v>0</v>
      </c>
      <c r="EH27" t="s">
        <v>253</v>
      </c>
      <c r="EI27">
        <v>1</v>
      </c>
      <c r="EL27" t="s">
        <v>264</v>
      </c>
      <c r="EM27">
        <v>0</v>
      </c>
      <c r="EN27">
        <v>0</v>
      </c>
      <c r="EP27" t="s">
        <v>158</v>
      </c>
      <c r="EQ27">
        <v>7</v>
      </c>
      <c r="ES27" t="s">
        <v>170</v>
      </c>
      <c r="ET27">
        <v>10</v>
      </c>
      <c r="EV27" t="s">
        <v>160</v>
      </c>
      <c r="EW27">
        <v>3</v>
      </c>
      <c r="EY27" t="s">
        <v>172</v>
      </c>
      <c r="EZ27">
        <v>10</v>
      </c>
      <c r="FC27" t="s">
        <v>161</v>
      </c>
      <c r="FD27">
        <v>4</v>
      </c>
      <c r="FE27">
        <v>2</v>
      </c>
      <c r="FF27" t="s">
        <v>922</v>
      </c>
      <c r="FG27">
        <v>1</v>
      </c>
      <c r="FH27" s="179"/>
    </row>
    <row r="28" spans="1:164" ht="15" customHeight="1" x14ac:dyDescent="0.25">
      <c r="A28" t="s">
        <v>923</v>
      </c>
      <c r="B28" t="s">
        <v>924</v>
      </c>
      <c r="C28" t="s">
        <v>925</v>
      </c>
      <c r="D28">
        <v>5</v>
      </c>
      <c r="E28" t="s">
        <v>926</v>
      </c>
      <c r="F28" t="s">
        <v>927</v>
      </c>
      <c r="G28" t="s">
        <v>928</v>
      </c>
      <c r="H28" t="s">
        <v>929</v>
      </c>
      <c r="I28" t="s">
        <v>930</v>
      </c>
      <c r="J28" t="s">
        <v>931</v>
      </c>
      <c r="K28" t="s">
        <v>932</v>
      </c>
      <c r="L28">
        <v>18.803142547607418</v>
      </c>
      <c r="M28" t="s">
        <v>177</v>
      </c>
      <c r="N28" t="s">
        <v>177</v>
      </c>
      <c r="O28" t="s">
        <v>177</v>
      </c>
      <c r="P28" t="s">
        <v>178</v>
      </c>
      <c r="Q28" t="s">
        <v>178</v>
      </c>
      <c r="R28" t="s">
        <v>933</v>
      </c>
      <c r="S28" t="s">
        <v>933</v>
      </c>
      <c r="T28" t="s">
        <v>177</v>
      </c>
      <c r="V28" t="s">
        <v>565</v>
      </c>
      <c r="W28">
        <v>85000000</v>
      </c>
      <c r="X28">
        <v>6144283</v>
      </c>
      <c r="Y28" t="s">
        <v>177</v>
      </c>
      <c r="Z28" t="s">
        <v>934</v>
      </c>
      <c r="AB28">
        <v>10.05634593963623</v>
      </c>
      <c r="AC28">
        <v>2.9294686317443852</v>
      </c>
      <c r="AE28">
        <v>534</v>
      </c>
      <c r="AF28">
        <v>234</v>
      </c>
      <c r="AG28">
        <v>395</v>
      </c>
      <c r="AH28">
        <v>1297</v>
      </c>
      <c r="AI28">
        <v>662</v>
      </c>
      <c r="AJ28">
        <v>1774</v>
      </c>
      <c r="AK28">
        <v>21</v>
      </c>
      <c r="AL28">
        <v>5</v>
      </c>
      <c r="AM28">
        <v>15.346382141113279</v>
      </c>
      <c r="AN28">
        <v>5</v>
      </c>
      <c r="AO28">
        <v>1048.295043945312</v>
      </c>
      <c r="AS28">
        <v>97</v>
      </c>
      <c r="AT28">
        <v>101</v>
      </c>
      <c r="AU28">
        <v>91</v>
      </c>
      <c r="AV28">
        <v>41</v>
      </c>
      <c r="AW28">
        <v>286</v>
      </c>
      <c r="AX28">
        <v>4</v>
      </c>
      <c r="AY28">
        <v>0</v>
      </c>
      <c r="AZ28">
        <v>0</v>
      </c>
      <c r="BB28">
        <v>44.933261871337891</v>
      </c>
      <c r="BH28">
        <v>442708.34375</v>
      </c>
      <c r="BI28">
        <v>4.9000000953674316</v>
      </c>
      <c r="BJ28" t="s">
        <v>936</v>
      </c>
      <c r="BK28">
        <v>0.21314375102519989</v>
      </c>
      <c r="BL28" t="s">
        <v>178</v>
      </c>
      <c r="BO28" t="s">
        <v>178</v>
      </c>
      <c r="BQ28" t="s">
        <v>937</v>
      </c>
      <c r="BT28" t="s">
        <v>178</v>
      </c>
      <c r="BU28" t="s">
        <v>2150</v>
      </c>
      <c r="BV28" t="s">
        <v>2150</v>
      </c>
      <c r="BW28" t="s">
        <v>2150</v>
      </c>
      <c r="BZ28" t="s">
        <v>938</v>
      </c>
      <c r="CA28" t="s">
        <v>177</v>
      </c>
      <c r="CB28" t="s">
        <v>939</v>
      </c>
      <c r="CE28" t="s">
        <v>924</v>
      </c>
      <c r="CF28" t="s">
        <v>923</v>
      </c>
      <c r="CG28" t="s">
        <v>925</v>
      </c>
      <c r="CH28" t="s">
        <v>926</v>
      </c>
      <c r="CI28" t="s">
        <v>565</v>
      </c>
      <c r="CJ28" t="s">
        <v>2151</v>
      </c>
      <c r="CK28" t="s">
        <v>940</v>
      </c>
      <c r="CL28" t="s">
        <v>38</v>
      </c>
      <c r="CM28">
        <v>85000000</v>
      </c>
      <c r="CN28">
        <v>4.9000000953674316</v>
      </c>
      <c r="CO28">
        <v>442708</v>
      </c>
      <c r="CQ28" t="s">
        <v>935</v>
      </c>
      <c r="CR28">
        <v>534</v>
      </c>
      <c r="CS28" t="s">
        <v>53</v>
      </c>
      <c r="CT28">
        <v>1.4800000190734861</v>
      </c>
      <c r="CU28" t="s">
        <v>941</v>
      </c>
      <c r="CV28" t="s">
        <v>247</v>
      </c>
      <c r="CW28">
        <v>6</v>
      </c>
      <c r="CX28">
        <v>1</v>
      </c>
      <c r="CY28">
        <v>115282</v>
      </c>
      <c r="CZ28">
        <v>1774</v>
      </c>
      <c r="DA28" t="s">
        <v>2155</v>
      </c>
      <c r="DB28" t="s">
        <v>250</v>
      </c>
      <c r="DC28">
        <v>1</v>
      </c>
      <c r="DD28">
        <v>101</v>
      </c>
      <c r="DE28" t="s">
        <v>942</v>
      </c>
      <c r="DF28" t="s">
        <v>142</v>
      </c>
      <c r="DG28">
        <v>4</v>
      </c>
      <c r="DH28">
        <v>97</v>
      </c>
      <c r="DK28" t="s">
        <v>943</v>
      </c>
      <c r="DL28" t="s">
        <v>261</v>
      </c>
      <c r="DM28">
        <v>2</v>
      </c>
      <c r="DN28">
        <v>4</v>
      </c>
      <c r="DP28" t="s">
        <v>251</v>
      </c>
      <c r="DQ28">
        <v>1</v>
      </c>
      <c r="DR28">
        <v>0</v>
      </c>
      <c r="DZ28" t="s">
        <v>167</v>
      </c>
      <c r="EB28">
        <v>0.21314375102519989</v>
      </c>
      <c r="ED28" t="s">
        <v>252</v>
      </c>
      <c r="EE28">
        <v>1</v>
      </c>
      <c r="EH28" t="s">
        <v>253</v>
      </c>
      <c r="EI28">
        <v>1</v>
      </c>
      <c r="EJ28" t="s">
        <v>936</v>
      </c>
      <c r="EL28" t="s">
        <v>147</v>
      </c>
      <c r="EM28">
        <v>7</v>
      </c>
      <c r="EN28">
        <v>15000</v>
      </c>
      <c r="EP28" t="s">
        <v>158</v>
      </c>
      <c r="EQ28">
        <v>7</v>
      </c>
      <c r="ES28" t="s">
        <v>159</v>
      </c>
      <c r="ET28">
        <v>6</v>
      </c>
      <c r="EV28" t="s">
        <v>150</v>
      </c>
      <c r="EW28">
        <v>6</v>
      </c>
      <c r="EY28" t="s">
        <v>172</v>
      </c>
      <c r="EZ28">
        <v>10</v>
      </c>
      <c r="FC28" t="s">
        <v>161</v>
      </c>
      <c r="FD28">
        <v>4</v>
      </c>
      <c r="FE28">
        <v>5</v>
      </c>
      <c r="FF28" t="s">
        <v>242</v>
      </c>
      <c r="FG28">
        <v>10</v>
      </c>
      <c r="FH28" s="179"/>
    </row>
    <row r="29" spans="1:164" ht="15" customHeight="1" x14ac:dyDescent="0.25">
      <c r="A29" t="s">
        <v>944</v>
      </c>
      <c r="B29" t="s">
        <v>945</v>
      </c>
      <c r="C29" t="s">
        <v>946</v>
      </c>
      <c r="D29">
        <v>5</v>
      </c>
      <c r="E29" t="s">
        <v>926</v>
      </c>
      <c r="F29" t="s">
        <v>927</v>
      </c>
      <c r="G29" t="s">
        <v>928</v>
      </c>
      <c r="H29" t="s">
        <v>947</v>
      </c>
      <c r="I29" t="s">
        <v>948</v>
      </c>
      <c r="J29" t="s">
        <v>949</v>
      </c>
      <c r="K29" t="s">
        <v>950</v>
      </c>
      <c r="L29">
        <v>2.9984366893768311</v>
      </c>
      <c r="M29" t="s">
        <v>177</v>
      </c>
      <c r="N29" t="s">
        <v>177</v>
      </c>
      <c r="O29" t="s">
        <v>177</v>
      </c>
      <c r="P29" t="s">
        <v>178</v>
      </c>
      <c r="Q29" t="s">
        <v>178</v>
      </c>
      <c r="R29" t="s">
        <v>933</v>
      </c>
      <c r="S29" t="s">
        <v>933</v>
      </c>
      <c r="T29" t="s">
        <v>177</v>
      </c>
      <c r="V29" t="s">
        <v>601</v>
      </c>
      <c r="W29">
        <v>39570864</v>
      </c>
      <c r="X29">
        <v>2873418</v>
      </c>
      <c r="Y29" t="s">
        <v>177</v>
      </c>
      <c r="Z29" t="s">
        <v>934</v>
      </c>
      <c r="AB29">
        <v>1.6232563257217409</v>
      </c>
      <c r="AC29">
        <v>0.371440589427948</v>
      </c>
      <c r="AE29">
        <v>1622</v>
      </c>
      <c r="AF29">
        <v>172</v>
      </c>
      <c r="AG29">
        <v>1200</v>
      </c>
      <c r="AH29">
        <v>7388</v>
      </c>
      <c r="AI29">
        <v>3789</v>
      </c>
      <c r="AJ29">
        <v>9745</v>
      </c>
      <c r="AK29">
        <v>9</v>
      </c>
      <c r="AL29">
        <v>0</v>
      </c>
      <c r="AM29">
        <v>23.856903076171879</v>
      </c>
      <c r="AN29">
        <v>0</v>
      </c>
      <c r="AO29">
        <v>1.6917406320571899</v>
      </c>
      <c r="AS29">
        <v>452</v>
      </c>
      <c r="AT29">
        <v>10</v>
      </c>
      <c r="AU29">
        <v>10</v>
      </c>
      <c r="AV29">
        <v>8</v>
      </c>
      <c r="AW29">
        <v>53</v>
      </c>
      <c r="AX29">
        <v>0</v>
      </c>
      <c r="AY29">
        <v>0</v>
      </c>
      <c r="AZ29">
        <v>0</v>
      </c>
      <c r="BB29">
        <v>0</v>
      </c>
      <c r="BH29">
        <v>1978543.25</v>
      </c>
      <c r="BI29">
        <v>11.210000038146971</v>
      </c>
      <c r="BJ29" t="s">
        <v>951</v>
      </c>
      <c r="BK29">
        <v>0.72570949792861938</v>
      </c>
      <c r="BL29" t="s">
        <v>178</v>
      </c>
      <c r="BO29" t="s">
        <v>178</v>
      </c>
      <c r="BQ29" t="s">
        <v>952</v>
      </c>
      <c r="BT29" t="s">
        <v>178</v>
      </c>
      <c r="BU29" t="s">
        <v>2150</v>
      </c>
      <c r="BV29" t="s">
        <v>2150</v>
      </c>
      <c r="BW29" t="s">
        <v>2150</v>
      </c>
      <c r="BZ29" t="s">
        <v>953</v>
      </c>
      <c r="CA29" t="s">
        <v>177</v>
      </c>
      <c r="CB29" t="s">
        <v>939</v>
      </c>
      <c r="CE29" t="s">
        <v>945</v>
      </c>
      <c r="CF29" t="s">
        <v>944</v>
      </c>
      <c r="CG29" t="s">
        <v>946</v>
      </c>
      <c r="CH29" t="s">
        <v>926</v>
      </c>
      <c r="CI29" t="s">
        <v>601</v>
      </c>
      <c r="CJ29" t="s">
        <v>2153</v>
      </c>
      <c r="CK29" t="s">
        <v>940</v>
      </c>
      <c r="CL29" t="s">
        <v>38</v>
      </c>
      <c r="CM29">
        <v>39570864</v>
      </c>
      <c r="CN29">
        <v>11.210000038146971</v>
      </c>
      <c r="CO29">
        <v>1978543</v>
      </c>
      <c r="CQ29" t="s">
        <v>935</v>
      </c>
      <c r="CR29">
        <v>1622</v>
      </c>
      <c r="CS29" t="s">
        <v>53</v>
      </c>
      <c r="CT29">
        <v>2.6700000762939449</v>
      </c>
      <c r="CU29" t="s">
        <v>954</v>
      </c>
      <c r="CV29" t="s">
        <v>243</v>
      </c>
      <c r="CW29">
        <v>8</v>
      </c>
      <c r="CX29">
        <v>1</v>
      </c>
      <c r="CY29">
        <v>115282</v>
      </c>
      <c r="CZ29">
        <v>9745</v>
      </c>
      <c r="DA29" t="s">
        <v>2156</v>
      </c>
      <c r="DB29" t="s">
        <v>250</v>
      </c>
      <c r="DC29">
        <v>1</v>
      </c>
      <c r="DD29">
        <v>10</v>
      </c>
      <c r="DE29" t="s">
        <v>955</v>
      </c>
      <c r="DF29" t="s">
        <v>163</v>
      </c>
      <c r="DG29">
        <v>1</v>
      </c>
      <c r="DH29">
        <v>452</v>
      </c>
      <c r="DK29" t="s">
        <v>956</v>
      </c>
      <c r="DL29" t="s">
        <v>164</v>
      </c>
      <c r="DM29">
        <v>4</v>
      </c>
      <c r="DN29">
        <v>0</v>
      </c>
      <c r="DP29" t="s">
        <v>262</v>
      </c>
      <c r="DQ29">
        <v>0</v>
      </c>
      <c r="DR29">
        <v>0</v>
      </c>
      <c r="DZ29" t="s">
        <v>167</v>
      </c>
      <c r="EB29">
        <v>0.72570949792861938</v>
      </c>
      <c r="ED29" t="s">
        <v>168</v>
      </c>
      <c r="EE29">
        <v>7</v>
      </c>
      <c r="EH29" t="s">
        <v>253</v>
      </c>
      <c r="EI29">
        <v>1</v>
      </c>
      <c r="EJ29" t="s">
        <v>951</v>
      </c>
      <c r="EL29" t="s">
        <v>157</v>
      </c>
      <c r="EM29">
        <v>4</v>
      </c>
      <c r="EN29">
        <v>15000</v>
      </c>
      <c r="EP29" t="s">
        <v>158</v>
      </c>
      <c r="EQ29">
        <v>7</v>
      </c>
      <c r="ES29" t="s">
        <v>159</v>
      </c>
      <c r="ET29">
        <v>6</v>
      </c>
      <c r="EV29" t="s">
        <v>150</v>
      </c>
      <c r="EW29">
        <v>6</v>
      </c>
      <c r="EY29" t="s">
        <v>172</v>
      </c>
      <c r="EZ29">
        <v>10</v>
      </c>
      <c r="FC29" t="s">
        <v>161</v>
      </c>
      <c r="FD29">
        <v>4</v>
      </c>
      <c r="FE29">
        <v>5</v>
      </c>
      <c r="FF29" t="s">
        <v>242</v>
      </c>
      <c r="FG29">
        <v>10</v>
      </c>
      <c r="FH29" s="179"/>
    </row>
    <row r="30" spans="1:164" ht="15" customHeight="1" x14ac:dyDescent="0.25">
      <c r="A30" t="s">
        <v>904</v>
      </c>
      <c r="B30" t="s">
        <v>957</v>
      </c>
      <c r="C30" t="s">
        <v>958</v>
      </c>
      <c r="D30">
        <v>5</v>
      </c>
      <c r="E30" t="s">
        <v>926</v>
      </c>
      <c r="F30" t="s">
        <v>959</v>
      </c>
      <c r="G30" t="s">
        <v>960</v>
      </c>
      <c r="H30" t="s">
        <v>961</v>
      </c>
      <c r="I30" t="s">
        <v>962</v>
      </c>
      <c r="J30" t="s">
        <v>963</v>
      </c>
      <c r="K30" t="s">
        <v>950</v>
      </c>
      <c r="L30">
        <v>13.78930187225342</v>
      </c>
      <c r="M30" t="s">
        <v>177</v>
      </c>
      <c r="N30" t="s">
        <v>177</v>
      </c>
      <c r="O30" t="s">
        <v>178</v>
      </c>
      <c r="P30" t="s">
        <v>178</v>
      </c>
      <c r="Q30" t="s">
        <v>178</v>
      </c>
      <c r="R30" t="s">
        <v>896</v>
      </c>
      <c r="S30" t="s">
        <v>896</v>
      </c>
      <c r="T30" t="s">
        <v>177</v>
      </c>
      <c r="V30" t="s">
        <v>500</v>
      </c>
      <c r="W30">
        <v>119900000</v>
      </c>
      <c r="X30">
        <v>173485632</v>
      </c>
      <c r="Y30" t="s">
        <v>177</v>
      </c>
      <c r="Z30" t="s">
        <v>964</v>
      </c>
      <c r="AB30">
        <v>8.244135856628418</v>
      </c>
      <c r="AC30">
        <v>5.5237417221069336</v>
      </c>
      <c r="AE30">
        <v>3872</v>
      </c>
      <c r="AF30">
        <v>1223</v>
      </c>
      <c r="AG30">
        <v>3409</v>
      </c>
      <c r="AH30">
        <v>5313</v>
      </c>
      <c r="AI30">
        <v>6708</v>
      </c>
      <c r="AJ30">
        <v>9830</v>
      </c>
      <c r="AK30">
        <v>49</v>
      </c>
      <c r="AL30">
        <v>1</v>
      </c>
      <c r="AM30">
        <v>60.617973327636719</v>
      </c>
      <c r="AN30">
        <v>1</v>
      </c>
      <c r="AO30">
        <v>42.686851501464837</v>
      </c>
      <c r="AS30">
        <v>175</v>
      </c>
      <c r="AT30">
        <v>201</v>
      </c>
      <c r="AU30">
        <v>419</v>
      </c>
      <c r="AV30">
        <v>136</v>
      </c>
      <c r="AW30">
        <v>357</v>
      </c>
      <c r="AX30">
        <v>0</v>
      </c>
      <c r="AY30">
        <v>0</v>
      </c>
      <c r="AZ30">
        <v>2</v>
      </c>
      <c r="BB30">
        <v>2.1231389045715332</v>
      </c>
      <c r="BH30">
        <v>193387.09375</v>
      </c>
      <c r="BI30">
        <v>1.200000047683716</v>
      </c>
      <c r="BJ30" t="s">
        <v>317</v>
      </c>
      <c r="BK30">
        <v>0.16443803906440729</v>
      </c>
      <c r="BL30" t="s">
        <v>178</v>
      </c>
      <c r="BO30" t="s">
        <v>178</v>
      </c>
      <c r="BQ30" t="s">
        <v>966</v>
      </c>
      <c r="BT30" t="s">
        <v>178</v>
      </c>
      <c r="BU30" t="s">
        <v>2150</v>
      </c>
      <c r="BV30" t="s">
        <v>2150</v>
      </c>
      <c r="BW30" t="s">
        <v>2150</v>
      </c>
      <c r="BZ30" t="s">
        <v>967</v>
      </c>
      <c r="CA30" t="s">
        <v>177</v>
      </c>
      <c r="CB30" t="s">
        <v>939</v>
      </c>
      <c r="CE30" t="s">
        <v>957</v>
      </c>
      <c r="CF30" t="s">
        <v>904</v>
      </c>
      <c r="CG30" t="s">
        <v>958</v>
      </c>
      <c r="CH30" t="s">
        <v>926</v>
      </c>
      <c r="CI30" t="s">
        <v>500</v>
      </c>
      <c r="CJ30" t="s">
        <v>2153</v>
      </c>
      <c r="CK30" t="s">
        <v>968</v>
      </c>
      <c r="CL30" t="s">
        <v>38</v>
      </c>
      <c r="CM30">
        <v>119900000</v>
      </c>
      <c r="CN30">
        <v>1.200000047683716</v>
      </c>
      <c r="CO30">
        <v>193387</v>
      </c>
      <c r="CQ30" t="s">
        <v>965</v>
      </c>
      <c r="CR30">
        <v>3872</v>
      </c>
      <c r="CS30" t="s">
        <v>53</v>
      </c>
      <c r="CT30">
        <v>0</v>
      </c>
      <c r="CU30" t="s">
        <v>907</v>
      </c>
      <c r="CV30" t="s">
        <v>259</v>
      </c>
      <c r="CW30">
        <v>2</v>
      </c>
      <c r="CX30">
        <v>2</v>
      </c>
      <c r="CY30">
        <v>9546</v>
      </c>
      <c r="CZ30">
        <v>9830</v>
      </c>
      <c r="DA30" t="s">
        <v>969</v>
      </c>
      <c r="DB30" t="s">
        <v>235</v>
      </c>
      <c r="DC30">
        <v>10</v>
      </c>
      <c r="DD30">
        <v>201</v>
      </c>
      <c r="DE30" t="s">
        <v>970</v>
      </c>
      <c r="DF30" t="s">
        <v>163</v>
      </c>
      <c r="DG30">
        <v>1</v>
      </c>
      <c r="DH30">
        <v>175</v>
      </c>
      <c r="DK30" t="s">
        <v>971</v>
      </c>
      <c r="DL30" t="s">
        <v>261</v>
      </c>
      <c r="DM30">
        <v>2</v>
      </c>
      <c r="DN30">
        <v>0</v>
      </c>
      <c r="DP30" t="s">
        <v>262</v>
      </c>
      <c r="DQ30">
        <v>0</v>
      </c>
      <c r="DR30">
        <v>0</v>
      </c>
      <c r="DZ30" t="s">
        <v>167</v>
      </c>
      <c r="EB30">
        <v>0.16443803906440729</v>
      </c>
      <c r="ED30" t="s">
        <v>252</v>
      </c>
      <c r="EE30">
        <v>1</v>
      </c>
      <c r="EH30" t="s">
        <v>253</v>
      </c>
      <c r="EI30">
        <v>1</v>
      </c>
      <c r="EL30" t="s">
        <v>157</v>
      </c>
      <c r="EM30">
        <v>4</v>
      </c>
      <c r="EN30">
        <v>4565000</v>
      </c>
      <c r="EP30" t="s">
        <v>148</v>
      </c>
      <c r="EQ30">
        <v>4</v>
      </c>
      <c r="ES30" t="s">
        <v>149</v>
      </c>
      <c r="ET30">
        <v>2</v>
      </c>
      <c r="EV30" t="s">
        <v>150</v>
      </c>
      <c r="EW30">
        <v>6</v>
      </c>
      <c r="EY30" t="s">
        <v>172</v>
      </c>
      <c r="EZ30">
        <v>10</v>
      </c>
      <c r="FC30" t="s">
        <v>161</v>
      </c>
      <c r="FD30">
        <v>4</v>
      </c>
      <c r="FE30">
        <v>5</v>
      </c>
      <c r="FF30" t="s">
        <v>242</v>
      </c>
      <c r="FG30">
        <v>10</v>
      </c>
      <c r="FH30" s="179"/>
    </row>
    <row r="31" spans="1:164" ht="15" customHeight="1" x14ac:dyDescent="0.25">
      <c r="A31" t="s">
        <v>972</v>
      </c>
      <c r="B31" t="s">
        <v>973</v>
      </c>
      <c r="C31" t="s">
        <v>974</v>
      </c>
      <c r="D31">
        <v>5</v>
      </c>
      <c r="E31" t="s">
        <v>926</v>
      </c>
      <c r="F31" t="s">
        <v>927</v>
      </c>
      <c r="G31" t="s">
        <v>975</v>
      </c>
      <c r="H31" t="s">
        <v>976</v>
      </c>
      <c r="I31" t="s">
        <v>977</v>
      </c>
      <c r="J31" t="s">
        <v>978</v>
      </c>
      <c r="K31" t="s">
        <v>950</v>
      </c>
      <c r="L31">
        <v>65.911972045898438</v>
      </c>
      <c r="M31" t="s">
        <v>177</v>
      </c>
      <c r="N31" t="s">
        <v>177</v>
      </c>
      <c r="O31" t="s">
        <v>178</v>
      </c>
      <c r="P31" t="s">
        <v>178</v>
      </c>
      <c r="Q31" t="s">
        <v>178</v>
      </c>
      <c r="R31" t="s">
        <v>979</v>
      </c>
      <c r="S31" t="s">
        <v>979</v>
      </c>
      <c r="T31" t="s">
        <v>177</v>
      </c>
      <c r="V31" t="s">
        <v>500</v>
      </c>
      <c r="W31">
        <v>863000000</v>
      </c>
      <c r="X31">
        <v>40841408</v>
      </c>
      <c r="Y31" t="s">
        <v>177</v>
      </c>
      <c r="Z31" t="s">
        <v>980</v>
      </c>
      <c r="AB31">
        <v>32.096115112304688</v>
      </c>
      <c r="AC31">
        <v>17.650571823120121</v>
      </c>
      <c r="AE31">
        <v>23310</v>
      </c>
      <c r="AF31">
        <v>8888</v>
      </c>
      <c r="AG31">
        <v>19801</v>
      </c>
      <c r="AH31">
        <v>41100</v>
      </c>
      <c r="AI31">
        <v>49671</v>
      </c>
      <c r="AJ31">
        <v>73381</v>
      </c>
      <c r="AK31">
        <v>1201</v>
      </c>
      <c r="AL31">
        <v>3</v>
      </c>
      <c r="AM31">
        <v>326.86141967773438</v>
      </c>
      <c r="AN31">
        <v>3</v>
      </c>
      <c r="AO31">
        <v>96.680122375488281</v>
      </c>
      <c r="AS31">
        <v>441</v>
      </c>
      <c r="AT31">
        <v>3275</v>
      </c>
      <c r="AU31">
        <v>2000</v>
      </c>
      <c r="AV31">
        <v>2308</v>
      </c>
      <c r="AW31">
        <v>8315</v>
      </c>
      <c r="AX31">
        <v>71</v>
      </c>
      <c r="AY31">
        <v>0</v>
      </c>
      <c r="AZ31">
        <v>32</v>
      </c>
      <c r="BB31">
        <v>12.24948024749756</v>
      </c>
      <c r="BH31">
        <v>163708.0625</v>
      </c>
      <c r="BI31">
        <v>4.5999999046325684</v>
      </c>
      <c r="BJ31" t="s">
        <v>317</v>
      </c>
      <c r="BK31">
        <v>0.57444667816162109</v>
      </c>
      <c r="BL31" t="s">
        <v>178</v>
      </c>
      <c r="BO31" t="s">
        <v>178</v>
      </c>
      <c r="BQ31" t="s">
        <v>981</v>
      </c>
      <c r="BT31" t="s">
        <v>178</v>
      </c>
      <c r="BU31" t="s">
        <v>2150</v>
      </c>
      <c r="BV31" t="s">
        <v>2150</v>
      </c>
      <c r="BW31" t="s">
        <v>2150</v>
      </c>
      <c r="BZ31" t="s">
        <v>967</v>
      </c>
      <c r="CA31" t="s">
        <v>177</v>
      </c>
      <c r="CB31" t="s">
        <v>939</v>
      </c>
      <c r="CE31" t="s">
        <v>973</v>
      </c>
      <c r="CF31" t="s">
        <v>972</v>
      </c>
      <c r="CG31" t="s">
        <v>974</v>
      </c>
      <c r="CH31" t="s">
        <v>926</v>
      </c>
      <c r="CI31" t="s">
        <v>500</v>
      </c>
      <c r="CJ31" t="s">
        <v>2151</v>
      </c>
      <c r="CK31" t="s">
        <v>982</v>
      </c>
      <c r="CL31" t="s">
        <v>38</v>
      </c>
      <c r="CM31">
        <v>863560000</v>
      </c>
      <c r="CN31">
        <v>4.5999999046325684</v>
      </c>
      <c r="CO31">
        <v>163708</v>
      </c>
      <c r="CQ31" t="s">
        <v>965</v>
      </c>
      <c r="CR31">
        <v>23310</v>
      </c>
      <c r="CS31" t="s">
        <v>53</v>
      </c>
      <c r="CT31">
        <v>0</v>
      </c>
      <c r="CU31" t="s">
        <v>907</v>
      </c>
      <c r="CV31" t="s">
        <v>259</v>
      </c>
      <c r="CW31">
        <v>2</v>
      </c>
      <c r="CX31">
        <v>4</v>
      </c>
      <c r="CY31">
        <v>105922</v>
      </c>
      <c r="CZ31">
        <v>73381</v>
      </c>
      <c r="DA31" t="s">
        <v>2157</v>
      </c>
      <c r="DB31" t="s">
        <v>154</v>
      </c>
      <c r="DC31">
        <v>7</v>
      </c>
      <c r="DD31">
        <v>3275</v>
      </c>
      <c r="DE31" t="s">
        <v>983</v>
      </c>
      <c r="DF31" t="s">
        <v>142</v>
      </c>
      <c r="DG31">
        <v>4</v>
      </c>
      <c r="DH31">
        <v>441</v>
      </c>
      <c r="DK31" t="s">
        <v>984</v>
      </c>
      <c r="DL31" t="s">
        <v>261</v>
      </c>
      <c r="DM31">
        <v>2</v>
      </c>
      <c r="DN31">
        <v>71</v>
      </c>
      <c r="DP31" t="s">
        <v>251</v>
      </c>
      <c r="DQ31">
        <v>1</v>
      </c>
      <c r="DR31">
        <v>0</v>
      </c>
      <c r="DZ31" t="s">
        <v>167</v>
      </c>
      <c r="EB31">
        <v>0.57444667816162109</v>
      </c>
      <c r="ED31" t="s">
        <v>168</v>
      </c>
      <c r="EE31">
        <v>7</v>
      </c>
      <c r="EH31" t="s">
        <v>253</v>
      </c>
      <c r="EI31">
        <v>1</v>
      </c>
      <c r="EL31" t="s">
        <v>157</v>
      </c>
      <c r="EM31">
        <v>4</v>
      </c>
      <c r="EN31">
        <v>195000</v>
      </c>
      <c r="EP31" t="s">
        <v>148</v>
      </c>
      <c r="EQ31">
        <v>4</v>
      </c>
      <c r="ES31" t="s">
        <v>149</v>
      </c>
      <c r="ET31">
        <v>2</v>
      </c>
      <c r="EV31" t="s">
        <v>150</v>
      </c>
      <c r="EW31">
        <v>6</v>
      </c>
      <c r="EY31" t="s">
        <v>172</v>
      </c>
      <c r="EZ31">
        <v>10</v>
      </c>
      <c r="FC31" t="s">
        <v>161</v>
      </c>
      <c r="FD31">
        <v>4</v>
      </c>
      <c r="FE31">
        <v>5</v>
      </c>
      <c r="FF31" t="s">
        <v>242</v>
      </c>
      <c r="FG31">
        <v>10</v>
      </c>
      <c r="FH31" s="179"/>
    </row>
    <row r="32" spans="1:164" ht="15" customHeight="1" x14ac:dyDescent="0.25">
      <c r="A32" t="s">
        <v>985</v>
      </c>
      <c r="B32" t="s">
        <v>986</v>
      </c>
      <c r="C32" t="s">
        <v>987</v>
      </c>
      <c r="D32">
        <v>5</v>
      </c>
      <c r="E32" t="s">
        <v>926</v>
      </c>
      <c r="F32" t="s">
        <v>959</v>
      </c>
      <c r="G32" t="s">
        <v>988</v>
      </c>
      <c r="H32" t="s">
        <v>989</v>
      </c>
      <c r="I32" t="s">
        <v>990</v>
      </c>
      <c r="J32" t="s">
        <v>991</v>
      </c>
      <c r="K32" t="s">
        <v>932</v>
      </c>
      <c r="L32">
        <v>2.6901488304138179</v>
      </c>
      <c r="M32" t="s">
        <v>177</v>
      </c>
      <c r="N32" t="s">
        <v>177</v>
      </c>
      <c r="O32" t="s">
        <v>177</v>
      </c>
      <c r="P32" t="s">
        <v>178</v>
      </c>
      <c r="Q32" t="s">
        <v>178</v>
      </c>
      <c r="R32" t="s">
        <v>896</v>
      </c>
      <c r="S32" t="s">
        <v>896</v>
      </c>
      <c r="T32" t="s">
        <v>177</v>
      </c>
      <c r="V32" t="s">
        <v>601</v>
      </c>
      <c r="W32">
        <v>4250000</v>
      </c>
      <c r="X32">
        <v>307214</v>
      </c>
      <c r="Y32" t="s">
        <v>177</v>
      </c>
      <c r="Z32" t="s">
        <v>992</v>
      </c>
      <c r="AB32">
        <v>0.80115950107574463</v>
      </c>
      <c r="AC32">
        <v>0</v>
      </c>
      <c r="AE32">
        <v>139</v>
      </c>
      <c r="AF32">
        <v>0</v>
      </c>
      <c r="AG32">
        <v>125</v>
      </c>
      <c r="AH32">
        <v>81</v>
      </c>
      <c r="AI32">
        <v>207</v>
      </c>
      <c r="AJ32">
        <v>228</v>
      </c>
      <c r="AK32">
        <v>0</v>
      </c>
      <c r="AL32">
        <v>0</v>
      </c>
      <c r="AM32">
        <v>3.1776115894317631</v>
      </c>
      <c r="AN32">
        <v>0</v>
      </c>
      <c r="AO32">
        <v>6.4474067687988281</v>
      </c>
      <c r="AS32">
        <v>3</v>
      </c>
      <c r="AT32">
        <v>8</v>
      </c>
      <c r="AU32">
        <v>0</v>
      </c>
      <c r="AV32">
        <v>8</v>
      </c>
      <c r="AW32">
        <v>10</v>
      </c>
      <c r="AX32">
        <v>0</v>
      </c>
      <c r="AY32">
        <v>0</v>
      </c>
      <c r="AZ32">
        <v>0</v>
      </c>
      <c r="BB32">
        <v>0</v>
      </c>
      <c r="BH32">
        <v>531250</v>
      </c>
      <c r="BI32">
        <v>9.9999997764825821E-3</v>
      </c>
      <c r="BJ32" t="s">
        <v>317</v>
      </c>
      <c r="BK32">
        <v>0.1558258980512619</v>
      </c>
      <c r="BL32" t="s">
        <v>178</v>
      </c>
      <c r="BO32" t="s">
        <v>178</v>
      </c>
      <c r="BQ32" t="s">
        <v>994</v>
      </c>
      <c r="BT32" t="s">
        <v>178</v>
      </c>
      <c r="BU32" t="s">
        <v>2150</v>
      </c>
      <c r="BV32" t="s">
        <v>2150</v>
      </c>
      <c r="BW32" t="s">
        <v>2150</v>
      </c>
      <c r="BZ32" t="s">
        <v>995</v>
      </c>
      <c r="CA32" t="s">
        <v>177</v>
      </c>
      <c r="CB32" t="s">
        <v>939</v>
      </c>
      <c r="CE32" t="s">
        <v>986</v>
      </c>
      <c r="CF32" t="s">
        <v>985</v>
      </c>
      <c r="CG32" t="s">
        <v>987</v>
      </c>
      <c r="CH32" t="s">
        <v>926</v>
      </c>
      <c r="CI32" t="s">
        <v>601</v>
      </c>
      <c r="CJ32" t="s">
        <v>2153</v>
      </c>
      <c r="CK32" t="s">
        <v>996</v>
      </c>
      <c r="CL32" t="s">
        <v>38</v>
      </c>
      <c r="CM32">
        <v>4250000</v>
      </c>
      <c r="CN32">
        <v>0</v>
      </c>
      <c r="CO32">
        <v>531250</v>
      </c>
      <c r="CQ32" t="s">
        <v>993</v>
      </c>
      <c r="CR32">
        <v>139</v>
      </c>
      <c r="CS32" t="s">
        <v>40</v>
      </c>
      <c r="CT32">
        <v>1.129999995231628</v>
      </c>
      <c r="CU32" t="s">
        <v>941</v>
      </c>
      <c r="CV32" t="s">
        <v>247</v>
      </c>
      <c r="CW32">
        <v>6</v>
      </c>
      <c r="CX32">
        <v>1</v>
      </c>
      <c r="CY32">
        <v>9546</v>
      </c>
      <c r="CZ32">
        <v>228</v>
      </c>
      <c r="DA32" t="s">
        <v>2155</v>
      </c>
      <c r="DB32" t="s">
        <v>250</v>
      </c>
      <c r="DC32">
        <v>1</v>
      </c>
      <c r="DD32">
        <v>8</v>
      </c>
      <c r="DE32" t="s">
        <v>997</v>
      </c>
      <c r="DF32" t="s">
        <v>163</v>
      </c>
      <c r="DG32">
        <v>1</v>
      </c>
      <c r="DH32">
        <v>3</v>
      </c>
      <c r="DK32" t="s">
        <v>984</v>
      </c>
      <c r="DL32" t="s">
        <v>261</v>
      </c>
      <c r="DM32">
        <v>2</v>
      </c>
      <c r="DN32">
        <v>0</v>
      </c>
      <c r="DP32" t="s">
        <v>262</v>
      </c>
      <c r="DQ32">
        <v>0</v>
      </c>
      <c r="DR32">
        <v>0</v>
      </c>
      <c r="DZ32" t="s">
        <v>167</v>
      </c>
      <c r="EB32">
        <v>0.1558258980512619</v>
      </c>
      <c r="ED32" t="s">
        <v>252</v>
      </c>
      <c r="EE32">
        <v>1</v>
      </c>
      <c r="EH32" t="s">
        <v>253</v>
      </c>
      <c r="EI32">
        <v>1</v>
      </c>
      <c r="EL32" t="s">
        <v>169</v>
      </c>
      <c r="EM32">
        <v>1</v>
      </c>
      <c r="EO32" t="s">
        <v>998</v>
      </c>
      <c r="EQ32">
        <v>0</v>
      </c>
      <c r="ES32" t="s">
        <v>159</v>
      </c>
      <c r="ET32">
        <v>6</v>
      </c>
      <c r="EV32" t="s">
        <v>160</v>
      </c>
      <c r="EW32">
        <v>3</v>
      </c>
      <c r="EY32" t="s">
        <v>172</v>
      </c>
      <c r="EZ32">
        <v>10</v>
      </c>
      <c r="FC32" t="s">
        <v>161</v>
      </c>
      <c r="FD32">
        <v>4</v>
      </c>
      <c r="FE32">
        <v>5</v>
      </c>
      <c r="FF32" t="s">
        <v>242</v>
      </c>
      <c r="FG32">
        <v>10</v>
      </c>
      <c r="FH32" s="179"/>
    </row>
    <row r="33" spans="1:164" ht="15" customHeight="1" x14ac:dyDescent="0.25">
      <c r="A33" t="s">
        <v>535</v>
      </c>
      <c r="B33" t="s">
        <v>534</v>
      </c>
      <c r="C33" t="s">
        <v>1000</v>
      </c>
      <c r="D33">
        <v>6</v>
      </c>
      <c r="E33" t="s">
        <v>499</v>
      </c>
      <c r="F33" t="s">
        <v>517</v>
      </c>
      <c r="G33" t="s">
        <v>518</v>
      </c>
      <c r="H33" t="s">
        <v>538</v>
      </c>
      <c r="I33" t="s">
        <v>539</v>
      </c>
      <c r="J33" t="s">
        <v>540</v>
      </c>
      <c r="K33" t="s">
        <v>541</v>
      </c>
      <c r="L33">
        <v>44.447505950927727</v>
      </c>
      <c r="M33" t="s">
        <v>177</v>
      </c>
      <c r="N33" t="s">
        <v>178</v>
      </c>
      <c r="O33" t="s">
        <v>178</v>
      </c>
      <c r="P33" t="s">
        <v>178</v>
      </c>
      <c r="Q33" t="s">
        <v>178</v>
      </c>
      <c r="R33" t="s">
        <v>522</v>
      </c>
      <c r="S33" t="s">
        <v>542</v>
      </c>
      <c r="T33" t="s">
        <v>177</v>
      </c>
      <c r="V33" t="s">
        <v>500</v>
      </c>
      <c r="W33">
        <v>99653000</v>
      </c>
      <c r="X33">
        <v>6037488</v>
      </c>
      <c r="Y33" t="s">
        <v>177</v>
      </c>
      <c r="AB33">
        <v>12.03630352020264</v>
      </c>
      <c r="AC33">
        <v>3.726129531860352</v>
      </c>
      <c r="AD33">
        <v>0</v>
      </c>
      <c r="AE33">
        <v>15541</v>
      </c>
      <c r="AF33">
        <v>4726</v>
      </c>
      <c r="AG33">
        <v>13009</v>
      </c>
      <c r="AH33">
        <v>23447</v>
      </c>
      <c r="AI33">
        <v>43667</v>
      </c>
      <c r="AJ33">
        <v>55015</v>
      </c>
      <c r="AK33">
        <v>96</v>
      </c>
      <c r="AL33">
        <v>7</v>
      </c>
      <c r="AM33">
        <v>138.50288391113281</v>
      </c>
      <c r="AN33">
        <v>7</v>
      </c>
      <c r="AO33">
        <v>15.10172271728516</v>
      </c>
      <c r="AS33">
        <v>3259</v>
      </c>
      <c r="AT33">
        <v>3023</v>
      </c>
      <c r="AU33">
        <v>1336</v>
      </c>
      <c r="AV33">
        <v>2652</v>
      </c>
      <c r="AW33">
        <v>9386</v>
      </c>
      <c r="AX33">
        <v>6</v>
      </c>
      <c r="AY33">
        <v>0</v>
      </c>
      <c r="AZ33">
        <v>17</v>
      </c>
      <c r="BA33">
        <v>0</v>
      </c>
      <c r="BB33">
        <v>3.2652001827955253E-2</v>
      </c>
      <c r="BG33" t="s">
        <v>537</v>
      </c>
      <c r="BH33">
        <v>32964.93359375</v>
      </c>
      <c r="BI33">
        <v>1.4600000381469731</v>
      </c>
      <c r="BK33">
        <v>0.78274166584014893</v>
      </c>
      <c r="BL33" t="s">
        <v>178</v>
      </c>
      <c r="BO33" t="s">
        <v>178</v>
      </c>
      <c r="BQ33" t="s">
        <v>511</v>
      </c>
      <c r="BR33">
        <v>0</v>
      </c>
      <c r="BT33" t="s">
        <v>178</v>
      </c>
      <c r="BU33" t="s">
        <v>2150</v>
      </c>
      <c r="BV33" t="s">
        <v>2150</v>
      </c>
      <c r="BW33" t="s">
        <v>2150</v>
      </c>
      <c r="BZ33" t="s">
        <v>543</v>
      </c>
      <c r="CA33" t="s">
        <v>177</v>
      </c>
      <c r="CB33" t="s">
        <v>513</v>
      </c>
      <c r="CE33" t="s">
        <v>534</v>
      </c>
      <c r="CF33" t="s">
        <v>535</v>
      </c>
      <c r="CG33" t="s">
        <v>536</v>
      </c>
      <c r="CH33" t="s">
        <v>499</v>
      </c>
      <c r="CI33" t="s">
        <v>500</v>
      </c>
      <c r="CJ33" t="s">
        <v>2153</v>
      </c>
      <c r="CK33" t="s">
        <v>334</v>
      </c>
      <c r="CL33" t="s">
        <v>178</v>
      </c>
      <c r="CM33">
        <v>99653000</v>
      </c>
      <c r="CN33">
        <v>1.4600000381469731</v>
      </c>
      <c r="CO33">
        <v>196554.234375</v>
      </c>
      <c r="CP33" t="s">
        <v>1001</v>
      </c>
      <c r="CQ33" t="s">
        <v>537</v>
      </c>
      <c r="CR33">
        <v>15541</v>
      </c>
      <c r="CS33" t="s">
        <v>40</v>
      </c>
      <c r="CT33">
        <v>2.812999963760376</v>
      </c>
      <c r="CV33" t="s">
        <v>243</v>
      </c>
      <c r="CW33">
        <v>8</v>
      </c>
      <c r="CX33">
        <v>3</v>
      </c>
      <c r="CY33">
        <v>4731145</v>
      </c>
      <c r="CZ33">
        <v>55015</v>
      </c>
      <c r="DA33" t="s">
        <v>2158</v>
      </c>
      <c r="DB33" t="s">
        <v>250</v>
      </c>
      <c r="DC33">
        <v>1</v>
      </c>
      <c r="DD33">
        <v>3023</v>
      </c>
      <c r="DE33" t="s">
        <v>2159</v>
      </c>
      <c r="DF33" t="s">
        <v>142</v>
      </c>
      <c r="DG33">
        <v>4</v>
      </c>
      <c r="DH33">
        <v>15541</v>
      </c>
      <c r="DI33">
        <v>147283200</v>
      </c>
      <c r="DJ33">
        <v>7740717.5</v>
      </c>
      <c r="DK33" t="s">
        <v>2160</v>
      </c>
      <c r="DL33" t="s">
        <v>143</v>
      </c>
      <c r="DM33">
        <v>8</v>
      </c>
      <c r="DN33">
        <v>6</v>
      </c>
      <c r="DO33" t="s">
        <v>2161</v>
      </c>
      <c r="DP33" t="s">
        <v>251</v>
      </c>
      <c r="DQ33">
        <v>1</v>
      </c>
      <c r="DR33">
        <v>14.439000129699711</v>
      </c>
      <c r="DT33" t="s">
        <v>263</v>
      </c>
      <c r="DU33">
        <v>2</v>
      </c>
      <c r="DV33">
        <v>0</v>
      </c>
      <c r="DZ33" t="s">
        <v>167</v>
      </c>
      <c r="EA33">
        <v>0</v>
      </c>
      <c r="EB33">
        <v>0.78274166584014893</v>
      </c>
      <c r="ED33" t="s">
        <v>239</v>
      </c>
      <c r="EE33">
        <v>10</v>
      </c>
      <c r="EF33">
        <v>0</v>
      </c>
      <c r="EH33" t="s">
        <v>253</v>
      </c>
      <c r="EI33">
        <v>1</v>
      </c>
      <c r="EJ33" t="s">
        <v>342</v>
      </c>
      <c r="EL33" t="s">
        <v>147</v>
      </c>
      <c r="EM33">
        <v>7</v>
      </c>
      <c r="EN33">
        <v>0</v>
      </c>
      <c r="EP33" t="s">
        <v>148</v>
      </c>
      <c r="EQ33">
        <v>4</v>
      </c>
      <c r="ES33" t="s">
        <v>149</v>
      </c>
      <c r="ET33">
        <v>2</v>
      </c>
      <c r="EV33" t="s">
        <v>150</v>
      </c>
      <c r="EW33">
        <v>6</v>
      </c>
      <c r="EY33" t="s">
        <v>172</v>
      </c>
      <c r="EZ33">
        <v>10</v>
      </c>
      <c r="FA33">
        <v>0</v>
      </c>
      <c r="FC33" t="s">
        <v>161</v>
      </c>
      <c r="FD33">
        <v>4</v>
      </c>
      <c r="FE33">
        <v>0</v>
      </c>
      <c r="FG33">
        <v>0</v>
      </c>
      <c r="FH33" s="179"/>
    </row>
    <row r="34" spans="1:164" ht="15" customHeight="1" x14ac:dyDescent="0.25">
      <c r="A34" t="s">
        <v>639</v>
      </c>
      <c r="B34" t="s">
        <v>638</v>
      </c>
      <c r="C34" t="s">
        <v>1002</v>
      </c>
      <c r="D34">
        <v>6</v>
      </c>
      <c r="E34" t="s">
        <v>499</v>
      </c>
      <c r="F34" t="s">
        <v>631</v>
      </c>
      <c r="G34" t="s">
        <v>557</v>
      </c>
      <c r="H34" t="s">
        <v>632</v>
      </c>
      <c r="I34" t="s">
        <v>633</v>
      </c>
      <c r="J34" t="s">
        <v>634</v>
      </c>
      <c r="K34" t="s">
        <v>611</v>
      </c>
      <c r="L34">
        <v>18.736551284790039</v>
      </c>
      <c r="M34" t="s">
        <v>178</v>
      </c>
      <c r="N34" t="s">
        <v>178</v>
      </c>
      <c r="O34" t="s">
        <v>177</v>
      </c>
      <c r="P34" t="s">
        <v>178</v>
      </c>
      <c r="Q34" t="s">
        <v>178</v>
      </c>
      <c r="R34" t="s">
        <v>635</v>
      </c>
      <c r="S34" t="s">
        <v>636</v>
      </c>
      <c r="T34" t="s">
        <v>178</v>
      </c>
      <c r="V34" t="s">
        <v>609</v>
      </c>
      <c r="W34">
        <v>109000</v>
      </c>
      <c r="X34">
        <v>5514</v>
      </c>
      <c r="Y34" t="s">
        <v>177</v>
      </c>
      <c r="AB34">
        <v>6.8302888870239258</v>
      </c>
      <c r="AC34">
        <v>1.0813363790512081</v>
      </c>
      <c r="AD34">
        <v>0</v>
      </c>
      <c r="AE34">
        <v>261</v>
      </c>
      <c r="AF34">
        <v>170</v>
      </c>
      <c r="AG34">
        <v>133</v>
      </c>
      <c r="AH34">
        <v>1037</v>
      </c>
      <c r="AI34">
        <v>435</v>
      </c>
      <c r="AJ34">
        <v>1267</v>
      </c>
      <c r="AK34">
        <v>0</v>
      </c>
      <c r="AL34">
        <v>1</v>
      </c>
      <c r="AM34">
        <v>27.32913970947266</v>
      </c>
      <c r="AN34">
        <v>1</v>
      </c>
      <c r="AO34">
        <v>28.87845611572266</v>
      </c>
      <c r="BK34">
        <v>0.74820303916931152</v>
      </c>
      <c r="BL34" t="s">
        <v>178</v>
      </c>
      <c r="BO34" t="s">
        <v>178</v>
      </c>
      <c r="BQ34" t="s">
        <v>612</v>
      </c>
      <c r="BR34">
        <v>0</v>
      </c>
      <c r="BT34" t="s">
        <v>178</v>
      </c>
      <c r="BU34" t="s">
        <v>2150</v>
      </c>
      <c r="BV34" t="s">
        <v>2150</v>
      </c>
      <c r="BW34" t="s">
        <v>2150</v>
      </c>
      <c r="BZ34" t="s">
        <v>623</v>
      </c>
      <c r="CA34" t="s">
        <v>177</v>
      </c>
      <c r="CB34" t="s">
        <v>513</v>
      </c>
      <c r="CE34" t="s">
        <v>638</v>
      </c>
      <c r="CF34" t="s">
        <v>639</v>
      </c>
      <c r="CG34" t="s">
        <v>640</v>
      </c>
      <c r="CH34" t="s">
        <v>499</v>
      </c>
      <c r="CI34" t="s">
        <v>609</v>
      </c>
      <c r="CJ34" t="s">
        <v>2120</v>
      </c>
      <c r="CL34" t="s">
        <v>177</v>
      </c>
      <c r="CM34">
        <v>109000</v>
      </c>
      <c r="CN34">
        <v>0</v>
      </c>
      <c r="CO34">
        <v>0</v>
      </c>
      <c r="CP34" t="s">
        <v>1001</v>
      </c>
      <c r="CQ34" t="s">
        <v>501</v>
      </c>
      <c r="CR34">
        <v>261</v>
      </c>
      <c r="CS34" t="s">
        <v>40</v>
      </c>
      <c r="CX34">
        <v>5</v>
      </c>
      <c r="CY34">
        <v>739473</v>
      </c>
      <c r="CZ34">
        <v>1267</v>
      </c>
      <c r="DA34" t="s">
        <v>2162</v>
      </c>
      <c r="DB34" t="s">
        <v>250</v>
      </c>
      <c r="DC34">
        <v>1</v>
      </c>
      <c r="DE34" t="s">
        <v>396</v>
      </c>
      <c r="DF34" t="s">
        <v>260</v>
      </c>
      <c r="DG34">
        <v>0</v>
      </c>
      <c r="DH34">
        <v>0</v>
      </c>
      <c r="DN34">
        <v>0</v>
      </c>
      <c r="DP34" t="s">
        <v>262</v>
      </c>
      <c r="DQ34">
        <v>0</v>
      </c>
      <c r="DV34">
        <v>0</v>
      </c>
      <c r="DZ34" t="s">
        <v>167</v>
      </c>
      <c r="EA34">
        <v>0</v>
      </c>
      <c r="EB34">
        <v>0.74820303916931152</v>
      </c>
      <c r="ED34" t="s">
        <v>168</v>
      </c>
      <c r="EE34">
        <v>7</v>
      </c>
      <c r="EF34">
        <v>0</v>
      </c>
      <c r="EH34" t="s">
        <v>253</v>
      </c>
      <c r="EI34">
        <v>1</v>
      </c>
      <c r="EJ34" t="s">
        <v>342</v>
      </c>
      <c r="EL34" t="s">
        <v>264</v>
      </c>
      <c r="EM34">
        <v>0</v>
      </c>
      <c r="EN34">
        <v>0</v>
      </c>
      <c r="EP34" t="s">
        <v>241</v>
      </c>
      <c r="EQ34">
        <v>10</v>
      </c>
      <c r="ES34" t="s">
        <v>149</v>
      </c>
      <c r="ET34">
        <v>2</v>
      </c>
      <c r="EV34" t="s">
        <v>256</v>
      </c>
      <c r="EW34">
        <v>0</v>
      </c>
      <c r="EY34" t="s">
        <v>172</v>
      </c>
      <c r="EZ34">
        <v>10</v>
      </c>
      <c r="FA34">
        <v>0</v>
      </c>
      <c r="FC34" t="s">
        <v>161</v>
      </c>
      <c r="FD34">
        <v>4</v>
      </c>
      <c r="FE34">
        <v>0</v>
      </c>
      <c r="FG34">
        <v>0</v>
      </c>
      <c r="FH34" s="179"/>
    </row>
    <row r="35" spans="1:164" ht="15" customHeight="1" x14ac:dyDescent="0.25">
      <c r="A35" t="s">
        <v>615</v>
      </c>
      <c r="B35" t="s">
        <v>614</v>
      </c>
      <c r="C35" t="s">
        <v>616</v>
      </c>
      <c r="D35">
        <v>6</v>
      </c>
      <c r="E35" t="s">
        <v>499</v>
      </c>
      <c r="F35" t="s">
        <v>617</v>
      </c>
      <c r="G35" t="s">
        <v>504</v>
      </c>
      <c r="H35" t="s">
        <v>618</v>
      </c>
      <c r="I35" t="s">
        <v>619</v>
      </c>
      <c r="J35" t="s">
        <v>620</v>
      </c>
      <c r="K35" t="s">
        <v>611</v>
      </c>
      <c r="L35">
        <v>0.44737619161605829</v>
      </c>
      <c r="M35" t="s">
        <v>178</v>
      </c>
      <c r="N35" t="s">
        <v>178</v>
      </c>
      <c r="O35" t="s">
        <v>177</v>
      </c>
      <c r="P35" t="s">
        <v>178</v>
      </c>
      <c r="Q35" t="s">
        <v>178</v>
      </c>
      <c r="R35" t="s">
        <v>621</v>
      </c>
      <c r="S35" t="s">
        <v>622</v>
      </c>
      <c r="T35" t="s">
        <v>178</v>
      </c>
      <c r="V35" t="s">
        <v>609</v>
      </c>
      <c r="W35">
        <v>109000</v>
      </c>
      <c r="X35">
        <v>5514</v>
      </c>
      <c r="Y35" t="s">
        <v>177</v>
      </c>
      <c r="AB35">
        <v>0.44737619161605829</v>
      </c>
      <c r="AC35">
        <v>0</v>
      </c>
      <c r="AD35">
        <v>0</v>
      </c>
      <c r="AE35">
        <v>1122</v>
      </c>
      <c r="AF35">
        <v>0</v>
      </c>
      <c r="AG35">
        <v>1095</v>
      </c>
      <c r="AH35">
        <v>232</v>
      </c>
      <c r="AI35">
        <v>1476</v>
      </c>
      <c r="AJ35">
        <v>1502</v>
      </c>
      <c r="AK35">
        <v>3</v>
      </c>
      <c r="AM35">
        <v>7.7089004516601563</v>
      </c>
      <c r="BG35" t="s">
        <v>537</v>
      </c>
      <c r="BI35">
        <v>5</v>
      </c>
      <c r="BK35">
        <v>0.14249999821186071</v>
      </c>
      <c r="BL35" t="s">
        <v>178</v>
      </c>
      <c r="BO35" t="s">
        <v>178</v>
      </c>
      <c r="BQ35" t="s">
        <v>612</v>
      </c>
      <c r="BR35">
        <v>0</v>
      </c>
      <c r="BT35" t="s">
        <v>178</v>
      </c>
      <c r="BU35" t="s">
        <v>2150</v>
      </c>
      <c r="BV35" t="s">
        <v>2150</v>
      </c>
      <c r="BW35" t="s">
        <v>2150</v>
      </c>
      <c r="BZ35" t="s">
        <v>623</v>
      </c>
      <c r="CA35" t="s">
        <v>177</v>
      </c>
      <c r="CB35" t="s">
        <v>513</v>
      </c>
      <c r="CE35" t="s">
        <v>614</v>
      </c>
      <c r="CF35" t="s">
        <v>615</v>
      </c>
      <c r="CG35" t="s">
        <v>616</v>
      </c>
      <c r="CH35" t="s">
        <v>499</v>
      </c>
      <c r="CI35" t="s">
        <v>609</v>
      </c>
      <c r="CJ35" t="s">
        <v>2120</v>
      </c>
      <c r="CL35" t="s">
        <v>177</v>
      </c>
      <c r="CM35">
        <v>109000</v>
      </c>
      <c r="CN35">
        <v>5</v>
      </c>
      <c r="CO35">
        <v>0</v>
      </c>
      <c r="CP35" t="s">
        <v>1001</v>
      </c>
      <c r="CQ35" t="s">
        <v>537</v>
      </c>
      <c r="CR35">
        <v>1122</v>
      </c>
      <c r="CS35" t="s">
        <v>40</v>
      </c>
      <c r="CX35">
        <v>3</v>
      </c>
      <c r="CY35">
        <v>350682</v>
      </c>
      <c r="CZ35">
        <v>1502</v>
      </c>
      <c r="DA35" t="s">
        <v>2163</v>
      </c>
      <c r="DB35" t="s">
        <v>250</v>
      </c>
      <c r="DC35">
        <v>1</v>
      </c>
      <c r="DE35" t="s">
        <v>396</v>
      </c>
      <c r="DF35" t="s">
        <v>260</v>
      </c>
      <c r="DG35">
        <v>0</v>
      </c>
      <c r="DH35">
        <v>0</v>
      </c>
      <c r="DN35">
        <v>0</v>
      </c>
      <c r="DO35" t="s">
        <v>396</v>
      </c>
      <c r="DP35" t="s">
        <v>262</v>
      </c>
      <c r="DQ35">
        <v>0</v>
      </c>
      <c r="DV35">
        <v>0</v>
      </c>
      <c r="DZ35" t="s">
        <v>167</v>
      </c>
      <c r="EA35">
        <v>0</v>
      </c>
      <c r="EB35">
        <v>0.14249999821186071</v>
      </c>
      <c r="ED35" t="s">
        <v>252</v>
      </c>
      <c r="EE35">
        <v>1</v>
      </c>
      <c r="EF35">
        <v>0</v>
      </c>
      <c r="EH35" t="s">
        <v>253</v>
      </c>
      <c r="EI35">
        <v>1</v>
      </c>
      <c r="EJ35" t="s">
        <v>342</v>
      </c>
      <c r="EL35" t="s">
        <v>264</v>
      </c>
      <c r="EM35">
        <v>0</v>
      </c>
      <c r="EN35">
        <v>0</v>
      </c>
      <c r="EP35" t="s">
        <v>241</v>
      </c>
      <c r="EQ35">
        <v>10</v>
      </c>
      <c r="ES35" t="s">
        <v>149</v>
      </c>
      <c r="ET35">
        <v>2</v>
      </c>
      <c r="EV35" t="s">
        <v>256</v>
      </c>
      <c r="EW35">
        <v>0</v>
      </c>
      <c r="EY35" t="s">
        <v>172</v>
      </c>
      <c r="EZ35">
        <v>10</v>
      </c>
      <c r="FA35">
        <v>0</v>
      </c>
      <c r="FC35" t="s">
        <v>161</v>
      </c>
      <c r="FD35">
        <v>4</v>
      </c>
      <c r="FE35">
        <v>0</v>
      </c>
      <c r="FG35">
        <v>0</v>
      </c>
      <c r="FH35" s="179"/>
    </row>
    <row r="36" spans="1:164" ht="15" customHeight="1" x14ac:dyDescent="0.25">
      <c r="A36" t="s">
        <v>625</v>
      </c>
      <c r="B36" t="s">
        <v>624</v>
      </c>
      <c r="C36" t="s">
        <v>626</v>
      </c>
      <c r="D36">
        <v>6</v>
      </c>
      <c r="E36" t="s">
        <v>499</v>
      </c>
      <c r="F36" t="s">
        <v>610</v>
      </c>
      <c r="G36" t="s">
        <v>504</v>
      </c>
      <c r="H36" t="s">
        <v>505</v>
      </c>
      <c r="I36" t="s">
        <v>506</v>
      </c>
      <c r="J36" t="s">
        <v>507</v>
      </c>
      <c r="K36" t="s">
        <v>611</v>
      </c>
      <c r="L36">
        <v>52.888210296630859</v>
      </c>
      <c r="M36" t="s">
        <v>177</v>
      </c>
      <c r="N36" t="s">
        <v>178</v>
      </c>
      <c r="O36" t="s">
        <v>177</v>
      </c>
      <c r="P36" t="s">
        <v>178</v>
      </c>
      <c r="Q36" t="s">
        <v>178</v>
      </c>
      <c r="R36" t="s">
        <v>509</v>
      </c>
      <c r="S36" t="s">
        <v>627</v>
      </c>
      <c r="T36" t="s">
        <v>178</v>
      </c>
      <c r="V36" t="s">
        <v>609</v>
      </c>
      <c r="W36">
        <v>109000</v>
      </c>
      <c r="X36">
        <v>5514</v>
      </c>
      <c r="Y36" t="s">
        <v>177</v>
      </c>
      <c r="AB36">
        <v>16.73944091796875</v>
      </c>
      <c r="AC36">
        <v>10.14413547515869</v>
      </c>
      <c r="AD36">
        <v>0</v>
      </c>
      <c r="AE36">
        <v>5251</v>
      </c>
      <c r="AF36">
        <v>9243</v>
      </c>
      <c r="AG36">
        <v>4835</v>
      </c>
      <c r="AH36">
        <v>11187</v>
      </c>
      <c r="AI36">
        <v>13675</v>
      </c>
      <c r="AJ36">
        <v>20978</v>
      </c>
      <c r="AK36">
        <v>25</v>
      </c>
      <c r="AL36">
        <v>2</v>
      </c>
      <c r="AM36">
        <v>104.5637283325195</v>
      </c>
      <c r="AN36">
        <v>2</v>
      </c>
      <c r="AO36">
        <v>1308.191162109375</v>
      </c>
      <c r="BI36">
        <v>5</v>
      </c>
      <c r="BK36">
        <v>0.18696193397045141</v>
      </c>
      <c r="BL36" t="s">
        <v>178</v>
      </c>
      <c r="BO36" t="s">
        <v>178</v>
      </c>
      <c r="BQ36" t="s">
        <v>612</v>
      </c>
      <c r="BR36">
        <v>0</v>
      </c>
      <c r="BT36" t="s">
        <v>178</v>
      </c>
      <c r="BU36" t="s">
        <v>2150</v>
      </c>
      <c r="BV36" t="s">
        <v>2150</v>
      </c>
      <c r="BW36" t="s">
        <v>2150</v>
      </c>
      <c r="BZ36" t="s">
        <v>623</v>
      </c>
      <c r="CA36" t="s">
        <v>177</v>
      </c>
      <c r="CB36" t="s">
        <v>513</v>
      </c>
      <c r="CE36" t="s">
        <v>624</v>
      </c>
      <c r="CF36" t="s">
        <v>625</v>
      </c>
      <c r="CG36" t="s">
        <v>626</v>
      </c>
      <c r="CH36" t="s">
        <v>499</v>
      </c>
      <c r="CI36" t="s">
        <v>609</v>
      </c>
      <c r="CJ36" t="s">
        <v>2120</v>
      </c>
      <c r="CL36" t="s">
        <v>178</v>
      </c>
      <c r="CM36">
        <v>109000</v>
      </c>
      <c r="CN36">
        <v>5</v>
      </c>
      <c r="CO36">
        <v>0</v>
      </c>
      <c r="CP36" t="s">
        <v>1001</v>
      </c>
      <c r="CQ36" t="s">
        <v>501</v>
      </c>
      <c r="CR36">
        <v>5251</v>
      </c>
      <c r="CS36" t="s">
        <v>40</v>
      </c>
      <c r="CX36">
        <v>12</v>
      </c>
      <c r="CY36">
        <v>5081827</v>
      </c>
      <c r="CZ36">
        <v>20978</v>
      </c>
      <c r="DA36" t="s">
        <v>2164</v>
      </c>
      <c r="DB36" t="s">
        <v>250</v>
      </c>
      <c r="DC36">
        <v>1</v>
      </c>
      <c r="DE36" t="s">
        <v>396</v>
      </c>
      <c r="DF36" t="s">
        <v>260</v>
      </c>
      <c r="DG36">
        <v>0</v>
      </c>
      <c r="DH36">
        <v>0</v>
      </c>
      <c r="DN36">
        <v>0</v>
      </c>
      <c r="DO36" t="s">
        <v>396</v>
      </c>
      <c r="DP36" t="s">
        <v>262</v>
      </c>
      <c r="DQ36">
        <v>0</v>
      </c>
      <c r="DV36">
        <v>0</v>
      </c>
      <c r="DZ36" t="s">
        <v>167</v>
      </c>
      <c r="EA36">
        <v>0</v>
      </c>
      <c r="EB36">
        <v>0.18696193397045141</v>
      </c>
      <c r="ED36" t="s">
        <v>252</v>
      </c>
      <c r="EE36">
        <v>1</v>
      </c>
      <c r="EF36">
        <v>0</v>
      </c>
      <c r="EH36" t="s">
        <v>253</v>
      </c>
      <c r="EI36">
        <v>1</v>
      </c>
      <c r="EJ36" t="s">
        <v>342</v>
      </c>
      <c r="EL36" t="s">
        <v>264</v>
      </c>
      <c r="EM36">
        <v>0</v>
      </c>
      <c r="EN36">
        <v>0</v>
      </c>
      <c r="EP36" t="s">
        <v>241</v>
      </c>
      <c r="EQ36">
        <v>10</v>
      </c>
      <c r="ES36" t="s">
        <v>149</v>
      </c>
      <c r="ET36">
        <v>2</v>
      </c>
      <c r="EV36" t="s">
        <v>256</v>
      </c>
      <c r="EW36">
        <v>0</v>
      </c>
      <c r="EY36" t="s">
        <v>172</v>
      </c>
      <c r="EZ36">
        <v>10</v>
      </c>
      <c r="FA36">
        <v>0</v>
      </c>
      <c r="FC36" t="s">
        <v>161</v>
      </c>
      <c r="FD36">
        <v>4</v>
      </c>
      <c r="FE36">
        <v>0</v>
      </c>
      <c r="FG36">
        <v>0</v>
      </c>
      <c r="FH36" s="179"/>
    </row>
    <row r="37" spans="1:164" ht="15" customHeight="1" x14ac:dyDescent="0.25">
      <c r="A37" t="s">
        <v>674</v>
      </c>
      <c r="B37" t="s">
        <v>673</v>
      </c>
      <c r="C37" t="s">
        <v>675</v>
      </c>
      <c r="D37">
        <v>6</v>
      </c>
      <c r="E37" t="s">
        <v>499</v>
      </c>
      <c r="F37" t="s">
        <v>610</v>
      </c>
      <c r="G37" t="s">
        <v>504</v>
      </c>
      <c r="H37" t="s">
        <v>676</v>
      </c>
      <c r="I37" t="s">
        <v>677</v>
      </c>
      <c r="J37" t="s">
        <v>678</v>
      </c>
      <c r="K37" t="s">
        <v>611</v>
      </c>
      <c r="L37">
        <v>0.71043217182159424</v>
      </c>
      <c r="M37" t="s">
        <v>177</v>
      </c>
      <c r="N37" t="s">
        <v>178</v>
      </c>
      <c r="O37" t="s">
        <v>177</v>
      </c>
      <c r="P37" t="s">
        <v>178</v>
      </c>
      <c r="Q37" t="s">
        <v>178</v>
      </c>
      <c r="R37" t="s">
        <v>679</v>
      </c>
      <c r="S37" t="s">
        <v>680</v>
      </c>
      <c r="T37" t="s">
        <v>178</v>
      </c>
      <c r="V37" t="s">
        <v>609</v>
      </c>
      <c r="W37">
        <v>109000</v>
      </c>
      <c r="X37">
        <v>5514</v>
      </c>
      <c r="Y37" t="s">
        <v>177</v>
      </c>
      <c r="AB37">
        <v>0.70105105638504028</v>
      </c>
      <c r="AC37">
        <v>9.380510076880455E-3</v>
      </c>
      <c r="AD37">
        <v>0</v>
      </c>
      <c r="AE37">
        <v>633</v>
      </c>
      <c r="AF37">
        <v>0</v>
      </c>
      <c r="AG37">
        <v>529</v>
      </c>
      <c r="AH37">
        <v>2597</v>
      </c>
      <c r="AI37">
        <v>1131</v>
      </c>
      <c r="AJ37">
        <v>3407</v>
      </c>
      <c r="AK37">
        <v>4</v>
      </c>
      <c r="AL37">
        <v>0</v>
      </c>
      <c r="AM37">
        <v>8.820770263671875</v>
      </c>
      <c r="AN37">
        <v>0</v>
      </c>
      <c r="BG37" t="s">
        <v>537</v>
      </c>
      <c r="BJ37" t="s">
        <v>364</v>
      </c>
      <c r="BK37">
        <v>0.20257329940795901</v>
      </c>
      <c r="BL37" t="s">
        <v>178</v>
      </c>
      <c r="BO37" t="s">
        <v>178</v>
      </c>
      <c r="BQ37" t="s">
        <v>681</v>
      </c>
      <c r="BR37">
        <v>0</v>
      </c>
      <c r="BT37" t="s">
        <v>178</v>
      </c>
      <c r="BU37" t="s">
        <v>2150</v>
      </c>
      <c r="BV37" t="s">
        <v>2150</v>
      </c>
      <c r="BW37" t="s">
        <v>2150</v>
      </c>
      <c r="BZ37" t="s">
        <v>613</v>
      </c>
      <c r="CA37" t="s">
        <v>177</v>
      </c>
      <c r="CB37" t="s">
        <v>513</v>
      </c>
      <c r="CE37" t="s">
        <v>673</v>
      </c>
      <c r="CF37" t="s">
        <v>674</v>
      </c>
      <c r="CG37" t="s">
        <v>675</v>
      </c>
      <c r="CH37" t="s">
        <v>499</v>
      </c>
      <c r="CI37" t="s">
        <v>609</v>
      </c>
      <c r="CJ37" t="s">
        <v>2120</v>
      </c>
      <c r="CL37" t="s">
        <v>177</v>
      </c>
      <c r="CM37">
        <v>109000</v>
      </c>
      <c r="CN37">
        <v>0</v>
      </c>
      <c r="CO37">
        <v>0</v>
      </c>
      <c r="CP37" t="s">
        <v>1001</v>
      </c>
      <c r="CQ37" t="s">
        <v>537</v>
      </c>
      <c r="CR37">
        <v>633</v>
      </c>
      <c r="CS37" t="s">
        <v>40</v>
      </c>
      <c r="CX37">
        <v>12</v>
      </c>
      <c r="CY37">
        <v>5081827</v>
      </c>
      <c r="CZ37">
        <v>3407</v>
      </c>
      <c r="DA37" t="s">
        <v>2165</v>
      </c>
      <c r="DB37" t="s">
        <v>250</v>
      </c>
      <c r="DC37">
        <v>1</v>
      </c>
      <c r="DE37" t="s">
        <v>396</v>
      </c>
      <c r="DF37" t="s">
        <v>260</v>
      </c>
      <c r="DG37">
        <v>0</v>
      </c>
      <c r="DH37">
        <v>0</v>
      </c>
      <c r="DN37">
        <v>0</v>
      </c>
      <c r="DO37" t="s">
        <v>396</v>
      </c>
      <c r="DP37" t="s">
        <v>262</v>
      </c>
      <c r="DQ37">
        <v>0</v>
      </c>
      <c r="DV37">
        <v>0</v>
      </c>
      <c r="DZ37" t="s">
        <v>167</v>
      </c>
      <c r="EA37">
        <v>0</v>
      </c>
      <c r="EB37">
        <v>0.20257329940795901</v>
      </c>
      <c r="ED37" t="s">
        <v>252</v>
      </c>
      <c r="EE37">
        <v>1</v>
      </c>
      <c r="EF37">
        <v>0</v>
      </c>
      <c r="EH37" t="s">
        <v>253</v>
      </c>
      <c r="EI37">
        <v>1</v>
      </c>
      <c r="EJ37" t="s">
        <v>364</v>
      </c>
      <c r="EL37" t="s">
        <v>264</v>
      </c>
      <c r="EM37">
        <v>0</v>
      </c>
      <c r="EN37">
        <v>0</v>
      </c>
      <c r="EP37" t="s">
        <v>241</v>
      </c>
      <c r="EQ37">
        <v>10</v>
      </c>
      <c r="ES37" t="s">
        <v>149</v>
      </c>
      <c r="ET37">
        <v>2</v>
      </c>
      <c r="EV37" t="s">
        <v>256</v>
      </c>
      <c r="EW37">
        <v>0</v>
      </c>
      <c r="EY37" t="s">
        <v>172</v>
      </c>
      <c r="EZ37">
        <v>10</v>
      </c>
      <c r="FA37">
        <v>0</v>
      </c>
      <c r="FC37" t="s">
        <v>161</v>
      </c>
      <c r="FD37">
        <v>4</v>
      </c>
      <c r="FE37">
        <v>0</v>
      </c>
      <c r="FG37">
        <v>0</v>
      </c>
      <c r="FH37" s="179"/>
    </row>
    <row r="38" spans="1:164" ht="15" customHeight="1" x14ac:dyDescent="0.25">
      <c r="A38" t="s">
        <v>683</v>
      </c>
      <c r="B38" t="s">
        <v>682</v>
      </c>
      <c r="C38" t="s">
        <v>1004</v>
      </c>
      <c r="D38">
        <v>6</v>
      </c>
      <c r="E38" t="s">
        <v>499</v>
      </c>
      <c r="F38" t="s">
        <v>610</v>
      </c>
      <c r="G38" t="s">
        <v>504</v>
      </c>
      <c r="H38" t="s">
        <v>676</v>
      </c>
      <c r="I38" t="s">
        <v>677</v>
      </c>
      <c r="J38" t="s">
        <v>678</v>
      </c>
      <c r="K38" t="s">
        <v>611</v>
      </c>
      <c r="L38">
        <v>0.71043217182159424</v>
      </c>
      <c r="M38" t="s">
        <v>178</v>
      </c>
      <c r="N38" t="s">
        <v>178</v>
      </c>
      <c r="O38" t="s">
        <v>177</v>
      </c>
      <c r="P38" t="s">
        <v>178</v>
      </c>
      <c r="Q38" t="s">
        <v>178</v>
      </c>
      <c r="R38" t="s">
        <v>679</v>
      </c>
      <c r="S38" t="s">
        <v>680</v>
      </c>
      <c r="T38" t="s">
        <v>178</v>
      </c>
      <c r="V38" t="s">
        <v>609</v>
      </c>
      <c r="W38">
        <v>109000</v>
      </c>
      <c r="X38">
        <v>5514</v>
      </c>
      <c r="Y38" t="s">
        <v>177</v>
      </c>
      <c r="AB38">
        <v>0.70105105638504028</v>
      </c>
      <c r="AC38">
        <v>9.380510076880455E-3</v>
      </c>
      <c r="AD38">
        <v>0</v>
      </c>
      <c r="AE38">
        <v>633</v>
      </c>
      <c r="AF38">
        <v>0</v>
      </c>
      <c r="AG38">
        <v>529</v>
      </c>
      <c r="AH38">
        <v>2597</v>
      </c>
      <c r="AI38">
        <v>1131</v>
      </c>
      <c r="AJ38">
        <v>3407</v>
      </c>
      <c r="AK38">
        <v>4</v>
      </c>
      <c r="AL38">
        <v>0</v>
      </c>
      <c r="AM38">
        <v>8.820770263671875</v>
      </c>
      <c r="AN38">
        <v>0</v>
      </c>
      <c r="BG38" t="s">
        <v>537</v>
      </c>
      <c r="BI38">
        <v>5</v>
      </c>
      <c r="BK38">
        <v>0.20257329940795901</v>
      </c>
      <c r="BL38" t="s">
        <v>178</v>
      </c>
      <c r="BO38" t="s">
        <v>178</v>
      </c>
      <c r="BQ38" t="s">
        <v>612</v>
      </c>
      <c r="BR38">
        <v>0</v>
      </c>
      <c r="BT38" t="s">
        <v>178</v>
      </c>
      <c r="BU38" t="s">
        <v>2150</v>
      </c>
      <c r="BV38" t="s">
        <v>2150</v>
      </c>
      <c r="BW38" t="s">
        <v>2150</v>
      </c>
      <c r="BZ38" t="s">
        <v>623</v>
      </c>
      <c r="CA38" t="s">
        <v>177</v>
      </c>
      <c r="CB38" t="s">
        <v>513</v>
      </c>
      <c r="CE38" t="s">
        <v>682</v>
      </c>
      <c r="CF38" t="s">
        <v>683</v>
      </c>
      <c r="CG38" t="s">
        <v>684</v>
      </c>
      <c r="CH38" t="s">
        <v>499</v>
      </c>
      <c r="CI38" t="s">
        <v>609</v>
      </c>
      <c r="CJ38" t="s">
        <v>2120</v>
      </c>
      <c r="CL38" t="s">
        <v>177</v>
      </c>
      <c r="CM38">
        <v>109000</v>
      </c>
      <c r="CN38">
        <v>5</v>
      </c>
      <c r="CO38">
        <v>0</v>
      </c>
      <c r="CP38" t="s">
        <v>1001</v>
      </c>
      <c r="CQ38" t="s">
        <v>537</v>
      </c>
      <c r="CR38">
        <v>633</v>
      </c>
      <c r="CS38" t="s">
        <v>40</v>
      </c>
      <c r="CX38">
        <v>6</v>
      </c>
      <c r="CY38">
        <v>5081827</v>
      </c>
      <c r="CZ38">
        <v>3407</v>
      </c>
      <c r="DA38" t="s">
        <v>2165</v>
      </c>
      <c r="DB38" t="s">
        <v>250</v>
      </c>
      <c r="DC38">
        <v>1</v>
      </c>
      <c r="DE38" t="s">
        <v>396</v>
      </c>
      <c r="DF38" t="s">
        <v>260</v>
      </c>
      <c r="DG38">
        <v>0</v>
      </c>
      <c r="DH38">
        <v>0</v>
      </c>
      <c r="DN38">
        <v>0</v>
      </c>
      <c r="DO38" t="s">
        <v>396</v>
      </c>
      <c r="DP38" t="s">
        <v>262</v>
      </c>
      <c r="DQ38">
        <v>0</v>
      </c>
      <c r="DV38">
        <v>0</v>
      </c>
      <c r="DZ38" t="s">
        <v>167</v>
      </c>
      <c r="EA38">
        <v>0</v>
      </c>
      <c r="EB38">
        <v>0.20257329940795901</v>
      </c>
      <c r="ED38" t="s">
        <v>252</v>
      </c>
      <c r="EE38">
        <v>1</v>
      </c>
      <c r="EF38">
        <v>0</v>
      </c>
      <c r="EH38" t="s">
        <v>253</v>
      </c>
      <c r="EI38">
        <v>1</v>
      </c>
      <c r="EJ38" t="s">
        <v>342</v>
      </c>
      <c r="EL38" t="s">
        <v>264</v>
      </c>
      <c r="EM38">
        <v>0</v>
      </c>
      <c r="EN38">
        <v>0</v>
      </c>
      <c r="EP38" t="s">
        <v>241</v>
      </c>
      <c r="EQ38">
        <v>10</v>
      </c>
      <c r="ES38" t="s">
        <v>149</v>
      </c>
      <c r="ET38">
        <v>2</v>
      </c>
      <c r="EV38" t="s">
        <v>256</v>
      </c>
      <c r="EW38">
        <v>0</v>
      </c>
      <c r="EY38" t="s">
        <v>172</v>
      </c>
      <c r="EZ38">
        <v>10</v>
      </c>
      <c r="FA38">
        <v>0</v>
      </c>
      <c r="FC38" t="s">
        <v>161</v>
      </c>
      <c r="FD38">
        <v>4</v>
      </c>
      <c r="FE38">
        <v>0</v>
      </c>
      <c r="FG38">
        <v>0</v>
      </c>
      <c r="FH38" s="179"/>
    </row>
    <row r="39" spans="1:164" ht="15" customHeight="1" x14ac:dyDescent="0.25">
      <c r="A39" t="s">
        <v>686</v>
      </c>
      <c r="B39" t="s">
        <v>685</v>
      </c>
      <c r="C39" t="s">
        <v>687</v>
      </c>
      <c r="D39">
        <v>6</v>
      </c>
      <c r="E39" t="s">
        <v>499</v>
      </c>
      <c r="F39" t="s">
        <v>688</v>
      </c>
      <c r="G39" t="s">
        <v>504</v>
      </c>
      <c r="H39" t="s">
        <v>689</v>
      </c>
      <c r="I39" t="s">
        <v>690</v>
      </c>
      <c r="J39" t="s">
        <v>691</v>
      </c>
      <c r="K39" t="s">
        <v>611</v>
      </c>
      <c r="L39">
        <v>91.212043762207031</v>
      </c>
      <c r="M39" t="s">
        <v>178</v>
      </c>
      <c r="N39" t="s">
        <v>178</v>
      </c>
      <c r="O39" t="s">
        <v>177</v>
      </c>
      <c r="P39" t="s">
        <v>178</v>
      </c>
      <c r="Q39" t="s">
        <v>178</v>
      </c>
      <c r="R39" t="s">
        <v>692</v>
      </c>
      <c r="S39" t="s">
        <v>693</v>
      </c>
      <c r="T39" t="s">
        <v>178</v>
      </c>
      <c r="V39" t="s">
        <v>609</v>
      </c>
      <c r="W39">
        <v>109000</v>
      </c>
      <c r="X39">
        <v>5514</v>
      </c>
      <c r="Y39" t="s">
        <v>177</v>
      </c>
      <c r="AB39">
        <v>78.649642944335938</v>
      </c>
      <c r="AC39">
        <v>11.882020950317379</v>
      </c>
      <c r="AD39">
        <v>0</v>
      </c>
      <c r="AE39">
        <v>2655</v>
      </c>
      <c r="AF39">
        <v>1209</v>
      </c>
      <c r="AG39">
        <v>2270</v>
      </c>
      <c r="AH39">
        <v>2423</v>
      </c>
      <c r="AI39">
        <v>5294</v>
      </c>
      <c r="AJ39">
        <v>6415</v>
      </c>
      <c r="AK39">
        <v>12</v>
      </c>
      <c r="AL39">
        <v>0</v>
      </c>
      <c r="AM39">
        <v>72.513603210449219</v>
      </c>
      <c r="AN39">
        <v>0</v>
      </c>
      <c r="BG39" t="s">
        <v>537</v>
      </c>
      <c r="BI39">
        <v>5</v>
      </c>
      <c r="BK39">
        <v>0.54637801647186279</v>
      </c>
      <c r="BL39" t="s">
        <v>178</v>
      </c>
      <c r="BO39" t="s">
        <v>178</v>
      </c>
      <c r="BQ39" t="s">
        <v>612</v>
      </c>
      <c r="BR39">
        <v>0</v>
      </c>
      <c r="BT39" t="s">
        <v>178</v>
      </c>
      <c r="BU39" t="s">
        <v>2150</v>
      </c>
      <c r="BV39" t="s">
        <v>2150</v>
      </c>
      <c r="BW39" t="s">
        <v>2150</v>
      </c>
      <c r="BZ39" t="s">
        <v>623</v>
      </c>
      <c r="CA39" t="s">
        <v>177</v>
      </c>
      <c r="CB39" t="s">
        <v>513</v>
      </c>
      <c r="CE39" t="s">
        <v>685</v>
      </c>
      <c r="CF39" t="s">
        <v>686</v>
      </c>
      <c r="CG39" t="s">
        <v>687</v>
      </c>
      <c r="CH39" t="s">
        <v>499</v>
      </c>
      <c r="CI39" t="s">
        <v>609</v>
      </c>
      <c r="CJ39" t="s">
        <v>2120</v>
      </c>
      <c r="CL39" t="s">
        <v>177</v>
      </c>
      <c r="CM39">
        <v>109000</v>
      </c>
      <c r="CN39">
        <v>5</v>
      </c>
      <c r="CO39">
        <v>0</v>
      </c>
      <c r="CP39" t="s">
        <v>1001</v>
      </c>
      <c r="CQ39" t="s">
        <v>537</v>
      </c>
      <c r="CR39">
        <v>2655</v>
      </c>
      <c r="CS39" t="s">
        <v>40</v>
      </c>
      <c r="CX39">
        <v>6</v>
      </c>
      <c r="CY39">
        <v>722713</v>
      </c>
      <c r="CZ39">
        <v>6415</v>
      </c>
      <c r="DA39" t="s">
        <v>2166</v>
      </c>
      <c r="DB39" t="s">
        <v>250</v>
      </c>
      <c r="DC39">
        <v>1</v>
      </c>
      <c r="DE39" t="s">
        <v>396</v>
      </c>
      <c r="DF39" t="s">
        <v>260</v>
      </c>
      <c r="DG39">
        <v>0</v>
      </c>
      <c r="DH39">
        <v>0</v>
      </c>
      <c r="DN39">
        <v>0</v>
      </c>
      <c r="DO39" t="s">
        <v>396</v>
      </c>
      <c r="DP39" t="s">
        <v>262</v>
      </c>
      <c r="DQ39">
        <v>0</v>
      </c>
      <c r="DV39">
        <v>0</v>
      </c>
      <c r="DZ39" t="s">
        <v>167</v>
      </c>
      <c r="EA39">
        <v>0</v>
      </c>
      <c r="EB39">
        <v>0.54637801647186279</v>
      </c>
      <c r="ED39" t="s">
        <v>168</v>
      </c>
      <c r="EE39">
        <v>7</v>
      </c>
      <c r="EF39">
        <v>0</v>
      </c>
      <c r="EH39" t="s">
        <v>253</v>
      </c>
      <c r="EI39">
        <v>1</v>
      </c>
      <c r="EJ39" t="s">
        <v>342</v>
      </c>
      <c r="EL39" t="s">
        <v>264</v>
      </c>
      <c r="EM39">
        <v>0</v>
      </c>
      <c r="EN39">
        <v>0</v>
      </c>
      <c r="EP39" t="s">
        <v>241</v>
      </c>
      <c r="EQ39">
        <v>10</v>
      </c>
      <c r="ES39" t="s">
        <v>149</v>
      </c>
      <c r="ET39">
        <v>2</v>
      </c>
      <c r="EV39" t="s">
        <v>256</v>
      </c>
      <c r="EW39">
        <v>0</v>
      </c>
      <c r="EY39" t="s">
        <v>172</v>
      </c>
      <c r="EZ39">
        <v>10</v>
      </c>
      <c r="FA39">
        <v>0</v>
      </c>
      <c r="FC39" t="s">
        <v>161</v>
      </c>
      <c r="FD39">
        <v>4</v>
      </c>
      <c r="FE39">
        <v>0</v>
      </c>
      <c r="FG39">
        <v>0</v>
      </c>
      <c r="FH39" s="179"/>
    </row>
    <row r="40" spans="1:164" ht="15" customHeight="1" x14ac:dyDescent="0.25">
      <c r="A40" t="s">
        <v>695</v>
      </c>
      <c r="B40" t="s">
        <v>694</v>
      </c>
      <c r="C40" t="s">
        <v>687</v>
      </c>
      <c r="D40">
        <v>6</v>
      </c>
      <c r="E40" t="s">
        <v>499</v>
      </c>
      <c r="F40" t="s">
        <v>617</v>
      </c>
      <c r="G40" t="s">
        <v>504</v>
      </c>
      <c r="H40" t="s">
        <v>696</v>
      </c>
      <c r="I40" t="s">
        <v>697</v>
      </c>
      <c r="J40" t="s">
        <v>698</v>
      </c>
      <c r="K40" t="s">
        <v>611</v>
      </c>
      <c r="L40">
        <v>0.71484750509262085</v>
      </c>
      <c r="M40" t="s">
        <v>178</v>
      </c>
      <c r="N40" t="s">
        <v>178</v>
      </c>
      <c r="O40" t="s">
        <v>177</v>
      </c>
      <c r="P40" t="s">
        <v>178</v>
      </c>
      <c r="Q40" t="s">
        <v>178</v>
      </c>
      <c r="R40" t="s">
        <v>699</v>
      </c>
      <c r="S40" t="s">
        <v>700</v>
      </c>
      <c r="T40" t="s">
        <v>178</v>
      </c>
      <c r="V40" t="s">
        <v>609</v>
      </c>
      <c r="W40">
        <v>109000</v>
      </c>
      <c r="X40">
        <v>5514</v>
      </c>
      <c r="Y40" t="s">
        <v>177</v>
      </c>
      <c r="AB40">
        <v>0.7061760425567627</v>
      </c>
      <c r="AC40">
        <v>0</v>
      </c>
      <c r="AD40">
        <v>0</v>
      </c>
      <c r="AE40">
        <v>1276</v>
      </c>
      <c r="AF40">
        <v>0</v>
      </c>
      <c r="AG40">
        <v>1238</v>
      </c>
      <c r="AH40">
        <v>139</v>
      </c>
      <c r="AI40">
        <v>275</v>
      </c>
      <c r="AJ40">
        <v>395</v>
      </c>
      <c r="AK40">
        <v>4</v>
      </c>
      <c r="AM40">
        <v>13.807454109191889</v>
      </c>
      <c r="BG40" t="s">
        <v>537</v>
      </c>
      <c r="BI40">
        <v>5</v>
      </c>
      <c r="BK40">
        <v>3.0700000002980229E-2</v>
      </c>
      <c r="BL40" t="s">
        <v>178</v>
      </c>
      <c r="BO40" t="s">
        <v>178</v>
      </c>
      <c r="BQ40" t="s">
        <v>612</v>
      </c>
      <c r="BR40">
        <v>0</v>
      </c>
      <c r="BT40" t="s">
        <v>178</v>
      </c>
      <c r="BU40" t="s">
        <v>2150</v>
      </c>
      <c r="BV40" t="s">
        <v>2150</v>
      </c>
      <c r="BW40" t="s">
        <v>2150</v>
      </c>
      <c r="BZ40" t="s">
        <v>623</v>
      </c>
      <c r="CA40" t="s">
        <v>177</v>
      </c>
      <c r="CB40" t="s">
        <v>513</v>
      </c>
      <c r="CE40" t="s">
        <v>694</v>
      </c>
      <c r="CF40" t="s">
        <v>695</v>
      </c>
      <c r="CG40" t="s">
        <v>687</v>
      </c>
      <c r="CH40" t="s">
        <v>499</v>
      </c>
      <c r="CI40" t="s">
        <v>609</v>
      </c>
      <c r="CJ40" t="s">
        <v>2120</v>
      </c>
      <c r="CL40" t="s">
        <v>177</v>
      </c>
      <c r="CM40">
        <v>109000</v>
      </c>
      <c r="CN40">
        <v>5</v>
      </c>
      <c r="CO40">
        <v>0</v>
      </c>
      <c r="CP40" t="s">
        <v>1001</v>
      </c>
      <c r="CQ40" t="s">
        <v>537</v>
      </c>
      <c r="CR40">
        <v>1276</v>
      </c>
      <c r="CS40" t="s">
        <v>40</v>
      </c>
      <c r="CX40">
        <v>8</v>
      </c>
      <c r="CY40">
        <v>350682</v>
      </c>
      <c r="CZ40">
        <v>395</v>
      </c>
      <c r="DA40" t="s">
        <v>2167</v>
      </c>
      <c r="DB40" t="s">
        <v>250</v>
      </c>
      <c r="DC40">
        <v>1</v>
      </c>
      <c r="DE40" t="s">
        <v>396</v>
      </c>
      <c r="DF40" t="s">
        <v>260</v>
      </c>
      <c r="DG40">
        <v>0</v>
      </c>
      <c r="DH40">
        <v>0</v>
      </c>
      <c r="DN40">
        <v>0</v>
      </c>
      <c r="DO40" t="s">
        <v>396</v>
      </c>
      <c r="DP40" t="s">
        <v>262</v>
      </c>
      <c r="DQ40">
        <v>0</v>
      </c>
      <c r="DV40">
        <v>0</v>
      </c>
      <c r="DZ40" t="s">
        <v>167</v>
      </c>
      <c r="EA40">
        <v>0</v>
      </c>
      <c r="EB40">
        <v>3.0700000002980229E-2</v>
      </c>
      <c r="ED40" t="s">
        <v>252</v>
      </c>
      <c r="EE40">
        <v>1</v>
      </c>
      <c r="EF40">
        <v>0</v>
      </c>
      <c r="EH40" t="s">
        <v>253</v>
      </c>
      <c r="EI40">
        <v>1</v>
      </c>
      <c r="EJ40" t="s">
        <v>342</v>
      </c>
      <c r="EL40" t="s">
        <v>264</v>
      </c>
      <c r="EM40">
        <v>0</v>
      </c>
      <c r="EN40">
        <v>0</v>
      </c>
      <c r="EP40" t="s">
        <v>241</v>
      </c>
      <c r="EQ40">
        <v>10</v>
      </c>
      <c r="ES40" t="s">
        <v>149</v>
      </c>
      <c r="ET40">
        <v>2</v>
      </c>
      <c r="EV40" t="s">
        <v>256</v>
      </c>
      <c r="EW40">
        <v>0</v>
      </c>
      <c r="EY40" t="s">
        <v>172</v>
      </c>
      <c r="EZ40">
        <v>10</v>
      </c>
      <c r="FA40">
        <v>0</v>
      </c>
      <c r="FC40" t="s">
        <v>161</v>
      </c>
      <c r="FD40">
        <v>4</v>
      </c>
      <c r="FE40">
        <v>0</v>
      </c>
      <c r="FG40">
        <v>0</v>
      </c>
      <c r="FH40" s="179"/>
    </row>
    <row r="41" spans="1:164" ht="15" customHeight="1" x14ac:dyDescent="0.25">
      <c r="A41" t="s">
        <v>702</v>
      </c>
      <c r="B41" t="s">
        <v>701</v>
      </c>
      <c r="C41" t="s">
        <v>687</v>
      </c>
      <c r="D41">
        <v>6</v>
      </c>
      <c r="E41" t="s">
        <v>499</v>
      </c>
      <c r="F41" t="s">
        <v>703</v>
      </c>
      <c r="G41" t="s">
        <v>504</v>
      </c>
      <c r="H41" t="s">
        <v>505</v>
      </c>
      <c r="I41" t="s">
        <v>506</v>
      </c>
      <c r="J41" t="s">
        <v>507</v>
      </c>
      <c r="K41" t="s">
        <v>611</v>
      </c>
      <c r="L41">
        <v>1.907837986946106</v>
      </c>
      <c r="M41" t="s">
        <v>178</v>
      </c>
      <c r="N41" t="s">
        <v>178</v>
      </c>
      <c r="O41" t="s">
        <v>177</v>
      </c>
      <c r="P41" t="s">
        <v>178</v>
      </c>
      <c r="Q41" t="s">
        <v>178</v>
      </c>
      <c r="R41" t="s">
        <v>704</v>
      </c>
      <c r="S41" t="s">
        <v>705</v>
      </c>
      <c r="T41" t="s">
        <v>178</v>
      </c>
      <c r="V41" t="s">
        <v>609</v>
      </c>
      <c r="W41">
        <v>109000</v>
      </c>
      <c r="X41">
        <v>5514</v>
      </c>
      <c r="Y41" t="s">
        <v>177</v>
      </c>
      <c r="AB41">
        <v>0.63816821575164795</v>
      </c>
      <c r="AC41">
        <v>0.9919622540473938</v>
      </c>
      <c r="AD41">
        <v>0</v>
      </c>
      <c r="AE41">
        <v>562</v>
      </c>
      <c r="AF41">
        <v>483</v>
      </c>
      <c r="AG41">
        <v>425</v>
      </c>
      <c r="AH41">
        <v>2792</v>
      </c>
      <c r="AI41">
        <v>1150</v>
      </c>
      <c r="AJ41">
        <v>3492</v>
      </c>
      <c r="AK41">
        <v>7</v>
      </c>
      <c r="AM41">
        <v>12.005941390991209</v>
      </c>
      <c r="BG41" t="s">
        <v>537</v>
      </c>
      <c r="BI41">
        <v>5</v>
      </c>
      <c r="BK41">
        <v>0.42148399353027338</v>
      </c>
      <c r="BL41" t="s">
        <v>178</v>
      </c>
      <c r="BO41" t="s">
        <v>178</v>
      </c>
      <c r="BQ41" t="s">
        <v>612</v>
      </c>
      <c r="BR41">
        <v>0</v>
      </c>
      <c r="BT41" t="s">
        <v>178</v>
      </c>
      <c r="BU41" t="s">
        <v>2150</v>
      </c>
      <c r="BV41" t="s">
        <v>2150</v>
      </c>
      <c r="BW41" t="s">
        <v>2150</v>
      </c>
      <c r="BZ41" t="s">
        <v>623</v>
      </c>
      <c r="CA41" t="s">
        <v>177</v>
      </c>
      <c r="CB41" t="s">
        <v>513</v>
      </c>
      <c r="CE41" t="s">
        <v>701</v>
      </c>
      <c r="CF41" t="s">
        <v>702</v>
      </c>
      <c r="CG41" t="s">
        <v>687</v>
      </c>
      <c r="CH41" t="s">
        <v>499</v>
      </c>
      <c r="CI41" t="s">
        <v>609</v>
      </c>
      <c r="CJ41" t="s">
        <v>2120</v>
      </c>
      <c r="CL41" t="s">
        <v>177</v>
      </c>
      <c r="CM41">
        <v>109000</v>
      </c>
      <c r="CN41">
        <v>5</v>
      </c>
      <c r="CO41">
        <v>0</v>
      </c>
      <c r="CP41" t="s">
        <v>1001</v>
      </c>
      <c r="CQ41" t="s">
        <v>537</v>
      </c>
      <c r="CR41">
        <v>562</v>
      </c>
      <c r="CS41" t="s">
        <v>40</v>
      </c>
      <c r="CX41">
        <v>3</v>
      </c>
      <c r="CY41">
        <v>5081827</v>
      </c>
      <c r="CZ41">
        <v>3492</v>
      </c>
      <c r="DA41" t="s">
        <v>2168</v>
      </c>
      <c r="DB41" t="s">
        <v>250</v>
      </c>
      <c r="DC41">
        <v>1</v>
      </c>
      <c r="DE41" t="s">
        <v>396</v>
      </c>
      <c r="DF41" t="s">
        <v>260</v>
      </c>
      <c r="DG41">
        <v>0</v>
      </c>
      <c r="DH41">
        <v>0</v>
      </c>
      <c r="DN41">
        <v>0</v>
      </c>
      <c r="DO41" t="s">
        <v>396</v>
      </c>
      <c r="DP41" t="s">
        <v>262</v>
      </c>
      <c r="DQ41">
        <v>0</v>
      </c>
      <c r="DT41" t="s">
        <v>249</v>
      </c>
      <c r="DU41">
        <v>6</v>
      </c>
      <c r="DV41">
        <v>0</v>
      </c>
      <c r="DZ41" t="s">
        <v>167</v>
      </c>
      <c r="EA41">
        <v>0</v>
      </c>
      <c r="EB41">
        <v>0.42148399353027338</v>
      </c>
      <c r="ED41" t="s">
        <v>146</v>
      </c>
      <c r="EE41">
        <v>4</v>
      </c>
      <c r="EF41">
        <v>0</v>
      </c>
      <c r="EH41" t="s">
        <v>253</v>
      </c>
      <c r="EI41">
        <v>1</v>
      </c>
      <c r="EJ41" t="s">
        <v>342</v>
      </c>
      <c r="EL41" t="s">
        <v>264</v>
      </c>
      <c r="EM41">
        <v>0</v>
      </c>
      <c r="EN41">
        <v>0</v>
      </c>
      <c r="EP41" t="s">
        <v>241</v>
      </c>
      <c r="EQ41">
        <v>10</v>
      </c>
      <c r="ES41" t="s">
        <v>149</v>
      </c>
      <c r="ET41">
        <v>2</v>
      </c>
      <c r="EV41" t="s">
        <v>256</v>
      </c>
      <c r="EW41">
        <v>0</v>
      </c>
      <c r="EY41" t="s">
        <v>172</v>
      </c>
      <c r="EZ41">
        <v>10</v>
      </c>
      <c r="FA41">
        <v>0</v>
      </c>
      <c r="FC41" t="s">
        <v>161</v>
      </c>
      <c r="FD41">
        <v>4</v>
      </c>
      <c r="FE41">
        <v>0</v>
      </c>
      <c r="FG41">
        <v>0</v>
      </c>
      <c r="FH41" s="179"/>
    </row>
    <row r="42" spans="1:164" ht="15" customHeight="1" x14ac:dyDescent="0.25">
      <c r="A42" t="s">
        <v>707</v>
      </c>
      <c r="B42" t="s">
        <v>706</v>
      </c>
      <c r="C42" t="s">
        <v>708</v>
      </c>
      <c r="D42">
        <v>6</v>
      </c>
      <c r="E42" t="s">
        <v>499</v>
      </c>
      <c r="F42" t="s">
        <v>703</v>
      </c>
      <c r="G42" t="s">
        <v>504</v>
      </c>
      <c r="H42" t="s">
        <v>505</v>
      </c>
      <c r="I42" t="s">
        <v>506</v>
      </c>
      <c r="J42" t="s">
        <v>507</v>
      </c>
      <c r="K42" t="s">
        <v>611</v>
      </c>
      <c r="L42">
        <v>1.907837986946106</v>
      </c>
      <c r="M42" t="s">
        <v>178</v>
      </c>
      <c r="N42" t="s">
        <v>178</v>
      </c>
      <c r="O42" t="s">
        <v>177</v>
      </c>
      <c r="P42" t="s">
        <v>178</v>
      </c>
      <c r="Q42" t="s">
        <v>178</v>
      </c>
      <c r="R42" t="s">
        <v>704</v>
      </c>
      <c r="S42" t="s">
        <v>705</v>
      </c>
      <c r="T42" t="s">
        <v>178</v>
      </c>
      <c r="V42" t="s">
        <v>609</v>
      </c>
      <c r="W42">
        <v>109000</v>
      </c>
      <c r="X42">
        <v>5514</v>
      </c>
      <c r="Y42" t="s">
        <v>177</v>
      </c>
      <c r="AB42">
        <v>0.63816821575164795</v>
      </c>
      <c r="AC42">
        <v>0.9919622540473938</v>
      </c>
      <c r="AD42">
        <v>0</v>
      </c>
      <c r="AE42">
        <v>562</v>
      </c>
      <c r="AF42">
        <v>483</v>
      </c>
      <c r="AG42">
        <v>425</v>
      </c>
      <c r="AH42">
        <v>2792</v>
      </c>
      <c r="AI42">
        <v>1150</v>
      </c>
      <c r="AJ42">
        <v>3492</v>
      </c>
      <c r="AK42">
        <v>7</v>
      </c>
      <c r="AM42">
        <v>12.005941390991209</v>
      </c>
      <c r="BG42" t="s">
        <v>537</v>
      </c>
      <c r="BI42">
        <v>5</v>
      </c>
      <c r="BK42">
        <v>0.42148399353027338</v>
      </c>
      <c r="BL42" t="s">
        <v>178</v>
      </c>
      <c r="BO42" t="s">
        <v>178</v>
      </c>
      <c r="BQ42" t="s">
        <v>612</v>
      </c>
      <c r="BR42">
        <v>0</v>
      </c>
      <c r="BT42" t="s">
        <v>178</v>
      </c>
      <c r="BU42" t="s">
        <v>2150</v>
      </c>
      <c r="BV42" t="s">
        <v>2150</v>
      </c>
      <c r="BW42" t="s">
        <v>2150</v>
      </c>
      <c r="BZ42" t="s">
        <v>623</v>
      </c>
      <c r="CA42" t="s">
        <v>177</v>
      </c>
      <c r="CB42" t="s">
        <v>513</v>
      </c>
      <c r="CE42" t="s">
        <v>706</v>
      </c>
      <c r="CF42" t="s">
        <v>707</v>
      </c>
      <c r="CG42" t="s">
        <v>708</v>
      </c>
      <c r="CH42" t="s">
        <v>499</v>
      </c>
      <c r="CI42" t="s">
        <v>609</v>
      </c>
      <c r="CJ42" t="s">
        <v>2120</v>
      </c>
      <c r="CL42" t="s">
        <v>177</v>
      </c>
      <c r="CM42">
        <v>109000</v>
      </c>
      <c r="CN42">
        <v>5</v>
      </c>
      <c r="CO42">
        <v>0</v>
      </c>
      <c r="CP42" t="s">
        <v>1001</v>
      </c>
      <c r="CQ42" t="s">
        <v>537</v>
      </c>
      <c r="CR42">
        <v>562</v>
      </c>
      <c r="CS42" t="s">
        <v>40</v>
      </c>
      <c r="CX42">
        <v>7</v>
      </c>
      <c r="CY42">
        <v>5081827</v>
      </c>
      <c r="CZ42">
        <v>3492</v>
      </c>
      <c r="DA42" t="s">
        <v>2168</v>
      </c>
      <c r="DB42" t="s">
        <v>250</v>
      </c>
      <c r="DC42">
        <v>1</v>
      </c>
      <c r="DE42" t="s">
        <v>396</v>
      </c>
      <c r="DF42" t="s">
        <v>260</v>
      </c>
      <c r="DG42">
        <v>0</v>
      </c>
      <c r="DH42">
        <v>0</v>
      </c>
      <c r="DN42">
        <v>0</v>
      </c>
      <c r="DO42" t="s">
        <v>396</v>
      </c>
      <c r="DP42" t="s">
        <v>262</v>
      </c>
      <c r="DQ42">
        <v>0</v>
      </c>
      <c r="DV42">
        <v>0</v>
      </c>
      <c r="DZ42" t="s">
        <v>167</v>
      </c>
      <c r="EA42">
        <v>0</v>
      </c>
      <c r="EB42">
        <v>0.42148399353027338</v>
      </c>
      <c r="ED42" t="s">
        <v>146</v>
      </c>
      <c r="EE42">
        <v>4</v>
      </c>
      <c r="EF42">
        <v>0</v>
      </c>
      <c r="EH42" t="s">
        <v>253</v>
      </c>
      <c r="EI42">
        <v>1</v>
      </c>
      <c r="EJ42" t="s">
        <v>342</v>
      </c>
      <c r="EL42" t="s">
        <v>264</v>
      </c>
      <c r="EM42">
        <v>0</v>
      </c>
      <c r="EN42">
        <v>0</v>
      </c>
      <c r="EP42" t="s">
        <v>241</v>
      </c>
      <c r="EQ42">
        <v>10</v>
      </c>
      <c r="ES42" t="s">
        <v>149</v>
      </c>
      <c r="ET42">
        <v>2</v>
      </c>
      <c r="EV42" t="s">
        <v>256</v>
      </c>
      <c r="EW42">
        <v>0</v>
      </c>
      <c r="EY42" t="s">
        <v>172</v>
      </c>
      <c r="EZ42">
        <v>10</v>
      </c>
      <c r="FA42">
        <v>0</v>
      </c>
      <c r="FC42" t="s">
        <v>161</v>
      </c>
      <c r="FD42">
        <v>4</v>
      </c>
      <c r="FE42">
        <v>0</v>
      </c>
      <c r="FG42">
        <v>0</v>
      </c>
      <c r="FH42" s="179"/>
    </row>
    <row r="43" spans="1:164" ht="15" customHeight="1" x14ac:dyDescent="0.25">
      <c r="A43" t="s">
        <v>710</v>
      </c>
      <c r="B43" t="s">
        <v>709</v>
      </c>
      <c r="C43" t="s">
        <v>687</v>
      </c>
      <c r="D43">
        <v>6</v>
      </c>
      <c r="E43" t="s">
        <v>499</v>
      </c>
      <c r="F43" t="s">
        <v>617</v>
      </c>
      <c r="G43" t="s">
        <v>504</v>
      </c>
      <c r="H43" t="s">
        <v>618</v>
      </c>
      <c r="I43" t="s">
        <v>619</v>
      </c>
      <c r="J43" t="s">
        <v>620</v>
      </c>
      <c r="K43" t="s">
        <v>611</v>
      </c>
      <c r="L43">
        <v>14.23282623291016</v>
      </c>
      <c r="M43" t="s">
        <v>178</v>
      </c>
      <c r="N43" t="s">
        <v>178</v>
      </c>
      <c r="O43" t="s">
        <v>177</v>
      </c>
      <c r="P43" t="s">
        <v>178</v>
      </c>
      <c r="Q43" t="s">
        <v>178</v>
      </c>
      <c r="R43" t="s">
        <v>711</v>
      </c>
      <c r="S43" t="s">
        <v>712</v>
      </c>
      <c r="T43" t="s">
        <v>178</v>
      </c>
      <c r="V43" t="s">
        <v>609</v>
      </c>
      <c r="W43">
        <v>109000</v>
      </c>
      <c r="X43">
        <v>5514</v>
      </c>
      <c r="Y43" t="s">
        <v>177</v>
      </c>
      <c r="AB43">
        <v>3.7536942958831792</v>
      </c>
      <c r="AC43">
        <v>9.1343555450439453</v>
      </c>
      <c r="AD43">
        <v>0</v>
      </c>
      <c r="AE43">
        <v>829</v>
      </c>
      <c r="AF43">
        <v>7225</v>
      </c>
      <c r="AG43">
        <v>767</v>
      </c>
      <c r="AH43">
        <v>514</v>
      </c>
      <c r="AI43">
        <v>1455</v>
      </c>
      <c r="AJ43">
        <v>1612</v>
      </c>
      <c r="AK43">
        <v>8</v>
      </c>
      <c r="AL43">
        <v>1</v>
      </c>
      <c r="AM43">
        <v>31.114070892333981</v>
      </c>
      <c r="AN43">
        <v>1</v>
      </c>
      <c r="BG43" t="s">
        <v>537</v>
      </c>
      <c r="BI43">
        <v>5</v>
      </c>
      <c r="BK43">
        <v>0.66583198308944702</v>
      </c>
      <c r="BL43" t="s">
        <v>178</v>
      </c>
      <c r="BO43" t="s">
        <v>178</v>
      </c>
      <c r="BQ43" t="s">
        <v>612</v>
      </c>
      <c r="BR43">
        <v>0</v>
      </c>
      <c r="BT43" t="s">
        <v>178</v>
      </c>
      <c r="BU43" t="s">
        <v>2150</v>
      </c>
      <c r="BV43" t="s">
        <v>2150</v>
      </c>
      <c r="BW43" t="s">
        <v>2150</v>
      </c>
      <c r="BZ43" t="s">
        <v>623</v>
      </c>
      <c r="CA43" t="s">
        <v>177</v>
      </c>
      <c r="CB43" t="s">
        <v>513</v>
      </c>
      <c r="CE43" t="s">
        <v>709</v>
      </c>
      <c r="CF43" t="s">
        <v>710</v>
      </c>
      <c r="CG43" t="s">
        <v>1005</v>
      </c>
      <c r="CH43" t="s">
        <v>499</v>
      </c>
      <c r="CI43" t="s">
        <v>609</v>
      </c>
      <c r="CJ43" t="s">
        <v>2120</v>
      </c>
      <c r="CL43" t="s">
        <v>178</v>
      </c>
      <c r="CM43">
        <v>109000</v>
      </c>
      <c r="CN43">
        <v>5</v>
      </c>
      <c r="CO43">
        <v>0</v>
      </c>
      <c r="CP43" t="s">
        <v>1001</v>
      </c>
      <c r="CQ43" t="s">
        <v>537</v>
      </c>
      <c r="CR43">
        <v>829</v>
      </c>
      <c r="CS43" t="s">
        <v>40</v>
      </c>
      <c r="CX43">
        <v>7</v>
      </c>
      <c r="CY43">
        <v>350682</v>
      </c>
      <c r="CZ43">
        <v>1612</v>
      </c>
      <c r="DA43" t="s">
        <v>2169</v>
      </c>
      <c r="DB43" t="s">
        <v>250</v>
      </c>
      <c r="DC43">
        <v>1</v>
      </c>
      <c r="DE43" t="s">
        <v>396</v>
      </c>
      <c r="DF43" t="s">
        <v>260</v>
      </c>
      <c r="DG43">
        <v>0</v>
      </c>
      <c r="DH43">
        <v>0</v>
      </c>
      <c r="DN43">
        <v>0</v>
      </c>
      <c r="DO43" t="s">
        <v>396</v>
      </c>
      <c r="DP43" t="s">
        <v>262</v>
      </c>
      <c r="DQ43">
        <v>0</v>
      </c>
      <c r="DV43">
        <v>0</v>
      </c>
      <c r="DZ43" t="s">
        <v>167</v>
      </c>
      <c r="EA43">
        <v>0</v>
      </c>
      <c r="EB43">
        <v>0.66583198308944702</v>
      </c>
      <c r="ED43" t="s">
        <v>168</v>
      </c>
      <c r="EE43">
        <v>7</v>
      </c>
      <c r="EF43">
        <v>0</v>
      </c>
      <c r="EH43" t="s">
        <v>253</v>
      </c>
      <c r="EI43">
        <v>1</v>
      </c>
      <c r="EJ43" t="s">
        <v>342</v>
      </c>
      <c r="EL43" t="s">
        <v>264</v>
      </c>
      <c r="EM43">
        <v>0</v>
      </c>
      <c r="EN43">
        <v>0</v>
      </c>
      <c r="EP43" t="s">
        <v>241</v>
      </c>
      <c r="EQ43">
        <v>10</v>
      </c>
      <c r="ES43" t="s">
        <v>149</v>
      </c>
      <c r="ET43">
        <v>2</v>
      </c>
      <c r="EV43" t="s">
        <v>256</v>
      </c>
      <c r="EW43">
        <v>0</v>
      </c>
      <c r="EY43" t="s">
        <v>172</v>
      </c>
      <c r="EZ43">
        <v>10</v>
      </c>
      <c r="FA43">
        <v>0</v>
      </c>
      <c r="FC43" t="s">
        <v>161</v>
      </c>
      <c r="FD43">
        <v>4</v>
      </c>
      <c r="FE43">
        <v>0</v>
      </c>
      <c r="FG43">
        <v>0</v>
      </c>
      <c r="FH43" s="179"/>
    </row>
    <row r="44" spans="1:164" ht="15" customHeight="1" x14ac:dyDescent="0.25">
      <c r="A44" t="s">
        <v>714</v>
      </c>
      <c r="B44" t="s">
        <v>713</v>
      </c>
      <c r="C44" t="s">
        <v>715</v>
      </c>
      <c r="D44">
        <v>6</v>
      </c>
      <c r="E44" t="s">
        <v>499</v>
      </c>
      <c r="F44" t="s">
        <v>617</v>
      </c>
      <c r="G44" t="s">
        <v>504</v>
      </c>
      <c r="H44" t="s">
        <v>618</v>
      </c>
      <c r="I44" t="s">
        <v>619</v>
      </c>
      <c r="J44" t="s">
        <v>620</v>
      </c>
      <c r="K44" t="s">
        <v>611</v>
      </c>
      <c r="L44">
        <v>1.586499691009521</v>
      </c>
      <c r="M44" t="s">
        <v>178</v>
      </c>
      <c r="N44" t="s">
        <v>178</v>
      </c>
      <c r="O44" t="s">
        <v>177</v>
      </c>
      <c r="P44" t="s">
        <v>178</v>
      </c>
      <c r="Q44" t="s">
        <v>178</v>
      </c>
      <c r="R44" t="s">
        <v>716</v>
      </c>
      <c r="S44" t="s">
        <v>717</v>
      </c>
      <c r="T44" t="s">
        <v>178</v>
      </c>
      <c r="V44" t="s">
        <v>609</v>
      </c>
      <c r="W44">
        <v>109000</v>
      </c>
      <c r="X44">
        <v>5514</v>
      </c>
      <c r="Y44" t="s">
        <v>177</v>
      </c>
      <c r="AB44">
        <v>1.585464239120483</v>
      </c>
      <c r="AC44">
        <v>6.2265002634376287E-4</v>
      </c>
      <c r="AD44">
        <v>0</v>
      </c>
      <c r="AE44">
        <v>1006</v>
      </c>
      <c r="AF44">
        <v>0</v>
      </c>
      <c r="AG44">
        <v>978</v>
      </c>
      <c r="AH44">
        <v>349</v>
      </c>
      <c r="AI44">
        <v>1681</v>
      </c>
      <c r="AJ44">
        <v>1721</v>
      </c>
      <c r="AK44">
        <v>6</v>
      </c>
      <c r="AL44">
        <v>0</v>
      </c>
      <c r="AM44">
        <v>9.637364387512207</v>
      </c>
      <c r="AN44">
        <v>0</v>
      </c>
      <c r="BG44" t="s">
        <v>537</v>
      </c>
      <c r="BI44">
        <v>5</v>
      </c>
      <c r="BK44">
        <v>0.1374589949846268</v>
      </c>
      <c r="BL44" t="s">
        <v>178</v>
      </c>
      <c r="BO44" t="s">
        <v>178</v>
      </c>
      <c r="BQ44" t="s">
        <v>612</v>
      </c>
      <c r="BR44">
        <v>0</v>
      </c>
      <c r="BT44" t="s">
        <v>178</v>
      </c>
      <c r="BU44" t="s">
        <v>2150</v>
      </c>
      <c r="BV44" t="s">
        <v>2150</v>
      </c>
      <c r="BW44" t="s">
        <v>2150</v>
      </c>
      <c r="BZ44" t="s">
        <v>623</v>
      </c>
      <c r="CA44" t="s">
        <v>177</v>
      </c>
      <c r="CB44" t="s">
        <v>513</v>
      </c>
      <c r="CE44" t="s">
        <v>713</v>
      </c>
      <c r="CF44" t="s">
        <v>714</v>
      </c>
      <c r="CG44" t="s">
        <v>715</v>
      </c>
      <c r="CH44" t="s">
        <v>499</v>
      </c>
      <c r="CI44" t="s">
        <v>609</v>
      </c>
      <c r="CJ44" t="s">
        <v>2120</v>
      </c>
      <c r="CL44" t="s">
        <v>177</v>
      </c>
      <c r="CM44">
        <v>109000</v>
      </c>
      <c r="CN44">
        <v>5</v>
      </c>
      <c r="CO44">
        <v>0</v>
      </c>
      <c r="CP44" t="s">
        <v>1001</v>
      </c>
      <c r="CQ44" t="s">
        <v>537</v>
      </c>
      <c r="CR44">
        <v>1006</v>
      </c>
      <c r="CS44" t="s">
        <v>40</v>
      </c>
      <c r="CX44">
        <v>5</v>
      </c>
      <c r="CY44">
        <v>350682</v>
      </c>
      <c r="CZ44">
        <v>1721</v>
      </c>
      <c r="DA44" t="s">
        <v>2170</v>
      </c>
      <c r="DB44" t="s">
        <v>250</v>
      </c>
      <c r="DC44">
        <v>1</v>
      </c>
      <c r="DE44" t="s">
        <v>396</v>
      </c>
      <c r="DF44" t="s">
        <v>260</v>
      </c>
      <c r="DG44">
        <v>0</v>
      </c>
      <c r="DH44">
        <v>0</v>
      </c>
      <c r="DN44">
        <v>0</v>
      </c>
      <c r="DO44" t="s">
        <v>396</v>
      </c>
      <c r="DP44" t="s">
        <v>262</v>
      </c>
      <c r="DQ44">
        <v>0</v>
      </c>
      <c r="DV44">
        <v>0</v>
      </c>
      <c r="DZ44" t="s">
        <v>167</v>
      </c>
      <c r="EA44">
        <v>0</v>
      </c>
      <c r="EB44">
        <v>0.1374589949846268</v>
      </c>
      <c r="ED44" t="s">
        <v>252</v>
      </c>
      <c r="EE44">
        <v>1</v>
      </c>
      <c r="EF44">
        <v>0</v>
      </c>
      <c r="EH44" t="s">
        <v>253</v>
      </c>
      <c r="EI44">
        <v>1</v>
      </c>
      <c r="EJ44" t="s">
        <v>342</v>
      </c>
      <c r="EL44" t="s">
        <v>264</v>
      </c>
      <c r="EM44">
        <v>0</v>
      </c>
      <c r="EN44">
        <v>0</v>
      </c>
      <c r="EP44" t="s">
        <v>241</v>
      </c>
      <c r="EQ44">
        <v>10</v>
      </c>
      <c r="ES44" t="s">
        <v>149</v>
      </c>
      <c r="ET44">
        <v>2</v>
      </c>
      <c r="EV44" t="s">
        <v>256</v>
      </c>
      <c r="EW44">
        <v>0</v>
      </c>
      <c r="EY44" t="s">
        <v>172</v>
      </c>
      <c r="EZ44">
        <v>10</v>
      </c>
      <c r="FA44">
        <v>0</v>
      </c>
      <c r="FC44" t="s">
        <v>161</v>
      </c>
      <c r="FD44">
        <v>4</v>
      </c>
      <c r="FE44">
        <v>0</v>
      </c>
      <c r="FG44">
        <v>0</v>
      </c>
      <c r="FH44" s="179"/>
    </row>
    <row r="45" spans="1:164" ht="15" customHeight="1" x14ac:dyDescent="0.25">
      <c r="A45" t="s">
        <v>719</v>
      </c>
      <c r="B45" t="s">
        <v>718</v>
      </c>
      <c r="C45" t="s">
        <v>715</v>
      </c>
      <c r="D45">
        <v>6</v>
      </c>
      <c r="E45" t="s">
        <v>499</v>
      </c>
      <c r="F45" t="s">
        <v>617</v>
      </c>
      <c r="G45" t="s">
        <v>504</v>
      </c>
      <c r="H45" t="s">
        <v>689</v>
      </c>
      <c r="I45" t="s">
        <v>690</v>
      </c>
      <c r="J45" t="s">
        <v>691</v>
      </c>
      <c r="K45" t="s">
        <v>611</v>
      </c>
      <c r="L45">
        <v>17.035295486450199</v>
      </c>
      <c r="M45" t="s">
        <v>177</v>
      </c>
      <c r="N45" t="s">
        <v>178</v>
      </c>
      <c r="O45" t="s">
        <v>177</v>
      </c>
      <c r="P45" t="s">
        <v>178</v>
      </c>
      <c r="Q45" t="s">
        <v>178</v>
      </c>
      <c r="R45" t="s">
        <v>721</v>
      </c>
      <c r="S45" t="s">
        <v>722</v>
      </c>
      <c r="T45" t="s">
        <v>178</v>
      </c>
      <c r="V45" t="s">
        <v>609</v>
      </c>
      <c r="W45">
        <v>109000</v>
      </c>
      <c r="X45">
        <v>5514</v>
      </c>
      <c r="Y45" t="s">
        <v>177</v>
      </c>
      <c r="AB45">
        <v>0.68123286962509155</v>
      </c>
      <c r="AC45">
        <v>2.3715634346008301</v>
      </c>
      <c r="AD45">
        <v>0</v>
      </c>
      <c r="AE45">
        <v>400</v>
      </c>
      <c r="AF45">
        <v>979</v>
      </c>
      <c r="AG45">
        <v>306</v>
      </c>
      <c r="AH45">
        <v>227</v>
      </c>
      <c r="AI45">
        <v>748</v>
      </c>
      <c r="AJ45">
        <v>798</v>
      </c>
      <c r="AK45">
        <v>1</v>
      </c>
      <c r="AL45">
        <v>9</v>
      </c>
      <c r="AM45">
        <v>4.122429370880127</v>
      </c>
      <c r="AN45">
        <v>9</v>
      </c>
      <c r="BG45" t="s">
        <v>537</v>
      </c>
      <c r="BI45">
        <v>5</v>
      </c>
      <c r="BK45">
        <v>0.35496199131011957</v>
      </c>
      <c r="BL45" t="s">
        <v>178</v>
      </c>
      <c r="BO45" t="s">
        <v>178</v>
      </c>
      <c r="BQ45" t="s">
        <v>612</v>
      </c>
      <c r="BR45">
        <v>0</v>
      </c>
      <c r="BT45" t="s">
        <v>178</v>
      </c>
      <c r="BU45" t="s">
        <v>2150</v>
      </c>
      <c r="BV45" t="s">
        <v>2150</v>
      </c>
      <c r="BW45" t="s">
        <v>2150</v>
      </c>
      <c r="BZ45" t="s">
        <v>623</v>
      </c>
      <c r="CA45" t="s">
        <v>177</v>
      </c>
      <c r="CB45" t="s">
        <v>513</v>
      </c>
      <c r="CE45" t="s">
        <v>718</v>
      </c>
      <c r="CF45" t="s">
        <v>719</v>
      </c>
      <c r="CG45" t="s">
        <v>720</v>
      </c>
      <c r="CH45" t="s">
        <v>499</v>
      </c>
      <c r="CI45" t="s">
        <v>609</v>
      </c>
      <c r="CJ45" t="s">
        <v>2120</v>
      </c>
      <c r="CL45" t="s">
        <v>178</v>
      </c>
      <c r="CM45">
        <v>109000</v>
      </c>
      <c r="CN45">
        <v>5</v>
      </c>
      <c r="CO45">
        <v>0</v>
      </c>
      <c r="CP45" t="s">
        <v>1001</v>
      </c>
      <c r="CQ45" t="s">
        <v>537</v>
      </c>
      <c r="CR45">
        <v>400</v>
      </c>
      <c r="CS45" t="s">
        <v>40</v>
      </c>
      <c r="CX45">
        <v>2</v>
      </c>
      <c r="CY45">
        <v>350682</v>
      </c>
      <c r="CZ45">
        <v>798</v>
      </c>
      <c r="DA45" t="s">
        <v>2171</v>
      </c>
      <c r="DB45" t="s">
        <v>250</v>
      </c>
      <c r="DC45">
        <v>1</v>
      </c>
      <c r="DE45" t="s">
        <v>396</v>
      </c>
      <c r="DF45" t="s">
        <v>260</v>
      </c>
      <c r="DG45">
        <v>0</v>
      </c>
      <c r="DH45">
        <v>0</v>
      </c>
      <c r="DN45">
        <v>0</v>
      </c>
      <c r="DO45" t="s">
        <v>396</v>
      </c>
      <c r="DP45" t="s">
        <v>262</v>
      </c>
      <c r="DQ45">
        <v>0</v>
      </c>
      <c r="DV45">
        <v>0</v>
      </c>
      <c r="DZ45" t="s">
        <v>167</v>
      </c>
      <c r="EA45">
        <v>0</v>
      </c>
      <c r="EB45">
        <v>0.35496199131011957</v>
      </c>
      <c r="ED45" t="s">
        <v>146</v>
      </c>
      <c r="EE45">
        <v>4</v>
      </c>
      <c r="EF45">
        <v>0</v>
      </c>
      <c r="EH45" t="s">
        <v>253</v>
      </c>
      <c r="EI45">
        <v>1</v>
      </c>
      <c r="EJ45" t="s">
        <v>342</v>
      </c>
      <c r="EL45" t="s">
        <v>264</v>
      </c>
      <c r="EM45">
        <v>0</v>
      </c>
      <c r="EN45">
        <v>0</v>
      </c>
      <c r="EP45" t="s">
        <v>241</v>
      </c>
      <c r="EQ45">
        <v>10</v>
      </c>
      <c r="ES45" t="s">
        <v>149</v>
      </c>
      <c r="ET45">
        <v>2</v>
      </c>
      <c r="EV45" t="s">
        <v>256</v>
      </c>
      <c r="EW45">
        <v>0</v>
      </c>
      <c r="EY45" t="s">
        <v>172</v>
      </c>
      <c r="EZ45">
        <v>10</v>
      </c>
      <c r="FA45">
        <v>0</v>
      </c>
      <c r="FC45" t="s">
        <v>161</v>
      </c>
      <c r="FD45">
        <v>4</v>
      </c>
      <c r="FE45">
        <v>0</v>
      </c>
      <c r="FG45">
        <v>0</v>
      </c>
      <c r="FH45" s="179"/>
    </row>
    <row r="46" spans="1:164" ht="15" customHeight="1" x14ac:dyDescent="0.25">
      <c r="A46" t="s">
        <v>724</v>
      </c>
      <c r="B46" t="s">
        <v>723</v>
      </c>
      <c r="C46" t="s">
        <v>1006</v>
      </c>
      <c r="D46">
        <v>6</v>
      </c>
      <c r="E46" t="s">
        <v>499</v>
      </c>
      <c r="F46" t="s">
        <v>617</v>
      </c>
      <c r="G46" t="s">
        <v>504</v>
      </c>
      <c r="H46" t="s">
        <v>725</v>
      </c>
      <c r="I46" t="s">
        <v>726</v>
      </c>
      <c r="J46" t="s">
        <v>727</v>
      </c>
      <c r="K46" t="s">
        <v>611</v>
      </c>
      <c r="L46">
        <v>211.07994079589841</v>
      </c>
      <c r="M46" t="s">
        <v>178</v>
      </c>
      <c r="N46" t="s">
        <v>178</v>
      </c>
      <c r="O46" t="s">
        <v>177</v>
      </c>
      <c r="P46" t="s">
        <v>178</v>
      </c>
      <c r="Q46" t="s">
        <v>178</v>
      </c>
      <c r="R46" t="s">
        <v>728</v>
      </c>
      <c r="S46" t="s">
        <v>729</v>
      </c>
      <c r="T46" t="s">
        <v>178</v>
      </c>
      <c r="V46" t="s">
        <v>609</v>
      </c>
      <c r="W46">
        <v>11000</v>
      </c>
      <c r="X46">
        <v>557</v>
      </c>
      <c r="Y46" t="s">
        <v>177</v>
      </c>
      <c r="AB46">
        <v>76.413352966308594</v>
      </c>
      <c r="AC46">
        <v>2.275701522827148</v>
      </c>
      <c r="AD46">
        <v>0</v>
      </c>
      <c r="AE46">
        <v>21858</v>
      </c>
      <c r="AF46">
        <v>2651</v>
      </c>
      <c r="AG46">
        <v>19143</v>
      </c>
      <c r="AH46">
        <v>64300</v>
      </c>
      <c r="AI46">
        <v>45844</v>
      </c>
      <c r="AJ46">
        <v>93583</v>
      </c>
      <c r="AK46">
        <v>509</v>
      </c>
      <c r="AL46">
        <v>0</v>
      </c>
      <c r="AM46">
        <v>408.62750244140619</v>
      </c>
      <c r="AN46">
        <v>0</v>
      </c>
      <c r="BF46" t="s">
        <v>555</v>
      </c>
      <c r="BK46">
        <v>0.42415198683738708</v>
      </c>
      <c r="BL46" t="s">
        <v>178</v>
      </c>
      <c r="BO46" t="s">
        <v>178</v>
      </c>
      <c r="BQ46" t="s">
        <v>664</v>
      </c>
      <c r="BR46">
        <v>0</v>
      </c>
      <c r="BT46" t="s">
        <v>178</v>
      </c>
      <c r="BU46" t="s">
        <v>2150</v>
      </c>
      <c r="BV46" t="s">
        <v>2150</v>
      </c>
      <c r="BW46" t="s">
        <v>2150</v>
      </c>
      <c r="CA46" t="s">
        <v>177</v>
      </c>
      <c r="CB46" t="s">
        <v>513</v>
      </c>
      <c r="CE46" t="s">
        <v>723</v>
      </c>
      <c r="CF46" t="s">
        <v>724</v>
      </c>
      <c r="CG46" t="s">
        <v>2172</v>
      </c>
      <c r="CH46" t="s">
        <v>499</v>
      </c>
      <c r="CI46" t="s">
        <v>609</v>
      </c>
      <c r="CJ46" t="s">
        <v>2120</v>
      </c>
      <c r="CL46" t="s">
        <v>178</v>
      </c>
      <c r="CM46">
        <v>11000</v>
      </c>
      <c r="CN46">
        <v>0</v>
      </c>
      <c r="CO46">
        <v>0</v>
      </c>
      <c r="CP46" t="s">
        <v>555</v>
      </c>
      <c r="CQ46" t="s">
        <v>501</v>
      </c>
      <c r="CR46">
        <v>21858</v>
      </c>
      <c r="CS46" t="s">
        <v>40</v>
      </c>
      <c r="CX46">
        <v>6</v>
      </c>
      <c r="CY46">
        <v>350682</v>
      </c>
      <c r="CZ46">
        <v>93583</v>
      </c>
      <c r="DA46" t="s">
        <v>2173</v>
      </c>
      <c r="DB46" t="s">
        <v>141</v>
      </c>
      <c r="DC46">
        <v>4</v>
      </c>
      <c r="DE46" t="s">
        <v>396</v>
      </c>
      <c r="DF46" t="s">
        <v>260</v>
      </c>
      <c r="DG46">
        <v>0</v>
      </c>
      <c r="DH46">
        <v>0</v>
      </c>
      <c r="DN46">
        <v>0</v>
      </c>
      <c r="DO46" t="s">
        <v>396</v>
      </c>
      <c r="DP46" t="s">
        <v>262</v>
      </c>
      <c r="DQ46">
        <v>0</v>
      </c>
      <c r="DV46">
        <v>0</v>
      </c>
      <c r="DZ46" t="s">
        <v>167</v>
      </c>
      <c r="EA46">
        <v>0</v>
      </c>
      <c r="EB46">
        <v>0.42415198683738708</v>
      </c>
      <c r="ED46" t="s">
        <v>146</v>
      </c>
      <c r="EE46">
        <v>4</v>
      </c>
      <c r="EF46">
        <v>0</v>
      </c>
      <c r="EH46" t="s">
        <v>253</v>
      </c>
      <c r="EI46">
        <v>1</v>
      </c>
      <c r="EJ46" t="s">
        <v>342</v>
      </c>
      <c r="EL46" t="s">
        <v>264</v>
      </c>
      <c r="EM46">
        <v>0</v>
      </c>
      <c r="EN46">
        <v>0</v>
      </c>
      <c r="EP46" t="s">
        <v>241</v>
      </c>
      <c r="EQ46">
        <v>10</v>
      </c>
      <c r="ES46" t="s">
        <v>149</v>
      </c>
      <c r="ET46">
        <v>2</v>
      </c>
      <c r="EV46" t="s">
        <v>256</v>
      </c>
      <c r="EW46">
        <v>0</v>
      </c>
      <c r="EY46" t="s">
        <v>172</v>
      </c>
      <c r="EZ46">
        <v>10</v>
      </c>
      <c r="FA46">
        <v>0</v>
      </c>
      <c r="FC46" t="s">
        <v>161</v>
      </c>
      <c r="FD46">
        <v>4</v>
      </c>
      <c r="FE46">
        <v>0</v>
      </c>
      <c r="FG46">
        <v>0</v>
      </c>
      <c r="FH46" s="179"/>
    </row>
    <row r="47" spans="1:164" ht="15" customHeight="1" x14ac:dyDescent="0.25">
      <c r="A47" t="s">
        <v>730</v>
      </c>
      <c r="B47" t="s">
        <v>1007</v>
      </c>
      <c r="C47" t="s">
        <v>1008</v>
      </c>
      <c r="D47">
        <v>6</v>
      </c>
      <c r="E47" t="s">
        <v>499</v>
      </c>
      <c r="F47" t="s">
        <v>617</v>
      </c>
      <c r="G47" t="s">
        <v>504</v>
      </c>
      <c r="H47" t="s">
        <v>725</v>
      </c>
      <c r="I47" t="s">
        <v>726</v>
      </c>
      <c r="J47" t="s">
        <v>727</v>
      </c>
      <c r="K47" t="s">
        <v>611</v>
      </c>
      <c r="L47">
        <v>211.07994079589841</v>
      </c>
      <c r="M47" t="s">
        <v>177</v>
      </c>
      <c r="N47" t="s">
        <v>178</v>
      </c>
      <c r="O47" t="s">
        <v>177</v>
      </c>
      <c r="P47" t="s">
        <v>178</v>
      </c>
      <c r="Q47" t="s">
        <v>178</v>
      </c>
      <c r="R47" t="s">
        <v>728</v>
      </c>
      <c r="S47" t="s">
        <v>729</v>
      </c>
      <c r="T47" t="s">
        <v>178</v>
      </c>
      <c r="V47" t="s">
        <v>609</v>
      </c>
      <c r="W47">
        <v>100000</v>
      </c>
      <c r="X47">
        <v>5059</v>
      </c>
      <c r="Y47" t="s">
        <v>177</v>
      </c>
      <c r="AB47">
        <v>76.413352966308594</v>
      </c>
      <c r="AC47">
        <v>2.275701522827148</v>
      </c>
      <c r="AD47">
        <v>0</v>
      </c>
      <c r="AE47">
        <v>21858</v>
      </c>
      <c r="AF47">
        <v>2651</v>
      </c>
      <c r="AG47">
        <v>19143</v>
      </c>
      <c r="AH47">
        <v>64300</v>
      </c>
      <c r="AI47">
        <v>45844</v>
      </c>
      <c r="AJ47">
        <v>93583</v>
      </c>
      <c r="AK47">
        <v>509</v>
      </c>
      <c r="AL47">
        <v>0</v>
      </c>
      <c r="AM47">
        <v>408.62750244140619</v>
      </c>
      <c r="AN47">
        <v>0</v>
      </c>
      <c r="BI47">
        <v>5</v>
      </c>
      <c r="BK47">
        <v>0.42415198683738708</v>
      </c>
      <c r="BL47" t="s">
        <v>178</v>
      </c>
      <c r="BO47" t="s">
        <v>178</v>
      </c>
      <c r="BQ47" t="s">
        <v>612</v>
      </c>
      <c r="BR47">
        <v>0</v>
      </c>
      <c r="BT47" t="s">
        <v>178</v>
      </c>
      <c r="BU47" t="s">
        <v>2150</v>
      </c>
      <c r="BV47" t="s">
        <v>2150</v>
      </c>
      <c r="BW47" t="s">
        <v>2150</v>
      </c>
      <c r="BZ47" t="s">
        <v>613</v>
      </c>
      <c r="CA47" t="s">
        <v>177</v>
      </c>
      <c r="CB47" t="s">
        <v>513</v>
      </c>
      <c r="CE47" t="s">
        <v>1007</v>
      </c>
      <c r="CF47" t="s">
        <v>730</v>
      </c>
      <c r="CG47" t="s">
        <v>1009</v>
      </c>
      <c r="CH47" t="s">
        <v>499</v>
      </c>
      <c r="CI47" t="s">
        <v>609</v>
      </c>
      <c r="CJ47" t="s">
        <v>2120</v>
      </c>
      <c r="CL47" t="s">
        <v>178</v>
      </c>
      <c r="CM47">
        <v>100000</v>
      </c>
      <c r="CN47">
        <v>5</v>
      </c>
      <c r="CO47">
        <v>0</v>
      </c>
      <c r="CP47" t="s">
        <v>1001</v>
      </c>
      <c r="CQ47" t="s">
        <v>501</v>
      </c>
      <c r="CR47">
        <v>21858</v>
      </c>
      <c r="CS47" t="s">
        <v>40</v>
      </c>
      <c r="CX47">
        <v>3</v>
      </c>
      <c r="CY47">
        <v>350682</v>
      </c>
      <c r="CZ47">
        <v>93583</v>
      </c>
      <c r="DA47" t="s">
        <v>2173</v>
      </c>
      <c r="DB47" t="s">
        <v>141</v>
      </c>
      <c r="DC47">
        <v>4</v>
      </c>
      <c r="DE47" t="s">
        <v>396</v>
      </c>
      <c r="DF47" t="s">
        <v>260</v>
      </c>
      <c r="DG47">
        <v>0</v>
      </c>
      <c r="DH47">
        <v>0</v>
      </c>
      <c r="DN47">
        <v>0</v>
      </c>
      <c r="DO47" t="s">
        <v>396</v>
      </c>
      <c r="DP47" t="s">
        <v>262</v>
      </c>
      <c r="DQ47">
        <v>0</v>
      </c>
      <c r="DV47">
        <v>0</v>
      </c>
      <c r="DZ47" t="s">
        <v>167</v>
      </c>
      <c r="EA47">
        <v>0</v>
      </c>
      <c r="EB47">
        <v>0.42415198683738708</v>
      </c>
      <c r="ED47" t="s">
        <v>146</v>
      </c>
      <c r="EE47">
        <v>4</v>
      </c>
      <c r="EF47">
        <v>0</v>
      </c>
      <c r="EH47" t="s">
        <v>253</v>
      </c>
      <c r="EI47">
        <v>1</v>
      </c>
      <c r="EJ47" t="s">
        <v>342</v>
      </c>
      <c r="EL47" t="s">
        <v>264</v>
      </c>
      <c r="EM47">
        <v>0</v>
      </c>
      <c r="EN47">
        <v>0</v>
      </c>
      <c r="EP47" t="s">
        <v>241</v>
      </c>
      <c r="EQ47">
        <v>10</v>
      </c>
      <c r="ES47" t="s">
        <v>149</v>
      </c>
      <c r="ET47">
        <v>2</v>
      </c>
      <c r="EV47" t="s">
        <v>256</v>
      </c>
      <c r="EW47">
        <v>0</v>
      </c>
      <c r="EY47" t="s">
        <v>172</v>
      </c>
      <c r="EZ47">
        <v>10</v>
      </c>
      <c r="FA47">
        <v>0</v>
      </c>
      <c r="FC47" t="s">
        <v>161</v>
      </c>
      <c r="FD47">
        <v>4</v>
      </c>
      <c r="FE47">
        <v>0</v>
      </c>
      <c r="FG47">
        <v>0</v>
      </c>
      <c r="FH47" s="179"/>
    </row>
    <row r="48" spans="1:164" ht="15" customHeight="1" x14ac:dyDescent="0.25">
      <c r="A48" t="s">
        <v>497</v>
      </c>
      <c r="B48" t="s">
        <v>496</v>
      </c>
      <c r="C48" t="s">
        <v>498</v>
      </c>
      <c r="D48">
        <v>6</v>
      </c>
      <c r="E48" t="s">
        <v>499</v>
      </c>
      <c r="F48" t="s">
        <v>503</v>
      </c>
      <c r="G48" t="s">
        <v>504</v>
      </c>
      <c r="H48" t="s">
        <v>505</v>
      </c>
      <c r="I48" t="s">
        <v>506</v>
      </c>
      <c r="J48" t="s">
        <v>507</v>
      </c>
      <c r="K48" t="s">
        <v>508</v>
      </c>
      <c r="L48">
        <v>109.5127334594727</v>
      </c>
      <c r="M48" t="s">
        <v>177</v>
      </c>
      <c r="N48" t="s">
        <v>178</v>
      </c>
      <c r="O48" t="s">
        <v>178</v>
      </c>
      <c r="P48" t="s">
        <v>178</v>
      </c>
      <c r="Q48" t="s">
        <v>178</v>
      </c>
      <c r="R48" t="s">
        <v>509</v>
      </c>
      <c r="S48" t="s">
        <v>510</v>
      </c>
      <c r="T48" t="s">
        <v>178</v>
      </c>
      <c r="V48" t="s">
        <v>500</v>
      </c>
      <c r="W48">
        <v>1150000000</v>
      </c>
      <c r="X48">
        <v>69672864</v>
      </c>
      <c r="Y48" t="s">
        <v>177</v>
      </c>
      <c r="AB48">
        <v>22.075441360473629</v>
      </c>
      <c r="AC48">
        <v>11.456534385681151</v>
      </c>
      <c r="AD48">
        <v>0</v>
      </c>
      <c r="AE48">
        <v>3642</v>
      </c>
      <c r="AF48">
        <v>7266</v>
      </c>
      <c r="AG48">
        <v>3035</v>
      </c>
      <c r="AH48">
        <v>8406</v>
      </c>
      <c r="AI48">
        <v>10260</v>
      </c>
      <c r="AJ48">
        <v>15959</v>
      </c>
      <c r="AK48">
        <v>18</v>
      </c>
      <c r="AL48">
        <v>9</v>
      </c>
      <c r="AM48">
        <v>118.61924743652339</v>
      </c>
      <c r="AN48">
        <v>9</v>
      </c>
      <c r="AO48">
        <v>130.57830810546881</v>
      </c>
      <c r="AS48">
        <v>1358</v>
      </c>
      <c r="AT48">
        <v>911</v>
      </c>
      <c r="AU48">
        <v>2610</v>
      </c>
      <c r="AV48">
        <v>835</v>
      </c>
      <c r="AW48">
        <v>3653</v>
      </c>
      <c r="AX48">
        <v>8</v>
      </c>
      <c r="AY48">
        <v>1</v>
      </c>
      <c r="AZ48">
        <v>26</v>
      </c>
      <c r="BA48">
        <v>1</v>
      </c>
      <c r="BB48">
        <v>16.10678863525391</v>
      </c>
      <c r="BH48">
        <v>1262349.125</v>
      </c>
      <c r="BI48">
        <v>5.9999998658895493E-2</v>
      </c>
      <c r="BK48">
        <v>0.33195599913597112</v>
      </c>
      <c r="BL48" t="s">
        <v>178</v>
      </c>
      <c r="BO48" t="s">
        <v>178</v>
      </c>
      <c r="BQ48" t="s">
        <v>511</v>
      </c>
      <c r="BR48">
        <v>0</v>
      </c>
      <c r="BT48" t="s">
        <v>178</v>
      </c>
      <c r="BU48" t="s">
        <v>2150</v>
      </c>
      <c r="BV48" t="s">
        <v>2150</v>
      </c>
      <c r="BW48" t="s">
        <v>2150</v>
      </c>
      <c r="BZ48" t="s">
        <v>512</v>
      </c>
      <c r="CA48" t="s">
        <v>177</v>
      </c>
      <c r="CB48" t="s">
        <v>513</v>
      </c>
      <c r="CE48" t="s">
        <v>496</v>
      </c>
      <c r="CF48" t="s">
        <v>497</v>
      </c>
      <c r="CG48" t="s">
        <v>498</v>
      </c>
      <c r="CH48" t="s">
        <v>499</v>
      </c>
      <c r="CI48" t="s">
        <v>500</v>
      </c>
      <c r="CJ48" t="s">
        <v>2153</v>
      </c>
      <c r="CK48" t="s">
        <v>331</v>
      </c>
      <c r="CL48" t="s">
        <v>178</v>
      </c>
      <c r="CM48">
        <v>1150000000</v>
      </c>
      <c r="CN48">
        <v>5.9999998658895493E-2</v>
      </c>
      <c r="CO48">
        <v>1545698.875</v>
      </c>
      <c r="CP48" t="s">
        <v>1001</v>
      </c>
      <c r="CQ48" t="s">
        <v>501</v>
      </c>
      <c r="CR48">
        <v>3642</v>
      </c>
      <c r="CS48" t="s">
        <v>40</v>
      </c>
      <c r="CT48">
        <v>1.029000043869019</v>
      </c>
      <c r="CV48" t="s">
        <v>247</v>
      </c>
      <c r="CW48">
        <v>6</v>
      </c>
      <c r="CX48">
        <v>18</v>
      </c>
      <c r="CY48">
        <v>5453858</v>
      </c>
      <c r="CZ48">
        <v>15959</v>
      </c>
      <c r="DA48" t="s">
        <v>2174</v>
      </c>
      <c r="DB48" t="s">
        <v>250</v>
      </c>
      <c r="DC48">
        <v>1</v>
      </c>
      <c r="DD48">
        <v>911</v>
      </c>
      <c r="DE48" t="s">
        <v>2175</v>
      </c>
      <c r="DF48" t="s">
        <v>142</v>
      </c>
      <c r="DG48">
        <v>4</v>
      </c>
      <c r="DH48">
        <v>3642</v>
      </c>
      <c r="DI48">
        <v>1364856832</v>
      </c>
      <c r="DJ48">
        <v>1225237888</v>
      </c>
      <c r="DK48" t="s">
        <v>2176</v>
      </c>
      <c r="DL48" t="s">
        <v>261</v>
      </c>
      <c r="DM48">
        <v>2</v>
      </c>
      <c r="DN48">
        <v>8</v>
      </c>
      <c r="DO48" t="s">
        <v>2177</v>
      </c>
      <c r="DP48" t="s">
        <v>144</v>
      </c>
      <c r="DQ48">
        <v>4</v>
      </c>
      <c r="DR48">
        <v>9.0869998931884766</v>
      </c>
      <c r="DT48" t="s">
        <v>263</v>
      </c>
      <c r="DU48">
        <v>2</v>
      </c>
      <c r="DV48">
        <v>0</v>
      </c>
      <c r="DZ48" t="s">
        <v>167</v>
      </c>
      <c r="EA48">
        <v>0</v>
      </c>
      <c r="EB48">
        <v>0.33195599913597112</v>
      </c>
      <c r="ED48" t="s">
        <v>146</v>
      </c>
      <c r="EE48">
        <v>4</v>
      </c>
      <c r="EF48">
        <v>0</v>
      </c>
      <c r="EH48" t="s">
        <v>253</v>
      </c>
      <c r="EI48">
        <v>1</v>
      </c>
      <c r="EJ48" t="s">
        <v>342</v>
      </c>
      <c r="EL48" t="s">
        <v>147</v>
      </c>
      <c r="EM48">
        <v>7</v>
      </c>
      <c r="EN48">
        <v>0</v>
      </c>
      <c r="EP48" t="s">
        <v>148</v>
      </c>
      <c r="EQ48">
        <v>4</v>
      </c>
      <c r="ES48" t="s">
        <v>149</v>
      </c>
      <c r="ET48">
        <v>2</v>
      </c>
      <c r="EV48" t="s">
        <v>150</v>
      </c>
      <c r="EW48">
        <v>6</v>
      </c>
      <c r="EY48" t="s">
        <v>172</v>
      </c>
      <c r="EZ48">
        <v>10</v>
      </c>
      <c r="FA48">
        <v>0</v>
      </c>
      <c r="FC48" t="s">
        <v>161</v>
      </c>
      <c r="FD48">
        <v>4</v>
      </c>
      <c r="FE48">
        <v>0</v>
      </c>
      <c r="FG48">
        <v>0</v>
      </c>
      <c r="FH48" s="179"/>
    </row>
    <row r="49" spans="1:164" ht="15" customHeight="1" x14ac:dyDescent="0.25">
      <c r="A49" t="s">
        <v>661</v>
      </c>
      <c r="B49" t="s">
        <v>1010</v>
      </c>
      <c r="C49" t="s">
        <v>1011</v>
      </c>
      <c r="D49">
        <v>6</v>
      </c>
      <c r="E49" t="s">
        <v>499</v>
      </c>
      <c r="F49" t="s">
        <v>654</v>
      </c>
      <c r="G49" t="s">
        <v>504</v>
      </c>
      <c r="H49" t="s">
        <v>655</v>
      </c>
      <c r="I49" t="s">
        <v>656</v>
      </c>
      <c r="J49" t="s">
        <v>657</v>
      </c>
      <c r="K49" t="s">
        <v>611</v>
      </c>
      <c r="L49">
        <v>27.40939903259277</v>
      </c>
      <c r="M49" t="s">
        <v>178</v>
      </c>
      <c r="N49" t="s">
        <v>178</v>
      </c>
      <c r="O49" t="s">
        <v>177</v>
      </c>
      <c r="P49" t="s">
        <v>178</v>
      </c>
      <c r="Q49" t="s">
        <v>178</v>
      </c>
      <c r="R49" t="s">
        <v>658</v>
      </c>
      <c r="S49" t="s">
        <v>659</v>
      </c>
      <c r="T49" t="s">
        <v>178</v>
      </c>
      <c r="V49" t="s">
        <v>609</v>
      </c>
      <c r="W49">
        <v>103000</v>
      </c>
      <c r="X49">
        <v>5211</v>
      </c>
      <c r="Y49" t="s">
        <v>177</v>
      </c>
      <c r="AB49">
        <v>8.4089345932006836</v>
      </c>
      <c r="AC49">
        <v>0.78192293643951416</v>
      </c>
      <c r="AD49">
        <v>0</v>
      </c>
      <c r="AE49">
        <v>1250</v>
      </c>
      <c r="AF49">
        <v>121</v>
      </c>
      <c r="AG49">
        <v>967</v>
      </c>
      <c r="AH49">
        <v>6741</v>
      </c>
      <c r="AI49">
        <v>1895</v>
      </c>
      <c r="AJ49">
        <v>8190</v>
      </c>
      <c r="AK49">
        <v>8</v>
      </c>
      <c r="AL49">
        <v>0</v>
      </c>
      <c r="AM49">
        <v>43.312946319580078</v>
      </c>
      <c r="AN49">
        <v>0</v>
      </c>
      <c r="AO49">
        <v>178.80146789550781</v>
      </c>
      <c r="BI49">
        <v>5</v>
      </c>
      <c r="BK49">
        <v>0.42391255497932429</v>
      </c>
      <c r="BL49" t="s">
        <v>178</v>
      </c>
      <c r="BO49" t="s">
        <v>178</v>
      </c>
      <c r="BQ49" t="s">
        <v>612</v>
      </c>
      <c r="BR49">
        <v>0</v>
      </c>
      <c r="BT49" t="s">
        <v>178</v>
      </c>
      <c r="BU49" t="s">
        <v>2150</v>
      </c>
      <c r="BV49" t="s">
        <v>2150</v>
      </c>
      <c r="BW49" t="s">
        <v>2150</v>
      </c>
      <c r="BZ49" t="s">
        <v>623</v>
      </c>
      <c r="CA49" t="s">
        <v>177</v>
      </c>
      <c r="CB49" t="s">
        <v>513</v>
      </c>
      <c r="CE49" t="s">
        <v>1010</v>
      </c>
      <c r="CF49" t="s">
        <v>661</v>
      </c>
      <c r="CG49" t="s">
        <v>1011</v>
      </c>
      <c r="CH49" t="s">
        <v>499</v>
      </c>
      <c r="CI49" t="s">
        <v>609</v>
      </c>
      <c r="CJ49" t="s">
        <v>2120</v>
      </c>
      <c r="CL49" t="s">
        <v>177</v>
      </c>
      <c r="CM49">
        <v>103000</v>
      </c>
      <c r="CN49">
        <v>5</v>
      </c>
      <c r="CO49">
        <v>0</v>
      </c>
      <c r="CP49" t="s">
        <v>1001</v>
      </c>
      <c r="CQ49" t="s">
        <v>501</v>
      </c>
      <c r="CR49">
        <v>1250</v>
      </c>
      <c r="CS49" t="s">
        <v>40</v>
      </c>
      <c r="CX49">
        <v>8</v>
      </c>
      <c r="CY49">
        <v>372031</v>
      </c>
      <c r="CZ49">
        <v>8190</v>
      </c>
      <c r="DA49" t="s">
        <v>2178</v>
      </c>
      <c r="DB49" t="s">
        <v>250</v>
      </c>
      <c r="DC49">
        <v>1</v>
      </c>
      <c r="DE49" t="s">
        <v>396</v>
      </c>
      <c r="DF49" t="s">
        <v>260</v>
      </c>
      <c r="DG49">
        <v>0</v>
      </c>
      <c r="DH49">
        <v>0</v>
      </c>
      <c r="DN49">
        <v>0</v>
      </c>
      <c r="DO49" t="s">
        <v>396</v>
      </c>
      <c r="DP49" t="s">
        <v>262</v>
      </c>
      <c r="DQ49">
        <v>0</v>
      </c>
      <c r="DV49">
        <v>0</v>
      </c>
      <c r="DZ49" t="s">
        <v>167</v>
      </c>
      <c r="EA49">
        <v>0</v>
      </c>
      <c r="EB49">
        <v>0.42391255497932429</v>
      </c>
      <c r="ED49" t="s">
        <v>146</v>
      </c>
      <c r="EE49">
        <v>4</v>
      </c>
      <c r="EF49">
        <v>0</v>
      </c>
      <c r="EH49" t="s">
        <v>253</v>
      </c>
      <c r="EI49">
        <v>1</v>
      </c>
      <c r="EJ49" t="s">
        <v>342</v>
      </c>
      <c r="EL49" t="s">
        <v>264</v>
      </c>
      <c r="EM49">
        <v>0</v>
      </c>
      <c r="EN49">
        <v>0</v>
      </c>
      <c r="EP49" t="s">
        <v>241</v>
      </c>
      <c r="EQ49">
        <v>10</v>
      </c>
      <c r="ES49" t="s">
        <v>149</v>
      </c>
      <c r="ET49">
        <v>2</v>
      </c>
      <c r="EV49" t="s">
        <v>256</v>
      </c>
      <c r="EW49">
        <v>0</v>
      </c>
      <c r="EY49" t="s">
        <v>172</v>
      </c>
      <c r="EZ49">
        <v>10</v>
      </c>
      <c r="FA49">
        <v>0</v>
      </c>
      <c r="FC49" t="s">
        <v>161</v>
      </c>
      <c r="FD49">
        <v>4</v>
      </c>
      <c r="FE49">
        <v>0</v>
      </c>
      <c r="FG49">
        <v>0</v>
      </c>
      <c r="FH49" s="179"/>
    </row>
    <row r="50" spans="1:164" ht="15" customHeight="1" x14ac:dyDescent="0.25">
      <c r="A50" t="s">
        <v>662</v>
      </c>
      <c r="B50" t="s">
        <v>1012</v>
      </c>
      <c r="C50" t="s">
        <v>663</v>
      </c>
      <c r="D50">
        <v>6</v>
      </c>
      <c r="E50" t="s">
        <v>499</v>
      </c>
      <c r="F50" t="s">
        <v>654</v>
      </c>
      <c r="G50" t="s">
        <v>504</v>
      </c>
      <c r="H50" t="s">
        <v>655</v>
      </c>
      <c r="I50" t="s">
        <v>656</v>
      </c>
      <c r="J50" t="s">
        <v>657</v>
      </c>
      <c r="K50" t="s">
        <v>611</v>
      </c>
      <c r="L50">
        <v>27.40939903259277</v>
      </c>
      <c r="M50" t="s">
        <v>178</v>
      </c>
      <c r="N50" t="s">
        <v>178</v>
      </c>
      <c r="O50" t="s">
        <v>177</v>
      </c>
      <c r="P50" t="s">
        <v>178</v>
      </c>
      <c r="Q50" t="s">
        <v>178</v>
      </c>
      <c r="R50" t="s">
        <v>658</v>
      </c>
      <c r="S50" t="s">
        <v>659</v>
      </c>
      <c r="T50" t="s">
        <v>178</v>
      </c>
      <c r="V50" t="s">
        <v>609</v>
      </c>
      <c r="W50">
        <v>21000</v>
      </c>
      <c r="X50">
        <v>1063</v>
      </c>
      <c r="Y50" t="s">
        <v>177</v>
      </c>
      <c r="AB50">
        <v>8.4089345932006836</v>
      </c>
      <c r="AC50">
        <v>0.78192293643951416</v>
      </c>
      <c r="AD50">
        <v>0</v>
      </c>
      <c r="AE50">
        <v>1250</v>
      </c>
      <c r="AF50">
        <v>121</v>
      </c>
      <c r="AG50">
        <v>966</v>
      </c>
      <c r="AH50">
        <v>6741</v>
      </c>
      <c r="AI50">
        <v>1895</v>
      </c>
      <c r="AJ50">
        <v>8190</v>
      </c>
      <c r="AK50">
        <v>8</v>
      </c>
      <c r="AL50">
        <v>0</v>
      </c>
      <c r="AM50">
        <v>43.312946319580078</v>
      </c>
      <c r="AN50">
        <v>0</v>
      </c>
      <c r="AO50">
        <v>178.80146789550781</v>
      </c>
      <c r="BK50">
        <v>0.42391255497932429</v>
      </c>
      <c r="BL50" t="s">
        <v>178</v>
      </c>
      <c r="BO50" t="s">
        <v>178</v>
      </c>
      <c r="BQ50" t="s">
        <v>664</v>
      </c>
      <c r="BR50">
        <v>0</v>
      </c>
      <c r="BT50" t="s">
        <v>178</v>
      </c>
      <c r="BU50" t="s">
        <v>2150</v>
      </c>
      <c r="BV50" t="s">
        <v>2150</v>
      </c>
      <c r="BW50" t="s">
        <v>2150</v>
      </c>
      <c r="CA50" t="s">
        <v>177</v>
      </c>
      <c r="CB50" t="s">
        <v>513</v>
      </c>
      <c r="CE50" t="s">
        <v>1012</v>
      </c>
      <c r="CF50" t="s">
        <v>662</v>
      </c>
      <c r="CG50" t="s">
        <v>663</v>
      </c>
      <c r="CH50" t="s">
        <v>499</v>
      </c>
      <c r="CI50" t="s">
        <v>609</v>
      </c>
      <c r="CJ50" t="s">
        <v>2120</v>
      </c>
      <c r="CL50" t="s">
        <v>177</v>
      </c>
      <c r="CM50">
        <v>21000</v>
      </c>
      <c r="CN50">
        <v>0</v>
      </c>
      <c r="CO50">
        <v>0</v>
      </c>
      <c r="CP50" t="s">
        <v>1001</v>
      </c>
      <c r="CQ50" t="s">
        <v>501</v>
      </c>
      <c r="CR50">
        <v>1250</v>
      </c>
      <c r="CS50" t="s">
        <v>40</v>
      </c>
      <c r="CX50">
        <v>5</v>
      </c>
      <c r="CY50">
        <v>372031</v>
      </c>
      <c r="CZ50">
        <v>8190</v>
      </c>
      <c r="DA50" t="s">
        <v>2178</v>
      </c>
      <c r="DB50" t="s">
        <v>250</v>
      </c>
      <c r="DC50">
        <v>1</v>
      </c>
      <c r="DE50" t="s">
        <v>396</v>
      </c>
      <c r="DF50" t="s">
        <v>260</v>
      </c>
      <c r="DG50">
        <v>0</v>
      </c>
      <c r="DH50">
        <v>0</v>
      </c>
      <c r="DN50">
        <v>0</v>
      </c>
      <c r="DO50" t="s">
        <v>396</v>
      </c>
      <c r="DP50" t="s">
        <v>262</v>
      </c>
      <c r="DQ50">
        <v>0</v>
      </c>
      <c r="DV50">
        <v>0</v>
      </c>
      <c r="DZ50" t="s">
        <v>167</v>
      </c>
      <c r="EA50">
        <v>0</v>
      </c>
      <c r="EB50">
        <v>0.42391255497932429</v>
      </c>
      <c r="ED50" t="s">
        <v>146</v>
      </c>
      <c r="EE50">
        <v>4</v>
      </c>
      <c r="EF50">
        <v>0</v>
      </c>
      <c r="EH50" t="s">
        <v>253</v>
      </c>
      <c r="EI50">
        <v>1</v>
      </c>
      <c r="EJ50" t="s">
        <v>342</v>
      </c>
      <c r="EL50" t="s">
        <v>264</v>
      </c>
      <c r="EM50">
        <v>0</v>
      </c>
      <c r="EN50">
        <v>0</v>
      </c>
      <c r="EP50" t="s">
        <v>241</v>
      </c>
      <c r="EQ50">
        <v>10</v>
      </c>
      <c r="ES50" t="s">
        <v>149</v>
      </c>
      <c r="ET50">
        <v>2</v>
      </c>
      <c r="EV50" t="s">
        <v>256</v>
      </c>
      <c r="EW50">
        <v>0</v>
      </c>
      <c r="EY50" t="s">
        <v>172</v>
      </c>
      <c r="EZ50">
        <v>10</v>
      </c>
      <c r="FA50">
        <v>0</v>
      </c>
      <c r="FC50" t="s">
        <v>161</v>
      </c>
      <c r="FD50">
        <v>4</v>
      </c>
      <c r="FE50">
        <v>0</v>
      </c>
      <c r="FG50">
        <v>0</v>
      </c>
      <c r="FH50" s="179"/>
    </row>
    <row r="51" spans="1:164" x14ac:dyDescent="0.25">
      <c r="A51" t="s">
        <v>653</v>
      </c>
      <c r="B51" t="s">
        <v>652</v>
      </c>
      <c r="C51" t="s">
        <v>1013</v>
      </c>
      <c r="D51">
        <v>6</v>
      </c>
      <c r="E51" t="s">
        <v>499</v>
      </c>
      <c r="F51" t="s">
        <v>654</v>
      </c>
      <c r="G51" t="s">
        <v>504</v>
      </c>
      <c r="H51" t="s">
        <v>655</v>
      </c>
      <c r="I51" t="s">
        <v>656</v>
      </c>
      <c r="J51" t="s">
        <v>657</v>
      </c>
      <c r="K51" t="s">
        <v>611</v>
      </c>
      <c r="L51">
        <v>27.40939903259277</v>
      </c>
      <c r="M51" t="s">
        <v>178</v>
      </c>
      <c r="N51" t="s">
        <v>178</v>
      </c>
      <c r="O51" t="s">
        <v>177</v>
      </c>
      <c r="P51" t="s">
        <v>178</v>
      </c>
      <c r="Q51" t="s">
        <v>178</v>
      </c>
      <c r="R51" t="s">
        <v>658</v>
      </c>
      <c r="S51" t="s">
        <v>659</v>
      </c>
      <c r="T51" t="s">
        <v>178</v>
      </c>
      <c r="V51" t="s">
        <v>609</v>
      </c>
      <c r="W51">
        <v>103000</v>
      </c>
      <c r="X51">
        <v>5211</v>
      </c>
      <c r="Y51" t="s">
        <v>177</v>
      </c>
      <c r="AB51">
        <v>8.4089345932006836</v>
      </c>
      <c r="AC51">
        <v>0.78192293643951416</v>
      </c>
      <c r="AD51">
        <v>0</v>
      </c>
      <c r="AE51">
        <v>1250</v>
      </c>
      <c r="AF51">
        <v>121</v>
      </c>
      <c r="AG51">
        <v>966</v>
      </c>
      <c r="AH51">
        <v>6741</v>
      </c>
      <c r="AI51">
        <v>1895</v>
      </c>
      <c r="AJ51">
        <v>8190</v>
      </c>
      <c r="AK51">
        <v>8</v>
      </c>
      <c r="AL51">
        <v>0</v>
      </c>
      <c r="AM51">
        <v>43.312946319580078</v>
      </c>
      <c r="AN51">
        <v>0</v>
      </c>
      <c r="AO51">
        <v>178.80146789550781</v>
      </c>
      <c r="BG51" t="s">
        <v>537</v>
      </c>
      <c r="BI51">
        <v>5</v>
      </c>
      <c r="BK51">
        <v>0.42391255497932429</v>
      </c>
      <c r="BL51" t="s">
        <v>178</v>
      </c>
      <c r="BO51" t="s">
        <v>178</v>
      </c>
      <c r="BQ51" t="s">
        <v>612</v>
      </c>
      <c r="BR51">
        <v>0</v>
      </c>
      <c r="BT51" t="s">
        <v>178</v>
      </c>
      <c r="BU51" t="s">
        <v>2150</v>
      </c>
      <c r="BV51" t="s">
        <v>2150</v>
      </c>
      <c r="BW51" t="s">
        <v>2150</v>
      </c>
      <c r="BZ51" t="s">
        <v>660</v>
      </c>
      <c r="CA51" t="s">
        <v>177</v>
      </c>
      <c r="CB51" t="s">
        <v>513</v>
      </c>
      <c r="CE51" t="s">
        <v>652</v>
      </c>
      <c r="CF51" t="s">
        <v>653</v>
      </c>
      <c r="CG51" t="s">
        <v>1014</v>
      </c>
      <c r="CH51" t="s">
        <v>499</v>
      </c>
      <c r="CI51" t="s">
        <v>609</v>
      </c>
      <c r="CJ51" t="s">
        <v>2120</v>
      </c>
      <c r="CL51" t="s">
        <v>177</v>
      </c>
      <c r="CM51">
        <v>103000</v>
      </c>
      <c r="CN51">
        <v>5</v>
      </c>
      <c r="CO51">
        <v>0</v>
      </c>
      <c r="CP51" t="s">
        <v>1001</v>
      </c>
      <c r="CQ51" t="s">
        <v>537</v>
      </c>
      <c r="CR51">
        <v>1250</v>
      </c>
      <c r="CS51" t="s">
        <v>40</v>
      </c>
      <c r="CX51">
        <v>5</v>
      </c>
      <c r="CY51">
        <v>372031</v>
      </c>
      <c r="CZ51">
        <v>8190</v>
      </c>
      <c r="DA51" t="s">
        <v>2178</v>
      </c>
      <c r="DB51" t="s">
        <v>250</v>
      </c>
      <c r="DC51">
        <v>1</v>
      </c>
      <c r="DE51" t="s">
        <v>396</v>
      </c>
      <c r="DF51" t="s">
        <v>260</v>
      </c>
      <c r="DG51">
        <v>0</v>
      </c>
      <c r="DH51">
        <v>0</v>
      </c>
      <c r="DN51">
        <v>0</v>
      </c>
      <c r="DO51" t="s">
        <v>396</v>
      </c>
      <c r="DP51" t="s">
        <v>262</v>
      </c>
      <c r="DQ51">
        <v>0</v>
      </c>
      <c r="DV51">
        <v>0</v>
      </c>
      <c r="DZ51" t="s">
        <v>167</v>
      </c>
      <c r="EA51">
        <v>0</v>
      </c>
      <c r="EB51">
        <v>0.42391255497932429</v>
      </c>
      <c r="ED51" t="s">
        <v>146</v>
      </c>
      <c r="EE51">
        <v>4</v>
      </c>
      <c r="EF51">
        <v>0</v>
      </c>
      <c r="EH51" t="s">
        <v>253</v>
      </c>
      <c r="EI51">
        <v>1</v>
      </c>
      <c r="EJ51" t="s">
        <v>342</v>
      </c>
      <c r="EL51" t="s">
        <v>264</v>
      </c>
      <c r="EM51">
        <v>0</v>
      </c>
      <c r="EN51">
        <v>0</v>
      </c>
      <c r="EP51" t="s">
        <v>241</v>
      </c>
      <c r="EQ51">
        <v>10</v>
      </c>
      <c r="ES51" t="s">
        <v>149</v>
      </c>
      <c r="ET51">
        <v>2</v>
      </c>
      <c r="EV51" t="s">
        <v>256</v>
      </c>
      <c r="EW51">
        <v>0</v>
      </c>
      <c r="EY51" t="s">
        <v>172</v>
      </c>
      <c r="EZ51">
        <v>10</v>
      </c>
      <c r="FA51">
        <v>0</v>
      </c>
      <c r="FC51" t="s">
        <v>161</v>
      </c>
      <c r="FD51">
        <v>4</v>
      </c>
      <c r="FE51">
        <v>0</v>
      </c>
      <c r="FG51">
        <v>0</v>
      </c>
    </row>
    <row r="52" spans="1:164" ht="15" customHeight="1" x14ac:dyDescent="0.25">
      <c r="A52" t="s">
        <v>526</v>
      </c>
      <c r="B52" t="s">
        <v>525</v>
      </c>
      <c r="C52" t="s">
        <v>1015</v>
      </c>
      <c r="D52">
        <v>6</v>
      </c>
      <c r="E52" t="s">
        <v>499</v>
      </c>
      <c r="F52" t="s">
        <v>528</v>
      </c>
      <c r="G52" t="s">
        <v>529</v>
      </c>
      <c r="H52" t="s">
        <v>530</v>
      </c>
      <c r="I52" t="s">
        <v>531</v>
      </c>
      <c r="J52" t="s">
        <v>532</v>
      </c>
      <c r="K52" t="s">
        <v>508</v>
      </c>
      <c r="L52">
        <v>93.214973449707031</v>
      </c>
      <c r="M52" t="s">
        <v>177</v>
      </c>
      <c r="N52" t="s">
        <v>178</v>
      </c>
      <c r="O52" t="s">
        <v>177</v>
      </c>
      <c r="P52" t="s">
        <v>178</v>
      </c>
      <c r="Q52" t="s">
        <v>178</v>
      </c>
      <c r="R52" t="s">
        <v>522</v>
      </c>
      <c r="S52" t="s">
        <v>523</v>
      </c>
      <c r="T52" t="s">
        <v>177</v>
      </c>
      <c r="V52" t="s">
        <v>500</v>
      </c>
      <c r="W52">
        <v>99653000</v>
      </c>
      <c r="X52">
        <v>6037488</v>
      </c>
      <c r="Y52" t="s">
        <v>177</v>
      </c>
      <c r="AB52">
        <v>2.7629296779632568</v>
      </c>
      <c r="AC52">
        <v>0.92009109258651733</v>
      </c>
      <c r="AD52">
        <v>0</v>
      </c>
      <c r="AE52">
        <v>4367</v>
      </c>
      <c r="AF52">
        <v>1512</v>
      </c>
      <c r="AG52">
        <v>4032</v>
      </c>
      <c r="AH52">
        <v>8638</v>
      </c>
      <c r="AI52">
        <v>14516</v>
      </c>
      <c r="AJ52">
        <v>18899</v>
      </c>
      <c r="AK52">
        <v>59</v>
      </c>
      <c r="AL52">
        <v>4</v>
      </c>
      <c r="AM52">
        <v>55.449901580810547</v>
      </c>
      <c r="AN52">
        <v>4</v>
      </c>
      <c r="AO52">
        <v>5.3797154426574707</v>
      </c>
      <c r="AS52">
        <v>1328</v>
      </c>
      <c r="AT52">
        <v>2283</v>
      </c>
      <c r="AU52">
        <v>970</v>
      </c>
      <c r="AV52">
        <v>2127</v>
      </c>
      <c r="AW52">
        <v>9352</v>
      </c>
      <c r="AX52">
        <v>32</v>
      </c>
      <c r="AY52">
        <v>2</v>
      </c>
      <c r="AZ52">
        <v>17</v>
      </c>
      <c r="BA52">
        <v>2</v>
      </c>
      <c r="BB52">
        <v>2.4627349376678471</v>
      </c>
      <c r="BH52">
        <v>43650.0234375</v>
      </c>
      <c r="BI52">
        <v>1.799999952316284</v>
      </c>
      <c r="BK52">
        <v>0.79731601476669312</v>
      </c>
      <c r="BL52" t="s">
        <v>178</v>
      </c>
      <c r="BO52" t="s">
        <v>178</v>
      </c>
      <c r="BQ52" t="s">
        <v>511</v>
      </c>
      <c r="BR52">
        <v>0</v>
      </c>
      <c r="BT52" t="s">
        <v>178</v>
      </c>
      <c r="BU52" t="s">
        <v>2150</v>
      </c>
      <c r="BV52" t="s">
        <v>2150</v>
      </c>
      <c r="BW52" t="s">
        <v>2150</v>
      </c>
      <c r="BZ52" t="s">
        <v>533</v>
      </c>
      <c r="CA52" t="s">
        <v>177</v>
      </c>
      <c r="CB52" t="s">
        <v>513</v>
      </c>
      <c r="CE52" t="s">
        <v>525</v>
      </c>
      <c r="CF52" t="s">
        <v>526</v>
      </c>
      <c r="CG52" t="s">
        <v>527</v>
      </c>
      <c r="CH52" t="s">
        <v>499</v>
      </c>
      <c r="CI52" t="s">
        <v>500</v>
      </c>
      <c r="CJ52" t="s">
        <v>2153</v>
      </c>
      <c r="CK52" t="s">
        <v>333</v>
      </c>
      <c r="CL52" t="s">
        <v>178</v>
      </c>
      <c r="CM52">
        <v>99653000</v>
      </c>
      <c r="CN52">
        <v>1.799999952316284</v>
      </c>
      <c r="CO52">
        <v>43650.0234375</v>
      </c>
      <c r="CP52" t="s">
        <v>1001</v>
      </c>
      <c r="CQ52" t="s">
        <v>501</v>
      </c>
      <c r="CR52">
        <v>4367</v>
      </c>
      <c r="CS52" t="s">
        <v>40</v>
      </c>
      <c r="CT52">
        <v>1.062999963760376</v>
      </c>
      <c r="CV52" t="s">
        <v>247</v>
      </c>
      <c r="CW52">
        <v>6</v>
      </c>
      <c r="CX52">
        <v>8</v>
      </c>
      <c r="CY52">
        <v>5553924</v>
      </c>
      <c r="CZ52">
        <v>18899</v>
      </c>
      <c r="DA52" t="s">
        <v>2179</v>
      </c>
      <c r="DB52" t="s">
        <v>250</v>
      </c>
      <c r="DC52">
        <v>1</v>
      </c>
      <c r="DD52">
        <v>2283</v>
      </c>
      <c r="DE52" t="s">
        <v>2180</v>
      </c>
      <c r="DF52" t="s">
        <v>155</v>
      </c>
      <c r="DG52">
        <v>7</v>
      </c>
      <c r="DH52">
        <v>4367</v>
      </c>
      <c r="DI52">
        <v>27781666</v>
      </c>
      <c r="DJ52">
        <v>0</v>
      </c>
      <c r="DK52" t="s">
        <v>2120</v>
      </c>
      <c r="DL52" t="s">
        <v>237</v>
      </c>
      <c r="DM52">
        <v>10</v>
      </c>
      <c r="DN52">
        <v>32</v>
      </c>
      <c r="DO52" t="s">
        <v>2181</v>
      </c>
      <c r="DP52" t="s">
        <v>165</v>
      </c>
      <c r="DQ52">
        <v>7</v>
      </c>
      <c r="DR52">
        <v>9.189000129699707</v>
      </c>
      <c r="DT52" t="s">
        <v>263</v>
      </c>
      <c r="DU52">
        <v>2</v>
      </c>
      <c r="DV52">
        <v>0</v>
      </c>
      <c r="DZ52" t="s">
        <v>167</v>
      </c>
      <c r="EA52">
        <v>0</v>
      </c>
      <c r="EB52">
        <v>0.79731601476669312</v>
      </c>
      <c r="ED52" t="s">
        <v>239</v>
      </c>
      <c r="EE52">
        <v>10</v>
      </c>
      <c r="EF52">
        <v>0</v>
      </c>
      <c r="EH52" t="s">
        <v>253</v>
      </c>
      <c r="EI52">
        <v>1</v>
      </c>
      <c r="EJ52" t="s">
        <v>342</v>
      </c>
      <c r="EL52" t="s">
        <v>147</v>
      </c>
      <c r="EM52">
        <v>7</v>
      </c>
      <c r="EN52">
        <v>0</v>
      </c>
      <c r="EP52" t="s">
        <v>148</v>
      </c>
      <c r="EQ52">
        <v>4</v>
      </c>
      <c r="ES52" t="s">
        <v>149</v>
      </c>
      <c r="ET52">
        <v>2</v>
      </c>
      <c r="EV52" t="s">
        <v>171</v>
      </c>
      <c r="EW52">
        <v>10</v>
      </c>
      <c r="EY52" t="s">
        <v>172</v>
      </c>
      <c r="EZ52">
        <v>10</v>
      </c>
      <c r="FA52">
        <v>0</v>
      </c>
      <c r="FC52" t="s">
        <v>161</v>
      </c>
      <c r="FD52">
        <v>4</v>
      </c>
      <c r="FE52">
        <v>0</v>
      </c>
      <c r="FG52">
        <v>0</v>
      </c>
      <c r="FH52" s="179"/>
    </row>
    <row r="53" spans="1:164" ht="15" customHeight="1" x14ac:dyDescent="0.25">
      <c r="A53" t="s">
        <v>666</v>
      </c>
      <c r="B53" t="s">
        <v>665</v>
      </c>
      <c r="C53" t="s">
        <v>1016</v>
      </c>
      <c r="D53">
        <v>6</v>
      </c>
      <c r="E53" t="s">
        <v>499</v>
      </c>
      <c r="F53" t="s">
        <v>654</v>
      </c>
      <c r="G53" t="s">
        <v>504</v>
      </c>
      <c r="H53" t="s">
        <v>667</v>
      </c>
      <c r="I53" t="s">
        <v>668</v>
      </c>
      <c r="J53" t="s">
        <v>669</v>
      </c>
      <c r="K53" t="s">
        <v>670</v>
      </c>
      <c r="L53">
        <v>1481.869750976562</v>
      </c>
      <c r="M53" t="s">
        <v>178</v>
      </c>
      <c r="N53" t="s">
        <v>178</v>
      </c>
      <c r="O53" t="s">
        <v>177</v>
      </c>
      <c r="P53" t="s">
        <v>178</v>
      </c>
      <c r="Q53" t="s">
        <v>178</v>
      </c>
      <c r="R53" t="s">
        <v>671</v>
      </c>
      <c r="S53" t="s">
        <v>671</v>
      </c>
      <c r="T53" t="s">
        <v>178</v>
      </c>
      <c r="V53" t="s">
        <v>290</v>
      </c>
      <c r="W53">
        <v>21000</v>
      </c>
      <c r="X53">
        <v>1063</v>
      </c>
      <c r="Y53" t="s">
        <v>177</v>
      </c>
      <c r="AB53">
        <v>179.06492614746091</v>
      </c>
      <c r="AC53">
        <v>46.511585235595703</v>
      </c>
      <c r="AD53">
        <v>0</v>
      </c>
      <c r="AE53">
        <v>18848</v>
      </c>
      <c r="AF53">
        <v>10051</v>
      </c>
      <c r="AG53">
        <v>14344</v>
      </c>
      <c r="AH53">
        <v>38626</v>
      </c>
      <c r="AI53">
        <v>35449</v>
      </c>
      <c r="AJ53">
        <v>65547</v>
      </c>
      <c r="AK53">
        <v>248</v>
      </c>
      <c r="AL53">
        <v>0</v>
      </c>
      <c r="AM53">
        <v>328.06332397460938</v>
      </c>
      <c r="AN53">
        <v>0</v>
      </c>
      <c r="AO53">
        <v>8584.16015625</v>
      </c>
      <c r="BJ53" t="s">
        <v>362</v>
      </c>
      <c r="BK53">
        <v>0.35840347409248352</v>
      </c>
      <c r="BL53" t="s">
        <v>178</v>
      </c>
      <c r="BO53" t="s">
        <v>178</v>
      </c>
      <c r="BQ53" t="s">
        <v>672</v>
      </c>
      <c r="BR53">
        <v>0</v>
      </c>
      <c r="BT53" t="s">
        <v>178</v>
      </c>
      <c r="BU53" t="s">
        <v>2150</v>
      </c>
      <c r="BV53" t="s">
        <v>2150</v>
      </c>
      <c r="BW53" t="s">
        <v>2150</v>
      </c>
      <c r="CA53" t="s">
        <v>177</v>
      </c>
      <c r="CB53" t="s">
        <v>513</v>
      </c>
      <c r="CE53" t="s">
        <v>665</v>
      </c>
      <c r="CF53" t="s">
        <v>666</v>
      </c>
      <c r="CG53" t="s">
        <v>1016</v>
      </c>
      <c r="CH53" t="s">
        <v>499</v>
      </c>
      <c r="CI53" t="s">
        <v>290</v>
      </c>
      <c r="CJ53" t="s">
        <v>2120</v>
      </c>
      <c r="CL53" t="s">
        <v>178</v>
      </c>
      <c r="CM53">
        <v>21000</v>
      </c>
      <c r="CN53">
        <v>0</v>
      </c>
      <c r="CO53">
        <v>0</v>
      </c>
      <c r="CP53" t="s">
        <v>1001</v>
      </c>
      <c r="CQ53" t="s">
        <v>501</v>
      </c>
      <c r="CR53">
        <v>18848</v>
      </c>
      <c r="CS53" t="s">
        <v>40</v>
      </c>
      <c r="CX53">
        <v>5</v>
      </c>
      <c r="CY53">
        <v>6354462</v>
      </c>
      <c r="CZ53">
        <v>65547</v>
      </c>
      <c r="DA53" t="s">
        <v>2182</v>
      </c>
      <c r="DB53" t="s">
        <v>250</v>
      </c>
      <c r="DC53">
        <v>1</v>
      </c>
      <c r="DE53" t="s">
        <v>396</v>
      </c>
      <c r="DF53" t="s">
        <v>260</v>
      </c>
      <c r="DG53">
        <v>0</v>
      </c>
      <c r="DH53">
        <v>0</v>
      </c>
      <c r="DN53">
        <v>0</v>
      </c>
      <c r="DO53" t="s">
        <v>396</v>
      </c>
      <c r="DP53" t="s">
        <v>262</v>
      </c>
      <c r="DQ53">
        <v>0</v>
      </c>
      <c r="DV53">
        <v>0</v>
      </c>
      <c r="DZ53" t="s">
        <v>167</v>
      </c>
      <c r="EA53">
        <v>0</v>
      </c>
      <c r="EB53">
        <v>0.35840347409248352</v>
      </c>
      <c r="ED53" t="s">
        <v>146</v>
      </c>
      <c r="EE53">
        <v>4</v>
      </c>
      <c r="EF53">
        <v>0</v>
      </c>
      <c r="EH53" t="s">
        <v>253</v>
      </c>
      <c r="EI53">
        <v>1</v>
      </c>
      <c r="EJ53" t="s">
        <v>362</v>
      </c>
      <c r="EL53" t="s">
        <v>264</v>
      </c>
      <c r="EM53">
        <v>0</v>
      </c>
      <c r="EN53">
        <v>0</v>
      </c>
      <c r="EP53" t="s">
        <v>241</v>
      </c>
      <c r="EQ53">
        <v>10</v>
      </c>
      <c r="ES53" t="s">
        <v>149</v>
      </c>
      <c r="ET53">
        <v>2</v>
      </c>
      <c r="EV53" t="s">
        <v>256</v>
      </c>
      <c r="EW53">
        <v>0</v>
      </c>
      <c r="EY53" t="s">
        <v>172</v>
      </c>
      <c r="EZ53">
        <v>10</v>
      </c>
      <c r="FA53">
        <v>0</v>
      </c>
      <c r="FC53" t="s">
        <v>161</v>
      </c>
      <c r="FD53">
        <v>4</v>
      </c>
      <c r="FE53">
        <v>0</v>
      </c>
      <c r="FG53">
        <v>0</v>
      </c>
      <c r="FH53" s="179"/>
    </row>
    <row r="54" spans="1:164" ht="15" customHeight="1" x14ac:dyDescent="0.25">
      <c r="A54" t="s">
        <v>629</v>
      </c>
      <c r="B54" t="s">
        <v>628</v>
      </c>
      <c r="C54" t="s">
        <v>1013</v>
      </c>
      <c r="D54">
        <v>6</v>
      </c>
      <c r="E54" t="s">
        <v>499</v>
      </c>
      <c r="F54" t="s">
        <v>631</v>
      </c>
      <c r="G54" t="s">
        <v>557</v>
      </c>
      <c r="H54" t="s">
        <v>632</v>
      </c>
      <c r="I54" t="s">
        <v>633</v>
      </c>
      <c r="J54" t="s">
        <v>634</v>
      </c>
      <c r="K54" t="s">
        <v>611</v>
      </c>
      <c r="L54">
        <v>18.736551284790039</v>
      </c>
      <c r="M54" t="s">
        <v>178</v>
      </c>
      <c r="N54" t="s">
        <v>178</v>
      </c>
      <c r="O54" t="s">
        <v>177</v>
      </c>
      <c r="P54" t="s">
        <v>178</v>
      </c>
      <c r="Q54" t="s">
        <v>178</v>
      </c>
      <c r="R54" t="s">
        <v>635</v>
      </c>
      <c r="S54" t="s">
        <v>636</v>
      </c>
      <c r="T54" t="s">
        <v>178</v>
      </c>
      <c r="V54" t="s">
        <v>609</v>
      </c>
      <c r="W54">
        <v>109000</v>
      </c>
      <c r="X54">
        <v>5514</v>
      </c>
      <c r="Y54" t="s">
        <v>177</v>
      </c>
      <c r="AB54">
        <v>6.8302888870239258</v>
      </c>
      <c r="AC54">
        <v>1.0813363790512081</v>
      </c>
      <c r="AD54">
        <v>0</v>
      </c>
      <c r="AE54">
        <v>261</v>
      </c>
      <c r="AF54">
        <v>170</v>
      </c>
      <c r="AG54">
        <v>133</v>
      </c>
      <c r="AH54">
        <v>1037</v>
      </c>
      <c r="AI54">
        <v>435</v>
      </c>
      <c r="AJ54">
        <v>1267</v>
      </c>
      <c r="AK54">
        <v>0</v>
      </c>
      <c r="AL54">
        <v>1</v>
      </c>
      <c r="AM54">
        <v>27.32913970947266</v>
      </c>
      <c r="AN54">
        <v>1</v>
      </c>
      <c r="AO54">
        <v>28.87845611572266</v>
      </c>
      <c r="BI54">
        <v>5</v>
      </c>
      <c r="BK54">
        <v>0.74820303916931152</v>
      </c>
      <c r="BL54" t="s">
        <v>178</v>
      </c>
      <c r="BO54" t="s">
        <v>178</v>
      </c>
      <c r="BQ54" t="s">
        <v>612</v>
      </c>
      <c r="BR54">
        <v>0</v>
      </c>
      <c r="BT54" t="s">
        <v>178</v>
      </c>
      <c r="BU54" t="s">
        <v>2150</v>
      </c>
      <c r="BV54" t="s">
        <v>2150</v>
      </c>
      <c r="BW54" t="s">
        <v>2150</v>
      </c>
      <c r="BZ54" t="s">
        <v>637</v>
      </c>
      <c r="CA54" t="s">
        <v>177</v>
      </c>
      <c r="CB54" t="s">
        <v>513</v>
      </c>
      <c r="CE54" t="s">
        <v>628</v>
      </c>
      <c r="CF54" t="s">
        <v>629</v>
      </c>
      <c r="CG54" t="s">
        <v>630</v>
      </c>
      <c r="CH54" t="s">
        <v>499</v>
      </c>
      <c r="CI54" t="s">
        <v>609</v>
      </c>
      <c r="CJ54" t="s">
        <v>2120</v>
      </c>
      <c r="CL54" t="s">
        <v>177</v>
      </c>
      <c r="CM54">
        <v>109000</v>
      </c>
      <c r="CN54">
        <v>5</v>
      </c>
      <c r="CO54">
        <v>0</v>
      </c>
      <c r="CP54" t="s">
        <v>1001</v>
      </c>
      <c r="CQ54" t="s">
        <v>501</v>
      </c>
      <c r="CR54">
        <v>261</v>
      </c>
      <c r="CS54" t="s">
        <v>40</v>
      </c>
      <c r="CX54">
        <v>5</v>
      </c>
      <c r="CY54">
        <v>739473</v>
      </c>
      <c r="CZ54">
        <v>1267</v>
      </c>
      <c r="DA54" t="s">
        <v>2162</v>
      </c>
      <c r="DB54" t="s">
        <v>250</v>
      </c>
      <c r="DC54">
        <v>1</v>
      </c>
      <c r="DE54" t="s">
        <v>396</v>
      </c>
      <c r="DF54" t="s">
        <v>260</v>
      </c>
      <c r="DG54">
        <v>0</v>
      </c>
      <c r="DH54">
        <v>0</v>
      </c>
      <c r="DN54">
        <v>0</v>
      </c>
      <c r="DP54" t="s">
        <v>262</v>
      </c>
      <c r="DQ54">
        <v>0</v>
      </c>
      <c r="DV54">
        <v>0</v>
      </c>
      <c r="DZ54" t="s">
        <v>167</v>
      </c>
      <c r="EA54">
        <v>0</v>
      </c>
      <c r="EB54">
        <v>0.74820303916931152</v>
      </c>
      <c r="ED54" t="s">
        <v>168</v>
      </c>
      <c r="EE54">
        <v>7</v>
      </c>
      <c r="EF54">
        <v>0</v>
      </c>
      <c r="EH54" t="s">
        <v>253</v>
      </c>
      <c r="EI54">
        <v>1</v>
      </c>
      <c r="EJ54" t="s">
        <v>342</v>
      </c>
      <c r="EL54" t="s">
        <v>264</v>
      </c>
      <c r="EM54">
        <v>0</v>
      </c>
      <c r="EN54">
        <v>0</v>
      </c>
      <c r="EP54" t="s">
        <v>241</v>
      </c>
      <c r="EQ54">
        <v>10</v>
      </c>
      <c r="ES54" t="s">
        <v>149</v>
      </c>
      <c r="ET54">
        <v>2</v>
      </c>
      <c r="EV54" t="s">
        <v>256</v>
      </c>
      <c r="EW54">
        <v>0</v>
      </c>
      <c r="EY54" t="s">
        <v>172</v>
      </c>
      <c r="EZ54">
        <v>10</v>
      </c>
      <c r="FA54">
        <v>0</v>
      </c>
      <c r="FC54" t="s">
        <v>161</v>
      </c>
      <c r="FD54">
        <v>4</v>
      </c>
      <c r="FE54">
        <v>0</v>
      </c>
      <c r="FG54">
        <v>0</v>
      </c>
      <c r="FH54" s="179"/>
    </row>
    <row r="55" spans="1:164" ht="15" customHeight="1" x14ac:dyDescent="0.25">
      <c r="A55" t="s">
        <v>515</v>
      </c>
      <c r="B55" t="s">
        <v>514</v>
      </c>
      <c r="C55" t="s">
        <v>1020</v>
      </c>
      <c r="D55">
        <v>6</v>
      </c>
      <c r="E55" t="s">
        <v>499</v>
      </c>
      <c r="F55" t="s">
        <v>517</v>
      </c>
      <c r="G55" t="s">
        <v>518</v>
      </c>
      <c r="H55" t="s">
        <v>519</v>
      </c>
      <c r="I55" t="s">
        <v>520</v>
      </c>
      <c r="J55" t="s">
        <v>521</v>
      </c>
      <c r="K55" t="s">
        <v>508</v>
      </c>
      <c r="L55">
        <v>128.20668029785159</v>
      </c>
      <c r="M55" t="s">
        <v>177</v>
      </c>
      <c r="N55" t="s">
        <v>178</v>
      </c>
      <c r="O55" t="s">
        <v>178</v>
      </c>
      <c r="P55" t="s">
        <v>178</v>
      </c>
      <c r="Q55" t="s">
        <v>178</v>
      </c>
      <c r="R55" t="s">
        <v>522</v>
      </c>
      <c r="S55" t="s">
        <v>523</v>
      </c>
      <c r="T55" t="s">
        <v>177</v>
      </c>
      <c r="V55" t="s">
        <v>500</v>
      </c>
      <c r="W55">
        <v>107061000</v>
      </c>
      <c r="X55">
        <v>6486302</v>
      </c>
      <c r="Y55" t="s">
        <v>177</v>
      </c>
      <c r="AB55">
        <v>0.61629217863082886</v>
      </c>
      <c r="AC55">
        <v>0.43148702383041382</v>
      </c>
      <c r="AD55">
        <v>0</v>
      </c>
      <c r="AE55">
        <v>267</v>
      </c>
      <c r="AF55">
        <v>612</v>
      </c>
      <c r="AG55">
        <v>182</v>
      </c>
      <c r="AH55">
        <v>6750</v>
      </c>
      <c r="AI55">
        <v>2110</v>
      </c>
      <c r="AJ55">
        <v>8121</v>
      </c>
      <c r="AK55">
        <v>26</v>
      </c>
      <c r="AL55">
        <v>0</v>
      </c>
      <c r="AM55">
        <v>34.181118011474609</v>
      </c>
      <c r="AN55">
        <v>0</v>
      </c>
      <c r="AO55">
        <v>0.40916213393211359</v>
      </c>
      <c r="AS55">
        <v>78</v>
      </c>
      <c r="AT55">
        <v>160</v>
      </c>
      <c r="AU55">
        <v>279</v>
      </c>
      <c r="AV55">
        <v>118</v>
      </c>
      <c r="AW55">
        <v>2890</v>
      </c>
      <c r="AX55">
        <v>4</v>
      </c>
      <c r="AY55">
        <v>0</v>
      </c>
      <c r="AZ55">
        <v>5</v>
      </c>
      <c r="BA55">
        <v>0</v>
      </c>
      <c r="BB55">
        <v>1.6599999507889149E-3</v>
      </c>
      <c r="BH55">
        <v>669131.25</v>
      </c>
      <c r="BI55">
        <v>0.12999999523162839</v>
      </c>
      <c r="BK55">
        <v>0.75590556859970093</v>
      </c>
      <c r="BL55" t="s">
        <v>178</v>
      </c>
      <c r="BO55" t="s">
        <v>178</v>
      </c>
      <c r="BQ55" t="s">
        <v>511</v>
      </c>
      <c r="BR55">
        <v>0</v>
      </c>
      <c r="BT55" t="s">
        <v>178</v>
      </c>
      <c r="BU55" t="s">
        <v>2150</v>
      </c>
      <c r="BV55" t="s">
        <v>2150</v>
      </c>
      <c r="BW55" t="s">
        <v>2150</v>
      </c>
      <c r="BZ55" t="s">
        <v>524</v>
      </c>
      <c r="CA55" t="s">
        <v>177</v>
      </c>
      <c r="CB55" t="s">
        <v>513</v>
      </c>
      <c r="CE55" t="s">
        <v>514</v>
      </c>
      <c r="CF55" t="s">
        <v>515</v>
      </c>
      <c r="CG55" t="s">
        <v>516</v>
      </c>
      <c r="CH55" t="s">
        <v>499</v>
      </c>
      <c r="CI55" t="s">
        <v>500</v>
      </c>
      <c r="CJ55" t="s">
        <v>2153</v>
      </c>
      <c r="CK55" t="s">
        <v>332</v>
      </c>
      <c r="CL55" t="s">
        <v>178</v>
      </c>
      <c r="CM55">
        <v>107061000</v>
      </c>
      <c r="CN55">
        <v>0.12999999523162839</v>
      </c>
      <c r="CO55">
        <v>0</v>
      </c>
      <c r="CP55" t="s">
        <v>1001</v>
      </c>
      <c r="CQ55" t="s">
        <v>501</v>
      </c>
      <c r="CR55">
        <v>267</v>
      </c>
      <c r="CS55" t="s">
        <v>40</v>
      </c>
      <c r="CT55">
        <v>0.52399998903274536</v>
      </c>
      <c r="CV55" t="s">
        <v>140</v>
      </c>
      <c r="CW55">
        <v>4</v>
      </c>
      <c r="CX55">
        <v>12</v>
      </c>
      <c r="CY55">
        <v>5553924</v>
      </c>
      <c r="CZ55">
        <v>8121</v>
      </c>
      <c r="DA55" t="s">
        <v>2183</v>
      </c>
      <c r="DB55" t="s">
        <v>250</v>
      </c>
      <c r="DC55">
        <v>1</v>
      </c>
      <c r="DD55">
        <v>160</v>
      </c>
      <c r="DE55" t="s">
        <v>2184</v>
      </c>
      <c r="DF55" t="s">
        <v>155</v>
      </c>
      <c r="DG55">
        <v>7</v>
      </c>
      <c r="DH55">
        <v>267</v>
      </c>
      <c r="DI55">
        <v>5892708</v>
      </c>
      <c r="DJ55">
        <v>3163203</v>
      </c>
      <c r="DK55" t="s">
        <v>2185</v>
      </c>
      <c r="DL55" t="s">
        <v>261</v>
      </c>
      <c r="DM55">
        <v>2</v>
      </c>
      <c r="DN55">
        <v>4</v>
      </c>
      <c r="DO55" t="s">
        <v>2186</v>
      </c>
      <c r="DP55" t="s">
        <v>144</v>
      </c>
      <c r="DQ55">
        <v>4</v>
      </c>
      <c r="DR55">
        <v>7.5720000267028809</v>
      </c>
      <c r="DT55" t="s">
        <v>263</v>
      </c>
      <c r="DU55">
        <v>2</v>
      </c>
      <c r="DV55">
        <v>0</v>
      </c>
      <c r="DZ55" t="s">
        <v>167</v>
      </c>
      <c r="EA55">
        <v>0</v>
      </c>
      <c r="EB55">
        <v>0.75590556859970093</v>
      </c>
      <c r="ED55" t="s">
        <v>239</v>
      </c>
      <c r="EE55">
        <v>10</v>
      </c>
      <c r="EF55">
        <v>0</v>
      </c>
      <c r="EH55" t="s">
        <v>253</v>
      </c>
      <c r="EI55">
        <v>1</v>
      </c>
      <c r="EJ55" t="s">
        <v>342</v>
      </c>
      <c r="EL55" t="s">
        <v>147</v>
      </c>
      <c r="EM55">
        <v>7</v>
      </c>
      <c r="EN55">
        <v>0</v>
      </c>
      <c r="EP55" t="s">
        <v>148</v>
      </c>
      <c r="EQ55">
        <v>4</v>
      </c>
      <c r="ES55" t="s">
        <v>149</v>
      </c>
      <c r="ET55">
        <v>2</v>
      </c>
      <c r="EV55" t="s">
        <v>150</v>
      </c>
      <c r="EW55">
        <v>6</v>
      </c>
      <c r="EY55" t="s">
        <v>172</v>
      </c>
      <c r="EZ55">
        <v>10</v>
      </c>
      <c r="FA55">
        <v>0</v>
      </c>
      <c r="FC55" t="s">
        <v>161</v>
      </c>
      <c r="FD55">
        <v>4</v>
      </c>
      <c r="FE55">
        <v>0</v>
      </c>
      <c r="FG55">
        <v>0</v>
      </c>
      <c r="FH55" s="179"/>
    </row>
    <row r="56" spans="1:164" ht="15" customHeight="1" x14ac:dyDescent="0.25">
      <c r="A56" t="s">
        <v>553</v>
      </c>
      <c r="B56" t="s">
        <v>552</v>
      </c>
      <c r="C56" t="s">
        <v>554</v>
      </c>
      <c r="D56">
        <v>6</v>
      </c>
      <c r="E56" t="s">
        <v>499</v>
      </c>
      <c r="F56" t="s">
        <v>556</v>
      </c>
      <c r="G56" t="s">
        <v>557</v>
      </c>
      <c r="H56" t="s">
        <v>558</v>
      </c>
      <c r="J56" t="s">
        <v>2150</v>
      </c>
      <c r="K56" t="s">
        <v>508</v>
      </c>
      <c r="L56">
        <v>370.50375366210938</v>
      </c>
      <c r="M56" t="s">
        <v>177</v>
      </c>
      <c r="N56" t="s">
        <v>178</v>
      </c>
      <c r="O56" t="s">
        <v>178</v>
      </c>
      <c r="P56" t="s">
        <v>178</v>
      </c>
      <c r="Q56" t="s">
        <v>178</v>
      </c>
      <c r="R56" t="s">
        <v>559</v>
      </c>
      <c r="S56" t="s">
        <v>560</v>
      </c>
      <c r="T56" t="s">
        <v>177</v>
      </c>
      <c r="V56" t="s">
        <v>500</v>
      </c>
      <c r="W56">
        <v>469000000</v>
      </c>
      <c r="X56">
        <v>31939132</v>
      </c>
      <c r="Y56" t="s">
        <v>177</v>
      </c>
      <c r="AB56">
        <v>37.661251068115227</v>
      </c>
      <c r="AC56">
        <v>6.7402520179748544</v>
      </c>
      <c r="AD56">
        <v>0</v>
      </c>
      <c r="AE56">
        <v>3641</v>
      </c>
      <c r="AF56">
        <v>2125</v>
      </c>
      <c r="AG56">
        <v>2853</v>
      </c>
      <c r="AH56">
        <v>1843</v>
      </c>
      <c r="AI56">
        <v>5370</v>
      </c>
      <c r="AJ56">
        <v>5743</v>
      </c>
      <c r="AK56">
        <v>1</v>
      </c>
      <c r="AL56">
        <v>9</v>
      </c>
      <c r="AM56">
        <v>91.437515258789063</v>
      </c>
      <c r="AN56">
        <v>9</v>
      </c>
      <c r="AO56">
        <v>79.125381469726563</v>
      </c>
      <c r="AS56">
        <v>336</v>
      </c>
      <c r="AT56">
        <v>2422</v>
      </c>
      <c r="AU56">
        <v>2068</v>
      </c>
      <c r="AV56">
        <v>1827</v>
      </c>
      <c r="AW56">
        <v>4049</v>
      </c>
      <c r="AX56">
        <v>1</v>
      </c>
      <c r="AY56">
        <v>0</v>
      </c>
      <c r="AZ56">
        <v>42</v>
      </c>
      <c r="BA56">
        <v>0</v>
      </c>
      <c r="BB56">
        <v>27.319768905639648</v>
      </c>
      <c r="BF56" t="s">
        <v>555</v>
      </c>
      <c r="BG56" t="s">
        <v>999</v>
      </c>
      <c r="BH56">
        <v>193641.625</v>
      </c>
      <c r="BI56">
        <v>0.30000001192092901</v>
      </c>
      <c r="BK56">
        <v>0.54807800054550171</v>
      </c>
      <c r="BL56" t="s">
        <v>178</v>
      </c>
      <c r="BO56" t="s">
        <v>178</v>
      </c>
      <c r="BQ56" t="s">
        <v>511</v>
      </c>
      <c r="BR56">
        <v>0</v>
      </c>
      <c r="BT56" t="s">
        <v>178</v>
      </c>
      <c r="BU56" t="s">
        <v>2150</v>
      </c>
      <c r="BV56" t="s">
        <v>2150</v>
      </c>
      <c r="BW56" t="s">
        <v>2150</v>
      </c>
      <c r="BZ56" t="s">
        <v>561</v>
      </c>
      <c r="CA56" t="s">
        <v>177</v>
      </c>
      <c r="CB56" t="s">
        <v>513</v>
      </c>
      <c r="CE56" t="s">
        <v>552</v>
      </c>
      <c r="CF56" t="s">
        <v>553</v>
      </c>
      <c r="CG56" t="s">
        <v>554</v>
      </c>
      <c r="CH56" t="s">
        <v>499</v>
      </c>
      <c r="CI56" t="s">
        <v>500</v>
      </c>
      <c r="CJ56" t="s">
        <v>2153</v>
      </c>
      <c r="CK56" t="s">
        <v>336</v>
      </c>
      <c r="CL56" t="s">
        <v>178</v>
      </c>
      <c r="CM56">
        <v>469000000</v>
      </c>
      <c r="CN56">
        <v>0.30000001192092901</v>
      </c>
      <c r="CO56">
        <v>193641.625</v>
      </c>
      <c r="CP56" t="s">
        <v>555</v>
      </c>
      <c r="CQ56" t="s">
        <v>999</v>
      </c>
      <c r="CR56">
        <v>3641</v>
      </c>
      <c r="CS56" t="s">
        <v>40</v>
      </c>
      <c r="CT56">
        <v>1.138000011444092</v>
      </c>
      <c r="CV56" t="s">
        <v>247</v>
      </c>
      <c r="CW56">
        <v>6</v>
      </c>
      <c r="CX56">
        <v>17</v>
      </c>
      <c r="CY56">
        <v>5547018</v>
      </c>
      <c r="CZ56">
        <v>5743</v>
      </c>
      <c r="DA56" t="s">
        <v>2187</v>
      </c>
      <c r="DB56" t="s">
        <v>250</v>
      </c>
      <c r="DC56">
        <v>1</v>
      </c>
      <c r="DD56">
        <v>2422</v>
      </c>
      <c r="DE56" t="s">
        <v>2188</v>
      </c>
      <c r="DF56" t="s">
        <v>155</v>
      </c>
      <c r="DG56">
        <v>7</v>
      </c>
      <c r="DH56">
        <v>15</v>
      </c>
      <c r="DI56">
        <v>1182357</v>
      </c>
      <c r="DJ56">
        <v>486080</v>
      </c>
      <c r="DK56" t="s">
        <v>2189</v>
      </c>
      <c r="DL56" t="s">
        <v>248</v>
      </c>
      <c r="DM56">
        <v>6</v>
      </c>
      <c r="DN56">
        <v>1</v>
      </c>
      <c r="DO56" t="s">
        <v>2120</v>
      </c>
      <c r="DP56" t="s">
        <v>238</v>
      </c>
      <c r="DQ56">
        <v>10</v>
      </c>
      <c r="DR56">
        <v>9.4139995574951172</v>
      </c>
      <c r="DT56" t="s">
        <v>263</v>
      </c>
      <c r="DU56">
        <v>2</v>
      </c>
      <c r="DV56">
        <v>0</v>
      </c>
      <c r="DZ56" t="s">
        <v>167</v>
      </c>
      <c r="EA56">
        <v>0</v>
      </c>
      <c r="EB56">
        <v>0.54807800054550171</v>
      </c>
      <c r="ED56" t="s">
        <v>168</v>
      </c>
      <c r="EE56">
        <v>7</v>
      </c>
      <c r="EF56">
        <v>0</v>
      </c>
      <c r="EH56" t="s">
        <v>253</v>
      </c>
      <c r="EI56">
        <v>1</v>
      </c>
      <c r="EJ56" t="s">
        <v>342</v>
      </c>
      <c r="EL56" t="s">
        <v>147</v>
      </c>
      <c r="EM56">
        <v>7</v>
      </c>
      <c r="EN56">
        <v>0</v>
      </c>
      <c r="EP56" t="s">
        <v>148</v>
      </c>
      <c r="EQ56">
        <v>4</v>
      </c>
      <c r="ES56" t="s">
        <v>149</v>
      </c>
      <c r="ET56">
        <v>2</v>
      </c>
      <c r="EV56" t="s">
        <v>150</v>
      </c>
      <c r="EW56">
        <v>6</v>
      </c>
      <c r="EY56" t="s">
        <v>172</v>
      </c>
      <c r="EZ56">
        <v>10</v>
      </c>
      <c r="FA56">
        <v>0</v>
      </c>
      <c r="FC56" t="s">
        <v>161</v>
      </c>
      <c r="FD56">
        <v>4</v>
      </c>
      <c r="FE56">
        <v>0</v>
      </c>
      <c r="FG56">
        <v>0</v>
      </c>
      <c r="FH56" s="179"/>
    </row>
    <row r="57" spans="1:164" ht="15" customHeight="1" x14ac:dyDescent="0.25">
      <c r="A57" t="s">
        <v>563</v>
      </c>
      <c r="B57" t="s">
        <v>562</v>
      </c>
      <c r="C57" t="s">
        <v>564</v>
      </c>
      <c r="D57">
        <v>6</v>
      </c>
      <c r="E57" t="s">
        <v>499</v>
      </c>
      <c r="F57" t="s">
        <v>556</v>
      </c>
      <c r="G57" t="s">
        <v>557</v>
      </c>
      <c r="H57" t="s">
        <v>566</v>
      </c>
      <c r="J57" t="s">
        <v>2150</v>
      </c>
      <c r="K57" t="s">
        <v>567</v>
      </c>
      <c r="L57">
        <v>408.789794921875</v>
      </c>
      <c r="M57" t="s">
        <v>177</v>
      </c>
      <c r="N57" t="s">
        <v>178</v>
      </c>
      <c r="O57" t="s">
        <v>178</v>
      </c>
      <c r="P57" t="s">
        <v>178</v>
      </c>
      <c r="Q57" t="s">
        <v>178</v>
      </c>
      <c r="R57" t="s">
        <v>568</v>
      </c>
      <c r="S57" t="s">
        <v>569</v>
      </c>
      <c r="T57" t="s">
        <v>178</v>
      </c>
      <c r="V57" t="s">
        <v>565</v>
      </c>
      <c r="W57">
        <v>134000000</v>
      </c>
      <c r="X57">
        <v>10007205</v>
      </c>
      <c r="Y57" t="s">
        <v>177</v>
      </c>
      <c r="AB57">
        <v>47.754642486572273</v>
      </c>
      <c r="AC57">
        <v>6.2933778762817383</v>
      </c>
      <c r="AD57">
        <v>0</v>
      </c>
      <c r="AE57">
        <v>1896</v>
      </c>
      <c r="AF57">
        <v>1166</v>
      </c>
      <c r="AG57">
        <v>1442</v>
      </c>
      <c r="AH57">
        <v>1921</v>
      </c>
      <c r="AI57">
        <v>2559</v>
      </c>
      <c r="AJ57">
        <v>3705</v>
      </c>
      <c r="AK57">
        <v>3</v>
      </c>
      <c r="AL57">
        <v>1</v>
      </c>
      <c r="AM57">
        <v>73.488525390625</v>
      </c>
      <c r="AN57">
        <v>1</v>
      </c>
      <c r="AO57">
        <v>72.0445556640625</v>
      </c>
      <c r="AS57">
        <v>297</v>
      </c>
      <c r="AT57">
        <v>651</v>
      </c>
      <c r="AU57">
        <v>1005</v>
      </c>
      <c r="AV57">
        <v>506</v>
      </c>
      <c r="AW57">
        <v>1412</v>
      </c>
      <c r="AX57">
        <v>1</v>
      </c>
      <c r="AY57">
        <v>0</v>
      </c>
      <c r="AZ57">
        <v>17</v>
      </c>
      <c r="BA57">
        <v>0</v>
      </c>
      <c r="BB57">
        <v>5.8606557846069336</v>
      </c>
      <c r="BF57" t="s">
        <v>555</v>
      </c>
      <c r="BG57" t="s">
        <v>999</v>
      </c>
      <c r="BH57">
        <v>205837.171875</v>
      </c>
      <c r="BI57">
        <v>0.4699999988079071</v>
      </c>
      <c r="BK57">
        <v>0.60111397504806519</v>
      </c>
      <c r="BL57" t="s">
        <v>178</v>
      </c>
      <c r="BO57" t="s">
        <v>178</v>
      </c>
      <c r="BQ57" t="s">
        <v>511</v>
      </c>
      <c r="BR57">
        <v>0</v>
      </c>
      <c r="BT57" t="s">
        <v>178</v>
      </c>
      <c r="BU57" t="s">
        <v>2150</v>
      </c>
      <c r="BV57" t="s">
        <v>2150</v>
      </c>
      <c r="BW57" t="s">
        <v>2150</v>
      </c>
      <c r="BZ57" t="s">
        <v>561</v>
      </c>
      <c r="CA57" t="s">
        <v>177</v>
      </c>
      <c r="CB57" t="s">
        <v>513</v>
      </c>
      <c r="CE57" t="s">
        <v>562</v>
      </c>
      <c r="CF57" t="s">
        <v>563</v>
      </c>
      <c r="CG57" t="s">
        <v>564</v>
      </c>
      <c r="CH57" t="s">
        <v>499</v>
      </c>
      <c r="CI57" t="s">
        <v>565</v>
      </c>
      <c r="CJ57" t="s">
        <v>2153</v>
      </c>
      <c r="CK57" t="s">
        <v>336</v>
      </c>
      <c r="CL57" t="s">
        <v>178</v>
      </c>
      <c r="CM57">
        <v>134000000</v>
      </c>
      <c r="CN57">
        <v>0.4699999988079071</v>
      </c>
      <c r="CO57">
        <v>205837.171875</v>
      </c>
      <c r="CP57" t="s">
        <v>555</v>
      </c>
      <c r="CQ57" t="s">
        <v>999</v>
      </c>
      <c r="CR57">
        <v>1896</v>
      </c>
      <c r="CS57" t="s">
        <v>40</v>
      </c>
      <c r="CT57">
        <v>1.5110000371932979</v>
      </c>
      <c r="CV57" t="s">
        <v>247</v>
      </c>
      <c r="CW57">
        <v>6</v>
      </c>
      <c r="CX57">
        <v>15</v>
      </c>
      <c r="CY57">
        <v>5547018</v>
      </c>
      <c r="CZ57">
        <v>3705</v>
      </c>
      <c r="DA57" t="s">
        <v>2190</v>
      </c>
      <c r="DB57" t="s">
        <v>250</v>
      </c>
      <c r="DC57">
        <v>1</v>
      </c>
      <c r="DD57">
        <v>651</v>
      </c>
      <c r="DE57" t="s">
        <v>2191</v>
      </c>
      <c r="DF57" t="s">
        <v>142</v>
      </c>
      <c r="DG57">
        <v>4</v>
      </c>
      <c r="DH57">
        <v>13</v>
      </c>
      <c r="DI57">
        <v>1339324</v>
      </c>
      <c r="DJ57">
        <v>781055</v>
      </c>
      <c r="DK57" t="s">
        <v>2192</v>
      </c>
      <c r="DL57" t="s">
        <v>164</v>
      </c>
      <c r="DM57">
        <v>4</v>
      </c>
      <c r="DN57">
        <v>1</v>
      </c>
      <c r="DO57" t="s">
        <v>2193</v>
      </c>
      <c r="DP57" t="s">
        <v>144</v>
      </c>
      <c r="DQ57">
        <v>4</v>
      </c>
      <c r="DR57">
        <v>10.532999992370611</v>
      </c>
      <c r="DT57" t="s">
        <v>263</v>
      </c>
      <c r="DU57">
        <v>2</v>
      </c>
      <c r="DV57">
        <v>0</v>
      </c>
      <c r="DZ57" t="s">
        <v>167</v>
      </c>
      <c r="EA57">
        <v>0</v>
      </c>
      <c r="EB57">
        <v>0.60111397504806519</v>
      </c>
      <c r="ED57" t="s">
        <v>168</v>
      </c>
      <c r="EE57">
        <v>7</v>
      </c>
      <c r="EF57">
        <v>0</v>
      </c>
      <c r="EH57" t="s">
        <v>253</v>
      </c>
      <c r="EI57">
        <v>1</v>
      </c>
      <c r="EJ57" t="s">
        <v>342</v>
      </c>
      <c r="EL57" t="s">
        <v>147</v>
      </c>
      <c r="EM57">
        <v>7</v>
      </c>
      <c r="EN57">
        <v>0</v>
      </c>
      <c r="EP57" t="s">
        <v>148</v>
      </c>
      <c r="EQ57">
        <v>4</v>
      </c>
      <c r="ES57" t="s">
        <v>149</v>
      </c>
      <c r="ET57">
        <v>2</v>
      </c>
      <c r="EV57" t="s">
        <v>150</v>
      </c>
      <c r="EW57">
        <v>6</v>
      </c>
      <c r="EY57" t="s">
        <v>172</v>
      </c>
      <c r="EZ57">
        <v>10</v>
      </c>
      <c r="FA57">
        <v>0</v>
      </c>
      <c r="FC57" t="s">
        <v>161</v>
      </c>
      <c r="FD57">
        <v>4</v>
      </c>
      <c r="FE57">
        <v>0</v>
      </c>
      <c r="FG57">
        <v>0</v>
      </c>
      <c r="FH57" s="179"/>
    </row>
    <row r="58" spans="1:164" ht="15" customHeight="1" x14ac:dyDescent="0.25">
      <c r="A58" t="s">
        <v>581</v>
      </c>
      <c r="B58" t="s">
        <v>580</v>
      </c>
      <c r="C58" t="s">
        <v>582</v>
      </c>
      <c r="D58">
        <v>6</v>
      </c>
      <c r="E58" t="s">
        <v>499</v>
      </c>
      <c r="F58" t="s">
        <v>583</v>
      </c>
      <c r="G58" t="s">
        <v>557</v>
      </c>
      <c r="H58" t="s">
        <v>584</v>
      </c>
      <c r="I58" t="s">
        <v>585</v>
      </c>
      <c r="J58" t="s">
        <v>586</v>
      </c>
      <c r="K58" t="s">
        <v>587</v>
      </c>
      <c r="L58">
        <v>157.9487609863281</v>
      </c>
      <c r="M58" t="s">
        <v>177</v>
      </c>
      <c r="N58" t="s">
        <v>178</v>
      </c>
      <c r="O58" t="s">
        <v>178</v>
      </c>
      <c r="P58" t="s">
        <v>178</v>
      </c>
      <c r="Q58" t="s">
        <v>178</v>
      </c>
      <c r="R58" t="s">
        <v>559</v>
      </c>
      <c r="S58" t="s">
        <v>588</v>
      </c>
      <c r="T58" t="s">
        <v>177</v>
      </c>
      <c r="V58" t="s">
        <v>500</v>
      </c>
      <c r="W58">
        <v>810000000</v>
      </c>
      <c r="X58">
        <v>48657712</v>
      </c>
      <c r="Y58" t="s">
        <v>177</v>
      </c>
      <c r="AB58">
        <v>14.81095123291016</v>
      </c>
      <c r="AC58">
        <v>2.414032936096191</v>
      </c>
      <c r="AD58">
        <v>0</v>
      </c>
      <c r="AE58">
        <v>1516</v>
      </c>
      <c r="AF58">
        <v>566</v>
      </c>
      <c r="AG58">
        <v>1172</v>
      </c>
      <c r="AH58">
        <v>821</v>
      </c>
      <c r="AI58">
        <v>2166</v>
      </c>
      <c r="AJ58">
        <v>2394</v>
      </c>
      <c r="AK58">
        <v>1</v>
      </c>
      <c r="AL58">
        <v>6</v>
      </c>
      <c r="AM58">
        <v>45.113346099853523</v>
      </c>
      <c r="AN58">
        <v>6</v>
      </c>
      <c r="AO58">
        <v>15.51760196685791</v>
      </c>
      <c r="AS58">
        <v>98</v>
      </c>
      <c r="AT58">
        <v>1146</v>
      </c>
      <c r="AU58">
        <v>533</v>
      </c>
      <c r="AV58">
        <v>842</v>
      </c>
      <c r="AW58">
        <v>1855</v>
      </c>
      <c r="AX58">
        <v>1</v>
      </c>
      <c r="AY58">
        <v>0</v>
      </c>
      <c r="AZ58">
        <v>24</v>
      </c>
      <c r="BA58">
        <v>0</v>
      </c>
      <c r="BB58">
        <v>2.8593814373016362</v>
      </c>
      <c r="BF58" t="s">
        <v>555</v>
      </c>
      <c r="BG58" t="s">
        <v>999</v>
      </c>
      <c r="BH58">
        <v>706806.3125</v>
      </c>
      <c r="BI58">
        <v>0.25999999046325678</v>
      </c>
      <c r="BK58">
        <v>0.58934301137924194</v>
      </c>
      <c r="BL58" t="s">
        <v>178</v>
      </c>
      <c r="BO58" t="s">
        <v>178</v>
      </c>
      <c r="BQ58" t="s">
        <v>511</v>
      </c>
      <c r="BR58">
        <v>0</v>
      </c>
      <c r="BT58" t="s">
        <v>178</v>
      </c>
      <c r="BU58" t="s">
        <v>2150</v>
      </c>
      <c r="BV58" t="s">
        <v>2150</v>
      </c>
      <c r="BW58" t="s">
        <v>2150</v>
      </c>
      <c r="BZ58" t="s">
        <v>512</v>
      </c>
      <c r="CA58" t="s">
        <v>177</v>
      </c>
      <c r="CB58" t="s">
        <v>513</v>
      </c>
      <c r="CE58" t="s">
        <v>580</v>
      </c>
      <c r="CF58" t="s">
        <v>581</v>
      </c>
      <c r="CG58" t="s">
        <v>582</v>
      </c>
      <c r="CH58" t="s">
        <v>499</v>
      </c>
      <c r="CI58" t="s">
        <v>500</v>
      </c>
      <c r="CJ58" t="s">
        <v>2153</v>
      </c>
      <c r="CK58" t="s">
        <v>336</v>
      </c>
      <c r="CL58" t="s">
        <v>178</v>
      </c>
      <c r="CM58">
        <v>810000000</v>
      </c>
      <c r="CN58">
        <v>0.25999999046325678</v>
      </c>
      <c r="CO58">
        <v>706806.3125</v>
      </c>
      <c r="CP58" t="s">
        <v>555</v>
      </c>
      <c r="CQ58" t="s">
        <v>999</v>
      </c>
      <c r="CR58">
        <v>1516</v>
      </c>
      <c r="CS58" t="s">
        <v>40</v>
      </c>
      <c r="CT58">
        <v>2.5999999046325679</v>
      </c>
      <c r="CV58" t="s">
        <v>243</v>
      </c>
      <c r="CW58">
        <v>8</v>
      </c>
      <c r="CX58">
        <v>9</v>
      </c>
      <c r="CY58">
        <v>815873</v>
      </c>
      <c r="CZ58">
        <v>2394</v>
      </c>
      <c r="DA58" t="s">
        <v>2194</v>
      </c>
      <c r="DB58" t="s">
        <v>250</v>
      </c>
      <c r="DC58">
        <v>1</v>
      </c>
      <c r="DD58">
        <v>1146</v>
      </c>
      <c r="DE58" t="s">
        <v>2195</v>
      </c>
      <c r="DF58" t="s">
        <v>236</v>
      </c>
      <c r="DG58">
        <v>10</v>
      </c>
      <c r="DH58">
        <v>9</v>
      </c>
      <c r="DI58">
        <v>528140</v>
      </c>
      <c r="DJ58">
        <v>0</v>
      </c>
      <c r="DK58" t="s">
        <v>2120</v>
      </c>
      <c r="DL58" t="s">
        <v>237</v>
      </c>
      <c r="DM58">
        <v>10</v>
      </c>
      <c r="DN58">
        <v>1</v>
      </c>
      <c r="DO58" t="s">
        <v>2120</v>
      </c>
      <c r="DP58" t="s">
        <v>238</v>
      </c>
      <c r="DQ58">
        <v>10</v>
      </c>
      <c r="DR58">
        <v>13.80000019073486</v>
      </c>
      <c r="DT58" t="s">
        <v>263</v>
      </c>
      <c r="DU58">
        <v>2</v>
      </c>
      <c r="DV58">
        <v>0</v>
      </c>
      <c r="DZ58" t="s">
        <v>167</v>
      </c>
      <c r="EA58">
        <v>0</v>
      </c>
      <c r="EB58">
        <v>0.58934301137924194</v>
      </c>
      <c r="ED58" t="s">
        <v>168</v>
      </c>
      <c r="EE58">
        <v>7</v>
      </c>
      <c r="EF58">
        <v>0</v>
      </c>
      <c r="EH58" t="s">
        <v>253</v>
      </c>
      <c r="EI58">
        <v>1</v>
      </c>
      <c r="EJ58" t="s">
        <v>342</v>
      </c>
      <c r="EL58" t="s">
        <v>147</v>
      </c>
      <c r="EM58">
        <v>7</v>
      </c>
      <c r="EN58">
        <v>0</v>
      </c>
      <c r="EP58" t="s">
        <v>148</v>
      </c>
      <c r="EQ58">
        <v>4</v>
      </c>
      <c r="ES58" t="s">
        <v>149</v>
      </c>
      <c r="ET58">
        <v>2</v>
      </c>
      <c r="EV58" t="s">
        <v>150</v>
      </c>
      <c r="EW58">
        <v>6</v>
      </c>
      <c r="EY58" t="s">
        <v>172</v>
      </c>
      <c r="EZ58">
        <v>10</v>
      </c>
      <c r="FA58">
        <v>0</v>
      </c>
      <c r="FC58" t="s">
        <v>161</v>
      </c>
      <c r="FD58">
        <v>4</v>
      </c>
      <c r="FE58">
        <v>0</v>
      </c>
      <c r="FG58">
        <v>0</v>
      </c>
      <c r="FH58" s="179"/>
    </row>
    <row r="59" spans="1:164" ht="15" customHeight="1" x14ac:dyDescent="0.25">
      <c r="A59" t="s">
        <v>590</v>
      </c>
      <c r="B59" t="s">
        <v>589</v>
      </c>
      <c r="C59" t="s">
        <v>591</v>
      </c>
      <c r="D59">
        <v>6</v>
      </c>
      <c r="E59" t="s">
        <v>499</v>
      </c>
      <c r="F59" t="s">
        <v>592</v>
      </c>
      <c r="G59" t="s">
        <v>593</v>
      </c>
      <c r="H59" t="s">
        <v>594</v>
      </c>
      <c r="I59" t="s">
        <v>585</v>
      </c>
      <c r="J59" t="s">
        <v>595</v>
      </c>
      <c r="K59" t="s">
        <v>587</v>
      </c>
      <c r="L59">
        <v>386.26419067382813</v>
      </c>
      <c r="M59" t="s">
        <v>177</v>
      </c>
      <c r="N59" t="s">
        <v>178</v>
      </c>
      <c r="O59" t="s">
        <v>178</v>
      </c>
      <c r="P59" t="s">
        <v>178</v>
      </c>
      <c r="Q59" t="s">
        <v>178</v>
      </c>
      <c r="R59" t="s">
        <v>559</v>
      </c>
      <c r="S59" t="s">
        <v>596</v>
      </c>
      <c r="T59" t="s">
        <v>177</v>
      </c>
      <c r="V59" t="s">
        <v>500</v>
      </c>
      <c r="W59">
        <v>393000000</v>
      </c>
      <c r="X59">
        <v>23310180</v>
      </c>
      <c r="Y59" t="s">
        <v>177</v>
      </c>
      <c r="AB59">
        <v>39.441471099853523</v>
      </c>
      <c r="AC59">
        <v>9.6035356521606445</v>
      </c>
      <c r="AD59">
        <v>0</v>
      </c>
      <c r="AE59">
        <v>7487</v>
      </c>
      <c r="AF59">
        <v>7062</v>
      </c>
      <c r="AG59">
        <v>6355</v>
      </c>
      <c r="AH59">
        <v>12281</v>
      </c>
      <c r="AI59">
        <v>17764</v>
      </c>
      <c r="AJ59">
        <v>24721</v>
      </c>
      <c r="AK59">
        <v>15</v>
      </c>
      <c r="AL59">
        <v>7</v>
      </c>
      <c r="AM59">
        <v>120.9719543457031</v>
      </c>
      <c r="AN59">
        <v>7</v>
      </c>
      <c r="AO59">
        <v>131.7110900878906</v>
      </c>
      <c r="AS59">
        <v>680</v>
      </c>
      <c r="AT59">
        <v>5479</v>
      </c>
      <c r="AU59">
        <v>5639</v>
      </c>
      <c r="AV59">
        <v>4732</v>
      </c>
      <c r="AW59">
        <v>18240</v>
      </c>
      <c r="AX59">
        <v>8</v>
      </c>
      <c r="AY59">
        <v>0</v>
      </c>
      <c r="AZ59">
        <v>69</v>
      </c>
      <c r="BA59">
        <v>0</v>
      </c>
      <c r="BB59">
        <v>12.825832366943359</v>
      </c>
      <c r="BF59" t="s">
        <v>555</v>
      </c>
      <c r="BG59" t="s">
        <v>999</v>
      </c>
      <c r="BH59">
        <v>71728.4140625</v>
      </c>
      <c r="BI59">
        <v>0.73000001907348633</v>
      </c>
      <c r="BK59">
        <v>0.17425599694252011</v>
      </c>
      <c r="BL59" t="s">
        <v>178</v>
      </c>
      <c r="BO59" t="s">
        <v>178</v>
      </c>
      <c r="BQ59" t="s">
        <v>511</v>
      </c>
      <c r="BR59">
        <v>0</v>
      </c>
      <c r="BT59" t="s">
        <v>178</v>
      </c>
      <c r="BU59" t="s">
        <v>2150</v>
      </c>
      <c r="BV59" t="s">
        <v>2150</v>
      </c>
      <c r="BW59" t="s">
        <v>2150</v>
      </c>
      <c r="BZ59" t="s">
        <v>597</v>
      </c>
      <c r="CA59" t="s">
        <v>177</v>
      </c>
      <c r="CB59" t="s">
        <v>513</v>
      </c>
      <c r="CE59" t="s">
        <v>589</v>
      </c>
      <c r="CF59" t="s">
        <v>590</v>
      </c>
      <c r="CG59" t="s">
        <v>591</v>
      </c>
      <c r="CH59" t="s">
        <v>499</v>
      </c>
      <c r="CI59" t="s">
        <v>500</v>
      </c>
      <c r="CJ59" t="s">
        <v>2153</v>
      </c>
      <c r="CK59" t="s">
        <v>336</v>
      </c>
      <c r="CL59" t="s">
        <v>178</v>
      </c>
      <c r="CM59">
        <v>393000000</v>
      </c>
      <c r="CN59">
        <v>0.73000001907348633</v>
      </c>
      <c r="CO59">
        <v>71728.4140625</v>
      </c>
      <c r="CP59" t="s">
        <v>555</v>
      </c>
      <c r="CQ59" t="s">
        <v>999</v>
      </c>
      <c r="CR59">
        <v>7487</v>
      </c>
      <c r="CS59" t="s">
        <v>40</v>
      </c>
      <c r="CT59">
        <v>0</v>
      </c>
      <c r="CX59">
        <v>19</v>
      </c>
      <c r="CY59">
        <v>5437650</v>
      </c>
      <c r="CZ59">
        <v>24721</v>
      </c>
      <c r="DA59" t="s">
        <v>2196</v>
      </c>
      <c r="DB59" t="s">
        <v>250</v>
      </c>
      <c r="DC59">
        <v>1</v>
      </c>
      <c r="DD59">
        <v>5479</v>
      </c>
      <c r="DE59" t="s">
        <v>2197</v>
      </c>
      <c r="DF59" t="s">
        <v>155</v>
      </c>
      <c r="DG59">
        <v>7</v>
      </c>
      <c r="DH59">
        <v>0</v>
      </c>
      <c r="DN59">
        <v>8</v>
      </c>
      <c r="DO59" t="s">
        <v>2198</v>
      </c>
      <c r="DP59" t="s">
        <v>165</v>
      </c>
      <c r="DQ59">
        <v>7</v>
      </c>
      <c r="DR59">
        <v>6</v>
      </c>
      <c r="DT59" t="s">
        <v>263</v>
      </c>
      <c r="DU59">
        <v>2</v>
      </c>
      <c r="DV59">
        <v>0</v>
      </c>
      <c r="DZ59" t="s">
        <v>167</v>
      </c>
      <c r="EA59">
        <v>0</v>
      </c>
      <c r="EB59">
        <v>0.17425599694252011</v>
      </c>
      <c r="ED59" t="s">
        <v>252</v>
      </c>
      <c r="EE59">
        <v>1</v>
      </c>
      <c r="EF59">
        <v>0</v>
      </c>
      <c r="EH59" t="s">
        <v>253</v>
      </c>
      <c r="EI59">
        <v>1</v>
      </c>
      <c r="EJ59" t="s">
        <v>342</v>
      </c>
      <c r="EL59" t="s">
        <v>147</v>
      </c>
      <c r="EM59">
        <v>7</v>
      </c>
      <c r="EN59">
        <v>0</v>
      </c>
      <c r="EP59" t="s">
        <v>148</v>
      </c>
      <c r="EQ59">
        <v>4</v>
      </c>
      <c r="ES59" t="s">
        <v>149</v>
      </c>
      <c r="ET59">
        <v>2</v>
      </c>
      <c r="EV59" t="s">
        <v>150</v>
      </c>
      <c r="EW59">
        <v>6</v>
      </c>
      <c r="EY59" t="s">
        <v>172</v>
      </c>
      <c r="EZ59">
        <v>10</v>
      </c>
      <c r="FA59">
        <v>0</v>
      </c>
      <c r="FC59" t="s">
        <v>161</v>
      </c>
      <c r="FD59">
        <v>4</v>
      </c>
      <c r="FE59">
        <v>0</v>
      </c>
      <c r="FG59">
        <v>0</v>
      </c>
      <c r="FH59" s="179"/>
    </row>
    <row r="60" spans="1:164" ht="15" customHeight="1" x14ac:dyDescent="0.25">
      <c r="A60" t="s">
        <v>642</v>
      </c>
      <c r="B60" t="s">
        <v>641</v>
      </c>
      <c r="C60" t="s">
        <v>1003</v>
      </c>
      <c r="D60">
        <v>6</v>
      </c>
      <c r="E60" t="s">
        <v>499</v>
      </c>
      <c r="F60" t="s">
        <v>645</v>
      </c>
      <c r="G60" t="s">
        <v>646</v>
      </c>
      <c r="H60" t="s">
        <v>647</v>
      </c>
      <c r="I60" t="s">
        <v>633</v>
      </c>
      <c r="J60" t="s">
        <v>648</v>
      </c>
      <c r="K60" t="s">
        <v>649</v>
      </c>
      <c r="L60">
        <v>1905.019287109375</v>
      </c>
      <c r="M60" t="s">
        <v>178</v>
      </c>
      <c r="N60" t="s">
        <v>177</v>
      </c>
      <c r="O60" t="s">
        <v>178</v>
      </c>
      <c r="P60" t="s">
        <v>178</v>
      </c>
      <c r="Q60" t="s">
        <v>178</v>
      </c>
      <c r="R60" t="s">
        <v>650</v>
      </c>
      <c r="S60" t="s">
        <v>2199</v>
      </c>
      <c r="T60" t="s">
        <v>177</v>
      </c>
      <c r="V60" t="s">
        <v>644</v>
      </c>
      <c r="W60">
        <v>24107063296</v>
      </c>
      <c r="X60">
        <v>1399698560</v>
      </c>
      <c r="Y60" t="s">
        <v>177</v>
      </c>
      <c r="Z60" t="s">
        <v>290</v>
      </c>
      <c r="AA60">
        <v>8437472256</v>
      </c>
      <c r="AB60">
        <v>340.466552734375</v>
      </c>
      <c r="AC60">
        <v>169.42274475097659</v>
      </c>
      <c r="AD60">
        <v>0</v>
      </c>
      <c r="AE60">
        <v>103716</v>
      </c>
      <c r="AF60">
        <v>94432</v>
      </c>
      <c r="AG60">
        <v>85312</v>
      </c>
      <c r="AH60">
        <v>266742</v>
      </c>
      <c r="AI60">
        <v>241828</v>
      </c>
      <c r="AJ60">
        <v>438685</v>
      </c>
      <c r="AK60">
        <v>3158</v>
      </c>
      <c r="AL60">
        <v>39</v>
      </c>
      <c r="AM60">
        <v>1680.62646484375</v>
      </c>
      <c r="AN60">
        <v>39</v>
      </c>
      <c r="AO60">
        <v>10544.134765625</v>
      </c>
      <c r="AS60">
        <v>4094</v>
      </c>
      <c r="AT60">
        <v>75744</v>
      </c>
      <c r="AU60">
        <v>90934</v>
      </c>
      <c r="AV60">
        <v>61751</v>
      </c>
      <c r="AW60">
        <v>346773</v>
      </c>
      <c r="AX60">
        <v>2086</v>
      </c>
      <c r="AY60">
        <v>16</v>
      </c>
      <c r="AZ60">
        <v>1056</v>
      </c>
      <c r="BA60">
        <v>16</v>
      </c>
      <c r="BB60">
        <v>4693.6318359375</v>
      </c>
      <c r="BG60" t="s">
        <v>537</v>
      </c>
      <c r="BH60">
        <v>305014.46875</v>
      </c>
      <c r="BI60">
        <v>1.9099999666213989</v>
      </c>
      <c r="BJ60" t="s">
        <v>359</v>
      </c>
      <c r="BK60">
        <v>0.47015699744224548</v>
      </c>
      <c r="BL60" t="s">
        <v>178</v>
      </c>
      <c r="BO60" t="s">
        <v>178</v>
      </c>
      <c r="BQ60" t="s">
        <v>511</v>
      </c>
      <c r="BR60">
        <v>0</v>
      </c>
      <c r="BT60" t="s">
        <v>178</v>
      </c>
      <c r="BU60" t="s">
        <v>2150</v>
      </c>
      <c r="BV60" t="s">
        <v>2150</v>
      </c>
      <c r="BW60" t="s">
        <v>2150</v>
      </c>
      <c r="BZ60" t="s">
        <v>651</v>
      </c>
      <c r="CA60" t="s">
        <v>177</v>
      </c>
      <c r="CB60" t="s">
        <v>513</v>
      </c>
      <c r="CE60" t="s">
        <v>641</v>
      </c>
      <c r="CF60" t="s">
        <v>642</v>
      </c>
      <c r="CG60" t="s">
        <v>643</v>
      </c>
      <c r="CH60" t="s">
        <v>499</v>
      </c>
      <c r="CI60" t="s">
        <v>644</v>
      </c>
      <c r="CJ60" t="s">
        <v>2153</v>
      </c>
      <c r="CL60" t="s">
        <v>178</v>
      </c>
      <c r="CM60">
        <v>23103014912</v>
      </c>
      <c r="CN60">
        <v>1.9099999666213989</v>
      </c>
      <c r="CO60">
        <v>305014.46875</v>
      </c>
      <c r="CP60" t="s">
        <v>1001</v>
      </c>
      <c r="CQ60" t="s">
        <v>537</v>
      </c>
      <c r="CR60">
        <v>103716</v>
      </c>
      <c r="CS60" t="s">
        <v>40</v>
      </c>
      <c r="CT60">
        <v>0</v>
      </c>
      <c r="CX60">
        <v>8</v>
      </c>
      <c r="CY60">
        <v>6414836</v>
      </c>
      <c r="CZ60">
        <v>438685</v>
      </c>
      <c r="DA60" t="s">
        <v>2200</v>
      </c>
      <c r="DB60" t="s">
        <v>250</v>
      </c>
      <c r="DC60">
        <v>1</v>
      </c>
      <c r="DD60">
        <v>75744</v>
      </c>
      <c r="DE60" t="s">
        <v>2201</v>
      </c>
      <c r="DF60" t="s">
        <v>155</v>
      </c>
      <c r="DG60">
        <v>7</v>
      </c>
      <c r="DH60">
        <v>0</v>
      </c>
      <c r="DN60">
        <v>2086</v>
      </c>
      <c r="DO60" t="s">
        <v>2202</v>
      </c>
      <c r="DP60" t="s">
        <v>165</v>
      </c>
      <c r="DQ60">
        <v>7</v>
      </c>
      <c r="DR60">
        <v>6</v>
      </c>
      <c r="DT60" t="s">
        <v>244</v>
      </c>
      <c r="DU60">
        <v>8</v>
      </c>
      <c r="DV60">
        <v>0</v>
      </c>
      <c r="DZ60" t="s">
        <v>167</v>
      </c>
      <c r="EA60">
        <v>0</v>
      </c>
      <c r="EB60">
        <v>0.47015699744224548</v>
      </c>
      <c r="ED60" t="s">
        <v>146</v>
      </c>
      <c r="EE60">
        <v>4</v>
      </c>
      <c r="EF60">
        <v>0</v>
      </c>
      <c r="EH60" t="s">
        <v>253</v>
      </c>
      <c r="EI60">
        <v>1</v>
      </c>
      <c r="EJ60" t="s">
        <v>359</v>
      </c>
      <c r="EL60" t="s">
        <v>147</v>
      </c>
      <c r="EM60">
        <v>7</v>
      </c>
      <c r="EN60">
        <v>131000000</v>
      </c>
      <c r="EO60" t="s">
        <v>2203</v>
      </c>
      <c r="EP60" t="s">
        <v>158</v>
      </c>
      <c r="EQ60">
        <v>7</v>
      </c>
      <c r="ES60" t="s">
        <v>149</v>
      </c>
      <c r="ET60">
        <v>2</v>
      </c>
      <c r="EV60" t="s">
        <v>171</v>
      </c>
      <c r="EW60">
        <v>10</v>
      </c>
      <c r="EY60" t="s">
        <v>172</v>
      </c>
      <c r="EZ60">
        <v>10</v>
      </c>
      <c r="FA60">
        <v>0</v>
      </c>
      <c r="FC60" t="s">
        <v>161</v>
      </c>
      <c r="FD60">
        <v>4</v>
      </c>
      <c r="FE60">
        <v>0</v>
      </c>
      <c r="FG60">
        <v>0</v>
      </c>
      <c r="FH60" s="179"/>
    </row>
    <row r="61" spans="1:164" ht="15" customHeight="1" x14ac:dyDescent="0.25">
      <c r="A61" t="s">
        <v>737</v>
      </c>
      <c r="B61" t="s">
        <v>1017</v>
      </c>
      <c r="C61" t="s">
        <v>1018</v>
      </c>
      <c r="D61">
        <v>6</v>
      </c>
      <c r="E61" t="s">
        <v>499</v>
      </c>
      <c r="F61" t="s">
        <v>738</v>
      </c>
      <c r="G61" t="s">
        <v>504</v>
      </c>
      <c r="H61" t="s">
        <v>667</v>
      </c>
      <c r="I61" t="s">
        <v>668</v>
      </c>
      <c r="J61" t="s">
        <v>669</v>
      </c>
      <c r="K61" t="s">
        <v>611</v>
      </c>
      <c r="L61">
        <v>25.088289260864261</v>
      </c>
      <c r="M61" t="s">
        <v>178</v>
      </c>
      <c r="N61" t="s">
        <v>178</v>
      </c>
      <c r="O61" t="s">
        <v>177</v>
      </c>
      <c r="P61" t="s">
        <v>178</v>
      </c>
      <c r="Q61" t="s">
        <v>178</v>
      </c>
      <c r="R61" t="s">
        <v>739</v>
      </c>
      <c r="S61" t="s">
        <v>740</v>
      </c>
      <c r="T61" t="s">
        <v>178</v>
      </c>
      <c r="V61" t="s">
        <v>609</v>
      </c>
      <c r="W61">
        <v>100000</v>
      </c>
      <c r="X61">
        <v>5059</v>
      </c>
      <c r="Y61" t="s">
        <v>177</v>
      </c>
      <c r="Z61" t="s">
        <v>2204</v>
      </c>
      <c r="AA61">
        <v>100000</v>
      </c>
      <c r="AB61">
        <v>8.7867279052734375</v>
      </c>
      <c r="AC61">
        <v>0.86588954925537109</v>
      </c>
      <c r="AD61">
        <v>0</v>
      </c>
      <c r="AE61">
        <v>3445</v>
      </c>
      <c r="AF61">
        <v>641</v>
      </c>
      <c r="AG61">
        <v>2605</v>
      </c>
      <c r="AH61">
        <v>15192</v>
      </c>
      <c r="AI61">
        <v>8721</v>
      </c>
      <c r="AJ61">
        <v>21569</v>
      </c>
      <c r="AK61">
        <v>18</v>
      </c>
      <c r="AL61">
        <v>0</v>
      </c>
      <c r="AM61">
        <v>56.80682373046875</v>
      </c>
      <c r="AN61">
        <v>0</v>
      </c>
      <c r="BI61">
        <v>5</v>
      </c>
      <c r="BK61">
        <v>0.5052419900894165</v>
      </c>
      <c r="BL61" t="s">
        <v>178</v>
      </c>
      <c r="BO61" t="s">
        <v>178</v>
      </c>
      <c r="BQ61" t="s">
        <v>612</v>
      </c>
      <c r="BR61">
        <v>0</v>
      </c>
      <c r="BT61" t="s">
        <v>178</v>
      </c>
      <c r="BU61" t="s">
        <v>2150</v>
      </c>
      <c r="BV61" t="s">
        <v>2150</v>
      </c>
      <c r="BW61" t="s">
        <v>2150</v>
      </c>
      <c r="CA61" t="s">
        <v>177</v>
      </c>
      <c r="CB61" t="s">
        <v>513</v>
      </c>
      <c r="CE61" t="s">
        <v>1017</v>
      </c>
      <c r="CF61" t="s">
        <v>737</v>
      </c>
      <c r="CG61" t="s">
        <v>1018</v>
      </c>
      <c r="CH61" t="s">
        <v>499</v>
      </c>
      <c r="CI61" t="s">
        <v>609</v>
      </c>
      <c r="CJ61" t="s">
        <v>2120</v>
      </c>
      <c r="CL61" t="s">
        <v>178</v>
      </c>
      <c r="CM61">
        <v>100000</v>
      </c>
      <c r="CN61">
        <v>5</v>
      </c>
      <c r="CO61">
        <v>0</v>
      </c>
      <c r="CP61" t="s">
        <v>1001</v>
      </c>
      <c r="CQ61" t="s">
        <v>501</v>
      </c>
      <c r="CR61">
        <v>3445</v>
      </c>
      <c r="CS61" t="s">
        <v>40</v>
      </c>
      <c r="CX61">
        <v>6</v>
      </c>
      <c r="CY61">
        <v>1545492</v>
      </c>
      <c r="CZ61">
        <v>21569</v>
      </c>
      <c r="DA61" t="s">
        <v>2205</v>
      </c>
      <c r="DB61" t="s">
        <v>250</v>
      </c>
      <c r="DC61">
        <v>1</v>
      </c>
      <c r="DE61" t="s">
        <v>396</v>
      </c>
      <c r="DF61" t="s">
        <v>260</v>
      </c>
      <c r="DG61">
        <v>0</v>
      </c>
      <c r="DH61">
        <v>0</v>
      </c>
      <c r="DN61">
        <v>0</v>
      </c>
      <c r="DO61" t="s">
        <v>396</v>
      </c>
      <c r="DP61" t="s">
        <v>262</v>
      </c>
      <c r="DQ61">
        <v>0</v>
      </c>
      <c r="DV61">
        <v>0</v>
      </c>
      <c r="DZ61" t="s">
        <v>167</v>
      </c>
      <c r="EA61">
        <v>0</v>
      </c>
      <c r="EB61">
        <v>0.5052419900894165</v>
      </c>
      <c r="ED61" t="s">
        <v>168</v>
      </c>
      <c r="EE61">
        <v>7</v>
      </c>
      <c r="EF61">
        <v>0</v>
      </c>
      <c r="EH61" t="s">
        <v>253</v>
      </c>
      <c r="EI61">
        <v>1</v>
      </c>
      <c r="EJ61" t="s">
        <v>342</v>
      </c>
      <c r="EL61" t="s">
        <v>264</v>
      </c>
      <c r="EM61">
        <v>0</v>
      </c>
      <c r="EN61">
        <v>0</v>
      </c>
      <c r="EP61" t="s">
        <v>241</v>
      </c>
      <c r="EQ61">
        <v>10</v>
      </c>
      <c r="ES61" t="s">
        <v>149</v>
      </c>
      <c r="ET61">
        <v>2</v>
      </c>
      <c r="EV61" t="s">
        <v>256</v>
      </c>
      <c r="EW61">
        <v>0</v>
      </c>
      <c r="EY61" t="s">
        <v>172</v>
      </c>
      <c r="EZ61">
        <v>10</v>
      </c>
      <c r="FA61">
        <v>0</v>
      </c>
      <c r="FC61" t="s">
        <v>161</v>
      </c>
      <c r="FD61">
        <v>4</v>
      </c>
      <c r="FE61">
        <v>0</v>
      </c>
      <c r="FG61">
        <v>0</v>
      </c>
      <c r="FH61" s="179"/>
    </row>
    <row r="62" spans="1:164" ht="15" customHeight="1" x14ac:dyDescent="0.25">
      <c r="A62" t="s">
        <v>732</v>
      </c>
      <c r="B62" t="s">
        <v>731</v>
      </c>
      <c r="C62" t="s">
        <v>733</v>
      </c>
      <c r="D62">
        <v>6</v>
      </c>
      <c r="E62" t="s">
        <v>499</v>
      </c>
      <c r="F62" t="s">
        <v>517</v>
      </c>
      <c r="G62" t="s">
        <v>593</v>
      </c>
      <c r="H62" t="s">
        <v>734</v>
      </c>
      <c r="I62" t="s">
        <v>735</v>
      </c>
      <c r="J62" t="s">
        <v>736</v>
      </c>
      <c r="K62" t="s">
        <v>541</v>
      </c>
      <c r="L62">
        <v>165.6920166015625</v>
      </c>
      <c r="M62" t="s">
        <v>178</v>
      </c>
      <c r="N62" t="s">
        <v>178</v>
      </c>
      <c r="O62" t="s">
        <v>177</v>
      </c>
      <c r="P62" t="s">
        <v>178</v>
      </c>
      <c r="Q62" t="s">
        <v>178</v>
      </c>
      <c r="R62" t="s">
        <v>522</v>
      </c>
      <c r="S62" t="s">
        <v>523</v>
      </c>
      <c r="T62" t="s">
        <v>177</v>
      </c>
      <c r="V62" t="s">
        <v>500</v>
      </c>
      <c r="W62">
        <v>120284000</v>
      </c>
      <c r="X62">
        <v>7287419</v>
      </c>
      <c r="Y62" t="s">
        <v>177</v>
      </c>
      <c r="AB62">
        <v>34.456886291503913</v>
      </c>
      <c r="AC62">
        <v>22.94423866271973</v>
      </c>
      <c r="AD62">
        <v>0</v>
      </c>
      <c r="AE62">
        <v>6644</v>
      </c>
      <c r="AF62">
        <v>5709</v>
      </c>
      <c r="AG62">
        <v>4979</v>
      </c>
      <c r="AH62">
        <v>56121</v>
      </c>
      <c r="AI62">
        <v>35727</v>
      </c>
      <c r="AJ62">
        <v>82257</v>
      </c>
      <c r="AK62">
        <v>112</v>
      </c>
      <c r="AL62">
        <v>2</v>
      </c>
      <c r="AM62">
        <v>1557.8427734375</v>
      </c>
      <c r="AN62">
        <v>2</v>
      </c>
      <c r="AO62">
        <v>126.95753479003911</v>
      </c>
      <c r="AS62">
        <v>2076</v>
      </c>
      <c r="AT62">
        <v>1816</v>
      </c>
      <c r="AU62">
        <v>1550</v>
      </c>
      <c r="AV62">
        <v>1508</v>
      </c>
      <c r="AW62">
        <v>21508</v>
      </c>
      <c r="AX62">
        <v>21</v>
      </c>
      <c r="AY62">
        <v>0</v>
      </c>
      <c r="AZ62">
        <v>2501851</v>
      </c>
      <c r="BA62">
        <v>0</v>
      </c>
      <c r="BB62">
        <v>-3.215939044952393</v>
      </c>
      <c r="BH62">
        <v>66235.6796875</v>
      </c>
      <c r="BI62">
        <v>2.130000114440918</v>
      </c>
      <c r="BK62">
        <v>0.69506800174713135</v>
      </c>
      <c r="BL62" t="s">
        <v>178</v>
      </c>
      <c r="BO62" t="s">
        <v>178</v>
      </c>
      <c r="BQ62" t="s">
        <v>511</v>
      </c>
      <c r="BR62">
        <v>0</v>
      </c>
      <c r="BT62" t="s">
        <v>178</v>
      </c>
      <c r="BU62" t="s">
        <v>2150</v>
      </c>
      <c r="BV62" t="s">
        <v>2150</v>
      </c>
      <c r="BW62" t="s">
        <v>2150</v>
      </c>
      <c r="BZ62" t="s">
        <v>533</v>
      </c>
      <c r="CA62" t="s">
        <v>177</v>
      </c>
      <c r="CB62" t="s">
        <v>513</v>
      </c>
      <c r="CE62" t="s">
        <v>731</v>
      </c>
      <c r="CF62" t="s">
        <v>732</v>
      </c>
      <c r="CG62" t="s">
        <v>733</v>
      </c>
      <c r="CH62" t="s">
        <v>499</v>
      </c>
      <c r="CI62" t="s">
        <v>500</v>
      </c>
      <c r="CJ62" t="s">
        <v>2153</v>
      </c>
      <c r="CK62" t="s">
        <v>337</v>
      </c>
      <c r="CL62" t="s">
        <v>178</v>
      </c>
      <c r="CM62">
        <v>120284000</v>
      </c>
      <c r="CN62">
        <v>2.130000114440918</v>
      </c>
      <c r="CO62">
        <v>0</v>
      </c>
      <c r="CP62" t="s">
        <v>1001</v>
      </c>
      <c r="CQ62" t="s">
        <v>501</v>
      </c>
      <c r="CR62">
        <v>6644</v>
      </c>
      <c r="CS62" t="s">
        <v>40</v>
      </c>
      <c r="CT62">
        <v>0.93300002813339233</v>
      </c>
      <c r="CV62" t="s">
        <v>140</v>
      </c>
      <c r="CW62">
        <v>4</v>
      </c>
      <c r="CX62">
        <v>3</v>
      </c>
      <c r="CY62">
        <v>4731145</v>
      </c>
      <c r="CZ62">
        <v>82257</v>
      </c>
      <c r="DA62" t="s">
        <v>2206</v>
      </c>
      <c r="DB62" t="s">
        <v>250</v>
      </c>
      <c r="DC62">
        <v>1</v>
      </c>
      <c r="DD62">
        <v>1816</v>
      </c>
      <c r="DE62" t="s">
        <v>2207</v>
      </c>
      <c r="DF62" t="s">
        <v>142</v>
      </c>
      <c r="DG62">
        <v>4</v>
      </c>
      <c r="DH62">
        <v>6644</v>
      </c>
      <c r="DI62">
        <v>945592576</v>
      </c>
      <c r="DJ62">
        <v>714694144</v>
      </c>
      <c r="DK62" t="s">
        <v>2208</v>
      </c>
      <c r="DL62" t="s">
        <v>261</v>
      </c>
      <c r="DM62">
        <v>2</v>
      </c>
      <c r="DN62">
        <v>21</v>
      </c>
      <c r="DO62" t="s">
        <v>2209</v>
      </c>
      <c r="DP62" t="s">
        <v>144</v>
      </c>
      <c r="DQ62">
        <v>4</v>
      </c>
      <c r="DR62">
        <v>8.7989997863769531</v>
      </c>
      <c r="DT62" t="s">
        <v>249</v>
      </c>
      <c r="DU62">
        <v>6</v>
      </c>
      <c r="DV62">
        <v>0</v>
      </c>
      <c r="DZ62" t="s">
        <v>167</v>
      </c>
      <c r="EA62">
        <v>0</v>
      </c>
      <c r="EB62">
        <v>0.69506800174713135</v>
      </c>
      <c r="ED62" t="s">
        <v>168</v>
      </c>
      <c r="EE62">
        <v>7</v>
      </c>
      <c r="EF62">
        <v>0</v>
      </c>
      <c r="EH62" t="s">
        <v>253</v>
      </c>
      <c r="EI62">
        <v>1</v>
      </c>
      <c r="EJ62" t="s">
        <v>342</v>
      </c>
      <c r="EL62" t="s">
        <v>147</v>
      </c>
      <c r="EM62">
        <v>7</v>
      </c>
      <c r="EN62">
        <v>0</v>
      </c>
      <c r="EP62" t="s">
        <v>148</v>
      </c>
      <c r="EQ62">
        <v>4</v>
      </c>
      <c r="ES62" t="s">
        <v>149</v>
      </c>
      <c r="ET62">
        <v>2</v>
      </c>
      <c r="EV62" t="s">
        <v>150</v>
      </c>
      <c r="EW62">
        <v>6</v>
      </c>
      <c r="EY62" t="s">
        <v>172</v>
      </c>
      <c r="EZ62">
        <v>10</v>
      </c>
      <c r="FA62">
        <v>0</v>
      </c>
      <c r="FC62" t="s">
        <v>161</v>
      </c>
      <c r="FD62">
        <v>4</v>
      </c>
      <c r="FE62">
        <v>0</v>
      </c>
      <c r="FG62">
        <v>0</v>
      </c>
      <c r="FH62" s="179"/>
    </row>
    <row r="63" spans="1:164" ht="15" customHeight="1" x14ac:dyDescent="0.25">
      <c r="A63" t="s">
        <v>545</v>
      </c>
      <c r="B63" t="s">
        <v>544</v>
      </c>
      <c r="C63" t="s">
        <v>1019</v>
      </c>
      <c r="D63">
        <v>6</v>
      </c>
      <c r="E63" t="s">
        <v>499</v>
      </c>
      <c r="F63" t="s">
        <v>517</v>
      </c>
      <c r="G63" t="s">
        <v>546</v>
      </c>
      <c r="H63" t="s">
        <v>547</v>
      </c>
      <c r="I63" t="s">
        <v>548</v>
      </c>
      <c r="J63" t="s">
        <v>549</v>
      </c>
      <c r="K63" t="s">
        <v>541</v>
      </c>
      <c r="L63">
        <v>110.70510101318359</v>
      </c>
      <c r="M63" t="s">
        <v>178</v>
      </c>
      <c r="N63" t="s">
        <v>178</v>
      </c>
      <c r="O63" t="s">
        <v>177</v>
      </c>
      <c r="P63" t="s">
        <v>178</v>
      </c>
      <c r="Q63" t="s">
        <v>178</v>
      </c>
      <c r="R63" t="s">
        <v>522</v>
      </c>
      <c r="S63" t="s">
        <v>550</v>
      </c>
      <c r="T63" t="s">
        <v>177</v>
      </c>
      <c r="V63" t="s">
        <v>500</v>
      </c>
      <c r="W63">
        <v>120015000</v>
      </c>
      <c r="X63">
        <v>7271121</v>
      </c>
      <c r="Y63" t="s">
        <v>177</v>
      </c>
      <c r="AB63">
        <v>2.3066000938415532</v>
      </c>
      <c r="AC63">
        <v>1.0349999666213989</v>
      </c>
      <c r="AD63">
        <v>0</v>
      </c>
      <c r="AE63">
        <v>2937</v>
      </c>
      <c r="AF63">
        <v>1787</v>
      </c>
      <c r="AG63">
        <v>2413</v>
      </c>
      <c r="AH63">
        <v>8548</v>
      </c>
      <c r="AI63">
        <v>10513</v>
      </c>
      <c r="AJ63">
        <v>15842</v>
      </c>
      <c r="AK63">
        <v>41</v>
      </c>
      <c r="AL63">
        <v>4</v>
      </c>
      <c r="AM63">
        <v>47.305000305175781</v>
      </c>
      <c r="AN63">
        <v>4</v>
      </c>
      <c r="AO63">
        <v>0.20579999685287481</v>
      </c>
      <c r="AS63">
        <v>549</v>
      </c>
      <c r="AT63">
        <v>670</v>
      </c>
      <c r="AU63">
        <v>381</v>
      </c>
      <c r="AV63">
        <v>605</v>
      </c>
      <c r="AW63">
        <v>3899</v>
      </c>
      <c r="AX63">
        <v>3</v>
      </c>
      <c r="AY63">
        <v>0</v>
      </c>
      <c r="AZ63">
        <v>7</v>
      </c>
      <c r="BA63">
        <v>0</v>
      </c>
      <c r="BB63">
        <v>4.4579999521374702E-3</v>
      </c>
      <c r="BG63" t="s">
        <v>537</v>
      </c>
      <c r="BH63">
        <v>179126.859375</v>
      </c>
      <c r="BI63">
        <v>0.80000001192092896</v>
      </c>
      <c r="BK63">
        <v>0.9187999963760376</v>
      </c>
      <c r="BL63" t="s">
        <v>178</v>
      </c>
      <c r="BO63" t="s">
        <v>178</v>
      </c>
      <c r="BQ63" t="s">
        <v>511</v>
      </c>
      <c r="BR63">
        <v>0</v>
      </c>
      <c r="BT63" t="s">
        <v>178</v>
      </c>
      <c r="BU63" t="s">
        <v>2150</v>
      </c>
      <c r="BV63" t="s">
        <v>2150</v>
      </c>
      <c r="BW63" t="s">
        <v>2150</v>
      </c>
      <c r="BZ63" t="s">
        <v>551</v>
      </c>
      <c r="CA63" t="s">
        <v>177</v>
      </c>
      <c r="CB63" t="s">
        <v>513</v>
      </c>
      <c r="CE63" t="s">
        <v>544</v>
      </c>
      <c r="CF63" t="s">
        <v>545</v>
      </c>
      <c r="CG63" t="s">
        <v>1019</v>
      </c>
      <c r="CH63" t="s">
        <v>499</v>
      </c>
      <c r="CI63" t="s">
        <v>500</v>
      </c>
      <c r="CJ63" t="s">
        <v>2153</v>
      </c>
      <c r="CK63" t="s">
        <v>335</v>
      </c>
      <c r="CL63" t="s">
        <v>178</v>
      </c>
      <c r="CM63">
        <v>120015000</v>
      </c>
      <c r="CN63">
        <v>0.80000001192092896</v>
      </c>
      <c r="CO63">
        <v>179126.859375</v>
      </c>
      <c r="CP63" t="s">
        <v>1001</v>
      </c>
      <c r="CQ63" t="s">
        <v>537</v>
      </c>
      <c r="CR63">
        <v>2937</v>
      </c>
      <c r="CS63" t="s">
        <v>40</v>
      </c>
      <c r="CT63">
        <v>0.90299999713897705</v>
      </c>
      <c r="CV63" t="s">
        <v>140</v>
      </c>
      <c r="CW63">
        <v>4</v>
      </c>
      <c r="CX63">
        <v>3</v>
      </c>
      <c r="CY63">
        <v>4731145</v>
      </c>
      <c r="CZ63">
        <v>15842</v>
      </c>
      <c r="DA63" t="s">
        <v>2210</v>
      </c>
      <c r="DB63" t="s">
        <v>250</v>
      </c>
      <c r="DC63">
        <v>1</v>
      </c>
      <c r="DD63">
        <v>670</v>
      </c>
      <c r="DE63" t="s">
        <v>2211</v>
      </c>
      <c r="DF63" t="s">
        <v>142</v>
      </c>
      <c r="DG63">
        <v>4</v>
      </c>
      <c r="DH63">
        <v>2937</v>
      </c>
      <c r="DI63">
        <v>152483264</v>
      </c>
      <c r="DJ63">
        <v>105838952</v>
      </c>
      <c r="DK63" t="s">
        <v>2212</v>
      </c>
      <c r="DL63" t="s">
        <v>164</v>
      </c>
      <c r="DM63">
        <v>4</v>
      </c>
      <c r="DN63">
        <v>3</v>
      </c>
      <c r="DO63" t="s">
        <v>2213</v>
      </c>
      <c r="DP63" t="s">
        <v>251</v>
      </c>
      <c r="DQ63">
        <v>1</v>
      </c>
      <c r="DR63">
        <v>8.7089996337890625</v>
      </c>
      <c r="DT63" t="s">
        <v>263</v>
      </c>
      <c r="DU63">
        <v>2</v>
      </c>
      <c r="DV63">
        <v>0</v>
      </c>
      <c r="DZ63" t="s">
        <v>167</v>
      </c>
      <c r="EA63">
        <v>0</v>
      </c>
      <c r="EB63">
        <v>0.9187999963760376</v>
      </c>
      <c r="ED63" t="s">
        <v>239</v>
      </c>
      <c r="EE63">
        <v>10</v>
      </c>
      <c r="EF63">
        <v>0</v>
      </c>
      <c r="EH63" t="s">
        <v>253</v>
      </c>
      <c r="EI63">
        <v>1</v>
      </c>
      <c r="EJ63" t="s">
        <v>342</v>
      </c>
      <c r="EL63" t="s">
        <v>147</v>
      </c>
      <c r="EM63">
        <v>7</v>
      </c>
      <c r="EN63">
        <v>0</v>
      </c>
      <c r="EP63" t="s">
        <v>148</v>
      </c>
      <c r="EQ63">
        <v>4</v>
      </c>
      <c r="ES63" t="s">
        <v>149</v>
      </c>
      <c r="ET63">
        <v>2</v>
      </c>
      <c r="EV63" t="s">
        <v>150</v>
      </c>
      <c r="EW63">
        <v>6</v>
      </c>
      <c r="EY63" t="s">
        <v>172</v>
      </c>
      <c r="EZ63">
        <v>10</v>
      </c>
      <c r="FA63">
        <v>0</v>
      </c>
      <c r="FC63" t="s">
        <v>161</v>
      </c>
      <c r="FD63">
        <v>4</v>
      </c>
      <c r="FE63">
        <v>0</v>
      </c>
      <c r="FG63">
        <v>0</v>
      </c>
      <c r="FH63" s="179"/>
    </row>
    <row r="64" spans="1:164" ht="15" customHeight="1" x14ac:dyDescent="0.25">
      <c r="A64" t="s">
        <v>599</v>
      </c>
      <c r="B64" t="s">
        <v>598</v>
      </c>
      <c r="C64" t="s">
        <v>600</v>
      </c>
      <c r="D64">
        <v>6</v>
      </c>
      <c r="E64" t="s">
        <v>499</v>
      </c>
      <c r="F64" t="s">
        <v>602</v>
      </c>
      <c r="G64" t="s">
        <v>603</v>
      </c>
      <c r="H64" t="s">
        <v>604</v>
      </c>
      <c r="I64" t="s">
        <v>605</v>
      </c>
      <c r="J64" t="s">
        <v>606</v>
      </c>
      <c r="K64" t="s">
        <v>567</v>
      </c>
      <c r="L64">
        <v>141.07501220703119</v>
      </c>
      <c r="M64" t="s">
        <v>177</v>
      </c>
      <c r="N64" t="s">
        <v>178</v>
      </c>
      <c r="O64" t="s">
        <v>178</v>
      </c>
      <c r="P64" t="s">
        <v>178</v>
      </c>
      <c r="Q64" t="s">
        <v>178</v>
      </c>
      <c r="R64" t="s">
        <v>522</v>
      </c>
      <c r="S64" t="s">
        <v>607</v>
      </c>
      <c r="T64" t="s">
        <v>178</v>
      </c>
      <c r="V64" t="s">
        <v>601</v>
      </c>
      <c r="W64">
        <v>994000000</v>
      </c>
      <c r="X64">
        <v>50814968</v>
      </c>
      <c r="Y64" t="s">
        <v>177</v>
      </c>
      <c r="AB64">
        <v>55.060924530029297</v>
      </c>
      <c r="AC64">
        <v>6.1728930473327637</v>
      </c>
      <c r="AD64">
        <v>0</v>
      </c>
      <c r="AE64">
        <v>4364</v>
      </c>
      <c r="AF64">
        <v>3436</v>
      </c>
      <c r="AG64">
        <v>3689</v>
      </c>
      <c r="AH64">
        <v>13053</v>
      </c>
      <c r="AI64">
        <v>12556</v>
      </c>
      <c r="AJ64">
        <v>21983</v>
      </c>
      <c r="AK64">
        <v>50</v>
      </c>
      <c r="AL64">
        <v>0</v>
      </c>
      <c r="AM64">
        <v>106.5767364501953</v>
      </c>
      <c r="AN64">
        <v>0</v>
      </c>
      <c r="AO64">
        <v>380.8956298828125</v>
      </c>
      <c r="AS64">
        <v>1209</v>
      </c>
      <c r="AT64">
        <v>1638</v>
      </c>
      <c r="AU64">
        <v>2860</v>
      </c>
      <c r="AV64">
        <v>1460</v>
      </c>
      <c r="AW64">
        <v>7636</v>
      </c>
      <c r="AX64">
        <v>10</v>
      </c>
      <c r="AY64">
        <v>0</v>
      </c>
      <c r="AZ64">
        <v>28</v>
      </c>
      <c r="BA64">
        <v>0</v>
      </c>
      <c r="BB64">
        <v>19.39033126831055</v>
      </c>
      <c r="BF64" t="s">
        <v>555</v>
      </c>
      <c r="BG64" t="s">
        <v>999</v>
      </c>
      <c r="BH64">
        <v>606837.625</v>
      </c>
      <c r="BI64">
        <v>0.10000000149011611</v>
      </c>
      <c r="BK64">
        <v>0.24543699622154239</v>
      </c>
      <c r="BL64" t="s">
        <v>178</v>
      </c>
      <c r="BO64" t="s">
        <v>178</v>
      </c>
      <c r="BQ64" t="s">
        <v>511</v>
      </c>
      <c r="BR64">
        <v>0</v>
      </c>
      <c r="BT64" t="s">
        <v>178</v>
      </c>
      <c r="BU64" t="s">
        <v>2150</v>
      </c>
      <c r="BV64" t="s">
        <v>2150</v>
      </c>
      <c r="BW64" t="s">
        <v>2150</v>
      </c>
      <c r="BZ64" t="s">
        <v>597</v>
      </c>
      <c r="CA64" t="s">
        <v>177</v>
      </c>
      <c r="CB64" t="s">
        <v>513</v>
      </c>
      <c r="CE64" t="s">
        <v>598</v>
      </c>
      <c r="CF64" t="s">
        <v>599</v>
      </c>
      <c r="CG64" t="s">
        <v>600</v>
      </c>
      <c r="CH64" t="s">
        <v>499</v>
      </c>
      <c r="CI64" t="s">
        <v>601</v>
      </c>
      <c r="CJ64" t="s">
        <v>2153</v>
      </c>
      <c r="CK64" t="s">
        <v>336</v>
      </c>
      <c r="CL64" t="s">
        <v>178</v>
      </c>
      <c r="CM64">
        <v>994000000</v>
      </c>
      <c r="CN64">
        <v>0.10000000149011611</v>
      </c>
      <c r="CO64">
        <v>742899.875</v>
      </c>
      <c r="CP64" t="s">
        <v>555</v>
      </c>
      <c r="CQ64" t="s">
        <v>999</v>
      </c>
      <c r="CR64">
        <v>4364</v>
      </c>
      <c r="CS64" t="s">
        <v>40</v>
      </c>
      <c r="CT64">
        <v>7.5560002326965332</v>
      </c>
      <c r="CV64" t="s">
        <v>243</v>
      </c>
      <c r="CW64">
        <v>8</v>
      </c>
      <c r="CX64">
        <v>5</v>
      </c>
      <c r="CY64">
        <v>5351588</v>
      </c>
      <c r="CZ64">
        <v>21983</v>
      </c>
      <c r="DA64" t="s">
        <v>2214</v>
      </c>
      <c r="DB64" t="s">
        <v>250</v>
      </c>
      <c r="DC64">
        <v>1</v>
      </c>
      <c r="DD64">
        <v>1638</v>
      </c>
      <c r="DE64" t="s">
        <v>2215</v>
      </c>
      <c r="DF64" t="s">
        <v>142</v>
      </c>
      <c r="DG64">
        <v>4</v>
      </c>
      <c r="DH64">
        <v>376</v>
      </c>
      <c r="DI64">
        <v>83365544</v>
      </c>
      <c r="DJ64">
        <v>78052424</v>
      </c>
      <c r="DK64" t="s">
        <v>2216</v>
      </c>
      <c r="DL64" t="s">
        <v>261</v>
      </c>
      <c r="DM64">
        <v>2</v>
      </c>
      <c r="DN64">
        <v>10</v>
      </c>
      <c r="DO64" t="s">
        <v>2217</v>
      </c>
      <c r="DP64" t="s">
        <v>144</v>
      </c>
      <c r="DQ64">
        <v>4</v>
      </c>
      <c r="DR64">
        <v>28.667999267578121</v>
      </c>
      <c r="DT64" t="s">
        <v>145</v>
      </c>
      <c r="DU64">
        <v>4</v>
      </c>
      <c r="DV64">
        <v>0</v>
      </c>
      <c r="DZ64" t="s">
        <v>167</v>
      </c>
      <c r="EA64">
        <v>0</v>
      </c>
      <c r="EB64">
        <v>0.24543699622154239</v>
      </c>
      <c r="ED64" t="s">
        <v>252</v>
      </c>
      <c r="EE64">
        <v>1</v>
      </c>
      <c r="EF64">
        <v>0</v>
      </c>
      <c r="EH64" t="s">
        <v>253</v>
      </c>
      <c r="EI64">
        <v>1</v>
      </c>
      <c r="EJ64" t="s">
        <v>342</v>
      </c>
      <c r="EL64" t="s">
        <v>147</v>
      </c>
      <c r="EM64">
        <v>7</v>
      </c>
      <c r="EN64">
        <v>0</v>
      </c>
      <c r="EP64" t="s">
        <v>148</v>
      </c>
      <c r="EQ64">
        <v>4</v>
      </c>
      <c r="ES64" t="s">
        <v>149</v>
      </c>
      <c r="ET64">
        <v>2</v>
      </c>
      <c r="EV64" t="s">
        <v>150</v>
      </c>
      <c r="EW64">
        <v>6</v>
      </c>
      <c r="EY64" t="s">
        <v>172</v>
      </c>
      <c r="EZ64">
        <v>10</v>
      </c>
      <c r="FA64">
        <v>0</v>
      </c>
      <c r="FC64" t="s">
        <v>161</v>
      </c>
      <c r="FD64">
        <v>4</v>
      </c>
      <c r="FE64">
        <v>0</v>
      </c>
      <c r="FG64">
        <v>0</v>
      </c>
      <c r="FH64" s="179"/>
    </row>
    <row r="65" spans="1:164" ht="15" customHeight="1" x14ac:dyDescent="0.25">
      <c r="A65" t="s">
        <v>571</v>
      </c>
      <c r="B65" t="s">
        <v>570</v>
      </c>
      <c r="C65" t="s">
        <v>572</v>
      </c>
      <c r="D65">
        <v>6</v>
      </c>
      <c r="E65" t="s">
        <v>499</v>
      </c>
      <c r="F65" t="s">
        <v>573</v>
      </c>
      <c r="G65" t="s">
        <v>574</v>
      </c>
      <c r="H65" t="s">
        <v>575</v>
      </c>
      <c r="I65" t="s">
        <v>576</v>
      </c>
      <c r="J65" t="s">
        <v>577</v>
      </c>
      <c r="K65" t="s">
        <v>578</v>
      </c>
      <c r="L65">
        <v>103.8989715576172</v>
      </c>
      <c r="M65" t="s">
        <v>177</v>
      </c>
      <c r="N65" t="s">
        <v>178</v>
      </c>
      <c r="O65" t="s">
        <v>178</v>
      </c>
      <c r="P65" t="s">
        <v>178</v>
      </c>
      <c r="Q65" t="s">
        <v>178</v>
      </c>
      <c r="R65" t="s">
        <v>559</v>
      </c>
      <c r="S65" t="s">
        <v>579</v>
      </c>
      <c r="T65" t="s">
        <v>177</v>
      </c>
      <c r="V65" t="s">
        <v>565</v>
      </c>
      <c r="W65">
        <v>291000000</v>
      </c>
      <c r="X65">
        <v>7849952</v>
      </c>
      <c r="Y65" t="s">
        <v>177</v>
      </c>
      <c r="AB65">
        <v>32.676361083984382</v>
      </c>
      <c r="AC65">
        <v>3.1894669532775879</v>
      </c>
      <c r="AD65">
        <v>0</v>
      </c>
      <c r="AE65">
        <v>479</v>
      </c>
      <c r="AF65">
        <v>399</v>
      </c>
      <c r="AG65">
        <v>368</v>
      </c>
      <c r="AH65">
        <v>156</v>
      </c>
      <c r="AI65">
        <v>449</v>
      </c>
      <c r="AJ65">
        <v>488</v>
      </c>
      <c r="AK65">
        <v>0</v>
      </c>
      <c r="AL65">
        <v>5</v>
      </c>
      <c r="AM65">
        <v>18.212945938110352</v>
      </c>
      <c r="AN65">
        <v>5</v>
      </c>
      <c r="AO65">
        <v>198.35054016113281</v>
      </c>
      <c r="AS65">
        <v>41</v>
      </c>
      <c r="AT65">
        <v>355</v>
      </c>
      <c r="AU65">
        <v>397</v>
      </c>
      <c r="AV65">
        <v>265</v>
      </c>
      <c r="AW65">
        <v>383</v>
      </c>
      <c r="AX65">
        <v>0</v>
      </c>
      <c r="AY65">
        <v>1</v>
      </c>
      <c r="AZ65">
        <v>5</v>
      </c>
      <c r="BA65">
        <v>1</v>
      </c>
      <c r="BB65">
        <v>-4.0002608299255371</v>
      </c>
      <c r="BF65" t="s">
        <v>555</v>
      </c>
      <c r="BG65" t="s">
        <v>999</v>
      </c>
      <c r="BH65">
        <v>819718.3125</v>
      </c>
      <c r="BI65">
        <v>0.25999999046325678</v>
      </c>
      <c r="BK65">
        <v>0.16964699327945709</v>
      </c>
      <c r="BL65" t="s">
        <v>178</v>
      </c>
      <c r="BO65" t="s">
        <v>178</v>
      </c>
      <c r="BQ65" t="s">
        <v>511</v>
      </c>
      <c r="BR65">
        <v>0</v>
      </c>
      <c r="BT65" t="s">
        <v>178</v>
      </c>
      <c r="BU65" t="s">
        <v>2150</v>
      </c>
      <c r="BV65" t="s">
        <v>2150</v>
      </c>
      <c r="BW65" t="s">
        <v>2150</v>
      </c>
      <c r="BZ65" t="s">
        <v>512</v>
      </c>
      <c r="CA65" t="s">
        <v>177</v>
      </c>
      <c r="CB65" t="s">
        <v>513</v>
      </c>
      <c r="CE65" t="s">
        <v>570</v>
      </c>
      <c r="CF65" t="s">
        <v>571</v>
      </c>
      <c r="CG65" t="s">
        <v>572</v>
      </c>
      <c r="CH65" t="s">
        <v>499</v>
      </c>
      <c r="CI65" t="s">
        <v>565</v>
      </c>
      <c r="CJ65" t="s">
        <v>2153</v>
      </c>
      <c r="CK65" t="s">
        <v>336</v>
      </c>
      <c r="CL65" t="s">
        <v>178</v>
      </c>
      <c r="CM65">
        <v>291000000</v>
      </c>
      <c r="CN65">
        <v>0.25999999046325678</v>
      </c>
      <c r="CO65">
        <v>819718.3125</v>
      </c>
      <c r="CP65" t="s">
        <v>555</v>
      </c>
      <c r="CQ65" t="s">
        <v>999</v>
      </c>
      <c r="CR65">
        <v>479</v>
      </c>
      <c r="CS65" t="s">
        <v>40</v>
      </c>
      <c r="CT65">
        <v>1.1440000534057619</v>
      </c>
      <c r="CV65" t="s">
        <v>247</v>
      </c>
      <c r="CW65">
        <v>6</v>
      </c>
      <c r="CX65">
        <v>7</v>
      </c>
      <c r="CY65">
        <v>649711</v>
      </c>
      <c r="CZ65">
        <v>488</v>
      </c>
      <c r="DA65" t="s">
        <v>2218</v>
      </c>
      <c r="DB65" t="s">
        <v>250</v>
      </c>
      <c r="DC65">
        <v>1</v>
      </c>
      <c r="DD65">
        <v>355</v>
      </c>
      <c r="DE65" t="s">
        <v>2219</v>
      </c>
      <c r="DF65" t="s">
        <v>155</v>
      </c>
      <c r="DG65">
        <v>7</v>
      </c>
      <c r="DH65">
        <v>6</v>
      </c>
      <c r="DI65">
        <v>547719</v>
      </c>
      <c r="DJ65">
        <v>0</v>
      </c>
      <c r="DK65" t="s">
        <v>2120</v>
      </c>
      <c r="DL65" t="s">
        <v>237</v>
      </c>
      <c r="DM65">
        <v>10</v>
      </c>
      <c r="DN65">
        <v>0</v>
      </c>
      <c r="DP65" t="s">
        <v>262</v>
      </c>
      <c r="DQ65">
        <v>0</v>
      </c>
      <c r="DR65">
        <v>9.4320001602172852</v>
      </c>
      <c r="DT65" t="s">
        <v>263</v>
      </c>
      <c r="DU65">
        <v>2</v>
      </c>
      <c r="DV65">
        <v>0</v>
      </c>
      <c r="DZ65" t="s">
        <v>167</v>
      </c>
      <c r="EA65">
        <v>0</v>
      </c>
      <c r="EB65">
        <v>0.16964699327945709</v>
      </c>
      <c r="ED65" t="s">
        <v>252</v>
      </c>
      <c r="EE65">
        <v>1</v>
      </c>
      <c r="EF65">
        <v>0</v>
      </c>
      <c r="EH65" t="s">
        <v>253</v>
      </c>
      <c r="EI65">
        <v>1</v>
      </c>
      <c r="EJ65" t="s">
        <v>342</v>
      </c>
      <c r="EL65" t="s">
        <v>147</v>
      </c>
      <c r="EM65">
        <v>7</v>
      </c>
      <c r="EN65">
        <v>0</v>
      </c>
      <c r="EP65" t="s">
        <v>148</v>
      </c>
      <c r="EQ65">
        <v>4</v>
      </c>
      <c r="ES65" t="s">
        <v>149</v>
      </c>
      <c r="ET65">
        <v>2</v>
      </c>
      <c r="EV65" t="s">
        <v>150</v>
      </c>
      <c r="EW65">
        <v>6</v>
      </c>
      <c r="EY65" t="s">
        <v>172</v>
      </c>
      <c r="EZ65">
        <v>10</v>
      </c>
      <c r="FA65">
        <v>0</v>
      </c>
      <c r="FC65" t="s">
        <v>161</v>
      </c>
      <c r="FD65">
        <v>4</v>
      </c>
      <c r="FE65">
        <v>0</v>
      </c>
      <c r="FG65">
        <v>0</v>
      </c>
      <c r="FH65" s="179"/>
    </row>
    <row r="66" spans="1:164" ht="15" customHeight="1" x14ac:dyDescent="0.25">
      <c r="A66" t="s">
        <v>2220</v>
      </c>
      <c r="B66" t="s">
        <v>2221</v>
      </c>
      <c r="C66" t="s">
        <v>2222</v>
      </c>
      <c r="D66">
        <v>6</v>
      </c>
      <c r="E66" t="s">
        <v>499</v>
      </c>
      <c r="F66" t="s">
        <v>517</v>
      </c>
      <c r="G66" t="s">
        <v>518</v>
      </c>
      <c r="H66" t="s">
        <v>2223</v>
      </c>
      <c r="I66" t="s">
        <v>2224</v>
      </c>
      <c r="J66" t="s">
        <v>2225</v>
      </c>
      <c r="K66" t="s">
        <v>2226</v>
      </c>
      <c r="L66">
        <v>40.595012664794922</v>
      </c>
      <c r="M66" t="s">
        <v>178</v>
      </c>
      <c r="N66" t="s">
        <v>178</v>
      </c>
      <c r="O66" t="s">
        <v>177</v>
      </c>
      <c r="P66" t="s">
        <v>178</v>
      </c>
      <c r="Q66" t="s">
        <v>178</v>
      </c>
      <c r="R66" t="s">
        <v>2227</v>
      </c>
      <c r="S66" t="s">
        <v>2228</v>
      </c>
      <c r="T66" t="s">
        <v>178</v>
      </c>
      <c r="V66" t="s">
        <v>269</v>
      </c>
      <c r="W66">
        <v>89753488</v>
      </c>
      <c r="X66">
        <v>5437724</v>
      </c>
      <c r="Y66" t="s">
        <v>177</v>
      </c>
      <c r="AB66">
        <v>0.8022691011428833</v>
      </c>
      <c r="AE66">
        <v>2162</v>
      </c>
      <c r="AG66">
        <v>1973</v>
      </c>
      <c r="AH66">
        <v>3477</v>
      </c>
      <c r="AI66">
        <v>6289</v>
      </c>
      <c r="AJ66">
        <v>8005</v>
      </c>
      <c r="AK66">
        <v>19</v>
      </c>
      <c r="AL66">
        <v>0</v>
      </c>
      <c r="AM66">
        <v>35.534679412841797</v>
      </c>
      <c r="AN66">
        <v>0</v>
      </c>
      <c r="AO66">
        <v>1.7509999452158809E-5</v>
      </c>
      <c r="AS66">
        <v>634</v>
      </c>
      <c r="AT66">
        <v>1306</v>
      </c>
      <c r="AV66">
        <v>1202</v>
      </c>
      <c r="AW66">
        <v>4125</v>
      </c>
      <c r="AX66">
        <v>16</v>
      </c>
      <c r="AY66">
        <v>0</v>
      </c>
      <c r="AZ66">
        <v>16</v>
      </c>
      <c r="BA66">
        <v>0</v>
      </c>
      <c r="BB66">
        <v>1.7509999452158809E-5</v>
      </c>
      <c r="BF66" t="s">
        <v>501</v>
      </c>
      <c r="BG66" t="s">
        <v>501</v>
      </c>
      <c r="BH66">
        <v>68723.953125</v>
      </c>
      <c r="BI66">
        <v>1.870000004768372</v>
      </c>
      <c r="BK66">
        <v>0.90311580896377563</v>
      </c>
      <c r="BL66" t="s">
        <v>178</v>
      </c>
      <c r="BN66" t="s">
        <v>178</v>
      </c>
      <c r="BO66" t="s">
        <v>178</v>
      </c>
      <c r="BR66">
        <v>0</v>
      </c>
      <c r="BU66" t="s">
        <v>2150</v>
      </c>
      <c r="BV66" t="s">
        <v>2150</v>
      </c>
      <c r="BW66" t="s">
        <v>2150</v>
      </c>
      <c r="CA66" t="s">
        <v>177</v>
      </c>
      <c r="CB66" t="s">
        <v>513</v>
      </c>
      <c r="FH66" s="179"/>
    </row>
    <row r="67" spans="1:164" ht="15" customHeight="1" x14ac:dyDescent="0.25">
      <c r="A67" t="s">
        <v>2229</v>
      </c>
      <c r="B67" t="s">
        <v>2230</v>
      </c>
      <c r="C67" t="s">
        <v>2231</v>
      </c>
      <c r="D67">
        <v>6</v>
      </c>
      <c r="E67" t="s">
        <v>499</v>
      </c>
      <c r="F67" t="s">
        <v>517</v>
      </c>
      <c r="G67" t="s">
        <v>518</v>
      </c>
      <c r="H67" t="s">
        <v>2223</v>
      </c>
      <c r="I67" t="s">
        <v>2224</v>
      </c>
      <c r="J67" t="s">
        <v>2225</v>
      </c>
      <c r="K67" t="s">
        <v>2226</v>
      </c>
      <c r="L67">
        <v>40.595012664794922</v>
      </c>
      <c r="M67" t="s">
        <v>178</v>
      </c>
      <c r="N67" t="s">
        <v>178</v>
      </c>
      <c r="O67" t="s">
        <v>177</v>
      </c>
      <c r="P67" t="s">
        <v>178</v>
      </c>
      <c r="Q67" t="s">
        <v>178</v>
      </c>
      <c r="R67" t="s">
        <v>2227</v>
      </c>
      <c r="S67" t="s">
        <v>2228</v>
      </c>
      <c r="T67" t="s">
        <v>178</v>
      </c>
      <c r="V67" t="s">
        <v>269</v>
      </c>
      <c r="W67">
        <v>99021352</v>
      </c>
      <c r="X67">
        <v>5999218.5</v>
      </c>
      <c r="Y67" t="s">
        <v>177</v>
      </c>
      <c r="AB67">
        <v>0.30761066079139709</v>
      </c>
      <c r="AE67">
        <v>765</v>
      </c>
      <c r="AG67">
        <v>706</v>
      </c>
      <c r="AH67">
        <v>2550</v>
      </c>
      <c r="AI67">
        <v>2230</v>
      </c>
      <c r="AJ67">
        <v>4119</v>
      </c>
      <c r="AK67">
        <v>20</v>
      </c>
      <c r="AL67">
        <v>0</v>
      </c>
      <c r="AM67">
        <v>13.56851768493652</v>
      </c>
      <c r="AN67">
        <v>0</v>
      </c>
      <c r="AO67">
        <v>0.27227136492729193</v>
      </c>
      <c r="AS67">
        <v>193</v>
      </c>
      <c r="AT67">
        <v>538</v>
      </c>
      <c r="AV67">
        <v>514</v>
      </c>
      <c r="AW67">
        <v>1912</v>
      </c>
      <c r="AX67">
        <v>0</v>
      </c>
      <c r="AY67">
        <v>0</v>
      </c>
      <c r="AZ67">
        <v>2</v>
      </c>
      <c r="BA67">
        <v>0</v>
      </c>
      <c r="BB67">
        <v>0.24239976704120639</v>
      </c>
      <c r="BF67" t="s">
        <v>501</v>
      </c>
      <c r="BG67" t="s">
        <v>501</v>
      </c>
      <c r="BH67">
        <v>184054.546875</v>
      </c>
      <c r="BI67">
        <v>0.30000001192092901</v>
      </c>
      <c r="BK67">
        <v>0.75419998168945313</v>
      </c>
      <c r="BL67" t="s">
        <v>178</v>
      </c>
      <c r="BN67" t="s">
        <v>178</v>
      </c>
      <c r="BO67" t="s">
        <v>178</v>
      </c>
      <c r="BR67">
        <v>0</v>
      </c>
      <c r="BU67" t="s">
        <v>2150</v>
      </c>
      <c r="BV67" t="s">
        <v>2150</v>
      </c>
      <c r="BW67" t="s">
        <v>2150</v>
      </c>
      <c r="CA67" t="s">
        <v>177</v>
      </c>
      <c r="CB67" t="s">
        <v>513</v>
      </c>
      <c r="FH67" s="179"/>
    </row>
    <row r="68" spans="1:164" ht="15" customHeight="1" x14ac:dyDescent="0.25">
      <c r="A68" t="s">
        <v>2232</v>
      </c>
      <c r="B68" t="s">
        <v>2233</v>
      </c>
      <c r="C68" t="s">
        <v>2234</v>
      </c>
      <c r="D68">
        <v>6</v>
      </c>
      <c r="E68" t="s">
        <v>499</v>
      </c>
      <c r="F68" t="s">
        <v>517</v>
      </c>
      <c r="G68" t="s">
        <v>518</v>
      </c>
      <c r="H68" t="s">
        <v>538</v>
      </c>
      <c r="I68" t="s">
        <v>2235</v>
      </c>
      <c r="J68" t="s">
        <v>2236</v>
      </c>
      <c r="K68" t="s">
        <v>2226</v>
      </c>
      <c r="L68">
        <v>30.87228965759277</v>
      </c>
      <c r="M68" t="s">
        <v>178</v>
      </c>
      <c r="N68" t="s">
        <v>178</v>
      </c>
      <c r="O68" t="s">
        <v>177</v>
      </c>
      <c r="P68" t="s">
        <v>178</v>
      </c>
      <c r="Q68" t="s">
        <v>178</v>
      </c>
      <c r="R68" t="s">
        <v>2227</v>
      </c>
      <c r="S68" t="s">
        <v>2228</v>
      </c>
      <c r="T68" t="s">
        <v>178</v>
      </c>
      <c r="V68" t="s">
        <v>269</v>
      </c>
      <c r="W68">
        <v>94879856</v>
      </c>
      <c r="X68">
        <v>5748306</v>
      </c>
      <c r="Y68" t="s">
        <v>177</v>
      </c>
      <c r="AB68">
        <v>0.55652093887329102</v>
      </c>
      <c r="AE68">
        <v>1221</v>
      </c>
      <c r="AG68">
        <v>1135</v>
      </c>
      <c r="AH68">
        <v>1349</v>
      </c>
      <c r="AI68">
        <v>2985</v>
      </c>
      <c r="AJ68">
        <v>3569</v>
      </c>
      <c r="AK68">
        <v>5</v>
      </c>
      <c r="AL68">
        <v>0</v>
      </c>
      <c r="AM68">
        <v>20.595439910888668</v>
      </c>
      <c r="AN68">
        <v>0</v>
      </c>
      <c r="AS68">
        <v>238</v>
      </c>
      <c r="AT68">
        <v>457</v>
      </c>
      <c r="AV68">
        <v>370</v>
      </c>
      <c r="AW68">
        <v>1494</v>
      </c>
      <c r="AX68">
        <v>1</v>
      </c>
      <c r="AY68">
        <v>0</v>
      </c>
      <c r="AZ68">
        <v>0</v>
      </c>
      <c r="BA68">
        <v>0</v>
      </c>
      <c r="BF68" t="s">
        <v>501</v>
      </c>
      <c r="BG68" t="s">
        <v>501</v>
      </c>
      <c r="BH68">
        <v>207614.578125</v>
      </c>
      <c r="BI68">
        <v>1.0900000333786011</v>
      </c>
      <c r="BK68">
        <v>0.88954001665115356</v>
      </c>
      <c r="BL68" t="s">
        <v>178</v>
      </c>
      <c r="BN68" t="s">
        <v>178</v>
      </c>
      <c r="BO68" t="s">
        <v>178</v>
      </c>
      <c r="BR68">
        <v>0</v>
      </c>
      <c r="BU68" t="s">
        <v>2150</v>
      </c>
      <c r="BV68" t="s">
        <v>2150</v>
      </c>
      <c r="BW68" t="s">
        <v>2150</v>
      </c>
      <c r="CA68" t="s">
        <v>177</v>
      </c>
      <c r="CB68" t="s">
        <v>513</v>
      </c>
      <c r="FH68" s="179"/>
    </row>
    <row r="69" spans="1:164" ht="15" customHeight="1" x14ac:dyDescent="0.25">
      <c r="A69" t="s">
        <v>2237</v>
      </c>
      <c r="B69" t="s">
        <v>2238</v>
      </c>
      <c r="C69" t="s">
        <v>2239</v>
      </c>
      <c r="D69">
        <v>6</v>
      </c>
      <c r="E69" t="s">
        <v>499</v>
      </c>
      <c r="F69" t="s">
        <v>517</v>
      </c>
      <c r="G69" t="s">
        <v>529</v>
      </c>
      <c r="H69" t="s">
        <v>2240</v>
      </c>
      <c r="I69" t="s">
        <v>2241</v>
      </c>
      <c r="J69" t="s">
        <v>2242</v>
      </c>
      <c r="K69" t="s">
        <v>2226</v>
      </c>
      <c r="L69">
        <v>23.571218490600589</v>
      </c>
      <c r="M69" t="s">
        <v>178</v>
      </c>
      <c r="N69" t="s">
        <v>178</v>
      </c>
      <c r="O69" t="s">
        <v>177</v>
      </c>
      <c r="P69" t="s">
        <v>178</v>
      </c>
      <c r="Q69" t="s">
        <v>178</v>
      </c>
      <c r="R69" t="s">
        <v>2227</v>
      </c>
      <c r="S69" t="s">
        <v>2228</v>
      </c>
      <c r="T69" t="s">
        <v>178</v>
      </c>
      <c r="V69" t="s">
        <v>269</v>
      </c>
      <c r="W69">
        <v>111281648</v>
      </c>
      <c r="X69">
        <v>551258</v>
      </c>
      <c r="Y69" t="s">
        <v>177</v>
      </c>
      <c r="AB69">
        <v>3.8947091102600102</v>
      </c>
      <c r="AE69">
        <v>7876</v>
      </c>
      <c r="AG69">
        <v>7293</v>
      </c>
      <c r="AH69">
        <v>13833</v>
      </c>
      <c r="AI69">
        <v>22844</v>
      </c>
      <c r="AJ69">
        <v>29877</v>
      </c>
      <c r="AK69">
        <v>97</v>
      </c>
      <c r="AL69">
        <v>0</v>
      </c>
      <c r="AM69">
        <v>104.7102737426758</v>
      </c>
      <c r="AN69">
        <v>0</v>
      </c>
      <c r="AO69">
        <v>4.3315834999084473</v>
      </c>
      <c r="AS69">
        <v>2704</v>
      </c>
      <c r="AT69">
        <v>1410</v>
      </c>
      <c r="AV69">
        <v>1273</v>
      </c>
      <c r="AW69">
        <v>4760</v>
      </c>
      <c r="AX69">
        <v>20</v>
      </c>
      <c r="AY69">
        <v>0</v>
      </c>
      <c r="AZ69">
        <v>9</v>
      </c>
      <c r="BA69">
        <v>0</v>
      </c>
      <c r="BB69">
        <v>3.0770000070333481E-2</v>
      </c>
      <c r="BF69" t="s">
        <v>501</v>
      </c>
      <c r="BG69" t="s">
        <v>501</v>
      </c>
      <c r="BH69">
        <v>78901.875</v>
      </c>
      <c r="BI69">
        <v>1.200000047683716</v>
      </c>
      <c r="BK69">
        <v>0.8139922022819519</v>
      </c>
      <c r="BL69" t="s">
        <v>178</v>
      </c>
      <c r="BN69" t="s">
        <v>178</v>
      </c>
      <c r="BO69" t="s">
        <v>178</v>
      </c>
      <c r="BR69">
        <v>0</v>
      </c>
      <c r="BU69" t="s">
        <v>2150</v>
      </c>
      <c r="BV69" t="s">
        <v>2150</v>
      </c>
      <c r="BW69" t="s">
        <v>2150</v>
      </c>
      <c r="CA69" t="s">
        <v>177</v>
      </c>
      <c r="CB69" t="s">
        <v>513</v>
      </c>
      <c r="FH69" s="179"/>
    </row>
    <row r="70" spans="1:164" ht="15" customHeight="1" x14ac:dyDescent="0.25">
      <c r="A70" t="s">
        <v>1039</v>
      </c>
      <c r="B70" t="s">
        <v>1040</v>
      </c>
      <c r="C70" t="s">
        <v>1041</v>
      </c>
      <c r="D70">
        <v>7</v>
      </c>
      <c r="E70" t="s">
        <v>1024</v>
      </c>
      <c r="F70" t="s">
        <v>1042</v>
      </c>
      <c r="G70" t="s">
        <v>1043</v>
      </c>
      <c r="H70" t="s">
        <v>1044</v>
      </c>
      <c r="I70" t="s">
        <v>1045</v>
      </c>
      <c r="J70" t="s">
        <v>1046</v>
      </c>
      <c r="K70" t="s">
        <v>1047</v>
      </c>
      <c r="L70">
        <v>9.76276695728302E-2</v>
      </c>
      <c r="M70" t="s">
        <v>178</v>
      </c>
      <c r="N70" t="s">
        <v>178</v>
      </c>
      <c r="O70" t="s">
        <v>178</v>
      </c>
      <c r="P70" t="s">
        <v>177</v>
      </c>
      <c r="Q70" t="s">
        <v>178</v>
      </c>
      <c r="R70" t="s">
        <v>1048</v>
      </c>
      <c r="S70" t="s">
        <v>1048</v>
      </c>
      <c r="T70" t="s">
        <v>178</v>
      </c>
      <c r="U70" t="s">
        <v>342</v>
      </c>
      <c r="V70" t="s">
        <v>1049</v>
      </c>
      <c r="W70">
        <v>550000</v>
      </c>
      <c r="X70">
        <v>0</v>
      </c>
      <c r="Y70" t="s">
        <v>178</v>
      </c>
      <c r="Z70" t="s">
        <v>342</v>
      </c>
      <c r="AA70">
        <v>0</v>
      </c>
      <c r="AB70">
        <v>1.535850018262863E-2</v>
      </c>
      <c r="AC70">
        <v>6.4531899988651284E-3</v>
      </c>
      <c r="AD70">
        <v>0</v>
      </c>
      <c r="AE70">
        <v>0</v>
      </c>
      <c r="AF70">
        <v>2</v>
      </c>
      <c r="AG70">
        <v>0</v>
      </c>
      <c r="AH70">
        <v>0</v>
      </c>
      <c r="AI70">
        <v>0</v>
      </c>
      <c r="AJ70">
        <v>0</v>
      </c>
      <c r="AK70">
        <v>0</v>
      </c>
      <c r="AL70">
        <v>0</v>
      </c>
      <c r="AM70">
        <v>3.2605890184640877E-2</v>
      </c>
      <c r="AN70">
        <v>0</v>
      </c>
      <c r="AO70">
        <v>0</v>
      </c>
      <c r="AP70">
        <v>0</v>
      </c>
      <c r="AQ70">
        <v>0</v>
      </c>
      <c r="AR70">
        <v>0</v>
      </c>
      <c r="AS70">
        <v>5</v>
      </c>
      <c r="AT70">
        <v>5</v>
      </c>
      <c r="AU70">
        <v>5</v>
      </c>
      <c r="AV70">
        <v>5</v>
      </c>
      <c r="AW70">
        <v>5</v>
      </c>
      <c r="AX70">
        <v>0</v>
      </c>
      <c r="AY70">
        <v>0</v>
      </c>
      <c r="AZ70">
        <v>0</v>
      </c>
      <c r="BA70">
        <v>0</v>
      </c>
      <c r="BB70">
        <v>0</v>
      </c>
      <c r="BC70">
        <v>0</v>
      </c>
      <c r="BD70">
        <v>0</v>
      </c>
      <c r="BE70">
        <v>0</v>
      </c>
      <c r="BF70" t="s">
        <v>1050</v>
      </c>
      <c r="BG70" t="s">
        <v>1051</v>
      </c>
      <c r="BH70">
        <v>110000</v>
      </c>
      <c r="BI70">
        <v>1.8999999761581421</v>
      </c>
      <c r="BJ70" t="s">
        <v>502</v>
      </c>
      <c r="BK70">
        <v>0.69090002775192261</v>
      </c>
      <c r="BL70" t="s">
        <v>178</v>
      </c>
      <c r="BM70" t="s">
        <v>1034</v>
      </c>
      <c r="BN70" t="s">
        <v>342</v>
      </c>
      <c r="BO70" t="s">
        <v>178</v>
      </c>
      <c r="BP70" t="s">
        <v>342</v>
      </c>
      <c r="BQ70" t="s">
        <v>1052</v>
      </c>
      <c r="BR70">
        <v>0</v>
      </c>
      <c r="BS70">
        <v>0</v>
      </c>
      <c r="BT70" t="s">
        <v>178</v>
      </c>
      <c r="BU70" t="s">
        <v>342</v>
      </c>
      <c r="BV70" t="s">
        <v>342</v>
      </c>
      <c r="BW70" t="s">
        <v>342</v>
      </c>
      <c r="BX70" t="s">
        <v>342</v>
      </c>
      <c r="BY70" t="s">
        <v>342</v>
      </c>
      <c r="BZ70" t="s">
        <v>502</v>
      </c>
      <c r="CA70" t="s">
        <v>177</v>
      </c>
      <c r="CB70" t="s">
        <v>1036</v>
      </c>
      <c r="FH70" s="179"/>
    </row>
    <row r="71" spans="1:164" ht="15" customHeight="1" x14ac:dyDescent="0.25">
      <c r="A71" t="s">
        <v>1021</v>
      </c>
      <c r="B71" t="s">
        <v>1022</v>
      </c>
      <c r="C71" t="s">
        <v>1023</v>
      </c>
      <c r="D71">
        <v>7</v>
      </c>
      <c r="E71" t="s">
        <v>1024</v>
      </c>
      <c r="F71" t="s">
        <v>1025</v>
      </c>
      <c r="G71" t="s">
        <v>1026</v>
      </c>
      <c r="H71" t="s">
        <v>1027</v>
      </c>
      <c r="I71" t="s">
        <v>1028</v>
      </c>
      <c r="J71" t="s">
        <v>1029</v>
      </c>
      <c r="K71" t="s">
        <v>1030</v>
      </c>
      <c r="L71">
        <v>0.11894580721855159</v>
      </c>
      <c r="M71" t="s">
        <v>178</v>
      </c>
      <c r="N71" t="s">
        <v>178</v>
      </c>
      <c r="O71" t="s">
        <v>178</v>
      </c>
      <c r="P71" t="s">
        <v>178</v>
      </c>
      <c r="Q71" t="s">
        <v>178</v>
      </c>
      <c r="R71" t="s">
        <v>1031</v>
      </c>
      <c r="S71" t="s">
        <v>1031</v>
      </c>
      <c r="T71" t="s">
        <v>178</v>
      </c>
      <c r="U71" t="s">
        <v>342</v>
      </c>
      <c r="V71" t="s">
        <v>609</v>
      </c>
      <c r="W71">
        <v>636000</v>
      </c>
      <c r="X71">
        <v>0</v>
      </c>
      <c r="Y71" t="s">
        <v>177</v>
      </c>
      <c r="Z71" t="s">
        <v>1032</v>
      </c>
      <c r="AA71">
        <v>546489</v>
      </c>
      <c r="AB71">
        <v>0</v>
      </c>
      <c r="AC71">
        <v>0</v>
      </c>
      <c r="AD71">
        <v>0</v>
      </c>
      <c r="AE71">
        <v>0</v>
      </c>
      <c r="AF71">
        <v>0</v>
      </c>
      <c r="AG71">
        <v>0</v>
      </c>
      <c r="AH71">
        <v>0</v>
      </c>
      <c r="AI71">
        <v>0</v>
      </c>
      <c r="AJ71">
        <v>0</v>
      </c>
      <c r="AK71">
        <v>0</v>
      </c>
      <c r="AL71">
        <v>0</v>
      </c>
      <c r="AM71">
        <v>0</v>
      </c>
      <c r="AN71">
        <v>37</v>
      </c>
      <c r="AO71">
        <v>0</v>
      </c>
      <c r="AP71">
        <v>0</v>
      </c>
      <c r="AQ71">
        <v>0</v>
      </c>
      <c r="AR71">
        <v>0</v>
      </c>
      <c r="AS71">
        <v>0</v>
      </c>
      <c r="AT71">
        <v>0</v>
      </c>
      <c r="AU71">
        <v>0</v>
      </c>
      <c r="AV71">
        <v>0</v>
      </c>
      <c r="AW71">
        <v>0</v>
      </c>
      <c r="AX71">
        <v>0</v>
      </c>
      <c r="AY71">
        <v>0</v>
      </c>
      <c r="AZ71">
        <v>0</v>
      </c>
      <c r="BA71">
        <v>0</v>
      </c>
      <c r="BB71">
        <v>0</v>
      </c>
      <c r="BC71">
        <v>0</v>
      </c>
      <c r="BD71">
        <v>0</v>
      </c>
      <c r="BE71">
        <v>0</v>
      </c>
      <c r="BF71" t="s">
        <v>1033</v>
      </c>
      <c r="BG71" t="s">
        <v>1033</v>
      </c>
      <c r="BH71">
        <v>0</v>
      </c>
      <c r="BI71">
        <v>0</v>
      </c>
      <c r="BJ71" t="s">
        <v>502</v>
      </c>
      <c r="BK71">
        <v>0</v>
      </c>
      <c r="BL71" t="s">
        <v>178</v>
      </c>
      <c r="BM71" t="s">
        <v>1034</v>
      </c>
      <c r="BN71" t="s">
        <v>342</v>
      </c>
      <c r="BO71" t="s">
        <v>178</v>
      </c>
      <c r="BP71" t="s">
        <v>342</v>
      </c>
      <c r="BQ71" t="s">
        <v>1035</v>
      </c>
      <c r="BR71">
        <v>0</v>
      </c>
      <c r="BS71">
        <v>0</v>
      </c>
      <c r="BT71" t="s">
        <v>178</v>
      </c>
      <c r="BU71" t="s">
        <v>342</v>
      </c>
      <c r="BV71" t="s">
        <v>342</v>
      </c>
      <c r="BW71" t="s">
        <v>342</v>
      </c>
      <c r="BX71" t="s">
        <v>342</v>
      </c>
      <c r="BY71" t="s">
        <v>342</v>
      </c>
      <c r="BZ71" t="s">
        <v>502</v>
      </c>
      <c r="CA71" t="s">
        <v>177</v>
      </c>
      <c r="CB71" t="s">
        <v>1036</v>
      </c>
      <c r="FH71" s="179"/>
    </row>
    <row r="72" spans="1:164" ht="15" customHeight="1" x14ac:dyDescent="0.25">
      <c r="A72" t="s">
        <v>1053</v>
      </c>
      <c r="B72" t="s">
        <v>1054</v>
      </c>
      <c r="C72" t="s">
        <v>1055</v>
      </c>
      <c r="D72">
        <v>7</v>
      </c>
      <c r="E72" t="s">
        <v>1024</v>
      </c>
      <c r="F72" t="s">
        <v>1056</v>
      </c>
      <c r="G72" t="s">
        <v>1057</v>
      </c>
      <c r="H72" t="s">
        <v>1058</v>
      </c>
      <c r="I72" t="s">
        <v>1059</v>
      </c>
      <c r="J72" t="s">
        <v>1060</v>
      </c>
      <c r="K72" t="s">
        <v>1061</v>
      </c>
      <c r="L72">
        <v>0.20621676743030551</v>
      </c>
      <c r="M72" t="s">
        <v>177</v>
      </c>
      <c r="N72" t="s">
        <v>178</v>
      </c>
      <c r="O72" t="s">
        <v>178</v>
      </c>
      <c r="P72" t="s">
        <v>178</v>
      </c>
      <c r="Q72" t="s">
        <v>178</v>
      </c>
      <c r="R72" t="s">
        <v>1062</v>
      </c>
      <c r="S72" t="s">
        <v>1062</v>
      </c>
      <c r="T72" t="s">
        <v>178</v>
      </c>
      <c r="U72" t="s">
        <v>342</v>
      </c>
      <c r="V72" t="s">
        <v>601</v>
      </c>
      <c r="W72">
        <v>4500000</v>
      </c>
      <c r="X72">
        <v>0</v>
      </c>
      <c r="Y72" t="s">
        <v>177</v>
      </c>
      <c r="Z72" t="s">
        <v>1032</v>
      </c>
      <c r="AA72">
        <v>4500000</v>
      </c>
      <c r="AB72">
        <v>0.13683320581912989</v>
      </c>
      <c r="AC72">
        <v>2.7537299320101738E-3</v>
      </c>
      <c r="AD72">
        <v>0</v>
      </c>
      <c r="AE72">
        <v>87</v>
      </c>
      <c r="AF72">
        <v>2</v>
      </c>
      <c r="AG72">
        <v>61</v>
      </c>
      <c r="AH72">
        <v>214</v>
      </c>
      <c r="AI72">
        <v>146</v>
      </c>
      <c r="AJ72">
        <v>214</v>
      </c>
      <c r="AK72">
        <v>0</v>
      </c>
      <c r="AL72">
        <v>0</v>
      </c>
      <c r="AM72">
        <v>1.3582960367202761</v>
      </c>
      <c r="AN72">
        <v>0</v>
      </c>
      <c r="AO72">
        <v>0</v>
      </c>
      <c r="AP72">
        <v>0</v>
      </c>
      <c r="AQ72">
        <v>0</v>
      </c>
      <c r="AR72">
        <v>0</v>
      </c>
      <c r="AS72">
        <v>60</v>
      </c>
      <c r="AT72">
        <v>35</v>
      </c>
      <c r="AU72">
        <v>0</v>
      </c>
      <c r="AV72">
        <v>24</v>
      </c>
      <c r="AW72">
        <v>84</v>
      </c>
      <c r="AX72">
        <v>0</v>
      </c>
      <c r="AY72">
        <v>0</v>
      </c>
      <c r="AZ72">
        <v>0</v>
      </c>
      <c r="BA72">
        <v>0</v>
      </c>
      <c r="BB72">
        <v>0</v>
      </c>
      <c r="BC72">
        <v>0</v>
      </c>
      <c r="BD72">
        <v>0</v>
      </c>
      <c r="BE72">
        <v>0</v>
      </c>
      <c r="BF72" t="s">
        <v>1063</v>
      </c>
      <c r="BG72" t="s">
        <v>1051</v>
      </c>
      <c r="BH72">
        <v>391000</v>
      </c>
      <c r="BI72">
        <v>0.69999998807907104</v>
      </c>
      <c r="BJ72" t="s">
        <v>502</v>
      </c>
      <c r="BK72">
        <v>0.50019997358322144</v>
      </c>
      <c r="BL72" t="s">
        <v>178</v>
      </c>
      <c r="BM72" t="s">
        <v>1034</v>
      </c>
      <c r="BN72" t="s">
        <v>342</v>
      </c>
      <c r="BO72" t="s">
        <v>178</v>
      </c>
      <c r="BP72" t="s">
        <v>342</v>
      </c>
      <c r="BQ72" t="s">
        <v>1064</v>
      </c>
      <c r="BR72">
        <v>0</v>
      </c>
      <c r="BS72">
        <v>0</v>
      </c>
      <c r="BT72" t="s">
        <v>178</v>
      </c>
      <c r="BU72" t="s">
        <v>342</v>
      </c>
      <c r="BV72" t="s">
        <v>342</v>
      </c>
      <c r="BW72" t="s">
        <v>342</v>
      </c>
      <c r="BX72" t="s">
        <v>342</v>
      </c>
      <c r="BY72" t="s">
        <v>342</v>
      </c>
      <c r="BZ72" t="s">
        <v>502</v>
      </c>
      <c r="CA72" t="s">
        <v>177</v>
      </c>
      <c r="CB72" t="s">
        <v>1036</v>
      </c>
      <c r="FH72" s="179"/>
    </row>
    <row r="73" spans="1:164" ht="15" customHeight="1" x14ac:dyDescent="0.25">
      <c r="A73" t="s">
        <v>1065</v>
      </c>
      <c r="B73" t="s">
        <v>1066</v>
      </c>
      <c r="C73" t="s">
        <v>1067</v>
      </c>
      <c r="D73">
        <v>8</v>
      </c>
      <c r="E73" t="s">
        <v>1068</v>
      </c>
      <c r="F73" t="s">
        <v>1069</v>
      </c>
      <c r="G73" t="s">
        <v>1070</v>
      </c>
      <c r="H73" t="s">
        <v>1071</v>
      </c>
      <c r="I73" t="s">
        <v>1072</v>
      </c>
      <c r="J73" t="s">
        <v>1073</v>
      </c>
      <c r="K73" t="s">
        <v>1074</v>
      </c>
      <c r="L73">
        <v>17.114799499511719</v>
      </c>
      <c r="M73" t="s">
        <v>177</v>
      </c>
      <c r="N73" t="s">
        <v>178</v>
      </c>
      <c r="O73" t="s">
        <v>177</v>
      </c>
      <c r="P73" t="s">
        <v>178</v>
      </c>
      <c r="Q73" t="s">
        <v>178</v>
      </c>
      <c r="R73" t="s">
        <v>1075</v>
      </c>
      <c r="S73" t="s">
        <v>1076</v>
      </c>
      <c r="T73" t="s">
        <v>177</v>
      </c>
      <c r="V73" t="s">
        <v>601</v>
      </c>
      <c r="W73">
        <v>141439008</v>
      </c>
      <c r="X73">
        <v>5347000</v>
      </c>
      <c r="Y73" t="s">
        <v>177</v>
      </c>
      <c r="Z73" t="s">
        <v>1077</v>
      </c>
      <c r="AA73">
        <v>0</v>
      </c>
      <c r="AB73">
        <v>17.114799499511719</v>
      </c>
      <c r="AC73">
        <v>19.169900894165039</v>
      </c>
      <c r="AE73">
        <v>276</v>
      </c>
      <c r="AF73">
        <v>419</v>
      </c>
      <c r="AG73">
        <v>178</v>
      </c>
      <c r="AH73">
        <v>410</v>
      </c>
      <c r="AI73">
        <v>506</v>
      </c>
      <c r="AJ73">
        <v>506</v>
      </c>
      <c r="AK73">
        <v>0</v>
      </c>
      <c r="AL73">
        <v>0</v>
      </c>
      <c r="AM73">
        <v>7.0999999046325684</v>
      </c>
      <c r="AN73">
        <v>0</v>
      </c>
      <c r="AO73">
        <v>4744.89990234375</v>
      </c>
      <c r="AP73">
        <v>0</v>
      </c>
      <c r="AQ73">
        <v>0</v>
      </c>
      <c r="AR73">
        <v>0</v>
      </c>
      <c r="AS73">
        <v>1</v>
      </c>
      <c r="AT73">
        <v>275</v>
      </c>
      <c r="AU73">
        <v>0</v>
      </c>
      <c r="AV73">
        <v>177</v>
      </c>
      <c r="AW73">
        <v>503</v>
      </c>
      <c r="AX73">
        <v>0</v>
      </c>
      <c r="AY73">
        <v>0</v>
      </c>
      <c r="AZ73">
        <v>7</v>
      </c>
      <c r="BA73">
        <v>0</v>
      </c>
      <c r="BB73">
        <v>4576.2998046875</v>
      </c>
      <c r="BC73">
        <v>0</v>
      </c>
      <c r="BD73">
        <v>0</v>
      </c>
      <c r="BE73">
        <v>0</v>
      </c>
      <c r="BF73" t="s">
        <v>1078</v>
      </c>
      <c r="BG73" t="s">
        <v>820</v>
      </c>
      <c r="BH73">
        <v>514000</v>
      </c>
      <c r="BI73">
        <v>2.899999916553497E-2</v>
      </c>
      <c r="BJ73" t="s">
        <v>1079</v>
      </c>
      <c r="BK73">
        <v>0.51999998092651367</v>
      </c>
      <c r="BL73" t="s">
        <v>178</v>
      </c>
      <c r="BM73" t="s">
        <v>317</v>
      </c>
      <c r="BN73" t="s">
        <v>178</v>
      </c>
      <c r="BO73" t="s">
        <v>178</v>
      </c>
      <c r="BP73" t="s">
        <v>317</v>
      </c>
      <c r="BQ73" t="s">
        <v>1080</v>
      </c>
      <c r="BR73">
        <v>0</v>
      </c>
      <c r="BS73">
        <v>0</v>
      </c>
      <c r="BT73" t="s">
        <v>177</v>
      </c>
      <c r="BU73" t="s">
        <v>502</v>
      </c>
      <c r="BV73" t="s">
        <v>502</v>
      </c>
      <c r="BW73" t="s">
        <v>1081</v>
      </c>
      <c r="BX73" t="s">
        <v>502</v>
      </c>
      <c r="BY73" t="s">
        <v>502</v>
      </c>
      <c r="BZ73" t="s">
        <v>1082</v>
      </c>
      <c r="CA73" t="s">
        <v>177</v>
      </c>
      <c r="CB73" t="s">
        <v>1083</v>
      </c>
      <c r="FH73" s="179"/>
    </row>
    <row r="74" spans="1:164" ht="15" customHeight="1" x14ac:dyDescent="0.25">
      <c r="A74" t="s">
        <v>1085</v>
      </c>
      <c r="B74" t="s">
        <v>1086</v>
      </c>
      <c r="C74" t="s">
        <v>1067</v>
      </c>
      <c r="D74">
        <v>8</v>
      </c>
      <c r="E74" t="s">
        <v>1068</v>
      </c>
      <c r="F74" t="s">
        <v>1069</v>
      </c>
      <c r="G74" t="s">
        <v>1070</v>
      </c>
      <c r="H74" t="s">
        <v>1071</v>
      </c>
      <c r="I74" t="s">
        <v>1072</v>
      </c>
      <c r="J74" t="s">
        <v>1073</v>
      </c>
      <c r="K74" t="s">
        <v>1074</v>
      </c>
      <c r="L74">
        <v>22.96039962768555</v>
      </c>
      <c r="M74" t="s">
        <v>177</v>
      </c>
      <c r="N74" t="s">
        <v>178</v>
      </c>
      <c r="O74" t="s">
        <v>177</v>
      </c>
      <c r="P74" t="s">
        <v>178</v>
      </c>
      <c r="Q74" t="s">
        <v>178</v>
      </c>
      <c r="R74" t="s">
        <v>1075</v>
      </c>
      <c r="S74" t="s">
        <v>1076</v>
      </c>
      <c r="T74" t="s">
        <v>177</v>
      </c>
      <c r="V74" t="s">
        <v>601</v>
      </c>
      <c r="W74">
        <v>182426016</v>
      </c>
      <c r="X74">
        <v>6910000</v>
      </c>
      <c r="Y74" t="s">
        <v>177</v>
      </c>
      <c r="Z74" t="s">
        <v>1077</v>
      </c>
      <c r="AA74">
        <v>0</v>
      </c>
      <c r="AB74">
        <v>8.4701004028320313</v>
      </c>
      <c r="AC74">
        <v>10.19009971618652</v>
      </c>
      <c r="AE74">
        <v>134</v>
      </c>
      <c r="AF74">
        <v>215</v>
      </c>
      <c r="AG74">
        <v>112</v>
      </c>
      <c r="AH74">
        <v>55</v>
      </c>
      <c r="AI74">
        <v>260</v>
      </c>
      <c r="AJ74">
        <v>260</v>
      </c>
      <c r="AK74">
        <v>0</v>
      </c>
      <c r="AL74">
        <v>0</v>
      </c>
      <c r="AM74">
        <v>3.1700000762939449</v>
      </c>
      <c r="AN74">
        <v>0</v>
      </c>
      <c r="AO74">
        <v>4674.7001953125</v>
      </c>
      <c r="AP74">
        <v>0</v>
      </c>
      <c r="AQ74">
        <v>0</v>
      </c>
      <c r="AR74">
        <v>0</v>
      </c>
      <c r="AS74">
        <v>0</v>
      </c>
      <c r="AT74">
        <v>134</v>
      </c>
      <c r="AU74">
        <v>0</v>
      </c>
      <c r="AV74">
        <v>112</v>
      </c>
      <c r="AW74">
        <v>260</v>
      </c>
      <c r="AX74">
        <v>0</v>
      </c>
      <c r="AY74">
        <v>0</v>
      </c>
      <c r="AZ74">
        <v>3</v>
      </c>
      <c r="BA74">
        <v>0</v>
      </c>
      <c r="BB74">
        <v>4578.7998046875</v>
      </c>
      <c r="BC74">
        <v>0</v>
      </c>
      <c r="BD74">
        <v>0</v>
      </c>
      <c r="BE74">
        <v>0</v>
      </c>
      <c r="BF74" t="s">
        <v>1078</v>
      </c>
      <c r="BG74" t="s">
        <v>820</v>
      </c>
      <c r="BH74">
        <v>1361000</v>
      </c>
      <c r="BI74">
        <v>9.9999997764825821E-3</v>
      </c>
      <c r="BJ74" t="s">
        <v>1079</v>
      </c>
      <c r="BK74">
        <v>0.50999999046325684</v>
      </c>
      <c r="BL74" t="s">
        <v>178</v>
      </c>
      <c r="BM74" t="s">
        <v>317</v>
      </c>
      <c r="BN74" t="s">
        <v>178</v>
      </c>
      <c r="BO74" t="s">
        <v>178</v>
      </c>
      <c r="BP74" t="s">
        <v>317</v>
      </c>
      <c r="BQ74" t="s">
        <v>1080</v>
      </c>
      <c r="BR74">
        <v>0</v>
      </c>
      <c r="BS74">
        <v>0</v>
      </c>
      <c r="BT74" t="s">
        <v>177</v>
      </c>
      <c r="BU74" t="s">
        <v>502</v>
      </c>
      <c r="BV74" t="s">
        <v>502</v>
      </c>
      <c r="BW74" t="s">
        <v>1087</v>
      </c>
      <c r="BX74" t="s">
        <v>502</v>
      </c>
      <c r="BY74" t="s">
        <v>502</v>
      </c>
      <c r="BZ74" t="s">
        <v>1082</v>
      </c>
      <c r="CA74" t="s">
        <v>177</v>
      </c>
      <c r="CB74" t="s">
        <v>1083</v>
      </c>
      <c r="FH74" s="179"/>
    </row>
    <row r="75" spans="1:164" ht="15" customHeight="1" x14ac:dyDescent="0.25">
      <c r="A75" t="s">
        <v>1088</v>
      </c>
      <c r="B75" t="s">
        <v>1089</v>
      </c>
      <c r="C75" t="s">
        <v>1067</v>
      </c>
      <c r="D75">
        <v>8</v>
      </c>
      <c r="E75" t="s">
        <v>1068</v>
      </c>
      <c r="F75" t="s">
        <v>1069</v>
      </c>
      <c r="G75" t="s">
        <v>1070</v>
      </c>
      <c r="H75" t="s">
        <v>1071</v>
      </c>
      <c r="I75" t="s">
        <v>1090</v>
      </c>
      <c r="J75" t="s">
        <v>1073</v>
      </c>
      <c r="K75" t="s">
        <v>1074</v>
      </c>
      <c r="L75">
        <v>20.064899444580082</v>
      </c>
      <c r="M75" t="s">
        <v>177</v>
      </c>
      <c r="N75" t="s">
        <v>178</v>
      </c>
      <c r="O75" t="s">
        <v>177</v>
      </c>
      <c r="P75" t="s">
        <v>178</v>
      </c>
      <c r="Q75" t="s">
        <v>178</v>
      </c>
      <c r="R75" t="s">
        <v>1075</v>
      </c>
      <c r="S75" t="s">
        <v>1076</v>
      </c>
      <c r="T75" t="s">
        <v>177</v>
      </c>
      <c r="V75" t="s">
        <v>601</v>
      </c>
      <c r="W75">
        <v>133315000</v>
      </c>
      <c r="X75">
        <v>5081000</v>
      </c>
      <c r="Y75" t="s">
        <v>177</v>
      </c>
      <c r="Z75" t="s">
        <v>1077</v>
      </c>
      <c r="AA75">
        <v>0</v>
      </c>
      <c r="AB75">
        <v>8.9726200103759766</v>
      </c>
      <c r="AC75">
        <v>11.244400024414061</v>
      </c>
      <c r="AE75">
        <v>635</v>
      </c>
      <c r="AF75">
        <v>1107</v>
      </c>
      <c r="AG75">
        <v>491</v>
      </c>
      <c r="AH75">
        <v>329</v>
      </c>
      <c r="AI75">
        <v>738</v>
      </c>
      <c r="AJ75">
        <v>738</v>
      </c>
      <c r="AK75">
        <v>0</v>
      </c>
      <c r="AL75">
        <v>0</v>
      </c>
      <c r="AM75">
        <v>14.30000019073486</v>
      </c>
      <c r="AN75">
        <v>0</v>
      </c>
      <c r="AO75">
        <v>2599.800048828125</v>
      </c>
      <c r="AP75">
        <v>0</v>
      </c>
      <c r="AQ75">
        <v>0</v>
      </c>
      <c r="AR75">
        <v>0</v>
      </c>
      <c r="AS75">
        <v>126</v>
      </c>
      <c r="AT75">
        <v>509</v>
      </c>
      <c r="AU75">
        <v>0</v>
      </c>
      <c r="AV75">
        <v>381</v>
      </c>
      <c r="AW75">
        <v>661</v>
      </c>
      <c r="AX75">
        <v>0</v>
      </c>
      <c r="AY75">
        <v>0</v>
      </c>
      <c r="AZ75">
        <v>13</v>
      </c>
      <c r="BA75">
        <v>0</v>
      </c>
      <c r="BB75">
        <v>2063.89990234375</v>
      </c>
      <c r="BC75">
        <v>0</v>
      </c>
      <c r="BD75">
        <v>0</v>
      </c>
      <c r="BE75">
        <v>0</v>
      </c>
      <c r="BF75" t="s">
        <v>1078</v>
      </c>
      <c r="BG75" t="s">
        <v>820</v>
      </c>
      <c r="BH75">
        <v>262000</v>
      </c>
      <c r="BI75">
        <v>4.6000000089406967E-2</v>
      </c>
      <c r="BJ75" t="s">
        <v>1079</v>
      </c>
      <c r="BK75">
        <v>0.34999999403953552</v>
      </c>
      <c r="BL75" t="s">
        <v>178</v>
      </c>
      <c r="BM75" t="s">
        <v>317</v>
      </c>
      <c r="BN75" t="s">
        <v>178</v>
      </c>
      <c r="BO75" t="s">
        <v>178</v>
      </c>
      <c r="BP75" t="s">
        <v>317</v>
      </c>
      <c r="BQ75" t="s">
        <v>1080</v>
      </c>
      <c r="BR75">
        <v>0</v>
      </c>
      <c r="BS75">
        <v>0</v>
      </c>
      <c r="BT75" t="s">
        <v>177</v>
      </c>
      <c r="BU75" t="s">
        <v>502</v>
      </c>
      <c r="BV75" t="s">
        <v>502</v>
      </c>
      <c r="BW75" t="s">
        <v>1091</v>
      </c>
      <c r="BX75" t="s">
        <v>502</v>
      </c>
      <c r="BY75" t="s">
        <v>502</v>
      </c>
      <c r="BZ75" t="s">
        <v>1082</v>
      </c>
      <c r="CA75" t="s">
        <v>177</v>
      </c>
      <c r="CB75" t="s">
        <v>1083</v>
      </c>
      <c r="FH75" s="179"/>
    </row>
    <row r="76" spans="1:164" ht="15" customHeight="1" x14ac:dyDescent="0.25">
      <c r="A76" t="s">
        <v>1092</v>
      </c>
      <c r="B76" t="s">
        <v>1093</v>
      </c>
      <c r="C76" t="s">
        <v>1067</v>
      </c>
      <c r="D76">
        <v>8</v>
      </c>
      <c r="E76" t="s">
        <v>1068</v>
      </c>
      <c r="F76" t="s">
        <v>1069</v>
      </c>
      <c r="G76" t="s">
        <v>1070</v>
      </c>
      <c r="H76" t="s">
        <v>1071</v>
      </c>
      <c r="I76" t="s">
        <v>1094</v>
      </c>
      <c r="J76" t="s">
        <v>1073</v>
      </c>
      <c r="K76" t="s">
        <v>1074</v>
      </c>
      <c r="L76">
        <v>30.804899215698239</v>
      </c>
      <c r="M76" t="s">
        <v>177</v>
      </c>
      <c r="N76" t="s">
        <v>178</v>
      </c>
      <c r="O76" t="s">
        <v>177</v>
      </c>
      <c r="P76" t="s">
        <v>178</v>
      </c>
      <c r="Q76" t="s">
        <v>178</v>
      </c>
      <c r="R76" t="s">
        <v>1075</v>
      </c>
      <c r="S76" t="s">
        <v>1076</v>
      </c>
      <c r="T76" t="s">
        <v>177</v>
      </c>
      <c r="V76" t="s">
        <v>601</v>
      </c>
      <c r="W76">
        <v>190448000</v>
      </c>
      <c r="X76">
        <v>7091000</v>
      </c>
      <c r="Y76" t="s">
        <v>177</v>
      </c>
      <c r="Z76" t="s">
        <v>1077</v>
      </c>
      <c r="AA76">
        <v>0</v>
      </c>
      <c r="AB76">
        <v>15.29819965362549</v>
      </c>
      <c r="AC76">
        <v>18.507200241088871</v>
      </c>
      <c r="AE76">
        <v>949</v>
      </c>
      <c r="AF76">
        <v>1441</v>
      </c>
      <c r="AG76">
        <v>803</v>
      </c>
      <c r="AH76">
        <v>422</v>
      </c>
      <c r="AI76">
        <v>1385</v>
      </c>
      <c r="AJ76">
        <v>1385</v>
      </c>
      <c r="AK76">
        <v>1</v>
      </c>
      <c r="AL76">
        <v>0</v>
      </c>
      <c r="AM76">
        <v>10.30000019073486</v>
      </c>
      <c r="AN76">
        <v>1</v>
      </c>
      <c r="AO76">
        <v>7817</v>
      </c>
      <c r="AP76">
        <v>0</v>
      </c>
      <c r="AQ76">
        <v>0</v>
      </c>
      <c r="AR76">
        <v>0</v>
      </c>
      <c r="AS76">
        <v>18</v>
      </c>
      <c r="AT76">
        <v>931</v>
      </c>
      <c r="AU76">
        <v>0</v>
      </c>
      <c r="AV76">
        <v>792</v>
      </c>
      <c r="AW76">
        <v>1289</v>
      </c>
      <c r="AX76">
        <v>1</v>
      </c>
      <c r="AY76">
        <v>0</v>
      </c>
      <c r="AZ76">
        <v>10</v>
      </c>
      <c r="BA76">
        <v>0</v>
      </c>
      <c r="BB76">
        <v>2771.89990234375</v>
      </c>
      <c r="BC76">
        <v>0</v>
      </c>
      <c r="BD76">
        <v>0</v>
      </c>
      <c r="BE76">
        <v>0</v>
      </c>
      <c r="BF76" t="s">
        <v>1078</v>
      </c>
      <c r="BG76" t="s">
        <v>820</v>
      </c>
      <c r="BH76">
        <v>142000</v>
      </c>
      <c r="BI76">
        <v>5.4000001400709152E-2</v>
      </c>
      <c r="BJ76" t="s">
        <v>1079</v>
      </c>
      <c r="BK76">
        <v>0.54000002145767212</v>
      </c>
      <c r="BL76" t="s">
        <v>178</v>
      </c>
      <c r="BM76" t="s">
        <v>317</v>
      </c>
      <c r="BN76" t="s">
        <v>178</v>
      </c>
      <c r="BO76" t="s">
        <v>178</v>
      </c>
      <c r="BP76" t="s">
        <v>317</v>
      </c>
      <c r="BQ76" t="s">
        <v>1080</v>
      </c>
      <c r="BR76">
        <v>0</v>
      </c>
      <c r="BS76">
        <v>0</v>
      </c>
      <c r="BT76" t="s">
        <v>177</v>
      </c>
      <c r="BU76" t="s">
        <v>502</v>
      </c>
      <c r="BV76" t="s">
        <v>502</v>
      </c>
      <c r="BW76" t="s">
        <v>1095</v>
      </c>
      <c r="BX76" t="s">
        <v>502</v>
      </c>
      <c r="BY76" t="s">
        <v>502</v>
      </c>
      <c r="BZ76" t="s">
        <v>1082</v>
      </c>
      <c r="CA76" t="s">
        <v>177</v>
      </c>
      <c r="CB76" t="s">
        <v>1083</v>
      </c>
      <c r="FH76" s="179"/>
    </row>
    <row r="77" spans="1:164" ht="15" customHeight="1" x14ac:dyDescent="0.25">
      <c r="A77" t="s">
        <v>1096</v>
      </c>
      <c r="B77" t="s">
        <v>1097</v>
      </c>
      <c r="C77" t="s">
        <v>1067</v>
      </c>
      <c r="D77">
        <v>8</v>
      </c>
      <c r="E77" t="s">
        <v>1068</v>
      </c>
      <c r="F77" t="s">
        <v>1069</v>
      </c>
      <c r="G77" t="s">
        <v>1070</v>
      </c>
      <c r="H77" t="s">
        <v>1071</v>
      </c>
      <c r="I77" t="s">
        <v>1098</v>
      </c>
      <c r="J77" t="s">
        <v>1073</v>
      </c>
      <c r="K77" t="s">
        <v>1074</v>
      </c>
      <c r="L77">
        <v>5.6972599029541016</v>
      </c>
      <c r="M77" t="s">
        <v>177</v>
      </c>
      <c r="N77" t="s">
        <v>178</v>
      </c>
      <c r="O77" t="s">
        <v>177</v>
      </c>
      <c r="P77" t="s">
        <v>178</v>
      </c>
      <c r="Q77" t="s">
        <v>178</v>
      </c>
      <c r="R77" t="s">
        <v>1075</v>
      </c>
      <c r="S77" t="s">
        <v>1076</v>
      </c>
      <c r="T77" t="s">
        <v>177</v>
      </c>
      <c r="V77" t="s">
        <v>601</v>
      </c>
      <c r="W77">
        <v>62287000</v>
      </c>
      <c r="X77">
        <v>2438000</v>
      </c>
      <c r="Y77" t="s">
        <v>177</v>
      </c>
      <c r="Z77" t="s">
        <v>1077</v>
      </c>
      <c r="AA77">
        <v>0</v>
      </c>
      <c r="AB77">
        <v>3.2196600437164311</v>
      </c>
      <c r="AC77">
        <v>3.9965000152587891</v>
      </c>
      <c r="AE77">
        <v>144</v>
      </c>
      <c r="AF77">
        <v>605</v>
      </c>
      <c r="AG77">
        <v>122</v>
      </c>
      <c r="AH77">
        <v>59</v>
      </c>
      <c r="AI77">
        <v>164</v>
      </c>
      <c r="AJ77">
        <v>164</v>
      </c>
      <c r="AK77">
        <v>0</v>
      </c>
      <c r="AL77">
        <v>0</v>
      </c>
      <c r="AM77">
        <v>7.0999999046325684</v>
      </c>
      <c r="AN77">
        <v>0</v>
      </c>
      <c r="AO77">
        <v>1693.199951171875</v>
      </c>
      <c r="AP77">
        <v>0</v>
      </c>
      <c r="AQ77">
        <v>0</v>
      </c>
      <c r="AR77">
        <v>0</v>
      </c>
      <c r="AS77">
        <v>19</v>
      </c>
      <c r="AT77">
        <v>125</v>
      </c>
      <c r="AU77">
        <v>0</v>
      </c>
      <c r="AV77">
        <v>11</v>
      </c>
      <c r="AW77">
        <v>155</v>
      </c>
      <c r="AX77">
        <v>0</v>
      </c>
      <c r="AY77">
        <v>0</v>
      </c>
      <c r="AZ77">
        <v>6</v>
      </c>
      <c r="BA77">
        <v>0</v>
      </c>
      <c r="BB77">
        <v>1663</v>
      </c>
      <c r="BC77">
        <v>0</v>
      </c>
      <c r="BD77">
        <v>0</v>
      </c>
      <c r="BE77">
        <v>0</v>
      </c>
      <c r="BF77" t="s">
        <v>1078</v>
      </c>
      <c r="BG77" t="s">
        <v>820</v>
      </c>
      <c r="BH77">
        <v>498000</v>
      </c>
      <c r="BI77">
        <v>2.400000020861626E-2</v>
      </c>
      <c r="BJ77" t="s">
        <v>1079</v>
      </c>
      <c r="BK77">
        <v>0.27000001072883612</v>
      </c>
      <c r="BL77" t="s">
        <v>178</v>
      </c>
      <c r="BM77" t="s">
        <v>317</v>
      </c>
      <c r="BN77" t="s">
        <v>178</v>
      </c>
      <c r="BO77" t="s">
        <v>178</v>
      </c>
      <c r="BP77" t="s">
        <v>317</v>
      </c>
      <c r="BQ77" t="s">
        <v>1080</v>
      </c>
      <c r="BR77">
        <v>0</v>
      </c>
      <c r="BS77">
        <v>0</v>
      </c>
      <c r="BT77" t="s">
        <v>177</v>
      </c>
      <c r="BU77" t="s">
        <v>502</v>
      </c>
      <c r="BV77" t="s">
        <v>502</v>
      </c>
      <c r="BW77" t="s">
        <v>1099</v>
      </c>
      <c r="BX77" t="s">
        <v>502</v>
      </c>
      <c r="BY77" t="s">
        <v>502</v>
      </c>
      <c r="BZ77" t="s">
        <v>1082</v>
      </c>
      <c r="CA77" t="s">
        <v>177</v>
      </c>
      <c r="CB77" t="s">
        <v>1083</v>
      </c>
      <c r="FH77" s="179"/>
    </row>
    <row r="78" spans="1:164" ht="15" customHeight="1" x14ac:dyDescent="0.25">
      <c r="A78" t="s">
        <v>1100</v>
      </c>
      <c r="B78" t="s">
        <v>1101</v>
      </c>
      <c r="C78" t="s">
        <v>1067</v>
      </c>
      <c r="D78">
        <v>8</v>
      </c>
      <c r="E78" t="s">
        <v>1068</v>
      </c>
      <c r="F78" t="s">
        <v>1069</v>
      </c>
      <c r="G78" t="s">
        <v>1070</v>
      </c>
      <c r="H78" t="s">
        <v>1071</v>
      </c>
      <c r="I78" t="s">
        <v>1102</v>
      </c>
      <c r="J78" t="s">
        <v>1073</v>
      </c>
      <c r="K78" t="s">
        <v>1074</v>
      </c>
      <c r="L78">
        <v>13.0443000793457</v>
      </c>
      <c r="M78" t="s">
        <v>177</v>
      </c>
      <c r="N78" t="s">
        <v>178</v>
      </c>
      <c r="O78" t="s">
        <v>177</v>
      </c>
      <c r="P78" t="s">
        <v>178</v>
      </c>
      <c r="Q78" t="s">
        <v>178</v>
      </c>
      <c r="R78" t="s">
        <v>1075</v>
      </c>
      <c r="S78" t="s">
        <v>1076</v>
      </c>
      <c r="T78" t="s">
        <v>177</v>
      </c>
      <c r="V78" t="s">
        <v>601</v>
      </c>
      <c r="W78">
        <v>104974000</v>
      </c>
      <c r="X78">
        <v>3972000</v>
      </c>
      <c r="Y78" t="s">
        <v>177</v>
      </c>
      <c r="Z78" t="s">
        <v>1077</v>
      </c>
      <c r="AA78">
        <v>0</v>
      </c>
      <c r="AB78">
        <v>5.4065299034118652</v>
      </c>
      <c r="AC78">
        <v>7.1847400665283203</v>
      </c>
      <c r="AE78">
        <v>577</v>
      </c>
      <c r="AF78">
        <v>1217</v>
      </c>
      <c r="AG78">
        <v>473</v>
      </c>
      <c r="AH78">
        <v>1214</v>
      </c>
      <c r="AI78">
        <v>902</v>
      </c>
      <c r="AJ78">
        <v>1214</v>
      </c>
      <c r="AK78">
        <v>4</v>
      </c>
      <c r="AL78">
        <v>0</v>
      </c>
      <c r="AM78">
        <v>13.19999980926514</v>
      </c>
      <c r="AN78">
        <v>0</v>
      </c>
      <c r="AO78">
        <v>2336.10009765625</v>
      </c>
      <c r="AP78">
        <v>0</v>
      </c>
      <c r="AQ78">
        <v>0</v>
      </c>
      <c r="AR78">
        <v>0</v>
      </c>
      <c r="AS78">
        <v>4</v>
      </c>
      <c r="AT78">
        <v>573</v>
      </c>
      <c r="AU78">
        <v>0</v>
      </c>
      <c r="AV78">
        <v>472</v>
      </c>
      <c r="AW78">
        <v>1212</v>
      </c>
      <c r="AX78">
        <v>4</v>
      </c>
      <c r="AY78">
        <v>0</v>
      </c>
      <c r="AZ78">
        <v>13</v>
      </c>
      <c r="BA78">
        <v>0</v>
      </c>
      <c r="BB78">
        <v>2270.39990234375</v>
      </c>
      <c r="BC78">
        <v>0</v>
      </c>
      <c r="BD78">
        <v>0</v>
      </c>
      <c r="BE78">
        <v>0</v>
      </c>
      <c r="BF78" t="s">
        <v>1078</v>
      </c>
      <c r="BG78" t="s">
        <v>820</v>
      </c>
      <c r="BH78">
        <v>183000</v>
      </c>
      <c r="BI78">
        <v>5.2000001072883613E-2</v>
      </c>
      <c r="BJ78" t="s">
        <v>1079</v>
      </c>
      <c r="BK78">
        <v>0.52999997138977051</v>
      </c>
      <c r="BL78" t="s">
        <v>178</v>
      </c>
      <c r="BM78" t="s">
        <v>317</v>
      </c>
      <c r="BN78" t="s">
        <v>178</v>
      </c>
      <c r="BO78" t="s">
        <v>178</v>
      </c>
      <c r="BP78" t="s">
        <v>317</v>
      </c>
      <c r="BQ78" t="s">
        <v>1080</v>
      </c>
      <c r="BR78">
        <v>0</v>
      </c>
      <c r="BS78">
        <v>0</v>
      </c>
      <c r="BT78" t="s">
        <v>177</v>
      </c>
      <c r="BU78" t="s">
        <v>502</v>
      </c>
      <c r="BV78" t="s">
        <v>502</v>
      </c>
      <c r="BW78" t="s">
        <v>1103</v>
      </c>
      <c r="BX78" t="s">
        <v>502</v>
      </c>
      <c r="BY78" t="s">
        <v>502</v>
      </c>
      <c r="BZ78" t="s">
        <v>1082</v>
      </c>
      <c r="CA78" t="s">
        <v>177</v>
      </c>
      <c r="CB78" t="s">
        <v>1083</v>
      </c>
      <c r="FH78" s="179"/>
    </row>
    <row r="79" spans="1:164" ht="15" customHeight="1" x14ac:dyDescent="0.25">
      <c r="A79" t="s">
        <v>1104</v>
      </c>
      <c r="B79" t="s">
        <v>1105</v>
      </c>
      <c r="C79" t="s">
        <v>1067</v>
      </c>
      <c r="D79">
        <v>8</v>
      </c>
      <c r="E79" t="s">
        <v>1068</v>
      </c>
      <c r="F79" t="s">
        <v>1069</v>
      </c>
      <c r="G79" t="s">
        <v>1106</v>
      </c>
      <c r="H79" t="s">
        <v>1107</v>
      </c>
      <c r="I79" t="s">
        <v>1108</v>
      </c>
      <c r="J79" t="s">
        <v>1109</v>
      </c>
      <c r="K79" t="s">
        <v>1074</v>
      </c>
      <c r="L79">
        <v>30.68740081787109</v>
      </c>
      <c r="M79" t="s">
        <v>177</v>
      </c>
      <c r="N79" t="s">
        <v>178</v>
      </c>
      <c r="O79" t="s">
        <v>177</v>
      </c>
      <c r="P79" t="s">
        <v>178</v>
      </c>
      <c r="Q79" t="s">
        <v>178</v>
      </c>
      <c r="R79" t="s">
        <v>1075</v>
      </c>
      <c r="S79" t="s">
        <v>1076</v>
      </c>
      <c r="T79" t="s">
        <v>177</v>
      </c>
      <c r="V79" t="s">
        <v>601</v>
      </c>
      <c r="W79">
        <v>285000000</v>
      </c>
      <c r="X79">
        <v>10717000</v>
      </c>
      <c r="Y79" t="s">
        <v>177</v>
      </c>
      <c r="Z79" t="s">
        <v>1077</v>
      </c>
      <c r="AA79">
        <v>0</v>
      </c>
      <c r="AB79">
        <v>18.251199722290039</v>
      </c>
      <c r="AC79">
        <v>24.411699295043949</v>
      </c>
      <c r="AE79">
        <v>834</v>
      </c>
      <c r="AF79">
        <v>1544</v>
      </c>
      <c r="AG79">
        <v>666</v>
      </c>
      <c r="AH79">
        <v>388</v>
      </c>
      <c r="AI79">
        <v>1095</v>
      </c>
      <c r="AJ79">
        <v>1095</v>
      </c>
      <c r="AK79">
        <v>1</v>
      </c>
      <c r="AL79">
        <v>0</v>
      </c>
      <c r="AM79">
        <v>32.799999237060547</v>
      </c>
      <c r="AN79">
        <v>94</v>
      </c>
      <c r="AO79">
        <v>7463.7998046875</v>
      </c>
      <c r="AP79">
        <v>0</v>
      </c>
      <c r="AQ79">
        <v>0</v>
      </c>
      <c r="AR79">
        <v>0</v>
      </c>
      <c r="AS79">
        <v>148</v>
      </c>
      <c r="AT79">
        <v>213</v>
      </c>
      <c r="AU79">
        <v>0</v>
      </c>
      <c r="AV79">
        <v>181</v>
      </c>
      <c r="AW79">
        <v>413</v>
      </c>
      <c r="AX79">
        <v>1</v>
      </c>
      <c r="AY79">
        <v>0</v>
      </c>
      <c r="AZ79">
        <v>9</v>
      </c>
      <c r="BA79">
        <v>28</v>
      </c>
      <c r="BB79">
        <v>1214.760009765625</v>
      </c>
      <c r="BC79">
        <v>0</v>
      </c>
      <c r="BD79">
        <v>0</v>
      </c>
      <c r="BE79">
        <v>0</v>
      </c>
      <c r="BF79" t="s">
        <v>1078</v>
      </c>
      <c r="BG79" t="s">
        <v>820</v>
      </c>
      <c r="BH79">
        <v>1338000</v>
      </c>
      <c r="BI79">
        <v>1.7999999225139621E-2</v>
      </c>
      <c r="BJ79" t="s">
        <v>1079</v>
      </c>
      <c r="BK79">
        <v>5.9999998658895493E-2</v>
      </c>
      <c r="BL79" t="s">
        <v>178</v>
      </c>
      <c r="BM79" t="s">
        <v>317</v>
      </c>
      <c r="BN79" t="s">
        <v>178</v>
      </c>
      <c r="BO79" t="s">
        <v>178</v>
      </c>
      <c r="BP79" t="s">
        <v>317</v>
      </c>
      <c r="BQ79" t="s">
        <v>1080</v>
      </c>
      <c r="BR79">
        <v>0</v>
      </c>
      <c r="BS79">
        <v>0</v>
      </c>
      <c r="BT79" t="s">
        <v>178</v>
      </c>
      <c r="BU79" t="s">
        <v>502</v>
      </c>
      <c r="BV79" t="s">
        <v>502</v>
      </c>
      <c r="BW79" t="s">
        <v>502</v>
      </c>
      <c r="BX79" t="s">
        <v>502</v>
      </c>
      <c r="BY79" t="s">
        <v>502</v>
      </c>
      <c r="BZ79" t="s">
        <v>1082</v>
      </c>
      <c r="CA79" t="s">
        <v>177</v>
      </c>
      <c r="CB79" t="s">
        <v>1083</v>
      </c>
      <c r="FH79" s="179"/>
    </row>
    <row r="80" spans="1:164" ht="15" customHeight="1" x14ac:dyDescent="0.25">
      <c r="A80" t="s">
        <v>1110</v>
      </c>
      <c r="B80" t="s">
        <v>1111</v>
      </c>
      <c r="C80" t="s">
        <v>1067</v>
      </c>
      <c r="D80">
        <v>8</v>
      </c>
      <c r="E80" t="s">
        <v>1068</v>
      </c>
      <c r="F80" t="s">
        <v>1069</v>
      </c>
      <c r="G80" t="s">
        <v>1070</v>
      </c>
      <c r="H80" t="s">
        <v>1112</v>
      </c>
      <c r="I80" t="s">
        <v>1113</v>
      </c>
      <c r="J80" t="s">
        <v>1073</v>
      </c>
      <c r="K80" t="s">
        <v>1074</v>
      </c>
      <c r="L80">
        <v>56.571399688720703</v>
      </c>
      <c r="M80" t="s">
        <v>177</v>
      </c>
      <c r="N80" t="s">
        <v>178</v>
      </c>
      <c r="O80" t="s">
        <v>177</v>
      </c>
      <c r="P80" t="s">
        <v>178</v>
      </c>
      <c r="Q80" t="s">
        <v>178</v>
      </c>
      <c r="R80" t="s">
        <v>1075</v>
      </c>
      <c r="S80" t="s">
        <v>1076</v>
      </c>
      <c r="T80" t="s">
        <v>177</v>
      </c>
      <c r="V80" t="s">
        <v>601</v>
      </c>
      <c r="W80">
        <v>662332992</v>
      </c>
      <c r="X80">
        <v>24118000</v>
      </c>
      <c r="Y80" t="s">
        <v>177</v>
      </c>
      <c r="Z80" t="s">
        <v>1077</v>
      </c>
      <c r="AA80">
        <v>0</v>
      </c>
      <c r="AB80">
        <v>13.546799659729</v>
      </c>
      <c r="AC80">
        <v>35.76300048828125</v>
      </c>
      <c r="AE80">
        <v>628</v>
      </c>
      <c r="AF80">
        <v>873</v>
      </c>
      <c r="AG80">
        <v>517</v>
      </c>
      <c r="AH80">
        <v>228</v>
      </c>
      <c r="AI80">
        <v>940</v>
      </c>
      <c r="AJ80">
        <v>940</v>
      </c>
      <c r="AK80">
        <v>1</v>
      </c>
      <c r="AL80">
        <v>0</v>
      </c>
      <c r="AM80">
        <v>22.70000076293945</v>
      </c>
      <c r="AN80">
        <v>7</v>
      </c>
      <c r="AO80">
        <v>9441.66015625</v>
      </c>
      <c r="AP80">
        <v>0</v>
      </c>
      <c r="AQ80">
        <v>0</v>
      </c>
      <c r="AR80">
        <v>0</v>
      </c>
      <c r="AS80">
        <v>15</v>
      </c>
      <c r="AT80">
        <v>589</v>
      </c>
      <c r="AU80">
        <v>0</v>
      </c>
      <c r="AV80">
        <v>497</v>
      </c>
      <c r="AW80">
        <v>913</v>
      </c>
      <c r="AX80">
        <v>1</v>
      </c>
      <c r="AY80">
        <v>0</v>
      </c>
      <c r="AZ80">
        <v>14</v>
      </c>
      <c r="BA80">
        <v>0</v>
      </c>
      <c r="BB80">
        <v>6478.509765625</v>
      </c>
      <c r="BC80">
        <v>0</v>
      </c>
      <c r="BD80">
        <v>0</v>
      </c>
      <c r="BE80">
        <v>0</v>
      </c>
      <c r="BF80" t="s">
        <v>1078</v>
      </c>
      <c r="BG80" t="s">
        <v>820</v>
      </c>
      <c r="BH80">
        <v>1125000</v>
      </c>
      <c r="BI80">
        <v>9.9999997764825821E-3</v>
      </c>
      <c r="BJ80" t="s">
        <v>1079</v>
      </c>
      <c r="BK80">
        <v>0.38999998569488531</v>
      </c>
      <c r="BL80" t="s">
        <v>178</v>
      </c>
      <c r="BM80" t="s">
        <v>317</v>
      </c>
      <c r="BN80" t="s">
        <v>178</v>
      </c>
      <c r="BO80" t="s">
        <v>178</v>
      </c>
      <c r="BP80" t="s">
        <v>317</v>
      </c>
      <c r="BQ80" t="s">
        <v>1080</v>
      </c>
      <c r="BR80">
        <v>0</v>
      </c>
      <c r="BS80">
        <v>0</v>
      </c>
      <c r="BT80" t="s">
        <v>177</v>
      </c>
      <c r="BU80" t="s">
        <v>502</v>
      </c>
      <c r="BV80" t="s">
        <v>502</v>
      </c>
      <c r="BW80" t="s">
        <v>1114</v>
      </c>
      <c r="BX80" t="s">
        <v>502</v>
      </c>
      <c r="BY80" t="s">
        <v>502</v>
      </c>
      <c r="BZ80" t="s">
        <v>1082</v>
      </c>
      <c r="CA80" t="s">
        <v>177</v>
      </c>
      <c r="CB80" t="s">
        <v>1083</v>
      </c>
      <c r="FH80" s="179"/>
    </row>
    <row r="81" spans="1:164" ht="15" customHeight="1" x14ac:dyDescent="0.25">
      <c r="A81" t="s">
        <v>1115</v>
      </c>
      <c r="B81" t="s">
        <v>1116</v>
      </c>
      <c r="C81" t="s">
        <v>1117</v>
      </c>
      <c r="D81">
        <v>8</v>
      </c>
      <c r="E81" t="s">
        <v>1068</v>
      </c>
      <c r="F81" t="s">
        <v>1069</v>
      </c>
      <c r="G81" t="s">
        <v>1070</v>
      </c>
      <c r="H81" t="s">
        <v>1071</v>
      </c>
      <c r="I81" t="s">
        <v>1118</v>
      </c>
      <c r="J81" t="s">
        <v>1073</v>
      </c>
      <c r="K81" t="s">
        <v>1074</v>
      </c>
      <c r="L81">
        <v>12.29119968414307</v>
      </c>
      <c r="M81" t="s">
        <v>177</v>
      </c>
      <c r="N81" t="s">
        <v>178</v>
      </c>
      <c r="O81" t="s">
        <v>177</v>
      </c>
      <c r="P81" t="s">
        <v>178</v>
      </c>
      <c r="Q81" t="s">
        <v>178</v>
      </c>
      <c r="R81" t="s">
        <v>1075</v>
      </c>
      <c r="S81" t="s">
        <v>1076</v>
      </c>
      <c r="T81" t="s">
        <v>177</v>
      </c>
      <c r="V81" t="s">
        <v>601</v>
      </c>
      <c r="W81">
        <v>266699008</v>
      </c>
      <c r="X81">
        <v>9574000</v>
      </c>
      <c r="Y81" t="s">
        <v>177</v>
      </c>
      <c r="Z81" t="s">
        <v>1077</v>
      </c>
      <c r="AA81">
        <v>0</v>
      </c>
      <c r="AB81">
        <v>12.189999580383301</v>
      </c>
      <c r="AC81">
        <v>12.327699661254879</v>
      </c>
      <c r="AE81">
        <v>8</v>
      </c>
      <c r="AF81">
        <v>9</v>
      </c>
      <c r="AG81">
        <v>0</v>
      </c>
      <c r="AH81">
        <v>0</v>
      </c>
      <c r="AI81">
        <v>1</v>
      </c>
      <c r="AJ81">
        <v>1</v>
      </c>
      <c r="AK81">
        <v>0</v>
      </c>
      <c r="AL81">
        <v>0</v>
      </c>
      <c r="AM81">
        <v>4.8261098861694336</v>
      </c>
      <c r="AN81">
        <v>1</v>
      </c>
      <c r="AO81">
        <v>5228.990234375</v>
      </c>
      <c r="AP81">
        <v>0</v>
      </c>
      <c r="AQ81">
        <v>0</v>
      </c>
      <c r="AR81">
        <v>0</v>
      </c>
      <c r="AS81">
        <v>0</v>
      </c>
      <c r="AT81">
        <v>0</v>
      </c>
      <c r="AU81">
        <v>0</v>
      </c>
      <c r="AV81">
        <v>0</v>
      </c>
      <c r="AW81">
        <v>0</v>
      </c>
      <c r="AX81">
        <v>0</v>
      </c>
      <c r="AY81">
        <v>0</v>
      </c>
      <c r="AZ81">
        <v>0</v>
      </c>
      <c r="BA81">
        <v>0</v>
      </c>
      <c r="BB81">
        <v>1.36913001537323</v>
      </c>
      <c r="BC81">
        <v>0</v>
      </c>
      <c r="BD81">
        <v>0</v>
      </c>
      <c r="BE81">
        <v>0</v>
      </c>
      <c r="BF81" t="s">
        <v>1078</v>
      </c>
      <c r="BG81" t="s">
        <v>820</v>
      </c>
      <c r="BI81">
        <v>0</v>
      </c>
      <c r="BJ81" t="s">
        <v>1079</v>
      </c>
      <c r="BK81">
        <v>0.27000001072883612</v>
      </c>
      <c r="BL81" t="s">
        <v>178</v>
      </c>
      <c r="BM81" t="s">
        <v>317</v>
      </c>
      <c r="BN81" t="s">
        <v>178</v>
      </c>
      <c r="BO81" t="s">
        <v>178</v>
      </c>
      <c r="BP81" t="s">
        <v>317</v>
      </c>
      <c r="BQ81" t="s">
        <v>1080</v>
      </c>
      <c r="BR81">
        <v>0</v>
      </c>
      <c r="BS81">
        <v>0</v>
      </c>
      <c r="BT81" t="s">
        <v>177</v>
      </c>
      <c r="BU81" t="s">
        <v>502</v>
      </c>
      <c r="BV81" t="s">
        <v>502</v>
      </c>
      <c r="BW81" t="s">
        <v>1119</v>
      </c>
      <c r="BX81" t="s">
        <v>502</v>
      </c>
      <c r="BY81" t="s">
        <v>502</v>
      </c>
      <c r="BZ81" t="s">
        <v>1082</v>
      </c>
      <c r="CA81" t="s">
        <v>177</v>
      </c>
      <c r="CB81" t="s">
        <v>1083</v>
      </c>
      <c r="FH81" s="179"/>
    </row>
    <row r="82" spans="1:164" ht="15" customHeight="1" x14ac:dyDescent="0.25">
      <c r="A82" t="s">
        <v>1120</v>
      </c>
      <c r="B82" t="s">
        <v>1121</v>
      </c>
      <c r="C82" t="s">
        <v>1067</v>
      </c>
      <c r="D82">
        <v>8</v>
      </c>
      <c r="E82" t="s">
        <v>1068</v>
      </c>
      <c r="F82" t="s">
        <v>1069</v>
      </c>
      <c r="G82" t="s">
        <v>1070</v>
      </c>
      <c r="H82" t="s">
        <v>1071</v>
      </c>
      <c r="I82" t="s">
        <v>1122</v>
      </c>
      <c r="J82" t="s">
        <v>1073</v>
      </c>
      <c r="K82" t="s">
        <v>1074</v>
      </c>
      <c r="L82">
        <v>11.17819976806641</v>
      </c>
      <c r="M82" t="s">
        <v>177</v>
      </c>
      <c r="N82" t="s">
        <v>178</v>
      </c>
      <c r="O82" t="s">
        <v>177</v>
      </c>
      <c r="P82" t="s">
        <v>178</v>
      </c>
      <c r="Q82" t="s">
        <v>178</v>
      </c>
      <c r="R82" t="s">
        <v>1075</v>
      </c>
      <c r="S82" t="s">
        <v>1076</v>
      </c>
      <c r="T82" t="s">
        <v>177</v>
      </c>
      <c r="V82" t="s">
        <v>601</v>
      </c>
      <c r="W82">
        <v>39101000</v>
      </c>
      <c r="X82">
        <v>1529000</v>
      </c>
      <c r="Y82" t="s">
        <v>177</v>
      </c>
      <c r="Z82" t="s">
        <v>1077</v>
      </c>
      <c r="AA82">
        <v>0</v>
      </c>
      <c r="AB82">
        <v>1.1952699422836299</v>
      </c>
      <c r="AC82">
        <v>7.0369100570678711</v>
      </c>
      <c r="AE82">
        <v>12</v>
      </c>
      <c r="AF82">
        <v>23</v>
      </c>
      <c r="AG82">
        <v>12</v>
      </c>
      <c r="AH82">
        <v>9</v>
      </c>
      <c r="AI82">
        <v>36</v>
      </c>
      <c r="AJ82">
        <v>36</v>
      </c>
      <c r="AK82">
        <v>0</v>
      </c>
      <c r="AL82">
        <v>0</v>
      </c>
      <c r="AM82">
        <v>2.2000000476837158</v>
      </c>
      <c r="AN82">
        <v>1</v>
      </c>
      <c r="AO82">
        <v>2070.889892578125</v>
      </c>
      <c r="AP82">
        <v>0</v>
      </c>
      <c r="AQ82">
        <v>0</v>
      </c>
      <c r="AR82">
        <v>0</v>
      </c>
      <c r="AS82">
        <v>0</v>
      </c>
      <c r="AT82">
        <v>0</v>
      </c>
      <c r="AU82">
        <v>0</v>
      </c>
      <c r="AV82">
        <v>0</v>
      </c>
      <c r="AW82">
        <v>0</v>
      </c>
      <c r="AX82">
        <v>0</v>
      </c>
      <c r="AY82">
        <v>0</v>
      </c>
      <c r="AZ82">
        <v>2</v>
      </c>
      <c r="BA82">
        <v>0</v>
      </c>
      <c r="BB82">
        <v>1468.849975585938</v>
      </c>
      <c r="BC82">
        <v>0</v>
      </c>
      <c r="BD82">
        <v>0</v>
      </c>
      <c r="BE82">
        <v>0</v>
      </c>
      <c r="BF82" t="s">
        <v>1078</v>
      </c>
      <c r="BG82" t="s">
        <v>820</v>
      </c>
      <c r="BI82">
        <v>3.0000000260770321E-3</v>
      </c>
      <c r="BJ82" t="s">
        <v>1079</v>
      </c>
      <c r="BK82">
        <v>0.27000001072883612</v>
      </c>
      <c r="BL82" t="s">
        <v>178</v>
      </c>
      <c r="BM82" t="s">
        <v>317</v>
      </c>
      <c r="BN82" t="s">
        <v>178</v>
      </c>
      <c r="BO82" t="s">
        <v>178</v>
      </c>
      <c r="BP82" t="s">
        <v>317</v>
      </c>
      <c r="BQ82" t="s">
        <v>1080</v>
      </c>
      <c r="BR82">
        <v>0</v>
      </c>
      <c r="BS82">
        <v>0</v>
      </c>
      <c r="BT82" t="s">
        <v>177</v>
      </c>
      <c r="BU82" t="s">
        <v>502</v>
      </c>
      <c r="BV82" t="s">
        <v>502</v>
      </c>
      <c r="BW82" t="s">
        <v>1123</v>
      </c>
      <c r="BX82" t="s">
        <v>502</v>
      </c>
      <c r="BY82" t="s">
        <v>502</v>
      </c>
      <c r="BZ82" t="s">
        <v>1082</v>
      </c>
      <c r="CA82" t="s">
        <v>177</v>
      </c>
      <c r="CB82" t="s">
        <v>1083</v>
      </c>
      <c r="FH82" s="179"/>
    </row>
    <row r="83" spans="1:164" ht="15" customHeight="1" x14ac:dyDescent="0.25">
      <c r="A83" t="s">
        <v>1124</v>
      </c>
      <c r="B83" t="s">
        <v>1125</v>
      </c>
      <c r="C83" t="s">
        <v>1067</v>
      </c>
      <c r="D83">
        <v>8</v>
      </c>
      <c r="E83" t="s">
        <v>1068</v>
      </c>
      <c r="F83" t="s">
        <v>1069</v>
      </c>
      <c r="G83" t="s">
        <v>1070</v>
      </c>
      <c r="H83" t="s">
        <v>1071</v>
      </c>
      <c r="I83" t="s">
        <v>1126</v>
      </c>
      <c r="J83" t="s">
        <v>1073</v>
      </c>
      <c r="K83" t="s">
        <v>1074</v>
      </c>
      <c r="L83">
        <v>12.58080005645752</v>
      </c>
      <c r="M83" t="s">
        <v>177</v>
      </c>
      <c r="N83" t="s">
        <v>178</v>
      </c>
      <c r="O83" t="s">
        <v>177</v>
      </c>
      <c r="P83" t="s">
        <v>178</v>
      </c>
      <c r="Q83" t="s">
        <v>178</v>
      </c>
      <c r="R83" t="s">
        <v>1075</v>
      </c>
      <c r="S83" t="s">
        <v>1076</v>
      </c>
      <c r="T83" t="s">
        <v>177</v>
      </c>
      <c r="V83" t="s">
        <v>601</v>
      </c>
      <c r="W83">
        <v>48302000</v>
      </c>
      <c r="X83">
        <v>19257000</v>
      </c>
      <c r="Y83" t="s">
        <v>177</v>
      </c>
      <c r="Z83" t="s">
        <v>1077</v>
      </c>
      <c r="AA83">
        <v>0</v>
      </c>
      <c r="AB83">
        <v>5.9582700729370117</v>
      </c>
      <c r="AC83">
        <v>7.9394998550415039</v>
      </c>
      <c r="AE83">
        <v>295</v>
      </c>
      <c r="AF83">
        <v>375</v>
      </c>
      <c r="AG83">
        <v>238</v>
      </c>
      <c r="AH83">
        <v>261</v>
      </c>
      <c r="AI83">
        <v>492</v>
      </c>
      <c r="AJ83">
        <v>492</v>
      </c>
      <c r="AK83">
        <v>0</v>
      </c>
      <c r="AL83">
        <v>0</v>
      </c>
      <c r="AM83">
        <v>11.5</v>
      </c>
      <c r="AN83">
        <v>7</v>
      </c>
      <c r="AO83">
        <v>2369.489990234375</v>
      </c>
      <c r="AP83">
        <v>0</v>
      </c>
      <c r="AQ83">
        <v>0</v>
      </c>
      <c r="AR83">
        <v>0</v>
      </c>
      <c r="AS83">
        <v>5</v>
      </c>
      <c r="AT83">
        <v>164</v>
      </c>
      <c r="AU83">
        <v>0</v>
      </c>
      <c r="AV83">
        <v>161</v>
      </c>
      <c r="AW83">
        <v>254</v>
      </c>
      <c r="AX83">
        <v>0</v>
      </c>
      <c r="AY83">
        <v>0</v>
      </c>
      <c r="AZ83">
        <v>6</v>
      </c>
      <c r="BA83">
        <v>0</v>
      </c>
      <c r="BB83">
        <v>546.84600830078125</v>
      </c>
      <c r="BC83">
        <v>0</v>
      </c>
      <c r="BD83">
        <v>0</v>
      </c>
      <c r="BE83">
        <v>0</v>
      </c>
      <c r="BF83" t="s">
        <v>1078</v>
      </c>
      <c r="BG83" t="s">
        <v>820</v>
      </c>
      <c r="BH83">
        <v>295000</v>
      </c>
      <c r="BI83">
        <v>4.6000000089406967E-2</v>
      </c>
      <c r="BJ83" t="s">
        <v>1079</v>
      </c>
      <c r="BK83">
        <v>0.23000000417232511</v>
      </c>
      <c r="BL83" t="s">
        <v>178</v>
      </c>
      <c r="BM83" t="s">
        <v>317</v>
      </c>
      <c r="BN83" t="s">
        <v>178</v>
      </c>
      <c r="BO83" t="s">
        <v>178</v>
      </c>
      <c r="BP83" t="s">
        <v>317</v>
      </c>
      <c r="BQ83" t="s">
        <v>1080</v>
      </c>
      <c r="BR83">
        <v>0</v>
      </c>
      <c r="BS83">
        <v>0</v>
      </c>
      <c r="BT83" t="s">
        <v>177</v>
      </c>
      <c r="BU83" t="s">
        <v>502</v>
      </c>
      <c r="BV83" t="s">
        <v>502</v>
      </c>
      <c r="BW83" t="s">
        <v>1127</v>
      </c>
      <c r="BX83" t="s">
        <v>502</v>
      </c>
      <c r="BY83" t="s">
        <v>502</v>
      </c>
      <c r="BZ83" t="s">
        <v>1082</v>
      </c>
      <c r="CA83" t="s">
        <v>177</v>
      </c>
      <c r="CB83" t="s">
        <v>1083</v>
      </c>
      <c r="FH83" s="179"/>
    </row>
    <row r="84" spans="1:164" ht="15" customHeight="1" x14ac:dyDescent="0.25">
      <c r="A84" t="s">
        <v>1128</v>
      </c>
      <c r="B84" t="s">
        <v>1129</v>
      </c>
      <c r="C84" t="s">
        <v>1130</v>
      </c>
      <c r="D84">
        <v>8</v>
      </c>
      <c r="E84" t="s">
        <v>1068</v>
      </c>
      <c r="F84" t="s">
        <v>1069</v>
      </c>
      <c r="G84" t="s">
        <v>1070</v>
      </c>
      <c r="H84" t="s">
        <v>1071</v>
      </c>
      <c r="I84" t="s">
        <v>1131</v>
      </c>
      <c r="J84" t="s">
        <v>1073</v>
      </c>
      <c r="K84" t="s">
        <v>1074</v>
      </c>
      <c r="L84">
        <v>19.975700378417969</v>
      </c>
      <c r="M84" t="s">
        <v>177</v>
      </c>
      <c r="N84" t="s">
        <v>178</v>
      </c>
      <c r="O84" t="s">
        <v>177</v>
      </c>
      <c r="P84" t="s">
        <v>178</v>
      </c>
      <c r="Q84" t="s">
        <v>178</v>
      </c>
      <c r="R84" t="s">
        <v>1075</v>
      </c>
      <c r="S84" t="s">
        <v>1076</v>
      </c>
      <c r="T84" t="s">
        <v>177</v>
      </c>
      <c r="V84" t="s">
        <v>601</v>
      </c>
      <c r="W84">
        <v>110716000</v>
      </c>
      <c r="X84">
        <v>4252000</v>
      </c>
      <c r="Y84" t="s">
        <v>177</v>
      </c>
      <c r="Z84" t="s">
        <v>1077</v>
      </c>
      <c r="AA84">
        <v>0</v>
      </c>
      <c r="AB84">
        <v>17.609100341796879</v>
      </c>
      <c r="AC84">
        <v>18.80629920959473</v>
      </c>
      <c r="AE84">
        <v>343</v>
      </c>
      <c r="AF84">
        <v>369</v>
      </c>
      <c r="AG84">
        <v>219</v>
      </c>
      <c r="AH84">
        <v>212</v>
      </c>
      <c r="AI84">
        <v>489</v>
      </c>
      <c r="AJ84">
        <v>489</v>
      </c>
      <c r="AK84">
        <v>2</v>
      </c>
      <c r="AL84">
        <v>0</v>
      </c>
      <c r="AM84">
        <v>14.39999961853027</v>
      </c>
      <c r="AN84">
        <v>20</v>
      </c>
      <c r="AO84">
        <v>5058.3701171875</v>
      </c>
      <c r="AP84">
        <v>0</v>
      </c>
      <c r="AQ84">
        <v>0</v>
      </c>
      <c r="AR84">
        <v>0</v>
      </c>
      <c r="AS84">
        <v>2</v>
      </c>
      <c r="AT84">
        <v>0</v>
      </c>
      <c r="AU84">
        <v>0</v>
      </c>
      <c r="AV84">
        <v>0</v>
      </c>
      <c r="AW84">
        <v>0</v>
      </c>
      <c r="AX84">
        <v>2</v>
      </c>
      <c r="AY84">
        <v>0</v>
      </c>
      <c r="AZ84">
        <v>0</v>
      </c>
      <c r="BA84">
        <v>0</v>
      </c>
      <c r="BB84">
        <v>94.134101867675781</v>
      </c>
      <c r="BC84">
        <v>0</v>
      </c>
      <c r="BD84">
        <v>0</v>
      </c>
      <c r="BE84">
        <v>0</v>
      </c>
      <c r="BF84" t="s">
        <v>1078</v>
      </c>
      <c r="BG84" t="s">
        <v>820</v>
      </c>
      <c r="BI84">
        <v>2.700000070035458E-2</v>
      </c>
      <c r="BJ84" t="s">
        <v>1079</v>
      </c>
      <c r="BK84">
        <v>0.239999994635582</v>
      </c>
      <c r="BL84" t="s">
        <v>178</v>
      </c>
      <c r="BM84" t="s">
        <v>317</v>
      </c>
      <c r="BN84" t="s">
        <v>178</v>
      </c>
      <c r="BO84" t="s">
        <v>178</v>
      </c>
      <c r="BP84" t="s">
        <v>317</v>
      </c>
      <c r="BQ84" t="s">
        <v>1080</v>
      </c>
      <c r="BR84">
        <v>0</v>
      </c>
      <c r="BS84">
        <v>0</v>
      </c>
      <c r="BT84" t="s">
        <v>177</v>
      </c>
      <c r="BU84" t="s">
        <v>502</v>
      </c>
      <c r="BV84" t="s">
        <v>502</v>
      </c>
      <c r="BW84" t="s">
        <v>1132</v>
      </c>
      <c r="BX84" t="s">
        <v>502</v>
      </c>
      <c r="BY84" t="s">
        <v>502</v>
      </c>
      <c r="BZ84" t="s">
        <v>1082</v>
      </c>
      <c r="CA84" t="s">
        <v>177</v>
      </c>
      <c r="CB84" t="s">
        <v>1083</v>
      </c>
      <c r="FH84" s="179"/>
    </row>
    <row r="85" spans="1:164" ht="15" customHeight="1" x14ac:dyDescent="0.25">
      <c r="A85" t="s">
        <v>1133</v>
      </c>
      <c r="B85" t="s">
        <v>1134</v>
      </c>
      <c r="C85" t="s">
        <v>1135</v>
      </c>
      <c r="D85">
        <v>8</v>
      </c>
      <c r="E85" t="s">
        <v>1068</v>
      </c>
      <c r="F85" t="s">
        <v>1069</v>
      </c>
      <c r="G85" t="s">
        <v>1136</v>
      </c>
      <c r="H85" t="s">
        <v>1112</v>
      </c>
      <c r="I85" t="s">
        <v>1137</v>
      </c>
      <c r="J85" t="s">
        <v>1073</v>
      </c>
      <c r="K85" t="s">
        <v>1074</v>
      </c>
      <c r="L85">
        <v>4.5407800674438477</v>
      </c>
      <c r="M85" t="s">
        <v>177</v>
      </c>
      <c r="N85" t="s">
        <v>178</v>
      </c>
      <c r="O85" t="s">
        <v>177</v>
      </c>
      <c r="P85" t="s">
        <v>178</v>
      </c>
      <c r="Q85" t="s">
        <v>178</v>
      </c>
      <c r="R85" t="s">
        <v>1075</v>
      </c>
      <c r="S85" t="s">
        <v>1076</v>
      </c>
      <c r="T85" t="s">
        <v>177</v>
      </c>
      <c r="V85" t="s">
        <v>601</v>
      </c>
      <c r="W85">
        <v>38771000</v>
      </c>
      <c r="X85">
        <v>1551000</v>
      </c>
      <c r="Y85" t="s">
        <v>177</v>
      </c>
      <c r="Z85" t="s">
        <v>1077</v>
      </c>
      <c r="AA85">
        <v>0</v>
      </c>
      <c r="AB85">
        <v>1.127020001411438</v>
      </c>
      <c r="AC85">
        <v>1.452499985694885</v>
      </c>
      <c r="AE85">
        <v>19</v>
      </c>
      <c r="AF85">
        <v>33</v>
      </c>
      <c r="AG85">
        <v>12</v>
      </c>
      <c r="AH85">
        <v>5</v>
      </c>
      <c r="AI85">
        <v>11</v>
      </c>
      <c r="AJ85">
        <v>11</v>
      </c>
      <c r="AK85">
        <v>0</v>
      </c>
      <c r="AL85">
        <v>0</v>
      </c>
      <c r="AM85">
        <v>0.27599999308586121</v>
      </c>
      <c r="AN85">
        <v>2</v>
      </c>
      <c r="AO85">
        <v>305.79299926757813</v>
      </c>
      <c r="AP85">
        <v>0</v>
      </c>
      <c r="AQ85">
        <v>0</v>
      </c>
      <c r="AR85">
        <v>0</v>
      </c>
      <c r="AS85">
        <v>0</v>
      </c>
      <c r="AT85">
        <v>0</v>
      </c>
      <c r="AU85">
        <v>0</v>
      </c>
      <c r="AV85">
        <v>0</v>
      </c>
      <c r="AW85">
        <v>0</v>
      </c>
      <c r="AX85">
        <v>0</v>
      </c>
      <c r="AY85">
        <v>0</v>
      </c>
      <c r="AZ85">
        <v>0</v>
      </c>
      <c r="BA85">
        <v>0</v>
      </c>
      <c r="BB85">
        <v>255.9859924316406</v>
      </c>
      <c r="BC85">
        <v>0</v>
      </c>
      <c r="BD85">
        <v>0</v>
      </c>
      <c r="BE85">
        <v>0</v>
      </c>
      <c r="BF85" t="s">
        <v>1138</v>
      </c>
      <c r="BG85" t="s">
        <v>820</v>
      </c>
      <c r="BI85">
        <v>0</v>
      </c>
      <c r="BJ85" t="s">
        <v>1079</v>
      </c>
      <c r="BK85">
        <v>0.4699999988079071</v>
      </c>
      <c r="BL85" t="s">
        <v>178</v>
      </c>
      <c r="BM85" t="s">
        <v>317</v>
      </c>
      <c r="BN85" t="s">
        <v>178</v>
      </c>
      <c r="BO85" t="s">
        <v>178</v>
      </c>
      <c r="BP85" t="s">
        <v>317</v>
      </c>
      <c r="BQ85" t="s">
        <v>1080</v>
      </c>
      <c r="BR85">
        <v>0</v>
      </c>
      <c r="BS85">
        <v>0</v>
      </c>
      <c r="BT85" t="s">
        <v>177</v>
      </c>
      <c r="BU85" t="s">
        <v>502</v>
      </c>
      <c r="BV85" t="s">
        <v>502</v>
      </c>
      <c r="BW85" t="s">
        <v>1139</v>
      </c>
      <c r="BX85" t="s">
        <v>502</v>
      </c>
      <c r="BY85" t="s">
        <v>502</v>
      </c>
      <c r="BZ85" t="s">
        <v>1082</v>
      </c>
      <c r="CA85" t="s">
        <v>177</v>
      </c>
      <c r="CB85" t="s">
        <v>1083</v>
      </c>
      <c r="FH85" s="179"/>
    </row>
    <row r="86" spans="1:164" ht="15" customHeight="1" x14ac:dyDescent="0.25">
      <c r="A86" t="s">
        <v>1140</v>
      </c>
      <c r="B86" t="s">
        <v>1141</v>
      </c>
      <c r="C86" t="s">
        <v>1135</v>
      </c>
      <c r="D86">
        <v>8</v>
      </c>
      <c r="E86" t="s">
        <v>1068</v>
      </c>
      <c r="F86" t="s">
        <v>1069</v>
      </c>
      <c r="G86" t="s">
        <v>1070</v>
      </c>
      <c r="H86" t="s">
        <v>1112</v>
      </c>
      <c r="I86" t="s">
        <v>1142</v>
      </c>
      <c r="J86" t="s">
        <v>1073</v>
      </c>
      <c r="K86" t="s">
        <v>1074</v>
      </c>
      <c r="L86">
        <v>30.879499435424801</v>
      </c>
      <c r="M86" t="s">
        <v>177</v>
      </c>
      <c r="N86" t="s">
        <v>178</v>
      </c>
      <c r="O86" t="s">
        <v>177</v>
      </c>
      <c r="P86" t="s">
        <v>178</v>
      </c>
      <c r="Q86" t="s">
        <v>178</v>
      </c>
      <c r="R86" t="s">
        <v>1075</v>
      </c>
      <c r="S86" t="s">
        <v>1076</v>
      </c>
      <c r="T86" t="s">
        <v>177</v>
      </c>
      <c r="V86" t="s">
        <v>601</v>
      </c>
      <c r="W86">
        <v>119191000</v>
      </c>
      <c r="X86">
        <v>4515000</v>
      </c>
      <c r="Y86" t="s">
        <v>177</v>
      </c>
      <c r="Z86" t="s">
        <v>1077</v>
      </c>
      <c r="AA86">
        <v>0</v>
      </c>
      <c r="AB86">
        <v>11.09119987487793</v>
      </c>
      <c r="AC86">
        <v>13.46300029754639</v>
      </c>
      <c r="AE86">
        <v>144</v>
      </c>
      <c r="AF86">
        <v>255</v>
      </c>
      <c r="AG86">
        <v>100</v>
      </c>
      <c r="AH86">
        <v>43</v>
      </c>
      <c r="AI86">
        <v>180</v>
      </c>
      <c r="AJ86">
        <v>180</v>
      </c>
      <c r="AK86">
        <v>0</v>
      </c>
      <c r="AL86">
        <v>2</v>
      </c>
      <c r="AM86">
        <v>8.1000003814697266</v>
      </c>
      <c r="AN86">
        <v>17</v>
      </c>
      <c r="AO86">
        <v>4377.56005859375</v>
      </c>
      <c r="AP86">
        <v>0</v>
      </c>
      <c r="AQ86">
        <v>0</v>
      </c>
      <c r="AR86">
        <v>0</v>
      </c>
      <c r="AS86">
        <v>2</v>
      </c>
      <c r="AT86">
        <v>34</v>
      </c>
      <c r="AU86">
        <v>0</v>
      </c>
      <c r="AV86">
        <v>17</v>
      </c>
      <c r="AW86">
        <v>42</v>
      </c>
      <c r="AX86">
        <v>0</v>
      </c>
      <c r="AY86">
        <v>0</v>
      </c>
      <c r="AZ86">
        <v>1</v>
      </c>
      <c r="BA86">
        <v>2</v>
      </c>
      <c r="BB86">
        <v>2138.39990234375</v>
      </c>
      <c r="BC86">
        <v>0</v>
      </c>
      <c r="BD86">
        <v>0</v>
      </c>
      <c r="BE86">
        <v>0</v>
      </c>
      <c r="BF86" t="s">
        <v>1138</v>
      </c>
      <c r="BG86" t="s">
        <v>820</v>
      </c>
      <c r="BH86">
        <v>3506000</v>
      </c>
      <c r="BI86">
        <v>4.0000001899898052E-3</v>
      </c>
      <c r="BJ86" t="s">
        <v>1079</v>
      </c>
      <c r="BK86">
        <v>0.51999998092651367</v>
      </c>
      <c r="BL86" t="s">
        <v>178</v>
      </c>
      <c r="BM86" t="s">
        <v>317</v>
      </c>
      <c r="BN86" t="s">
        <v>178</v>
      </c>
      <c r="BO86" t="s">
        <v>178</v>
      </c>
      <c r="BP86" t="s">
        <v>317</v>
      </c>
      <c r="BQ86" t="s">
        <v>1080</v>
      </c>
      <c r="BR86">
        <v>0</v>
      </c>
      <c r="BS86">
        <v>0</v>
      </c>
      <c r="BT86" t="s">
        <v>177</v>
      </c>
      <c r="BU86" t="s">
        <v>502</v>
      </c>
      <c r="BV86" t="s">
        <v>502</v>
      </c>
      <c r="BW86" t="s">
        <v>1143</v>
      </c>
      <c r="BX86" t="s">
        <v>502</v>
      </c>
      <c r="BY86" t="s">
        <v>502</v>
      </c>
      <c r="BZ86" t="s">
        <v>1082</v>
      </c>
      <c r="CA86" t="s">
        <v>177</v>
      </c>
      <c r="CB86" t="s">
        <v>1083</v>
      </c>
      <c r="FH86" s="179"/>
    </row>
    <row r="87" spans="1:164" ht="15" customHeight="1" x14ac:dyDescent="0.25">
      <c r="A87" t="s">
        <v>1144</v>
      </c>
      <c r="B87" t="s">
        <v>1145</v>
      </c>
      <c r="C87" t="s">
        <v>1135</v>
      </c>
      <c r="D87">
        <v>8</v>
      </c>
      <c r="E87" t="s">
        <v>1068</v>
      </c>
      <c r="F87" t="s">
        <v>1069</v>
      </c>
      <c r="G87" t="s">
        <v>1070</v>
      </c>
      <c r="H87" t="s">
        <v>1112</v>
      </c>
      <c r="I87" t="s">
        <v>1146</v>
      </c>
      <c r="J87" t="s">
        <v>1073</v>
      </c>
      <c r="K87" t="s">
        <v>1074</v>
      </c>
      <c r="L87">
        <v>23.405599594116211</v>
      </c>
      <c r="M87" t="s">
        <v>177</v>
      </c>
      <c r="N87" t="s">
        <v>178</v>
      </c>
      <c r="O87" t="s">
        <v>177</v>
      </c>
      <c r="P87" t="s">
        <v>178</v>
      </c>
      <c r="Q87" t="s">
        <v>178</v>
      </c>
      <c r="R87" t="s">
        <v>1075</v>
      </c>
      <c r="S87" t="s">
        <v>1076</v>
      </c>
      <c r="T87" t="s">
        <v>177</v>
      </c>
      <c r="V87" t="s">
        <v>601</v>
      </c>
      <c r="W87">
        <v>86161000</v>
      </c>
      <c r="X87">
        <v>3400000</v>
      </c>
      <c r="Y87" t="s">
        <v>177</v>
      </c>
      <c r="Z87" t="s">
        <v>1077</v>
      </c>
      <c r="AA87">
        <v>0</v>
      </c>
      <c r="AB87">
        <v>7.7602100372314453</v>
      </c>
      <c r="AC87">
        <v>10.89400005340576</v>
      </c>
      <c r="AE87">
        <v>39</v>
      </c>
      <c r="AF87">
        <v>160</v>
      </c>
      <c r="AG87">
        <v>24</v>
      </c>
      <c r="AH87">
        <v>9</v>
      </c>
      <c r="AI87">
        <v>46</v>
      </c>
      <c r="AJ87">
        <v>46</v>
      </c>
      <c r="AK87">
        <v>0</v>
      </c>
      <c r="AL87">
        <v>0</v>
      </c>
      <c r="AM87">
        <v>2.5499999523162842</v>
      </c>
      <c r="AN87">
        <v>14</v>
      </c>
      <c r="AO87">
        <v>3908.530029296875</v>
      </c>
      <c r="AP87">
        <v>0</v>
      </c>
      <c r="AQ87">
        <v>0</v>
      </c>
      <c r="AR87">
        <v>0</v>
      </c>
      <c r="AS87">
        <v>2</v>
      </c>
      <c r="AT87">
        <v>22</v>
      </c>
      <c r="AU87">
        <v>0</v>
      </c>
      <c r="AV87">
        <v>10</v>
      </c>
      <c r="AW87">
        <v>29</v>
      </c>
      <c r="AX87">
        <v>0</v>
      </c>
      <c r="AY87">
        <v>0</v>
      </c>
      <c r="AZ87">
        <v>1</v>
      </c>
      <c r="BA87">
        <v>3</v>
      </c>
      <c r="BB87">
        <v>3393.3798828125</v>
      </c>
      <c r="BC87">
        <v>0</v>
      </c>
      <c r="BD87">
        <v>0</v>
      </c>
      <c r="BE87">
        <v>0</v>
      </c>
      <c r="BF87" t="s">
        <v>1138</v>
      </c>
      <c r="BG87" t="s">
        <v>820</v>
      </c>
      <c r="BH87">
        <v>3916000</v>
      </c>
      <c r="BI87">
        <v>4.0000001899898052E-3</v>
      </c>
      <c r="BJ87" t="s">
        <v>1079</v>
      </c>
      <c r="BK87">
        <v>0.4699999988079071</v>
      </c>
      <c r="BL87" t="s">
        <v>178</v>
      </c>
      <c r="BM87" t="s">
        <v>317</v>
      </c>
      <c r="BN87" t="s">
        <v>178</v>
      </c>
      <c r="BO87" t="s">
        <v>178</v>
      </c>
      <c r="BP87" t="s">
        <v>317</v>
      </c>
      <c r="BQ87" t="s">
        <v>1080</v>
      </c>
      <c r="BR87">
        <v>0</v>
      </c>
      <c r="BS87">
        <v>0</v>
      </c>
      <c r="BT87" t="s">
        <v>177</v>
      </c>
      <c r="BU87" t="s">
        <v>502</v>
      </c>
      <c r="BV87" t="s">
        <v>502</v>
      </c>
      <c r="BW87" t="s">
        <v>1147</v>
      </c>
      <c r="BX87" t="s">
        <v>502</v>
      </c>
      <c r="BY87" t="s">
        <v>502</v>
      </c>
      <c r="BZ87" t="s">
        <v>1082</v>
      </c>
      <c r="CA87" t="s">
        <v>177</v>
      </c>
      <c r="CB87" t="s">
        <v>1083</v>
      </c>
      <c r="FH87" s="179"/>
    </row>
    <row r="88" spans="1:164" ht="15" customHeight="1" x14ac:dyDescent="0.25">
      <c r="A88" t="s">
        <v>1153</v>
      </c>
      <c r="B88" t="s">
        <v>1154</v>
      </c>
      <c r="C88" t="s">
        <v>1135</v>
      </c>
      <c r="D88">
        <v>8</v>
      </c>
      <c r="E88" t="s">
        <v>1068</v>
      </c>
      <c r="F88" t="s">
        <v>1069</v>
      </c>
      <c r="G88" t="s">
        <v>1106</v>
      </c>
      <c r="H88" t="s">
        <v>1155</v>
      </c>
      <c r="I88" t="s">
        <v>1156</v>
      </c>
      <c r="J88" t="s">
        <v>1109</v>
      </c>
      <c r="K88" t="s">
        <v>1074</v>
      </c>
      <c r="L88">
        <v>20.74589920043945</v>
      </c>
      <c r="M88" t="s">
        <v>177</v>
      </c>
      <c r="N88" t="s">
        <v>178</v>
      </c>
      <c r="O88" t="s">
        <v>177</v>
      </c>
      <c r="P88" t="s">
        <v>178</v>
      </c>
      <c r="Q88" t="s">
        <v>178</v>
      </c>
      <c r="R88" t="s">
        <v>1075</v>
      </c>
      <c r="S88" t="s">
        <v>1076</v>
      </c>
      <c r="T88" t="s">
        <v>177</v>
      </c>
      <c r="V88" t="s">
        <v>601</v>
      </c>
      <c r="W88">
        <v>542724992</v>
      </c>
      <c r="X88">
        <v>1851000</v>
      </c>
      <c r="Y88" t="s">
        <v>177</v>
      </c>
      <c r="Z88" t="s">
        <v>1077</v>
      </c>
      <c r="AA88">
        <v>0</v>
      </c>
      <c r="AB88">
        <v>4.4688501358032227</v>
      </c>
      <c r="AC88">
        <v>5.746920108795166</v>
      </c>
      <c r="AE88">
        <v>77</v>
      </c>
      <c r="AF88">
        <v>178</v>
      </c>
      <c r="AG88">
        <v>40</v>
      </c>
      <c r="AH88">
        <v>73</v>
      </c>
      <c r="AI88">
        <v>136</v>
      </c>
      <c r="AJ88">
        <v>136</v>
      </c>
      <c r="AK88">
        <v>0</v>
      </c>
      <c r="AL88">
        <v>0</v>
      </c>
      <c r="AM88">
        <v>1.120000004768372</v>
      </c>
      <c r="AN88">
        <v>6</v>
      </c>
      <c r="AO88">
        <v>1508.0400390625</v>
      </c>
      <c r="AP88">
        <v>0</v>
      </c>
      <c r="AQ88">
        <v>0</v>
      </c>
      <c r="AR88">
        <v>0</v>
      </c>
      <c r="AS88">
        <v>19</v>
      </c>
      <c r="AT88">
        <v>58</v>
      </c>
      <c r="AU88">
        <v>0</v>
      </c>
      <c r="AV88">
        <v>22</v>
      </c>
      <c r="AW88">
        <v>59</v>
      </c>
      <c r="AX88">
        <v>0</v>
      </c>
      <c r="AY88">
        <v>0</v>
      </c>
      <c r="AZ88">
        <v>0</v>
      </c>
      <c r="BA88">
        <v>0</v>
      </c>
      <c r="BB88">
        <v>0</v>
      </c>
      <c r="BC88">
        <v>0</v>
      </c>
      <c r="BD88">
        <v>0</v>
      </c>
      <c r="BE88">
        <v>0</v>
      </c>
      <c r="BF88" t="s">
        <v>1078</v>
      </c>
      <c r="BG88" t="s">
        <v>820</v>
      </c>
      <c r="BH88">
        <v>9357000</v>
      </c>
      <c r="BI88">
        <v>4.0000001899898052E-3</v>
      </c>
      <c r="BJ88" t="s">
        <v>1079</v>
      </c>
      <c r="BK88">
        <v>5.000000074505806E-2</v>
      </c>
      <c r="BL88" t="s">
        <v>178</v>
      </c>
      <c r="BM88" t="s">
        <v>317</v>
      </c>
      <c r="BN88" t="s">
        <v>178</v>
      </c>
      <c r="BO88" t="s">
        <v>178</v>
      </c>
      <c r="BP88" t="s">
        <v>317</v>
      </c>
      <c r="BQ88" t="s">
        <v>1080</v>
      </c>
      <c r="BR88">
        <v>0</v>
      </c>
      <c r="BS88">
        <v>0</v>
      </c>
      <c r="BT88" t="s">
        <v>177</v>
      </c>
      <c r="BU88" t="s">
        <v>502</v>
      </c>
      <c r="BV88" t="s">
        <v>502</v>
      </c>
      <c r="BW88" t="s">
        <v>1157</v>
      </c>
      <c r="BX88" t="s">
        <v>502</v>
      </c>
      <c r="BY88" t="s">
        <v>502</v>
      </c>
      <c r="BZ88" t="s">
        <v>1082</v>
      </c>
      <c r="CA88" t="s">
        <v>177</v>
      </c>
      <c r="CB88" t="s">
        <v>1083</v>
      </c>
      <c r="FH88" s="179"/>
    </row>
    <row r="89" spans="1:164" ht="15" customHeight="1" x14ac:dyDescent="0.25">
      <c r="A89" t="s">
        <v>1158</v>
      </c>
      <c r="B89" t="s">
        <v>1159</v>
      </c>
      <c r="C89" t="s">
        <v>1135</v>
      </c>
      <c r="D89">
        <v>8</v>
      </c>
      <c r="E89" t="s">
        <v>1068</v>
      </c>
      <c r="F89" t="s">
        <v>1069</v>
      </c>
      <c r="G89" t="s">
        <v>1106</v>
      </c>
      <c r="H89" t="s">
        <v>1107</v>
      </c>
      <c r="I89" t="s">
        <v>1160</v>
      </c>
      <c r="J89" t="s">
        <v>1109</v>
      </c>
      <c r="K89" t="s">
        <v>1074</v>
      </c>
      <c r="L89">
        <v>21.693099975585941</v>
      </c>
      <c r="M89" t="s">
        <v>177</v>
      </c>
      <c r="N89" t="s">
        <v>178</v>
      </c>
      <c r="O89" t="s">
        <v>177</v>
      </c>
      <c r="P89" t="s">
        <v>178</v>
      </c>
      <c r="Q89" t="s">
        <v>178</v>
      </c>
      <c r="R89" t="s">
        <v>1075</v>
      </c>
      <c r="S89" t="s">
        <v>1076</v>
      </c>
      <c r="T89" t="s">
        <v>177</v>
      </c>
      <c r="V89" t="s">
        <v>500</v>
      </c>
      <c r="W89">
        <v>556012032</v>
      </c>
      <c r="X89">
        <v>20637000</v>
      </c>
      <c r="Y89" t="s">
        <v>177</v>
      </c>
      <c r="Z89" t="s">
        <v>1077</v>
      </c>
      <c r="AA89">
        <v>0</v>
      </c>
      <c r="AB89">
        <v>6.4032301902770996</v>
      </c>
      <c r="AC89">
        <v>10.93480014801025</v>
      </c>
      <c r="AE89">
        <v>829</v>
      </c>
      <c r="AF89">
        <v>1884</v>
      </c>
      <c r="AG89">
        <v>737</v>
      </c>
      <c r="AH89">
        <v>740</v>
      </c>
      <c r="AI89">
        <v>1594</v>
      </c>
      <c r="AJ89">
        <v>1594</v>
      </c>
      <c r="AK89">
        <v>4</v>
      </c>
      <c r="AL89">
        <v>0</v>
      </c>
      <c r="AM89">
        <v>18.20000076293945</v>
      </c>
      <c r="AN89">
        <v>71</v>
      </c>
      <c r="AO89">
        <v>1988.030029296875</v>
      </c>
      <c r="AP89">
        <v>0</v>
      </c>
      <c r="AQ89">
        <v>0</v>
      </c>
      <c r="AR89">
        <v>0</v>
      </c>
      <c r="AS89">
        <v>179</v>
      </c>
      <c r="AT89">
        <v>47</v>
      </c>
      <c r="AU89">
        <v>0</v>
      </c>
      <c r="AV89">
        <v>45</v>
      </c>
      <c r="AW89">
        <v>138</v>
      </c>
      <c r="AX89">
        <v>4</v>
      </c>
      <c r="AY89">
        <v>0</v>
      </c>
      <c r="AZ89">
        <v>0</v>
      </c>
      <c r="BA89">
        <v>0</v>
      </c>
      <c r="BB89">
        <v>0.8029329776763916</v>
      </c>
      <c r="BC89">
        <v>0</v>
      </c>
      <c r="BD89">
        <v>0</v>
      </c>
      <c r="BE89">
        <v>0</v>
      </c>
      <c r="BF89" t="s">
        <v>1078</v>
      </c>
      <c r="BG89" t="s">
        <v>820</v>
      </c>
      <c r="BH89">
        <v>11830000</v>
      </c>
      <c r="BI89">
        <v>7.0000002160668373E-3</v>
      </c>
      <c r="BJ89" t="s">
        <v>1079</v>
      </c>
      <c r="BK89">
        <v>5.9999998658895493E-2</v>
      </c>
      <c r="BL89" t="s">
        <v>178</v>
      </c>
      <c r="BM89" t="s">
        <v>317</v>
      </c>
      <c r="BN89" t="s">
        <v>178</v>
      </c>
      <c r="BO89" t="s">
        <v>178</v>
      </c>
      <c r="BP89" t="s">
        <v>317</v>
      </c>
      <c r="BQ89" t="s">
        <v>1080</v>
      </c>
      <c r="BR89">
        <v>0</v>
      </c>
      <c r="BS89">
        <v>0</v>
      </c>
      <c r="BT89" t="s">
        <v>177</v>
      </c>
      <c r="BU89" t="s">
        <v>502</v>
      </c>
      <c r="BV89" t="s">
        <v>502</v>
      </c>
      <c r="BW89" t="s">
        <v>1161</v>
      </c>
      <c r="BX89" t="s">
        <v>502</v>
      </c>
      <c r="BY89" t="s">
        <v>502</v>
      </c>
      <c r="BZ89" t="s">
        <v>1082</v>
      </c>
      <c r="CA89" t="s">
        <v>177</v>
      </c>
      <c r="CB89" t="s">
        <v>1083</v>
      </c>
      <c r="FH89" s="179"/>
    </row>
    <row r="90" spans="1:164" ht="15" customHeight="1" x14ac:dyDescent="0.25">
      <c r="A90" t="s">
        <v>1162</v>
      </c>
      <c r="B90" t="s">
        <v>1163</v>
      </c>
      <c r="C90" t="s">
        <v>1067</v>
      </c>
      <c r="D90">
        <v>8</v>
      </c>
      <c r="E90" t="s">
        <v>1068</v>
      </c>
      <c r="F90" t="s">
        <v>1069</v>
      </c>
      <c r="G90" t="s">
        <v>1164</v>
      </c>
      <c r="H90" t="s">
        <v>1165</v>
      </c>
      <c r="I90" t="s">
        <v>1166</v>
      </c>
      <c r="J90" t="s">
        <v>1109</v>
      </c>
      <c r="K90" t="s">
        <v>1074</v>
      </c>
      <c r="L90">
        <v>6.2219200134277344</v>
      </c>
      <c r="M90" t="s">
        <v>177</v>
      </c>
      <c r="N90" t="s">
        <v>178</v>
      </c>
      <c r="O90" t="s">
        <v>177</v>
      </c>
      <c r="P90" t="s">
        <v>178</v>
      </c>
      <c r="Q90" t="s">
        <v>178</v>
      </c>
      <c r="R90" t="s">
        <v>1075</v>
      </c>
      <c r="S90" t="s">
        <v>1076</v>
      </c>
      <c r="T90" t="s">
        <v>177</v>
      </c>
      <c r="V90" t="s">
        <v>601</v>
      </c>
      <c r="W90">
        <v>62498000</v>
      </c>
      <c r="X90">
        <v>2583000</v>
      </c>
      <c r="Y90" t="s">
        <v>177</v>
      </c>
      <c r="Z90" t="s">
        <v>1077</v>
      </c>
      <c r="AA90">
        <v>0</v>
      </c>
      <c r="AB90">
        <v>3.3818900585174561</v>
      </c>
      <c r="AC90">
        <v>4.7971100807189941</v>
      </c>
      <c r="AE90">
        <v>56</v>
      </c>
      <c r="AF90">
        <v>229</v>
      </c>
      <c r="AG90">
        <v>28</v>
      </c>
      <c r="AH90">
        <v>700</v>
      </c>
      <c r="AI90">
        <v>142</v>
      </c>
      <c r="AJ90">
        <v>700</v>
      </c>
      <c r="AK90">
        <v>0</v>
      </c>
      <c r="AL90">
        <v>0</v>
      </c>
      <c r="AM90">
        <v>9</v>
      </c>
      <c r="AN90">
        <v>60</v>
      </c>
      <c r="AO90">
        <v>1728.800048828125</v>
      </c>
      <c r="AP90">
        <v>0</v>
      </c>
      <c r="AQ90">
        <v>0</v>
      </c>
      <c r="AR90">
        <v>0</v>
      </c>
      <c r="AS90">
        <v>7</v>
      </c>
      <c r="AT90">
        <v>44</v>
      </c>
      <c r="AU90">
        <v>0</v>
      </c>
      <c r="AV90">
        <v>24</v>
      </c>
      <c r="AW90">
        <v>396</v>
      </c>
      <c r="AX90">
        <v>0</v>
      </c>
      <c r="AY90">
        <v>0</v>
      </c>
      <c r="AZ90">
        <v>5</v>
      </c>
      <c r="BA90">
        <v>41</v>
      </c>
      <c r="BB90">
        <v>636.77197265625</v>
      </c>
      <c r="BC90">
        <v>0</v>
      </c>
      <c r="BD90">
        <v>0</v>
      </c>
      <c r="BE90">
        <v>0</v>
      </c>
      <c r="BF90" t="s">
        <v>1078</v>
      </c>
      <c r="BG90" t="s">
        <v>820</v>
      </c>
      <c r="BH90">
        <v>1420000</v>
      </c>
      <c r="BI90">
        <v>8.0000003799796104E-3</v>
      </c>
      <c r="BJ90" t="s">
        <v>1079</v>
      </c>
      <c r="BK90">
        <v>0.41999998688697809</v>
      </c>
      <c r="BL90" t="s">
        <v>178</v>
      </c>
      <c r="BM90" t="s">
        <v>317</v>
      </c>
      <c r="BN90" t="s">
        <v>178</v>
      </c>
      <c r="BO90" t="s">
        <v>178</v>
      </c>
      <c r="BP90" t="s">
        <v>317</v>
      </c>
      <c r="BQ90" t="s">
        <v>1080</v>
      </c>
      <c r="BR90">
        <v>0</v>
      </c>
      <c r="BS90">
        <v>0</v>
      </c>
      <c r="BT90" t="s">
        <v>177</v>
      </c>
      <c r="BU90" t="s">
        <v>502</v>
      </c>
      <c r="BV90" t="s">
        <v>502</v>
      </c>
      <c r="BW90" t="s">
        <v>1167</v>
      </c>
      <c r="BX90" t="s">
        <v>502</v>
      </c>
      <c r="BY90" t="s">
        <v>502</v>
      </c>
      <c r="BZ90" t="s">
        <v>1082</v>
      </c>
      <c r="CA90" t="s">
        <v>177</v>
      </c>
      <c r="CB90" t="s">
        <v>1083</v>
      </c>
      <c r="FH90" s="179"/>
    </row>
    <row r="91" spans="1:164" ht="15" customHeight="1" x14ac:dyDescent="0.25">
      <c r="A91" t="s">
        <v>1168</v>
      </c>
      <c r="B91" t="s">
        <v>1169</v>
      </c>
      <c r="C91" t="s">
        <v>1067</v>
      </c>
      <c r="D91">
        <v>8</v>
      </c>
      <c r="E91" t="s">
        <v>1068</v>
      </c>
      <c r="F91" t="s">
        <v>1069</v>
      </c>
      <c r="G91" t="s">
        <v>1149</v>
      </c>
      <c r="H91" t="s">
        <v>1170</v>
      </c>
      <c r="I91" t="s">
        <v>1171</v>
      </c>
      <c r="J91" t="s">
        <v>1152</v>
      </c>
      <c r="K91" t="s">
        <v>1074</v>
      </c>
      <c r="L91">
        <v>3.149610042572021</v>
      </c>
      <c r="M91" t="s">
        <v>177</v>
      </c>
      <c r="N91" t="s">
        <v>178</v>
      </c>
      <c r="O91" t="s">
        <v>177</v>
      </c>
      <c r="P91" t="s">
        <v>178</v>
      </c>
      <c r="Q91" t="s">
        <v>178</v>
      </c>
      <c r="R91" t="s">
        <v>1075</v>
      </c>
      <c r="S91" t="s">
        <v>1076</v>
      </c>
      <c r="T91" t="s">
        <v>177</v>
      </c>
      <c r="V91" t="s">
        <v>601</v>
      </c>
      <c r="W91">
        <v>8760000</v>
      </c>
      <c r="X91">
        <v>339000</v>
      </c>
      <c r="Y91" t="s">
        <v>177</v>
      </c>
      <c r="Z91" t="s">
        <v>1077</v>
      </c>
      <c r="AA91">
        <v>0</v>
      </c>
      <c r="AB91">
        <v>1.2199399471282959</v>
      </c>
      <c r="AC91">
        <v>1.5306999683380129</v>
      </c>
      <c r="AE91">
        <v>39</v>
      </c>
      <c r="AF91">
        <v>105</v>
      </c>
      <c r="AG91">
        <v>36</v>
      </c>
      <c r="AH91">
        <v>20</v>
      </c>
      <c r="AI91">
        <v>88</v>
      </c>
      <c r="AJ91">
        <v>88</v>
      </c>
      <c r="AK91">
        <v>0</v>
      </c>
      <c r="AL91">
        <v>0</v>
      </c>
      <c r="AM91">
        <v>2.369999885559082</v>
      </c>
      <c r="AN91">
        <v>30</v>
      </c>
      <c r="AO91">
        <v>49.715400695800781</v>
      </c>
      <c r="AP91">
        <v>0</v>
      </c>
      <c r="AQ91">
        <v>0</v>
      </c>
      <c r="AR91">
        <v>0</v>
      </c>
      <c r="AS91">
        <v>3</v>
      </c>
      <c r="AT91">
        <v>4</v>
      </c>
      <c r="AU91">
        <v>0</v>
      </c>
      <c r="AV91">
        <v>4</v>
      </c>
      <c r="AW91">
        <v>14</v>
      </c>
      <c r="AX91">
        <v>0</v>
      </c>
      <c r="AY91">
        <v>0</v>
      </c>
      <c r="AZ91">
        <v>1</v>
      </c>
      <c r="BA91">
        <v>16</v>
      </c>
      <c r="BB91">
        <v>4.4769601821899414</v>
      </c>
      <c r="BC91">
        <v>0</v>
      </c>
      <c r="BD91">
        <v>0</v>
      </c>
      <c r="BE91">
        <v>0</v>
      </c>
      <c r="BF91" t="s">
        <v>1078</v>
      </c>
      <c r="BG91" t="s">
        <v>820</v>
      </c>
      <c r="BH91">
        <v>2190000</v>
      </c>
      <c r="BI91">
        <v>0</v>
      </c>
      <c r="BJ91" t="s">
        <v>1079</v>
      </c>
      <c r="BK91">
        <v>0.31000000238418579</v>
      </c>
      <c r="BL91" t="s">
        <v>178</v>
      </c>
      <c r="BM91" t="s">
        <v>317</v>
      </c>
      <c r="BN91" t="s">
        <v>178</v>
      </c>
      <c r="BO91" t="s">
        <v>178</v>
      </c>
      <c r="BP91" t="s">
        <v>317</v>
      </c>
      <c r="BQ91" t="s">
        <v>1080</v>
      </c>
      <c r="BR91">
        <v>0</v>
      </c>
      <c r="BS91">
        <v>0</v>
      </c>
      <c r="BT91" t="s">
        <v>177</v>
      </c>
      <c r="BU91" t="s">
        <v>502</v>
      </c>
      <c r="BV91" t="s">
        <v>502</v>
      </c>
      <c r="BW91" t="s">
        <v>1172</v>
      </c>
      <c r="BX91" t="s">
        <v>502</v>
      </c>
      <c r="BY91" t="s">
        <v>502</v>
      </c>
      <c r="BZ91" t="s">
        <v>1082</v>
      </c>
      <c r="CA91" t="s">
        <v>177</v>
      </c>
      <c r="CB91" t="s">
        <v>1083</v>
      </c>
      <c r="FH91" s="179"/>
    </row>
    <row r="92" spans="1:164" ht="15" customHeight="1" x14ac:dyDescent="0.25">
      <c r="A92" t="s">
        <v>1173</v>
      </c>
      <c r="B92" t="s">
        <v>1174</v>
      </c>
      <c r="C92" t="s">
        <v>1067</v>
      </c>
      <c r="D92">
        <v>8</v>
      </c>
      <c r="E92" t="s">
        <v>1068</v>
      </c>
      <c r="F92" t="s">
        <v>1069</v>
      </c>
      <c r="G92" t="s">
        <v>1106</v>
      </c>
      <c r="H92" t="s">
        <v>1175</v>
      </c>
      <c r="I92" t="s">
        <v>1176</v>
      </c>
      <c r="J92" t="s">
        <v>1109</v>
      </c>
      <c r="K92" t="s">
        <v>1074</v>
      </c>
      <c r="L92">
        <v>3.9051599502563481</v>
      </c>
      <c r="M92" t="s">
        <v>177</v>
      </c>
      <c r="N92" t="s">
        <v>178</v>
      </c>
      <c r="O92" t="s">
        <v>177</v>
      </c>
      <c r="P92" t="s">
        <v>178</v>
      </c>
      <c r="Q92" t="s">
        <v>178</v>
      </c>
      <c r="R92" t="s">
        <v>1075</v>
      </c>
      <c r="S92" t="s">
        <v>1076</v>
      </c>
      <c r="T92" t="s">
        <v>177</v>
      </c>
      <c r="V92" t="s">
        <v>601</v>
      </c>
      <c r="W92">
        <v>125690000</v>
      </c>
      <c r="X92">
        <v>4716000</v>
      </c>
      <c r="Y92" t="s">
        <v>177</v>
      </c>
      <c r="Z92" t="s">
        <v>1077</v>
      </c>
      <c r="AA92">
        <v>0</v>
      </c>
      <c r="AB92">
        <v>1.655550003051758</v>
      </c>
      <c r="AC92">
        <v>2.562079906463623</v>
      </c>
      <c r="AE92">
        <v>60</v>
      </c>
      <c r="AF92">
        <v>325</v>
      </c>
      <c r="AG92">
        <v>37</v>
      </c>
      <c r="AH92">
        <v>367</v>
      </c>
      <c r="AI92">
        <v>94</v>
      </c>
      <c r="AJ92">
        <v>367</v>
      </c>
      <c r="AK92">
        <v>0</v>
      </c>
      <c r="AL92">
        <v>0</v>
      </c>
      <c r="AM92">
        <v>3.7400000095367432</v>
      </c>
      <c r="AN92">
        <v>29</v>
      </c>
      <c r="AO92">
        <v>289.58999633789063</v>
      </c>
      <c r="AP92">
        <v>0</v>
      </c>
      <c r="AQ92">
        <v>0</v>
      </c>
      <c r="AR92">
        <v>0</v>
      </c>
      <c r="AS92">
        <v>0</v>
      </c>
      <c r="AT92">
        <v>0</v>
      </c>
      <c r="AU92">
        <v>0</v>
      </c>
      <c r="AV92">
        <v>0</v>
      </c>
      <c r="AW92">
        <v>0</v>
      </c>
      <c r="AX92">
        <v>0</v>
      </c>
      <c r="AY92">
        <v>0</v>
      </c>
      <c r="AZ92">
        <v>2</v>
      </c>
      <c r="BA92">
        <v>20</v>
      </c>
      <c r="BB92">
        <v>2.4728000164031978</v>
      </c>
      <c r="BC92">
        <v>0</v>
      </c>
      <c r="BD92">
        <v>0</v>
      </c>
      <c r="BE92">
        <v>0</v>
      </c>
      <c r="BF92" t="s">
        <v>1078</v>
      </c>
      <c r="BG92" t="s">
        <v>820</v>
      </c>
      <c r="BI92">
        <v>0</v>
      </c>
      <c r="BJ92" t="s">
        <v>1079</v>
      </c>
      <c r="BK92">
        <v>0.14000000059604639</v>
      </c>
      <c r="BL92" t="s">
        <v>178</v>
      </c>
      <c r="BM92" t="s">
        <v>317</v>
      </c>
      <c r="BN92" t="s">
        <v>178</v>
      </c>
      <c r="BO92" t="s">
        <v>178</v>
      </c>
      <c r="BP92" t="s">
        <v>317</v>
      </c>
      <c r="BQ92" t="s">
        <v>1080</v>
      </c>
      <c r="BR92">
        <v>0</v>
      </c>
      <c r="BS92">
        <v>0</v>
      </c>
      <c r="BT92" t="s">
        <v>177</v>
      </c>
      <c r="BU92" t="s">
        <v>1177</v>
      </c>
      <c r="BV92" t="s">
        <v>502</v>
      </c>
      <c r="BW92" t="s">
        <v>1178</v>
      </c>
      <c r="BX92" t="s">
        <v>502</v>
      </c>
      <c r="BY92" t="s">
        <v>502</v>
      </c>
      <c r="BZ92" t="s">
        <v>1082</v>
      </c>
      <c r="CA92" t="s">
        <v>177</v>
      </c>
      <c r="CB92" t="s">
        <v>1083</v>
      </c>
      <c r="FH92" s="179"/>
    </row>
    <row r="93" spans="1:164" ht="15" customHeight="1" x14ac:dyDescent="0.25">
      <c r="A93" t="s">
        <v>1179</v>
      </c>
      <c r="B93" t="s">
        <v>1180</v>
      </c>
      <c r="C93" t="s">
        <v>1067</v>
      </c>
      <c r="D93">
        <v>8</v>
      </c>
      <c r="E93" t="s">
        <v>1068</v>
      </c>
      <c r="F93" t="s">
        <v>1069</v>
      </c>
      <c r="G93" t="s">
        <v>1106</v>
      </c>
      <c r="H93" t="s">
        <v>1181</v>
      </c>
      <c r="I93" t="s">
        <v>1182</v>
      </c>
      <c r="J93" t="s">
        <v>1109</v>
      </c>
      <c r="K93" t="s">
        <v>1074</v>
      </c>
      <c r="L93">
        <v>20.77919960021973</v>
      </c>
      <c r="M93" t="s">
        <v>177</v>
      </c>
      <c r="N93" t="s">
        <v>178</v>
      </c>
      <c r="O93" t="s">
        <v>177</v>
      </c>
      <c r="P93" t="s">
        <v>178</v>
      </c>
      <c r="Q93" t="s">
        <v>178</v>
      </c>
      <c r="R93" t="s">
        <v>1075</v>
      </c>
      <c r="S93" t="s">
        <v>1076</v>
      </c>
      <c r="T93" t="s">
        <v>177</v>
      </c>
      <c r="V93" t="s">
        <v>601</v>
      </c>
      <c r="W93">
        <v>315176000</v>
      </c>
      <c r="X93">
        <v>11790000</v>
      </c>
      <c r="Y93" t="s">
        <v>177</v>
      </c>
      <c r="Z93" t="s">
        <v>1077</v>
      </c>
      <c r="AA93">
        <v>0</v>
      </c>
      <c r="AB93">
        <v>5.8319401741027832</v>
      </c>
      <c r="AC93">
        <v>9.592829704284668</v>
      </c>
      <c r="AE93">
        <v>385</v>
      </c>
      <c r="AF93">
        <v>3751</v>
      </c>
      <c r="AG93">
        <v>340</v>
      </c>
      <c r="AH93">
        <v>2000</v>
      </c>
      <c r="AI93">
        <v>919</v>
      </c>
      <c r="AJ93">
        <v>2000</v>
      </c>
      <c r="AK93">
        <v>1</v>
      </c>
      <c r="AL93">
        <v>0</v>
      </c>
      <c r="AM93">
        <v>38.5</v>
      </c>
      <c r="AN93">
        <v>322</v>
      </c>
      <c r="AO93">
        <v>748.07098388671875</v>
      </c>
      <c r="AP93">
        <v>0</v>
      </c>
      <c r="AQ93">
        <v>0</v>
      </c>
      <c r="AR93">
        <v>0</v>
      </c>
      <c r="AS93">
        <v>1</v>
      </c>
      <c r="AT93">
        <v>0</v>
      </c>
      <c r="AU93">
        <v>0</v>
      </c>
      <c r="AV93">
        <v>0</v>
      </c>
      <c r="AW93">
        <v>0</v>
      </c>
      <c r="AX93">
        <v>0</v>
      </c>
      <c r="AY93">
        <v>0</v>
      </c>
      <c r="AZ93">
        <v>31</v>
      </c>
      <c r="BA93">
        <v>236</v>
      </c>
      <c r="BB93">
        <v>4.2364997863769531</v>
      </c>
      <c r="BC93">
        <v>0</v>
      </c>
      <c r="BD93">
        <v>0</v>
      </c>
      <c r="BE93">
        <v>0</v>
      </c>
      <c r="BF93" t="s">
        <v>1078</v>
      </c>
      <c r="BG93" t="s">
        <v>820</v>
      </c>
      <c r="BI93">
        <v>0</v>
      </c>
      <c r="BJ93" t="s">
        <v>1079</v>
      </c>
      <c r="BK93">
        <v>0.23000000417232511</v>
      </c>
      <c r="BL93" t="s">
        <v>178</v>
      </c>
      <c r="BM93" t="s">
        <v>317</v>
      </c>
      <c r="BN93" t="s">
        <v>178</v>
      </c>
      <c r="BO93" t="s">
        <v>178</v>
      </c>
      <c r="BP93" t="s">
        <v>317</v>
      </c>
      <c r="BQ93" t="s">
        <v>1080</v>
      </c>
      <c r="BR93">
        <v>0</v>
      </c>
      <c r="BS93">
        <v>0</v>
      </c>
      <c r="BT93" t="s">
        <v>177</v>
      </c>
      <c r="BU93" t="s">
        <v>502</v>
      </c>
      <c r="BV93" t="s">
        <v>502</v>
      </c>
      <c r="BW93" t="s">
        <v>1183</v>
      </c>
      <c r="BX93" t="s">
        <v>502</v>
      </c>
      <c r="BY93" t="s">
        <v>502</v>
      </c>
      <c r="BZ93" t="s">
        <v>1082</v>
      </c>
      <c r="CA93" t="s">
        <v>177</v>
      </c>
      <c r="CB93" t="s">
        <v>1083</v>
      </c>
      <c r="FH93" s="179"/>
    </row>
    <row r="94" spans="1:164" ht="15" customHeight="1" x14ac:dyDescent="0.25">
      <c r="A94" t="s">
        <v>1184</v>
      </c>
      <c r="B94" t="s">
        <v>1185</v>
      </c>
      <c r="C94" t="s">
        <v>1067</v>
      </c>
      <c r="D94">
        <v>8</v>
      </c>
      <c r="E94" t="s">
        <v>1068</v>
      </c>
      <c r="F94" t="s">
        <v>1069</v>
      </c>
      <c r="G94" t="s">
        <v>1149</v>
      </c>
      <c r="H94" t="s">
        <v>1150</v>
      </c>
      <c r="I94" t="s">
        <v>1151</v>
      </c>
      <c r="J94" t="s">
        <v>1152</v>
      </c>
      <c r="K94" t="s">
        <v>1074</v>
      </c>
      <c r="L94">
        <v>3.039560079574585</v>
      </c>
      <c r="M94" t="s">
        <v>177</v>
      </c>
      <c r="N94" t="s">
        <v>178</v>
      </c>
      <c r="O94" t="s">
        <v>177</v>
      </c>
      <c r="P94" t="s">
        <v>178</v>
      </c>
      <c r="Q94" t="s">
        <v>178</v>
      </c>
      <c r="R94" t="s">
        <v>1075</v>
      </c>
      <c r="S94" t="s">
        <v>1076</v>
      </c>
      <c r="T94" t="s">
        <v>177</v>
      </c>
      <c r="V94" t="s">
        <v>601</v>
      </c>
      <c r="W94">
        <v>46719000</v>
      </c>
      <c r="X94">
        <v>11778000</v>
      </c>
      <c r="Y94" t="s">
        <v>177</v>
      </c>
      <c r="Z94" t="s">
        <v>1077</v>
      </c>
      <c r="AA94">
        <v>0</v>
      </c>
      <c r="AB94">
        <v>1.4434599876403811</v>
      </c>
      <c r="AC94">
        <v>1.687579989433289</v>
      </c>
      <c r="AE94">
        <v>579</v>
      </c>
      <c r="AF94">
        <v>1146</v>
      </c>
      <c r="AG94">
        <v>555</v>
      </c>
      <c r="AH94">
        <v>881</v>
      </c>
      <c r="AI94">
        <v>2411</v>
      </c>
      <c r="AJ94">
        <v>2411</v>
      </c>
      <c r="AK94">
        <v>0</v>
      </c>
      <c r="AL94">
        <v>0</v>
      </c>
      <c r="AM94">
        <v>10.19999980926514</v>
      </c>
      <c r="AN94">
        <v>75</v>
      </c>
      <c r="AO94">
        <v>162.8399963378906</v>
      </c>
      <c r="AP94">
        <v>0</v>
      </c>
      <c r="AQ94">
        <v>0</v>
      </c>
      <c r="AR94">
        <v>0</v>
      </c>
      <c r="AS94">
        <v>0</v>
      </c>
      <c r="AT94">
        <v>0</v>
      </c>
      <c r="AU94">
        <v>0</v>
      </c>
      <c r="AV94">
        <v>0</v>
      </c>
      <c r="AW94">
        <v>0</v>
      </c>
      <c r="AX94">
        <v>0</v>
      </c>
      <c r="AY94">
        <v>0</v>
      </c>
      <c r="AZ94">
        <v>7</v>
      </c>
      <c r="BA94">
        <v>37</v>
      </c>
      <c r="BB94">
        <v>85.073898315429688</v>
      </c>
      <c r="BC94">
        <v>0</v>
      </c>
      <c r="BD94">
        <v>0</v>
      </c>
      <c r="BE94">
        <v>0</v>
      </c>
      <c r="BF94" t="s">
        <v>1078</v>
      </c>
      <c r="BG94" t="s">
        <v>820</v>
      </c>
      <c r="BI94">
        <v>5.6000001728534698E-2</v>
      </c>
      <c r="BJ94" t="s">
        <v>1079</v>
      </c>
      <c r="BK94">
        <v>0.36000001430511469</v>
      </c>
      <c r="BL94" t="s">
        <v>178</v>
      </c>
      <c r="BM94" t="s">
        <v>317</v>
      </c>
      <c r="BN94" t="s">
        <v>178</v>
      </c>
      <c r="BO94" t="s">
        <v>178</v>
      </c>
      <c r="BP94" t="s">
        <v>317</v>
      </c>
      <c r="BQ94" t="s">
        <v>1080</v>
      </c>
      <c r="BR94">
        <v>0</v>
      </c>
      <c r="BS94">
        <v>0</v>
      </c>
      <c r="BT94" t="s">
        <v>177</v>
      </c>
      <c r="BU94" t="s">
        <v>502</v>
      </c>
      <c r="BV94" t="s">
        <v>502</v>
      </c>
      <c r="BW94" t="s">
        <v>1186</v>
      </c>
      <c r="BX94" t="s">
        <v>502</v>
      </c>
      <c r="BY94" t="s">
        <v>502</v>
      </c>
      <c r="BZ94" t="s">
        <v>1082</v>
      </c>
      <c r="CA94" t="s">
        <v>177</v>
      </c>
      <c r="CB94" t="s">
        <v>1083</v>
      </c>
      <c r="FH94" s="179"/>
    </row>
    <row r="95" spans="1:164" ht="15" customHeight="1" x14ac:dyDescent="0.25">
      <c r="A95" t="s">
        <v>1187</v>
      </c>
      <c r="B95" t="s">
        <v>1188</v>
      </c>
      <c r="C95" t="s">
        <v>1189</v>
      </c>
      <c r="D95">
        <v>8</v>
      </c>
      <c r="E95" t="s">
        <v>1068</v>
      </c>
      <c r="F95" t="s">
        <v>1069</v>
      </c>
      <c r="G95" t="s">
        <v>1149</v>
      </c>
      <c r="H95" t="s">
        <v>1170</v>
      </c>
      <c r="I95" t="s">
        <v>1171</v>
      </c>
      <c r="J95" t="s">
        <v>1152</v>
      </c>
      <c r="K95" t="s">
        <v>1074</v>
      </c>
      <c r="L95">
        <v>2.201030015945435</v>
      </c>
      <c r="M95" t="s">
        <v>177</v>
      </c>
      <c r="N95" t="s">
        <v>178</v>
      </c>
      <c r="O95" t="s">
        <v>177</v>
      </c>
      <c r="P95" t="s">
        <v>178</v>
      </c>
      <c r="Q95" t="s">
        <v>178</v>
      </c>
      <c r="R95" t="s">
        <v>1075</v>
      </c>
      <c r="S95" t="s">
        <v>1076</v>
      </c>
      <c r="T95" t="s">
        <v>177</v>
      </c>
      <c r="V95" t="s">
        <v>601</v>
      </c>
      <c r="W95">
        <v>15612000</v>
      </c>
      <c r="X95">
        <v>678000</v>
      </c>
      <c r="Y95" t="s">
        <v>177</v>
      </c>
      <c r="Z95" t="s">
        <v>1077</v>
      </c>
      <c r="AA95">
        <v>0</v>
      </c>
      <c r="AB95">
        <v>0.52741497755050659</v>
      </c>
      <c r="AC95">
        <v>1.0453300476074221</v>
      </c>
      <c r="AE95">
        <v>160</v>
      </c>
      <c r="AF95">
        <v>1005</v>
      </c>
      <c r="AG95">
        <v>110</v>
      </c>
      <c r="AH95">
        <v>164</v>
      </c>
      <c r="AI95">
        <v>251</v>
      </c>
      <c r="AJ95">
        <v>251</v>
      </c>
      <c r="AK95">
        <v>0</v>
      </c>
      <c r="AL95">
        <v>0</v>
      </c>
      <c r="AM95">
        <v>9.1999998092651367</v>
      </c>
      <c r="AN95">
        <v>77</v>
      </c>
      <c r="AO95">
        <v>10.16569995880127</v>
      </c>
      <c r="AP95">
        <v>0</v>
      </c>
      <c r="AQ95">
        <v>0</v>
      </c>
      <c r="AR95">
        <v>0</v>
      </c>
      <c r="AS95">
        <v>0</v>
      </c>
      <c r="AT95">
        <v>0</v>
      </c>
      <c r="AU95">
        <v>0</v>
      </c>
      <c r="AV95">
        <v>0</v>
      </c>
      <c r="AW95">
        <v>0</v>
      </c>
      <c r="AX95">
        <v>0</v>
      </c>
      <c r="AY95">
        <v>0</v>
      </c>
      <c r="AZ95">
        <v>3</v>
      </c>
      <c r="BA95">
        <v>21</v>
      </c>
      <c r="BB95">
        <v>2.0304899215698242</v>
      </c>
      <c r="BC95">
        <v>0</v>
      </c>
      <c r="BD95">
        <v>0</v>
      </c>
      <c r="BE95">
        <v>0</v>
      </c>
      <c r="BF95" t="s">
        <v>1078</v>
      </c>
      <c r="BG95" t="s">
        <v>820</v>
      </c>
      <c r="BI95">
        <v>0</v>
      </c>
      <c r="BJ95" t="s">
        <v>1079</v>
      </c>
      <c r="BK95">
        <v>0.57999998331069946</v>
      </c>
      <c r="BL95" t="s">
        <v>178</v>
      </c>
      <c r="BM95" t="s">
        <v>317</v>
      </c>
      <c r="BN95" t="s">
        <v>178</v>
      </c>
      <c r="BO95" t="s">
        <v>178</v>
      </c>
      <c r="BP95" t="s">
        <v>317</v>
      </c>
      <c r="BQ95" t="s">
        <v>1080</v>
      </c>
      <c r="BR95">
        <v>0</v>
      </c>
      <c r="BS95">
        <v>0</v>
      </c>
      <c r="BT95" t="s">
        <v>177</v>
      </c>
      <c r="BU95" t="s">
        <v>502</v>
      </c>
      <c r="BV95" t="s">
        <v>502</v>
      </c>
      <c r="BW95" t="s">
        <v>1190</v>
      </c>
      <c r="BX95" t="s">
        <v>502</v>
      </c>
      <c r="BY95" t="s">
        <v>502</v>
      </c>
      <c r="BZ95" t="s">
        <v>1191</v>
      </c>
      <c r="CA95" t="s">
        <v>177</v>
      </c>
      <c r="CB95" t="s">
        <v>1083</v>
      </c>
      <c r="FH95" s="179"/>
    </row>
    <row r="96" spans="1:164" x14ac:dyDescent="0.25">
      <c r="A96" t="s">
        <v>1192</v>
      </c>
      <c r="B96" t="s">
        <v>1193</v>
      </c>
      <c r="C96" t="s">
        <v>1194</v>
      </c>
      <c r="D96">
        <v>8</v>
      </c>
      <c r="E96" t="s">
        <v>1068</v>
      </c>
      <c r="F96" t="s">
        <v>1069</v>
      </c>
      <c r="G96" t="s">
        <v>1070</v>
      </c>
      <c r="H96" t="s">
        <v>1071</v>
      </c>
      <c r="I96" t="s">
        <v>1195</v>
      </c>
      <c r="J96" t="s">
        <v>1073</v>
      </c>
      <c r="K96" t="s">
        <v>1074</v>
      </c>
      <c r="L96">
        <v>11.53439998626709</v>
      </c>
      <c r="M96" t="s">
        <v>177</v>
      </c>
      <c r="N96" t="s">
        <v>178</v>
      </c>
      <c r="O96" t="s">
        <v>177</v>
      </c>
      <c r="P96" t="s">
        <v>178</v>
      </c>
      <c r="Q96" t="s">
        <v>178</v>
      </c>
      <c r="R96" t="s">
        <v>1075</v>
      </c>
      <c r="S96" t="s">
        <v>1076</v>
      </c>
      <c r="T96" t="s">
        <v>177</v>
      </c>
      <c r="V96" t="s">
        <v>565</v>
      </c>
      <c r="W96">
        <v>8699000</v>
      </c>
      <c r="X96">
        <v>355000</v>
      </c>
      <c r="Y96" t="s">
        <v>177</v>
      </c>
      <c r="Z96" t="s">
        <v>1077</v>
      </c>
      <c r="AA96">
        <v>0</v>
      </c>
      <c r="AB96">
        <v>2.5113399028778081</v>
      </c>
      <c r="AC96">
        <v>3.978349924087524</v>
      </c>
      <c r="AE96">
        <v>276</v>
      </c>
      <c r="AF96">
        <v>1012</v>
      </c>
      <c r="AG96">
        <v>260</v>
      </c>
      <c r="AH96">
        <v>318</v>
      </c>
      <c r="AI96">
        <v>891</v>
      </c>
      <c r="AJ96">
        <v>891</v>
      </c>
      <c r="AK96">
        <v>0</v>
      </c>
      <c r="AL96">
        <v>0</v>
      </c>
      <c r="AM96">
        <v>12.39999961853027</v>
      </c>
      <c r="AN96">
        <v>78</v>
      </c>
      <c r="AO96">
        <v>800.63702392578125</v>
      </c>
      <c r="AP96">
        <v>0</v>
      </c>
      <c r="AQ96">
        <v>0</v>
      </c>
      <c r="AR96">
        <v>0</v>
      </c>
      <c r="AS96">
        <v>0</v>
      </c>
      <c r="AT96">
        <v>0</v>
      </c>
      <c r="AU96">
        <v>0</v>
      </c>
      <c r="AV96">
        <v>0</v>
      </c>
      <c r="AW96">
        <v>0</v>
      </c>
      <c r="AX96">
        <v>0</v>
      </c>
      <c r="AY96">
        <v>0</v>
      </c>
      <c r="AZ96">
        <v>1</v>
      </c>
      <c r="BA96">
        <v>2</v>
      </c>
      <c r="BB96">
        <v>6.218599796295166</v>
      </c>
      <c r="BC96">
        <v>0</v>
      </c>
      <c r="BD96">
        <v>0</v>
      </c>
      <c r="BE96">
        <v>0</v>
      </c>
      <c r="BF96" t="s">
        <v>42</v>
      </c>
      <c r="BG96" t="s">
        <v>820</v>
      </c>
      <c r="BI96">
        <v>0</v>
      </c>
      <c r="BJ96" t="s">
        <v>1079</v>
      </c>
      <c r="BK96">
        <v>0.37000000476837158</v>
      </c>
      <c r="BL96" t="s">
        <v>178</v>
      </c>
      <c r="BM96" t="s">
        <v>317</v>
      </c>
      <c r="BN96" t="s">
        <v>178</v>
      </c>
      <c r="BO96" t="s">
        <v>178</v>
      </c>
      <c r="BP96" t="s">
        <v>317</v>
      </c>
      <c r="BQ96" t="s">
        <v>1196</v>
      </c>
      <c r="BR96">
        <v>0</v>
      </c>
      <c r="BS96">
        <v>0</v>
      </c>
      <c r="BT96" t="s">
        <v>178</v>
      </c>
      <c r="BU96" t="s">
        <v>502</v>
      </c>
      <c r="BV96" t="s">
        <v>502</v>
      </c>
      <c r="BW96" t="s">
        <v>502</v>
      </c>
      <c r="BX96" t="s">
        <v>502</v>
      </c>
      <c r="BY96" t="s">
        <v>502</v>
      </c>
      <c r="BZ96" t="s">
        <v>1197</v>
      </c>
      <c r="CA96" t="s">
        <v>177</v>
      </c>
      <c r="CB96" t="s">
        <v>1083</v>
      </c>
    </row>
    <row r="97" spans="1:164" x14ac:dyDescent="0.25">
      <c r="A97" t="s">
        <v>2243</v>
      </c>
      <c r="B97" t="s">
        <v>1199</v>
      </c>
      <c r="C97" t="s">
        <v>1200</v>
      </c>
      <c r="D97">
        <v>9</v>
      </c>
      <c r="E97" t="s">
        <v>1201</v>
      </c>
      <c r="F97" t="s">
        <v>1202</v>
      </c>
      <c r="G97" t="s">
        <v>1203</v>
      </c>
      <c r="H97" t="s">
        <v>1204</v>
      </c>
      <c r="I97" t="s">
        <v>1205</v>
      </c>
      <c r="J97" t="s">
        <v>1206</v>
      </c>
      <c r="K97" t="s">
        <v>1207</v>
      </c>
      <c r="L97">
        <v>0.1007459759712219</v>
      </c>
      <c r="M97" t="s">
        <v>178</v>
      </c>
      <c r="N97" t="s">
        <v>178</v>
      </c>
      <c r="O97" t="s">
        <v>178</v>
      </c>
      <c r="P97" t="s">
        <v>178</v>
      </c>
      <c r="Q97" t="s">
        <v>178</v>
      </c>
      <c r="R97" t="s">
        <v>1208</v>
      </c>
      <c r="S97" t="s">
        <v>1209</v>
      </c>
      <c r="T97" t="s">
        <v>178</v>
      </c>
      <c r="V97" t="s">
        <v>290</v>
      </c>
      <c r="W97">
        <v>25000</v>
      </c>
      <c r="X97">
        <v>5000</v>
      </c>
      <c r="Y97" t="s">
        <v>177</v>
      </c>
      <c r="AB97">
        <v>7.4210329912602901E-3</v>
      </c>
      <c r="AC97">
        <v>7.0520276203751564E-3</v>
      </c>
      <c r="AD97">
        <v>1.447306107729673E-2</v>
      </c>
      <c r="AE97">
        <v>4</v>
      </c>
      <c r="AF97">
        <v>7</v>
      </c>
      <c r="AG97">
        <v>1</v>
      </c>
      <c r="AH97">
        <v>61</v>
      </c>
      <c r="AI97">
        <v>3</v>
      </c>
      <c r="AJ97">
        <v>61</v>
      </c>
      <c r="AK97">
        <v>0</v>
      </c>
      <c r="AL97">
        <v>0</v>
      </c>
      <c r="AM97">
        <v>1.539792060852051</v>
      </c>
      <c r="AN97">
        <v>0</v>
      </c>
      <c r="AO97">
        <v>64.475135803222656</v>
      </c>
      <c r="AS97">
        <v>1</v>
      </c>
      <c r="AT97">
        <v>1</v>
      </c>
      <c r="AU97">
        <v>2</v>
      </c>
      <c r="AV97">
        <v>1</v>
      </c>
      <c r="AW97">
        <v>16</v>
      </c>
      <c r="AX97">
        <v>0</v>
      </c>
      <c r="AY97">
        <v>0</v>
      </c>
      <c r="AZ97">
        <v>0</v>
      </c>
      <c r="BA97">
        <v>0</v>
      </c>
      <c r="BB97">
        <v>16.118783950805661</v>
      </c>
      <c r="BF97" t="s">
        <v>501</v>
      </c>
      <c r="BG97" t="s">
        <v>501</v>
      </c>
      <c r="BH97">
        <v>25000</v>
      </c>
      <c r="BI97">
        <v>2</v>
      </c>
      <c r="BJ97" t="s">
        <v>1210</v>
      </c>
      <c r="BK97">
        <v>0.75</v>
      </c>
      <c r="BL97" t="s">
        <v>178</v>
      </c>
      <c r="BM97" t="s">
        <v>317</v>
      </c>
      <c r="BO97" t="s">
        <v>178</v>
      </c>
      <c r="BQ97" t="s">
        <v>1210</v>
      </c>
      <c r="BR97">
        <v>25</v>
      </c>
      <c r="BT97" t="s">
        <v>178</v>
      </c>
      <c r="BZ97" t="s">
        <v>1210</v>
      </c>
      <c r="CA97" t="s">
        <v>177</v>
      </c>
      <c r="CB97" t="s">
        <v>1211</v>
      </c>
    </row>
    <row r="98" spans="1:164" ht="15" customHeight="1" x14ac:dyDescent="0.25">
      <c r="A98" t="s">
        <v>1212</v>
      </c>
      <c r="B98" t="s">
        <v>1213</v>
      </c>
      <c r="C98" t="s">
        <v>1214</v>
      </c>
      <c r="D98">
        <v>9</v>
      </c>
      <c r="E98" t="s">
        <v>1201</v>
      </c>
      <c r="F98" t="s">
        <v>1215</v>
      </c>
      <c r="G98" t="s">
        <v>1216</v>
      </c>
      <c r="H98" t="s">
        <v>1217</v>
      </c>
      <c r="I98" t="s">
        <v>1218</v>
      </c>
      <c r="J98" t="s">
        <v>1219</v>
      </c>
      <c r="K98" t="s">
        <v>1207</v>
      </c>
      <c r="L98">
        <v>1.0479167699813841</v>
      </c>
      <c r="M98" t="s">
        <v>178</v>
      </c>
      <c r="N98" t="s">
        <v>178</v>
      </c>
      <c r="O98" t="s">
        <v>177</v>
      </c>
      <c r="P98" t="s">
        <v>178</v>
      </c>
      <c r="Q98" t="s">
        <v>178</v>
      </c>
      <c r="R98" t="s">
        <v>1220</v>
      </c>
      <c r="S98" t="s">
        <v>1221</v>
      </c>
      <c r="T98" t="s">
        <v>178</v>
      </c>
      <c r="V98" t="s">
        <v>290</v>
      </c>
      <c r="W98">
        <v>25000</v>
      </c>
      <c r="X98">
        <v>5000</v>
      </c>
      <c r="Y98" t="s">
        <v>177</v>
      </c>
      <c r="AB98">
        <v>0.7665519118309021</v>
      </c>
      <c r="AC98">
        <v>0.14980635046958921</v>
      </c>
      <c r="AD98">
        <v>0.91635829210281372</v>
      </c>
      <c r="AE98">
        <v>98</v>
      </c>
      <c r="AF98">
        <v>30</v>
      </c>
      <c r="AG98">
        <v>87</v>
      </c>
      <c r="AH98">
        <v>44</v>
      </c>
      <c r="AI98">
        <v>211</v>
      </c>
      <c r="AJ98">
        <v>223</v>
      </c>
      <c r="AK98">
        <v>0</v>
      </c>
      <c r="AL98">
        <v>1</v>
      </c>
      <c r="AM98">
        <v>14.739761352539061</v>
      </c>
      <c r="AN98">
        <v>0</v>
      </c>
      <c r="AO98">
        <v>670.6429443359375</v>
      </c>
      <c r="AS98">
        <v>25</v>
      </c>
      <c r="AT98">
        <v>25</v>
      </c>
      <c r="AU98">
        <v>8</v>
      </c>
      <c r="AV98">
        <v>22</v>
      </c>
      <c r="AW98">
        <v>56</v>
      </c>
      <c r="AX98">
        <v>0</v>
      </c>
      <c r="AY98">
        <v>0</v>
      </c>
      <c r="AZ98">
        <v>4</v>
      </c>
      <c r="BA98">
        <v>0</v>
      </c>
      <c r="BB98">
        <v>167.6607360839844</v>
      </c>
      <c r="BF98" t="s">
        <v>501</v>
      </c>
      <c r="BG98" t="s">
        <v>501</v>
      </c>
      <c r="BH98">
        <v>25000</v>
      </c>
      <c r="BI98">
        <v>2</v>
      </c>
      <c r="BJ98" t="s">
        <v>1210</v>
      </c>
      <c r="BK98">
        <v>0.75</v>
      </c>
      <c r="BL98" t="s">
        <v>178</v>
      </c>
      <c r="BM98" t="s">
        <v>317</v>
      </c>
      <c r="BO98" t="s">
        <v>178</v>
      </c>
      <c r="BQ98" t="s">
        <v>1210</v>
      </c>
      <c r="BR98">
        <v>25</v>
      </c>
      <c r="BT98" t="s">
        <v>178</v>
      </c>
      <c r="BZ98" t="s">
        <v>1210</v>
      </c>
      <c r="CA98" t="s">
        <v>177</v>
      </c>
      <c r="CB98" t="s">
        <v>1211</v>
      </c>
      <c r="FH98" s="179"/>
    </row>
    <row r="99" spans="1:164" ht="15" customHeight="1" x14ac:dyDescent="0.25">
      <c r="A99" t="s">
        <v>1222</v>
      </c>
      <c r="B99" t="s">
        <v>1223</v>
      </c>
      <c r="C99" t="s">
        <v>1224</v>
      </c>
      <c r="D99">
        <v>9</v>
      </c>
      <c r="E99" t="s">
        <v>1201</v>
      </c>
      <c r="F99" t="s">
        <v>1215</v>
      </c>
      <c r="G99" t="s">
        <v>1216</v>
      </c>
      <c r="H99" t="s">
        <v>1225</v>
      </c>
      <c r="I99" t="s">
        <v>1226</v>
      </c>
      <c r="J99" t="s">
        <v>1227</v>
      </c>
      <c r="K99" t="s">
        <v>1207</v>
      </c>
      <c r="L99">
        <v>6.8804658949375153E-2</v>
      </c>
      <c r="M99" t="s">
        <v>178</v>
      </c>
      <c r="N99" t="s">
        <v>178</v>
      </c>
      <c r="O99" t="s">
        <v>178</v>
      </c>
      <c r="P99" t="s">
        <v>178</v>
      </c>
      <c r="Q99" t="s">
        <v>178</v>
      </c>
      <c r="R99" t="s">
        <v>1220</v>
      </c>
      <c r="S99" t="s">
        <v>1228</v>
      </c>
      <c r="T99" t="s">
        <v>178</v>
      </c>
      <c r="V99" t="s">
        <v>290</v>
      </c>
      <c r="W99">
        <v>25000</v>
      </c>
      <c r="X99">
        <v>5000</v>
      </c>
      <c r="Y99" t="s">
        <v>177</v>
      </c>
      <c r="AB99">
        <v>5.2106358110904687E-2</v>
      </c>
      <c r="AC99">
        <v>7.9007828608155251E-3</v>
      </c>
      <c r="AD99">
        <v>6.0007143765687943E-2</v>
      </c>
      <c r="AE99">
        <v>3</v>
      </c>
      <c r="AF99">
        <v>0</v>
      </c>
      <c r="AG99">
        <v>0</v>
      </c>
      <c r="AH99">
        <v>27</v>
      </c>
      <c r="AI99">
        <v>0</v>
      </c>
      <c r="AJ99">
        <v>27</v>
      </c>
      <c r="AK99">
        <v>0</v>
      </c>
      <c r="AL99">
        <v>0</v>
      </c>
      <c r="AM99">
        <v>4.0932207107543954</v>
      </c>
      <c r="AN99">
        <v>0</v>
      </c>
      <c r="AO99">
        <v>45.085712432861328</v>
      </c>
      <c r="AS99">
        <v>1</v>
      </c>
      <c r="AT99">
        <v>1</v>
      </c>
      <c r="AU99">
        <v>1</v>
      </c>
      <c r="AV99">
        <v>1</v>
      </c>
      <c r="AW99">
        <v>7</v>
      </c>
      <c r="AX99">
        <v>0</v>
      </c>
      <c r="AY99">
        <v>0</v>
      </c>
      <c r="AZ99">
        <v>1</v>
      </c>
      <c r="BA99">
        <v>0</v>
      </c>
      <c r="BB99">
        <v>11.27142810821533</v>
      </c>
      <c r="BF99" t="s">
        <v>501</v>
      </c>
      <c r="BG99" t="s">
        <v>501</v>
      </c>
      <c r="BH99">
        <v>25000</v>
      </c>
      <c r="BI99">
        <v>2</v>
      </c>
      <c r="BJ99" t="s">
        <v>1210</v>
      </c>
      <c r="BK99">
        <v>0.75</v>
      </c>
      <c r="BL99" t="s">
        <v>178</v>
      </c>
      <c r="BM99" t="s">
        <v>317</v>
      </c>
      <c r="BO99" t="s">
        <v>178</v>
      </c>
      <c r="BQ99" t="s">
        <v>1210</v>
      </c>
      <c r="BR99">
        <v>25</v>
      </c>
      <c r="BT99" t="s">
        <v>178</v>
      </c>
      <c r="BZ99" t="s">
        <v>1210</v>
      </c>
      <c r="CA99" t="s">
        <v>177</v>
      </c>
      <c r="CB99" t="s">
        <v>1211</v>
      </c>
      <c r="FH99" s="179"/>
    </row>
    <row r="100" spans="1:164" ht="15" customHeight="1" x14ac:dyDescent="0.25">
      <c r="A100" t="s">
        <v>1229</v>
      </c>
      <c r="B100" t="s">
        <v>1230</v>
      </c>
      <c r="C100" t="s">
        <v>1231</v>
      </c>
      <c r="D100">
        <v>9</v>
      </c>
      <c r="E100" t="s">
        <v>1201</v>
      </c>
      <c r="F100" t="s">
        <v>1202</v>
      </c>
      <c r="G100" t="s">
        <v>1232</v>
      </c>
      <c r="H100" t="s">
        <v>1233</v>
      </c>
      <c r="I100" t="s">
        <v>1205</v>
      </c>
      <c r="J100" t="s">
        <v>1234</v>
      </c>
      <c r="K100" t="s">
        <v>1207</v>
      </c>
      <c r="L100">
        <v>4.0238089859485633E-2</v>
      </c>
      <c r="M100" t="s">
        <v>178</v>
      </c>
      <c r="N100" t="s">
        <v>178</v>
      </c>
      <c r="O100" t="s">
        <v>178</v>
      </c>
      <c r="P100" t="s">
        <v>178</v>
      </c>
      <c r="Q100" t="s">
        <v>178</v>
      </c>
      <c r="R100" t="s">
        <v>1208</v>
      </c>
      <c r="S100" t="s">
        <v>1209</v>
      </c>
      <c r="T100" t="s">
        <v>178</v>
      </c>
      <c r="V100" t="s">
        <v>290</v>
      </c>
      <c r="W100">
        <v>25000</v>
      </c>
      <c r="X100">
        <v>5000</v>
      </c>
      <c r="Y100" t="s">
        <v>177</v>
      </c>
      <c r="AB100">
        <v>9.7636645659804344E-3</v>
      </c>
      <c r="AC100">
        <v>0</v>
      </c>
      <c r="AD100">
        <v>9.7636645659804344E-3</v>
      </c>
      <c r="AE100">
        <v>10</v>
      </c>
      <c r="AF100">
        <v>0</v>
      </c>
      <c r="AG100">
        <v>2</v>
      </c>
      <c r="AH100">
        <v>4</v>
      </c>
      <c r="AI100">
        <v>16</v>
      </c>
      <c r="AJ100">
        <v>16</v>
      </c>
      <c r="AK100">
        <v>0</v>
      </c>
      <c r="AL100">
        <v>0</v>
      </c>
      <c r="AM100">
        <v>0.88194602727890015</v>
      </c>
      <c r="AN100">
        <v>0</v>
      </c>
      <c r="AO100">
        <v>25.75146484375</v>
      </c>
      <c r="AS100">
        <v>3</v>
      </c>
      <c r="AT100">
        <v>3</v>
      </c>
      <c r="AU100">
        <v>1</v>
      </c>
      <c r="AV100">
        <v>1</v>
      </c>
      <c r="AW100">
        <v>4</v>
      </c>
      <c r="AX100">
        <v>0</v>
      </c>
      <c r="AY100">
        <v>0</v>
      </c>
      <c r="AZ100">
        <v>0</v>
      </c>
      <c r="BA100">
        <v>0</v>
      </c>
      <c r="BB100">
        <v>6.4378662109375</v>
      </c>
      <c r="BF100" t="s">
        <v>501</v>
      </c>
      <c r="BG100" t="s">
        <v>501</v>
      </c>
      <c r="BH100">
        <v>25000</v>
      </c>
      <c r="BI100">
        <v>2</v>
      </c>
      <c r="BJ100" t="s">
        <v>1210</v>
      </c>
      <c r="BK100">
        <v>0.75</v>
      </c>
      <c r="BL100" t="s">
        <v>178</v>
      </c>
      <c r="BM100" t="s">
        <v>317</v>
      </c>
      <c r="BO100" t="s">
        <v>178</v>
      </c>
      <c r="BQ100" t="s">
        <v>1210</v>
      </c>
      <c r="BR100">
        <v>25</v>
      </c>
      <c r="BT100" t="s">
        <v>178</v>
      </c>
      <c r="BZ100" t="s">
        <v>1210</v>
      </c>
      <c r="CA100" t="s">
        <v>177</v>
      </c>
      <c r="CB100" t="s">
        <v>1211</v>
      </c>
      <c r="FH100" s="179"/>
    </row>
    <row r="101" spans="1:164" ht="15" customHeight="1" x14ac:dyDescent="0.25">
      <c r="A101" t="s">
        <v>1235</v>
      </c>
      <c r="B101" t="s">
        <v>1236</v>
      </c>
      <c r="C101" t="s">
        <v>1237</v>
      </c>
      <c r="D101">
        <v>9</v>
      </c>
      <c r="E101" t="s">
        <v>1201</v>
      </c>
      <c r="F101" t="s">
        <v>1202</v>
      </c>
      <c r="G101" t="s">
        <v>1238</v>
      </c>
      <c r="H101" t="s">
        <v>1239</v>
      </c>
      <c r="I101" t="s">
        <v>1205</v>
      </c>
      <c r="J101" t="s">
        <v>1240</v>
      </c>
      <c r="K101" t="s">
        <v>1207</v>
      </c>
      <c r="L101">
        <v>2.9191274661570792E-3</v>
      </c>
      <c r="M101" t="s">
        <v>178</v>
      </c>
      <c r="N101" t="s">
        <v>178</v>
      </c>
      <c r="O101" t="s">
        <v>178</v>
      </c>
      <c r="P101" t="s">
        <v>178</v>
      </c>
      <c r="Q101" t="s">
        <v>178</v>
      </c>
      <c r="R101" t="s">
        <v>1208</v>
      </c>
      <c r="S101" t="s">
        <v>1209</v>
      </c>
      <c r="T101" t="s">
        <v>178</v>
      </c>
      <c r="V101" t="s">
        <v>290</v>
      </c>
      <c r="W101">
        <v>25000</v>
      </c>
      <c r="X101">
        <v>5000</v>
      </c>
      <c r="Y101" t="s">
        <v>177</v>
      </c>
      <c r="AB101">
        <v>1.143890549428761E-3</v>
      </c>
      <c r="AC101">
        <v>0</v>
      </c>
      <c r="AD101">
        <v>1.1438910150900481E-3</v>
      </c>
      <c r="AE101">
        <v>0</v>
      </c>
      <c r="AF101">
        <v>0</v>
      </c>
      <c r="AG101">
        <v>0</v>
      </c>
      <c r="AH101">
        <v>0</v>
      </c>
      <c r="AI101">
        <v>0</v>
      </c>
      <c r="AJ101">
        <v>0</v>
      </c>
      <c r="AK101">
        <v>0</v>
      </c>
      <c r="AL101">
        <v>0</v>
      </c>
      <c r="AM101">
        <v>0.25655397772789001</v>
      </c>
      <c r="AN101">
        <v>0</v>
      </c>
      <c r="AO101">
        <v>1.8681753873825071</v>
      </c>
      <c r="AS101">
        <v>1</v>
      </c>
      <c r="AT101">
        <v>1</v>
      </c>
      <c r="AU101">
        <v>1</v>
      </c>
      <c r="AV101">
        <v>1</v>
      </c>
      <c r="AW101">
        <v>1</v>
      </c>
      <c r="AX101">
        <v>0</v>
      </c>
      <c r="AY101">
        <v>0</v>
      </c>
      <c r="AZ101">
        <v>0</v>
      </c>
      <c r="BA101">
        <v>0</v>
      </c>
      <c r="BB101">
        <v>0.46704384684562678</v>
      </c>
      <c r="BF101" t="s">
        <v>501</v>
      </c>
      <c r="BG101" t="s">
        <v>501</v>
      </c>
      <c r="BH101">
        <v>25000</v>
      </c>
      <c r="BI101">
        <v>2</v>
      </c>
      <c r="BJ101" t="s">
        <v>1210</v>
      </c>
      <c r="BK101">
        <v>0.75</v>
      </c>
      <c r="BL101" t="s">
        <v>178</v>
      </c>
      <c r="BM101" t="s">
        <v>317</v>
      </c>
      <c r="BO101" t="s">
        <v>178</v>
      </c>
      <c r="BQ101" t="s">
        <v>1210</v>
      </c>
      <c r="BR101">
        <v>25</v>
      </c>
      <c r="BT101" t="s">
        <v>178</v>
      </c>
      <c r="BZ101" t="s">
        <v>1210</v>
      </c>
      <c r="CA101" t="s">
        <v>177</v>
      </c>
      <c r="CB101" t="s">
        <v>1211</v>
      </c>
      <c r="FH101" s="179"/>
    </row>
    <row r="102" spans="1:164" ht="15" customHeight="1" x14ac:dyDescent="0.25">
      <c r="A102" t="s">
        <v>1241</v>
      </c>
      <c r="B102" t="s">
        <v>1242</v>
      </c>
      <c r="C102" t="s">
        <v>1243</v>
      </c>
      <c r="D102">
        <v>9</v>
      </c>
      <c r="E102" t="s">
        <v>1201</v>
      </c>
      <c r="F102" t="s">
        <v>1202</v>
      </c>
      <c r="G102" t="s">
        <v>1238</v>
      </c>
      <c r="H102" t="s">
        <v>1239</v>
      </c>
      <c r="I102" t="s">
        <v>1205</v>
      </c>
      <c r="J102" t="s">
        <v>1240</v>
      </c>
      <c r="K102" t="s">
        <v>1244</v>
      </c>
      <c r="L102">
        <v>7.5734732672572136E-3</v>
      </c>
      <c r="M102" t="s">
        <v>178</v>
      </c>
      <c r="N102" t="s">
        <v>178</v>
      </c>
      <c r="O102" t="s">
        <v>178</v>
      </c>
      <c r="P102" t="s">
        <v>178</v>
      </c>
      <c r="Q102" t="s">
        <v>178</v>
      </c>
      <c r="R102" t="s">
        <v>1208</v>
      </c>
      <c r="S102" t="s">
        <v>1209</v>
      </c>
      <c r="T102" t="s">
        <v>178</v>
      </c>
      <c r="V102" t="s">
        <v>290</v>
      </c>
      <c r="W102">
        <v>25000</v>
      </c>
      <c r="X102">
        <v>5000</v>
      </c>
      <c r="Y102" t="s">
        <v>177</v>
      </c>
      <c r="AB102">
        <v>5.5845277383923531E-3</v>
      </c>
      <c r="AC102">
        <v>1.3493999722413719E-4</v>
      </c>
      <c r="AD102">
        <v>5.7194679975509644E-3</v>
      </c>
      <c r="AE102">
        <v>0</v>
      </c>
      <c r="AF102">
        <v>0</v>
      </c>
      <c r="AG102">
        <v>0</v>
      </c>
      <c r="AH102">
        <v>0</v>
      </c>
      <c r="AI102">
        <v>0</v>
      </c>
      <c r="AJ102">
        <v>0</v>
      </c>
      <c r="AK102">
        <v>0</v>
      </c>
      <c r="AL102">
        <v>0</v>
      </c>
      <c r="AM102">
        <v>0.65928053855895996</v>
      </c>
      <c r="AN102">
        <v>0</v>
      </c>
      <c r="AO102">
        <v>4.8468508720397949</v>
      </c>
      <c r="AS102">
        <v>1</v>
      </c>
      <c r="AT102">
        <v>1</v>
      </c>
      <c r="AU102">
        <v>1</v>
      </c>
      <c r="AV102">
        <v>1</v>
      </c>
      <c r="AW102">
        <v>1</v>
      </c>
      <c r="AX102">
        <v>0</v>
      </c>
      <c r="AY102">
        <v>0</v>
      </c>
      <c r="AZ102">
        <v>0</v>
      </c>
      <c r="BA102">
        <v>0</v>
      </c>
      <c r="BB102">
        <v>1.211712718009949</v>
      </c>
      <c r="BF102" t="s">
        <v>501</v>
      </c>
      <c r="BG102" t="s">
        <v>501</v>
      </c>
      <c r="BH102">
        <v>25000</v>
      </c>
      <c r="BI102">
        <v>2</v>
      </c>
      <c r="BJ102" t="s">
        <v>1210</v>
      </c>
      <c r="BK102">
        <v>0.75</v>
      </c>
      <c r="BL102" t="s">
        <v>178</v>
      </c>
      <c r="BM102" t="s">
        <v>317</v>
      </c>
      <c r="BO102" t="s">
        <v>178</v>
      </c>
      <c r="BQ102" t="s">
        <v>1210</v>
      </c>
      <c r="BR102">
        <v>25</v>
      </c>
      <c r="BT102" t="s">
        <v>178</v>
      </c>
      <c r="BZ102" t="s">
        <v>1210</v>
      </c>
      <c r="CA102" t="s">
        <v>177</v>
      </c>
      <c r="CB102" t="s">
        <v>1211</v>
      </c>
      <c r="FH102" s="179"/>
    </row>
    <row r="103" spans="1:164" ht="15" customHeight="1" x14ac:dyDescent="0.25">
      <c r="A103" t="s">
        <v>1245</v>
      </c>
      <c r="B103" t="s">
        <v>1246</v>
      </c>
      <c r="C103" t="s">
        <v>1247</v>
      </c>
      <c r="D103">
        <v>9</v>
      </c>
      <c r="E103" t="s">
        <v>1201</v>
      </c>
      <c r="F103" t="s">
        <v>1248</v>
      </c>
      <c r="G103" t="s">
        <v>1249</v>
      </c>
      <c r="H103" t="s">
        <v>1250</v>
      </c>
      <c r="I103" t="s">
        <v>1251</v>
      </c>
      <c r="J103" t="s">
        <v>2244</v>
      </c>
      <c r="K103" t="s">
        <v>1252</v>
      </c>
      <c r="L103">
        <v>3.0386412516236309E-2</v>
      </c>
      <c r="M103" t="s">
        <v>177</v>
      </c>
      <c r="N103" t="s">
        <v>178</v>
      </c>
      <c r="O103" t="s">
        <v>177</v>
      </c>
      <c r="P103" t="s">
        <v>177</v>
      </c>
      <c r="Q103" t="s">
        <v>178</v>
      </c>
      <c r="R103" t="s">
        <v>1253</v>
      </c>
      <c r="S103" t="s">
        <v>1253</v>
      </c>
      <c r="T103" t="s">
        <v>178</v>
      </c>
      <c r="V103" t="s">
        <v>601</v>
      </c>
      <c r="W103">
        <v>2914000</v>
      </c>
      <c r="X103">
        <v>0</v>
      </c>
      <c r="Y103" t="s">
        <v>178</v>
      </c>
      <c r="AB103">
        <v>1.488988474011421E-2</v>
      </c>
      <c r="AC103">
        <v>8.6464127525687218E-4</v>
      </c>
      <c r="AD103">
        <v>1.575452089309692E-2</v>
      </c>
      <c r="AE103">
        <v>1</v>
      </c>
      <c r="AF103">
        <v>0</v>
      </c>
      <c r="AG103">
        <v>0</v>
      </c>
      <c r="AH103">
        <v>6</v>
      </c>
      <c r="AI103">
        <v>0</v>
      </c>
      <c r="AJ103">
        <v>6</v>
      </c>
      <c r="AK103">
        <v>0</v>
      </c>
      <c r="AL103">
        <v>0</v>
      </c>
      <c r="AM103">
        <v>0.71385854482650757</v>
      </c>
      <c r="AN103">
        <v>0</v>
      </c>
      <c r="AO103">
        <v>19.446615219116211</v>
      </c>
      <c r="AP103">
        <v>0</v>
      </c>
      <c r="AQ103">
        <v>0</v>
      </c>
      <c r="AR103">
        <v>0</v>
      </c>
      <c r="AS103">
        <v>1</v>
      </c>
      <c r="AT103">
        <v>1</v>
      </c>
      <c r="AU103">
        <v>1</v>
      </c>
      <c r="AV103">
        <v>1</v>
      </c>
      <c r="AW103">
        <v>2</v>
      </c>
      <c r="AX103">
        <v>0</v>
      </c>
      <c r="AY103">
        <v>0</v>
      </c>
      <c r="AZ103">
        <v>0</v>
      </c>
      <c r="BA103">
        <v>0</v>
      </c>
      <c r="BB103">
        <v>4.8616538047790527</v>
      </c>
      <c r="BF103" t="s">
        <v>501</v>
      </c>
      <c r="BG103" t="s">
        <v>501</v>
      </c>
      <c r="BH103">
        <v>25000</v>
      </c>
      <c r="BI103">
        <v>2</v>
      </c>
      <c r="BJ103" t="s">
        <v>1210</v>
      </c>
      <c r="BK103">
        <v>0.75</v>
      </c>
      <c r="BL103" t="s">
        <v>178</v>
      </c>
      <c r="BM103" t="s">
        <v>317</v>
      </c>
      <c r="BO103" t="s">
        <v>178</v>
      </c>
      <c r="BQ103" t="s">
        <v>1210</v>
      </c>
      <c r="BR103">
        <v>25</v>
      </c>
      <c r="BT103" t="s">
        <v>178</v>
      </c>
      <c r="BZ103" t="s">
        <v>1210</v>
      </c>
      <c r="CA103" t="s">
        <v>177</v>
      </c>
      <c r="CB103" t="s">
        <v>1211</v>
      </c>
      <c r="FH103" s="179"/>
    </row>
    <row r="104" spans="1:164" ht="15" customHeight="1" x14ac:dyDescent="0.25">
      <c r="A104" t="s">
        <v>2245</v>
      </c>
      <c r="B104" t="s">
        <v>2246</v>
      </c>
      <c r="C104" t="s">
        <v>2247</v>
      </c>
      <c r="D104">
        <v>9</v>
      </c>
      <c r="E104" t="s">
        <v>1201</v>
      </c>
      <c r="F104" t="s">
        <v>1248</v>
      </c>
      <c r="G104" t="s">
        <v>2248</v>
      </c>
      <c r="H104" t="s">
        <v>2249</v>
      </c>
      <c r="I104" t="s">
        <v>2250</v>
      </c>
      <c r="J104" t="s">
        <v>2251</v>
      </c>
      <c r="L104">
        <v>1.8658614158630371</v>
      </c>
      <c r="M104" t="s">
        <v>177</v>
      </c>
      <c r="N104" t="s">
        <v>178</v>
      </c>
      <c r="O104" t="s">
        <v>177</v>
      </c>
      <c r="P104" t="s">
        <v>178</v>
      </c>
      <c r="Q104" t="s">
        <v>178</v>
      </c>
      <c r="R104" t="s">
        <v>2252</v>
      </c>
      <c r="S104" t="s">
        <v>2253</v>
      </c>
      <c r="T104" t="s">
        <v>178</v>
      </c>
      <c r="V104" t="s">
        <v>290</v>
      </c>
      <c r="W104">
        <v>838000</v>
      </c>
      <c r="X104">
        <v>0</v>
      </c>
      <c r="Y104" t="s">
        <v>178</v>
      </c>
      <c r="AB104">
        <v>0.23243579268455511</v>
      </c>
      <c r="AC104">
        <v>7.5634166598320007E-2</v>
      </c>
      <c r="AD104">
        <v>0.30806997418403631</v>
      </c>
      <c r="AE104">
        <v>15</v>
      </c>
      <c r="AF104">
        <v>27</v>
      </c>
      <c r="AG104">
        <v>13</v>
      </c>
      <c r="AH104">
        <v>17</v>
      </c>
      <c r="AI104">
        <v>24</v>
      </c>
      <c r="AJ104">
        <v>24</v>
      </c>
      <c r="AK104">
        <v>0</v>
      </c>
      <c r="AL104">
        <v>0</v>
      </c>
      <c r="AM104">
        <v>1.080000042915344</v>
      </c>
      <c r="AN104">
        <v>0</v>
      </c>
      <c r="AO104">
        <v>3.2000000476837158</v>
      </c>
      <c r="AS104">
        <v>0</v>
      </c>
      <c r="AT104">
        <v>0</v>
      </c>
      <c r="AU104">
        <v>0</v>
      </c>
      <c r="AV104">
        <v>0</v>
      </c>
      <c r="AW104">
        <v>0</v>
      </c>
      <c r="AX104">
        <v>0</v>
      </c>
      <c r="AY104">
        <v>0</v>
      </c>
      <c r="AZ104">
        <v>0</v>
      </c>
      <c r="BA104">
        <v>0</v>
      </c>
      <c r="BB104">
        <v>0</v>
      </c>
      <c r="BF104" t="s">
        <v>501</v>
      </c>
      <c r="BG104" t="s">
        <v>501</v>
      </c>
      <c r="BH104">
        <v>0</v>
      </c>
      <c r="BI104">
        <v>0</v>
      </c>
      <c r="BJ104" t="s">
        <v>501</v>
      </c>
      <c r="BK104">
        <v>0</v>
      </c>
      <c r="BL104" t="s">
        <v>178</v>
      </c>
      <c r="BM104" t="s">
        <v>317</v>
      </c>
      <c r="BO104" t="s">
        <v>178</v>
      </c>
      <c r="BQ104" t="s">
        <v>501</v>
      </c>
      <c r="BR104">
        <v>0</v>
      </c>
      <c r="BT104" t="s">
        <v>178</v>
      </c>
      <c r="BZ104" t="s">
        <v>501</v>
      </c>
      <c r="CA104" t="s">
        <v>177</v>
      </c>
      <c r="CB104" t="s">
        <v>1211</v>
      </c>
      <c r="FH104" s="179"/>
    </row>
    <row r="105" spans="1:164" ht="15" customHeight="1" x14ac:dyDescent="0.25">
      <c r="A105" t="s">
        <v>1254</v>
      </c>
      <c r="B105" t="s">
        <v>1255</v>
      </c>
      <c r="C105" t="s">
        <v>2254</v>
      </c>
      <c r="D105">
        <v>10</v>
      </c>
      <c r="E105" t="s">
        <v>1256</v>
      </c>
      <c r="F105" t="s">
        <v>1257</v>
      </c>
      <c r="G105" t="s">
        <v>1258</v>
      </c>
      <c r="K105" t="s">
        <v>1259</v>
      </c>
      <c r="L105">
        <v>4.5304207801818848</v>
      </c>
      <c r="M105" t="s">
        <v>177</v>
      </c>
      <c r="N105" t="s">
        <v>178</v>
      </c>
      <c r="O105" t="s">
        <v>178</v>
      </c>
      <c r="P105" t="s">
        <v>178</v>
      </c>
      <c r="Q105" t="s">
        <v>178</v>
      </c>
      <c r="R105" t="s">
        <v>1260</v>
      </c>
      <c r="S105" t="s">
        <v>1261</v>
      </c>
      <c r="T105" t="s">
        <v>178</v>
      </c>
      <c r="V105" t="s">
        <v>1262</v>
      </c>
      <c r="W105">
        <v>545000</v>
      </c>
      <c r="X105">
        <v>0</v>
      </c>
      <c r="Y105" t="s">
        <v>178</v>
      </c>
      <c r="AB105">
        <v>0.22202445566654211</v>
      </c>
      <c r="AC105">
        <v>0.20586369931697851</v>
      </c>
      <c r="AD105">
        <v>0</v>
      </c>
      <c r="AE105">
        <v>1</v>
      </c>
      <c r="AF105">
        <v>3</v>
      </c>
      <c r="AG105">
        <v>1</v>
      </c>
      <c r="AH105">
        <v>3</v>
      </c>
      <c r="AI105">
        <v>0</v>
      </c>
      <c r="AJ105">
        <v>3</v>
      </c>
      <c r="AK105">
        <v>0</v>
      </c>
      <c r="AL105">
        <v>0</v>
      </c>
      <c r="AM105">
        <v>1.5717661008238789E-2</v>
      </c>
      <c r="AO105">
        <v>133.55975341796881</v>
      </c>
      <c r="AS105">
        <v>0</v>
      </c>
      <c r="AT105">
        <v>0</v>
      </c>
      <c r="AU105">
        <v>0</v>
      </c>
      <c r="AV105">
        <v>0</v>
      </c>
      <c r="AW105">
        <v>0</v>
      </c>
      <c r="AX105">
        <v>0</v>
      </c>
      <c r="AY105">
        <v>0</v>
      </c>
      <c r="AZ105">
        <v>0</v>
      </c>
      <c r="BB105">
        <v>0</v>
      </c>
      <c r="BF105" t="s">
        <v>2255</v>
      </c>
      <c r="BG105" t="s">
        <v>2256</v>
      </c>
      <c r="BI105">
        <v>0.12999999523162839</v>
      </c>
      <c r="BJ105" t="s">
        <v>2257</v>
      </c>
      <c r="BK105">
        <v>0.36399999260902399</v>
      </c>
      <c r="BL105" t="s">
        <v>178</v>
      </c>
      <c r="BM105" t="s">
        <v>317</v>
      </c>
      <c r="BO105" t="s">
        <v>178</v>
      </c>
      <c r="BQ105" t="s">
        <v>2258</v>
      </c>
      <c r="BT105" t="s">
        <v>178</v>
      </c>
      <c r="BY105" t="s">
        <v>2259</v>
      </c>
      <c r="BZ105" t="s">
        <v>1263</v>
      </c>
      <c r="CA105" t="s">
        <v>177</v>
      </c>
      <c r="CB105" t="s">
        <v>1264</v>
      </c>
      <c r="CE105" t="s">
        <v>1255</v>
      </c>
      <c r="CF105" t="s">
        <v>1254</v>
      </c>
      <c r="CG105" t="s">
        <v>1265</v>
      </c>
      <c r="CH105" t="s">
        <v>1266</v>
      </c>
      <c r="CI105" t="s">
        <v>1262</v>
      </c>
      <c r="CJ105" t="s">
        <v>49</v>
      </c>
      <c r="CK105" t="s">
        <v>1267</v>
      </c>
      <c r="CL105" t="s">
        <v>177</v>
      </c>
      <c r="CM105">
        <v>545000</v>
      </c>
      <c r="CN105">
        <v>0.12999999523162839</v>
      </c>
      <c r="CP105" t="s">
        <v>2255</v>
      </c>
      <c r="CQ105" t="s">
        <v>2256</v>
      </c>
      <c r="CR105">
        <v>0</v>
      </c>
      <c r="CS105" t="s">
        <v>1268</v>
      </c>
      <c r="CT105">
        <v>2.7000000476837158</v>
      </c>
      <c r="CU105" t="s">
        <v>2260</v>
      </c>
      <c r="CV105" t="s">
        <v>243</v>
      </c>
      <c r="CW105">
        <v>8</v>
      </c>
      <c r="CX105">
        <v>1</v>
      </c>
      <c r="CY105">
        <v>102058</v>
      </c>
      <c r="CZ105">
        <v>0</v>
      </c>
      <c r="DA105" t="s">
        <v>2261</v>
      </c>
      <c r="DB105" t="s">
        <v>250</v>
      </c>
      <c r="DC105">
        <v>1</v>
      </c>
      <c r="DD105">
        <v>0</v>
      </c>
      <c r="DE105" t="s">
        <v>396</v>
      </c>
      <c r="DF105" t="s">
        <v>260</v>
      </c>
      <c r="DG105">
        <v>0</v>
      </c>
      <c r="DH105">
        <v>0</v>
      </c>
      <c r="DI105">
        <v>0</v>
      </c>
      <c r="DJ105">
        <v>0</v>
      </c>
      <c r="DK105" t="s">
        <v>2262</v>
      </c>
      <c r="DL105" t="s">
        <v>261</v>
      </c>
      <c r="DM105">
        <v>2</v>
      </c>
      <c r="DN105">
        <v>0</v>
      </c>
      <c r="DP105" t="s">
        <v>262</v>
      </c>
      <c r="DQ105">
        <v>0</v>
      </c>
      <c r="DR105">
        <v>69.650001525878906</v>
      </c>
      <c r="DS105" t="s">
        <v>2263</v>
      </c>
      <c r="DT105" t="s">
        <v>166</v>
      </c>
      <c r="DU105">
        <v>10</v>
      </c>
      <c r="DW105" t="s">
        <v>317</v>
      </c>
      <c r="DX105" t="s">
        <v>317</v>
      </c>
      <c r="DZ105" t="s">
        <v>167</v>
      </c>
      <c r="EA105">
        <v>0</v>
      </c>
      <c r="EB105">
        <v>0.36399999260902399</v>
      </c>
      <c r="ED105" t="s">
        <v>146</v>
      </c>
      <c r="EE105">
        <v>4</v>
      </c>
      <c r="EF105">
        <v>0</v>
      </c>
      <c r="EH105" t="s">
        <v>253</v>
      </c>
      <c r="EI105">
        <v>1</v>
      </c>
      <c r="EJ105" t="s">
        <v>2257</v>
      </c>
      <c r="EK105" t="s">
        <v>795</v>
      </c>
      <c r="EL105" t="s">
        <v>169</v>
      </c>
      <c r="EM105">
        <v>1</v>
      </c>
      <c r="EN105">
        <v>0</v>
      </c>
      <c r="EO105" t="s">
        <v>2264</v>
      </c>
      <c r="EP105" t="s">
        <v>158</v>
      </c>
      <c r="EQ105">
        <v>7</v>
      </c>
      <c r="ER105" t="s">
        <v>2265</v>
      </c>
      <c r="ES105" t="s">
        <v>159</v>
      </c>
      <c r="ET105">
        <v>6</v>
      </c>
      <c r="EV105" t="s">
        <v>256</v>
      </c>
      <c r="EW105">
        <v>0</v>
      </c>
      <c r="EY105" t="s">
        <v>172</v>
      </c>
      <c r="EZ105">
        <v>10</v>
      </c>
      <c r="FA105">
        <v>170</v>
      </c>
      <c r="FB105" t="s">
        <v>2266</v>
      </c>
      <c r="FC105" t="s">
        <v>161</v>
      </c>
      <c r="FD105">
        <v>4</v>
      </c>
      <c r="FH105" s="179"/>
    </row>
    <row r="106" spans="1:164" ht="15" customHeight="1" x14ac:dyDescent="0.25">
      <c r="A106" t="s">
        <v>1269</v>
      </c>
      <c r="B106" t="s">
        <v>1270</v>
      </c>
      <c r="C106" t="s">
        <v>2267</v>
      </c>
      <c r="D106">
        <v>10</v>
      </c>
      <c r="E106" t="s">
        <v>1256</v>
      </c>
      <c r="F106" t="s">
        <v>1257</v>
      </c>
      <c r="G106" t="s">
        <v>1271</v>
      </c>
      <c r="K106" t="s">
        <v>1259</v>
      </c>
      <c r="L106">
        <v>2.4365146160125728</v>
      </c>
      <c r="M106" t="s">
        <v>177</v>
      </c>
      <c r="N106" t="s">
        <v>178</v>
      </c>
      <c r="O106" t="s">
        <v>178</v>
      </c>
      <c r="P106" t="s">
        <v>178</v>
      </c>
      <c r="Q106" t="s">
        <v>178</v>
      </c>
      <c r="R106" t="s">
        <v>1260</v>
      </c>
      <c r="S106" t="s">
        <v>1261</v>
      </c>
      <c r="T106" t="s">
        <v>178</v>
      </c>
      <c r="V106" t="s">
        <v>1262</v>
      </c>
      <c r="W106">
        <v>719000</v>
      </c>
      <c r="X106">
        <v>0</v>
      </c>
      <c r="Y106" t="s">
        <v>178</v>
      </c>
      <c r="AB106">
        <v>0.1319113373756409</v>
      </c>
      <c r="AC106">
        <v>0.16362042725086209</v>
      </c>
      <c r="AD106">
        <v>0</v>
      </c>
      <c r="AE106">
        <v>0</v>
      </c>
      <c r="AF106">
        <v>0</v>
      </c>
      <c r="AG106">
        <v>0</v>
      </c>
      <c r="AH106">
        <v>0</v>
      </c>
      <c r="AI106">
        <v>0</v>
      </c>
      <c r="AJ106">
        <v>0</v>
      </c>
      <c r="AK106">
        <v>0</v>
      </c>
      <c r="AL106">
        <v>0</v>
      </c>
      <c r="AM106">
        <v>3.0771557241678241E-2</v>
      </c>
      <c r="AO106">
        <v>78.489974975585938</v>
      </c>
      <c r="AS106">
        <v>0</v>
      </c>
      <c r="AT106">
        <v>0</v>
      </c>
      <c r="AU106">
        <v>0</v>
      </c>
      <c r="AV106">
        <v>0</v>
      </c>
      <c r="AW106">
        <v>0</v>
      </c>
      <c r="AX106">
        <v>0</v>
      </c>
      <c r="AY106">
        <v>0</v>
      </c>
      <c r="AZ106">
        <v>0</v>
      </c>
      <c r="BB106">
        <v>0</v>
      </c>
      <c r="BF106" t="s">
        <v>2255</v>
      </c>
      <c r="BG106" t="s">
        <v>2268</v>
      </c>
      <c r="BI106">
        <v>0.4699999988079071</v>
      </c>
      <c r="BJ106" t="s">
        <v>2257</v>
      </c>
      <c r="BK106">
        <v>0.25900000333786011</v>
      </c>
      <c r="BL106" t="s">
        <v>178</v>
      </c>
      <c r="BM106" t="s">
        <v>317</v>
      </c>
      <c r="BO106" t="s">
        <v>178</v>
      </c>
      <c r="BQ106" t="s">
        <v>2269</v>
      </c>
      <c r="BT106" t="s">
        <v>178</v>
      </c>
      <c r="BY106" t="s">
        <v>2270</v>
      </c>
      <c r="BZ106" t="s">
        <v>1263</v>
      </c>
      <c r="CA106" t="s">
        <v>177</v>
      </c>
      <c r="CB106" t="s">
        <v>1264</v>
      </c>
      <c r="CE106" t="s">
        <v>1270</v>
      </c>
      <c r="CF106" t="s">
        <v>1269</v>
      </c>
      <c r="CG106" t="s">
        <v>1272</v>
      </c>
      <c r="CH106" t="s">
        <v>1266</v>
      </c>
      <c r="CI106" t="s">
        <v>1262</v>
      </c>
      <c r="CJ106" t="s">
        <v>49</v>
      </c>
      <c r="CK106" t="s">
        <v>1267</v>
      </c>
      <c r="CL106" t="s">
        <v>177</v>
      </c>
      <c r="CM106">
        <v>719000</v>
      </c>
      <c r="CN106">
        <v>0.4699999988079071</v>
      </c>
      <c r="CP106" t="s">
        <v>2255</v>
      </c>
      <c r="CQ106" t="s">
        <v>2268</v>
      </c>
      <c r="CR106">
        <v>0</v>
      </c>
      <c r="CS106" t="s">
        <v>1268</v>
      </c>
      <c r="CT106">
        <v>2.9000000953674321</v>
      </c>
      <c r="CU106" t="s">
        <v>2260</v>
      </c>
      <c r="CV106" t="s">
        <v>243</v>
      </c>
      <c r="CW106">
        <v>8</v>
      </c>
      <c r="CX106">
        <v>1</v>
      </c>
      <c r="CY106">
        <v>102058</v>
      </c>
      <c r="CZ106">
        <v>0</v>
      </c>
      <c r="DA106" t="s">
        <v>2261</v>
      </c>
      <c r="DB106" t="s">
        <v>250</v>
      </c>
      <c r="DC106">
        <v>1</v>
      </c>
      <c r="DD106">
        <v>0</v>
      </c>
      <c r="DE106" t="s">
        <v>396</v>
      </c>
      <c r="DF106" t="s">
        <v>260</v>
      </c>
      <c r="DG106">
        <v>0</v>
      </c>
      <c r="DH106">
        <v>0</v>
      </c>
      <c r="DI106">
        <v>0</v>
      </c>
      <c r="DJ106">
        <v>0</v>
      </c>
      <c r="DK106" t="s">
        <v>2262</v>
      </c>
      <c r="DL106" t="s">
        <v>261</v>
      </c>
      <c r="DM106">
        <v>2</v>
      </c>
      <c r="DN106">
        <v>0</v>
      </c>
      <c r="DP106" t="s">
        <v>262</v>
      </c>
      <c r="DQ106">
        <v>0</v>
      </c>
      <c r="DR106">
        <v>74.550003051757813</v>
      </c>
      <c r="DS106" t="s">
        <v>2263</v>
      </c>
      <c r="DT106" t="s">
        <v>166</v>
      </c>
      <c r="DU106">
        <v>10</v>
      </c>
      <c r="DW106" t="s">
        <v>317</v>
      </c>
      <c r="DX106" t="s">
        <v>317</v>
      </c>
      <c r="DZ106" t="s">
        <v>167</v>
      </c>
      <c r="EA106">
        <v>0</v>
      </c>
      <c r="EB106">
        <v>0.25900000333786011</v>
      </c>
      <c r="ED106" t="s">
        <v>146</v>
      </c>
      <c r="EE106">
        <v>4</v>
      </c>
      <c r="EF106">
        <v>0</v>
      </c>
      <c r="EH106" t="s">
        <v>253</v>
      </c>
      <c r="EI106">
        <v>1</v>
      </c>
      <c r="EJ106" t="s">
        <v>2257</v>
      </c>
      <c r="EK106" t="s">
        <v>795</v>
      </c>
      <c r="EL106" t="s">
        <v>169</v>
      </c>
      <c r="EM106">
        <v>1</v>
      </c>
      <c r="EN106">
        <v>0</v>
      </c>
      <c r="EO106" t="s">
        <v>2264</v>
      </c>
      <c r="EP106" t="s">
        <v>158</v>
      </c>
      <c r="EQ106">
        <v>7</v>
      </c>
      <c r="ER106" t="s">
        <v>2265</v>
      </c>
      <c r="ES106" t="s">
        <v>159</v>
      </c>
      <c r="ET106">
        <v>6</v>
      </c>
      <c r="EV106" t="s">
        <v>256</v>
      </c>
      <c r="EW106">
        <v>0</v>
      </c>
      <c r="EY106" t="s">
        <v>172</v>
      </c>
      <c r="EZ106">
        <v>10</v>
      </c>
      <c r="FA106">
        <v>170</v>
      </c>
      <c r="FB106" t="s">
        <v>2266</v>
      </c>
      <c r="FC106" t="s">
        <v>161</v>
      </c>
      <c r="FD106">
        <v>4</v>
      </c>
      <c r="FH106" s="179"/>
    </row>
    <row r="107" spans="1:164" ht="15" customHeight="1" x14ac:dyDescent="0.25">
      <c r="A107" t="s">
        <v>1273</v>
      </c>
      <c r="B107" t="s">
        <v>1274</v>
      </c>
      <c r="C107" t="s">
        <v>2271</v>
      </c>
      <c r="D107">
        <v>10</v>
      </c>
      <c r="E107" t="s">
        <v>1256</v>
      </c>
      <c r="F107" t="s">
        <v>1257</v>
      </c>
      <c r="G107" t="s">
        <v>1258</v>
      </c>
      <c r="K107" t="s">
        <v>1259</v>
      </c>
      <c r="L107">
        <v>0.45261800289154053</v>
      </c>
      <c r="M107" t="s">
        <v>177</v>
      </c>
      <c r="N107" t="s">
        <v>178</v>
      </c>
      <c r="O107" t="s">
        <v>178</v>
      </c>
      <c r="P107" t="s">
        <v>178</v>
      </c>
      <c r="Q107" t="s">
        <v>178</v>
      </c>
      <c r="R107" t="s">
        <v>1260</v>
      </c>
      <c r="S107" t="s">
        <v>1261</v>
      </c>
      <c r="T107" t="s">
        <v>178</v>
      </c>
      <c r="V107" t="s">
        <v>1262</v>
      </c>
      <c r="W107">
        <v>352000</v>
      </c>
      <c r="X107">
        <v>0</v>
      </c>
      <c r="Y107" t="s">
        <v>178</v>
      </c>
      <c r="AB107">
        <v>2.5149749591946598E-2</v>
      </c>
      <c r="AC107">
        <v>2.2180836647748951E-2</v>
      </c>
      <c r="AD107">
        <v>0</v>
      </c>
      <c r="AE107">
        <v>1</v>
      </c>
      <c r="AF107">
        <v>7</v>
      </c>
      <c r="AG107">
        <v>1</v>
      </c>
      <c r="AH107">
        <v>1</v>
      </c>
      <c r="AI107">
        <v>2</v>
      </c>
      <c r="AJ107">
        <v>2</v>
      </c>
      <c r="AK107">
        <v>0</v>
      </c>
      <c r="AL107">
        <v>0</v>
      </c>
      <c r="AM107">
        <v>2.4485314264893528E-2</v>
      </c>
      <c r="AO107">
        <v>14.000630378723139</v>
      </c>
      <c r="AS107">
        <v>0</v>
      </c>
      <c r="AT107">
        <v>0</v>
      </c>
      <c r="AU107">
        <v>0</v>
      </c>
      <c r="AV107">
        <v>0</v>
      </c>
      <c r="AW107">
        <v>0</v>
      </c>
      <c r="AX107">
        <v>0</v>
      </c>
      <c r="AY107">
        <v>1</v>
      </c>
      <c r="AZ107">
        <v>1</v>
      </c>
      <c r="BB107">
        <v>0</v>
      </c>
      <c r="BF107" t="s">
        <v>2255</v>
      </c>
      <c r="BG107" t="s">
        <v>2272</v>
      </c>
      <c r="BI107">
        <v>5.000000074505806E-2</v>
      </c>
      <c r="BJ107" t="s">
        <v>317</v>
      </c>
      <c r="BK107">
        <v>0.25900000333786011</v>
      </c>
      <c r="BL107" t="s">
        <v>178</v>
      </c>
      <c r="BM107" t="s">
        <v>317</v>
      </c>
      <c r="BO107" t="s">
        <v>178</v>
      </c>
      <c r="BQ107" t="s">
        <v>2273</v>
      </c>
      <c r="BT107" t="s">
        <v>178</v>
      </c>
      <c r="BY107" t="s">
        <v>2274</v>
      </c>
      <c r="BZ107" t="s">
        <v>1263</v>
      </c>
      <c r="CA107" t="s">
        <v>177</v>
      </c>
      <c r="CB107" t="s">
        <v>1264</v>
      </c>
      <c r="CE107" t="s">
        <v>1274</v>
      </c>
      <c r="CF107" t="s">
        <v>1273</v>
      </c>
      <c r="CG107" t="s">
        <v>1275</v>
      </c>
      <c r="CH107" t="s">
        <v>1266</v>
      </c>
      <c r="CI107" t="s">
        <v>1262</v>
      </c>
      <c r="CJ107" t="s">
        <v>49</v>
      </c>
      <c r="CK107" t="s">
        <v>1267</v>
      </c>
      <c r="CL107" t="s">
        <v>177</v>
      </c>
      <c r="CM107">
        <v>352000</v>
      </c>
      <c r="CN107">
        <v>5.000000074505806E-2</v>
      </c>
      <c r="CP107" t="s">
        <v>2255</v>
      </c>
      <c r="CQ107" t="s">
        <v>2272</v>
      </c>
      <c r="CR107">
        <v>0</v>
      </c>
      <c r="CS107" t="s">
        <v>1268</v>
      </c>
      <c r="CT107">
        <v>1.8999999761581421</v>
      </c>
      <c r="CU107" t="s">
        <v>2260</v>
      </c>
      <c r="CV107" t="s">
        <v>247</v>
      </c>
      <c r="CW107">
        <v>6</v>
      </c>
      <c r="CX107">
        <v>1</v>
      </c>
      <c r="CY107">
        <v>102058</v>
      </c>
      <c r="CZ107">
        <v>0</v>
      </c>
      <c r="DA107" t="s">
        <v>2261</v>
      </c>
      <c r="DB107" t="s">
        <v>250</v>
      </c>
      <c r="DC107">
        <v>1</v>
      </c>
      <c r="DD107">
        <v>0</v>
      </c>
      <c r="DE107" t="s">
        <v>396</v>
      </c>
      <c r="DF107" t="s">
        <v>260</v>
      </c>
      <c r="DG107">
        <v>0</v>
      </c>
      <c r="DH107">
        <v>0</v>
      </c>
      <c r="DI107">
        <v>0</v>
      </c>
      <c r="DJ107">
        <v>0</v>
      </c>
      <c r="DK107" t="s">
        <v>2262</v>
      </c>
      <c r="DL107" t="s">
        <v>261</v>
      </c>
      <c r="DM107">
        <v>2</v>
      </c>
      <c r="DN107">
        <v>0</v>
      </c>
      <c r="DP107" t="s">
        <v>262</v>
      </c>
      <c r="DQ107">
        <v>0</v>
      </c>
      <c r="DR107">
        <v>50.049999237060547</v>
      </c>
      <c r="DS107" t="s">
        <v>2263</v>
      </c>
      <c r="DT107" t="s">
        <v>166</v>
      </c>
      <c r="DU107">
        <v>10</v>
      </c>
      <c r="DW107" t="s">
        <v>317</v>
      </c>
      <c r="DX107" t="s">
        <v>317</v>
      </c>
      <c r="DZ107" t="s">
        <v>167</v>
      </c>
      <c r="EA107">
        <v>0</v>
      </c>
      <c r="EB107">
        <v>0.25900000333786011</v>
      </c>
      <c r="ED107" t="s">
        <v>146</v>
      </c>
      <c r="EE107">
        <v>4</v>
      </c>
      <c r="EF107">
        <v>0</v>
      </c>
      <c r="EH107" t="s">
        <v>253</v>
      </c>
      <c r="EI107">
        <v>1</v>
      </c>
      <c r="EJ107" t="s">
        <v>317</v>
      </c>
      <c r="EL107" t="s">
        <v>264</v>
      </c>
      <c r="EM107">
        <v>0</v>
      </c>
      <c r="EN107">
        <v>0</v>
      </c>
      <c r="EO107" t="s">
        <v>2264</v>
      </c>
      <c r="EP107" t="s">
        <v>158</v>
      </c>
      <c r="EQ107">
        <v>7</v>
      </c>
      <c r="ER107" t="s">
        <v>2265</v>
      </c>
      <c r="ES107" t="s">
        <v>159</v>
      </c>
      <c r="ET107">
        <v>6</v>
      </c>
      <c r="EV107" t="s">
        <v>256</v>
      </c>
      <c r="EW107">
        <v>0</v>
      </c>
      <c r="EY107" t="s">
        <v>172</v>
      </c>
      <c r="EZ107">
        <v>10</v>
      </c>
      <c r="FA107">
        <v>1510</v>
      </c>
      <c r="FB107" t="s">
        <v>2275</v>
      </c>
      <c r="FC107" t="s">
        <v>161</v>
      </c>
      <c r="FD107">
        <v>4</v>
      </c>
      <c r="FH107" s="179"/>
    </row>
    <row r="108" spans="1:164" ht="15" customHeight="1" x14ac:dyDescent="0.25">
      <c r="A108" t="s">
        <v>1276</v>
      </c>
      <c r="B108" t="s">
        <v>1277</v>
      </c>
      <c r="C108" t="s">
        <v>1278</v>
      </c>
      <c r="D108">
        <v>10</v>
      </c>
      <c r="E108" t="s">
        <v>1256</v>
      </c>
      <c r="F108" t="s">
        <v>1257</v>
      </c>
      <c r="G108" t="s">
        <v>1258</v>
      </c>
      <c r="K108" t="s">
        <v>1259</v>
      </c>
      <c r="L108">
        <v>0.96131926774978638</v>
      </c>
      <c r="M108" t="s">
        <v>177</v>
      </c>
      <c r="N108" t="s">
        <v>178</v>
      </c>
      <c r="O108" t="s">
        <v>178</v>
      </c>
      <c r="P108" t="s">
        <v>178</v>
      </c>
      <c r="Q108" t="s">
        <v>178</v>
      </c>
      <c r="R108" t="s">
        <v>1260</v>
      </c>
      <c r="S108" t="s">
        <v>1261</v>
      </c>
      <c r="T108" t="s">
        <v>178</v>
      </c>
      <c r="V108" t="s">
        <v>1262</v>
      </c>
      <c r="W108">
        <v>431000</v>
      </c>
      <c r="X108">
        <v>0</v>
      </c>
      <c r="Y108" t="s">
        <v>178</v>
      </c>
      <c r="AB108">
        <v>7.5005008839070797E-3</v>
      </c>
      <c r="AC108">
        <v>5.4098963737487793E-2</v>
      </c>
      <c r="AD108">
        <v>0</v>
      </c>
      <c r="AE108">
        <v>0</v>
      </c>
      <c r="AF108">
        <v>0</v>
      </c>
      <c r="AG108">
        <v>0</v>
      </c>
      <c r="AH108">
        <v>0</v>
      </c>
      <c r="AI108">
        <v>0</v>
      </c>
      <c r="AJ108">
        <v>0</v>
      </c>
      <c r="AK108">
        <v>0</v>
      </c>
      <c r="AL108">
        <v>0</v>
      </c>
      <c r="AM108">
        <v>3.4610308706760413E-2</v>
      </c>
      <c r="AO108">
        <v>4.047213077545166</v>
      </c>
      <c r="AS108">
        <v>0</v>
      </c>
      <c r="AT108">
        <v>0</v>
      </c>
      <c r="AU108">
        <v>0</v>
      </c>
      <c r="AV108">
        <v>0</v>
      </c>
      <c r="AW108">
        <v>0</v>
      </c>
      <c r="AX108">
        <v>0</v>
      </c>
      <c r="AY108">
        <v>0</v>
      </c>
      <c r="AZ108">
        <v>0</v>
      </c>
      <c r="BB108">
        <v>0</v>
      </c>
      <c r="BF108" t="s">
        <v>2255</v>
      </c>
      <c r="BG108" t="s">
        <v>2268</v>
      </c>
      <c r="BI108">
        <v>9.9999997764825821E-3</v>
      </c>
      <c r="BJ108" t="s">
        <v>2257</v>
      </c>
      <c r="BK108">
        <v>0.25900000333786011</v>
      </c>
      <c r="BL108" t="s">
        <v>178</v>
      </c>
      <c r="BM108" t="s">
        <v>317</v>
      </c>
      <c r="BO108" t="s">
        <v>178</v>
      </c>
      <c r="BQ108" t="s">
        <v>2269</v>
      </c>
      <c r="BT108" t="s">
        <v>178</v>
      </c>
      <c r="BY108" t="s">
        <v>2276</v>
      </c>
      <c r="BZ108" t="s">
        <v>1263</v>
      </c>
      <c r="CA108" t="s">
        <v>177</v>
      </c>
      <c r="CB108" t="s">
        <v>1264</v>
      </c>
      <c r="CE108" t="s">
        <v>1277</v>
      </c>
      <c r="CF108" t="s">
        <v>1276</v>
      </c>
      <c r="CG108" t="s">
        <v>1279</v>
      </c>
      <c r="CH108" t="s">
        <v>1266</v>
      </c>
      <c r="CI108" t="s">
        <v>1262</v>
      </c>
      <c r="CJ108" t="s">
        <v>49</v>
      </c>
      <c r="CK108" t="s">
        <v>1267</v>
      </c>
      <c r="CL108" t="s">
        <v>177</v>
      </c>
      <c r="CM108">
        <v>431000</v>
      </c>
      <c r="CN108">
        <v>9.9999997764825821E-3</v>
      </c>
      <c r="CP108" t="s">
        <v>2255</v>
      </c>
      <c r="CQ108" t="s">
        <v>2268</v>
      </c>
      <c r="CR108">
        <v>0</v>
      </c>
      <c r="CS108" t="s">
        <v>1268</v>
      </c>
      <c r="CT108">
        <v>2.7000000476837158</v>
      </c>
      <c r="CU108" t="s">
        <v>2260</v>
      </c>
      <c r="CV108" t="s">
        <v>243</v>
      </c>
      <c r="CW108">
        <v>8</v>
      </c>
      <c r="CX108">
        <v>1</v>
      </c>
      <c r="CY108">
        <v>102058</v>
      </c>
      <c r="CZ108">
        <v>0</v>
      </c>
      <c r="DA108" t="s">
        <v>2261</v>
      </c>
      <c r="DB108" t="s">
        <v>250</v>
      </c>
      <c r="DC108">
        <v>1</v>
      </c>
      <c r="DD108">
        <v>0</v>
      </c>
      <c r="DE108" t="s">
        <v>396</v>
      </c>
      <c r="DF108" t="s">
        <v>260</v>
      </c>
      <c r="DG108">
        <v>0</v>
      </c>
      <c r="DH108">
        <v>0</v>
      </c>
      <c r="DI108">
        <v>0</v>
      </c>
      <c r="DJ108">
        <v>0</v>
      </c>
      <c r="DK108" t="s">
        <v>2262</v>
      </c>
      <c r="DL108" t="s">
        <v>261</v>
      </c>
      <c r="DM108">
        <v>2</v>
      </c>
      <c r="DN108">
        <v>0</v>
      </c>
      <c r="DP108" t="s">
        <v>262</v>
      </c>
      <c r="DQ108">
        <v>0</v>
      </c>
      <c r="DR108">
        <v>69.650001525878906</v>
      </c>
      <c r="DS108" t="s">
        <v>2263</v>
      </c>
      <c r="DT108" t="s">
        <v>166</v>
      </c>
      <c r="DU108">
        <v>10</v>
      </c>
      <c r="DW108" t="s">
        <v>317</v>
      </c>
      <c r="DX108" t="s">
        <v>317</v>
      </c>
      <c r="DZ108" t="s">
        <v>167</v>
      </c>
      <c r="EA108">
        <v>0</v>
      </c>
      <c r="EB108">
        <v>0.25900000333786011</v>
      </c>
      <c r="ED108" t="s">
        <v>146</v>
      </c>
      <c r="EE108">
        <v>4</v>
      </c>
      <c r="EF108">
        <v>0</v>
      </c>
      <c r="EH108" t="s">
        <v>253</v>
      </c>
      <c r="EI108">
        <v>1</v>
      </c>
      <c r="EJ108" t="s">
        <v>2257</v>
      </c>
      <c r="EK108" t="s">
        <v>795</v>
      </c>
      <c r="EL108" t="s">
        <v>169</v>
      </c>
      <c r="EM108">
        <v>1</v>
      </c>
      <c r="EN108">
        <v>0</v>
      </c>
      <c r="EO108" t="s">
        <v>2264</v>
      </c>
      <c r="EP108" t="s">
        <v>158</v>
      </c>
      <c r="EQ108">
        <v>7</v>
      </c>
      <c r="ER108" t="s">
        <v>2265</v>
      </c>
      <c r="ES108" t="s">
        <v>159</v>
      </c>
      <c r="ET108">
        <v>6</v>
      </c>
      <c r="EV108" t="s">
        <v>256</v>
      </c>
      <c r="EW108">
        <v>0</v>
      </c>
      <c r="EY108" t="s">
        <v>172</v>
      </c>
      <c r="EZ108">
        <v>10</v>
      </c>
      <c r="FA108">
        <v>230</v>
      </c>
      <c r="FB108" t="s">
        <v>2266</v>
      </c>
      <c r="FC108" t="s">
        <v>161</v>
      </c>
      <c r="FD108">
        <v>4</v>
      </c>
      <c r="FH108" s="179"/>
    </row>
    <row r="109" spans="1:164" ht="15" customHeight="1" x14ac:dyDescent="0.25">
      <c r="A109" t="s">
        <v>1280</v>
      </c>
      <c r="B109" t="s">
        <v>1281</v>
      </c>
      <c r="C109" t="s">
        <v>2277</v>
      </c>
      <c r="D109">
        <v>10</v>
      </c>
      <c r="E109" t="s">
        <v>1256</v>
      </c>
      <c r="F109" t="s">
        <v>1257</v>
      </c>
      <c r="G109" t="s">
        <v>1258</v>
      </c>
      <c r="K109" t="s">
        <v>1259</v>
      </c>
      <c r="L109">
        <v>2.9697103500366211</v>
      </c>
      <c r="M109" t="s">
        <v>177</v>
      </c>
      <c r="N109" t="s">
        <v>178</v>
      </c>
      <c r="O109" t="s">
        <v>178</v>
      </c>
      <c r="P109" t="s">
        <v>178</v>
      </c>
      <c r="Q109" t="s">
        <v>178</v>
      </c>
      <c r="R109" t="s">
        <v>1282</v>
      </c>
      <c r="S109" t="s">
        <v>1283</v>
      </c>
      <c r="T109" t="s">
        <v>178</v>
      </c>
      <c r="V109" t="s">
        <v>601</v>
      </c>
      <c r="W109">
        <v>6240000</v>
      </c>
      <c r="X109">
        <v>0</v>
      </c>
      <c r="Y109" t="s">
        <v>178</v>
      </c>
      <c r="AB109">
        <v>0.4137628972530365</v>
      </c>
      <c r="AC109">
        <v>8.7918184697628021E-2</v>
      </c>
      <c r="AD109">
        <v>0</v>
      </c>
      <c r="AE109">
        <v>362</v>
      </c>
      <c r="AF109">
        <v>61</v>
      </c>
      <c r="AG109">
        <v>278</v>
      </c>
      <c r="AH109">
        <v>1713</v>
      </c>
      <c r="AI109">
        <v>556</v>
      </c>
      <c r="AJ109">
        <v>1713</v>
      </c>
      <c r="AK109">
        <v>1</v>
      </c>
      <c r="AL109">
        <v>5</v>
      </c>
      <c r="AM109">
        <v>5.4099540710449219</v>
      </c>
      <c r="AO109">
        <v>66.650390625</v>
      </c>
      <c r="AS109">
        <v>23</v>
      </c>
      <c r="AT109">
        <v>242</v>
      </c>
      <c r="AU109">
        <v>0</v>
      </c>
      <c r="AV109">
        <v>170</v>
      </c>
      <c r="AW109">
        <v>1051</v>
      </c>
      <c r="AX109">
        <v>1</v>
      </c>
      <c r="AY109">
        <v>4</v>
      </c>
      <c r="AZ109">
        <v>3</v>
      </c>
      <c r="BB109">
        <v>0</v>
      </c>
      <c r="BF109" t="s">
        <v>2278</v>
      </c>
      <c r="BG109" t="s">
        <v>2272</v>
      </c>
      <c r="BH109">
        <v>25785.123046875</v>
      </c>
      <c r="BI109">
        <v>1.1499999761581421</v>
      </c>
      <c r="BJ109" t="s">
        <v>2279</v>
      </c>
      <c r="BK109">
        <v>0.41859999299049377</v>
      </c>
      <c r="BL109" t="s">
        <v>178</v>
      </c>
      <c r="BM109" t="s">
        <v>317</v>
      </c>
      <c r="BO109" t="s">
        <v>178</v>
      </c>
      <c r="BQ109" t="s">
        <v>2280</v>
      </c>
      <c r="BT109" t="s">
        <v>178</v>
      </c>
      <c r="BY109" t="s">
        <v>2281</v>
      </c>
      <c r="BZ109" t="s">
        <v>1263</v>
      </c>
      <c r="CA109" t="s">
        <v>177</v>
      </c>
      <c r="CB109" t="s">
        <v>1264</v>
      </c>
      <c r="CE109" t="s">
        <v>1281</v>
      </c>
      <c r="CF109" t="s">
        <v>1280</v>
      </c>
      <c r="CG109" t="s">
        <v>2277</v>
      </c>
      <c r="CH109" t="s">
        <v>1266</v>
      </c>
      <c r="CI109" t="s">
        <v>601</v>
      </c>
      <c r="CJ109" t="s">
        <v>49</v>
      </c>
      <c r="CK109" t="s">
        <v>1284</v>
      </c>
      <c r="CL109" t="s">
        <v>178</v>
      </c>
      <c r="CM109">
        <v>6240000</v>
      </c>
      <c r="CN109">
        <v>1.1499999761581421</v>
      </c>
      <c r="CO109">
        <v>25785.123046875</v>
      </c>
      <c r="CP109" t="s">
        <v>2278</v>
      </c>
      <c r="CQ109" t="s">
        <v>2272</v>
      </c>
      <c r="CR109">
        <v>265</v>
      </c>
      <c r="CS109" t="s">
        <v>1306</v>
      </c>
      <c r="CT109">
        <v>0.63999998569488525</v>
      </c>
      <c r="CU109" t="s">
        <v>2282</v>
      </c>
      <c r="CV109" t="s">
        <v>140</v>
      </c>
      <c r="CW109">
        <v>4</v>
      </c>
      <c r="CX109">
        <v>1</v>
      </c>
      <c r="CY109">
        <v>10434</v>
      </c>
      <c r="CZ109">
        <v>1350</v>
      </c>
      <c r="DA109" t="s">
        <v>2283</v>
      </c>
      <c r="DB109" t="s">
        <v>250</v>
      </c>
      <c r="DC109">
        <v>1</v>
      </c>
      <c r="DD109">
        <v>242</v>
      </c>
      <c r="DE109" t="s">
        <v>2284</v>
      </c>
      <c r="DF109" t="s">
        <v>236</v>
      </c>
      <c r="DG109">
        <v>10</v>
      </c>
      <c r="DH109">
        <v>265</v>
      </c>
      <c r="DI109">
        <v>258224</v>
      </c>
      <c r="DJ109">
        <v>23048</v>
      </c>
      <c r="DK109" t="s">
        <v>2285</v>
      </c>
      <c r="DL109" t="s">
        <v>143</v>
      </c>
      <c r="DM109">
        <v>8</v>
      </c>
      <c r="DN109">
        <v>1</v>
      </c>
      <c r="DO109" t="s">
        <v>2286</v>
      </c>
      <c r="DP109" t="s">
        <v>238</v>
      </c>
      <c r="DQ109">
        <v>10</v>
      </c>
      <c r="DR109">
        <v>19.180000305175781</v>
      </c>
      <c r="DS109" t="s">
        <v>2263</v>
      </c>
      <c r="DT109" t="s">
        <v>263</v>
      </c>
      <c r="DU109">
        <v>2</v>
      </c>
      <c r="DW109" t="s">
        <v>317</v>
      </c>
      <c r="DX109" t="s">
        <v>317</v>
      </c>
      <c r="DZ109" t="s">
        <v>167</v>
      </c>
      <c r="EA109">
        <v>0</v>
      </c>
      <c r="EB109">
        <v>0.41899999976158142</v>
      </c>
      <c r="ED109" t="s">
        <v>146</v>
      </c>
      <c r="EE109">
        <v>4</v>
      </c>
      <c r="EF109">
        <v>0</v>
      </c>
      <c r="EH109" t="s">
        <v>253</v>
      </c>
      <c r="EI109">
        <v>1</v>
      </c>
      <c r="EJ109" t="s">
        <v>2279</v>
      </c>
      <c r="EK109" t="s">
        <v>2287</v>
      </c>
      <c r="EL109" t="s">
        <v>169</v>
      </c>
      <c r="EM109">
        <v>1</v>
      </c>
      <c r="EN109">
        <v>0</v>
      </c>
      <c r="EO109" t="s">
        <v>2264</v>
      </c>
      <c r="EP109" t="s">
        <v>158</v>
      </c>
      <c r="EQ109">
        <v>7</v>
      </c>
      <c r="ER109" t="s">
        <v>2265</v>
      </c>
      <c r="ES109" t="s">
        <v>159</v>
      </c>
      <c r="ET109">
        <v>6</v>
      </c>
      <c r="EU109" t="s">
        <v>2288</v>
      </c>
      <c r="EV109" t="s">
        <v>150</v>
      </c>
      <c r="EW109">
        <v>6</v>
      </c>
      <c r="EY109" t="s">
        <v>172</v>
      </c>
      <c r="EZ109">
        <v>10</v>
      </c>
      <c r="FA109">
        <v>13139</v>
      </c>
      <c r="FB109" t="s">
        <v>2289</v>
      </c>
      <c r="FC109" t="s">
        <v>152</v>
      </c>
      <c r="FD109">
        <v>10</v>
      </c>
      <c r="FH109" s="179"/>
    </row>
    <row r="110" spans="1:164" ht="15" customHeight="1" x14ac:dyDescent="0.25">
      <c r="A110" t="s">
        <v>1285</v>
      </c>
      <c r="B110" t="s">
        <v>1286</v>
      </c>
      <c r="C110" t="s">
        <v>2290</v>
      </c>
      <c r="D110">
        <v>10</v>
      </c>
      <c r="E110" t="s">
        <v>1256</v>
      </c>
      <c r="F110" t="s">
        <v>1287</v>
      </c>
      <c r="G110" t="s">
        <v>1288</v>
      </c>
      <c r="K110" t="s">
        <v>1289</v>
      </c>
      <c r="L110">
        <v>4.4673404693603516</v>
      </c>
      <c r="M110" t="s">
        <v>177</v>
      </c>
      <c r="N110" t="s">
        <v>178</v>
      </c>
      <c r="O110" t="s">
        <v>178</v>
      </c>
      <c r="P110" t="s">
        <v>178</v>
      </c>
      <c r="Q110" t="s">
        <v>178</v>
      </c>
      <c r="R110" t="s">
        <v>1290</v>
      </c>
      <c r="S110" t="s">
        <v>1291</v>
      </c>
      <c r="T110" t="s">
        <v>178</v>
      </c>
      <c r="V110" t="s">
        <v>601</v>
      </c>
      <c r="W110">
        <v>7660000</v>
      </c>
      <c r="X110">
        <v>0</v>
      </c>
      <c r="Y110" t="s">
        <v>178</v>
      </c>
      <c r="AB110">
        <v>0.40015187859535217</v>
      </c>
      <c r="AC110">
        <v>0.1317867040634155</v>
      </c>
      <c r="AD110">
        <v>0</v>
      </c>
      <c r="AE110">
        <v>13</v>
      </c>
      <c r="AF110">
        <v>12</v>
      </c>
      <c r="AG110">
        <v>10</v>
      </c>
      <c r="AH110">
        <v>47</v>
      </c>
      <c r="AI110">
        <v>8</v>
      </c>
      <c r="AJ110">
        <v>47</v>
      </c>
      <c r="AK110">
        <v>0</v>
      </c>
      <c r="AL110">
        <v>0</v>
      </c>
      <c r="AM110">
        <v>1.017730593681335</v>
      </c>
      <c r="AO110">
        <v>178.1012268066406</v>
      </c>
      <c r="AS110">
        <v>0</v>
      </c>
      <c r="AT110">
        <v>5</v>
      </c>
      <c r="AU110">
        <v>0</v>
      </c>
      <c r="AV110">
        <v>0</v>
      </c>
      <c r="AW110">
        <v>37</v>
      </c>
      <c r="AX110">
        <v>0</v>
      </c>
      <c r="AY110">
        <v>1</v>
      </c>
      <c r="AZ110">
        <v>1</v>
      </c>
      <c r="BB110">
        <v>0</v>
      </c>
      <c r="BF110" t="s">
        <v>2291</v>
      </c>
      <c r="BG110" t="s">
        <v>2272</v>
      </c>
      <c r="BH110">
        <v>1532000</v>
      </c>
      <c r="BI110">
        <v>0.10000000149011611</v>
      </c>
      <c r="BJ110" t="s">
        <v>317</v>
      </c>
      <c r="BK110">
        <v>0.1925999969244003</v>
      </c>
      <c r="BL110" t="s">
        <v>178</v>
      </c>
      <c r="BM110" t="s">
        <v>317</v>
      </c>
      <c r="BO110" t="s">
        <v>178</v>
      </c>
      <c r="BQ110" t="s">
        <v>2292</v>
      </c>
      <c r="BT110" t="s">
        <v>177</v>
      </c>
      <c r="BW110" t="s">
        <v>1294</v>
      </c>
      <c r="BX110" t="s">
        <v>2293</v>
      </c>
      <c r="BY110" t="s">
        <v>2294</v>
      </c>
      <c r="BZ110" t="s">
        <v>1263</v>
      </c>
      <c r="CA110" t="s">
        <v>177</v>
      </c>
      <c r="CB110" t="s">
        <v>1264</v>
      </c>
      <c r="CE110" t="s">
        <v>1286</v>
      </c>
      <c r="CF110" t="s">
        <v>1285</v>
      </c>
      <c r="CG110" t="s">
        <v>1292</v>
      </c>
      <c r="CH110" t="s">
        <v>1266</v>
      </c>
      <c r="CI110" t="s">
        <v>601</v>
      </c>
      <c r="CJ110" t="s">
        <v>49</v>
      </c>
      <c r="CK110" t="s">
        <v>1293</v>
      </c>
      <c r="CL110" t="s">
        <v>178</v>
      </c>
      <c r="CM110">
        <v>7660000</v>
      </c>
      <c r="CN110">
        <v>0.10000000149011611</v>
      </c>
      <c r="CO110">
        <v>1532000</v>
      </c>
      <c r="CP110" t="s">
        <v>2291</v>
      </c>
      <c r="CQ110" t="s">
        <v>2272</v>
      </c>
      <c r="CR110">
        <v>13</v>
      </c>
      <c r="CS110" t="s">
        <v>1268</v>
      </c>
      <c r="CT110">
        <v>4</v>
      </c>
      <c r="CU110" t="s">
        <v>2260</v>
      </c>
      <c r="CV110" t="s">
        <v>153</v>
      </c>
      <c r="CW110">
        <v>10</v>
      </c>
      <c r="CX110">
        <v>1</v>
      </c>
      <c r="CY110">
        <v>66884</v>
      </c>
      <c r="CZ110">
        <v>29</v>
      </c>
      <c r="DA110" t="s">
        <v>2261</v>
      </c>
      <c r="DB110" t="s">
        <v>250</v>
      </c>
      <c r="DC110">
        <v>1</v>
      </c>
      <c r="DD110">
        <v>5</v>
      </c>
      <c r="DE110" t="s">
        <v>2295</v>
      </c>
      <c r="DF110" t="s">
        <v>142</v>
      </c>
      <c r="DG110">
        <v>4</v>
      </c>
      <c r="DH110">
        <v>5</v>
      </c>
      <c r="DI110">
        <v>19491</v>
      </c>
      <c r="DJ110">
        <v>1304</v>
      </c>
      <c r="DK110" t="s">
        <v>2296</v>
      </c>
      <c r="DL110" t="s">
        <v>143</v>
      </c>
      <c r="DM110">
        <v>8</v>
      </c>
      <c r="DN110">
        <v>0</v>
      </c>
      <c r="DP110" t="s">
        <v>262</v>
      </c>
      <c r="DQ110">
        <v>0</v>
      </c>
      <c r="DR110">
        <v>101.5</v>
      </c>
      <c r="DS110" t="s">
        <v>2263</v>
      </c>
      <c r="DT110" t="s">
        <v>166</v>
      </c>
      <c r="DU110">
        <v>10</v>
      </c>
      <c r="DW110" t="s">
        <v>317</v>
      </c>
      <c r="DX110" t="s">
        <v>317</v>
      </c>
      <c r="DZ110" t="s">
        <v>167</v>
      </c>
      <c r="EA110">
        <v>0</v>
      </c>
      <c r="EB110">
        <v>0.1969999969005585</v>
      </c>
      <c r="ED110" t="s">
        <v>252</v>
      </c>
      <c r="EE110">
        <v>1</v>
      </c>
      <c r="EF110">
        <v>0</v>
      </c>
      <c r="EH110" t="s">
        <v>253</v>
      </c>
      <c r="EI110">
        <v>1</v>
      </c>
      <c r="EJ110" t="s">
        <v>317</v>
      </c>
      <c r="EL110" t="s">
        <v>264</v>
      </c>
      <c r="EM110">
        <v>0</v>
      </c>
      <c r="EN110">
        <v>0</v>
      </c>
      <c r="EO110" t="s">
        <v>2264</v>
      </c>
      <c r="EP110" t="s">
        <v>158</v>
      </c>
      <c r="EQ110">
        <v>7</v>
      </c>
      <c r="ER110" t="s">
        <v>2265</v>
      </c>
      <c r="ES110" t="s">
        <v>159</v>
      </c>
      <c r="ET110">
        <v>6</v>
      </c>
      <c r="EV110" t="s">
        <v>256</v>
      </c>
      <c r="EW110">
        <v>0</v>
      </c>
      <c r="EY110" t="s">
        <v>172</v>
      </c>
      <c r="EZ110">
        <v>10</v>
      </c>
      <c r="FA110">
        <v>24318</v>
      </c>
      <c r="FB110" t="s">
        <v>2289</v>
      </c>
      <c r="FC110" t="s">
        <v>152</v>
      </c>
      <c r="FD110">
        <v>10</v>
      </c>
      <c r="FH110" s="179"/>
    </row>
    <row r="111" spans="1:164" ht="15" customHeight="1" x14ac:dyDescent="0.25">
      <c r="A111" t="s">
        <v>1294</v>
      </c>
      <c r="B111" t="s">
        <v>1295</v>
      </c>
      <c r="C111" t="s">
        <v>2297</v>
      </c>
      <c r="D111">
        <v>10</v>
      </c>
      <c r="E111" t="s">
        <v>1256</v>
      </c>
      <c r="F111" t="s">
        <v>1287</v>
      </c>
      <c r="G111" t="s">
        <v>1288</v>
      </c>
      <c r="K111" t="s">
        <v>1289</v>
      </c>
      <c r="L111">
        <v>4.4673404693603516</v>
      </c>
      <c r="M111" t="s">
        <v>177</v>
      </c>
      <c r="N111" t="s">
        <v>178</v>
      </c>
      <c r="O111" t="s">
        <v>178</v>
      </c>
      <c r="P111" t="s">
        <v>178</v>
      </c>
      <c r="Q111" t="s">
        <v>178</v>
      </c>
      <c r="R111" t="s">
        <v>1290</v>
      </c>
      <c r="S111" t="s">
        <v>1291</v>
      </c>
      <c r="T111" t="s">
        <v>178</v>
      </c>
      <c r="V111" t="s">
        <v>601</v>
      </c>
      <c r="W111">
        <v>2860000</v>
      </c>
      <c r="X111">
        <v>0</v>
      </c>
      <c r="Y111" t="s">
        <v>178</v>
      </c>
      <c r="AB111">
        <v>0.40015187859535217</v>
      </c>
      <c r="AC111">
        <v>0.1317867040634155</v>
      </c>
      <c r="AD111">
        <v>0</v>
      </c>
      <c r="AE111">
        <v>13</v>
      </c>
      <c r="AF111">
        <v>12</v>
      </c>
      <c r="AG111">
        <v>10</v>
      </c>
      <c r="AH111">
        <v>47</v>
      </c>
      <c r="AI111">
        <v>8</v>
      </c>
      <c r="AJ111">
        <v>47</v>
      </c>
      <c r="AK111">
        <v>0</v>
      </c>
      <c r="AL111">
        <v>0</v>
      </c>
      <c r="AM111">
        <v>1.017730593681335</v>
      </c>
      <c r="AO111">
        <v>178.1012268066406</v>
      </c>
      <c r="AS111">
        <v>0</v>
      </c>
      <c r="AT111">
        <v>5</v>
      </c>
      <c r="AU111">
        <v>0</v>
      </c>
      <c r="AV111">
        <v>0</v>
      </c>
      <c r="AW111">
        <v>37</v>
      </c>
      <c r="AX111">
        <v>0</v>
      </c>
      <c r="AY111">
        <v>1</v>
      </c>
      <c r="AZ111">
        <v>1</v>
      </c>
      <c r="BB111">
        <v>0</v>
      </c>
      <c r="BF111" t="s">
        <v>2268</v>
      </c>
      <c r="BG111" t="s">
        <v>2272</v>
      </c>
      <c r="BH111">
        <v>572000</v>
      </c>
      <c r="BI111">
        <v>0.17000000178813929</v>
      </c>
      <c r="BJ111" t="s">
        <v>317</v>
      </c>
      <c r="BK111">
        <v>0.1925999969244003</v>
      </c>
      <c r="BL111" t="s">
        <v>178</v>
      </c>
      <c r="BM111" t="s">
        <v>317</v>
      </c>
      <c r="BO111" t="s">
        <v>178</v>
      </c>
      <c r="BQ111" t="s">
        <v>2292</v>
      </c>
      <c r="BT111" t="s">
        <v>177</v>
      </c>
      <c r="BW111" t="s">
        <v>1285</v>
      </c>
      <c r="BX111" t="s">
        <v>2293</v>
      </c>
      <c r="BY111" t="s">
        <v>2298</v>
      </c>
      <c r="BZ111" t="s">
        <v>1263</v>
      </c>
      <c r="CA111" t="s">
        <v>177</v>
      </c>
      <c r="CB111" t="s">
        <v>1264</v>
      </c>
      <c r="CE111" t="s">
        <v>1295</v>
      </c>
      <c r="CF111" t="s">
        <v>1294</v>
      </c>
      <c r="CG111" t="s">
        <v>1296</v>
      </c>
      <c r="CH111" t="s">
        <v>1266</v>
      </c>
      <c r="CI111" t="s">
        <v>601</v>
      </c>
      <c r="CJ111" t="s">
        <v>49</v>
      </c>
      <c r="CK111" t="s">
        <v>1293</v>
      </c>
      <c r="CL111" t="s">
        <v>178</v>
      </c>
      <c r="CM111">
        <v>2860000</v>
      </c>
      <c r="CN111">
        <v>0.17000000178813929</v>
      </c>
      <c r="CO111">
        <v>572000</v>
      </c>
      <c r="CP111" t="s">
        <v>2268</v>
      </c>
      <c r="CQ111" t="s">
        <v>2272</v>
      </c>
      <c r="CR111">
        <v>13</v>
      </c>
      <c r="CS111" t="s">
        <v>1268</v>
      </c>
      <c r="CT111">
        <v>2.2000000476837158</v>
      </c>
      <c r="CU111" t="s">
        <v>2260</v>
      </c>
      <c r="CV111" t="s">
        <v>243</v>
      </c>
      <c r="CW111">
        <v>8</v>
      </c>
      <c r="CX111">
        <v>1</v>
      </c>
      <c r="CY111">
        <v>66884</v>
      </c>
      <c r="CZ111">
        <v>37</v>
      </c>
      <c r="DA111" t="s">
        <v>2261</v>
      </c>
      <c r="DB111" t="s">
        <v>250</v>
      </c>
      <c r="DC111">
        <v>1</v>
      </c>
      <c r="DD111">
        <v>5</v>
      </c>
      <c r="DE111" t="s">
        <v>2295</v>
      </c>
      <c r="DF111" t="s">
        <v>142</v>
      </c>
      <c r="DG111">
        <v>4</v>
      </c>
      <c r="DH111">
        <v>5</v>
      </c>
      <c r="DI111">
        <v>19491</v>
      </c>
      <c r="DJ111">
        <v>1524</v>
      </c>
      <c r="DK111" t="s">
        <v>2285</v>
      </c>
      <c r="DL111" t="s">
        <v>143</v>
      </c>
      <c r="DM111">
        <v>8</v>
      </c>
      <c r="DN111">
        <v>0</v>
      </c>
      <c r="DP111" t="s">
        <v>262</v>
      </c>
      <c r="DQ111">
        <v>0</v>
      </c>
      <c r="DR111">
        <v>57.400001525878913</v>
      </c>
      <c r="DS111" t="s">
        <v>2263</v>
      </c>
      <c r="DT111" t="s">
        <v>166</v>
      </c>
      <c r="DU111">
        <v>10</v>
      </c>
      <c r="DW111" t="s">
        <v>317</v>
      </c>
      <c r="DX111" t="s">
        <v>317</v>
      </c>
      <c r="DZ111" t="s">
        <v>167</v>
      </c>
      <c r="EA111">
        <v>0</v>
      </c>
      <c r="EB111">
        <v>0.1969999969005585</v>
      </c>
      <c r="ED111" t="s">
        <v>252</v>
      </c>
      <c r="EE111">
        <v>1</v>
      </c>
      <c r="EF111">
        <v>0</v>
      </c>
      <c r="EH111" t="s">
        <v>253</v>
      </c>
      <c r="EI111">
        <v>1</v>
      </c>
      <c r="EJ111" t="s">
        <v>317</v>
      </c>
      <c r="EL111" t="s">
        <v>264</v>
      </c>
      <c r="EM111">
        <v>0</v>
      </c>
      <c r="EN111">
        <v>0</v>
      </c>
      <c r="EO111" t="s">
        <v>2264</v>
      </c>
      <c r="EP111" t="s">
        <v>158</v>
      </c>
      <c r="EQ111">
        <v>7</v>
      </c>
      <c r="ER111" t="s">
        <v>2265</v>
      </c>
      <c r="ES111" t="s">
        <v>159</v>
      </c>
      <c r="ET111">
        <v>6</v>
      </c>
      <c r="EV111" t="s">
        <v>256</v>
      </c>
      <c r="EW111">
        <v>0</v>
      </c>
      <c r="EY111" t="s">
        <v>172</v>
      </c>
      <c r="EZ111">
        <v>10</v>
      </c>
      <c r="FA111">
        <v>10357</v>
      </c>
      <c r="FB111" t="s">
        <v>2289</v>
      </c>
      <c r="FC111" t="s">
        <v>152</v>
      </c>
      <c r="FD111">
        <v>10</v>
      </c>
      <c r="FH111" s="179"/>
    </row>
    <row r="112" spans="1:164" ht="15" customHeight="1" x14ac:dyDescent="0.25">
      <c r="A112" t="s">
        <v>1297</v>
      </c>
      <c r="B112" t="s">
        <v>1298</v>
      </c>
      <c r="C112" t="s">
        <v>2299</v>
      </c>
      <c r="D112">
        <v>10</v>
      </c>
      <c r="E112" t="s">
        <v>1256</v>
      </c>
      <c r="F112" t="s">
        <v>1287</v>
      </c>
      <c r="G112" t="s">
        <v>1288</v>
      </c>
      <c r="K112" t="s">
        <v>1289</v>
      </c>
      <c r="L112">
        <v>0.72592127323150635</v>
      </c>
      <c r="M112" t="s">
        <v>177</v>
      </c>
      <c r="N112" t="s">
        <v>178</v>
      </c>
      <c r="O112" t="s">
        <v>178</v>
      </c>
      <c r="P112" t="s">
        <v>178</v>
      </c>
      <c r="Q112" t="s">
        <v>178</v>
      </c>
      <c r="R112" t="s">
        <v>1299</v>
      </c>
      <c r="S112" t="s">
        <v>1291</v>
      </c>
      <c r="T112" t="s">
        <v>178</v>
      </c>
      <c r="V112" t="s">
        <v>1262</v>
      </c>
      <c r="W112">
        <v>533000</v>
      </c>
      <c r="X112">
        <v>0</v>
      </c>
      <c r="Y112" t="s">
        <v>178</v>
      </c>
      <c r="AB112">
        <v>2.0681336522102359E-2</v>
      </c>
      <c r="AC112">
        <v>6.5024890936911106E-3</v>
      </c>
      <c r="AD112">
        <v>0</v>
      </c>
      <c r="AE112">
        <v>3</v>
      </c>
      <c r="AF112">
        <v>4</v>
      </c>
      <c r="AG112">
        <v>3</v>
      </c>
      <c r="AH112">
        <v>9</v>
      </c>
      <c r="AI112">
        <v>0</v>
      </c>
      <c r="AJ112">
        <v>9</v>
      </c>
      <c r="AK112">
        <v>0</v>
      </c>
      <c r="AL112">
        <v>0</v>
      </c>
      <c r="AM112">
        <v>0</v>
      </c>
      <c r="AO112">
        <v>8.6161098480224609</v>
      </c>
      <c r="AS112">
        <v>0</v>
      </c>
      <c r="AT112">
        <v>3</v>
      </c>
      <c r="AU112">
        <v>3</v>
      </c>
      <c r="AV112">
        <v>3</v>
      </c>
      <c r="AW112">
        <v>0</v>
      </c>
      <c r="AX112">
        <v>0</v>
      </c>
      <c r="AY112">
        <v>1</v>
      </c>
      <c r="AZ112">
        <v>0</v>
      </c>
      <c r="BB112">
        <v>0</v>
      </c>
      <c r="BF112" t="s">
        <v>2300</v>
      </c>
      <c r="BG112" t="s">
        <v>2272</v>
      </c>
      <c r="BH112">
        <v>177666.671875</v>
      </c>
      <c r="BI112">
        <v>0.30000001192092901</v>
      </c>
      <c r="BJ112" t="s">
        <v>317</v>
      </c>
      <c r="BK112">
        <v>0.21400000154972079</v>
      </c>
      <c r="BL112" t="s">
        <v>178</v>
      </c>
      <c r="BM112" t="s">
        <v>317</v>
      </c>
      <c r="BO112" t="s">
        <v>178</v>
      </c>
      <c r="BQ112" t="s">
        <v>2292</v>
      </c>
      <c r="BT112" t="s">
        <v>178</v>
      </c>
      <c r="BY112" t="s">
        <v>2301</v>
      </c>
      <c r="BZ112" t="s">
        <v>1263</v>
      </c>
      <c r="CA112" t="s">
        <v>177</v>
      </c>
      <c r="CB112" t="s">
        <v>1264</v>
      </c>
      <c r="CE112" t="s">
        <v>1298</v>
      </c>
      <c r="CF112" t="s">
        <v>1297</v>
      </c>
      <c r="CG112" t="s">
        <v>1300</v>
      </c>
      <c r="CH112" t="s">
        <v>1266</v>
      </c>
      <c r="CI112" t="s">
        <v>1262</v>
      </c>
      <c r="CJ112" t="s">
        <v>49</v>
      </c>
      <c r="CK112" t="s">
        <v>1301</v>
      </c>
      <c r="CL112" t="s">
        <v>178</v>
      </c>
      <c r="CM112">
        <v>533000</v>
      </c>
      <c r="CN112">
        <v>0.30000001192092901</v>
      </c>
      <c r="CO112">
        <v>177666.671875</v>
      </c>
      <c r="CP112" t="s">
        <v>2300</v>
      </c>
      <c r="CQ112" t="s">
        <v>2272</v>
      </c>
      <c r="CR112">
        <v>3</v>
      </c>
      <c r="CS112" t="s">
        <v>1268</v>
      </c>
      <c r="CT112">
        <v>0.67000001668930054</v>
      </c>
      <c r="CU112" t="s">
        <v>2260</v>
      </c>
      <c r="CV112" t="s">
        <v>140</v>
      </c>
      <c r="CW112">
        <v>4</v>
      </c>
      <c r="CX112">
        <v>1</v>
      </c>
      <c r="CY112">
        <v>1301000</v>
      </c>
      <c r="CZ112">
        <v>0</v>
      </c>
      <c r="DA112" t="s">
        <v>2261</v>
      </c>
      <c r="DB112" t="s">
        <v>250</v>
      </c>
      <c r="DC112">
        <v>1</v>
      </c>
      <c r="DD112">
        <v>3</v>
      </c>
      <c r="DE112" t="s">
        <v>2151</v>
      </c>
      <c r="DF112" t="s">
        <v>236</v>
      </c>
      <c r="DG112">
        <v>10</v>
      </c>
      <c r="DH112">
        <v>3</v>
      </c>
      <c r="DI112">
        <v>5049</v>
      </c>
      <c r="DJ112">
        <v>1334</v>
      </c>
      <c r="DK112" t="s">
        <v>2302</v>
      </c>
      <c r="DL112" t="s">
        <v>248</v>
      </c>
      <c r="DM112">
        <v>6</v>
      </c>
      <c r="DN112">
        <v>0</v>
      </c>
      <c r="DP112" t="s">
        <v>262</v>
      </c>
      <c r="DQ112">
        <v>0</v>
      </c>
      <c r="DR112">
        <v>19.91500091552734</v>
      </c>
      <c r="DS112" t="s">
        <v>2263</v>
      </c>
      <c r="DT112" t="s">
        <v>263</v>
      </c>
      <c r="DU112">
        <v>2</v>
      </c>
      <c r="DW112" t="s">
        <v>317</v>
      </c>
      <c r="DX112" t="s">
        <v>317</v>
      </c>
      <c r="DZ112" t="s">
        <v>167</v>
      </c>
      <c r="EA112">
        <v>0</v>
      </c>
      <c r="EB112">
        <v>0.21400000154972079</v>
      </c>
      <c r="ED112" t="s">
        <v>252</v>
      </c>
      <c r="EE112">
        <v>1</v>
      </c>
      <c r="EF112">
        <v>0</v>
      </c>
      <c r="EH112" t="s">
        <v>253</v>
      </c>
      <c r="EI112">
        <v>1</v>
      </c>
      <c r="EJ112" t="s">
        <v>317</v>
      </c>
      <c r="EL112" t="s">
        <v>264</v>
      </c>
      <c r="EM112">
        <v>0</v>
      </c>
      <c r="EN112">
        <v>0</v>
      </c>
      <c r="EO112" t="s">
        <v>2264</v>
      </c>
      <c r="EP112" t="s">
        <v>158</v>
      </c>
      <c r="EQ112">
        <v>7</v>
      </c>
      <c r="ER112" t="s">
        <v>2265</v>
      </c>
      <c r="ES112" t="s">
        <v>159</v>
      </c>
      <c r="ET112">
        <v>6</v>
      </c>
      <c r="EV112" t="s">
        <v>256</v>
      </c>
      <c r="EW112">
        <v>0</v>
      </c>
      <c r="EY112" t="s">
        <v>172</v>
      </c>
      <c r="EZ112">
        <v>10</v>
      </c>
      <c r="FA112">
        <v>3000</v>
      </c>
      <c r="FB112" t="s">
        <v>2289</v>
      </c>
      <c r="FC112" t="s">
        <v>152</v>
      </c>
      <c r="FD112">
        <v>10</v>
      </c>
      <c r="FH112" s="179"/>
    </row>
    <row r="113" spans="1:164" ht="15" customHeight="1" x14ac:dyDescent="0.25">
      <c r="A113" t="s">
        <v>1302</v>
      </c>
      <c r="B113" t="s">
        <v>1303</v>
      </c>
      <c r="C113" t="s">
        <v>2303</v>
      </c>
      <c r="D113">
        <v>10</v>
      </c>
      <c r="E113" t="s">
        <v>1256</v>
      </c>
      <c r="F113" t="s">
        <v>1287</v>
      </c>
      <c r="G113" t="s">
        <v>1288</v>
      </c>
      <c r="K113" t="s">
        <v>1289</v>
      </c>
      <c r="L113">
        <v>4.3201284408569336</v>
      </c>
      <c r="M113" t="s">
        <v>177</v>
      </c>
      <c r="N113" t="s">
        <v>178</v>
      </c>
      <c r="O113" t="s">
        <v>178</v>
      </c>
      <c r="P113" t="s">
        <v>178</v>
      </c>
      <c r="Q113" t="s">
        <v>178</v>
      </c>
      <c r="R113" t="s">
        <v>1299</v>
      </c>
      <c r="S113" t="s">
        <v>1304</v>
      </c>
      <c r="T113" t="s">
        <v>178</v>
      </c>
      <c r="V113" t="s">
        <v>1262</v>
      </c>
      <c r="W113">
        <v>3970000</v>
      </c>
      <c r="X113">
        <v>0</v>
      </c>
      <c r="Y113" t="s">
        <v>178</v>
      </c>
      <c r="AB113">
        <v>0.4471152126789093</v>
      </c>
      <c r="AC113">
        <v>0.10272835195064541</v>
      </c>
      <c r="AD113">
        <v>0</v>
      </c>
      <c r="AE113">
        <v>8</v>
      </c>
      <c r="AF113">
        <v>36</v>
      </c>
      <c r="AG113">
        <v>5</v>
      </c>
      <c r="AH113">
        <v>1</v>
      </c>
      <c r="AI113">
        <v>13</v>
      </c>
      <c r="AJ113">
        <v>13</v>
      </c>
      <c r="AK113">
        <v>0</v>
      </c>
      <c r="AL113">
        <v>0</v>
      </c>
      <c r="AM113">
        <v>0.78692483901977539</v>
      </c>
      <c r="AO113">
        <v>195.9627380371094</v>
      </c>
      <c r="AS113">
        <v>0</v>
      </c>
      <c r="AT113">
        <v>0</v>
      </c>
      <c r="AU113">
        <v>0</v>
      </c>
      <c r="AV113">
        <v>0</v>
      </c>
      <c r="AW113">
        <v>0</v>
      </c>
      <c r="AX113">
        <v>0</v>
      </c>
      <c r="AY113">
        <v>1</v>
      </c>
      <c r="AZ113">
        <v>1</v>
      </c>
      <c r="BB113">
        <v>0</v>
      </c>
      <c r="BF113" t="s">
        <v>2255</v>
      </c>
      <c r="BG113" t="s">
        <v>2272</v>
      </c>
      <c r="BI113">
        <v>1.9999999552965161E-2</v>
      </c>
      <c r="BJ113" t="s">
        <v>317</v>
      </c>
      <c r="BK113">
        <v>2.4222727864980701E-2</v>
      </c>
      <c r="BL113" t="s">
        <v>178</v>
      </c>
      <c r="BM113" t="s">
        <v>317</v>
      </c>
      <c r="BO113" t="s">
        <v>178</v>
      </c>
      <c r="BQ113" t="s">
        <v>2292</v>
      </c>
      <c r="BT113" t="s">
        <v>178</v>
      </c>
      <c r="BY113" t="s">
        <v>2304</v>
      </c>
      <c r="BZ113" t="s">
        <v>1263</v>
      </c>
      <c r="CA113" t="s">
        <v>177</v>
      </c>
      <c r="CB113" t="s">
        <v>1264</v>
      </c>
      <c r="CE113" t="s">
        <v>1303</v>
      </c>
      <c r="CF113" t="s">
        <v>1302</v>
      </c>
      <c r="CG113" t="s">
        <v>1305</v>
      </c>
      <c r="CH113" t="s">
        <v>1266</v>
      </c>
      <c r="CI113" t="s">
        <v>1262</v>
      </c>
      <c r="CJ113" t="s">
        <v>49</v>
      </c>
      <c r="CK113" t="s">
        <v>1301</v>
      </c>
      <c r="CL113" t="s">
        <v>178</v>
      </c>
      <c r="CM113">
        <v>3970000</v>
      </c>
      <c r="CN113">
        <v>1.9999999552965161E-2</v>
      </c>
      <c r="CP113" t="s">
        <v>2255</v>
      </c>
      <c r="CQ113" t="s">
        <v>2272</v>
      </c>
      <c r="CR113">
        <v>8</v>
      </c>
      <c r="CS113" t="s">
        <v>1268</v>
      </c>
      <c r="CT113">
        <v>3.0999999046325679</v>
      </c>
      <c r="CU113" t="s">
        <v>2260</v>
      </c>
      <c r="CV113" t="s">
        <v>243</v>
      </c>
      <c r="CW113">
        <v>8</v>
      </c>
      <c r="CX113">
        <v>1</v>
      </c>
      <c r="CY113">
        <v>1301000</v>
      </c>
      <c r="CZ113">
        <v>22</v>
      </c>
      <c r="DA113" t="s">
        <v>2261</v>
      </c>
      <c r="DB113" t="s">
        <v>250</v>
      </c>
      <c r="DC113">
        <v>1</v>
      </c>
      <c r="DD113">
        <v>0</v>
      </c>
      <c r="DE113" t="s">
        <v>2305</v>
      </c>
      <c r="DF113" t="s">
        <v>260</v>
      </c>
      <c r="DG113">
        <v>0</v>
      </c>
      <c r="DH113">
        <v>0</v>
      </c>
      <c r="DI113">
        <v>0</v>
      </c>
      <c r="DJ113">
        <v>0</v>
      </c>
      <c r="DK113" t="s">
        <v>2262</v>
      </c>
      <c r="DL113" t="s">
        <v>261</v>
      </c>
      <c r="DM113">
        <v>2</v>
      </c>
      <c r="DN113">
        <v>0</v>
      </c>
      <c r="DP113" t="s">
        <v>262</v>
      </c>
      <c r="DQ113">
        <v>0</v>
      </c>
      <c r="DR113">
        <v>79.449996948242188</v>
      </c>
      <c r="DS113" t="s">
        <v>2263</v>
      </c>
      <c r="DT113" t="s">
        <v>166</v>
      </c>
      <c r="DU113">
        <v>10</v>
      </c>
      <c r="DW113" t="s">
        <v>317</v>
      </c>
      <c r="DX113" t="s">
        <v>317</v>
      </c>
      <c r="DZ113" t="s">
        <v>167</v>
      </c>
      <c r="EA113">
        <v>0</v>
      </c>
      <c r="EB113">
        <v>1.9999999552965161E-2</v>
      </c>
      <c r="ED113" t="s">
        <v>252</v>
      </c>
      <c r="EE113">
        <v>1</v>
      </c>
      <c r="EF113">
        <v>0</v>
      </c>
      <c r="EH113" t="s">
        <v>253</v>
      </c>
      <c r="EI113">
        <v>1</v>
      </c>
      <c r="EJ113" t="s">
        <v>317</v>
      </c>
      <c r="EL113" t="s">
        <v>264</v>
      </c>
      <c r="EM113">
        <v>0</v>
      </c>
      <c r="EN113">
        <v>0</v>
      </c>
      <c r="EO113" t="s">
        <v>2264</v>
      </c>
      <c r="EP113" t="s">
        <v>158</v>
      </c>
      <c r="EQ113">
        <v>7</v>
      </c>
      <c r="ER113" t="s">
        <v>2265</v>
      </c>
      <c r="ES113" t="s">
        <v>159</v>
      </c>
      <c r="ET113">
        <v>6</v>
      </c>
      <c r="EV113" t="s">
        <v>256</v>
      </c>
      <c r="EW113">
        <v>0</v>
      </c>
      <c r="EY113" t="s">
        <v>172</v>
      </c>
      <c r="EZ113">
        <v>10</v>
      </c>
      <c r="FA113">
        <v>2729</v>
      </c>
      <c r="FB113" t="s">
        <v>2289</v>
      </c>
      <c r="FC113" t="s">
        <v>152</v>
      </c>
      <c r="FD113">
        <v>10</v>
      </c>
      <c r="FH113" s="179"/>
    </row>
    <row r="114" spans="1:164" ht="15" customHeight="1" x14ac:dyDescent="0.25">
      <c r="A114" t="s">
        <v>1308</v>
      </c>
      <c r="B114" t="s">
        <v>1309</v>
      </c>
      <c r="C114" t="s">
        <v>2306</v>
      </c>
      <c r="D114">
        <v>10</v>
      </c>
      <c r="E114" t="s">
        <v>1256</v>
      </c>
      <c r="F114" t="s">
        <v>1287</v>
      </c>
      <c r="G114" t="s">
        <v>1288</v>
      </c>
      <c r="K114" t="s">
        <v>1289</v>
      </c>
      <c r="L114">
        <v>23.833343505859379</v>
      </c>
      <c r="M114" t="s">
        <v>177</v>
      </c>
      <c r="N114" t="s">
        <v>178</v>
      </c>
      <c r="O114" t="s">
        <v>178</v>
      </c>
      <c r="P114" t="s">
        <v>178</v>
      </c>
      <c r="Q114" t="s">
        <v>178</v>
      </c>
      <c r="R114" t="s">
        <v>1299</v>
      </c>
      <c r="S114" t="s">
        <v>1310</v>
      </c>
      <c r="T114" t="s">
        <v>178</v>
      </c>
      <c r="V114" t="s">
        <v>1262</v>
      </c>
      <c r="W114">
        <v>2860000</v>
      </c>
      <c r="X114">
        <v>0</v>
      </c>
      <c r="Y114" t="s">
        <v>178</v>
      </c>
      <c r="AB114">
        <v>3.1902816295623779</v>
      </c>
      <c r="AC114">
        <v>1.0410634279251101</v>
      </c>
      <c r="AD114">
        <v>0</v>
      </c>
      <c r="AE114">
        <v>130</v>
      </c>
      <c r="AF114">
        <v>142</v>
      </c>
      <c r="AG114">
        <v>54</v>
      </c>
      <c r="AH114">
        <v>111</v>
      </c>
      <c r="AI114">
        <v>207</v>
      </c>
      <c r="AJ114">
        <v>207</v>
      </c>
      <c r="AK114">
        <v>0</v>
      </c>
      <c r="AL114">
        <v>2</v>
      </c>
      <c r="AM114">
        <v>4.3721222877502441</v>
      </c>
      <c r="AO114">
        <v>1388.7685546875</v>
      </c>
      <c r="AS114">
        <v>0</v>
      </c>
      <c r="AT114">
        <v>0</v>
      </c>
      <c r="AU114">
        <v>0</v>
      </c>
      <c r="AV114">
        <v>0</v>
      </c>
      <c r="AW114">
        <v>0</v>
      </c>
      <c r="AX114">
        <v>0</v>
      </c>
      <c r="AY114">
        <v>1</v>
      </c>
      <c r="AZ114">
        <v>1</v>
      </c>
      <c r="BB114">
        <v>0</v>
      </c>
      <c r="BF114" t="s">
        <v>2255</v>
      </c>
      <c r="BG114" t="s">
        <v>2272</v>
      </c>
      <c r="BI114">
        <v>7.0000000298023224E-2</v>
      </c>
      <c r="BJ114" t="s">
        <v>317</v>
      </c>
      <c r="BK114">
        <v>0.1311250030994415</v>
      </c>
      <c r="BL114" t="s">
        <v>178</v>
      </c>
      <c r="BM114" t="s">
        <v>317</v>
      </c>
      <c r="BO114" t="s">
        <v>178</v>
      </c>
      <c r="BQ114" t="s">
        <v>2292</v>
      </c>
      <c r="BT114" t="s">
        <v>178</v>
      </c>
      <c r="BY114" t="s">
        <v>2307</v>
      </c>
      <c r="BZ114" t="s">
        <v>1263</v>
      </c>
      <c r="CA114" t="s">
        <v>177</v>
      </c>
      <c r="CB114" t="s">
        <v>1264</v>
      </c>
      <c r="CE114" t="s">
        <v>1309</v>
      </c>
      <c r="CF114" t="s">
        <v>1308</v>
      </c>
      <c r="CG114" t="s">
        <v>1311</v>
      </c>
      <c r="CH114" t="s">
        <v>1266</v>
      </c>
      <c r="CI114" t="s">
        <v>1262</v>
      </c>
      <c r="CJ114" t="s">
        <v>49</v>
      </c>
      <c r="CK114" t="s">
        <v>1301</v>
      </c>
      <c r="CL114" t="s">
        <v>178</v>
      </c>
      <c r="CM114">
        <v>2860000</v>
      </c>
      <c r="CN114">
        <v>7.0000000298023224E-2</v>
      </c>
      <c r="CP114" t="s">
        <v>2255</v>
      </c>
      <c r="CQ114" t="s">
        <v>2272</v>
      </c>
      <c r="CR114">
        <v>131</v>
      </c>
      <c r="CS114" t="s">
        <v>1268</v>
      </c>
      <c r="CT114">
        <v>7.8000001907348633</v>
      </c>
      <c r="CU114" t="s">
        <v>2260</v>
      </c>
      <c r="CV114" t="s">
        <v>153</v>
      </c>
      <c r="CW114">
        <v>10</v>
      </c>
      <c r="CX114">
        <v>1</v>
      </c>
      <c r="CY114">
        <v>1301000</v>
      </c>
      <c r="CZ114">
        <v>211</v>
      </c>
      <c r="DA114" t="s">
        <v>2261</v>
      </c>
      <c r="DB114" t="s">
        <v>250</v>
      </c>
      <c r="DC114">
        <v>1</v>
      </c>
      <c r="DD114">
        <v>0</v>
      </c>
      <c r="DE114" t="s">
        <v>2308</v>
      </c>
      <c r="DF114" t="s">
        <v>260</v>
      </c>
      <c r="DG114">
        <v>0</v>
      </c>
      <c r="DH114">
        <v>0</v>
      </c>
      <c r="DI114">
        <v>0</v>
      </c>
      <c r="DJ114">
        <v>0</v>
      </c>
      <c r="DK114" t="s">
        <v>2262</v>
      </c>
      <c r="DL114" t="s">
        <v>261</v>
      </c>
      <c r="DM114">
        <v>2</v>
      </c>
      <c r="DN114">
        <v>0</v>
      </c>
      <c r="DP114" t="s">
        <v>262</v>
      </c>
      <c r="DQ114">
        <v>0</v>
      </c>
      <c r="DR114">
        <v>194.6000061035156</v>
      </c>
      <c r="DS114" t="s">
        <v>2263</v>
      </c>
      <c r="DT114" t="s">
        <v>166</v>
      </c>
      <c r="DU114">
        <v>10</v>
      </c>
      <c r="DW114" t="s">
        <v>317</v>
      </c>
      <c r="DX114" t="s">
        <v>317</v>
      </c>
      <c r="DZ114" t="s">
        <v>167</v>
      </c>
      <c r="EA114">
        <v>0</v>
      </c>
      <c r="EB114">
        <v>0.10000000149011611</v>
      </c>
      <c r="ED114" t="s">
        <v>252</v>
      </c>
      <c r="EE114">
        <v>1</v>
      </c>
      <c r="EF114">
        <v>0</v>
      </c>
      <c r="EH114" t="s">
        <v>253</v>
      </c>
      <c r="EI114">
        <v>1</v>
      </c>
      <c r="EJ114" t="s">
        <v>317</v>
      </c>
      <c r="EL114" t="s">
        <v>264</v>
      </c>
      <c r="EM114">
        <v>0</v>
      </c>
      <c r="EN114">
        <v>0</v>
      </c>
      <c r="EO114" t="s">
        <v>2264</v>
      </c>
      <c r="EP114" t="s">
        <v>158</v>
      </c>
      <c r="EQ114">
        <v>7</v>
      </c>
      <c r="ER114" t="s">
        <v>2265</v>
      </c>
      <c r="ES114" t="s">
        <v>159</v>
      </c>
      <c r="ET114">
        <v>6</v>
      </c>
      <c r="EV114" t="s">
        <v>256</v>
      </c>
      <c r="EW114">
        <v>0</v>
      </c>
      <c r="EY114" t="s">
        <v>172</v>
      </c>
      <c r="EZ114">
        <v>10</v>
      </c>
      <c r="FA114">
        <v>1561</v>
      </c>
      <c r="FB114" t="s">
        <v>2289</v>
      </c>
      <c r="FC114" t="s">
        <v>152</v>
      </c>
      <c r="FD114">
        <v>10</v>
      </c>
      <c r="FH114" s="179"/>
    </row>
    <row r="115" spans="1:164" ht="15" customHeight="1" x14ac:dyDescent="0.25">
      <c r="A115" t="s">
        <v>1324</v>
      </c>
      <c r="B115" t="s">
        <v>1325</v>
      </c>
      <c r="C115" t="s">
        <v>2309</v>
      </c>
      <c r="D115">
        <v>10</v>
      </c>
      <c r="E115" t="s">
        <v>1256</v>
      </c>
      <c r="F115" t="s">
        <v>1287</v>
      </c>
      <c r="G115" t="s">
        <v>1326</v>
      </c>
      <c r="K115" t="s">
        <v>1327</v>
      </c>
      <c r="L115">
        <v>4.0575690567493439E-2</v>
      </c>
      <c r="M115" t="s">
        <v>177</v>
      </c>
      <c r="N115" t="s">
        <v>178</v>
      </c>
      <c r="O115" t="s">
        <v>178</v>
      </c>
      <c r="P115" t="s">
        <v>178</v>
      </c>
      <c r="Q115" t="s">
        <v>178</v>
      </c>
      <c r="R115" t="s">
        <v>1328</v>
      </c>
      <c r="S115" t="s">
        <v>1329</v>
      </c>
      <c r="T115" t="s">
        <v>178</v>
      </c>
      <c r="V115" t="s">
        <v>1049</v>
      </c>
      <c r="W115">
        <v>1050000</v>
      </c>
      <c r="X115">
        <v>0</v>
      </c>
      <c r="Y115" t="s">
        <v>178</v>
      </c>
      <c r="AB115">
        <v>1.9571492448449131E-2</v>
      </c>
      <c r="AC115">
        <v>2.6959273964166641E-3</v>
      </c>
      <c r="AD115">
        <v>0</v>
      </c>
      <c r="AE115">
        <v>12</v>
      </c>
      <c r="AF115">
        <v>1</v>
      </c>
      <c r="AG115">
        <v>10</v>
      </c>
      <c r="AH115">
        <v>14</v>
      </c>
      <c r="AI115">
        <v>11</v>
      </c>
      <c r="AJ115">
        <v>14</v>
      </c>
      <c r="AK115">
        <v>0</v>
      </c>
      <c r="AL115">
        <v>0</v>
      </c>
      <c r="AM115">
        <v>0.48071762919425959</v>
      </c>
      <c r="AO115">
        <v>3.8053662776947021</v>
      </c>
      <c r="AS115">
        <v>0</v>
      </c>
      <c r="AT115">
        <v>11</v>
      </c>
      <c r="AU115">
        <v>0</v>
      </c>
      <c r="AV115">
        <v>10</v>
      </c>
      <c r="AW115">
        <v>10</v>
      </c>
      <c r="AX115">
        <v>0</v>
      </c>
      <c r="AY115">
        <v>0</v>
      </c>
      <c r="AZ115">
        <v>0</v>
      </c>
      <c r="BB115">
        <v>0</v>
      </c>
      <c r="BF115" t="s">
        <v>317</v>
      </c>
      <c r="BG115" t="s">
        <v>317</v>
      </c>
      <c r="BH115">
        <v>95455</v>
      </c>
      <c r="BI115">
        <v>1.049999952316284</v>
      </c>
      <c r="BJ115" t="s">
        <v>2310</v>
      </c>
      <c r="BK115">
        <v>0.1817999929189682</v>
      </c>
      <c r="BL115" t="s">
        <v>178</v>
      </c>
      <c r="BM115" t="s">
        <v>317</v>
      </c>
      <c r="BO115" t="s">
        <v>178</v>
      </c>
      <c r="BQ115" t="s">
        <v>2311</v>
      </c>
      <c r="BT115" t="s">
        <v>178</v>
      </c>
      <c r="BZ115" t="s">
        <v>1263</v>
      </c>
      <c r="CA115" t="s">
        <v>177</v>
      </c>
      <c r="CB115" t="s">
        <v>1264</v>
      </c>
      <c r="CE115" t="s">
        <v>1325</v>
      </c>
      <c r="CF115" t="s">
        <v>1324</v>
      </c>
      <c r="CG115" t="s">
        <v>2312</v>
      </c>
      <c r="CH115" t="s">
        <v>1266</v>
      </c>
      <c r="CI115" t="s">
        <v>1049</v>
      </c>
      <c r="CJ115" t="s">
        <v>49</v>
      </c>
      <c r="CK115" t="s">
        <v>1330</v>
      </c>
      <c r="CL115" t="s">
        <v>177</v>
      </c>
      <c r="CM115">
        <v>1050000</v>
      </c>
      <c r="CN115">
        <v>1.049999952316284</v>
      </c>
      <c r="CO115">
        <v>95454.546875</v>
      </c>
      <c r="CP115" t="s">
        <v>317</v>
      </c>
      <c r="CQ115" t="s">
        <v>317</v>
      </c>
      <c r="CR115">
        <v>12</v>
      </c>
      <c r="CS115" t="s">
        <v>1268</v>
      </c>
      <c r="CT115">
        <v>15.10000038146973</v>
      </c>
      <c r="CU115" t="s">
        <v>2313</v>
      </c>
      <c r="CV115" t="s">
        <v>153</v>
      </c>
      <c r="CW115">
        <v>10</v>
      </c>
      <c r="CX115">
        <v>1</v>
      </c>
      <c r="CY115">
        <v>2456</v>
      </c>
      <c r="CZ115">
        <v>10</v>
      </c>
      <c r="DA115" t="s">
        <v>2314</v>
      </c>
      <c r="DB115" t="s">
        <v>250</v>
      </c>
      <c r="DC115">
        <v>1</v>
      </c>
      <c r="DD115">
        <v>11</v>
      </c>
      <c r="DE115" t="s">
        <v>2315</v>
      </c>
      <c r="DF115" t="s">
        <v>236</v>
      </c>
      <c r="DG115">
        <v>10</v>
      </c>
      <c r="DH115">
        <v>11</v>
      </c>
      <c r="DI115">
        <v>74296</v>
      </c>
      <c r="DJ115">
        <v>0</v>
      </c>
      <c r="DK115" t="s">
        <v>2316</v>
      </c>
      <c r="DL115" t="s">
        <v>237</v>
      </c>
      <c r="DM115">
        <v>10</v>
      </c>
      <c r="DN115">
        <v>0</v>
      </c>
      <c r="DP115" t="s">
        <v>262</v>
      </c>
      <c r="DQ115">
        <v>0</v>
      </c>
      <c r="DR115">
        <v>373.45001220703119</v>
      </c>
      <c r="DS115" t="s">
        <v>2263</v>
      </c>
      <c r="DT115" t="s">
        <v>166</v>
      </c>
      <c r="DU115">
        <v>10</v>
      </c>
      <c r="DW115" t="s">
        <v>317</v>
      </c>
      <c r="DX115" t="s">
        <v>317</v>
      </c>
      <c r="DZ115" t="s">
        <v>167</v>
      </c>
      <c r="EA115">
        <v>0</v>
      </c>
      <c r="EB115">
        <v>0.1800000071525574</v>
      </c>
      <c r="ED115" t="s">
        <v>252</v>
      </c>
      <c r="EE115">
        <v>1</v>
      </c>
      <c r="EF115">
        <v>0</v>
      </c>
      <c r="EH115" t="s">
        <v>253</v>
      </c>
      <c r="EI115">
        <v>1</v>
      </c>
      <c r="EJ115" t="s">
        <v>2310</v>
      </c>
      <c r="EK115" t="s">
        <v>2317</v>
      </c>
      <c r="EL115" t="s">
        <v>169</v>
      </c>
      <c r="EM115">
        <v>1</v>
      </c>
      <c r="EN115">
        <v>0</v>
      </c>
      <c r="EO115" t="s">
        <v>2318</v>
      </c>
      <c r="EP115" t="s">
        <v>241</v>
      </c>
      <c r="EQ115">
        <v>10</v>
      </c>
      <c r="ER115" t="s">
        <v>2265</v>
      </c>
      <c r="ES115" t="s">
        <v>159</v>
      </c>
      <c r="ET115">
        <v>6</v>
      </c>
      <c r="EU115" t="s">
        <v>2319</v>
      </c>
      <c r="EV115" t="s">
        <v>160</v>
      </c>
      <c r="EW115">
        <v>3</v>
      </c>
      <c r="EY115" t="s">
        <v>172</v>
      </c>
      <c r="EZ115">
        <v>10</v>
      </c>
      <c r="FB115" t="s">
        <v>2320</v>
      </c>
      <c r="FC115" t="s">
        <v>257</v>
      </c>
      <c r="FD115">
        <v>0</v>
      </c>
      <c r="FH115" s="179"/>
    </row>
    <row r="116" spans="1:164" ht="15" customHeight="1" x14ac:dyDescent="0.25">
      <c r="A116" t="s">
        <v>1332</v>
      </c>
      <c r="B116" t="s">
        <v>1333</v>
      </c>
      <c r="C116" t="s">
        <v>2321</v>
      </c>
      <c r="D116">
        <v>10</v>
      </c>
      <c r="E116" t="s">
        <v>1256</v>
      </c>
      <c r="F116" t="s">
        <v>1287</v>
      </c>
      <c r="G116" t="s">
        <v>1326</v>
      </c>
      <c r="K116" t="s">
        <v>1327</v>
      </c>
      <c r="L116">
        <v>2.3365316912531849E-2</v>
      </c>
      <c r="M116" t="s">
        <v>177</v>
      </c>
      <c r="N116" t="s">
        <v>178</v>
      </c>
      <c r="O116" t="s">
        <v>178</v>
      </c>
      <c r="P116" t="s">
        <v>178</v>
      </c>
      <c r="Q116" t="s">
        <v>178</v>
      </c>
      <c r="R116" t="s">
        <v>1299</v>
      </c>
      <c r="S116" t="s">
        <v>1334</v>
      </c>
      <c r="T116" t="s">
        <v>178</v>
      </c>
      <c r="V116" t="s">
        <v>1335</v>
      </c>
      <c r="W116">
        <v>2800000</v>
      </c>
      <c r="X116">
        <v>0</v>
      </c>
      <c r="Y116" t="s">
        <v>178</v>
      </c>
      <c r="AB116">
        <v>2.1950662136077881E-2</v>
      </c>
      <c r="AC116">
        <v>1.3985539553686981E-3</v>
      </c>
      <c r="AD116">
        <v>0</v>
      </c>
      <c r="AE116">
        <v>19</v>
      </c>
      <c r="AF116">
        <v>0</v>
      </c>
      <c r="AG116">
        <v>19</v>
      </c>
      <c r="AH116">
        <v>20</v>
      </c>
      <c r="AI116">
        <v>28</v>
      </c>
      <c r="AJ116">
        <v>28</v>
      </c>
      <c r="AK116">
        <v>0</v>
      </c>
      <c r="AL116">
        <v>0</v>
      </c>
      <c r="AM116">
        <v>0.1097777113318443</v>
      </c>
      <c r="AO116">
        <v>7.7852063179016113</v>
      </c>
      <c r="AS116">
        <v>0</v>
      </c>
      <c r="AT116">
        <v>15</v>
      </c>
      <c r="AU116">
        <v>0</v>
      </c>
      <c r="AV116">
        <v>15</v>
      </c>
      <c r="AW116">
        <v>28</v>
      </c>
      <c r="AX116">
        <v>0</v>
      </c>
      <c r="AY116">
        <v>0</v>
      </c>
      <c r="AZ116">
        <v>0</v>
      </c>
      <c r="BB116">
        <v>0</v>
      </c>
      <c r="BF116" t="s">
        <v>317</v>
      </c>
      <c r="BG116" t="s">
        <v>317</v>
      </c>
      <c r="BH116">
        <v>186666.671875</v>
      </c>
      <c r="BI116">
        <v>1</v>
      </c>
      <c r="BJ116" t="s">
        <v>317</v>
      </c>
      <c r="BK116">
        <v>0.34389999508857733</v>
      </c>
      <c r="BL116" t="s">
        <v>178</v>
      </c>
      <c r="BM116" t="s">
        <v>317</v>
      </c>
      <c r="BO116" t="s">
        <v>178</v>
      </c>
      <c r="BQ116" t="s">
        <v>2311</v>
      </c>
      <c r="BT116" t="s">
        <v>178</v>
      </c>
      <c r="BZ116" t="s">
        <v>1263</v>
      </c>
      <c r="CA116" t="s">
        <v>177</v>
      </c>
      <c r="CB116" t="s">
        <v>1264</v>
      </c>
      <c r="CE116" t="s">
        <v>1333</v>
      </c>
      <c r="CF116" t="s">
        <v>1332</v>
      </c>
      <c r="CG116" t="s">
        <v>2322</v>
      </c>
      <c r="CH116" t="s">
        <v>1266</v>
      </c>
      <c r="CI116" t="s">
        <v>1335</v>
      </c>
      <c r="CJ116" t="s">
        <v>49</v>
      </c>
      <c r="CK116" t="s">
        <v>1336</v>
      </c>
      <c r="CL116" t="s">
        <v>178</v>
      </c>
      <c r="CM116">
        <v>2800000</v>
      </c>
      <c r="CN116">
        <v>1</v>
      </c>
      <c r="CO116">
        <v>186666.671875</v>
      </c>
      <c r="CP116" t="s">
        <v>317</v>
      </c>
      <c r="CQ116" t="s">
        <v>317</v>
      </c>
      <c r="CR116">
        <v>19</v>
      </c>
      <c r="CS116" t="s">
        <v>1268</v>
      </c>
      <c r="CT116">
        <v>3.2000000476837158</v>
      </c>
      <c r="CU116" t="s">
        <v>2323</v>
      </c>
      <c r="CV116" t="s">
        <v>243</v>
      </c>
      <c r="CW116">
        <v>8</v>
      </c>
      <c r="CX116">
        <v>1</v>
      </c>
      <c r="CY116">
        <v>1301000</v>
      </c>
      <c r="CZ116">
        <v>28</v>
      </c>
      <c r="DA116" t="s">
        <v>2324</v>
      </c>
      <c r="DB116" t="s">
        <v>250</v>
      </c>
      <c r="DC116">
        <v>1</v>
      </c>
      <c r="DD116">
        <v>15</v>
      </c>
      <c r="DE116" t="s">
        <v>2325</v>
      </c>
      <c r="DF116" t="s">
        <v>236</v>
      </c>
      <c r="DG116">
        <v>10</v>
      </c>
      <c r="DH116">
        <v>15</v>
      </c>
      <c r="DI116">
        <v>2625000</v>
      </c>
      <c r="DJ116">
        <v>0</v>
      </c>
      <c r="DK116" t="s">
        <v>2326</v>
      </c>
      <c r="DL116" t="s">
        <v>237</v>
      </c>
      <c r="DM116">
        <v>10</v>
      </c>
      <c r="DN116">
        <v>0</v>
      </c>
      <c r="DP116" t="s">
        <v>262</v>
      </c>
      <c r="DQ116">
        <v>0</v>
      </c>
      <c r="DR116">
        <v>81.900001525878906</v>
      </c>
      <c r="DS116" t="s">
        <v>2263</v>
      </c>
      <c r="DT116" t="s">
        <v>166</v>
      </c>
      <c r="DU116">
        <v>10</v>
      </c>
      <c r="DW116" t="s">
        <v>317</v>
      </c>
      <c r="DX116" t="s">
        <v>317</v>
      </c>
      <c r="DZ116" t="s">
        <v>167</v>
      </c>
      <c r="EA116">
        <v>0</v>
      </c>
      <c r="EB116">
        <v>0.34400001168251038</v>
      </c>
      <c r="ED116" t="s">
        <v>146</v>
      </c>
      <c r="EE116">
        <v>4</v>
      </c>
      <c r="EF116">
        <v>0</v>
      </c>
      <c r="EH116" t="s">
        <v>253</v>
      </c>
      <c r="EI116">
        <v>1</v>
      </c>
      <c r="EJ116" t="s">
        <v>317</v>
      </c>
      <c r="EL116" t="s">
        <v>264</v>
      </c>
      <c r="EM116">
        <v>0</v>
      </c>
      <c r="EN116">
        <v>0</v>
      </c>
      <c r="EO116" t="s">
        <v>2318</v>
      </c>
      <c r="EP116" t="s">
        <v>241</v>
      </c>
      <c r="EQ116">
        <v>10</v>
      </c>
      <c r="ER116" t="s">
        <v>2265</v>
      </c>
      <c r="ES116" t="s">
        <v>159</v>
      </c>
      <c r="ET116">
        <v>6</v>
      </c>
      <c r="EV116" t="s">
        <v>256</v>
      </c>
      <c r="EW116">
        <v>0</v>
      </c>
      <c r="EY116" t="s">
        <v>172</v>
      </c>
      <c r="EZ116">
        <v>10</v>
      </c>
      <c r="FB116" t="s">
        <v>2320</v>
      </c>
      <c r="FC116" t="s">
        <v>257</v>
      </c>
      <c r="FD116">
        <v>0</v>
      </c>
      <c r="FH116" s="179"/>
    </row>
    <row r="117" spans="1:164" ht="15" customHeight="1" x14ac:dyDescent="0.25">
      <c r="A117" t="s">
        <v>1337</v>
      </c>
      <c r="B117" t="s">
        <v>1338</v>
      </c>
      <c r="C117" t="s">
        <v>2327</v>
      </c>
      <c r="D117">
        <v>10</v>
      </c>
      <c r="E117" t="s">
        <v>1256</v>
      </c>
      <c r="F117" t="s">
        <v>1287</v>
      </c>
      <c r="G117" t="s">
        <v>1326</v>
      </c>
      <c r="K117" t="s">
        <v>1327</v>
      </c>
      <c r="L117">
        <v>0.1514563262462616</v>
      </c>
      <c r="M117" t="s">
        <v>177</v>
      </c>
      <c r="N117" t="s">
        <v>178</v>
      </c>
      <c r="O117" t="s">
        <v>178</v>
      </c>
      <c r="P117" t="s">
        <v>178</v>
      </c>
      <c r="Q117" t="s">
        <v>178</v>
      </c>
      <c r="R117" t="s">
        <v>1299</v>
      </c>
      <c r="S117" t="s">
        <v>1313</v>
      </c>
      <c r="T117" t="s">
        <v>178</v>
      </c>
      <c r="V117" t="s">
        <v>1335</v>
      </c>
      <c r="W117">
        <v>6980000</v>
      </c>
      <c r="X117">
        <v>0</v>
      </c>
      <c r="Y117" t="s">
        <v>178</v>
      </c>
      <c r="AB117">
        <v>0.14801611006259921</v>
      </c>
      <c r="AC117">
        <v>2.820072695612907E-3</v>
      </c>
      <c r="AD117">
        <v>0</v>
      </c>
      <c r="AE117">
        <v>94</v>
      </c>
      <c r="AF117">
        <v>1</v>
      </c>
      <c r="AG117">
        <v>73</v>
      </c>
      <c r="AH117">
        <v>94</v>
      </c>
      <c r="AI117">
        <v>109</v>
      </c>
      <c r="AJ117">
        <v>109</v>
      </c>
      <c r="AK117">
        <v>0</v>
      </c>
      <c r="AL117">
        <v>0</v>
      </c>
      <c r="AM117">
        <v>0.58752328157424927</v>
      </c>
      <c r="AO117">
        <v>31.867849349975589</v>
      </c>
      <c r="AS117">
        <v>0</v>
      </c>
      <c r="AT117">
        <v>39</v>
      </c>
      <c r="AU117">
        <v>0</v>
      </c>
      <c r="AV117">
        <v>39</v>
      </c>
      <c r="AW117">
        <v>109</v>
      </c>
      <c r="AX117">
        <v>0</v>
      </c>
      <c r="AY117">
        <v>0</v>
      </c>
      <c r="AZ117">
        <v>0</v>
      </c>
      <c r="BB117">
        <v>0</v>
      </c>
      <c r="BF117" t="s">
        <v>317</v>
      </c>
      <c r="BG117" t="s">
        <v>317</v>
      </c>
      <c r="BH117">
        <v>178974.359375</v>
      </c>
      <c r="BI117">
        <v>1.029999971389771</v>
      </c>
      <c r="BJ117" t="s">
        <v>317</v>
      </c>
      <c r="BK117">
        <v>0.53078633546829224</v>
      </c>
      <c r="BL117" t="s">
        <v>178</v>
      </c>
      <c r="BM117" t="s">
        <v>317</v>
      </c>
      <c r="BO117" t="s">
        <v>178</v>
      </c>
      <c r="BQ117" t="s">
        <v>2311</v>
      </c>
      <c r="BT117" t="s">
        <v>178</v>
      </c>
      <c r="BZ117" t="s">
        <v>1263</v>
      </c>
      <c r="CA117" t="s">
        <v>177</v>
      </c>
      <c r="CB117" t="s">
        <v>1264</v>
      </c>
      <c r="CE117" t="s">
        <v>1338</v>
      </c>
      <c r="CF117" t="s">
        <v>1337</v>
      </c>
      <c r="CG117" t="s">
        <v>2328</v>
      </c>
      <c r="CH117" t="s">
        <v>1266</v>
      </c>
      <c r="CI117" t="s">
        <v>1335</v>
      </c>
      <c r="CJ117" t="s">
        <v>49</v>
      </c>
      <c r="CK117" t="s">
        <v>1339</v>
      </c>
      <c r="CL117" t="s">
        <v>178</v>
      </c>
      <c r="CM117">
        <v>6980000</v>
      </c>
      <c r="CN117">
        <v>1.029999971389771</v>
      </c>
      <c r="CO117">
        <v>178974.359375</v>
      </c>
      <c r="CP117" t="s">
        <v>317</v>
      </c>
      <c r="CQ117" t="s">
        <v>317</v>
      </c>
      <c r="CR117">
        <v>95</v>
      </c>
      <c r="CS117" t="s">
        <v>1268</v>
      </c>
      <c r="CT117">
        <v>2.7000000476837158</v>
      </c>
      <c r="CU117" t="s">
        <v>2323</v>
      </c>
      <c r="CV117" t="s">
        <v>243</v>
      </c>
      <c r="CW117">
        <v>8</v>
      </c>
      <c r="CX117">
        <v>1</v>
      </c>
      <c r="CY117">
        <v>1301000</v>
      </c>
      <c r="CZ117">
        <v>109</v>
      </c>
      <c r="DA117" t="s">
        <v>2329</v>
      </c>
      <c r="DB117" t="s">
        <v>250</v>
      </c>
      <c r="DC117">
        <v>1</v>
      </c>
      <c r="DD117">
        <v>39</v>
      </c>
      <c r="DE117" t="s">
        <v>2330</v>
      </c>
      <c r="DF117" t="s">
        <v>142</v>
      </c>
      <c r="DG117">
        <v>4</v>
      </c>
      <c r="DH117">
        <v>39</v>
      </c>
      <c r="DI117">
        <v>6767394</v>
      </c>
      <c r="DJ117">
        <v>0</v>
      </c>
      <c r="DK117" t="s">
        <v>2326</v>
      </c>
      <c r="DL117" t="s">
        <v>237</v>
      </c>
      <c r="DM117">
        <v>10</v>
      </c>
      <c r="DN117">
        <v>0</v>
      </c>
      <c r="DP117" t="s">
        <v>262</v>
      </c>
      <c r="DQ117">
        <v>0</v>
      </c>
      <c r="DR117">
        <v>69.650001525878906</v>
      </c>
      <c r="DS117" t="s">
        <v>2263</v>
      </c>
      <c r="DT117" t="s">
        <v>166</v>
      </c>
      <c r="DU117">
        <v>10</v>
      </c>
      <c r="DW117" t="s">
        <v>317</v>
      </c>
      <c r="DX117" t="s">
        <v>317</v>
      </c>
      <c r="DZ117" t="s">
        <v>167</v>
      </c>
      <c r="EA117">
        <v>0</v>
      </c>
      <c r="EB117">
        <v>0.52999997138977051</v>
      </c>
      <c r="ED117" t="s">
        <v>168</v>
      </c>
      <c r="EE117">
        <v>7</v>
      </c>
      <c r="EF117">
        <v>0</v>
      </c>
      <c r="EH117" t="s">
        <v>253</v>
      </c>
      <c r="EI117">
        <v>1</v>
      </c>
      <c r="EJ117" t="s">
        <v>317</v>
      </c>
      <c r="EL117" t="s">
        <v>264</v>
      </c>
      <c r="EM117">
        <v>0</v>
      </c>
      <c r="EN117">
        <v>0</v>
      </c>
      <c r="EO117" t="s">
        <v>2318</v>
      </c>
      <c r="EP117" t="s">
        <v>241</v>
      </c>
      <c r="EQ117">
        <v>10</v>
      </c>
      <c r="ER117" t="s">
        <v>2265</v>
      </c>
      <c r="ES117" t="s">
        <v>159</v>
      </c>
      <c r="ET117">
        <v>6</v>
      </c>
      <c r="EV117" t="s">
        <v>256</v>
      </c>
      <c r="EW117">
        <v>0</v>
      </c>
      <c r="EY117" t="s">
        <v>172</v>
      </c>
      <c r="EZ117">
        <v>10</v>
      </c>
      <c r="FB117" t="s">
        <v>2320</v>
      </c>
      <c r="FC117" t="s">
        <v>257</v>
      </c>
      <c r="FD117">
        <v>0</v>
      </c>
      <c r="FH117" s="179"/>
    </row>
    <row r="118" spans="1:164" ht="15" customHeight="1" x14ac:dyDescent="0.25">
      <c r="A118" t="s">
        <v>1340</v>
      </c>
      <c r="B118" t="s">
        <v>1341</v>
      </c>
      <c r="C118" t="s">
        <v>2331</v>
      </c>
      <c r="D118">
        <v>10</v>
      </c>
      <c r="E118" t="s">
        <v>1256</v>
      </c>
      <c r="F118" t="s">
        <v>1287</v>
      </c>
      <c r="G118" t="s">
        <v>1326</v>
      </c>
      <c r="K118" t="s">
        <v>1327</v>
      </c>
      <c r="L118">
        <v>7.1494095027446747E-3</v>
      </c>
      <c r="M118" t="s">
        <v>177</v>
      </c>
      <c r="N118" t="s">
        <v>178</v>
      </c>
      <c r="O118" t="s">
        <v>177</v>
      </c>
      <c r="P118" t="s">
        <v>178</v>
      </c>
      <c r="Q118" t="s">
        <v>178</v>
      </c>
      <c r="R118" t="s">
        <v>1299</v>
      </c>
      <c r="S118" t="s">
        <v>1334</v>
      </c>
      <c r="T118" t="s">
        <v>178</v>
      </c>
      <c r="V118" t="s">
        <v>1335</v>
      </c>
      <c r="W118">
        <v>894000</v>
      </c>
      <c r="X118">
        <v>0</v>
      </c>
      <c r="Y118" t="s">
        <v>178</v>
      </c>
      <c r="AB118">
        <v>0</v>
      </c>
      <c r="AC118">
        <v>0</v>
      </c>
      <c r="AD118">
        <v>0</v>
      </c>
      <c r="AE118">
        <v>0</v>
      </c>
      <c r="AF118">
        <v>0</v>
      </c>
      <c r="AG118">
        <v>0</v>
      </c>
      <c r="AH118">
        <v>0</v>
      </c>
      <c r="AI118">
        <v>0</v>
      </c>
      <c r="AJ118">
        <v>0</v>
      </c>
      <c r="AK118">
        <v>0</v>
      </c>
      <c r="AL118">
        <v>0</v>
      </c>
      <c r="AM118">
        <v>0</v>
      </c>
      <c r="AO118">
        <v>0</v>
      </c>
      <c r="AS118">
        <v>0</v>
      </c>
      <c r="AT118">
        <v>6</v>
      </c>
      <c r="AU118">
        <v>0</v>
      </c>
      <c r="AV118">
        <v>6</v>
      </c>
      <c r="AW118">
        <v>13</v>
      </c>
      <c r="AX118">
        <v>0</v>
      </c>
      <c r="AY118">
        <v>0</v>
      </c>
      <c r="AZ118">
        <v>0</v>
      </c>
      <c r="BB118">
        <v>0</v>
      </c>
      <c r="BF118" t="s">
        <v>317</v>
      </c>
      <c r="BG118" t="s">
        <v>317</v>
      </c>
      <c r="BH118">
        <v>149000</v>
      </c>
      <c r="BI118">
        <v>1.5099999904632571</v>
      </c>
      <c r="BJ118" t="s">
        <v>317</v>
      </c>
      <c r="BK118">
        <v>0.34389999508857733</v>
      </c>
      <c r="BL118" t="s">
        <v>178</v>
      </c>
      <c r="BM118" t="s">
        <v>317</v>
      </c>
      <c r="BO118" t="s">
        <v>178</v>
      </c>
      <c r="BQ118" t="s">
        <v>2311</v>
      </c>
      <c r="BT118" t="s">
        <v>178</v>
      </c>
      <c r="BZ118" t="s">
        <v>1263</v>
      </c>
      <c r="CA118" t="s">
        <v>177</v>
      </c>
      <c r="CB118" t="s">
        <v>1264</v>
      </c>
      <c r="CE118" t="s">
        <v>1341</v>
      </c>
      <c r="CF118" t="s">
        <v>1340</v>
      </c>
      <c r="CG118" t="s">
        <v>2332</v>
      </c>
      <c r="CH118" t="s">
        <v>1266</v>
      </c>
      <c r="CI118" t="s">
        <v>1335</v>
      </c>
      <c r="CJ118" t="s">
        <v>49</v>
      </c>
      <c r="CK118" t="s">
        <v>1336</v>
      </c>
      <c r="CL118" t="s">
        <v>178</v>
      </c>
      <c r="CM118">
        <v>894000</v>
      </c>
      <c r="CN118">
        <v>1.5099999904632571</v>
      </c>
      <c r="CO118">
        <v>149000</v>
      </c>
      <c r="CP118" t="s">
        <v>317</v>
      </c>
      <c r="CQ118" t="s">
        <v>317</v>
      </c>
      <c r="CR118">
        <v>6</v>
      </c>
      <c r="CS118" t="s">
        <v>1268</v>
      </c>
      <c r="CT118">
        <v>0.80000001192092896</v>
      </c>
      <c r="CU118" t="s">
        <v>2323</v>
      </c>
      <c r="CV118" t="s">
        <v>140</v>
      </c>
      <c r="CW118">
        <v>4</v>
      </c>
      <c r="CX118">
        <v>1</v>
      </c>
      <c r="CY118">
        <v>1301000</v>
      </c>
      <c r="CZ118">
        <v>13</v>
      </c>
      <c r="DA118" t="s">
        <v>2333</v>
      </c>
      <c r="DB118" t="s">
        <v>250</v>
      </c>
      <c r="DC118">
        <v>1</v>
      </c>
      <c r="DD118">
        <v>6</v>
      </c>
      <c r="DE118" t="s">
        <v>2334</v>
      </c>
      <c r="DF118" t="s">
        <v>236</v>
      </c>
      <c r="DG118">
        <v>10</v>
      </c>
      <c r="DH118">
        <v>6</v>
      </c>
      <c r="DI118">
        <v>1273034</v>
      </c>
      <c r="DJ118">
        <v>0</v>
      </c>
      <c r="DK118" t="s">
        <v>2326</v>
      </c>
      <c r="DL118" t="s">
        <v>237</v>
      </c>
      <c r="DM118">
        <v>10</v>
      </c>
      <c r="DN118">
        <v>0</v>
      </c>
      <c r="DP118" t="s">
        <v>262</v>
      </c>
      <c r="DQ118">
        <v>0</v>
      </c>
      <c r="DR118">
        <v>23.10000038146973</v>
      </c>
      <c r="DS118" t="s">
        <v>2263</v>
      </c>
      <c r="DT118" t="s">
        <v>145</v>
      </c>
      <c r="DU118">
        <v>4</v>
      </c>
      <c r="DW118" t="s">
        <v>317</v>
      </c>
      <c r="DX118" t="s">
        <v>317</v>
      </c>
      <c r="DZ118" t="s">
        <v>167</v>
      </c>
      <c r="EA118">
        <v>0</v>
      </c>
      <c r="EB118">
        <v>0.34400001168251038</v>
      </c>
      <c r="ED118" t="s">
        <v>146</v>
      </c>
      <c r="EE118">
        <v>4</v>
      </c>
      <c r="EF118">
        <v>0</v>
      </c>
      <c r="EH118" t="s">
        <v>253</v>
      </c>
      <c r="EI118">
        <v>1</v>
      </c>
      <c r="EJ118" t="s">
        <v>317</v>
      </c>
      <c r="EL118" t="s">
        <v>264</v>
      </c>
      <c r="EM118">
        <v>0</v>
      </c>
      <c r="EN118">
        <v>0</v>
      </c>
      <c r="EO118" t="s">
        <v>2318</v>
      </c>
      <c r="EP118" t="s">
        <v>241</v>
      </c>
      <c r="EQ118">
        <v>10</v>
      </c>
      <c r="ER118" t="s">
        <v>2265</v>
      </c>
      <c r="ES118" t="s">
        <v>159</v>
      </c>
      <c r="ET118">
        <v>6</v>
      </c>
      <c r="EV118" t="s">
        <v>256</v>
      </c>
      <c r="EW118">
        <v>0</v>
      </c>
      <c r="EY118" t="s">
        <v>172</v>
      </c>
      <c r="EZ118">
        <v>10</v>
      </c>
      <c r="FB118" t="s">
        <v>2320</v>
      </c>
      <c r="FC118" t="s">
        <v>257</v>
      </c>
      <c r="FD118">
        <v>0</v>
      </c>
      <c r="FH118" s="179"/>
    </row>
    <row r="119" spans="1:164" ht="15" customHeight="1" x14ac:dyDescent="0.25">
      <c r="A119" t="s">
        <v>1354</v>
      </c>
      <c r="B119" t="s">
        <v>1355</v>
      </c>
      <c r="C119" t="s">
        <v>1356</v>
      </c>
      <c r="D119">
        <v>10</v>
      </c>
      <c r="E119" t="s">
        <v>1256</v>
      </c>
      <c r="F119" t="s">
        <v>1357</v>
      </c>
      <c r="G119" t="s">
        <v>1358</v>
      </c>
      <c r="K119" t="s">
        <v>1359</v>
      </c>
      <c r="L119">
        <v>17.671182632446289</v>
      </c>
      <c r="M119" t="s">
        <v>177</v>
      </c>
      <c r="N119" t="s">
        <v>178</v>
      </c>
      <c r="O119" t="s">
        <v>177</v>
      </c>
      <c r="P119" t="s">
        <v>178</v>
      </c>
      <c r="Q119" t="s">
        <v>178</v>
      </c>
      <c r="R119" t="s">
        <v>1360</v>
      </c>
      <c r="S119" t="s">
        <v>1361</v>
      </c>
      <c r="T119" t="s">
        <v>178</v>
      </c>
      <c r="V119" t="s">
        <v>609</v>
      </c>
      <c r="W119">
        <v>28000</v>
      </c>
      <c r="X119">
        <v>2500</v>
      </c>
      <c r="Y119" t="s">
        <v>178</v>
      </c>
      <c r="AB119">
        <v>0.9701920747756958</v>
      </c>
      <c r="AC119">
        <v>0.32407253980636602</v>
      </c>
      <c r="AD119">
        <v>0</v>
      </c>
      <c r="AE119">
        <v>30</v>
      </c>
      <c r="AF119">
        <v>28</v>
      </c>
      <c r="AG119">
        <v>18</v>
      </c>
      <c r="AH119">
        <v>36</v>
      </c>
      <c r="AI119">
        <v>30</v>
      </c>
      <c r="AJ119">
        <v>36</v>
      </c>
      <c r="AK119">
        <v>0</v>
      </c>
      <c r="AL119">
        <v>1</v>
      </c>
      <c r="AM119">
        <v>0</v>
      </c>
      <c r="AO119">
        <v>575.35894775390625</v>
      </c>
      <c r="AS119">
        <v>0</v>
      </c>
      <c r="AT119">
        <v>0</v>
      </c>
      <c r="AU119">
        <v>0</v>
      </c>
      <c r="AV119">
        <v>0</v>
      </c>
      <c r="AW119">
        <v>0</v>
      </c>
      <c r="AX119">
        <v>0</v>
      </c>
      <c r="AY119">
        <v>0</v>
      </c>
      <c r="AZ119">
        <v>0</v>
      </c>
      <c r="BB119">
        <v>0</v>
      </c>
      <c r="BF119" t="s">
        <v>317</v>
      </c>
      <c r="BG119" t="s">
        <v>317</v>
      </c>
      <c r="BI119">
        <v>0</v>
      </c>
      <c r="BJ119" t="s">
        <v>2335</v>
      </c>
      <c r="BK119">
        <v>0.38019999861717219</v>
      </c>
      <c r="BL119" t="s">
        <v>178</v>
      </c>
      <c r="BM119" t="s">
        <v>317</v>
      </c>
      <c r="BO119" t="s">
        <v>178</v>
      </c>
      <c r="BQ119" t="s">
        <v>2336</v>
      </c>
      <c r="BT119" t="s">
        <v>178</v>
      </c>
      <c r="BZ119" t="s">
        <v>1263</v>
      </c>
      <c r="CA119" t="s">
        <v>177</v>
      </c>
      <c r="CB119" t="s">
        <v>1264</v>
      </c>
      <c r="CE119" t="s">
        <v>1355</v>
      </c>
      <c r="CF119" t="s">
        <v>1354</v>
      </c>
      <c r="CG119" t="s">
        <v>1362</v>
      </c>
      <c r="CH119" t="s">
        <v>1266</v>
      </c>
      <c r="CI119" t="s">
        <v>609</v>
      </c>
      <c r="CJ119" t="s">
        <v>1037</v>
      </c>
      <c r="CK119" t="s">
        <v>1363</v>
      </c>
      <c r="CL119" t="s">
        <v>178</v>
      </c>
      <c r="CM119">
        <v>28000</v>
      </c>
      <c r="CN119">
        <v>0</v>
      </c>
      <c r="CP119" t="s">
        <v>317</v>
      </c>
      <c r="CQ119" t="s">
        <v>317</v>
      </c>
      <c r="CR119">
        <v>33</v>
      </c>
      <c r="CS119" t="s">
        <v>1268</v>
      </c>
      <c r="CT119">
        <v>0.5</v>
      </c>
      <c r="CU119" t="s">
        <v>2337</v>
      </c>
      <c r="CV119" t="s">
        <v>259</v>
      </c>
      <c r="CW119">
        <v>2</v>
      </c>
      <c r="CX119">
        <v>1</v>
      </c>
      <c r="CY119">
        <v>11072</v>
      </c>
      <c r="CZ119">
        <v>29</v>
      </c>
      <c r="DA119" t="s">
        <v>2338</v>
      </c>
      <c r="DB119" t="s">
        <v>250</v>
      </c>
      <c r="DC119">
        <v>1</v>
      </c>
      <c r="DD119">
        <v>0</v>
      </c>
      <c r="DE119" t="s">
        <v>2339</v>
      </c>
      <c r="DF119" t="s">
        <v>260</v>
      </c>
      <c r="DG119">
        <v>0</v>
      </c>
      <c r="DH119">
        <v>0</v>
      </c>
      <c r="DK119" t="s">
        <v>2340</v>
      </c>
      <c r="DL119" t="s">
        <v>261</v>
      </c>
      <c r="DM119">
        <v>2</v>
      </c>
      <c r="DN119">
        <v>0</v>
      </c>
      <c r="DP119" t="s">
        <v>262</v>
      </c>
      <c r="DQ119">
        <v>0</v>
      </c>
      <c r="DR119">
        <v>0</v>
      </c>
      <c r="DS119" t="s">
        <v>2341</v>
      </c>
      <c r="DT119" t="s">
        <v>263</v>
      </c>
      <c r="DU119">
        <v>2</v>
      </c>
      <c r="DW119" t="s">
        <v>317</v>
      </c>
      <c r="DX119" t="s">
        <v>317</v>
      </c>
      <c r="DZ119" t="s">
        <v>167</v>
      </c>
      <c r="EA119">
        <v>0</v>
      </c>
      <c r="EB119">
        <v>0.38019999861717219</v>
      </c>
      <c r="ED119" t="s">
        <v>146</v>
      </c>
      <c r="EE119">
        <v>4</v>
      </c>
      <c r="EF119">
        <v>0</v>
      </c>
      <c r="EH119" t="s">
        <v>253</v>
      </c>
      <c r="EI119">
        <v>1</v>
      </c>
      <c r="EJ119" t="s">
        <v>2335</v>
      </c>
      <c r="EK119" t="s">
        <v>2342</v>
      </c>
      <c r="EL119" t="s">
        <v>169</v>
      </c>
      <c r="EM119">
        <v>1</v>
      </c>
      <c r="EN119">
        <v>2500</v>
      </c>
      <c r="EP119" t="s">
        <v>158</v>
      </c>
      <c r="EQ119">
        <v>7</v>
      </c>
      <c r="ER119" t="s">
        <v>2343</v>
      </c>
      <c r="ES119" t="s">
        <v>170</v>
      </c>
      <c r="ET119">
        <v>10</v>
      </c>
      <c r="EV119" t="s">
        <v>256</v>
      </c>
      <c r="EW119">
        <v>0</v>
      </c>
      <c r="EX119" t="s">
        <v>2344</v>
      </c>
      <c r="EY119" t="s">
        <v>172</v>
      </c>
      <c r="EZ119">
        <v>10</v>
      </c>
      <c r="FB119" t="s">
        <v>2320</v>
      </c>
      <c r="FC119" t="s">
        <v>257</v>
      </c>
      <c r="FD119">
        <v>0</v>
      </c>
      <c r="FH119" s="179"/>
    </row>
    <row r="120" spans="1:164" ht="15" customHeight="1" x14ac:dyDescent="0.25">
      <c r="A120" t="s">
        <v>1367</v>
      </c>
      <c r="B120" t="s">
        <v>1368</v>
      </c>
      <c r="C120" t="s">
        <v>1356</v>
      </c>
      <c r="D120">
        <v>10</v>
      </c>
      <c r="E120" t="s">
        <v>1256</v>
      </c>
      <c r="F120" t="s">
        <v>1357</v>
      </c>
      <c r="G120" t="s">
        <v>1365</v>
      </c>
      <c r="K120" t="s">
        <v>1359</v>
      </c>
      <c r="L120">
        <v>1.806829590350389E-3</v>
      </c>
      <c r="M120" t="s">
        <v>177</v>
      </c>
      <c r="N120" t="s">
        <v>178</v>
      </c>
      <c r="O120" t="s">
        <v>178</v>
      </c>
      <c r="P120" t="s">
        <v>178</v>
      </c>
      <c r="Q120" t="s">
        <v>178</v>
      </c>
      <c r="R120" t="s">
        <v>1360</v>
      </c>
      <c r="S120" t="s">
        <v>1361</v>
      </c>
      <c r="T120" t="s">
        <v>178</v>
      </c>
      <c r="V120" t="s">
        <v>609</v>
      </c>
      <c r="W120">
        <v>28000</v>
      </c>
      <c r="X120">
        <v>2500</v>
      </c>
      <c r="Y120" t="s">
        <v>178</v>
      </c>
      <c r="AB120">
        <v>1.806822372600436E-3</v>
      </c>
      <c r="AC120">
        <v>0</v>
      </c>
      <c r="AD120">
        <v>0</v>
      </c>
      <c r="AE120">
        <v>0</v>
      </c>
      <c r="AF120">
        <v>0</v>
      </c>
      <c r="AG120">
        <v>0</v>
      </c>
      <c r="AH120">
        <v>0</v>
      </c>
      <c r="AI120">
        <v>0</v>
      </c>
      <c r="AJ120">
        <v>0</v>
      </c>
      <c r="AK120">
        <v>0</v>
      </c>
      <c r="AL120">
        <v>1</v>
      </c>
      <c r="AM120">
        <v>0</v>
      </c>
      <c r="AO120">
        <v>0.1241884380578995</v>
      </c>
      <c r="AS120">
        <v>0</v>
      </c>
      <c r="AT120">
        <v>0</v>
      </c>
      <c r="AU120">
        <v>0</v>
      </c>
      <c r="AV120">
        <v>0</v>
      </c>
      <c r="AW120">
        <v>0</v>
      </c>
      <c r="AX120">
        <v>0</v>
      </c>
      <c r="AY120">
        <v>0</v>
      </c>
      <c r="AZ120">
        <v>0</v>
      </c>
      <c r="BB120">
        <v>0</v>
      </c>
      <c r="BF120" t="s">
        <v>317</v>
      </c>
      <c r="BG120" t="s">
        <v>317</v>
      </c>
      <c r="BI120">
        <v>0</v>
      </c>
      <c r="BJ120" t="s">
        <v>2335</v>
      </c>
      <c r="BK120">
        <v>0.64069998264312744</v>
      </c>
      <c r="BL120" t="s">
        <v>178</v>
      </c>
      <c r="BM120" t="s">
        <v>317</v>
      </c>
      <c r="BO120" t="s">
        <v>178</v>
      </c>
      <c r="BQ120" t="s">
        <v>2336</v>
      </c>
      <c r="BT120" t="s">
        <v>178</v>
      </c>
      <c r="BZ120" t="s">
        <v>1263</v>
      </c>
      <c r="CA120" t="s">
        <v>177</v>
      </c>
      <c r="CB120" t="s">
        <v>1264</v>
      </c>
      <c r="CE120" t="s">
        <v>1368</v>
      </c>
      <c r="CF120" t="s">
        <v>1367</v>
      </c>
      <c r="CG120" t="s">
        <v>1362</v>
      </c>
      <c r="CH120" t="s">
        <v>1266</v>
      </c>
      <c r="CI120" t="s">
        <v>609</v>
      </c>
      <c r="CJ120" t="s">
        <v>1037</v>
      </c>
      <c r="CK120" t="s">
        <v>1369</v>
      </c>
      <c r="CL120" t="s">
        <v>178</v>
      </c>
      <c r="CM120">
        <v>28000</v>
      </c>
      <c r="CN120">
        <v>0</v>
      </c>
      <c r="CP120" t="s">
        <v>317</v>
      </c>
      <c r="CQ120" t="s">
        <v>317</v>
      </c>
      <c r="CR120">
        <v>0</v>
      </c>
      <c r="CS120" t="s">
        <v>1268</v>
      </c>
      <c r="CT120">
        <v>0.5</v>
      </c>
      <c r="CU120" t="s">
        <v>2337</v>
      </c>
      <c r="CV120" t="s">
        <v>259</v>
      </c>
      <c r="CW120">
        <v>2</v>
      </c>
      <c r="CX120">
        <v>1</v>
      </c>
      <c r="CY120">
        <v>11072</v>
      </c>
      <c r="CZ120">
        <v>0</v>
      </c>
      <c r="DA120" t="s">
        <v>396</v>
      </c>
      <c r="DB120" t="s">
        <v>250</v>
      </c>
      <c r="DC120">
        <v>1</v>
      </c>
      <c r="DD120">
        <v>0</v>
      </c>
      <c r="DE120" t="s">
        <v>396</v>
      </c>
      <c r="DF120" t="s">
        <v>260</v>
      </c>
      <c r="DG120">
        <v>0</v>
      </c>
      <c r="DH120">
        <v>0</v>
      </c>
      <c r="DK120" t="s">
        <v>2340</v>
      </c>
      <c r="DL120" t="s">
        <v>261</v>
      </c>
      <c r="DM120">
        <v>2</v>
      </c>
      <c r="DN120">
        <v>0</v>
      </c>
      <c r="DP120" t="s">
        <v>262</v>
      </c>
      <c r="DQ120">
        <v>0</v>
      </c>
      <c r="DR120">
        <v>0</v>
      </c>
      <c r="DS120" t="s">
        <v>2341</v>
      </c>
      <c r="DT120" t="s">
        <v>263</v>
      </c>
      <c r="DU120">
        <v>2</v>
      </c>
      <c r="DW120" t="s">
        <v>317</v>
      </c>
      <c r="DX120" t="s">
        <v>317</v>
      </c>
      <c r="DZ120" t="s">
        <v>167</v>
      </c>
      <c r="EA120">
        <v>0</v>
      </c>
      <c r="EB120">
        <v>0.64069998264312744</v>
      </c>
      <c r="ED120" t="s">
        <v>168</v>
      </c>
      <c r="EE120">
        <v>7</v>
      </c>
      <c r="EF120">
        <v>0</v>
      </c>
      <c r="EH120" t="s">
        <v>253</v>
      </c>
      <c r="EI120">
        <v>1</v>
      </c>
      <c r="EJ120" t="s">
        <v>2335</v>
      </c>
      <c r="EK120" t="s">
        <v>2342</v>
      </c>
      <c r="EL120" t="s">
        <v>169</v>
      </c>
      <c r="EM120">
        <v>1</v>
      </c>
      <c r="EN120">
        <v>2500</v>
      </c>
      <c r="EP120" t="s">
        <v>158</v>
      </c>
      <c r="EQ120">
        <v>7</v>
      </c>
      <c r="ER120" t="s">
        <v>2343</v>
      </c>
      <c r="ES120" t="s">
        <v>170</v>
      </c>
      <c r="ET120">
        <v>10</v>
      </c>
      <c r="EV120" t="s">
        <v>256</v>
      </c>
      <c r="EW120">
        <v>0</v>
      </c>
      <c r="EX120" t="s">
        <v>2344</v>
      </c>
      <c r="EY120" t="s">
        <v>172</v>
      </c>
      <c r="EZ120">
        <v>10</v>
      </c>
      <c r="FB120" t="s">
        <v>2320</v>
      </c>
      <c r="FC120" t="s">
        <v>257</v>
      </c>
      <c r="FD120">
        <v>0</v>
      </c>
      <c r="FH120" s="179"/>
    </row>
    <row r="121" spans="1:164" ht="15" customHeight="1" x14ac:dyDescent="0.25">
      <c r="A121" t="s">
        <v>1370</v>
      </c>
      <c r="B121" t="s">
        <v>1371</v>
      </c>
      <c r="C121" t="s">
        <v>1356</v>
      </c>
      <c r="D121">
        <v>10</v>
      </c>
      <c r="E121" t="s">
        <v>1256</v>
      </c>
      <c r="F121" t="s">
        <v>1357</v>
      </c>
      <c r="G121" t="s">
        <v>1365</v>
      </c>
      <c r="K121" t="s">
        <v>1359</v>
      </c>
      <c r="L121">
        <v>1.8927945347968489E-4</v>
      </c>
      <c r="M121" t="s">
        <v>177</v>
      </c>
      <c r="N121" t="s">
        <v>178</v>
      </c>
      <c r="O121" t="s">
        <v>178</v>
      </c>
      <c r="P121" t="s">
        <v>178</v>
      </c>
      <c r="Q121" t="s">
        <v>178</v>
      </c>
      <c r="R121" t="s">
        <v>1360</v>
      </c>
      <c r="S121" t="s">
        <v>1361</v>
      </c>
      <c r="T121" t="s">
        <v>178</v>
      </c>
      <c r="V121" t="s">
        <v>609</v>
      </c>
      <c r="W121">
        <v>28000</v>
      </c>
      <c r="X121">
        <v>2500</v>
      </c>
      <c r="Y121" t="s">
        <v>178</v>
      </c>
      <c r="AB121">
        <v>1.6549194697290659E-4</v>
      </c>
      <c r="AC121">
        <v>1.9701756173162721E-5</v>
      </c>
      <c r="AD121">
        <v>0</v>
      </c>
      <c r="AE121">
        <v>0</v>
      </c>
      <c r="AF121">
        <v>0</v>
      </c>
      <c r="AG121">
        <v>0</v>
      </c>
      <c r="AH121">
        <v>0</v>
      </c>
      <c r="AI121">
        <v>0</v>
      </c>
      <c r="AJ121">
        <v>0</v>
      </c>
      <c r="AK121">
        <v>0</v>
      </c>
      <c r="AL121">
        <v>1</v>
      </c>
      <c r="AM121">
        <v>0</v>
      </c>
      <c r="AO121">
        <v>0</v>
      </c>
      <c r="AS121">
        <v>0</v>
      </c>
      <c r="AT121">
        <v>0</v>
      </c>
      <c r="AU121">
        <v>0</v>
      </c>
      <c r="AV121">
        <v>0</v>
      </c>
      <c r="AW121">
        <v>0</v>
      </c>
      <c r="AX121">
        <v>0</v>
      </c>
      <c r="AY121">
        <v>0</v>
      </c>
      <c r="AZ121">
        <v>0</v>
      </c>
      <c r="BB121">
        <v>0</v>
      </c>
      <c r="BF121" t="s">
        <v>317</v>
      </c>
      <c r="BG121" t="s">
        <v>317</v>
      </c>
      <c r="BI121">
        <v>0</v>
      </c>
      <c r="BJ121" t="s">
        <v>2335</v>
      </c>
      <c r="BK121">
        <v>0.38019999861717219</v>
      </c>
      <c r="BL121" t="s">
        <v>178</v>
      </c>
      <c r="BM121" t="s">
        <v>317</v>
      </c>
      <c r="BO121" t="s">
        <v>178</v>
      </c>
      <c r="BP121" t="s">
        <v>2345</v>
      </c>
      <c r="BQ121" t="s">
        <v>2336</v>
      </c>
      <c r="BT121" t="s">
        <v>178</v>
      </c>
      <c r="BZ121" t="s">
        <v>1263</v>
      </c>
      <c r="CA121" t="s">
        <v>177</v>
      </c>
      <c r="CB121" t="s">
        <v>1264</v>
      </c>
      <c r="CE121" t="s">
        <v>1371</v>
      </c>
      <c r="CF121" t="s">
        <v>1370</v>
      </c>
      <c r="CG121" t="s">
        <v>1362</v>
      </c>
      <c r="CH121" t="s">
        <v>1266</v>
      </c>
      <c r="CI121" t="s">
        <v>609</v>
      </c>
      <c r="CJ121" t="s">
        <v>1037</v>
      </c>
      <c r="CK121" t="s">
        <v>1363</v>
      </c>
      <c r="CL121" t="s">
        <v>178</v>
      </c>
      <c r="CM121">
        <v>28000</v>
      </c>
      <c r="CN121">
        <v>0</v>
      </c>
      <c r="CP121" t="s">
        <v>317</v>
      </c>
      <c r="CQ121" t="s">
        <v>317</v>
      </c>
      <c r="CR121">
        <v>0</v>
      </c>
      <c r="CS121" t="s">
        <v>1268</v>
      </c>
      <c r="CT121">
        <v>0.5</v>
      </c>
      <c r="CU121" t="s">
        <v>2337</v>
      </c>
      <c r="CV121" t="s">
        <v>259</v>
      </c>
      <c r="CW121">
        <v>2</v>
      </c>
      <c r="CX121">
        <v>1</v>
      </c>
      <c r="CY121">
        <v>11072</v>
      </c>
      <c r="CZ121">
        <v>0</v>
      </c>
      <c r="DA121" t="s">
        <v>396</v>
      </c>
      <c r="DB121" t="s">
        <v>250</v>
      </c>
      <c r="DC121">
        <v>1</v>
      </c>
      <c r="DD121">
        <v>0</v>
      </c>
      <c r="DE121" t="s">
        <v>396</v>
      </c>
      <c r="DF121" t="s">
        <v>260</v>
      </c>
      <c r="DG121">
        <v>0</v>
      </c>
      <c r="DH121">
        <v>0</v>
      </c>
      <c r="DK121" t="s">
        <v>2340</v>
      </c>
      <c r="DL121" t="s">
        <v>261</v>
      </c>
      <c r="DM121">
        <v>2</v>
      </c>
      <c r="DN121">
        <v>0</v>
      </c>
      <c r="DP121" t="s">
        <v>262</v>
      </c>
      <c r="DQ121">
        <v>0</v>
      </c>
      <c r="DR121">
        <v>0</v>
      </c>
      <c r="DS121" t="s">
        <v>2341</v>
      </c>
      <c r="DT121" t="s">
        <v>263</v>
      </c>
      <c r="DU121">
        <v>2</v>
      </c>
      <c r="DW121" t="s">
        <v>317</v>
      </c>
      <c r="DX121" t="s">
        <v>317</v>
      </c>
      <c r="DZ121" t="s">
        <v>167</v>
      </c>
      <c r="EA121">
        <v>0</v>
      </c>
      <c r="EB121">
        <v>0.38019999861717219</v>
      </c>
      <c r="ED121" t="s">
        <v>146</v>
      </c>
      <c r="EE121">
        <v>4</v>
      </c>
      <c r="EF121">
        <v>0</v>
      </c>
      <c r="EH121" t="s">
        <v>253</v>
      </c>
      <c r="EI121">
        <v>1</v>
      </c>
      <c r="EJ121" t="s">
        <v>2335</v>
      </c>
      <c r="EK121" t="s">
        <v>2342</v>
      </c>
      <c r="EL121" t="s">
        <v>169</v>
      </c>
      <c r="EM121">
        <v>1</v>
      </c>
      <c r="EN121">
        <v>2500</v>
      </c>
      <c r="EP121" t="s">
        <v>158</v>
      </c>
      <c r="EQ121">
        <v>7</v>
      </c>
      <c r="ER121" t="s">
        <v>2343</v>
      </c>
      <c r="ES121" t="s">
        <v>170</v>
      </c>
      <c r="ET121">
        <v>10</v>
      </c>
      <c r="EV121" t="s">
        <v>256</v>
      </c>
      <c r="EW121">
        <v>0</v>
      </c>
      <c r="EX121" t="s">
        <v>2344</v>
      </c>
      <c r="EY121" t="s">
        <v>172</v>
      </c>
      <c r="EZ121">
        <v>10</v>
      </c>
      <c r="FB121" t="s">
        <v>2320</v>
      </c>
      <c r="FC121" t="s">
        <v>257</v>
      </c>
      <c r="FD121">
        <v>0</v>
      </c>
      <c r="FH121" s="179"/>
    </row>
    <row r="122" spans="1:164" ht="15" customHeight="1" x14ac:dyDescent="0.25">
      <c r="A122" t="s">
        <v>1372</v>
      </c>
      <c r="B122" t="s">
        <v>1373</v>
      </c>
      <c r="C122" t="s">
        <v>1374</v>
      </c>
      <c r="D122">
        <v>10</v>
      </c>
      <c r="E122" t="s">
        <v>1256</v>
      </c>
      <c r="F122" t="s">
        <v>1287</v>
      </c>
      <c r="G122" t="s">
        <v>1326</v>
      </c>
      <c r="K122" t="s">
        <v>1359</v>
      </c>
      <c r="L122">
        <v>5.7038407772779458E-2</v>
      </c>
      <c r="M122" t="s">
        <v>177</v>
      </c>
      <c r="N122" t="s">
        <v>178</v>
      </c>
      <c r="O122" t="s">
        <v>178</v>
      </c>
      <c r="P122" t="s">
        <v>178</v>
      </c>
      <c r="Q122" t="s">
        <v>178</v>
      </c>
      <c r="R122" t="s">
        <v>1375</v>
      </c>
      <c r="S122" t="s">
        <v>1376</v>
      </c>
      <c r="T122" t="s">
        <v>178</v>
      </c>
      <c r="V122" t="s">
        <v>609</v>
      </c>
      <c r="W122">
        <v>28000</v>
      </c>
      <c r="X122">
        <v>2500</v>
      </c>
      <c r="Y122" t="s">
        <v>178</v>
      </c>
      <c r="AB122">
        <v>3.11140829580836E-5</v>
      </c>
      <c r="AC122">
        <v>0</v>
      </c>
      <c r="AD122">
        <v>0</v>
      </c>
      <c r="AE122">
        <v>0</v>
      </c>
      <c r="AF122">
        <v>0</v>
      </c>
      <c r="AG122">
        <v>0</v>
      </c>
      <c r="AH122">
        <v>0</v>
      </c>
      <c r="AI122">
        <v>0</v>
      </c>
      <c r="AJ122">
        <v>0</v>
      </c>
      <c r="AK122">
        <v>0</v>
      </c>
      <c r="AL122">
        <v>0</v>
      </c>
      <c r="AM122">
        <v>0</v>
      </c>
      <c r="AO122">
        <v>0</v>
      </c>
      <c r="AS122">
        <v>0</v>
      </c>
      <c r="AT122">
        <v>0</v>
      </c>
      <c r="AU122">
        <v>0</v>
      </c>
      <c r="AV122">
        <v>0</v>
      </c>
      <c r="AW122">
        <v>0</v>
      </c>
      <c r="AX122">
        <v>0</v>
      </c>
      <c r="AY122">
        <v>0</v>
      </c>
      <c r="AZ122">
        <v>0</v>
      </c>
      <c r="BB122">
        <v>0</v>
      </c>
      <c r="BF122" t="s">
        <v>317</v>
      </c>
      <c r="BG122" t="s">
        <v>317</v>
      </c>
      <c r="BI122">
        <v>0</v>
      </c>
      <c r="BJ122" t="s">
        <v>2335</v>
      </c>
      <c r="BK122">
        <v>0.27419999241828918</v>
      </c>
      <c r="BL122" t="s">
        <v>178</v>
      </c>
      <c r="BM122" t="s">
        <v>317</v>
      </c>
      <c r="BO122" t="s">
        <v>178</v>
      </c>
      <c r="BQ122" t="s">
        <v>2336</v>
      </c>
      <c r="BT122" t="s">
        <v>178</v>
      </c>
      <c r="BZ122" t="s">
        <v>1263</v>
      </c>
      <c r="CA122" t="s">
        <v>177</v>
      </c>
      <c r="CB122" t="s">
        <v>1264</v>
      </c>
      <c r="CE122" t="s">
        <v>1373</v>
      </c>
      <c r="CF122" t="s">
        <v>1372</v>
      </c>
      <c r="CG122" t="s">
        <v>1362</v>
      </c>
      <c r="CH122" t="s">
        <v>1266</v>
      </c>
      <c r="CI122" t="s">
        <v>609</v>
      </c>
      <c r="CJ122" t="s">
        <v>1037</v>
      </c>
      <c r="CK122" t="s">
        <v>1377</v>
      </c>
      <c r="CL122" t="s">
        <v>177</v>
      </c>
      <c r="CM122">
        <v>28000</v>
      </c>
      <c r="CN122">
        <v>0</v>
      </c>
      <c r="CP122" t="s">
        <v>317</v>
      </c>
      <c r="CQ122" t="s">
        <v>317</v>
      </c>
      <c r="CR122">
        <v>0</v>
      </c>
      <c r="CS122" t="s">
        <v>1268</v>
      </c>
      <c r="CT122">
        <v>0.5</v>
      </c>
      <c r="CU122" t="s">
        <v>2337</v>
      </c>
      <c r="CV122" t="s">
        <v>259</v>
      </c>
      <c r="CW122">
        <v>2</v>
      </c>
      <c r="CX122">
        <v>1</v>
      </c>
      <c r="CY122">
        <v>3322</v>
      </c>
      <c r="CZ122">
        <v>0</v>
      </c>
      <c r="DA122" t="s">
        <v>396</v>
      </c>
      <c r="DB122" t="s">
        <v>250</v>
      </c>
      <c r="DC122">
        <v>1</v>
      </c>
      <c r="DD122">
        <v>0</v>
      </c>
      <c r="DE122" t="s">
        <v>396</v>
      </c>
      <c r="DF122" t="s">
        <v>260</v>
      </c>
      <c r="DG122">
        <v>0</v>
      </c>
      <c r="DH122">
        <v>0</v>
      </c>
      <c r="DK122" t="s">
        <v>2340</v>
      </c>
      <c r="DL122" t="s">
        <v>261</v>
      </c>
      <c r="DM122">
        <v>2</v>
      </c>
      <c r="DN122">
        <v>0</v>
      </c>
      <c r="DP122" t="s">
        <v>262</v>
      </c>
      <c r="DQ122">
        <v>0</v>
      </c>
      <c r="DR122">
        <v>0</v>
      </c>
      <c r="DS122" t="s">
        <v>2341</v>
      </c>
      <c r="DT122" t="s">
        <v>263</v>
      </c>
      <c r="DU122">
        <v>2</v>
      </c>
      <c r="DW122" t="s">
        <v>317</v>
      </c>
      <c r="DX122" t="s">
        <v>317</v>
      </c>
      <c r="DZ122" t="s">
        <v>167</v>
      </c>
      <c r="EA122">
        <v>0</v>
      </c>
      <c r="EB122">
        <v>0.27419999241828918</v>
      </c>
      <c r="ED122" t="s">
        <v>146</v>
      </c>
      <c r="EE122">
        <v>4</v>
      </c>
      <c r="EF122">
        <v>0</v>
      </c>
      <c r="EH122" t="s">
        <v>253</v>
      </c>
      <c r="EI122">
        <v>1</v>
      </c>
      <c r="EJ122" t="s">
        <v>2335</v>
      </c>
      <c r="EK122" t="s">
        <v>2342</v>
      </c>
      <c r="EL122" t="s">
        <v>169</v>
      </c>
      <c r="EM122">
        <v>1</v>
      </c>
      <c r="EN122">
        <v>2500</v>
      </c>
      <c r="EP122" t="s">
        <v>158</v>
      </c>
      <c r="EQ122">
        <v>7</v>
      </c>
      <c r="ER122" t="s">
        <v>2343</v>
      </c>
      <c r="ES122" t="s">
        <v>170</v>
      </c>
      <c r="ET122">
        <v>10</v>
      </c>
      <c r="EV122" t="s">
        <v>256</v>
      </c>
      <c r="EW122">
        <v>0</v>
      </c>
      <c r="EX122" t="s">
        <v>2344</v>
      </c>
      <c r="EY122" t="s">
        <v>172</v>
      </c>
      <c r="EZ122">
        <v>10</v>
      </c>
      <c r="FB122" t="s">
        <v>2320</v>
      </c>
      <c r="FC122" t="s">
        <v>257</v>
      </c>
      <c r="FD122">
        <v>0</v>
      </c>
      <c r="FH122" s="179"/>
    </row>
    <row r="123" spans="1:164" ht="15" customHeight="1" x14ac:dyDescent="0.25">
      <c r="A123" t="s">
        <v>1378</v>
      </c>
      <c r="B123" t="s">
        <v>1379</v>
      </c>
      <c r="C123" t="s">
        <v>1380</v>
      </c>
      <c r="D123">
        <v>10</v>
      </c>
      <c r="E123" t="s">
        <v>1256</v>
      </c>
      <c r="F123" t="s">
        <v>1381</v>
      </c>
      <c r="G123" t="s">
        <v>1382</v>
      </c>
      <c r="K123" t="s">
        <v>1359</v>
      </c>
      <c r="L123">
        <v>3.083221148699522E-3</v>
      </c>
      <c r="M123" t="s">
        <v>177</v>
      </c>
      <c r="N123" t="s">
        <v>178</v>
      </c>
      <c r="O123" t="s">
        <v>178</v>
      </c>
      <c r="P123" t="s">
        <v>178</v>
      </c>
      <c r="Q123" t="s">
        <v>178</v>
      </c>
      <c r="R123" t="s">
        <v>1383</v>
      </c>
      <c r="S123" t="s">
        <v>1313</v>
      </c>
      <c r="T123" t="s">
        <v>178</v>
      </c>
      <c r="V123" t="s">
        <v>609</v>
      </c>
      <c r="W123">
        <v>826000</v>
      </c>
      <c r="X123">
        <v>7500</v>
      </c>
      <c r="Y123" t="s">
        <v>178</v>
      </c>
      <c r="AB123">
        <v>0</v>
      </c>
      <c r="AC123">
        <v>2.7068646159023051E-3</v>
      </c>
      <c r="AD123">
        <v>0</v>
      </c>
      <c r="AE123">
        <v>0</v>
      </c>
      <c r="AF123">
        <v>3</v>
      </c>
      <c r="AG123">
        <v>0</v>
      </c>
      <c r="AH123">
        <v>0</v>
      </c>
      <c r="AI123">
        <v>0</v>
      </c>
      <c r="AJ123">
        <v>0</v>
      </c>
      <c r="AK123">
        <v>0</v>
      </c>
      <c r="AL123">
        <v>0</v>
      </c>
      <c r="AM123">
        <v>0</v>
      </c>
      <c r="AO123">
        <v>0</v>
      </c>
      <c r="AS123">
        <v>0</v>
      </c>
      <c r="AT123">
        <v>0</v>
      </c>
      <c r="AU123">
        <v>0</v>
      </c>
      <c r="AV123">
        <v>0</v>
      </c>
      <c r="AW123">
        <v>0</v>
      </c>
      <c r="AX123">
        <v>0</v>
      </c>
      <c r="AY123">
        <v>0</v>
      </c>
      <c r="AZ123">
        <v>0</v>
      </c>
      <c r="BB123">
        <v>0</v>
      </c>
      <c r="BF123" t="s">
        <v>317</v>
      </c>
      <c r="BG123" t="s">
        <v>317</v>
      </c>
      <c r="BI123">
        <v>0</v>
      </c>
      <c r="BJ123" t="s">
        <v>2346</v>
      </c>
      <c r="BK123">
        <v>0.70599997043609619</v>
      </c>
      <c r="BL123" t="s">
        <v>178</v>
      </c>
      <c r="BM123" t="s">
        <v>317</v>
      </c>
      <c r="BO123" t="s">
        <v>178</v>
      </c>
      <c r="BQ123" t="s">
        <v>2336</v>
      </c>
      <c r="BT123" t="s">
        <v>178</v>
      </c>
      <c r="BZ123" t="s">
        <v>1263</v>
      </c>
      <c r="CA123" t="s">
        <v>177</v>
      </c>
      <c r="CB123" t="s">
        <v>1264</v>
      </c>
      <c r="CE123" t="s">
        <v>1384</v>
      </c>
      <c r="CF123" t="s">
        <v>1378</v>
      </c>
      <c r="CG123" t="s">
        <v>1385</v>
      </c>
      <c r="CH123" t="s">
        <v>1266</v>
      </c>
      <c r="CI123" t="s">
        <v>609</v>
      </c>
      <c r="CJ123" t="s">
        <v>1037</v>
      </c>
      <c r="CK123" t="s">
        <v>1386</v>
      </c>
      <c r="CL123" t="s">
        <v>177</v>
      </c>
      <c r="CM123">
        <v>826000</v>
      </c>
      <c r="CN123">
        <v>0</v>
      </c>
      <c r="CP123" t="s">
        <v>317</v>
      </c>
      <c r="CQ123" t="s">
        <v>317</v>
      </c>
      <c r="CR123">
        <v>0</v>
      </c>
      <c r="CS123" t="s">
        <v>1306</v>
      </c>
      <c r="CT123">
        <v>0.5</v>
      </c>
      <c r="CU123" t="s">
        <v>2337</v>
      </c>
      <c r="CV123" t="s">
        <v>259</v>
      </c>
      <c r="CW123">
        <v>2</v>
      </c>
      <c r="CX123">
        <v>1</v>
      </c>
      <c r="CY123">
        <v>3484</v>
      </c>
      <c r="CZ123">
        <v>0</v>
      </c>
      <c r="DA123" t="s">
        <v>396</v>
      </c>
      <c r="DB123" t="s">
        <v>250</v>
      </c>
      <c r="DC123">
        <v>1</v>
      </c>
      <c r="DD123">
        <v>0</v>
      </c>
      <c r="DE123" t="s">
        <v>396</v>
      </c>
      <c r="DF123" t="s">
        <v>260</v>
      </c>
      <c r="DG123">
        <v>0</v>
      </c>
      <c r="DH123">
        <v>0</v>
      </c>
      <c r="DK123" t="s">
        <v>2340</v>
      </c>
      <c r="DL123" t="s">
        <v>261</v>
      </c>
      <c r="DM123">
        <v>2</v>
      </c>
      <c r="DN123">
        <v>0</v>
      </c>
      <c r="DP123" t="s">
        <v>262</v>
      </c>
      <c r="DQ123">
        <v>0</v>
      </c>
      <c r="DR123">
        <v>0</v>
      </c>
      <c r="DS123" t="s">
        <v>2347</v>
      </c>
      <c r="DW123" t="s">
        <v>317</v>
      </c>
      <c r="DX123" t="s">
        <v>317</v>
      </c>
      <c r="DZ123" t="s">
        <v>167</v>
      </c>
      <c r="EA123">
        <v>0</v>
      </c>
      <c r="EB123">
        <v>0.70599997043609619</v>
      </c>
      <c r="ED123" t="s">
        <v>168</v>
      </c>
      <c r="EE123">
        <v>7</v>
      </c>
      <c r="EF123">
        <v>0</v>
      </c>
      <c r="EH123" t="s">
        <v>253</v>
      </c>
      <c r="EI123">
        <v>1</v>
      </c>
      <c r="EJ123" t="s">
        <v>2346</v>
      </c>
      <c r="EK123" t="s">
        <v>2342</v>
      </c>
      <c r="EL123" t="s">
        <v>169</v>
      </c>
      <c r="EM123">
        <v>1</v>
      </c>
      <c r="EN123">
        <v>7500</v>
      </c>
      <c r="EP123" t="s">
        <v>158</v>
      </c>
      <c r="EQ123">
        <v>7</v>
      </c>
      <c r="ER123" t="s">
        <v>2343</v>
      </c>
      <c r="ES123" t="s">
        <v>170</v>
      </c>
      <c r="ET123">
        <v>10</v>
      </c>
      <c r="EV123" t="s">
        <v>256</v>
      </c>
      <c r="EW123">
        <v>0</v>
      </c>
      <c r="EX123" t="s">
        <v>2344</v>
      </c>
      <c r="EY123" t="s">
        <v>172</v>
      </c>
      <c r="EZ123">
        <v>10</v>
      </c>
      <c r="FB123" t="s">
        <v>2320</v>
      </c>
      <c r="FC123" t="s">
        <v>257</v>
      </c>
      <c r="FD123">
        <v>0</v>
      </c>
      <c r="FH123" s="179"/>
    </row>
    <row r="124" spans="1:164" ht="15" customHeight="1" x14ac:dyDescent="0.25">
      <c r="A124" t="s">
        <v>1387</v>
      </c>
      <c r="B124" t="s">
        <v>1388</v>
      </c>
      <c r="C124" t="s">
        <v>1389</v>
      </c>
      <c r="D124">
        <v>10</v>
      </c>
      <c r="E124" t="s">
        <v>1256</v>
      </c>
      <c r="F124" t="s">
        <v>1069</v>
      </c>
      <c r="G124" t="s">
        <v>1390</v>
      </c>
      <c r="K124" t="s">
        <v>1359</v>
      </c>
      <c r="L124">
        <v>2.9506353894248599E-4</v>
      </c>
      <c r="M124" t="s">
        <v>177</v>
      </c>
      <c r="N124" t="s">
        <v>178</v>
      </c>
      <c r="O124" t="s">
        <v>177</v>
      </c>
      <c r="P124" t="s">
        <v>178</v>
      </c>
      <c r="Q124" t="s">
        <v>178</v>
      </c>
      <c r="R124" t="s">
        <v>1391</v>
      </c>
      <c r="S124" t="s">
        <v>1392</v>
      </c>
      <c r="T124" t="s">
        <v>178</v>
      </c>
      <c r="V124" t="s">
        <v>609</v>
      </c>
      <c r="W124">
        <v>83000</v>
      </c>
      <c r="X124">
        <v>2000</v>
      </c>
      <c r="Y124" t="s">
        <v>178</v>
      </c>
      <c r="AB124">
        <v>0</v>
      </c>
      <c r="AC124">
        <v>0</v>
      </c>
      <c r="AD124">
        <v>0</v>
      </c>
      <c r="AE124">
        <v>0</v>
      </c>
      <c r="AF124">
        <v>0</v>
      </c>
      <c r="AG124">
        <v>0</v>
      </c>
      <c r="AH124">
        <v>0</v>
      </c>
      <c r="AI124">
        <v>0</v>
      </c>
      <c r="AJ124">
        <v>0</v>
      </c>
      <c r="AK124">
        <v>0</v>
      </c>
      <c r="AL124">
        <v>0</v>
      </c>
      <c r="AM124">
        <v>0</v>
      </c>
      <c r="AO124">
        <v>0</v>
      </c>
      <c r="AS124">
        <v>0</v>
      </c>
      <c r="AT124">
        <v>0</v>
      </c>
      <c r="AU124">
        <v>0</v>
      </c>
      <c r="AV124">
        <v>0</v>
      </c>
      <c r="AW124">
        <v>0</v>
      </c>
      <c r="AX124">
        <v>0</v>
      </c>
      <c r="AY124">
        <v>0</v>
      </c>
      <c r="AZ124">
        <v>0</v>
      </c>
      <c r="BB124">
        <v>0</v>
      </c>
      <c r="BF124" t="s">
        <v>317</v>
      </c>
      <c r="BG124" t="s">
        <v>317</v>
      </c>
      <c r="BI124">
        <v>0</v>
      </c>
      <c r="BJ124" t="s">
        <v>2346</v>
      </c>
      <c r="BK124">
        <v>0.48330000042915339</v>
      </c>
      <c r="BL124" t="s">
        <v>178</v>
      </c>
      <c r="BM124" t="s">
        <v>317</v>
      </c>
      <c r="BO124" t="s">
        <v>178</v>
      </c>
      <c r="BQ124" t="s">
        <v>2336</v>
      </c>
      <c r="BT124" t="s">
        <v>178</v>
      </c>
      <c r="BZ124" t="s">
        <v>1263</v>
      </c>
      <c r="CA124" t="s">
        <v>177</v>
      </c>
      <c r="CB124" t="s">
        <v>1264</v>
      </c>
      <c r="CE124" t="s">
        <v>1393</v>
      </c>
      <c r="CF124" t="s">
        <v>1387</v>
      </c>
      <c r="CG124" t="s">
        <v>1394</v>
      </c>
      <c r="CH124" t="s">
        <v>1266</v>
      </c>
      <c r="CI124" t="s">
        <v>609</v>
      </c>
      <c r="CJ124" t="s">
        <v>1037</v>
      </c>
      <c r="CK124" t="s">
        <v>1395</v>
      </c>
      <c r="CL124" t="s">
        <v>177</v>
      </c>
      <c r="CM124">
        <v>83000</v>
      </c>
      <c r="CN124">
        <v>0</v>
      </c>
      <c r="CP124" t="s">
        <v>317</v>
      </c>
      <c r="CQ124" t="s">
        <v>317</v>
      </c>
      <c r="CR124">
        <v>0</v>
      </c>
      <c r="CS124" t="s">
        <v>1306</v>
      </c>
      <c r="CT124">
        <v>0.5</v>
      </c>
      <c r="CU124" t="s">
        <v>2337</v>
      </c>
      <c r="CV124" t="s">
        <v>259</v>
      </c>
      <c r="CW124">
        <v>2</v>
      </c>
      <c r="CX124">
        <v>1</v>
      </c>
      <c r="CY124">
        <v>6676</v>
      </c>
      <c r="CZ124">
        <v>0</v>
      </c>
      <c r="DA124" t="s">
        <v>396</v>
      </c>
      <c r="DB124" t="s">
        <v>250</v>
      </c>
      <c r="DC124">
        <v>1</v>
      </c>
      <c r="DD124">
        <v>0</v>
      </c>
      <c r="DE124" t="s">
        <v>396</v>
      </c>
      <c r="DF124" t="s">
        <v>260</v>
      </c>
      <c r="DG124">
        <v>0</v>
      </c>
      <c r="DH124">
        <v>0</v>
      </c>
      <c r="DK124" t="s">
        <v>2340</v>
      </c>
      <c r="DL124" t="s">
        <v>261</v>
      </c>
      <c r="DM124">
        <v>2</v>
      </c>
      <c r="DN124">
        <v>0</v>
      </c>
      <c r="DP124" t="s">
        <v>262</v>
      </c>
      <c r="DQ124">
        <v>0</v>
      </c>
      <c r="DR124">
        <v>0</v>
      </c>
      <c r="DS124" t="s">
        <v>2347</v>
      </c>
      <c r="DW124" t="s">
        <v>317</v>
      </c>
      <c r="DX124" t="s">
        <v>317</v>
      </c>
      <c r="DZ124" t="s">
        <v>167</v>
      </c>
      <c r="EA124">
        <v>0</v>
      </c>
      <c r="EB124">
        <v>0.48330000042915339</v>
      </c>
      <c r="ED124" t="s">
        <v>146</v>
      </c>
      <c r="EE124">
        <v>4</v>
      </c>
      <c r="EF124">
        <v>0</v>
      </c>
      <c r="EH124" t="s">
        <v>253</v>
      </c>
      <c r="EI124">
        <v>1</v>
      </c>
      <c r="EJ124" t="s">
        <v>2346</v>
      </c>
      <c r="EK124" t="s">
        <v>2342</v>
      </c>
      <c r="EL124" t="s">
        <v>169</v>
      </c>
      <c r="EM124">
        <v>1</v>
      </c>
      <c r="EN124">
        <v>2000</v>
      </c>
      <c r="EP124" t="s">
        <v>158</v>
      </c>
      <c r="EQ124">
        <v>7</v>
      </c>
      <c r="ER124" t="s">
        <v>2343</v>
      </c>
      <c r="ES124" t="s">
        <v>170</v>
      </c>
      <c r="ET124">
        <v>10</v>
      </c>
      <c r="EV124" t="s">
        <v>256</v>
      </c>
      <c r="EW124">
        <v>0</v>
      </c>
      <c r="EX124" t="s">
        <v>2344</v>
      </c>
      <c r="EY124" t="s">
        <v>172</v>
      </c>
      <c r="EZ124">
        <v>10</v>
      </c>
      <c r="FB124" t="s">
        <v>2320</v>
      </c>
      <c r="FC124" t="s">
        <v>257</v>
      </c>
      <c r="FD124">
        <v>0</v>
      </c>
      <c r="FH124" s="179"/>
    </row>
    <row r="125" spans="1:164" ht="15" customHeight="1" x14ac:dyDescent="0.25">
      <c r="A125" t="s">
        <v>1396</v>
      </c>
      <c r="B125" t="s">
        <v>1397</v>
      </c>
      <c r="C125" t="s">
        <v>1398</v>
      </c>
      <c r="D125">
        <v>10</v>
      </c>
      <c r="E125" t="s">
        <v>1256</v>
      </c>
      <c r="F125" t="s">
        <v>1317</v>
      </c>
      <c r="G125" t="s">
        <v>1322</v>
      </c>
      <c r="K125" t="s">
        <v>1359</v>
      </c>
      <c r="L125">
        <v>6.8747875047847629E-4</v>
      </c>
      <c r="M125" t="s">
        <v>177</v>
      </c>
      <c r="N125" t="s">
        <v>178</v>
      </c>
      <c r="O125" t="s">
        <v>177</v>
      </c>
      <c r="P125" t="s">
        <v>178</v>
      </c>
      <c r="Q125" t="s">
        <v>178</v>
      </c>
      <c r="R125" t="s">
        <v>1399</v>
      </c>
      <c r="S125" t="s">
        <v>1400</v>
      </c>
      <c r="T125" t="s">
        <v>178</v>
      </c>
      <c r="V125" t="s">
        <v>609</v>
      </c>
      <c r="W125">
        <v>89000</v>
      </c>
      <c r="X125">
        <v>2000</v>
      </c>
      <c r="Y125" t="s">
        <v>178</v>
      </c>
      <c r="AB125">
        <v>0</v>
      </c>
      <c r="AC125">
        <v>0</v>
      </c>
      <c r="AD125">
        <v>0</v>
      </c>
      <c r="AE125">
        <v>0</v>
      </c>
      <c r="AF125">
        <v>0</v>
      </c>
      <c r="AG125">
        <v>0</v>
      </c>
      <c r="AH125">
        <v>0</v>
      </c>
      <c r="AI125">
        <v>0</v>
      </c>
      <c r="AJ125">
        <v>0</v>
      </c>
      <c r="AK125">
        <v>0</v>
      </c>
      <c r="AL125">
        <v>0</v>
      </c>
      <c r="AM125">
        <v>0</v>
      </c>
      <c r="AO125">
        <v>0</v>
      </c>
      <c r="AS125">
        <v>0</v>
      </c>
      <c r="AT125">
        <v>0</v>
      </c>
      <c r="AU125">
        <v>0</v>
      </c>
      <c r="AV125">
        <v>0</v>
      </c>
      <c r="AW125">
        <v>0</v>
      </c>
      <c r="AX125">
        <v>0</v>
      </c>
      <c r="AY125">
        <v>0</v>
      </c>
      <c r="AZ125">
        <v>0</v>
      </c>
      <c r="BB125">
        <v>0</v>
      </c>
      <c r="BF125" t="s">
        <v>317</v>
      </c>
      <c r="BG125" t="s">
        <v>317</v>
      </c>
      <c r="BI125">
        <v>0</v>
      </c>
      <c r="BJ125" t="s">
        <v>2346</v>
      </c>
      <c r="BK125">
        <v>0.55820000171661377</v>
      </c>
      <c r="BL125" t="s">
        <v>178</v>
      </c>
      <c r="BM125" t="s">
        <v>317</v>
      </c>
      <c r="BO125" t="s">
        <v>178</v>
      </c>
      <c r="BQ125" t="s">
        <v>2336</v>
      </c>
      <c r="BT125" t="s">
        <v>178</v>
      </c>
      <c r="BZ125" t="s">
        <v>1263</v>
      </c>
      <c r="CA125" t="s">
        <v>177</v>
      </c>
      <c r="CB125" t="s">
        <v>1264</v>
      </c>
      <c r="CE125" t="s">
        <v>1397</v>
      </c>
      <c r="CF125" t="s">
        <v>1396</v>
      </c>
      <c r="CG125" t="s">
        <v>1401</v>
      </c>
      <c r="CH125" t="s">
        <v>1266</v>
      </c>
      <c r="CI125" t="s">
        <v>609</v>
      </c>
      <c r="CJ125" t="s">
        <v>1037</v>
      </c>
      <c r="CK125" t="s">
        <v>1402</v>
      </c>
      <c r="CL125" t="s">
        <v>177</v>
      </c>
      <c r="CM125">
        <v>89000</v>
      </c>
      <c r="CN125">
        <v>0</v>
      </c>
      <c r="CP125" t="s">
        <v>317</v>
      </c>
      <c r="CQ125" t="s">
        <v>317</v>
      </c>
      <c r="CR125">
        <v>0</v>
      </c>
      <c r="CS125" t="s">
        <v>1306</v>
      </c>
      <c r="CT125">
        <v>0.5</v>
      </c>
      <c r="CU125" t="s">
        <v>2337</v>
      </c>
      <c r="CV125" t="s">
        <v>259</v>
      </c>
      <c r="CW125">
        <v>2</v>
      </c>
      <c r="CX125">
        <v>1</v>
      </c>
      <c r="CY125">
        <v>5944</v>
      </c>
      <c r="CZ125">
        <v>0</v>
      </c>
      <c r="DA125" t="s">
        <v>396</v>
      </c>
      <c r="DB125" t="s">
        <v>250</v>
      </c>
      <c r="DC125">
        <v>1</v>
      </c>
      <c r="DD125">
        <v>0</v>
      </c>
      <c r="DE125" t="s">
        <v>396</v>
      </c>
      <c r="DF125" t="s">
        <v>260</v>
      </c>
      <c r="DG125">
        <v>0</v>
      </c>
      <c r="DH125">
        <v>0</v>
      </c>
      <c r="DK125" t="s">
        <v>2340</v>
      </c>
      <c r="DL125" t="s">
        <v>261</v>
      </c>
      <c r="DM125">
        <v>2</v>
      </c>
      <c r="DN125">
        <v>0</v>
      </c>
      <c r="DP125" t="s">
        <v>262</v>
      </c>
      <c r="DQ125">
        <v>0</v>
      </c>
      <c r="DR125">
        <v>0</v>
      </c>
      <c r="DS125" t="s">
        <v>2347</v>
      </c>
      <c r="DW125" t="s">
        <v>317</v>
      </c>
      <c r="DX125" t="s">
        <v>317</v>
      </c>
      <c r="DZ125" t="s">
        <v>167</v>
      </c>
      <c r="EA125">
        <v>0</v>
      </c>
      <c r="EB125">
        <v>0.55820000171661377</v>
      </c>
      <c r="ED125" t="s">
        <v>168</v>
      </c>
      <c r="EE125">
        <v>7</v>
      </c>
      <c r="EF125">
        <v>0</v>
      </c>
      <c r="EH125" t="s">
        <v>253</v>
      </c>
      <c r="EI125">
        <v>1</v>
      </c>
      <c r="EJ125" t="s">
        <v>2346</v>
      </c>
      <c r="EK125" t="s">
        <v>2342</v>
      </c>
      <c r="EL125" t="s">
        <v>169</v>
      </c>
      <c r="EM125">
        <v>1</v>
      </c>
      <c r="EN125">
        <v>2000</v>
      </c>
      <c r="EP125" t="s">
        <v>158</v>
      </c>
      <c r="EQ125">
        <v>7</v>
      </c>
      <c r="ER125" t="s">
        <v>2343</v>
      </c>
      <c r="ES125" t="s">
        <v>170</v>
      </c>
      <c r="ET125">
        <v>10</v>
      </c>
      <c r="EV125" t="s">
        <v>256</v>
      </c>
      <c r="EW125">
        <v>0</v>
      </c>
      <c r="EX125" t="s">
        <v>2344</v>
      </c>
      <c r="EY125" t="s">
        <v>172</v>
      </c>
      <c r="EZ125">
        <v>10</v>
      </c>
      <c r="FB125" t="s">
        <v>2320</v>
      </c>
      <c r="FC125" t="s">
        <v>257</v>
      </c>
      <c r="FD125">
        <v>0</v>
      </c>
      <c r="FH125" s="179"/>
    </row>
    <row r="126" spans="1:164" ht="15" customHeight="1" x14ac:dyDescent="0.25">
      <c r="A126" t="s">
        <v>1403</v>
      </c>
      <c r="B126" t="s">
        <v>1404</v>
      </c>
      <c r="C126" t="s">
        <v>1405</v>
      </c>
      <c r="D126">
        <v>10</v>
      </c>
      <c r="E126" t="s">
        <v>1256</v>
      </c>
      <c r="F126" t="s">
        <v>1069</v>
      </c>
      <c r="G126" t="s">
        <v>1390</v>
      </c>
      <c r="K126" t="s">
        <v>1359</v>
      </c>
      <c r="L126">
        <v>3.122571157291532E-3</v>
      </c>
      <c r="M126" t="s">
        <v>177</v>
      </c>
      <c r="N126" t="s">
        <v>178</v>
      </c>
      <c r="O126" t="s">
        <v>177</v>
      </c>
      <c r="P126" t="s">
        <v>178</v>
      </c>
      <c r="Q126" t="s">
        <v>178</v>
      </c>
      <c r="R126" t="s">
        <v>1406</v>
      </c>
      <c r="S126" t="s">
        <v>1392</v>
      </c>
      <c r="T126" t="s">
        <v>178</v>
      </c>
      <c r="V126" t="s">
        <v>609</v>
      </c>
      <c r="W126">
        <v>83000</v>
      </c>
      <c r="X126">
        <v>2000</v>
      </c>
      <c r="Y126" t="s">
        <v>178</v>
      </c>
      <c r="AB126">
        <v>0</v>
      </c>
      <c r="AC126">
        <v>0</v>
      </c>
      <c r="AD126">
        <v>0</v>
      </c>
      <c r="AE126">
        <v>0</v>
      </c>
      <c r="AF126">
        <v>0</v>
      </c>
      <c r="AG126">
        <v>0</v>
      </c>
      <c r="AH126">
        <v>0</v>
      </c>
      <c r="AI126">
        <v>0</v>
      </c>
      <c r="AJ126">
        <v>0</v>
      </c>
      <c r="AK126">
        <v>0</v>
      </c>
      <c r="AL126">
        <v>0</v>
      </c>
      <c r="AM126">
        <v>0</v>
      </c>
      <c r="AO126">
        <v>0</v>
      </c>
      <c r="AS126">
        <v>0</v>
      </c>
      <c r="AT126">
        <v>0</v>
      </c>
      <c r="AU126">
        <v>0</v>
      </c>
      <c r="AV126">
        <v>0</v>
      </c>
      <c r="AW126">
        <v>0</v>
      </c>
      <c r="AX126">
        <v>0</v>
      </c>
      <c r="AY126">
        <v>0</v>
      </c>
      <c r="AZ126">
        <v>0</v>
      </c>
      <c r="BB126">
        <v>0</v>
      </c>
      <c r="BF126" t="s">
        <v>317</v>
      </c>
      <c r="BG126" t="s">
        <v>317</v>
      </c>
      <c r="BI126">
        <v>0</v>
      </c>
      <c r="BJ126" t="s">
        <v>2346</v>
      </c>
      <c r="BK126">
        <v>0.48330000042915339</v>
      </c>
      <c r="BL126" t="s">
        <v>178</v>
      </c>
      <c r="BM126" t="s">
        <v>317</v>
      </c>
      <c r="BO126" t="s">
        <v>178</v>
      </c>
      <c r="BQ126" t="s">
        <v>2336</v>
      </c>
      <c r="BT126" t="s">
        <v>178</v>
      </c>
      <c r="BZ126" t="s">
        <v>1263</v>
      </c>
      <c r="CA126" t="s">
        <v>177</v>
      </c>
      <c r="CB126" t="s">
        <v>1264</v>
      </c>
      <c r="CE126" t="s">
        <v>1404</v>
      </c>
      <c r="CF126" t="s">
        <v>1403</v>
      </c>
      <c r="CG126" t="s">
        <v>1401</v>
      </c>
      <c r="CH126" t="s">
        <v>1266</v>
      </c>
      <c r="CI126" t="s">
        <v>609</v>
      </c>
      <c r="CJ126" t="s">
        <v>1037</v>
      </c>
      <c r="CK126" t="s">
        <v>1395</v>
      </c>
      <c r="CL126" t="s">
        <v>177</v>
      </c>
      <c r="CM126">
        <v>83000</v>
      </c>
      <c r="CN126">
        <v>0</v>
      </c>
      <c r="CP126" t="s">
        <v>317</v>
      </c>
      <c r="CQ126" t="s">
        <v>317</v>
      </c>
      <c r="CR126">
        <v>0</v>
      </c>
      <c r="CS126" t="s">
        <v>1306</v>
      </c>
      <c r="CT126">
        <v>0.5</v>
      </c>
      <c r="CU126" t="s">
        <v>2337</v>
      </c>
      <c r="CV126" t="s">
        <v>259</v>
      </c>
      <c r="CW126">
        <v>2</v>
      </c>
      <c r="CX126">
        <v>1</v>
      </c>
      <c r="CY126">
        <v>599</v>
      </c>
      <c r="CZ126">
        <v>0</v>
      </c>
      <c r="DA126" t="s">
        <v>396</v>
      </c>
      <c r="DB126" t="s">
        <v>250</v>
      </c>
      <c r="DC126">
        <v>1</v>
      </c>
      <c r="DD126">
        <v>0</v>
      </c>
      <c r="DE126" t="s">
        <v>396</v>
      </c>
      <c r="DF126" t="s">
        <v>260</v>
      </c>
      <c r="DG126">
        <v>0</v>
      </c>
      <c r="DH126">
        <v>0</v>
      </c>
      <c r="DK126" t="s">
        <v>2340</v>
      </c>
      <c r="DL126" t="s">
        <v>261</v>
      </c>
      <c r="DM126">
        <v>2</v>
      </c>
      <c r="DN126">
        <v>0</v>
      </c>
      <c r="DP126" t="s">
        <v>262</v>
      </c>
      <c r="DQ126">
        <v>0</v>
      </c>
      <c r="DR126">
        <v>0</v>
      </c>
      <c r="DS126" t="s">
        <v>2347</v>
      </c>
      <c r="DW126" t="s">
        <v>317</v>
      </c>
      <c r="DX126" t="s">
        <v>317</v>
      </c>
      <c r="DZ126" t="s">
        <v>167</v>
      </c>
      <c r="EA126">
        <v>0</v>
      </c>
      <c r="EB126">
        <v>0.48330000042915339</v>
      </c>
      <c r="ED126" t="s">
        <v>146</v>
      </c>
      <c r="EE126">
        <v>4</v>
      </c>
      <c r="EF126">
        <v>0</v>
      </c>
      <c r="EH126" t="s">
        <v>253</v>
      </c>
      <c r="EI126">
        <v>1</v>
      </c>
      <c r="EJ126" t="s">
        <v>2346</v>
      </c>
      <c r="EK126" t="s">
        <v>2342</v>
      </c>
      <c r="EL126" t="s">
        <v>169</v>
      </c>
      <c r="EM126">
        <v>1</v>
      </c>
      <c r="EN126">
        <v>2000</v>
      </c>
      <c r="EP126" t="s">
        <v>158</v>
      </c>
      <c r="EQ126">
        <v>7</v>
      </c>
      <c r="ER126" t="s">
        <v>2343</v>
      </c>
      <c r="ES126" t="s">
        <v>170</v>
      </c>
      <c r="ET126">
        <v>10</v>
      </c>
      <c r="EV126" t="s">
        <v>256</v>
      </c>
      <c r="EW126">
        <v>0</v>
      </c>
      <c r="EX126" t="s">
        <v>2344</v>
      </c>
      <c r="EY126" t="s">
        <v>172</v>
      </c>
      <c r="EZ126">
        <v>10</v>
      </c>
      <c r="FB126" t="s">
        <v>2320</v>
      </c>
      <c r="FC126" t="s">
        <v>257</v>
      </c>
      <c r="FD126">
        <v>0</v>
      </c>
      <c r="FH126" s="179"/>
    </row>
    <row r="127" spans="1:164" ht="15" customHeight="1" x14ac:dyDescent="0.25">
      <c r="A127" t="s">
        <v>1407</v>
      </c>
      <c r="B127" t="s">
        <v>1408</v>
      </c>
      <c r="C127" t="s">
        <v>1409</v>
      </c>
      <c r="D127">
        <v>10</v>
      </c>
      <c r="E127" t="s">
        <v>1256</v>
      </c>
      <c r="F127" t="s">
        <v>1317</v>
      </c>
      <c r="G127" t="s">
        <v>1410</v>
      </c>
      <c r="K127" t="s">
        <v>1359</v>
      </c>
      <c r="L127">
        <v>8.4703415632247925E-4</v>
      </c>
      <c r="M127" t="s">
        <v>177</v>
      </c>
      <c r="N127" t="s">
        <v>178</v>
      </c>
      <c r="O127" t="s">
        <v>178</v>
      </c>
      <c r="P127" t="s">
        <v>178</v>
      </c>
      <c r="Q127" t="s">
        <v>178</v>
      </c>
      <c r="R127" t="s">
        <v>1399</v>
      </c>
      <c r="S127" t="s">
        <v>1400</v>
      </c>
      <c r="T127" t="s">
        <v>178</v>
      </c>
      <c r="V127" t="s">
        <v>609</v>
      </c>
      <c r="W127">
        <v>89000</v>
      </c>
      <c r="X127">
        <v>2000</v>
      </c>
      <c r="Y127" t="s">
        <v>178</v>
      </c>
      <c r="AB127">
        <v>8.4703078027814627E-4</v>
      </c>
      <c r="AC127">
        <v>0</v>
      </c>
      <c r="AD127">
        <v>0</v>
      </c>
      <c r="AE127">
        <v>3</v>
      </c>
      <c r="AF127">
        <v>0</v>
      </c>
      <c r="AG127">
        <v>0</v>
      </c>
      <c r="AH127">
        <v>4</v>
      </c>
      <c r="AI127">
        <v>0</v>
      </c>
      <c r="AJ127">
        <v>4</v>
      </c>
      <c r="AK127">
        <v>0</v>
      </c>
      <c r="AL127">
        <v>0</v>
      </c>
      <c r="AM127">
        <v>0</v>
      </c>
      <c r="AO127">
        <v>0</v>
      </c>
      <c r="AS127">
        <v>0</v>
      </c>
      <c r="AT127">
        <v>0</v>
      </c>
      <c r="AU127">
        <v>0</v>
      </c>
      <c r="AV127">
        <v>0</v>
      </c>
      <c r="AW127">
        <v>0</v>
      </c>
      <c r="AX127">
        <v>0</v>
      </c>
      <c r="AY127">
        <v>0</v>
      </c>
      <c r="AZ127">
        <v>0</v>
      </c>
      <c r="BB127">
        <v>0</v>
      </c>
      <c r="BF127" t="s">
        <v>317</v>
      </c>
      <c r="BG127" t="s">
        <v>317</v>
      </c>
      <c r="BI127">
        <v>0</v>
      </c>
      <c r="BJ127" t="s">
        <v>2346</v>
      </c>
      <c r="BK127">
        <v>0.6348000168800354</v>
      </c>
      <c r="BL127" t="s">
        <v>178</v>
      </c>
      <c r="BM127" t="s">
        <v>317</v>
      </c>
      <c r="BO127" t="s">
        <v>178</v>
      </c>
      <c r="BQ127" t="s">
        <v>2336</v>
      </c>
      <c r="BT127" t="s">
        <v>178</v>
      </c>
      <c r="BZ127" t="s">
        <v>1263</v>
      </c>
      <c r="CA127" t="s">
        <v>177</v>
      </c>
      <c r="CB127" t="s">
        <v>1264</v>
      </c>
      <c r="CE127" t="s">
        <v>1408</v>
      </c>
      <c r="CF127" t="s">
        <v>1407</v>
      </c>
      <c r="CG127" t="s">
        <v>1401</v>
      </c>
      <c r="CH127" t="s">
        <v>1266</v>
      </c>
      <c r="CI127" t="s">
        <v>609</v>
      </c>
      <c r="CJ127" t="s">
        <v>1037</v>
      </c>
      <c r="CK127" t="s">
        <v>1411</v>
      </c>
      <c r="CL127" t="s">
        <v>177</v>
      </c>
      <c r="CM127">
        <v>89000</v>
      </c>
      <c r="CN127">
        <v>0</v>
      </c>
      <c r="CP127" t="s">
        <v>317</v>
      </c>
      <c r="CQ127" t="s">
        <v>317</v>
      </c>
      <c r="CR127">
        <v>3</v>
      </c>
      <c r="CS127" t="s">
        <v>1306</v>
      </c>
      <c r="CT127">
        <v>0.5</v>
      </c>
      <c r="CU127" t="s">
        <v>2337</v>
      </c>
      <c r="CV127" t="s">
        <v>259</v>
      </c>
      <c r="CW127">
        <v>2</v>
      </c>
      <c r="CX127">
        <v>1</v>
      </c>
      <c r="CY127">
        <v>5944</v>
      </c>
      <c r="CZ127">
        <v>4</v>
      </c>
      <c r="DA127" t="s">
        <v>2348</v>
      </c>
      <c r="DB127" t="s">
        <v>250</v>
      </c>
      <c r="DC127">
        <v>1</v>
      </c>
      <c r="DD127">
        <v>0</v>
      </c>
      <c r="DE127" t="s">
        <v>2151</v>
      </c>
      <c r="DF127" t="s">
        <v>260</v>
      </c>
      <c r="DG127">
        <v>0</v>
      </c>
      <c r="DH127">
        <v>0</v>
      </c>
      <c r="DK127" t="s">
        <v>2340</v>
      </c>
      <c r="DL127" t="s">
        <v>261</v>
      </c>
      <c r="DM127">
        <v>2</v>
      </c>
      <c r="DN127">
        <v>0</v>
      </c>
      <c r="DP127" t="s">
        <v>262</v>
      </c>
      <c r="DQ127">
        <v>0</v>
      </c>
      <c r="DR127">
        <v>0</v>
      </c>
      <c r="DS127" t="s">
        <v>2347</v>
      </c>
      <c r="DW127" t="s">
        <v>317</v>
      </c>
      <c r="DX127" t="s">
        <v>317</v>
      </c>
      <c r="DZ127" t="s">
        <v>167</v>
      </c>
      <c r="EA127">
        <v>0</v>
      </c>
      <c r="EB127">
        <v>0.6348000168800354</v>
      </c>
      <c r="ED127" t="s">
        <v>168</v>
      </c>
      <c r="EE127">
        <v>7</v>
      </c>
      <c r="EF127">
        <v>0</v>
      </c>
      <c r="EH127" t="s">
        <v>253</v>
      </c>
      <c r="EI127">
        <v>1</v>
      </c>
      <c r="EJ127" t="s">
        <v>2346</v>
      </c>
      <c r="EK127" t="s">
        <v>2342</v>
      </c>
      <c r="EL127" t="s">
        <v>169</v>
      </c>
      <c r="EM127">
        <v>1</v>
      </c>
      <c r="EN127">
        <v>2000</v>
      </c>
      <c r="EP127" t="s">
        <v>158</v>
      </c>
      <c r="EQ127">
        <v>7</v>
      </c>
      <c r="ER127" t="s">
        <v>2343</v>
      </c>
      <c r="ES127" t="s">
        <v>170</v>
      </c>
      <c r="ET127">
        <v>10</v>
      </c>
      <c r="EV127" t="s">
        <v>256</v>
      </c>
      <c r="EW127">
        <v>0</v>
      </c>
      <c r="EX127" t="s">
        <v>2344</v>
      </c>
      <c r="EY127" t="s">
        <v>172</v>
      </c>
      <c r="EZ127">
        <v>10</v>
      </c>
      <c r="FB127" t="s">
        <v>2320</v>
      </c>
      <c r="FC127" t="s">
        <v>257</v>
      </c>
      <c r="FD127">
        <v>0</v>
      </c>
      <c r="FH127" s="179"/>
    </row>
    <row r="128" spans="1:164" ht="15" customHeight="1" x14ac:dyDescent="0.25">
      <c r="A128" t="s">
        <v>1412</v>
      </c>
      <c r="B128" t="s">
        <v>1413</v>
      </c>
      <c r="C128" t="s">
        <v>1414</v>
      </c>
      <c r="D128">
        <v>10</v>
      </c>
      <c r="E128" t="s">
        <v>1256</v>
      </c>
      <c r="F128" t="s">
        <v>1317</v>
      </c>
      <c r="G128" t="s">
        <v>1322</v>
      </c>
      <c r="K128" t="s">
        <v>1359</v>
      </c>
      <c r="L128">
        <v>4.6987095847725868E-3</v>
      </c>
      <c r="M128" t="s">
        <v>177</v>
      </c>
      <c r="N128" t="s">
        <v>178</v>
      </c>
      <c r="O128" t="s">
        <v>178</v>
      </c>
      <c r="P128" t="s">
        <v>178</v>
      </c>
      <c r="Q128" t="s">
        <v>178</v>
      </c>
      <c r="R128" t="s">
        <v>1399</v>
      </c>
      <c r="S128" t="s">
        <v>1400</v>
      </c>
      <c r="T128" t="s">
        <v>178</v>
      </c>
      <c r="V128" t="s">
        <v>609</v>
      </c>
      <c r="W128">
        <v>89000</v>
      </c>
      <c r="X128">
        <v>2000</v>
      </c>
      <c r="Y128" t="s">
        <v>178</v>
      </c>
      <c r="AB128">
        <v>2.088913694024086E-3</v>
      </c>
      <c r="AC128">
        <v>2.609776565805078E-3</v>
      </c>
      <c r="AD128">
        <v>0</v>
      </c>
      <c r="AE128">
        <v>1</v>
      </c>
      <c r="AF128">
        <v>1</v>
      </c>
      <c r="AG128">
        <v>0</v>
      </c>
      <c r="AH128">
        <v>2</v>
      </c>
      <c r="AI128">
        <v>0</v>
      </c>
      <c r="AJ128">
        <v>2</v>
      </c>
      <c r="AK128">
        <v>0</v>
      </c>
      <c r="AL128">
        <v>0</v>
      </c>
      <c r="AM128">
        <v>0</v>
      </c>
      <c r="AO128">
        <v>0</v>
      </c>
      <c r="AS128">
        <v>0</v>
      </c>
      <c r="AT128">
        <v>0</v>
      </c>
      <c r="AU128">
        <v>0</v>
      </c>
      <c r="AV128">
        <v>0</v>
      </c>
      <c r="AW128">
        <v>0</v>
      </c>
      <c r="AX128">
        <v>0</v>
      </c>
      <c r="AY128">
        <v>0</v>
      </c>
      <c r="AZ128">
        <v>0</v>
      </c>
      <c r="BB128">
        <v>0</v>
      </c>
      <c r="BF128" t="s">
        <v>317</v>
      </c>
      <c r="BG128" t="s">
        <v>317</v>
      </c>
      <c r="BI128">
        <v>0</v>
      </c>
      <c r="BJ128" t="s">
        <v>2346</v>
      </c>
      <c r="BK128">
        <v>0.6348000168800354</v>
      </c>
      <c r="BL128" t="s">
        <v>178</v>
      </c>
      <c r="BM128" t="s">
        <v>317</v>
      </c>
      <c r="BO128" t="s">
        <v>178</v>
      </c>
      <c r="BQ128" t="s">
        <v>2336</v>
      </c>
      <c r="BT128" t="s">
        <v>178</v>
      </c>
      <c r="BZ128" t="s">
        <v>1263</v>
      </c>
      <c r="CA128" t="s">
        <v>177</v>
      </c>
      <c r="CB128" t="s">
        <v>1264</v>
      </c>
      <c r="CE128" t="s">
        <v>1413</v>
      </c>
      <c r="CF128" t="s">
        <v>1412</v>
      </c>
      <c r="CG128" t="s">
        <v>1401</v>
      </c>
      <c r="CH128" t="s">
        <v>1266</v>
      </c>
      <c r="CI128" t="s">
        <v>609</v>
      </c>
      <c r="CJ128" t="s">
        <v>1037</v>
      </c>
      <c r="CK128" t="s">
        <v>1402</v>
      </c>
      <c r="CL128" t="s">
        <v>177</v>
      </c>
      <c r="CM128">
        <v>89000</v>
      </c>
      <c r="CN128">
        <v>0</v>
      </c>
      <c r="CP128" t="s">
        <v>317</v>
      </c>
      <c r="CQ128" t="s">
        <v>317</v>
      </c>
      <c r="CR128">
        <v>1</v>
      </c>
      <c r="CS128" t="s">
        <v>1306</v>
      </c>
      <c r="CT128">
        <v>0.5</v>
      </c>
      <c r="CU128" t="s">
        <v>2337</v>
      </c>
      <c r="CV128" t="s">
        <v>259</v>
      </c>
      <c r="CW128">
        <v>2</v>
      </c>
      <c r="CX128">
        <v>1</v>
      </c>
      <c r="CY128">
        <v>5944</v>
      </c>
      <c r="CZ128">
        <v>2</v>
      </c>
      <c r="DA128" t="s">
        <v>2349</v>
      </c>
      <c r="DB128" t="s">
        <v>250</v>
      </c>
      <c r="DC128">
        <v>1</v>
      </c>
      <c r="DD128">
        <v>0</v>
      </c>
      <c r="DE128" t="s">
        <v>2120</v>
      </c>
      <c r="DF128" t="s">
        <v>260</v>
      </c>
      <c r="DG128">
        <v>0</v>
      </c>
      <c r="DH128">
        <v>0</v>
      </c>
      <c r="DK128" t="s">
        <v>2340</v>
      </c>
      <c r="DL128" t="s">
        <v>261</v>
      </c>
      <c r="DM128">
        <v>2</v>
      </c>
      <c r="DN128">
        <v>0</v>
      </c>
      <c r="DP128" t="s">
        <v>262</v>
      </c>
      <c r="DQ128">
        <v>0</v>
      </c>
      <c r="DR128">
        <v>0</v>
      </c>
      <c r="DS128" t="s">
        <v>2347</v>
      </c>
      <c r="DW128" t="s">
        <v>317</v>
      </c>
      <c r="DX128" t="s">
        <v>317</v>
      </c>
      <c r="DZ128" t="s">
        <v>167</v>
      </c>
      <c r="EA128">
        <v>0</v>
      </c>
      <c r="EB128">
        <v>0.6348000168800354</v>
      </c>
      <c r="ED128" t="s">
        <v>168</v>
      </c>
      <c r="EE128">
        <v>7</v>
      </c>
      <c r="EF128">
        <v>0</v>
      </c>
      <c r="EH128" t="s">
        <v>253</v>
      </c>
      <c r="EI128">
        <v>1</v>
      </c>
      <c r="EJ128" t="s">
        <v>2346</v>
      </c>
      <c r="EK128" t="s">
        <v>2342</v>
      </c>
      <c r="EL128" t="s">
        <v>169</v>
      </c>
      <c r="EM128">
        <v>1</v>
      </c>
      <c r="EN128">
        <v>2000</v>
      </c>
      <c r="EP128" t="s">
        <v>158</v>
      </c>
      <c r="EQ128">
        <v>7</v>
      </c>
      <c r="ER128" t="s">
        <v>2343</v>
      </c>
      <c r="ES128" t="s">
        <v>170</v>
      </c>
      <c r="ET128">
        <v>10</v>
      </c>
      <c r="EV128" t="s">
        <v>256</v>
      </c>
      <c r="EW128">
        <v>0</v>
      </c>
      <c r="EX128" t="s">
        <v>2344</v>
      </c>
      <c r="EY128" t="s">
        <v>172</v>
      </c>
      <c r="EZ128">
        <v>10</v>
      </c>
      <c r="FB128" t="s">
        <v>2320</v>
      </c>
      <c r="FC128" t="s">
        <v>257</v>
      </c>
      <c r="FD128">
        <v>0</v>
      </c>
      <c r="FH128" s="179"/>
    </row>
    <row r="129" spans="1:164" ht="15" customHeight="1" x14ac:dyDescent="0.25">
      <c r="A129" t="s">
        <v>1415</v>
      </c>
      <c r="B129" t="s">
        <v>1416</v>
      </c>
      <c r="C129" t="s">
        <v>1417</v>
      </c>
      <c r="D129">
        <v>10</v>
      </c>
      <c r="E129" t="s">
        <v>1256</v>
      </c>
      <c r="F129" t="s">
        <v>1317</v>
      </c>
      <c r="G129" t="s">
        <v>1318</v>
      </c>
      <c r="K129" t="s">
        <v>1359</v>
      </c>
      <c r="L129">
        <v>1.119773387908936</v>
      </c>
      <c r="M129" t="s">
        <v>177</v>
      </c>
      <c r="N129" t="s">
        <v>178</v>
      </c>
      <c r="O129" t="s">
        <v>178</v>
      </c>
      <c r="P129" t="s">
        <v>178</v>
      </c>
      <c r="Q129" t="s">
        <v>178</v>
      </c>
      <c r="R129" t="s">
        <v>1418</v>
      </c>
      <c r="S129" t="s">
        <v>1419</v>
      </c>
      <c r="T129" t="s">
        <v>178</v>
      </c>
      <c r="V129" t="s">
        <v>609</v>
      </c>
      <c r="W129">
        <v>89000</v>
      </c>
      <c r="X129">
        <v>2000</v>
      </c>
      <c r="Y129" t="s">
        <v>178</v>
      </c>
      <c r="AB129">
        <v>9.5297172665596008E-2</v>
      </c>
      <c r="AC129">
        <v>4.5983750373125083E-2</v>
      </c>
      <c r="AD129">
        <v>0</v>
      </c>
      <c r="AE129">
        <v>28</v>
      </c>
      <c r="AF129">
        <v>11</v>
      </c>
      <c r="AG129">
        <v>17</v>
      </c>
      <c r="AH129">
        <v>77</v>
      </c>
      <c r="AI129">
        <v>27</v>
      </c>
      <c r="AJ129">
        <v>77</v>
      </c>
      <c r="AK129">
        <v>0</v>
      </c>
      <c r="AL129">
        <v>0</v>
      </c>
      <c r="AM129">
        <v>0.42465221881866461</v>
      </c>
      <c r="AO129">
        <v>27.728059768676761</v>
      </c>
      <c r="AS129">
        <v>0</v>
      </c>
      <c r="AT129">
        <v>0</v>
      </c>
      <c r="AU129">
        <v>0</v>
      </c>
      <c r="AV129">
        <v>0</v>
      </c>
      <c r="AW129">
        <v>0</v>
      </c>
      <c r="AX129">
        <v>0</v>
      </c>
      <c r="AY129">
        <v>0</v>
      </c>
      <c r="AZ129">
        <v>0</v>
      </c>
      <c r="BB129">
        <v>0</v>
      </c>
      <c r="BF129" t="s">
        <v>317</v>
      </c>
      <c r="BG129" t="s">
        <v>317</v>
      </c>
      <c r="BI129">
        <v>0</v>
      </c>
      <c r="BJ129" t="s">
        <v>2346</v>
      </c>
      <c r="BK129">
        <v>0.51249998807907104</v>
      </c>
      <c r="BL129" t="s">
        <v>178</v>
      </c>
      <c r="BM129" t="s">
        <v>317</v>
      </c>
      <c r="BO129" t="s">
        <v>178</v>
      </c>
      <c r="BQ129" t="s">
        <v>2336</v>
      </c>
      <c r="BT129" t="s">
        <v>178</v>
      </c>
      <c r="BZ129" t="s">
        <v>1263</v>
      </c>
      <c r="CA129" t="s">
        <v>177</v>
      </c>
      <c r="CB129" t="s">
        <v>1264</v>
      </c>
      <c r="CE129" t="s">
        <v>1416</v>
      </c>
      <c r="CF129" t="s">
        <v>1415</v>
      </c>
      <c r="CG129" t="s">
        <v>1401</v>
      </c>
      <c r="CH129" t="s">
        <v>1266</v>
      </c>
      <c r="CI129" t="s">
        <v>609</v>
      </c>
      <c r="CJ129" t="s">
        <v>1037</v>
      </c>
      <c r="CK129" t="s">
        <v>1420</v>
      </c>
      <c r="CL129" t="s">
        <v>177</v>
      </c>
      <c r="CM129">
        <v>89000</v>
      </c>
      <c r="CN129">
        <v>0</v>
      </c>
      <c r="CP129" t="s">
        <v>317</v>
      </c>
      <c r="CQ129" t="s">
        <v>317</v>
      </c>
      <c r="CR129">
        <v>30</v>
      </c>
      <c r="CS129" t="s">
        <v>1306</v>
      </c>
      <c r="CT129">
        <v>0.5</v>
      </c>
      <c r="CU129" t="s">
        <v>2337</v>
      </c>
      <c r="CV129" t="s">
        <v>259</v>
      </c>
      <c r="CW129">
        <v>2</v>
      </c>
      <c r="CX129">
        <v>1</v>
      </c>
      <c r="CY129">
        <v>1982</v>
      </c>
      <c r="CZ129">
        <v>59</v>
      </c>
      <c r="DA129" t="s">
        <v>2350</v>
      </c>
      <c r="DB129" t="s">
        <v>250</v>
      </c>
      <c r="DC129">
        <v>1</v>
      </c>
      <c r="DD129">
        <v>0</v>
      </c>
      <c r="DE129" t="s">
        <v>2351</v>
      </c>
      <c r="DF129" t="s">
        <v>260</v>
      </c>
      <c r="DG129">
        <v>0</v>
      </c>
      <c r="DH129">
        <v>0</v>
      </c>
      <c r="DK129" t="s">
        <v>2340</v>
      </c>
      <c r="DL129" t="s">
        <v>261</v>
      </c>
      <c r="DM129">
        <v>2</v>
      </c>
      <c r="DN129">
        <v>0</v>
      </c>
      <c r="DP129" t="s">
        <v>262</v>
      </c>
      <c r="DQ129">
        <v>0</v>
      </c>
      <c r="DR129">
        <v>0</v>
      </c>
      <c r="DS129" t="s">
        <v>2347</v>
      </c>
      <c r="DW129" t="s">
        <v>317</v>
      </c>
      <c r="DX129" t="s">
        <v>317</v>
      </c>
      <c r="DZ129" t="s">
        <v>167</v>
      </c>
      <c r="EA129">
        <v>0</v>
      </c>
      <c r="EB129">
        <v>0.51249998807907104</v>
      </c>
      <c r="ED129" t="s">
        <v>168</v>
      </c>
      <c r="EE129">
        <v>7</v>
      </c>
      <c r="EF129">
        <v>0</v>
      </c>
      <c r="EH129" t="s">
        <v>253</v>
      </c>
      <c r="EI129">
        <v>1</v>
      </c>
      <c r="EJ129" t="s">
        <v>2346</v>
      </c>
      <c r="EK129" t="s">
        <v>2342</v>
      </c>
      <c r="EL129" t="s">
        <v>169</v>
      </c>
      <c r="EM129">
        <v>1</v>
      </c>
      <c r="EN129">
        <v>2000</v>
      </c>
      <c r="EP129" t="s">
        <v>158</v>
      </c>
      <c r="EQ129">
        <v>7</v>
      </c>
      <c r="ER129" t="s">
        <v>2343</v>
      </c>
      <c r="ES129" t="s">
        <v>170</v>
      </c>
      <c r="ET129">
        <v>10</v>
      </c>
      <c r="EV129" t="s">
        <v>256</v>
      </c>
      <c r="EW129">
        <v>0</v>
      </c>
      <c r="EX129" t="s">
        <v>2344</v>
      </c>
      <c r="EY129" t="s">
        <v>172</v>
      </c>
      <c r="EZ129">
        <v>10</v>
      </c>
      <c r="FB129" t="s">
        <v>2320</v>
      </c>
      <c r="FC129" t="s">
        <v>257</v>
      </c>
      <c r="FD129">
        <v>0</v>
      </c>
      <c r="FH129" s="179"/>
    </row>
    <row r="130" spans="1:164" ht="15" customHeight="1" x14ac:dyDescent="0.25">
      <c r="A130" t="s">
        <v>1421</v>
      </c>
      <c r="B130" t="s">
        <v>1422</v>
      </c>
      <c r="C130" t="s">
        <v>1423</v>
      </c>
      <c r="D130">
        <v>10</v>
      </c>
      <c r="E130" t="s">
        <v>1256</v>
      </c>
      <c r="F130" t="s">
        <v>1317</v>
      </c>
      <c r="G130" t="s">
        <v>1322</v>
      </c>
      <c r="K130" t="s">
        <v>1359</v>
      </c>
      <c r="L130">
        <v>1.98120647110045E-3</v>
      </c>
      <c r="M130" t="s">
        <v>177</v>
      </c>
      <c r="N130" t="s">
        <v>178</v>
      </c>
      <c r="O130" t="s">
        <v>177</v>
      </c>
      <c r="P130" t="s">
        <v>178</v>
      </c>
      <c r="Q130" t="s">
        <v>178</v>
      </c>
      <c r="R130" t="s">
        <v>1319</v>
      </c>
      <c r="S130" t="s">
        <v>1400</v>
      </c>
      <c r="T130" t="s">
        <v>178</v>
      </c>
      <c r="V130" t="s">
        <v>609</v>
      </c>
      <c r="W130">
        <v>89000</v>
      </c>
      <c r="X130">
        <v>2000</v>
      </c>
      <c r="Y130" t="s">
        <v>178</v>
      </c>
      <c r="AB130">
        <v>0</v>
      </c>
      <c r="AC130">
        <v>0</v>
      </c>
      <c r="AD130">
        <v>0</v>
      </c>
      <c r="AE130">
        <v>0</v>
      </c>
      <c r="AF130">
        <v>0</v>
      </c>
      <c r="AG130">
        <v>0</v>
      </c>
      <c r="AH130">
        <v>0</v>
      </c>
      <c r="AI130">
        <v>0</v>
      </c>
      <c r="AJ130">
        <v>0</v>
      </c>
      <c r="AK130">
        <v>0</v>
      </c>
      <c r="AL130">
        <v>0</v>
      </c>
      <c r="AM130">
        <v>0</v>
      </c>
      <c r="AO130">
        <v>0</v>
      </c>
      <c r="AS130">
        <v>0</v>
      </c>
      <c r="AT130">
        <v>0</v>
      </c>
      <c r="AU130">
        <v>0</v>
      </c>
      <c r="AV130">
        <v>0</v>
      </c>
      <c r="AW130">
        <v>0</v>
      </c>
      <c r="AX130">
        <v>0</v>
      </c>
      <c r="AY130">
        <v>0</v>
      </c>
      <c r="AZ130">
        <v>0</v>
      </c>
      <c r="BB130">
        <v>0</v>
      </c>
      <c r="BF130" t="s">
        <v>317</v>
      </c>
      <c r="BG130" t="s">
        <v>317</v>
      </c>
      <c r="BI130">
        <v>0</v>
      </c>
      <c r="BJ130" t="s">
        <v>2346</v>
      </c>
      <c r="BK130">
        <v>0.55820000171661377</v>
      </c>
      <c r="BL130" t="s">
        <v>178</v>
      </c>
      <c r="BM130" t="s">
        <v>317</v>
      </c>
      <c r="BO130" t="s">
        <v>178</v>
      </c>
      <c r="BQ130" t="s">
        <v>2336</v>
      </c>
      <c r="BT130" t="s">
        <v>178</v>
      </c>
      <c r="BZ130" t="s">
        <v>1263</v>
      </c>
      <c r="CA130" t="s">
        <v>177</v>
      </c>
      <c r="CB130" t="s">
        <v>1264</v>
      </c>
      <c r="CE130" t="s">
        <v>1422</v>
      </c>
      <c r="CF130" t="s">
        <v>1421</v>
      </c>
      <c r="CG130" t="s">
        <v>1401</v>
      </c>
      <c r="CH130" t="s">
        <v>1266</v>
      </c>
      <c r="CI130" t="s">
        <v>609</v>
      </c>
      <c r="CJ130" t="s">
        <v>1037</v>
      </c>
      <c r="CK130" t="s">
        <v>1402</v>
      </c>
      <c r="CL130" t="s">
        <v>177</v>
      </c>
      <c r="CM130">
        <v>89000</v>
      </c>
      <c r="CN130">
        <v>0</v>
      </c>
      <c r="CP130" t="s">
        <v>317</v>
      </c>
      <c r="CQ130" t="s">
        <v>317</v>
      </c>
      <c r="CR130">
        <v>0</v>
      </c>
      <c r="CS130" t="s">
        <v>1306</v>
      </c>
      <c r="CT130">
        <v>0.5</v>
      </c>
      <c r="CU130" t="s">
        <v>2337</v>
      </c>
      <c r="CV130" t="s">
        <v>259</v>
      </c>
      <c r="CW130">
        <v>2</v>
      </c>
      <c r="CX130">
        <v>1</v>
      </c>
      <c r="CY130">
        <v>15121</v>
      </c>
      <c r="CZ130">
        <v>0</v>
      </c>
      <c r="DA130" t="s">
        <v>396</v>
      </c>
      <c r="DB130" t="s">
        <v>250</v>
      </c>
      <c r="DC130">
        <v>1</v>
      </c>
      <c r="DD130">
        <v>0</v>
      </c>
      <c r="DE130" t="s">
        <v>396</v>
      </c>
      <c r="DF130" t="s">
        <v>260</v>
      </c>
      <c r="DG130">
        <v>0</v>
      </c>
      <c r="DH130">
        <v>0</v>
      </c>
      <c r="DK130" t="s">
        <v>2340</v>
      </c>
      <c r="DL130" t="s">
        <v>261</v>
      </c>
      <c r="DM130">
        <v>2</v>
      </c>
      <c r="DN130">
        <v>0</v>
      </c>
      <c r="DP130" t="s">
        <v>262</v>
      </c>
      <c r="DQ130">
        <v>0</v>
      </c>
      <c r="DR130">
        <v>0</v>
      </c>
      <c r="DS130" t="s">
        <v>2347</v>
      </c>
      <c r="DW130" t="s">
        <v>317</v>
      </c>
      <c r="DX130" t="s">
        <v>317</v>
      </c>
      <c r="DZ130" t="s">
        <v>167</v>
      </c>
      <c r="EA130">
        <v>0</v>
      </c>
      <c r="EB130">
        <v>0.55820000171661377</v>
      </c>
      <c r="ED130" t="s">
        <v>168</v>
      </c>
      <c r="EE130">
        <v>7</v>
      </c>
      <c r="EF130">
        <v>0</v>
      </c>
      <c r="EH130" t="s">
        <v>253</v>
      </c>
      <c r="EI130">
        <v>1</v>
      </c>
      <c r="EJ130" t="s">
        <v>2346</v>
      </c>
      <c r="EK130" t="s">
        <v>2342</v>
      </c>
      <c r="EL130" t="s">
        <v>169</v>
      </c>
      <c r="EM130">
        <v>1</v>
      </c>
      <c r="EN130">
        <v>2000</v>
      </c>
      <c r="EP130" t="s">
        <v>158</v>
      </c>
      <c r="EQ130">
        <v>7</v>
      </c>
      <c r="ER130" t="s">
        <v>2343</v>
      </c>
      <c r="ES130" t="s">
        <v>170</v>
      </c>
      <c r="ET130">
        <v>10</v>
      </c>
      <c r="EV130" t="s">
        <v>256</v>
      </c>
      <c r="EW130">
        <v>0</v>
      </c>
      <c r="EX130" t="s">
        <v>2344</v>
      </c>
      <c r="EY130" t="s">
        <v>172</v>
      </c>
      <c r="EZ130">
        <v>10</v>
      </c>
      <c r="FB130" t="s">
        <v>2320</v>
      </c>
      <c r="FC130" t="s">
        <v>257</v>
      </c>
      <c r="FD130">
        <v>0</v>
      </c>
      <c r="FH130" s="179"/>
    </row>
    <row r="131" spans="1:164" ht="15" customHeight="1" x14ac:dyDescent="0.25">
      <c r="A131" t="s">
        <v>1426</v>
      </c>
      <c r="B131" t="s">
        <v>1427</v>
      </c>
      <c r="C131" t="s">
        <v>1428</v>
      </c>
      <c r="D131">
        <v>10</v>
      </c>
      <c r="E131" t="s">
        <v>1256</v>
      </c>
      <c r="F131" t="s">
        <v>1317</v>
      </c>
      <c r="G131" t="s">
        <v>1322</v>
      </c>
      <c r="K131" t="s">
        <v>1359</v>
      </c>
      <c r="L131">
        <v>2.625294774770737E-2</v>
      </c>
      <c r="M131" t="s">
        <v>177</v>
      </c>
      <c r="N131" t="s">
        <v>178</v>
      </c>
      <c r="O131" t="s">
        <v>178</v>
      </c>
      <c r="P131" t="s">
        <v>178</v>
      </c>
      <c r="Q131" t="s">
        <v>178</v>
      </c>
      <c r="R131" t="s">
        <v>1399</v>
      </c>
      <c r="S131" t="s">
        <v>1400</v>
      </c>
      <c r="T131" t="s">
        <v>178</v>
      </c>
      <c r="V131" t="s">
        <v>609</v>
      </c>
      <c r="W131">
        <v>500000</v>
      </c>
      <c r="X131">
        <v>2000</v>
      </c>
      <c r="Y131" t="s">
        <v>178</v>
      </c>
      <c r="AB131">
        <v>1.00235790014267E-2</v>
      </c>
      <c r="AC131">
        <v>1.399579807184637E-3</v>
      </c>
      <c r="AD131">
        <v>0</v>
      </c>
      <c r="AE131">
        <v>3</v>
      </c>
      <c r="AF131">
        <v>0</v>
      </c>
      <c r="AG131">
        <v>0</v>
      </c>
      <c r="AH131">
        <v>5</v>
      </c>
      <c r="AI131">
        <v>0</v>
      </c>
      <c r="AJ131">
        <v>5</v>
      </c>
      <c r="AK131">
        <v>0</v>
      </c>
      <c r="AL131">
        <v>0</v>
      </c>
      <c r="AM131">
        <v>0</v>
      </c>
      <c r="AO131">
        <v>0</v>
      </c>
      <c r="AS131">
        <v>0</v>
      </c>
      <c r="AT131">
        <v>0</v>
      </c>
      <c r="AU131">
        <v>0</v>
      </c>
      <c r="AV131">
        <v>0</v>
      </c>
      <c r="AW131">
        <v>0</v>
      </c>
      <c r="AX131">
        <v>0</v>
      </c>
      <c r="AY131">
        <v>0</v>
      </c>
      <c r="AZ131">
        <v>0</v>
      </c>
      <c r="BB131">
        <v>0</v>
      </c>
      <c r="BF131" t="s">
        <v>317</v>
      </c>
      <c r="BG131" t="s">
        <v>317</v>
      </c>
      <c r="BI131">
        <v>0</v>
      </c>
      <c r="BJ131" t="s">
        <v>2346</v>
      </c>
      <c r="BK131">
        <v>0.55820000171661377</v>
      </c>
      <c r="BL131" t="s">
        <v>178</v>
      </c>
      <c r="BM131" t="s">
        <v>317</v>
      </c>
      <c r="BO131" t="s">
        <v>178</v>
      </c>
      <c r="BQ131" t="s">
        <v>2336</v>
      </c>
      <c r="BT131" t="s">
        <v>178</v>
      </c>
      <c r="BZ131" t="s">
        <v>1263</v>
      </c>
      <c r="CA131" t="s">
        <v>177</v>
      </c>
      <c r="CB131" t="s">
        <v>1264</v>
      </c>
      <c r="CE131" t="s">
        <v>1427</v>
      </c>
      <c r="CF131" t="s">
        <v>1426</v>
      </c>
      <c r="CG131" t="s">
        <v>1429</v>
      </c>
      <c r="CH131" t="s">
        <v>1266</v>
      </c>
      <c r="CI131" t="s">
        <v>609</v>
      </c>
      <c r="CJ131" t="s">
        <v>1037</v>
      </c>
      <c r="CK131" t="s">
        <v>1402</v>
      </c>
      <c r="CL131" t="s">
        <v>177</v>
      </c>
      <c r="CM131">
        <v>500000</v>
      </c>
      <c r="CN131">
        <v>0</v>
      </c>
      <c r="CP131" t="s">
        <v>317</v>
      </c>
      <c r="CQ131" t="s">
        <v>317</v>
      </c>
      <c r="CR131">
        <v>3</v>
      </c>
      <c r="CS131" t="s">
        <v>1306</v>
      </c>
      <c r="CT131">
        <v>0.5</v>
      </c>
      <c r="CU131" t="s">
        <v>2337</v>
      </c>
      <c r="CV131" t="s">
        <v>259</v>
      </c>
      <c r="CW131">
        <v>2</v>
      </c>
      <c r="CX131">
        <v>1</v>
      </c>
      <c r="CY131">
        <v>5944</v>
      </c>
      <c r="CZ131">
        <v>5</v>
      </c>
      <c r="DA131" t="s">
        <v>2352</v>
      </c>
      <c r="DB131" t="s">
        <v>250</v>
      </c>
      <c r="DC131">
        <v>1</v>
      </c>
      <c r="DD131">
        <v>0</v>
      </c>
      <c r="DE131" t="s">
        <v>2151</v>
      </c>
      <c r="DF131" t="s">
        <v>260</v>
      </c>
      <c r="DG131">
        <v>0</v>
      </c>
      <c r="DH131">
        <v>0</v>
      </c>
      <c r="DK131" t="s">
        <v>2340</v>
      </c>
      <c r="DL131" t="s">
        <v>261</v>
      </c>
      <c r="DM131">
        <v>2</v>
      </c>
      <c r="DN131">
        <v>0</v>
      </c>
      <c r="DP131" t="s">
        <v>262</v>
      </c>
      <c r="DQ131">
        <v>0</v>
      </c>
      <c r="DR131">
        <v>0</v>
      </c>
      <c r="DS131" t="s">
        <v>2347</v>
      </c>
      <c r="DW131" t="s">
        <v>317</v>
      </c>
      <c r="DX131" t="s">
        <v>317</v>
      </c>
      <c r="DZ131" t="s">
        <v>167</v>
      </c>
      <c r="EA131">
        <v>0</v>
      </c>
      <c r="EB131">
        <v>0.6348000168800354</v>
      </c>
      <c r="ED131" t="s">
        <v>168</v>
      </c>
      <c r="EE131">
        <v>7</v>
      </c>
      <c r="EF131">
        <v>0</v>
      </c>
      <c r="EH131" t="s">
        <v>253</v>
      </c>
      <c r="EI131">
        <v>1</v>
      </c>
      <c r="EJ131" t="s">
        <v>2346</v>
      </c>
      <c r="EK131" t="s">
        <v>2342</v>
      </c>
      <c r="EL131" t="s">
        <v>169</v>
      </c>
      <c r="EM131">
        <v>1</v>
      </c>
      <c r="EN131">
        <v>2000</v>
      </c>
      <c r="EP131" t="s">
        <v>158</v>
      </c>
      <c r="EQ131">
        <v>7</v>
      </c>
      <c r="ER131" t="s">
        <v>2343</v>
      </c>
      <c r="ES131" t="s">
        <v>170</v>
      </c>
      <c r="ET131">
        <v>10</v>
      </c>
      <c r="EV131" t="s">
        <v>256</v>
      </c>
      <c r="EW131">
        <v>0</v>
      </c>
      <c r="EX131" t="s">
        <v>2344</v>
      </c>
      <c r="EY131" t="s">
        <v>172</v>
      </c>
      <c r="EZ131">
        <v>10</v>
      </c>
      <c r="FB131" t="s">
        <v>2320</v>
      </c>
      <c r="FC131" t="s">
        <v>257</v>
      </c>
      <c r="FD131">
        <v>0</v>
      </c>
      <c r="FH131" s="179"/>
    </row>
    <row r="132" spans="1:164" ht="15" customHeight="1" x14ac:dyDescent="0.25">
      <c r="A132" t="s">
        <v>1430</v>
      </c>
      <c r="B132" t="s">
        <v>1431</v>
      </c>
      <c r="C132" t="s">
        <v>1432</v>
      </c>
      <c r="D132">
        <v>10</v>
      </c>
      <c r="E132" t="s">
        <v>1256</v>
      </c>
      <c r="F132" t="s">
        <v>1433</v>
      </c>
      <c r="G132" t="s">
        <v>1434</v>
      </c>
      <c r="K132" t="s">
        <v>1359</v>
      </c>
      <c r="L132">
        <v>2.188796758651733</v>
      </c>
      <c r="M132" t="s">
        <v>177</v>
      </c>
      <c r="N132" t="s">
        <v>178</v>
      </c>
      <c r="O132" t="s">
        <v>177</v>
      </c>
      <c r="P132" t="s">
        <v>178</v>
      </c>
      <c r="Q132" t="s">
        <v>178</v>
      </c>
      <c r="R132" t="s">
        <v>1435</v>
      </c>
      <c r="S132" t="s">
        <v>1436</v>
      </c>
      <c r="T132" t="s">
        <v>178</v>
      </c>
      <c r="V132" t="s">
        <v>609</v>
      </c>
      <c r="W132">
        <v>310000</v>
      </c>
      <c r="X132">
        <v>25000</v>
      </c>
      <c r="Y132" t="s">
        <v>178</v>
      </c>
      <c r="AB132">
        <v>0.93063974380493164</v>
      </c>
      <c r="AC132">
        <v>3.2849550247192383E-2</v>
      </c>
      <c r="AD132">
        <v>0</v>
      </c>
      <c r="AE132">
        <v>518</v>
      </c>
      <c r="AF132">
        <v>31</v>
      </c>
      <c r="AG132">
        <v>372</v>
      </c>
      <c r="AH132">
        <v>1020</v>
      </c>
      <c r="AI132">
        <v>342</v>
      </c>
      <c r="AJ132">
        <v>1020</v>
      </c>
      <c r="AK132">
        <v>5</v>
      </c>
      <c r="AL132">
        <v>11</v>
      </c>
      <c r="AM132">
        <v>4.4836432789452369E-4</v>
      </c>
      <c r="AO132">
        <v>243.27105712890619</v>
      </c>
      <c r="AS132">
        <v>0</v>
      </c>
      <c r="AT132">
        <v>0</v>
      </c>
      <c r="AU132">
        <v>0</v>
      </c>
      <c r="AV132">
        <v>0</v>
      </c>
      <c r="AW132">
        <v>0</v>
      </c>
      <c r="AX132">
        <v>0</v>
      </c>
      <c r="AY132">
        <v>0</v>
      </c>
      <c r="AZ132">
        <v>0</v>
      </c>
      <c r="BB132">
        <v>0</v>
      </c>
      <c r="BF132" t="s">
        <v>317</v>
      </c>
      <c r="BG132" t="s">
        <v>317</v>
      </c>
      <c r="BI132">
        <v>0</v>
      </c>
      <c r="BJ132" t="s">
        <v>2335</v>
      </c>
      <c r="BK132">
        <v>0.5404999852180481</v>
      </c>
      <c r="BL132" t="s">
        <v>178</v>
      </c>
      <c r="BM132" t="s">
        <v>317</v>
      </c>
      <c r="BO132" t="s">
        <v>178</v>
      </c>
      <c r="BQ132" t="s">
        <v>2336</v>
      </c>
      <c r="BT132" t="s">
        <v>178</v>
      </c>
      <c r="BZ132" t="s">
        <v>1263</v>
      </c>
      <c r="CA132" t="s">
        <v>177</v>
      </c>
      <c r="CB132" t="s">
        <v>1264</v>
      </c>
      <c r="CE132" t="s">
        <v>1431</v>
      </c>
      <c r="CF132" t="s">
        <v>1430</v>
      </c>
      <c r="CG132" t="s">
        <v>1362</v>
      </c>
      <c r="CH132" t="s">
        <v>1266</v>
      </c>
      <c r="CI132" t="s">
        <v>609</v>
      </c>
      <c r="CJ132" t="s">
        <v>1037</v>
      </c>
      <c r="CK132" t="s">
        <v>1437</v>
      </c>
      <c r="CL132" t="s">
        <v>177</v>
      </c>
      <c r="CM132">
        <v>31000</v>
      </c>
      <c r="CN132">
        <v>0</v>
      </c>
      <c r="CP132" t="s">
        <v>317</v>
      </c>
      <c r="CQ132" t="s">
        <v>317</v>
      </c>
      <c r="CR132">
        <v>1118</v>
      </c>
      <c r="CS132" t="s">
        <v>1268</v>
      </c>
      <c r="CT132">
        <v>0.5</v>
      </c>
      <c r="CU132" t="s">
        <v>2337</v>
      </c>
      <c r="CV132" t="s">
        <v>259</v>
      </c>
      <c r="CW132">
        <v>2</v>
      </c>
      <c r="CX132">
        <v>1</v>
      </c>
      <c r="CY132">
        <v>1355</v>
      </c>
      <c r="CZ132">
        <v>625</v>
      </c>
      <c r="DA132" t="s">
        <v>2353</v>
      </c>
      <c r="DB132" t="s">
        <v>250</v>
      </c>
      <c r="DC132">
        <v>1</v>
      </c>
      <c r="DD132">
        <v>0</v>
      </c>
      <c r="DE132" t="s">
        <v>2354</v>
      </c>
      <c r="DF132" t="s">
        <v>260</v>
      </c>
      <c r="DG132">
        <v>0</v>
      </c>
      <c r="DH132">
        <v>0</v>
      </c>
      <c r="DK132" t="s">
        <v>2340</v>
      </c>
      <c r="DL132" t="s">
        <v>261</v>
      </c>
      <c r="DM132">
        <v>2</v>
      </c>
      <c r="DN132">
        <v>0</v>
      </c>
      <c r="DP132" t="s">
        <v>262</v>
      </c>
      <c r="DQ132">
        <v>0</v>
      </c>
      <c r="DR132">
        <v>0</v>
      </c>
      <c r="DS132" t="s">
        <v>2341</v>
      </c>
      <c r="DT132" t="s">
        <v>263</v>
      </c>
      <c r="DU132">
        <v>2</v>
      </c>
      <c r="DW132" t="s">
        <v>317</v>
      </c>
      <c r="DX132" t="s">
        <v>317</v>
      </c>
      <c r="DZ132" t="s">
        <v>167</v>
      </c>
      <c r="EA132">
        <v>0</v>
      </c>
      <c r="EB132">
        <v>0.5404999852180481</v>
      </c>
      <c r="ED132" t="s">
        <v>146</v>
      </c>
      <c r="EE132">
        <v>4</v>
      </c>
      <c r="EF132">
        <v>0</v>
      </c>
      <c r="EH132" t="s">
        <v>253</v>
      </c>
      <c r="EI132">
        <v>1</v>
      </c>
      <c r="EJ132" t="s">
        <v>2335</v>
      </c>
      <c r="EK132" t="s">
        <v>2342</v>
      </c>
      <c r="EL132" t="s">
        <v>169</v>
      </c>
      <c r="EM132">
        <v>1</v>
      </c>
      <c r="EN132">
        <v>25000</v>
      </c>
      <c r="EP132" t="s">
        <v>158</v>
      </c>
      <c r="EQ132">
        <v>7</v>
      </c>
      <c r="ER132" t="s">
        <v>2343</v>
      </c>
      <c r="ES132" t="s">
        <v>170</v>
      </c>
      <c r="ET132">
        <v>10</v>
      </c>
      <c r="EV132" t="s">
        <v>256</v>
      </c>
      <c r="EW132">
        <v>0</v>
      </c>
      <c r="EX132" t="s">
        <v>2344</v>
      </c>
      <c r="EY132" t="s">
        <v>172</v>
      </c>
      <c r="EZ132">
        <v>10</v>
      </c>
      <c r="FB132" t="s">
        <v>2320</v>
      </c>
      <c r="FC132" t="s">
        <v>257</v>
      </c>
      <c r="FD132">
        <v>0</v>
      </c>
      <c r="FH132" s="179"/>
    </row>
    <row r="133" spans="1:164" ht="15" customHeight="1" x14ac:dyDescent="0.25">
      <c r="A133" t="s">
        <v>1438</v>
      </c>
      <c r="B133" t="s">
        <v>1439</v>
      </c>
      <c r="C133" t="s">
        <v>1440</v>
      </c>
      <c r="D133">
        <v>10</v>
      </c>
      <c r="E133" t="s">
        <v>1256</v>
      </c>
      <c r="F133" t="s">
        <v>1287</v>
      </c>
      <c r="G133" t="s">
        <v>1326</v>
      </c>
      <c r="K133" t="s">
        <v>1359</v>
      </c>
      <c r="L133">
        <v>7.5494842529296884</v>
      </c>
      <c r="M133" t="s">
        <v>177</v>
      </c>
      <c r="N133" t="s">
        <v>178</v>
      </c>
      <c r="O133" t="s">
        <v>178</v>
      </c>
      <c r="P133" t="s">
        <v>178</v>
      </c>
      <c r="Q133" t="s">
        <v>178</v>
      </c>
      <c r="R133" t="s">
        <v>1328</v>
      </c>
      <c r="S133" t="s">
        <v>1441</v>
      </c>
      <c r="T133" t="s">
        <v>178</v>
      </c>
      <c r="V133" t="s">
        <v>609</v>
      </c>
      <c r="W133">
        <v>54000</v>
      </c>
      <c r="X133">
        <v>5000</v>
      </c>
      <c r="Y133" t="s">
        <v>178</v>
      </c>
      <c r="AB133">
        <v>1.992589950561523</v>
      </c>
      <c r="AC133">
        <v>0.1550321280956268</v>
      </c>
      <c r="AD133">
        <v>0</v>
      </c>
      <c r="AE133">
        <v>321</v>
      </c>
      <c r="AF133">
        <v>37</v>
      </c>
      <c r="AG133">
        <v>255</v>
      </c>
      <c r="AH133">
        <v>562</v>
      </c>
      <c r="AI133">
        <v>213</v>
      </c>
      <c r="AJ133">
        <v>562</v>
      </c>
      <c r="AK133">
        <v>0</v>
      </c>
      <c r="AL133">
        <v>2</v>
      </c>
      <c r="AM133">
        <v>2.476535320281982</v>
      </c>
      <c r="AO133">
        <v>422.68572998046881</v>
      </c>
      <c r="AS133">
        <v>0</v>
      </c>
      <c r="AT133">
        <v>0</v>
      </c>
      <c r="AU133">
        <v>0</v>
      </c>
      <c r="AV133">
        <v>0</v>
      </c>
      <c r="AW133">
        <v>0</v>
      </c>
      <c r="AX133">
        <v>0</v>
      </c>
      <c r="AY133">
        <v>0</v>
      </c>
      <c r="AZ133">
        <v>0</v>
      </c>
      <c r="BB133">
        <v>0</v>
      </c>
      <c r="BF133" t="s">
        <v>317</v>
      </c>
      <c r="BG133" t="s">
        <v>317</v>
      </c>
      <c r="BI133">
        <v>0</v>
      </c>
      <c r="BJ133" t="s">
        <v>2335</v>
      </c>
      <c r="BK133">
        <v>0.20600000023841861</v>
      </c>
      <c r="BL133" t="s">
        <v>178</v>
      </c>
      <c r="BM133" t="s">
        <v>317</v>
      </c>
      <c r="BO133" t="s">
        <v>178</v>
      </c>
      <c r="BQ133" t="s">
        <v>2336</v>
      </c>
      <c r="BT133" t="s">
        <v>178</v>
      </c>
      <c r="BZ133" t="s">
        <v>1263</v>
      </c>
      <c r="CA133" t="s">
        <v>177</v>
      </c>
      <c r="CB133" t="s">
        <v>1264</v>
      </c>
      <c r="CE133" t="s">
        <v>1439</v>
      </c>
      <c r="CF133" t="s">
        <v>1438</v>
      </c>
      <c r="CG133" t="s">
        <v>1362</v>
      </c>
      <c r="CH133" t="s">
        <v>1266</v>
      </c>
      <c r="CI133" t="s">
        <v>609</v>
      </c>
      <c r="CJ133" t="s">
        <v>1037</v>
      </c>
      <c r="CK133" t="s">
        <v>1442</v>
      </c>
      <c r="CL133" t="s">
        <v>177</v>
      </c>
      <c r="CM133">
        <v>54000</v>
      </c>
      <c r="CN133">
        <v>0</v>
      </c>
      <c r="CP133" t="s">
        <v>317</v>
      </c>
      <c r="CQ133" t="s">
        <v>317</v>
      </c>
      <c r="CR133">
        <v>348</v>
      </c>
      <c r="CS133" t="s">
        <v>1268</v>
      </c>
      <c r="CT133">
        <v>0.5</v>
      </c>
      <c r="CU133" t="s">
        <v>2337</v>
      </c>
      <c r="CV133" t="s">
        <v>259</v>
      </c>
      <c r="CW133">
        <v>2</v>
      </c>
      <c r="CX133">
        <v>1</v>
      </c>
      <c r="CY133">
        <v>2456</v>
      </c>
      <c r="CZ133">
        <v>209</v>
      </c>
      <c r="DA133" t="s">
        <v>2355</v>
      </c>
      <c r="DB133" t="s">
        <v>250</v>
      </c>
      <c r="DC133">
        <v>1</v>
      </c>
      <c r="DD133">
        <v>0</v>
      </c>
      <c r="DE133" t="s">
        <v>2356</v>
      </c>
      <c r="DF133" t="s">
        <v>260</v>
      </c>
      <c r="DG133">
        <v>0</v>
      </c>
      <c r="DH133">
        <v>0</v>
      </c>
      <c r="DK133" t="s">
        <v>2340</v>
      </c>
      <c r="DL133" t="s">
        <v>261</v>
      </c>
      <c r="DM133">
        <v>2</v>
      </c>
      <c r="DN133">
        <v>0</v>
      </c>
      <c r="DP133" t="s">
        <v>262</v>
      </c>
      <c r="DQ133">
        <v>0</v>
      </c>
      <c r="DR133">
        <v>0</v>
      </c>
      <c r="DS133" t="s">
        <v>2341</v>
      </c>
      <c r="DT133" t="s">
        <v>263</v>
      </c>
      <c r="DU133">
        <v>2</v>
      </c>
      <c r="DW133" t="s">
        <v>317</v>
      </c>
      <c r="DX133" t="s">
        <v>317</v>
      </c>
      <c r="DZ133" t="s">
        <v>167</v>
      </c>
      <c r="EA133">
        <v>0</v>
      </c>
      <c r="EB133">
        <v>0.20600000023841861</v>
      </c>
      <c r="ED133" t="s">
        <v>252</v>
      </c>
      <c r="EE133">
        <v>1</v>
      </c>
      <c r="EF133">
        <v>0</v>
      </c>
      <c r="EH133" t="s">
        <v>253</v>
      </c>
      <c r="EI133">
        <v>1</v>
      </c>
      <c r="EJ133" t="s">
        <v>2335</v>
      </c>
      <c r="EK133" t="s">
        <v>2342</v>
      </c>
      <c r="EL133" t="s">
        <v>169</v>
      </c>
      <c r="EM133">
        <v>1</v>
      </c>
      <c r="EN133">
        <v>5000</v>
      </c>
      <c r="EP133" t="s">
        <v>158</v>
      </c>
      <c r="EQ133">
        <v>7</v>
      </c>
      <c r="ER133" t="s">
        <v>2343</v>
      </c>
      <c r="ES133" t="s">
        <v>170</v>
      </c>
      <c r="ET133">
        <v>10</v>
      </c>
      <c r="EV133" t="s">
        <v>256</v>
      </c>
      <c r="EW133">
        <v>0</v>
      </c>
      <c r="EX133" t="s">
        <v>2344</v>
      </c>
      <c r="EY133" t="s">
        <v>172</v>
      </c>
      <c r="EZ133">
        <v>10</v>
      </c>
      <c r="FB133" t="s">
        <v>2320</v>
      </c>
      <c r="FC133" t="s">
        <v>257</v>
      </c>
      <c r="FD133">
        <v>0</v>
      </c>
      <c r="FH133" s="179"/>
    </row>
    <row r="134" spans="1:164" ht="15" customHeight="1" x14ac:dyDescent="0.25">
      <c r="A134" t="s">
        <v>1443</v>
      </c>
      <c r="B134" t="s">
        <v>1444</v>
      </c>
      <c r="C134" t="s">
        <v>2357</v>
      </c>
      <c r="D134">
        <v>10</v>
      </c>
      <c r="E134" t="s">
        <v>1256</v>
      </c>
      <c r="F134" t="s">
        <v>1287</v>
      </c>
      <c r="G134" t="s">
        <v>1326</v>
      </c>
      <c r="K134" t="s">
        <v>1349</v>
      </c>
      <c r="L134">
        <v>0.19044849276542661</v>
      </c>
      <c r="M134" t="s">
        <v>177</v>
      </c>
      <c r="N134" t="s">
        <v>178</v>
      </c>
      <c r="O134" t="s">
        <v>178</v>
      </c>
      <c r="P134" t="s">
        <v>178</v>
      </c>
      <c r="Q134" t="s">
        <v>178</v>
      </c>
      <c r="R134" t="s">
        <v>1350</v>
      </c>
      <c r="S134" t="s">
        <v>1313</v>
      </c>
      <c r="T134" t="s">
        <v>178</v>
      </c>
      <c r="V134" t="s">
        <v>898</v>
      </c>
      <c r="W134">
        <v>31462000</v>
      </c>
      <c r="X134">
        <v>0</v>
      </c>
      <c r="Y134" t="s">
        <v>178</v>
      </c>
      <c r="AB134">
        <v>4.2465366423130042E-2</v>
      </c>
      <c r="AC134">
        <v>5.2928369492292397E-2</v>
      </c>
      <c r="AD134">
        <v>0</v>
      </c>
      <c r="AE134">
        <v>1</v>
      </c>
      <c r="AF134">
        <v>6</v>
      </c>
      <c r="AG134">
        <v>0</v>
      </c>
      <c r="AH134">
        <v>0</v>
      </c>
      <c r="AI134">
        <v>0</v>
      </c>
      <c r="AJ134">
        <v>0</v>
      </c>
      <c r="AK134">
        <v>1</v>
      </c>
      <c r="AL134">
        <v>0</v>
      </c>
      <c r="AM134">
        <v>0</v>
      </c>
      <c r="AO134">
        <v>6.3389458656311044</v>
      </c>
      <c r="AS134">
        <v>0</v>
      </c>
      <c r="AT134">
        <v>1</v>
      </c>
      <c r="AU134">
        <v>0</v>
      </c>
      <c r="AV134">
        <v>0</v>
      </c>
      <c r="AW134">
        <v>0</v>
      </c>
      <c r="AX134">
        <v>1</v>
      </c>
      <c r="AY134">
        <v>0</v>
      </c>
      <c r="AZ134">
        <v>0</v>
      </c>
      <c r="BB134">
        <v>0</v>
      </c>
      <c r="BF134" t="s">
        <v>2278</v>
      </c>
      <c r="BG134" t="s">
        <v>2358</v>
      </c>
      <c r="BH134">
        <v>31462000</v>
      </c>
      <c r="BI134">
        <v>8.369999885559082</v>
      </c>
      <c r="BJ134" t="s">
        <v>317</v>
      </c>
      <c r="BK134">
        <v>0.8475000262260437</v>
      </c>
      <c r="BL134" t="s">
        <v>178</v>
      </c>
      <c r="BM134" t="s">
        <v>317</v>
      </c>
      <c r="BO134" t="s">
        <v>178</v>
      </c>
      <c r="BQ134" t="s">
        <v>2359</v>
      </c>
      <c r="BT134" t="s">
        <v>178</v>
      </c>
      <c r="BZ134" t="s">
        <v>1263</v>
      </c>
      <c r="CA134" t="s">
        <v>177</v>
      </c>
      <c r="CB134" t="s">
        <v>1264</v>
      </c>
      <c r="CE134" t="s">
        <v>1444</v>
      </c>
      <c r="CF134" t="s">
        <v>1443</v>
      </c>
      <c r="CG134" t="s">
        <v>2357</v>
      </c>
      <c r="CH134" t="s">
        <v>1266</v>
      </c>
      <c r="CI134" t="s">
        <v>898</v>
      </c>
      <c r="CJ134" t="s">
        <v>49</v>
      </c>
      <c r="CK134" t="s">
        <v>1314</v>
      </c>
      <c r="CL134" t="s">
        <v>178</v>
      </c>
      <c r="CM134">
        <v>31462000</v>
      </c>
      <c r="CN134">
        <v>8.369999885559082</v>
      </c>
      <c r="CO134">
        <v>31462000</v>
      </c>
      <c r="CP134" t="s">
        <v>2278</v>
      </c>
      <c r="CQ134" t="s">
        <v>2358</v>
      </c>
      <c r="CR134">
        <v>1</v>
      </c>
      <c r="CS134" t="s">
        <v>1306</v>
      </c>
      <c r="CT134">
        <v>1.5</v>
      </c>
      <c r="CU134" t="s">
        <v>2360</v>
      </c>
      <c r="CV134" t="s">
        <v>247</v>
      </c>
      <c r="CW134">
        <v>6</v>
      </c>
      <c r="CX134">
        <v>1</v>
      </c>
      <c r="CY134">
        <v>964177</v>
      </c>
      <c r="CZ134">
        <v>0</v>
      </c>
      <c r="DA134" t="s">
        <v>2338</v>
      </c>
      <c r="DB134" t="s">
        <v>250</v>
      </c>
      <c r="DC134">
        <v>1</v>
      </c>
      <c r="DD134">
        <v>1</v>
      </c>
      <c r="DE134" t="s">
        <v>2120</v>
      </c>
      <c r="DF134" t="s">
        <v>236</v>
      </c>
      <c r="DG134">
        <v>10</v>
      </c>
      <c r="DH134">
        <v>1</v>
      </c>
      <c r="DI134">
        <v>293000000</v>
      </c>
      <c r="DJ134">
        <v>0</v>
      </c>
      <c r="DK134" t="s">
        <v>2361</v>
      </c>
      <c r="DL134" t="s">
        <v>237</v>
      </c>
      <c r="DM134">
        <v>10</v>
      </c>
      <c r="DN134">
        <v>1</v>
      </c>
      <c r="DO134" t="s">
        <v>2362</v>
      </c>
      <c r="DP134" t="s">
        <v>238</v>
      </c>
      <c r="DQ134">
        <v>10</v>
      </c>
      <c r="DR134">
        <v>40.25</v>
      </c>
      <c r="DS134" t="s">
        <v>2263</v>
      </c>
      <c r="DT134" t="s">
        <v>244</v>
      </c>
      <c r="DU134">
        <v>8</v>
      </c>
      <c r="DW134" t="s">
        <v>317</v>
      </c>
      <c r="DX134" t="s">
        <v>317</v>
      </c>
      <c r="DZ134" t="s">
        <v>167</v>
      </c>
      <c r="EA134">
        <v>0</v>
      </c>
      <c r="EB134">
        <v>0.84799998998641968</v>
      </c>
      <c r="ED134" t="s">
        <v>239</v>
      </c>
      <c r="EE134">
        <v>10</v>
      </c>
      <c r="EF134">
        <v>0</v>
      </c>
      <c r="EH134" t="s">
        <v>253</v>
      </c>
      <c r="EI134">
        <v>1</v>
      </c>
      <c r="EJ134" t="s">
        <v>317</v>
      </c>
      <c r="EL134" t="s">
        <v>264</v>
      </c>
      <c r="EM134">
        <v>0</v>
      </c>
      <c r="EN134">
        <v>0</v>
      </c>
      <c r="EO134" t="s">
        <v>2363</v>
      </c>
      <c r="EP134" t="s">
        <v>158</v>
      </c>
      <c r="EQ134">
        <v>7</v>
      </c>
      <c r="ER134" t="s">
        <v>2265</v>
      </c>
      <c r="ES134" t="s">
        <v>159</v>
      </c>
      <c r="ET134">
        <v>6</v>
      </c>
      <c r="EU134" t="s">
        <v>2364</v>
      </c>
      <c r="EV134" t="s">
        <v>160</v>
      </c>
      <c r="EW134">
        <v>3</v>
      </c>
      <c r="EY134" t="s">
        <v>172</v>
      </c>
      <c r="EZ134">
        <v>10</v>
      </c>
      <c r="FB134" t="s">
        <v>2320</v>
      </c>
      <c r="FC134" t="s">
        <v>257</v>
      </c>
      <c r="FD134">
        <v>0</v>
      </c>
      <c r="FH134" s="179"/>
    </row>
    <row r="135" spans="1:164" ht="15" customHeight="1" x14ac:dyDescent="0.25">
      <c r="A135" t="s">
        <v>1446</v>
      </c>
      <c r="B135" t="s">
        <v>1447</v>
      </c>
      <c r="C135" t="s">
        <v>1448</v>
      </c>
      <c r="D135">
        <v>10</v>
      </c>
      <c r="E135" t="s">
        <v>1256</v>
      </c>
      <c r="F135" t="s">
        <v>1449</v>
      </c>
      <c r="G135" t="s">
        <v>1326</v>
      </c>
      <c r="K135" t="s">
        <v>1359</v>
      </c>
      <c r="L135">
        <v>15.77384662628174</v>
      </c>
      <c r="M135" t="s">
        <v>177</v>
      </c>
      <c r="N135" t="s">
        <v>178</v>
      </c>
      <c r="O135" t="s">
        <v>178</v>
      </c>
      <c r="P135" t="s">
        <v>178</v>
      </c>
      <c r="Q135" t="s">
        <v>178</v>
      </c>
      <c r="R135" t="s">
        <v>1450</v>
      </c>
      <c r="S135" t="s">
        <v>1451</v>
      </c>
      <c r="T135" t="s">
        <v>178</v>
      </c>
      <c r="V135" t="s">
        <v>609</v>
      </c>
      <c r="W135">
        <v>220000</v>
      </c>
      <c r="X135">
        <v>20000</v>
      </c>
      <c r="Y135" t="s">
        <v>178</v>
      </c>
      <c r="AB135">
        <v>2.205360889434814</v>
      </c>
      <c r="AC135">
        <v>0.27699348330497742</v>
      </c>
      <c r="AD135">
        <v>0</v>
      </c>
      <c r="AE135">
        <v>411</v>
      </c>
      <c r="AF135">
        <v>207</v>
      </c>
      <c r="AG135">
        <v>279</v>
      </c>
      <c r="AH135">
        <v>2042</v>
      </c>
      <c r="AI135">
        <v>552</v>
      </c>
      <c r="AJ135">
        <v>2042</v>
      </c>
      <c r="AK135">
        <v>1</v>
      </c>
      <c r="AL135">
        <v>27</v>
      </c>
      <c r="AM135">
        <v>10.053812980651861</v>
      </c>
      <c r="AO135">
        <v>604.67681884765625</v>
      </c>
      <c r="AS135">
        <v>0</v>
      </c>
      <c r="AT135">
        <v>0</v>
      </c>
      <c r="AU135">
        <v>0</v>
      </c>
      <c r="AV135">
        <v>0</v>
      </c>
      <c r="AW135">
        <v>0</v>
      </c>
      <c r="AX135">
        <v>0</v>
      </c>
      <c r="AY135">
        <v>0</v>
      </c>
      <c r="AZ135">
        <v>0</v>
      </c>
      <c r="BB135">
        <v>0</v>
      </c>
      <c r="BF135" t="s">
        <v>317</v>
      </c>
      <c r="BG135" t="s">
        <v>317</v>
      </c>
      <c r="BI135">
        <v>0</v>
      </c>
      <c r="BJ135" t="s">
        <v>2335</v>
      </c>
      <c r="BK135">
        <v>0.66554516553878784</v>
      </c>
      <c r="BL135" t="s">
        <v>178</v>
      </c>
      <c r="BM135" t="s">
        <v>317</v>
      </c>
      <c r="BO135" t="s">
        <v>178</v>
      </c>
      <c r="BQ135" t="s">
        <v>2336</v>
      </c>
      <c r="BT135" t="s">
        <v>178</v>
      </c>
      <c r="BZ135" t="s">
        <v>1263</v>
      </c>
      <c r="CA135" t="s">
        <v>177</v>
      </c>
      <c r="CB135" t="s">
        <v>1264</v>
      </c>
      <c r="CE135" t="s">
        <v>1447</v>
      </c>
      <c r="CF135" t="s">
        <v>1446</v>
      </c>
      <c r="CG135" t="s">
        <v>1362</v>
      </c>
      <c r="CH135" t="s">
        <v>1266</v>
      </c>
      <c r="CI135" t="s">
        <v>609</v>
      </c>
      <c r="CJ135" t="s">
        <v>1037</v>
      </c>
      <c r="CK135" t="s">
        <v>1452</v>
      </c>
      <c r="CL135" t="s">
        <v>177</v>
      </c>
      <c r="CM135">
        <v>220000</v>
      </c>
      <c r="CN135">
        <v>0</v>
      </c>
      <c r="CP135" t="s">
        <v>317</v>
      </c>
      <c r="CQ135" t="s">
        <v>317</v>
      </c>
      <c r="CR135">
        <v>431</v>
      </c>
      <c r="CS135" t="s">
        <v>1268</v>
      </c>
      <c r="CT135">
        <v>0.5</v>
      </c>
      <c r="CU135" t="s">
        <v>2337</v>
      </c>
      <c r="CV135" t="s">
        <v>259</v>
      </c>
      <c r="CW135">
        <v>2</v>
      </c>
      <c r="CX135">
        <v>1</v>
      </c>
      <c r="CY135">
        <v>7227</v>
      </c>
      <c r="CZ135">
        <v>1918</v>
      </c>
      <c r="DA135" t="s">
        <v>2365</v>
      </c>
      <c r="DB135" t="s">
        <v>141</v>
      </c>
      <c r="DC135">
        <v>4</v>
      </c>
      <c r="DD135">
        <v>0</v>
      </c>
      <c r="DE135" t="s">
        <v>2366</v>
      </c>
      <c r="DF135" t="s">
        <v>260</v>
      </c>
      <c r="DG135">
        <v>0</v>
      </c>
      <c r="DH135">
        <v>0</v>
      </c>
      <c r="DK135" t="s">
        <v>2340</v>
      </c>
      <c r="DL135" t="s">
        <v>261</v>
      </c>
      <c r="DM135">
        <v>2</v>
      </c>
      <c r="DN135">
        <v>0</v>
      </c>
      <c r="DP135" t="s">
        <v>262</v>
      </c>
      <c r="DQ135">
        <v>0</v>
      </c>
      <c r="DR135">
        <v>0</v>
      </c>
      <c r="DS135" t="s">
        <v>2341</v>
      </c>
      <c r="DT135" t="s">
        <v>263</v>
      </c>
      <c r="DU135">
        <v>2</v>
      </c>
      <c r="DW135" t="s">
        <v>317</v>
      </c>
      <c r="DX135" t="s">
        <v>317</v>
      </c>
      <c r="DZ135" t="s">
        <v>167</v>
      </c>
      <c r="EA135">
        <v>0</v>
      </c>
      <c r="EB135">
        <v>0.67000001668930054</v>
      </c>
      <c r="ED135" t="s">
        <v>168</v>
      </c>
      <c r="EE135">
        <v>7</v>
      </c>
      <c r="EF135">
        <v>0</v>
      </c>
      <c r="EH135" t="s">
        <v>253</v>
      </c>
      <c r="EI135">
        <v>1</v>
      </c>
      <c r="EJ135" t="s">
        <v>2335</v>
      </c>
      <c r="EK135" t="s">
        <v>2342</v>
      </c>
      <c r="EL135" t="s">
        <v>169</v>
      </c>
      <c r="EM135">
        <v>1</v>
      </c>
      <c r="EN135">
        <v>20000</v>
      </c>
      <c r="EP135" t="s">
        <v>158</v>
      </c>
      <c r="EQ135">
        <v>7</v>
      </c>
      <c r="ER135" t="s">
        <v>2343</v>
      </c>
      <c r="ES135" t="s">
        <v>170</v>
      </c>
      <c r="ET135">
        <v>10</v>
      </c>
      <c r="EV135" t="s">
        <v>256</v>
      </c>
      <c r="EW135">
        <v>0</v>
      </c>
      <c r="EX135" t="s">
        <v>2344</v>
      </c>
      <c r="EY135" t="s">
        <v>172</v>
      </c>
      <c r="EZ135">
        <v>10</v>
      </c>
      <c r="FB135" t="s">
        <v>2320</v>
      </c>
      <c r="FC135" t="s">
        <v>257</v>
      </c>
      <c r="FD135">
        <v>0</v>
      </c>
      <c r="FH135" s="179"/>
    </row>
    <row r="136" spans="1:164" ht="15" customHeight="1" x14ac:dyDescent="0.25">
      <c r="A136" t="s">
        <v>1453</v>
      </c>
      <c r="B136" t="s">
        <v>1454</v>
      </c>
      <c r="C136" t="s">
        <v>1455</v>
      </c>
      <c r="D136">
        <v>10</v>
      </c>
      <c r="E136" t="s">
        <v>1256</v>
      </c>
      <c r="F136" t="s">
        <v>1357</v>
      </c>
      <c r="G136" t="s">
        <v>1365</v>
      </c>
      <c r="K136" t="s">
        <v>1359</v>
      </c>
      <c r="L136">
        <v>8.667056099511683E-4</v>
      </c>
      <c r="M136" t="s">
        <v>177</v>
      </c>
      <c r="N136" t="s">
        <v>178</v>
      </c>
      <c r="O136" t="s">
        <v>178</v>
      </c>
      <c r="P136" t="s">
        <v>178</v>
      </c>
      <c r="Q136" t="s">
        <v>178</v>
      </c>
      <c r="R136" t="s">
        <v>1360</v>
      </c>
      <c r="S136" t="s">
        <v>1361</v>
      </c>
      <c r="T136" t="s">
        <v>178</v>
      </c>
      <c r="V136" t="s">
        <v>609</v>
      </c>
      <c r="W136">
        <v>28000</v>
      </c>
      <c r="X136">
        <v>2500</v>
      </c>
      <c r="Y136" t="s">
        <v>178</v>
      </c>
      <c r="AB136">
        <v>0</v>
      </c>
      <c r="AC136">
        <v>0</v>
      </c>
      <c r="AD136">
        <v>0</v>
      </c>
      <c r="AE136">
        <v>0</v>
      </c>
      <c r="AF136">
        <v>0</v>
      </c>
      <c r="AG136">
        <v>0</v>
      </c>
      <c r="AH136">
        <v>0</v>
      </c>
      <c r="AI136">
        <v>0</v>
      </c>
      <c r="AJ136">
        <v>0</v>
      </c>
      <c r="AK136">
        <v>0</v>
      </c>
      <c r="AL136">
        <v>0</v>
      </c>
      <c r="AM136">
        <v>0</v>
      </c>
      <c r="AO136">
        <v>0</v>
      </c>
      <c r="AS136">
        <v>0</v>
      </c>
      <c r="AT136">
        <v>0</v>
      </c>
      <c r="AU136">
        <v>0</v>
      </c>
      <c r="AV136">
        <v>0</v>
      </c>
      <c r="AW136">
        <v>0</v>
      </c>
      <c r="AX136">
        <v>0</v>
      </c>
      <c r="AY136">
        <v>0</v>
      </c>
      <c r="AZ136">
        <v>0</v>
      </c>
      <c r="BB136">
        <v>0</v>
      </c>
      <c r="BF136" t="s">
        <v>317</v>
      </c>
      <c r="BG136" t="s">
        <v>317</v>
      </c>
      <c r="BI136">
        <v>0</v>
      </c>
      <c r="BJ136" t="s">
        <v>2335</v>
      </c>
      <c r="BK136">
        <v>0.64069998264312744</v>
      </c>
      <c r="BL136" t="s">
        <v>178</v>
      </c>
      <c r="BM136" t="s">
        <v>317</v>
      </c>
      <c r="BO136" t="s">
        <v>178</v>
      </c>
      <c r="BQ136" t="s">
        <v>2336</v>
      </c>
      <c r="BT136" t="s">
        <v>178</v>
      </c>
      <c r="BZ136" t="s">
        <v>1263</v>
      </c>
      <c r="CA136" t="s">
        <v>177</v>
      </c>
      <c r="CB136" t="s">
        <v>1264</v>
      </c>
      <c r="CE136" t="s">
        <v>1454</v>
      </c>
      <c r="CF136" t="s">
        <v>1453</v>
      </c>
      <c r="CG136" t="s">
        <v>1362</v>
      </c>
      <c r="CH136" t="s">
        <v>1266</v>
      </c>
      <c r="CI136" t="s">
        <v>609</v>
      </c>
      <c r="CJ136" t="s">
        <v>1037</v>
      </c>
      <c r="CK136" t="s">
        <v>1456</v>
      </c>
      <c r="CL136" t="s">
        <v>178</v>
      </c>
      <c r="CM136">
        <v>28000</v>
      </c>
      <c r="CN136">
        <v>0</v>
      </c>
      <c r="CP136" t="s">
        <v>317</v>
      </c>
      <c r="CQ136" t="s">
        <v>317</v>
      </c>
      <c r="CR136">
        <v>0</v>
      </c>
      <c r="CS136" t="s">
        <v>1268</v>
      </c>
      <c r="CT136">
        <v>0.5</v>
      </c>
      <c r="CU136" t="s">
        <v>2337</v>
      </c>
      <c r="CV136" t="s">
        <v>259</v>
      </c>
      <c r="CW136">
        <v>2</v>
      </c>
      <c r="CX136">
        <v>1</v>
      </c>
      <c r="CY136">
        <v>11072</v>
      </c>
      <c r="CZ136">
        <v>0</v>
      </c>
      <c r="DA136" t="s">
        <v>396</v>
      </c>
      <c r="DB136" t="s">
        <v>250</v>
      </c>
      <c r="DC136">
        <v>1</v>
      </c>
      <c r="DD136">
        <v>0</v>
      </c>
      <c r="DE136" t="s">
        <v>396</v>
      </c>
      <c r="DF136" t="s">
        <v>260</v>
      </c>
      <c r="DG136">
        <v>0</v>
      </c>
      <c r="DH136">
        <v>0</v>
      </c>
      <c r="DK136" t="s">
        <v>2340</v>
      </c>
      <c r="DL136" t="s">
        <v>261</v>
      </c>
      <c r="DM136">
        <v>2</v>
      </c>
      <c r="DN136">
        <v>0</v>
      </c>
      <c r="DP136" t="s">
        <v>262</v>
      </c>
      <c r="DQ136">
        <v>0</v>
      </c>
      <c r="DR136">
        <v>0</v>
      </c>
      <c r="DS136" t="s">
        <v>2341</v>
      </c>
      <c r="DT136" t="s">
        <v>263</v>
      </c>
      <c r="DU136">
        <v>2</v>
      </c>
      <c r="DW136" t="s">
        <v>317</v>
      </c>
      <c r="DX136" t="s">
        <v>317</v>
      </c>
      <c r="DZ136" t="s">
        <v>167</v>
      </c>
      <c r="EA136">
        <v>0</v>
      </c>
      <c r="EB136">
        <v>0.64069998264312744</v>
      </c>
      <c r="ED136" t="s">
        <v>168</v>
      </c>
      <c r="EE136">
        <v>7</v>
      </c>
      <c r="EF136">
        <v>0</v>
      </c>
      <c r="EH136" t="s">
        <v>253</v>
      </c>
      <c r="EI136">
        <v>1</v>
      </c>
      <c r="EJ136" t="s">
        <v>2335</v>
      </c>
      <c r="EK136" t="s">
        <v>2342</v>
      </c>
      <c r="EL136" t="s">
        <v>169</v>
      </c>
      <c r="EM136">
        <v>1</v>
      </c>
      <c r="EN136">
        <v>2500</v>
      </c>
      <c r="EP136" t="s">
        <v>158</v>
      </c>
      <c r="EQ136">
        <v>7</v>
      </c>
      <c r="ER136" t="s">
        <v>2343</v>
      </c>
      <c r="ES136" t="s">
        <v>170</v>
      </c>
      <c r="ET136">
        <v>10</v>
      </c>
      <c r="EV136" t="s">
        <v>256</v>
      </c>
      <c r="EW136">
        <v>0</v>
      </c>
      <c r="EX136" t="s">
        <v>2344</v>
      </c>
      <c r="EY136" t="s">
        <v>172</v>
      </c>
      <c r="EZ136">
        <v>10</v>
      </c>
      <c r="FB136" t="s">
        <v>2320</v>
      </c>
      <c r="FC136" t="s">
        <v>257</v>
      </c>
      <c r="FD136">
        <v>0</v>
      </c>
      <c r="FH136" s="179"/>
    </row>
    <row r="137" spans="1:164" ht="15" customHeight="1" x14ac:dyDescent="0.25">
      <c r="A137" t="s">
        <v>1457</v>
      </c>
      <c r="B137" t="s">
        <v>1458</v>
      </c>
      <c r="C137" t="s">
        <v>1445</v>
      </c>
      <c r="D137">
        <v>10</v>
      </c>
      <c r="E137" t="s">
        <v>1256</v>
      </c>
      <c r="F137" t="s">
        <v>1287</v>
      </c>
      <c r="G137" t="s">
        <v>1326</v>
      </c>
      <c r="K137" t="s">
        <v>1349</v>
      </c>
      <c r="L137">
        <v>0.38466623425483698</v>
      </c>
      <c r="M137" t="s">
        <v>177</v>
      </c>
      <c r="N137" t="s">
        <v>178</v>
      </c>
      <c r="O137" t="s">
        <v>178</v>
      </c>
      <c r="P137" t="s">
        <v>178</v>
      </c>
      <c r="Q137" t="s">
        <v>178</v>
      </c>
      <c r="R137" t="s">
        <v>1350</v>
      </c>
      <c r="S137" t="s">
        <v>1313</v>
      </c>
      <c r="T137" t="s">
        <v>178</v>
      </c>
      <c r="V137" t="s">
        <v>898</v>
      </c>
      <c r="W137">
        <v>115000000</v>
      </c>
      <c r="X137">
        <v>0</v>
      </c>
      <c r="Y137" t="s">
        <v>178</v>
      </c>
      <c r="AB137">
        <v>0.35039147734642029</v>
      </c>
      <c r="AC137">
        <v>3.4273199737071991E-2</v>
      </c>
      <c r="AD137">
        <v>0</v>
      </c>
      <c r="AE137">
        <v>56</v>
      </c>
      <c r="AF137">
        <v>12</v>
      </c>
      <c r="AG137">
        <v>0</v>
      </c>
      <c r="AH137">
        <v>237</v>
      </c>
      <c r="AI137">
        <v>225</v>
      </c>
      <c r="AJ137">
        <v>237</v>
      </c>
      <c r="AK137">
        <v>2</v>
      </c>
      <c r="AL137">
        <v>0</v>
      </c>
      <c r="AM137">
        <v>0</v>
      </c>
      <c r="AO137">
        <v>130.33049011230469</v>
      </c>
      <c r="AS137">
        <v>0</v>
      </c>
      <c r="AT137">
        <v>1</v>
      </c>
      <c r="AU137">
        <v>0</v>
      </c>
      <c r="AV137">
        <v>0</v>
      </c>
      <c r="AW137">
        <v>0</v>
      </c>
      <c r="AX137">
        <v>1</v>
      </c>
      <c r="AY137">
        <v>0</v>
      </c>
      <c r="AZ137">
        <v>0</v>
      </c>
      <c r="BB137">
        <v>0</v>
      </c>
      <c r="BF137" t="s">
        <v>2278</v>
      </c>
      <c r="BG137" t="s">
        <v>2367</v>
      </c>
      <c r="BH137">
        <v>115000000</v>
      </c>
      <c r="BI137">
        <v>7.2100000381469727</v>
      </c>
      <c r="BJ137" t="s">
        <v>317</v>
      </c>
      <c r="BK137">
        <v>0.54110002517700195</v>
      </c>
      <c r="BL137" t="s">
        <v>178</v>
      </c>
      <c r="BM137" t="s">
        <v>317</v>
      </c>
      <c r="BO137" t="s">
        <v>178</v>
      </c>
      <c r="BQ137" t="s">
        <v>2368</v>
      </c>
      <c r="BT137" t="s">
        <v>178</v>
      </c>
      <c r="BZ137" t="s">
        <v>1263</v>
      </c>
      <c r="CA137" t="s">
        <v>177</v>
      </c>
      <c r="CB137" t="s">
        <v>1264</v>
      </c>
      <c r="CE137" t="s">
        <v>1459</v>
      </c>
      <c r="CF137" t="s">
        <v>1457</v>
      </c>
      <c r="CG137" t="s">
        <v>1445</v>
      </c>
      <c r="CH137" t="s">
        <v>1266</v>
      </c>
      <c r="CI137" t="s">
        <v>898</v>
      </c>
      <c r="CJ137" t="s">
        <v>49</v>
      </c>
      <c r="CK137" t="s">
        <v>1346</v>
      </c>
      <c r="CL137" t="s">
        <v>178</v>
      </c>
      <c r="CM137">
        <v>115000000</v>
      </c>
      <c r="CN137">
        <v>7.2100000381469727</v>
      </c>
      <c r="CO137">
        <v>115000000</v>
      </c>
      <c r="CP137" t="s">
        <v>2278</v>
      </c>
      <c r="CQ137" t="s">
        <v>2367</v>
      </c>
      <c r="CR137">
        <v>57</v>
      </c>
      <c r="CS137" t="s">
        <v>1306</v>
      </c>
      <c r="CT137">
        <v>4</v>
      </c>
      <c r="CU137" t="s">
        <v>2369</v>
      </c>
      <c r="CV137" t="s">
        <v>153</v>
      </c>
      <c r="CW137">
        <v>10</v>
      </c>
      <c r="CX137">
        <v>1</v>
      </c>
      <c r="CY137">
        <v>964177</v>
      </c>
      <c r="CZ137">
        <v>239</v>
      </c>
      <c r="DA137" t="s">
        <v>2370</v>
      </c>
      <c r="DB137" t="s">
        <v>250</v>
      </c>
      <c r="DC137">
        <v>1</v>
      </c>
      <c r="DD137">
        <v>1</v>
      </c>
      <c r="DE137" t="s">
        <v>2371</v>
      </c>
      <c r="DF137" t="s">
        <v>163</v>
      </c>
      <c r="DG137">
        <v>1</v>
      </c>
      <c r="DH137">
        <v>1</v>
      </c>
      <c r="DI137">
        <v>397000000</v>
      </c>
      <c r="DJ137">
        <v>0</v>
      </c>
      <c r="DK137" t="s">
        <v>2372</v>
      </c>
      <c r="DL137" t="s">
        <v>237</v>
      </c>
      <c r="DM137">
        <v>10</v>
      </c>
      <c r="DN137">
        <v>1</v>
      </c>
      <c r="DO137" t="s">
        <v>2373</v>
      </c>
      <c r="DP137" t="s">
        <v>238</v>
      </c>
      <c r="DQ137">
        <v>10</v>
      </c>
      <c r="DR137">
        <v>101.5</v>
      </c>
      <c r="DS137" t="s">
        <v>2263</v>
      </c>
      <c r="DT137" t="s">
        <v>166</v>
      </c>
      <c r="DU137">
        <v>10</v>
      </c>
      <c r="DW137" t="s">
        <v>317</v>
      </c>
      <c r="DX137" t="s">
        <v>317</v>
      </c>
      <c r="DZ137" t="s">
        <v>167</v>
      </c>
      <c r="EA137">
        <v>0</v>
      </c>
      <c r="EB137">
        <v>0.54110002517700195</v>
      </c>
      <c r="ED137" t="s">
        <v>168</v>
      </c>
      <c r="EE137">
        <v>7</v>
      </c>
      <c r="EF137">
        <v>0</v>
      </c>
      <c r="EH137" t="s">
        <v>253</v>
      </c>
      <c r="EI137">
        <v>1</v>
      </c>
      <c r="EJ137" t="s">
        <v>317</v>
      </c>
      <c r="EL137" t="s">
        <v>264</v>
      </c>
      <c r="EM137">
        <v>0</v>
      </c>
      <c r="EN137">
        <v>0</v>
      </c>
      <c r="EO137" t="s">
        <v>2363</v>
      </c>
      <c r="EP137" t="s">
        <v>158</v>
      </c>
      <c r="EQ137">
        <v>7</v>
      </c>
      <c r="ER137" t="s">
        <v>2265</v>
      </c>
      <c r="ES137" t="s">
        <v>159</v>
      </c>
      <c r="ET137">
        <v>6</v>
      </c>
      <c r="EU137" t="s">
        <v>2364</v>
      </c>
      <c r="EV137" t="s">
        <v>160</v>
      </c>
      <c r="EW137">
        <v>3</v>
      </c>
      <c r="EY137" t="s">
        <v>172</v>
      </c>
      <c r="EZ137">
        <v>10</v>
      </c>
      <c r="FB137" t="s">
        <v>2320</v>
      </c>
      <c r="FC137" t="s">
        <v>257</v>
      </c>
      <c r="FD137">
        <v>0</v>
      </c>
      <c r="FH137" s="179"/>
    </row>
    <row r="138" spans="1:164" ht="15" customHeight="1" x14ac:dyDescent="0.25">
      <c r="A138" t="s">
        <v>1460</v>
      </c>
      <c r="B138" t="s">
        <v>1461</v>
      </c>
      <c r="C138" t="s">
        <v>1462</v>
      </c>
      <c r="D138">
        <v>10</v>
      </c>
      <c r="E138" t="s">
        <v>1256</v>
      </c>
      <c r="F138" t="s">
        <v>1287</v>
      </c>
      <c r="G138" t="s">
        <v>1326</v>
      </c>
      <c r="K138" t="s">
        <v>1359</v>
      </c>
      <c r="L138">
        <v>2.964149229228497E-3</v>
      </c>
      <c r="M138" t="s">
        <v>178</v>
      </c>
      <c r="N138" t="s">
        <v>178</v>
      </c>
      <c r="O138" t="s">
        <v>178</v>
      </c>
      <c r="P138" t="s">
        <v>178</v>
      </c>
      <c r="Q138" t="s">
        <v>178</v>
      </c>
      <c r="R138" t="s">
        <v>1463</v>
      </c>
      <c r="S138" t="s">
        <v>1464</v>
      </c>
      <c r="T138" t="s">
        <v>178</v>
      </c>
      <c r="V138" t="s">
        <v>609</v>
      </c>
      <c r="W138">
        <v>809000</v>
      </c>
      <c r="X138">
        <v>7500</v>
      </c>
      <c r="Y138" t="s">
        <v>178</v>
      </c>
      <c r="AB138">
        <v>0</v>
      </c>
      <c r="AC138">
        <v>0</v>
      </c>
      <c r="AD138">
        <v>0</v>
      </c>
      <c r="AE138">
        <v>0</v>
      </c>
      <c r="AF138">
        <v>0</v>
      </c>
      <c r="AG138">
        <v>0</v>
      </c>
      <c r="AH138">
        <v>0</v>
      </c>
      <c r="AI138">
        <v>0</v>
      </c>
      <c r="AJ138">
        <v>0</v>
      </c>
      <c r="AK138">
        <v>0</v>
      </c>
      <c r="AL138">
        <v>0</v>
      </c>
      <c r="AM138">
        <v>0</v>
      </c>
      <c r="AO138">
        <v>0</v>
      </c>
      <c r="AS138">
        <v>0</v>
      </c>
      <c r="AT138">
        <v>0</v>
      </c>
      <c r="AU138">
        <v>0</v>
      </c>
      <c r="AV138">
        <v>0</v>
      </c>
      <c r="AW138">
        <v>0</v>
      </c>
      <c r="AX138">
        <v>0</v>
      </c>
      <c r="AY138">
        <v>0</v>
      </c>
      <c r="AZ138">
        <v>0</v>
      </c>
      <c r="BB138">
        <v>0</v>
      </c>
      <c r="BF138" t="s">
        <v>317</v>
      </c>
      <c r="BG138" t="s">
        <v>317</v>
      </c>
      <c r="BI138">
        <v>0</v>
      </c>
      <c r="BJ138" t="s">
        <v>2346</v>
      </c>
      <c r="BK138">
        <v>0.1178999990224838</v>
      </c>
      <c r="BL138" t="s">
        <v>178</v>
      </c>
      <c r="BM138" t="s">
        <v>317</v>
      </c>
      <c r="BO138" t="s">
        <v>178</v>
      </c>
      <c r="BQ138" t="s">
        <v>2336</v>
      </c>
      <c r="BT138" t="s">
        <v>178</v>
      </c>
      <c r="BZ138" t="s">
        <v>1263</v>
      </c>
      <c r="CA138" t="s">
        <v>177</v>
      </c>
      <c r="CB138" t="s">
        <v>1264</v>
      </c>
      <c r="CE138" t="s">
        <v>1465</v>
      </c>
      <c r="CF138" t="s">
        <v>1460</v>
      </c>
      <c r="CG138" t="s">
        <v>1385</v>
      </c>
      <c r="CH138" t="s">
        <v>1266</v>
      </c>
      <c r="CI138" t="s">
        <v>609</v>
      </c>
      <c r="CJ138" t="s">
        <v>1037</v>
      </c>
      <c r="CK138" t="s">
        <v>1466</v>
      </c>
      <c r="CL138" t="s">
        <v>177</v>
      </c>
      <c r="CM138">
        <v>809000</v>
      </c>
      <c r="CN138">
        <v>0</v>
      </c>
      <c r="CP138" t="s">
        <v>317</v>
      </c>
      <c r="CQ138" t="s">
        <v>317</v>
      </c>
      <c r="CR138">
        <v>0</v>
      </c>
      <c r="CS138" t="s">
        <v>1306</v>
      </c>
      <c r="CT138">
        <v>0.5</v>
      </c>
      <c r="CU138" t="s">
        <v>2337</v>
      </c>
      <c r="CV138" t="s">
        <v>259</v>
      </c>
      <c r="CW138">
        <v>2</v>
      </c>
      <c r="CX138">
        <v>1</v>
      </c>
      <c r="CY138">
        <v>2133</v>
      </c>
      <c r="CZ138">
        <v>0</v>
      </c>
      <c r="DA138" t="s">
        <v>396</v>
      </c>
      <c r="DB138" t="s">
        <v>250</v>
      </c>
      <c r="DC138">
        <v>1</v>
      </c>
      <c r="DD138">
        <v>0</v>
      </c>
      <c r="DE138" t="s">
        <v>396</v>
      </c>
      <c r="DF138" t="s">
        <v>260</v>
      </c>
      <c r="DG138">
        <v>0</v>
      </c>
      <c r="DH138">
        <v>0</v>
      </c>
      <c r="DK138" t="s">
        <v>2340</v>
      </c>
      <c r="DL138" t="s">
        <v>261</v>
      </c>
      <c r="DM138">
        <v>2</v>
      </c>
      <c r="DN138">
        <v>0</v>
      </c>
      <c r="DP138" t="s">
        <v>262</v>
      </c>
      <c r="DQ138">
        <v>0</v>
      </c>
      <c r="DR138">
        <v>0</v>
      </c>
      <c r="DS138" t="s">
        <v>2347</v>
      </c>
      <c r="DW138" t="s">
        <v>317</v>
      </c>
      <c r="DX138" t="s">
        <v>317</v>
      </c>
      <c r="DZ138" t="s">
        <v>167</v>
      </c>
      <c r="EA138">
        <v>0</v>
      </c>
      <c r="EB138">
        <v>0.1178999990224838</v>
      </c>
      <c r="ED138" t="s">
        <v>252</v>
      </c>
      <c r="EE138">
        <v>1</v>
      </c>
      <c r="EF138">
        <v>0</v>
      </c>
      <c r="EH138" t="s">
        <v>253</v>
      </c>
      <c r="EI138">
        <v>1</v>
      </c>
      <c r="EJ138" t="s">
        <v>2346</v>
      </c>
      <c r="EK138" t="s">
        <v>2342</v>
      </c>
      <c r="EL138" t="s">
        <v>169</v>
      </c>
      <c r="EM138">
        <v>1</v>
      </c>
      <c r="EN138">
        <v>7500</v>
      </c>
      <c r="EP138" t="s">
        <v>158</v>
      </c>
      <c r="EQ138">
        <v>7</v>
      </c>
      <c r="ER138" t="s">
        <v>2343</v>
      </c>
      <c r="ES138" t="s">
        <v>170</v>
      </c>
      <c r="ET138">
        <v>10</v>
      </c>
      <c r="EV138" t="s">
        <v>256</v>
      </c>
      <c r="EW138">
        <v>0</v>
      </c>
      <c r="EX138" t="s">
        <v>2344</v>
      </c>
      <c r="EY138" t="s">
        <v>172</v>
      </c>
      <c r="EZ138">
        <v>10</v>
      </c>
      <c r="FB138" t="s">
        <v>2320</v>
      </c>
      <c r="FC138" t="s">
        <v>257</v>
      </c>
      <c r="FD138">
        <v>0</v>
      </c>
      <c r="FH138" s="179"/>
    </row>
    <row r="139" spans="1:164" ht="15" customHeight="1" x14ac:dyDescent="0.25">
      <c r="A139" t="s">
        <v>1467</v>
      </c>
      <c r="B139" t="s">
        <v>1468</v>
      </c>
      <c r="C139" t="s">
        <v>1469</v>
      </c>
      <c r="D139">
        <v>10</v>
      </c>
      <c r="E139" t="s">
        <v>1256</v>
      </c>
      <c r="F139" t="s">
        <v>1317</v>
      </c>
      <c r="G139" t="s">
        <v>1470</v>
      </c>
      <c r="K139" t="s">
        <v>1359</v>
      </c>
      <c r="L139">
        <v>0.85458767414093018</v>
      </c>
      <c r="M139" t="s">
        <v>177</v>
      </c>
      <c r="N139" t="s">
        <v>178</v>
      </c>
      <c r="O139" t="s">
        <v>178</v>
      </c>
      <c r="P139" t="s">
        <v>178</v>
      </c>
      <c r="Q139" t="s">
        <v>178</v>
      </c>
      <c r="R139" t="s">
        <v>1471</v>
      </c>
      <c r="S139" t="s">
        <v>1472</v>
      </c>
      <c r="T139" t="s">
        <v>178</v>
      </c>
      <c r="V139" t="s">
        <v>609</v>
      </c>
      <c r="W139">
        <v>56000</v>
      </c>
      <c r="X139">
        <v>0</v>
      </c>
      <c r="Y139" t="s">
        <v>178</v>
      </c>
      <c r="AB139">
        <v>0.24176166951656339</v>
      </c>
      <c r="AC139">
        <v>1.4345980249345301E-2</v>
      </c>
      <c r="AD139">
        <v>0</v>
      </c>
      <c r="AE139">
        <v>17</v>
      </c>
      <c r="AF139">
        <v>0</v>
      </c>
      <c r="AG139">
        <v>7</v>
      </c>
      <c r="AH139">
        <v>17</v>
      </c>
      <c r="AI139">
        <v>9</v>
      </c>
      <c r="AJ139">
        <v>17</v>
      </c>
      <c r="AK139">
        <v>0</v>
      </c>
      <c r="AL139">
        <v>0</v>
      </c>
      <c r="AM139">
        <v>1.0524430274963379</v>
      </c>
      <c r="AO139">
        <v>133.90069580078119</v>
      </c>
      <c r="AS139">
        <v>0</v>
      </c>
      <c r="AT139">
        <v>0</v>
      </c>
      <c r="AU139">
        <v>0</v>
      </c>
      <c r="AV139">
        <v>0</v>
      </c>
      <c r="AW139">
        <v>0</v>
      </c>
      <c r="AX139">
        <v>0</v>
      </c>
      <c r="AY139">
        <v>0</v>
      </c>
      <c r="AZ139">
        <v>0</v>
      </c>
      <c r="BB139">
        <v>0</v>
      </c>
      <c r="BF139" t="s">
        <v>317</v>
      </c>
      <c r="BG139" t="s">
        <v>317</v>
      </c>
      <c r="BI139">
        <v>0</v>
      </c>
      <c r="BJ139" t="s">
        <v>2374</v>
      </c>
      <c r="BK139">
        <v>0.51249998807907104</v>
      </c>
      <c r="BL139" t="s">
        <v>178</v>
      </c>
      <c r="BM139" t="s">
        <v>317</v>
      </c>
      <c r="BO139" t="s">
        <v>178</v>
      </c>
      <c r="BQ139" t="s">
        <v>2336</v>
      </c>
      <c r="BT139" t="s">
        <v>178</v>
      </c>
      <c r="BZ139" t="s">
        <v>1263</v>
      </c>
      <c r="CA139" t="s">
        <v>177</v>
      </c>
      <c r="CB139" t="s">
        <v>1264</v>
      </c>
      <c r="CE139" t="s">
        <v>1473</v>
      </c>
      <c r="CF139" t="s">
        <v>1467</v>
      </c>
      <c r="CG139" t="s">
        <v>1474</v>
      </c>
      <c r="CH139" t="s">
        <v>1266</v>
      </c>
      <c r="CI139" t="s">
        <v>609</v>
      </c>
      <c r="CJ139" t="s">
        <v>1037</v>
      </c>
      <c r="CK139" t="s">
        <v>2375</v>
      </c>
      <c r="CL139" t="s">
        <v>177</v>
      </c>
      <c r="CM139">
        <v>56000</v>
      </c>
      <c r="CN139">
        <v>0</v>
      </c>
      <c r="CP139" t="s">
        <v>317</v>
      </c>
      <c r="CQ139" t="s">
        <v>317</v>
      </c>
      <c r="CR139">
        <v>23</v>
      </c>
      <c r="CS139" t="s">
        <v>1268</v>
      </c>
      <c r="CT139">
        <v>0.5</v>
      </c>
      <c r="CU139" t="s">
        <v>2337</v>
      </c>
      <c r="CV139" t="s">
        <v>259</v>
      </c>
      <c r="CW139">
        <v>2</v>
      </c>
      <c r="CX139">
        <v>1</v>
      </c>
      <c r="CY139">
        <v>189</v>
      </c>
      <c r="CZ139">
        <v>7</v>
      </c>
      <c r="DA139" t="s">
        <v>2376</v>
      </c>
      <c r="DB139" t="s">
        <v>250</v>
      </c>
      <c r="DC139">
        <v>1</v>
      </c>
      <c r="DD139">
        <v>0</v>
      </c>
      <c r="DE139" t="s">
        <v>2377</v>
      </c>
      <c r="DF139" t="s">
        <v>260</v>
      </c>
      <c r="DG139">
        <v>0</v>
      </c>
      <c r="DH139">
        <v>0</v>
      </c>
      <c r="DK139" t="s">
        <v>2340</v>
      </c>
      <c r="DL139" t="s">
        <v>261</v>
      </c>
      <c r="DM139">
        <v>2</v>
      </c>
      <c r="DN139">
        <v>0</v>
      </c>
      <c r="DP139" t="s">
        <v>262</v>
      </c>
      <c r="DQ139">
        <v>0</v>
      </c>
      <c r="DR139">
        <v>0</v>
      </c>
      <c r="DS139" t="s">
        <v>2341</v>
      </c>
      <c r="DT139" t="s">
        <v>263</v>
      </c>
      <c r="DU139">
        <v>2</v>
      </c>
      <c r="DW139" t="s">
        <v>317</v>
      </c>
      <c r="DX139" t="s">
        <v>317</v>
      </c>
      <c r="DZ139" t="s">
        <v>167</v>
      </c>
      <c r="EA139">
        <v>0</v>
      </c>
      <c r="EB139">
        <v>0.51249998807907104</v>
      </c>
      <c r="ED139" t="s">
        <v>168</v>
      </c>
      <c r="EE139">
        <v>7</v>
      </c>
      <c r="EF139">
        <v>0</v>
      </c>
      <c r="EH139" t="s">
        <v>253</v>
      </c>
      <c r="EI139">
        <v>1</v>
      </c>
      <c r="EJ139" t="s">
        <v>2374</v>
      </c>
      <c r="EK139" t="s">
        <v>2342</v>
      </c>
      <c r="EL139" t="s">
        <v>169</v>
      </c>
      <c r="EM139">
        <v>1</v>
      </c>
      <c r="EN139">
        <v>1000</v>
      </c>
      <c r="EP139" t="s">
        <v>158</v>
      </c>
      <c r="EQ139">
        <v>7</v>
      </c>
      <c r="ER139" t="s">
        <v>2343</v>
      </c>
      <c r="ES139" t="s">
        <v>170</v>
      </c>
      <c r="ET139">
        <v>10</v>
      </c>
      <c r="EV139" t="s">
        <v>256</v>
      </c>
      <c r="EW139">
        <v>0</v>
      </c>
      <c r="EX139" t="s">
        <v>2344</v>
      </c>
      <c r="EY139" t="s">
        <v>172</v>
      </c>
      <c r="EZ139">
        <v>10</v>
      </c>
      <c r="FB139" t="s">
        <v>2320</v>
      </c>
      <c r="FC139" t="s">
        <v>257</v>
      </c>
      <c r="FD139">
        <v>0</v>
      </c>
      <c r="FH139" s="179"/>
    </row>
    <row r="140" spans="1:164" ht="15" customHeight="1" x14ac:dyDescent="0.25">
      <c r="A140" t="s">
        <v>1475</v>
      </c>
      <c r="B140" t="s">
        <v>1476</v>
      </c>
      <c r="C140" t="s">
        <v>1477</v>
      </c>
      <c r="D140">
        <v>11</v>
      </c>
      <c r="E140" t="s">
        <v>1478</v>
      </c>
      <c r="F140" t="s">
        <v>1345</v>
      </c>
      <c r="G140" t="s">
        <v>1479</v>
      </c>
      <c r="J140" t="s">
        <v>1480</v>
      </c>
      <c r="K140" t="s">
        <v>1481</v>
      </c>
      <c r="L140">
        <v>2.0596990361809731E-2</v>
      </c>
      <c r="M140" t="s">
        <v>177</v>
      </c>
      <c r="N140" t="s">
        <v>178</v>
      </c>
      <c r="O140" t="s">
        <v>178</v>
      </c>
      <c r="P140" t="s">
        <v>178</v>
      </c>
      <c r="Q140" t="s">
        <v>178</v>
      </c>
      <c r="R140" t="s">
        <v>1482</v>
      </c>
      <c r="S140" t="s">
        <v>1483</v>
      </c>
      <c r="T140" t="s">
        <v>178</v>
      </c>
      <c r="V140" t="s">
        <v>269</v>
      </c>
      <c r="W140">
        <v>557000</v>
      </c>
      <c r="X140">
        <v>3000</v>
      </c>
      <c r="Y140" t="s">
        <v>178</v>
      </c>
      <c r="AB140">
        <v>1.439500041306019E-2</v>
      </c>
      <c r="AC140">
        <v>2.899999963119626E-4</v>
      </c>
      <c r="AD140">
        <v>0</v>
      </c>
      <c r="AE140">
        <v>2</v>
      </c>
      <c r="AF140">
        <v>0</v>
      </c>
      <c r="AG140">
        <v>2</v>
      </c>
      <c r="AH140">
        <v>1</v>
      </c>
      <c r="AI140">
        <v>4</v>
      </c>
      <c r="AJ140">
        <v>4</v>
      </c>
      <c r="AK140">
        <v>0</v>
      </c>
      <c r="AL140">
        <v>0</v>
      </c>
      <c r="AM140">
        <v>0</v>
      </c>
      <c r="AO140">
        <v>0</v>
      </c>
      <c r="AS140">
        <v>1</v>
      </c>
      <c r="AT140">
        <v>0</v>
      </c>
      <c r="AU140">
        <v>0</v>
      </c>
      <c r="AV140">
        <v>0</v>
      </c>
      <c r="AW140">
        <v>0</v>
      </c>
      <c r="AX140">
        <v>0</v>
      </c>
      <c r="AY140">
        <v>0</v>
      </c>
      <c r="AZ140">
        <v>1</v>
      </c>
      <c r="BA140">
        <v>1</v>
      </c>
      <c r="BB140">
        <v>0</v>
      </c>
      <c r="BF140" t="s">
        <v>42</v>
      </c>
      <c r="BG140" t="s">
        <v>55</v>
      </c>
      <c r="BI140">
        <v>0.10000000149011611</v>
      </c>
      <c r="BJ140" t="s">
        <v>1484</v>
      </c>
      <c r="BK140">
        <v>0.35929998755455023</v>
      </c>
      <c r="BL140" t="s">
        <v>178</v>
      </c>
      <c r="BM140" t="s">
        <v>178</v>
      </c>
      <c r="BO140" t="s">
        <v>178</v>
      </c>
      <c r="BQ140" t="s">
        <v>1485</v>
      </c>
      <c r="BR140">
        <v>0</v>
      </c>
      <c r="BS140">
        <v>874</v>
      </c>
      <c r="BT140" t="s">
        <v>178</v>
      </c>
      <c r="BZ140" t="s">
        <v>342</v>
      </c>
      <c r="CA140" t="s">
        <v>177</v>
      </c>
      <c r="CB140" t="s">
        <v>1486</v>
      </c>
      <c r="CE140" t="s">
        <v>1476</v>
      </c>
      <c r="CF140" t="s">
        <v>1475</v>
      </c>
      <c r="CG140" t="s">
        <v>1477</v>
      </c>
      <c r="CH140" t="s">
        <v>58</v>
      </c>
      <c r="CI140" t="s">
        <v>269</v>
      </c>
      <c r="CJ140" t="s">
        <v>49</v>
      </c>
      <c r="CK140" t="s">
        <v>1487</v>
      </c>
      <c r="CL140" t="s">
        <v>38</v>
      </c>
      <c r="CM140">
        <v>557000</v>
      </c>
      <c r="CN140">
        <v>0.10000000149011611</v>
      </c>
      <c r="CP140" t="s">
        <v>42</v>
      </c>
      <c r="CQ140" t="s">
        <v>55</v>
      </c>
      <c r="CR140">
        <v>2</v>
      </c>
      <c r="CS140" t="s">
        <v>1268</v>
      </c>
      <c r="CT140">
        <v>0.31999999284744263</v>
      </c>
      <c r="CV140" t="s">
        <v>259</v>
      </c>
      <c r="CW140">
        <v>2</v>
      </c>
      <c r="CX140">
        <v>1</v>
      </c>
      <c r="CY140">
        <v>45697</v>
      </c>
      <c r="CZ140">
        <v>4</v>
      </c>
      <c r="DA140" t="s">
        <v>2378</v>
      </c>
      <c r="DB140" t="s">
        <v>250</v>
      </c>
      <c r="DC140">
        <v>1</v>
      </c>
      <c r="DD140">
        <v>0</v>
      </c>
      <c r="DE140" t="s">
        <v>396</v>
      </c>
      <c r="DF140" t="s">
        <v>260</v>
      </c>
      <c r="DG140">
        <v>0</v>
      </c>
      <c r="DH140">
        <v>1</v>
      </c>
      <c r="DI140">
        <v>48111</v>
      </c>
      <c r="DJ140">
        <v>0</v>
      </c>
      <c r="DK140" t="s">
        <v>2120</v>
      </c>
      <c r="DL140" t="s">
        <v>237</v>
      </c>
      <c r="DM140">
        <v>10</v>
      </c>
      <c r="DP140" t="s">
        <v>262</v>
      </c>
      <c r="DQ140">
        <v>0</v>
      </c>
      <c r="DR140">
        <v>27</v>
      </c>
      <c r="DS140" t="s">
        <v>1488</v>
      </c>
      <c r="DT140" t="s">
        <v>145</v>
      </c>
      <c r="DU140">
        <v>4</v>
      </c>
      <c r="DV140">
        <v>0</v>
      </c>
      <c r="DZ140" t="s">
        <v>167</v>
      </c>
      <c r="EA140">
        <v>0</v>
      </c>
      <c r="EB140">
        <v>0.35929998755455023</v>
      </c>
      <c r="ED140" t="s">
        <v>146</v>
      </c>
      <c r="EE140">
        <v>4</v>
      </c>
      <c r="EF140">
        <v>0</v>
      </c>
      <c r="EH140" t="s">
        <v>253</v>
      </c>
      <c r="EI140">
        <v>1</v>
      </c>
      <c r="EJ140" t="s">
        <v>1484</v>
      </c>
      <c r="EL140" t="s">
        <v>169</v>
      </c>
      <c r="EM140">
        <v>1</v>
      </c>
      <c r="EN140">
        <v>3000</v>
      </c>
      <c r="EO140" t="s">
        <v>2379</v>
      </c>
      <c r="EP140" t="s">
        <v>158</v>
      </c>
      <c r="EQ140">
        <v>7</v>
      </c>
      <c r="ES140" t="s">
        <v>170</v>
      </c>
      <c r="ET140">
        <v>10</v>
      </c>
      <c r="EV140" t="s">
        <v>256</v>
      </c>
      <c r="EW140">
        <v>0</v>
      </c>
      <c r="EY140" t="s">
        <v>245</v>
      </c>
      <c r="EZ140">
        <v>6</v>
      </c>
      <c r="FC140" t="s">
        <v>161</v>
      </c>
      <c r="FD140">
        <v>4</v>
      </c>
      <c r="FH140" s="179"/>
    </row>
    <row r="141" spans="1:164" ht="15" customHeight="1" x14ac:dyDescent="0.25">
      <c r="A141" t="s">
        <v>1490</v>
      </c>
      <c r="B141" t="s">
        <v>1491</v>
      </c>
      <c r="C141" t="s">
        <v>1492</v>
      </c>
      <c r="D141">
        <v>11</v>
      </c>
      <c r="E141" t="s">
        <v>1478</v>
      </c>
      <c r="F141" t="s">
        <v>1493</v>
      </c>
      <c r="G141" t="s">
        <v>1479</v>
      </c>
      <c r="J141" t="s">
        <v>1494</v>
      </c>
      <c r="K141" t="s">
        <v>1481</v>
      </c>
      <c r="L141">
        <v>6.3404092788696289</v>
      </c>
      <c r="M141" t="s">
        <v>177</v>
      </c>
      <c r="N141" t="s">
        <v>178</v>
      </c>
      <c r="O141" t="s">
        <v>178</v>
      </c>
      <c r="P141" t="s">
        <v>178</v>
      </c>
      <c r="Q141" t="s">
        <v>178</v>
      </c>
      <c r="R141" t="s">
        <v>1495</v>
      </c>
      <c r="S141" t="s">
        <v>1496</v>
      </c>
      <c r="T141" t="s">
        <v>178</v>
      </c>
      <c r="V141" t="s">
        <v>1497</v>
      </c>
      <c r="W141">
        <v>9338000</v>
      </c>
      <c r="X141">
        <v>47000</v>
      </c>
      <c r="Y141" t="s">
        <v>178</v>
      </c>
      <c r="AB141">
        <v>3.8210010528564449</v>
      </c>
      <c r="AC141">
        <v>0.90838998556137085</v>
      </c>
      <c r="AD141">
        <v>7.0799997774884105E-4</v>
      </c>
      <c r="AE141">
        <v>508</v>
      </c>
      <c r="AF141">
        <v>138</v>
      </c>
      <c r="AG141">
        <v>417</v>
      </c>
      <c r="AH141">
        <v>138</v>
      </c>
      <c r="AI141">
        <v>1044</v>
      </c>
      <c r="AJ141">
        <v>1044</v>
      </c>
      <c r="AK141">
        <v>0</v>
      </c>
      <c r="AL141">
        <v>10</v>
      </c>
      <c r="AM141">
        <v>8.340235710144043</v>
      </c>
      <c r="AO141">
        <v>978.2711181640625</v>
      </c>
      <c r="AS141">
        <v>1939</v>
      </c>
      <c r="AT141">
        <v>131</v>
      </c>
      <c r="AU141">
        <v>165</v>
      </c>
      <c r="AV141">
        <v>107</v>
      </c>
      <c r="AW141">
        <v>375</v>
      </c>
      <c r="AX141">
        <v>0</v>
      </c>
      <c r="AY141">
        <v>0</v>
      </c>
      <c r="AZ141">
        <v>0</v>
      </c>
      <c r="BA141">
        <v>0</v>
      </c>
      <c r="BB141">
        <v>0</v>
      </c>
      <c r="BF141" t="s">
        <v>43</v>
      </c>
      <c r="BG141" t="s">
        <v>820</v>
      </c>
      <c r="BH141">
        <v>71000</v>
      </c>
      <c r="BI141">
        <v>1.450000047683716</v>
      </c>
      <c r="BJ141" t="s">
        <v>342</v>
      </c>
      <c r="BK141">
        <v>0.18239845335483551</v>
      </c>
      <c r="BL141" t="s">
        <v>178</v>
      </c>
      <c r="BM141" t="s">
        <v>178</v>
      </c>
      <c r="BO141" t="s">
        <v>178</v>
      </c>
      <c r="BQ141" t="s">
        <v>1498</v>
      </c>
      <c r="BR141">
        <v>0</v>
      </c>
      <c r="BS141">
        <v>15181</v>
      </c>
      <c r="BT141" t="s">
        <v>178</v>
      </c>
      <c r="BZ141" t="s">
        <v>1499</v>
      </c>
      <c r="CA141" t="s">
        <v>177</v>
      </c>
      <c r="CB141" t="s">
        <v>1486</v>
      </c>
      <c r="CE141" t="s">
        <v>1491</v>
      </c>
      <c r="CF141" t="s">
        <v>1490</v>
      </c>
      <c r="CG141" t="s">
        <v>1492</v>
      </c>
      <c r="CH141" t="s">
        <v>58</v>
      </c>
      <c r="CI141" t="s">
        <v>1497</v>
      </c>
      <c r="CJ141" t="s">
        <v>49</v>
      </c>
      <c r="CK141" t="s">
        <v>1487</v>
      </c>
      <c r="CL141" t="s">
        <v>38</v>
      </c>
      <c r="CM141">
        <v>9338000</v>
      </c>
      <c r="CN141">
        <v>1.450000047683716</v>
      </c>
      <c r="CO141">
        <v>71000</v>
      </c>
      <c r="CP141" t="s">
        <v>43</v>
      </c>
      <c r="CQ141" t="s">
        <v>820</v>
      </c>
      <c r="CR141">
        <v>508</v>
      </c>
      <c r="CS141" t="s">
        <v>1268</v>
      </c>
      <c r="CT141">
        <v>10.47999954223633</v>
      </c>
      <c r="CV141" t="s">
        <v>153</v>
      </c>
      <c r="CW141">
        <v>10</v>
      </c>
      <c r="CX141">
        <v>1</v>
      </c>
      <c r="CY141">
        <v>2839</v>
      </c>
      <c r="CZ141">
        <v>1070</v>
      </c>
      <c r="DA141" t="s">
        <v>2380</v>
      </c>
      <c r="DB141" t="s">
        <v>141</v>
      </c>
      <c r="DC141">
        <v>4</v>
      </c>
      <c r="DD141">
        <v>131</v>
      </c>
      <c r="DE141" t="s">
        <v>2381</v>
      </c>
      <c r="DF141" t="s">
        <v>142</v>
      </c>
      <c r="DG141">
        <v>4</v>
      </c>
      <c r="DH141">
        <v>1939</v>
      </c>
      <c r="DI141">
        <v>148051872</v>
      </c>
      <c r="DJ141">
        <v>1180357</v>
      </c>
      <c r="DK141" t="s">
        <v>2382</v>
      </c>
      <c r="DL141" t="s">
        <v>261</v>
      </c>
      <c r="DM141">
        <v>2</v>
      </c>
      <c r="DP141" t="s">
        <v>262</v>
      </c>
      <c r="DQ141">
        <v>0</v>
      </c>
      <c r="DR141">
        <v>28</v>
      </c>
      <c r="DS141" t="s">
        <v>1488</v>
      </c>
      <c r="DT141" t="s">
        <v>145</v>
      </c>
      <c r="DU141">
        <v>4</v>
      </c>
      <c r="DV141">
        <v>0</v>
      </c>
      <c r="DZ141" t="s">
        <v>167</v>
      </c>
      <c r="EA141">
        <v>0</v>
      </c>
      <c r="EB141">
        <v>0.18239800631999969</v>
      </c>
      <c r="ED141" t="s">
        <v>252</v>
      </c>
      <c r="EE141">
        <v>1</v>
      </c>
      <c r="EF141">
        <v>0</v>
      </c>
      <c r="EH141" t="s">
        <v>253</v>
      </c>
      <c r="EI141">
        <v>1</v>
      </c>
      <c r="EJ141" t="s">
        <v>342</v>
      </c>
      <c r="EL141" t="s">
        <v>264</v>
      </c>
      <c r="EM141">
        <v>0</v>
      </c>
      <c r="EN141">
        <v>47000</v>
      </c>
      <c r="EO141" t="s">
        <v>2383</v>
      </c>
      <c r="EP141" t="s">
        <v>158</v>
      </c>
      <c r="EQ141">
        <v>7</v>
      </c>
      <c r="ES141" t="s">
        <v>159</v>
      </c>
      <c r="ET141">
        <v>10</v>
      </c>
      <c r="EV141" t="s">
        <v>256</v>
      </c>
      <c r="EW141">
        <v>0</v>
      </c>
      <c r="EY141" t="s">
        <v>151</v>
      </c>
      <c r="EZ141">
        <v>3</v>
      </c>
      <c r="FC141" t="s">
        <v>257</v>
      </c>
      <c r="FD141">
        <v>0</v>
      </c>
      <c r="FH141" s="179"/>
    </row>
    <row r="142" spans="1:164" ht="15" customHeight="1" x14ac:dyDescent="0.25">
      <c r="A142" t="s">
        <v>1500</v>
      </c>
      <c r="B142" t="s">
        <v>1501</v>
      </c>
      <c r="C142" t="s">
        <v>1502</v>
      </c>
      <c r="D142">
        <v>11</v>
      </c>
      <c r="E142" t="s">
        <v>1478</v>
      </c>
      <c r="F142" t="s">
        <v>1345</v>
      </c>
      <c r="G142" t="s">
        <v>1479</v>
      </c>
      <c r="J142" t="s">
        <v>1480</v>
      </c>
      <c r="K142" t="s">
        <v>1503</v>
      </c>
      <c r="L142">
        <v>3.9684299379587173E-2</v>
      </c>
      <c r="M142" t="s">
        <v>177</v>
      </c>
      <c r="N142" t="s">
        <v>178</v>
      </c>
      <c r="O142" t="s">
        <v>178</v>
      </c>
      <c r="P142" t="s">
        <v>178</v>
      </c>
      <c r="Q142" t="s">
        <v>178</v>
      </c>
      <c r="R142" t="s">
        <v>1482</v>
      </c>
      <c r="S142" t="s">
        <v>1504</v>
      </c>
      <c r="T142" t="s">
        <v>178</v>
      </c>
      <c r="V142" t="s">
        <v>269</v>
      </c>
      <c r="W142">
        <v>1149000</v>
      </c>
      <c r="X142">
        <v>6000</v>
      </c>
      <c r="Y142" t="s">
        <v>178</v>
      </c>
      <c r="AB142">
        <v>3.1950000673532493E-2</v>
      </c>
      <c r="AC142">
        <v>1.823000027798116E-3</v>
      </c>
      <c r="AD142">
        <v>0</v>
      </c>
      <c r="AE142">
        <v>0</v>
      </c>
      <c r="AF142">
        <v>2</v>
      </c>
      <c r="AG142">
        <v>0</v>
      </c>
      <c r="AH142">
        <v>0</v>
      </c>
      <c r="AI142">
        <v>0</v>
      </c>
      <c r="AJ142">
        <v>0</v>
      </c>
      <c r="AK142">
        <v>0</v>
      </c>
      <c r="AL142">
        <v>0</v>
      </c>
      <c r="AM142">
        <v>5.9133999049663537E-2</v>
      </c>
      <c r="AO142">
        <v>3.4910240173339839</v>
      </c>
      <c r="AS142">
        <v>3</v>
      </c>
      <c r="AT142">
        <v>0</v>
      </c>
      <c r="AU142">
        <v>0</v>
      </c>
      <c r="AV142">
        <v>0</v>
      </c>
      <c r="AW142">
        <v>0</v>
      </c>
      <c r="AX142">
        <v>0</v>
      </c>
      <c r="AY142">
        <v>0</v>
      </c>
      <c r="AZ142">
        <v>1</v>
      </c>
      <c r="BA142">
        <v>0</v>
      </c>
      <c r="BB142">
        <v>0</v>
      </c>
      <c r="BF142" t="s">
        <v>54</v>
      </c>
      <c r="BG142" t="s">
        <v>55</v>
      </c>
      <c r="BI142">
        <v>0.10000000149011611</v>
      </c>
      <c r="BJ142" t="s">
        <v>1505</v>
      </c>
      <c r="BK142">
        <v>0.24169999361038211</v>
      </c>
      <c r="BL142" t="s">
        <v>178</v>
      </c>
      <c r="BM142" t="s">
        <v>178</v>
      </c>
      <c r="BO142" t="s">
        <v>178</v>
      </c>
      <c r="BQ142" t="s">
        <v>1485</v>
      </c>
      <c r="BR142">
        <v>0</v>
      </c>
      <c r="BS142">
        <v>209</v>
      </c>
      <c r="BT142" t="s">
        <v>178</v>
      </c>
      <c r="BZ142" t="s">
        <v>342</v>
      </c>
      <c r="CA142" t="s">
        <v>177</v>
      </c>
      <c r="CB142" t="s">
        <v>1486</v>
      </c>
      <c r="CE142" t="s">
        <v>1501</v>
      </c>
      <c r="CF142" t="s">
        <v>1500</v>
      </c>
      <c r="CG142" t="s">
        <v>1502</v>
      </c>
      <c r="CH142" t="s">
        <v>58</v>
      </c>
      <c r="CI142" t="s">
        <v>269</v>
      </c>
      <c r="CJ142" t="s">
        <v>49</v>
      </c>
      <c r="CK142" t="s">
        <v>1487</v>
      </c>
      <c r="CL142" t="s">
        <v>38</v>
      </c>
      <c r="CM142">
        <v>1149000</v>
      </c>
      <c r="CN142">
        <v>0.10000000149011611</v>
      </c>
      <c r="CP142" t="s">
        <v>800</v>
      </c>
      <c r="CQ142" t="s">
        <v>55</v>
      </c>
      <c r="CR142">
        <v>0</v>
      </c>
      <c r="CS142" t="s">
        <v>1268</v>
      </c>
      <c r="CT142">
        <v>0.31999999284744263</v>
      </c>
      <c r="CV142" t="s">
        <v>259</v>
      </c>
      <c r="CW142">
        <v>2</v>
      </c>
      <c r="CX142">
        <v>1</v>
      </c>
      <c r="CY142">
        <v>45697</v>
      </c>
      <c r="CZ142">
        <v>0</v>
      </c>
      <c r="DA142" t="s">
        <v>2384</v>
      </c>
      <c r="DB142" t="s">
        <v>250</v>
      </c>
      <c r="DC142">
        <v>1</v>
      </c>
      <c r="DD142">
        <v>0</v>
      </c>
      <c r="DE142" t="s">
        <v>396</v>
      </c>
      <c r="DF142" t="s">
        <v>260</v>
      </c>
      <c r="DG142">
        <v>0</v>
      </c>
      <c r="DH142">
        <v>3</v>
      </c>
      <c r="DI142">
        <v>365243</v>
      </c>
      <c r="DJ142">
        <v>0</v>
      </c>
      <c r="DK142" t="s">
        <v>2120</v>
      </c>
      <c r="DL142" t="s">
        <v>237</v>
      </c>
      <c r="DM142">
        <v>10</v>
      </c>
      <c r="DP142" t="s">
        <v>262</v>
      </c>
      <c r="DQ142">
        <v>0</v>
      </c>
      <c r="DR142">
        <v>27</v>
      </c>
      <c r="DS142" t="s">
        <v>1488</v>
      </c>
      <c r="DT142" t="s">
        <v>145</v>
      </c>
      <c r="DU142">
        <v>4</v>
      </c>
      <c r="DV142">
        <v>0</v>
      </c>
      <c r="DZ142" t="s">
        <v>167</v>
      </c>
      <c r="EA142">
        <v>0</v>
      </c>
      <c r="EB142">
        <v>0.24169999361038211</v>
      </c>
      <c r="ED142" t="s">
        <v>252</v>
      </c>
      <c r="EE142">
        <v>1</v>
      </c>
      <c r="EF142">
        <v>0</v>
      </c>
      <c r="EH142" t="s">
        <v>253</v>
      </c>
      <c r="EI142">
        <v>1</v>
      </c>
      <c r="EJ142" t="s">
        <v>1505</v>
      </c>
      <c r="EL142" t="s">
        <v>169</v>
      </c>
      <c r="EM142">
        <v>1</v>
      </c>
      <c r="EN142">
        <v>6000</v>
      </c>
      <c r="EO142" t="s">
        <v>2385</v>
      </c>
      <c r="EP142" t="s">
        <v>158</v>
      </c>
      <c r="EQ142">
        <v>7</v>
      </c>
      <c r="ES142" t="s">
        <v>170</v>
      </c>
      <c r="ET142">
        <v>10</v>
      </c>
      <c r="EV142" t="s">
        <v>256</v>
      </c>
      <c r="EW142">
        <v>0</v>
      </c>
      <c r="EY142" t="s">
        <v>245</v>
      </c>
      <c r="EZ142">
        <v>6</v>
      </c>
      <c r="FC142" t="s">
        <v>161</v>
      </c>
      <c r="FD142">
        <v>4</v>
      </c>
      <c r="FH142" s="179"/>
    </row>
    <row r="143" spans="1:164" ht="15" customHeight="1" x14ac:dyDescent="0.25">
      <c r="A143" t="s">
        <v>1506</v>
      </c>
      <c r="B143" t="s">
        <v>1507</v>
      </c>
      <c r="C143" t="s">
        <v>1508</v>
      </c>
      <c r="D143">
        <v>11</v>
      </c>
      <c r="E143" t="s">
        <v>1478</v>
      </c>
      <c r="F143" t="s">
        <v>1345</v>
      </c>
      <c r="G143" t="s">
        <v>1479</v>
      </c>
      <c r="J143" t="s">
        <v>1480</v>
      </c>
      <c r="K143" t="s">
        <v>1481</v>
      </c>
      <c r="L143">
        <v>0.19457133114337921</v>
      </c>
      <c r="M143" t="s">
        <v>177</v>
      </c>
      <c r="N143" t="s">
        <v>178</v>
      </c>
      <c r="O143" t="s">
        <v>178</v>
      </c>
      <c r="P143" t="s">
        <v>178</v>
      </c>
      <c r="Q143" t="s">
        <v>178</v>
      </c>
      <c r="R143" t="s">
        <v>1482</v>
      </c>
      <c r="S143" t="s">
        <v>1504</v>
      </c>
      <c r="T143" t="s">
        <v>178</v>
      </c>
      <c r="V143" t="s">
        <v>269</v>
      </c>
      <c r="W143">
        <v>589000</v>
      </c>
      <c r="X143">
        <v>3000</v>
      </c>
      <c r="Y143" t="s">
        <v>178</v>
      </c>
      <c r="AB143">
        <v>0.1174329966306686</v>
      </c>
      <c r="AC143">
        <v>3.3344998955726617E-2</v>
      </c>
      <c r="AD143">
        <v>0</v>
      </c>
      <c r="AE143">
        <v>39</v>
      </c>
      <c r="AF143">
        <v>35</v>
      </c>
      <c r="AG143">
        <v>34</v>
      </c>
      <c r="AH143">
        <v>151</v>
      </c>
      <c r="AI143">
        <v>165</v>
      </c>
      <c r="AJ143">
        <v>165</v>
      </c>
      <c r="AK143">
        <v>0</v>
      </c>
      <c r="AL143">
        <v>1</v>
      </c>
      <c r="AM143">
        <v>0.79790300130844116</v>
      </c>
      <c r="AO143">
        <v>2.2550830841064449</v>
      </c>
      <c r="AS143">
        <v>9</v>
      </c>
      <c r="AT143">
        <v>4</v>
      </c>
      <c r="AU143">
        <v>15</v>
      </c>
      <c r="AV143">
        <v>4</v>
      </c>
      <c r="AW143">
        <v>16</v>
      </c>
      <c r="AX143">
        <v>0</v>
      </c>
      <c r="AY143">
        <v>0</v>
      </c>
      <c r="AZ143">
        <v>0</v>
      </c>
      <c r="BA143">
        <v>0</v>
      </c>
      <c r="BB143">
        <v>0</v>
      </c>
      <c r="BF143" t="s">
        <v>43</v>
      </c>
      <c r="BG143" t="s">
        <v>820</v>
      </c>
      <c r="BH143">
        <v>147000</v>
      </c>
      <c r="BI143">
        <v>1.7300000190734861</v>
      </c>
      <c r="BJ143" t="s">
        <v>1509</v>
      </c>
      <c r="BK143">
        <v>0.336629718542099</v>
      </c>
      <c r="BL143" t="s">
        <v>178</v>
      </c>
      <c r="BM143" t="s">
        <v>178</v>
      </c>
      <c r="BO143" t="s">
        <v>178</v>
      </c>
      <c r="BQ143" t="s">
        <v>1510</v>
      </c>
      <c r="BR143">
        <v>18.20000076293945</v>
      </c>
      <c r="BS143">
        <v>133799</v>
      </c>
      <c r="BT143" t="s">
        <v>178</v>
      </c>
      <c r="BZ143" t="s">
        <v>1511</v>
      </c>
      <c r="CA143" t="s">
        <v>177</v>
      </c>
      <c r="CB143" t="s">
        <v>1486</v>
      </c>
      <c r="CE143" t="s">
        <v>1507</v>
      </c>
      <c r="CF143" t="s">
        <v>1506</v>
      </c>
      <c r="CG143" t="s">
        <v>1508</v>
      </c>
      <c r="CH143" t="s">
        <v>58</v>
      </c>
      <c r="CI143" t="s">
        <v>269</v>
      </c>
      <c r="CJ143" t="s">
        <v>49</v>
      </c>
      <c r="CK143" t="s">
        <v>1487</v>
      </c>
      <c r="CL143" t="s">
        <v>38</v>
      </c>
      <c r="CM143">
        <v>589000</v>
      </c>
      <c r="CN143">
        <v>1.7300000190734861</v>
      </c>
      <c r="CO143">
        <v>147000</v>
      </c>
      <c r="CP143" t="s">
        <v>43</v>
      </c>
      <c r="CQ143" t="s">
        <v>820</v>
      </c>
      <c r="CR143">
        <v>39</v>
      </c>
      <c r="CS143" t="s">
        <v>1268</v>
      </c>
      <c r="CT143">
        <v>1.1000000238418579</v>
      </c>
      <c r="CV143" t="s">
        <v>247</v>
      </c>
      <c r="CW143">
        <v>6</v>
      </c>
      <c r="CX143">
        <v>1</v>
      </c>
      <c r="CY143">
        <v>45697</v>
      </c>
      <c r="CZ143">
        <v>269</v>
      </c>
      <c r="DA143" t="s">
        <v>2378</v>
      </c>
      <c r="DB143" t="s">
        <v>250</v>
      </c>
      <c r="DC143">
        <v>1</v>
      </c>
      <c r="DD143">
        <v>4</v>
      </c>
      <c r="DE143" t="s">
        <v>2386</v>
      </c>
      <c r="DF143" t="s">
        <v>142</v>
      </c>
      <c r="DG143">
        <v>4</v>
      </c>
      <c r="DH143">
        <v>9</v>
      </c>
      <c r="DI143">
        <v>603883.375</v>
      </c>
      <c r="DJ143">
        <v>88648.71875</v>
      </c>
      <c r="DK143" t="s">
        <v>2387</v>
      </c>
      <c r="DL143" t="s">
        <v>143</v>
      </c>
      <c r="DM143">
        <v>2</v>
      </c>
      <c r="DP143" t="s">
        <v>262</v>
      </c>
      <c r="DQ143">
        <v>0</v>
      </c>
      <c r="DR143">
        <v>27</v>
      </c>
      <c r="DS143" t="s">
        <v>1488</v>
      </c>
      <c r="DT143" t="s">
        <v>145</v>
      </c>
      <c r="DU143">
        <v>4</v>
      </c>
      <c r="DV143">
        <v>0</v>
      </c>
      <c r="DZ143" t="s">
        <v>167</v>
      </c>
      <c r="EA143">
        <v>0</v>
      </c>
      <c r="EB143">
        <v>0.33662998676300049</v>
      </c>
      <c r="ED143" t="s">
        <v>146</v>
      </c>
      <c r="EE143">
        <v>4</v>
      </c>
      <c r="EF143">
        <v>0.181999996304512</v>
      </c>
      <c r="EH143" t="s">
        <v>253</v>
      </c>
      <c r="EI143">
        <v>1</v>
      </c>
      <c r="EJ143" t="s">
        <v>1509</v>
      </c>
      <c r="EL143" t="s">
        <v>157</v>
      </c>
      <c r="EM143">
        <v>4</v>
      </c>
      <c r="EN143">
        <v>3000</v>
      </c>
      <c r="EO143" t="s">
        <v>2388</v>
      </c>
      <c r="EP143" t="s">
        <v>158</v>
      </c>
      <c r="EQ143">
        <v>7</v>
      </c>
      <c r="ES143" t="s">
        <v>170</v>
      </c>
      <c r="ET143">
        <v>10</v>
      </c>
      <c r="EV143" t="s">
        <v>256</v>
      </c>
      <c r="EW143">
        <v>0</v>
      </c>
      <c r="EY143" t="s">
        <v>245</v>
      </c>
      <c r="EZ143">
        <v>6</v>
      </c>
      <c r="FC143" t="s">
        <v>257</v>
      </c>
      <c r="FD143">
        <v>0</v>
      </c>
      <c r="FH143" s="179"/>
    </row>
    <row r="144" spans="1:164" ht="15" customHeight="1" x14ac:dyDescent="0.25">
      <c r="A144" t="s">
        <v>1512</v>
      </c>
      <c r="B144" t="s">
        <v>1513</v>
      </c>
      <c r="C144" t="s">
        <v>1514</v>
      </c>
      <c r="D144">
        <v>11</v>
      </c>
      <c r="E144" t="s">
        <v>1478</v>
      </c>
      <c r="F144" t="s">
        <v>1345</v>
      </c>
      <c r="G144" t="s">
        <v>1479</v>
      </c>
      <c r="J144" t="s">
        <v>1480</v>
      </c>
      <c r="K144" t="s">
        <v>1481</v>
      </c>
      <c r="L144">
        <v>0.32823321223258972</v>
      </c>
      <c r="M144" t="s">
        <v>177</v>
      </c>
      <c r="N144" t="s">
        <v>178</v>
      </c>
      <c r="O144" t="s">
        <v>178</v>
      </c>
      <c r="P144" t="s">
        <v>178</v>
      </c>
      <c r="Q144" t="s">
        <v>178</v>
      </c>
      <c r="R144" t="s">
        <v>1482</v>
      </c>
      <c r="S144" t="s">
        <v>1504</v>
      </c>
      <c r="T144" t="s">
        <v>178</v>
      </c>
      <c r="V144" t="s">
        <v>565</v>
      </c>
      <c r="W144">
        <v>864000</v>
      </c>
      <c r="X144">
        <v>4000</v>
      </c>
      <c r="Y144" t="s">
        <v>178</v>
      </c>
      <c r="AB144">
        <v>0.22681500017642969</v>
      </c>
      <c r="AC144">
        <v>4.9364000558853149E-2</v>
      </c>
      <c r="AD144">
        <v>0</v>
      </c>
      <c r="AE144">
        <v>49</v>
      </c>
      <c r="AF144">
        <v>39</v>
      </c>
      <c r="AG144">
        <v>43</v>
      </c>
      <c r="AH144">
        <v>161</v>
      </c>
      <c r="AI144">
        <v>207</v>
      </c>
      <c r="AJ144">
        <v>207</v>
      </c>
      <c r="AK144">
        <v>0</v>
      </c>
      <c r="AL144">
        <v>2</v>
      </c>
      <c r="AM144">
        <v>1.12150502204895</v>
      </c>
      <c r="AO144">
        <v>8.3086051940917969</v>
      </c>
      <c r="AS144">
        <v>10</v>
      </c>
      <c r="AT144">
        <v>1</v>
      </c>
      <c r="AU144">
        <v>8</v>
      </c>
      <c r="AV144">
        <v>1</v>
      </c>
      <c r="AW144">
        <v>2</v>
      </c>
      <c r="AX144">
        <v>0</v>
      </c>
      <c r="AY144">
        <v>0</v>
      </c>
      <c r="AZ144">
        <v>0</v>
      </c>
      <c r="BA144">
        <v>0</v>
      </c>
      <c r="BB144">
        <v>0</v>
      </c>
      <c r="BF144" t="s">
        <v>43</v>
      </c>
      <c r="BG144" t="s">
        <v>820</v>
      </c>
      <c r="BH144">
        <v>864000</v>
      </c>
      <c r="BI144">
        <v>1.5099999904632571</v>
      </c>
      <c r="BJ144" t="s">
        <v>342</v>
      </c>
      <c r="BK144">
        <v>0.33705908060073853</v>
      </c>
      <c r="BL144" t="s">
        <v>178</v>
      </c>
      <c r="BM144" t="s">
        <v>178</v>
      </c>
      <c r="BO144" t="s">
        <v>178</v>
      </c>
      <c r="BQ144" t="s">
        <v>1515</v>
      </c>
      <c r="BR144">
        <v>8.3999996185302734</v>
      </c>
      <c r="BS144">
        <v>162409</v>
      </c>
      <c r="BT144" t="s">
        <v>178</v>
      </c>
      <c r="BZ144" t="s">
        <v>1516</v>
      </c>
      <c r="CA144" t="s">
        <v>177</v>
      </c>
      <c r="CB144" t="s">
        <v>1486</v>
      </c>
      <c r="CE144" t="s">
        <v>1513</v>
      </c>
      <c r="CF144" t="s">
        <v>1512</v>
      </c>
      <c r="CG144" t="s">
        <v>1514</v>
      </c>
      <c r="CH144" t="s">
        <v>58</v>
      </c>
      <c r="CI144" t="s">
        <v>565</v>
      </c>
      <c r="CJ144" t="s">
        <v>49</v>
      </c>
      <c r="CK144" t="s">
        <v>1487</v>
      </c>
      <c r="CL144" t="s">
        <v>38</v>
      </c>
      <c r="CM144">
        <v>864000</v>
      </c>
      <c r="CN144">
        <v>1.5099999904632571</v>
      </c>
      <c r="CO144">
        <v>864000</v>
      </c>
      <c r="CP144" t="s">
        <v>43</v>
      </c>
      <c r="CQ144" t="s">
        <v>820</v>
      </c>
      <c r="CR144">
        <v>49</v>
      </c>
      <c r="CS144" t="s">
        <v>1268</v>
      </c>
      <c r="CT144">
        <v>0.31999999284744263</v>
      </c>
      <c r="CV144" t="s">
        <v>259</v>
      </c>
      <c r="CW144">
        <v>2</v>
      </c>
      <c r="CX144">
        <v>1</v>
      </c>
      <c r="CY144">
        <v>45697</v>
      </c>
      <c r="CZ144">
        <v>312</v>
      </c>
      <c r="DA144" t="s">
        <v>2378</v>
      </c>
      <c r="DB144" t="s">
        <v>250</v>
      </c>
      <c r="DC144">
        <v>1</v>
      </c>
      <c r="DD144">
        <v>1</v>
      </c>
      <c r="DE144" t="s">
        <v>2147</v>
      </c>
      <c r="DF144" t="s">
        <v>163</v>
      </c>
      <c r="DG144">
        <v>1</v>
      </c>
      <c r="DH144">
        <v>10</v>
      </c>
      <c r="DI144">
        <v>603883</v>
      </c>
      <c r="DJ144">
        <v>0</v>
      </c>
      <c r="DL144" t="s">
        <v>237</v>
      </c>
      <c r="DM144">
        <v>10</v>
      </c>
      <c r="DP144" t="s">
        <v>262</v>
      </c>
      <c r="DQ144">
        <v>0</v>
      </c>
      <c r="DR144">
        <v>27</v>
      </c>
      <c r="DS144" t="s">
        <v>1488</v>
      </c>
      <c r="DT144" t="s">
        <v>145</v>
      </c>
      <c r="DU144">
        <v>4</v>
      </c>
      <c r="DV144">
        <v>0</v>
      </c>
      <c r="DZ144" t="s">
        <v>167</v>
      </c>
      <c r="EA144">
        <v>0</v>
      </c>
      <c r="EB144">
        <v>0.33705899119377142</v>
      </c>
      <c r="ED144" t="s">
        <v>146</v>
      </c>
      <c r="EE144">
        <v>4</v>
      </c>
      <c r="EF144">
        <v>8.3999998867511749E-2</v>
      </c>
      <c r="EH144" t="s">
        <v>253</v>
      </c>
      <c r="EI144">
        <v>1</v>
      </c>
      <c r="EJ144" t="s">
        <v>342</v>
      </c>
      <c r="EL144" t="s">
        <v>264</v>
      </c>
      <c r="EM144">
        <v>0</v>
      </c>
      <c r="EN144">
        <v>4000</v>
      </c>
      <c r="EO144" t="s">
        <v>2389</v>
      </c>
      <c r="EP144" t="s">
        <v>158</v>
      </c>
      <c r="EQ144">
        <v>7</v>
      </c>
      <c r="ER144" t="s">
        <v>1516</v>
      </c>
      <c r="ES144" t="s">
        <v>159</v>
      </c>
      <c r="ET144">
        <v>6</v>
      </c>
      <c r="EV144" t="s">
        <v>256</v>
      </c>
      <c r="EW144">
        <v>0</v>
      </c>
      <c r="EY144" t="s">
        <v>151</v>
      </c>
      <c r="EZ144">
        <v>3</v>
      </c>
      <c r="FC144" t="s">
        <v>257</v>
      </c>
      <c r="FD144">
        <v>0</v>
      </c>
      <c r="FH144" s="179"/>
    </row>
    <row r="145" spans="1:164" ht="15" customHeight="1" x14ac:dyDescent="0.25">
      <c r="A145" t="s">
        <v>1521</v>
      </c>
      <c r="B145" t="s">
        <v>1522</v>
      </c>
      <c r="C145" t="s">
        <v>1523</v>
      </c>
      <c r="D145">
        <v>11</v>
      </c>
      <c r="E145" t="s">
        <v>1478</v>
      </c>
      <c r="F145" t="s">
        <v>1345</v>
      </c>
      <c r="G145" t="s">
        <v>1479</v>
      </c>
      <c r="J145" t="s">
        <v>1524</v>
      </c>
      <c r="K145" t="s">
        <v>1481</v>
      </c>
      <c r="L145">
        <v>0.17113181948661799</v>
      </c>
      <c r="M145" t="s">
        <v>177</v>
      </c>
      <c r="N145" t="s">
        <v>178</v>
      </c>
      <c r="O145" t="s">
        <v>178</v>
      </c>
      <c r="P145" t="s">
        <v>178</v>
      </c>
      <c r="Q145" t="s">
        <v>178</v>
      </c>
      <c r="R145" t="s">
        <v>1525</v>
      </c>
      <c r="S145" t="s">
        <v>1526</v>
      </c>
      <c r="T145" t="s">
        <v>178</v>
      </c>
      <c r="V145" t="s">
        <v>565</v>
      </c>
      <c r="W145">
        <v>964000</v>
      </c>
      <c r="X145">
        <v>5000</v>
      </c>
      <c r="Y145" t="s">
        <v>178</v>
      </c>
      <c r="AB145">
        <v>0.10149999707937241</v>
      </c>
      <c r="AC145">
        <v>8.9680003002285957E-3</v>
      </c>
      <c r="AD145">
        <v>0</v>
      </c>
      <c r="AE145">
        <v>33</v>
      </c>
      <c r="AF145">
        <v>2</v>
      </c>
      <c r="AG145">
        <v>28</v>
      </c>
      <c r="AH145">
        <v>12</v>
      </c>
      <c r="AI145">
        <v>64</v>
      </c>
      <c r="AJ145">
        <v>64</v>
      </c>
      <c r="AK145">
        <v>0</v>
      </c>
      <c r="AL145">
        <v>0</v>
      </c>
      <c r="AM145">
        <v>0.56030899286270142</v>
      </c>
      <c r="AO145">
        <v>0</v>
      </c>
      <c r="AS145">
        <v>14</v>
      </c>
      <c r="AT145">
        <v>8</v>
      </c>
      <c r="AU145">
        <v>0</v>
      </c>
      <c r="AV145">
        <v>8</v>
      </c>
      <c r="AW145">
        <v>17</v>
      </c>
      <c r="AX145">
        <v>0</v>
      </c>
      <c r="AY145">
        <v>0</v>
      </c>
      <c r="AZ145">
        <v>0</v>
      </c>
      <c r="BA145">
        <v>0</v>
      </c>
      <c r="BB145">
        <v>0</v>
      </c>
      <c r="BF145" t="s">
        <v>42</v>
      </c>
      <c r="BG145" t="s">
        <v>820</v>
      </c>
      <c r="BH145">
        <v>118000</v>
      </c>
      <c r="BI145">
        <v>0.98000001907348633</v>
      </c>
      <c r="BJ145" t="s">
        <v>1527</v>
      </c>
      <c r="BK145">
        <v>0.1090999990701675</v>
      </c>
      <c r="BL145" t="s">
        <v>178</v>
      </c>
      <c r="BM145" t="s">
        <v>178</v>
      </c>
      <c r="BO145" t="s">
        <v>178</v>
      </c>
      <c r="BQ145" t="s">
        <v>1528</v>
      </c>
      <c r="BR145">
        <v>0</v>
      </c>
      <c r="BS145">
        <v>1965</v>
      </c>
      <c r="BT145" t="s">
        <v>178</v>
      </c>
      <c r="BZ145" t="s">
        <v>342</v>
      </c>
      <c r="CA145" t="s">
        <v>177</v>
      </c>
      <c r="CB145" t="s">
        <v>1486</v>
      </c>
      <c r="CE145" t="s">
        <v>1522</v>
      </c>
      <c r="CF145" t="s">
        <v>1521</v>
      </c>
      <c r="CG145" t="s">
        <v>1523</v>
      </c>
      <c r="CH145" t="s">
        <v>58</v>
      </c>
      <c r="CI145" t="s">
        <v>565</v>
      </c>
      <c r="CJ145" t="s">
        <v>49</v>
      </c>
      <c r="CK145" t="s">
        <v>1487</v>
      </c>
      <c r="CL145" t="s">
        <v>38</v>
      </c>
      <c r="CM145">
        <v>964000</v>
      </c>
      <c r="CN145">
        <v>0.98000001907348633</v>
      </c>
      <c r="CO145">
        <v>121000</v>
      </c>
      <c r="CP145" t="s">
        <v>42</v>
      </c>
      <c r="CQ145" t="s">
        <v>820</v>
      </c>
      <c r="CR145">
        <v>33</v>
      </c>
      <c r="CS145" t="s">
        <v>1268</v>
      </c>
      <c r="CT145">
        <v>2.7999999523162842</v>
      </c>
      <c r="CV145" t="s">
        <v>243</v>
      </c>
      <c r="CW145">
        <v>8</v>
      </c>
      <c r="CX145">
        <v>1</v>
      </c>
      <c r="CY145">
        <v>1922</v>
      </c>
      <c r="CZ145">
        <v>69</v>
      </c>
      <c r="DA145" t="s">
        <v>2390</v>
      </c>
      <c r="DB145" t="s">
        <v>141</v>
      </c>
      <c r="DC145">
        <v>4</v>
      </c>
      <c r="DD145">
        <v>8</v>
      </c>
      <c r="DE145" t="s">
        <v>2391</v>
      </c>
      <c r="DF145" t="s">
        <v>142</v>
      </c>
      <c r="DG145">
        <v>4</v>
      </c>
      <c r="DH145">
        <v>14</v>
      </c>
      <c r="DI145">
        <v>1174709.5</v>
      </c>
      <c r="DJ145">
        <v>135921.015625</v>
      </c>
      <c r="DK145" t="s">
        <v>2392</v>
      </c>
      <c r="DL145" t="s">
        <v>143</v>
      </c>
      <c r="DM145">
        <v>8</v>
      </c>
      <c r="DP145" t="s">
        <v>262</v>
      </c>
      <c r="DQ145">
        <v>0</v>
      </c>
      <c r="DR145">
        <v>36</v>
      </c>
      <c r="DS145" t="s">
        <v>1488</v>
      </c>
      <c r="DT145" t="s">
        <v>249</v>
      </c>
      <c r="DU145">
        <v>6</v>
      </c>
      <c r="DV145">
        <v>0</v>
      </c>
      <c r="DZ145" t="s">
        <v>167</v>
      </c>
      <c r="EA145">
        <v>0</v>
      </c>
      <c r="EB145">
        <v>0.1090999990701675</v>
      </c>
      <c r="ED145" t="s">
        <v>252</v>
      </c>
      <c r="EE145">
        <v>1</v>
      </c>
      <c r="EF145">
        <v>0</v>
      </c>
      <c r="EH145" t="s">
        <v>253</v>
      </c>
      <c r="EI145">
        <v>1</v>
      </c>
      <c r="EJ145" t="s">
        <v>1527</v>
      </c>
      <c r="EL145" t="s">
        <v>264</v>
      </c>
      <c r="EM145">
        <v>0</v>
      </c>
      <c r="EN145">
        <v>5000</v>
      </c>
      <c r="EO145" t="s">
        <v>2393</v>
      </c>
      <c r="EP145" t="s">
        <v>158</v>
      </c>
      <c r="EQ145">
        <v>7</v>
      </c>
      <c r="ES145" t="s">
        <v>159</v>
      </c>
      <c r="ET145">
        <v>6</v>
      </c>
      <c r="EV145" t="s">
        <v>256</v>
      </c>
      <c r="EW145">
        <v>0</v>
      </c>
      <c r="EY145" t="s">
        <v>245</v>
      </c>
      <c r="EZ145">
        <v>6</v>
      </c>
      <c r="FC145" t="s">
        <v>257</v>
      </c>
      <c r="FD145">
        <v>0</v>
      </c>
      <c r="FH145" s="179"/>
    </row>
    <row r="146" spans="1:164" ht="15" customHeight="1" x14ac:dyDescent="0.25">
      <c r="A146" t="s">
        <v>1529</v>
      </c>
      <c r="B146" t="s">
        <v>1530</v>
      </c>
      <c r="C146" t="s">
        <v>1531</v>
      </c>
      <c r="D146">
        <v>11</v>
      </c>
      <c r="E146" t="s">
        <v>1478</v>
      </c>
      <c r="F146" t="s">
        <v>1532</v>
      </c>
      <c r="G146" t="s">
        <v>1519</v>
      </c>
      <c r="J146" t="s">
        <v>1533</v>
      </c>
      <c r="K146" t="s">
        <v>1481</v>
      </c>
      <c r="L146">
        <v>0.96820300817489624</v>
      </c>
      <c r="M146" t="s">
        <v>177</v>
      </c>
      <c r="N146" t="s">
        <v>178</v>
      </c>
      <c r="O146" t="s">
        <v>178</v>
      </c>
      <c r="P146" t="s">
        <v>178</v>
      </c>
      <c r="Q146" t="s">
        <v>178</v>
      </c>
      <c r="R146" t="s">
        <v>1534</v>
      </c>
      <c r="S146" t="s">
        <v>1535</v>
      </c>
      <c r="T146" t="s">
        <v>178</v>
      </c>
      <c r="V146" t="s">
        <v>500</v>
      </c>
      <c r="W146">
        <v>2573000</v>
      </c>
      <c r="X146">
        <v>14000</v>
      </c>
      <c r="Y146" t="s">
        <v>178</v>
      </c>
      <c r="AB146">
        <v>0.54579299688339233</v>
      </c>
      <c r="AC146">
        <v>9.9126003682613373E-2</v>
      </c>
      <c r="AD146">
        <v>0</v>
      </c>
      <c r="AE146">
        <v>132</v>
      </c>
      <c r="AF146">
        <v>24</v>
      </c>
      <c r="AG146">
        <v>69</v>
      </c>
      <c r="AH146">
        <v>42</v>
      </c>
      <c r="AI146">
        <v>172</v>
      </c>
      <c r="AJ146">
        <v>172</v>
      </c>
      <c r="AK146">
        <v>0</v>
      </c>
      <c r="AL146">
        <v>5</v>
      </c>
      <c r="AM146">
        <v>2.460722923278809</v>
      </c>
      <c r="AO146">
        <v>128.18287658691409</v>
      </c>
      <c r="AS146">
        <v>11</v>
      </c>
      <c r="AT146">
        <v>48</v>
      </c>
      <c r="AU146">
        <v>24</v>
      </c>
      <c r="AV146">
        <v>35</v>
      </c>
      <c r="AW146">
        <v>72</v>
      </c>
      <c r="AX146">
        <v>0</v>
      </c>
      <c r="AY146">
        <v>3</v>
      </c>
      <c r="AZ146">
        <v>1</v>
      </c>
      <c r="BA146">
        <v>0</v>
      </c>
      <c r="BB146">
        <v>0</v>
      </c>
      <c r="BF146" t="s">
        <v>55</v>
      </c>
      <c r="BG146" t="s">
        <v>820</v>
      </c>
      <c r="BH146">
        <v>54000</v>
      </c>
      <c r="BI146">
        <v>1.190000057220459</v>
      </c>
      <c r="BJ146" t="s">
        <v>342</v>
      </c>
      <c r="BK146">
        <v>0.72409999370574951</v>
      </c>
      <c r="BL146" t="s">
        <v>178</v>
      </c>
      <c r="BM146" t="s">
        <v>178</v>
      </c>
      <c r="BO146" t="s">
        <v>178</v>
      </c>
      <c r="BQ146" t="s">
        <v>342</v>
      </c>
      <c r="BR146">
        <v>2</v>
      </c>
      <c r="BS146">
        <v>3800</v>
      </c>
      <c r="BT146" t="s">
        <v>178</v>
      </c>
      <c r="BZ146" t="s">
        <v>1536</v>
      </c>
      <c r="CA146" t="s">
        <v>177</v>
      </c>
      <c r="CB146" t="s">
        <v>1486</v>
      </c>
      <c r="CE146" t="s">
        <v>1530</v>
      </c>
      <c r="CF146" t="s">
        <v>1529</v>
      </c>
      <c r="CG146" t="s">
        <v>1537</v>
      </c>
      <c r="CH146" t="s">
        <v>58</v>
      </c>
      <c r="CI146" t="s">
        <v>500</v>
      </c>
      <c r="CJ146" t="s">
        <v>49</v>
      </c>
      <c r="CK146" t="s">
        <v>1520</v>
      </c>
      <c r="CL146" t="s">
        <v>51</v>
      </c>
      <c r="CM146">
        <v>2573000</v>
      </c>
      <c r="CN146">
        <v>1.190000057220459</v>
      </c>
      <c r="CO146">
        <v>54000</v>
      </c>
      <c r="CP146" t="s">
        <v>55</v>
      </c>
      <c r="CQ146" t="s">
        <v>820</v>
      </c>
      <c r="CR146">
        <v>132</v>
      </c>
      <c r="CS146" t="s">
        <v>1268</v>
      </c>
      <c r="CT146">
        <v>1.029999971389771</v>
      </c>
      <c r="CV146" t="s">
        <v>247</v>
      </c>
      <c r="CW146">
        <v>6</v>
      </c>
      <c r="CX146">
        <v>1</v>
      </c>
      <c r="CY146">
        <v>933</v>
      </c>
      <c r="CZ146">
        <v>190</v>
      </c>
      <c r="DA146" t="s">
        <v>2394</v>
      </c>
      <c r="DB146" t="s">
        <v>141</v>
      </c>
      <c r="DC146">
        <v>4</v>
      </c>
      <c r="DD146">
        <v>48</v>
      </c>
      <c r="DE146" t="s">
        <v>2395</v>
      </c>
      <c r="DF146" t="s">
        <v>142</v>
      </c>
      <c r="DG146">
        <v>4</v>
      </c>
      <c r="DH146">
        <v>11</v>
      </c>
      <c r="DI146">
        <v>319103.6875</v>
      </c>
      <c r="DJ146">
        <v>286446.59375</v>
      </c>
      <c r="DK146" t="s">
        <v>2386</v>
      </c>
      <c r="DL146" t="s">
        <v>261</v>
      </c>
      <c r="DM146">
        <v>2</v>
      </c>
      <c r="DP146" t="s">
        <v>262</v>
      </c>
      <c r="DQ146">
        <v>0</v>
      </c>
      <c r="DR146">
        <v>22.5</v>
      </c>
      <c r="DS146" t="s">
        <v>1488</v>
      </c>
      <c r="DT146" t="s">
        <v>145</v>
      </c>
      <c r="DU146">
        <v>4</v>
      </c>
      <c r="DV146">
        <v>0</v>
      </c>
      <c r="DZ146" t="s">
        <v>167</v>
      </c>
      <c r="EA146">
        <v>0</v>
      </c>
      <c r="EB146">
        <v>0.72409999370574951</v>
      </c>
      <c r="ED146" t="s">
        <v>168</v>
      </c>
      <c r="EE146">
        <v>7</v>
      </c>
      <c r="EF146">
        <v>1.9999999552965161E-2</v>
      </c>
      <c r="EH146" t="s">
        <v>253</v>
      </c>
      <c r="EI146">
        <v>1</v>
      </c>
      <c r="EJ146" t="s">
        <v>342</v>
      </c>
      <c r="EL146" t="s">
        <v>264</v>
      </c>
      <c r="EM146">
        <v>0</v>
      </c>
      <c r="EN146">
        <v>14000</v>
      </c>
      <c r="EO146" t="s">
        <v>2396</v>
      </c>
      <c r="EP146" t="s">
        <v>158</v>
      </c>
      <c r="EQ146">
        <v>7</v>
      </c>
      <c r="ER146" t="s">
        <v>1536</v>
      </c>
      <c r="ES146" t="s">
        <v>170</v>
      </c>
      <c r="ET146">
        <v>10</v>
      </c>
      <c r="EV146" t="s">
        <v>256</v>
      </c>
      <c r="EW146">
        <v>0</v>
      </c>
      <c r="EY146" t="s">
        <v>245</v>
      </c>
      <c r="EZ146">
        <v>6</v>
      </c>
      <c r="FC146" t="s">
        <v>161</v>
      </c>
      <c r="FD146">
        <v>4</v>
      </c>
      <c r="FH146" s="179"/>
    </row>
    <row r="147" spans="1:164" ht="15" customHeight="1" x14ac:dyDescent="0.25">
      <c r="A147" t="s">
        <v>1538</v>
      </c>
      <c r="B147" t="s">
        <v>1539</v>
      </c>
      <c r="C147" t="s">
        <v>1540</v>
      </c>
      <c r="D147">
        <v>11</v>
      </c>
      <c r="E147" t="s">
        <v>1478</v>
      </c>
      <c r="F147" t="s">
        <v>1532</v>
      </c>
      <c r="G147" t="s">
        <v>1519</v>
      </c>
      <c r="J147" t="s">
        <v>1533</v>
      </c>
      <c r="K147" t="s">
        <v>1481</v>
      </c>
      <c r="L147">
        <v>0.29463914036750788</v>
      </c>
      <c r="M147" t="s">
        <v>177</v>
      </c>
      <c r="N147" t="s">
        <v>178</v>
      </c>
      <c r="O147" t="s">
        <v>178</v>
      </c>
      <c r="P147" t="s">
        <v>178</v>
      </c>
      <c r="Q147" t="s">
        <v>178</v>
      </c>
      <c r="R147" t="s">
        <v>1534</v>
      </c>
      <c r="S147" t="s">
        <v>1535</v>
      </c>
      <c r="T147" t="s">
        <v>178</v>
      </c>
      <c r="V147" t="s">
        <v>500</v>
      </c>
      <c r="W147">
        <v>3928000</v>
      </c>
      <c r="X147">
        <v>20000</v>
      </c>
      <c r="Y147" t="s">
        <v>178</v>
      </c>
      <c r="AB147">
        <v>0.2458530068397522</v>
      </c>
      <c r="AC147">
        <v>2.495599910616875E-2</v>
      </c>
      <c r="AD147">
        <v>0</v>
      </c>
      <c r="AE147">
        <v>122</v>
      </c>
      <c r="AF147">
        <v>23</v>
      </c>
      <c r="AG147">
        <v>68</v>
      </c>
      <c r="AH147">
        <v>35</v>
      </c>
      <c r="AI147">
        <v>169</v>
      </c>
      <c r="AJ147">
        <v>169</v>
      </c>
      <c r="AK147">
        <v>0</v>
      </c>
      <c r="AL147">
        <v>4</v>
      </c>
      <c r="AM147">
        <v>2.2042560577392578</v>
      </c>
      <c r="AO147">
        <v>6.7050938606262207</v>
      </c>
      <c r="AS147">
        <v>7</v>
      </c>
      <c r="AT147">
        <v>87</v>
      </c>
      <c r="AU147">
        <v>42</v>
      </c>
      <c r="AV147">
        <v>56</v>
      </c>
      <c r="AW147">
        <v>131</v>
      </c>
      <c r="AX147">
        <v>0</v>
      </c>
      <c r="AY147">
        <v>7</v>
      </c>
      <c r="AZ147">
        <v>1</v>
      </c>
      <c r="BA147">
        <v>0</v>
      </c>
      <c r="BB147">
        <v>0</v>
      </c>
      <c r="BF147" t="s">
        <v>55</v>
      </c>
      <c r="BG147" t="s">
        <v>820</v>
      </c>
      <c r="BH147">
        <v>45000</v>
      </c>
      <c r="BI147">
        <v>0.77999997138977051</v>
      </c>
      <c r="BJ147" t="s">
        <v>342</v>
      </c>
      <c r="BK147">
        <v>0.72409999370574951</v>
      </c>
      <c r="BL147" t="s">
        <v>178</v>
      </c>
      <c r="BM147" t="s">
        <v>178</v>
      </c>
      <c r="BO147" t="s">
        <v>178</v>
      </c>
      <c r="BQ147" t="s">
        <v>1541</v>
      </c>
      <c r="BR147">
        <v>2</v>
      </c>
      <c r="BS147">
        <v>1700</v>
      </c>
      <c r="BT147" t="s">
        <v>178</v>
      </c>
      <c r="BZ147" t="s">
        <v>1542</v>
      </c>
      <c r="CA147" t="s">
        <v>177</v>
      </c>
      <c r="CB147" t="s">
        <v>1486</v>
      </c>
      <c r="CE147" t="s">
        <v>1539</v>
      </c>
      <c r="CF147" t="s">
        <v>1538</v>
      </c>
      <c r="CG147" t="s">
        <v>1540</v>
      </c>
      <c r="CH147" t="s">
        <v>58</v>
      </c>
      <c r="CI147" t="s">
        <v>500</v>
      </c>
      <c r="CJ147" t="s">
        <v>49</v>
      </c>
      <c r="CK147" t="s">
        <v>1520</v>
      </c>
      <c r="CL147" t="s">
        <v>51</v>
      </c>
      <c r="CM147">
        <v>3928000</v>
      </c>
      <c r="CN147">
        <v>0.77999997138977051</v>
      </c>
      <c r="CO147">
        <v>45000</v>
      </c>
      <c r="CP147" t="s">
        <v>55</v>
      </c>
      <c r="CQ147" t="s">
        <v>820</v>
      </c>
      <c r="CR147">
        <v>122</v>
      </c>
      <c r="CS147" t="s">
        <v>1268</v>
      </c>
      <c r="CT147">
        <v>0.87000000476837158</v>
      </c>
      <c r="CV147" t="s">
        <v>140</v>
      </c>
      <c r="CW147">
        <v>4</v>
      </c>
      <c r="CX147">
        <v>1</v>
      </c>
      <c r="CY147">
        <v>933</v>
      </c>
      <c r="CZ147">
        <v>179</v>
      </c>
      <c r="DA147" t="s">
        <v>2397</v>
      </c>
      <c r="DB147" t="s">
        <v>154</v>
      </c>
      <c r="DC147">
        <v>7</v>
      </c>
      <c r="DD147">
        <v>87</v>
      </c>
      <c r="DE147" t="s">
        <v>2146</v>
      </c>
      <c r="DF147" t="s">
        <v>155</v>
      </c>
      <c r="DG147">
        <v>7</v>
      </c>
      <c r="DH147">
        <v>7</v>
      </c>
      <c r="DI147">
        <v>258861.703125</v>
      </c>
      <c r="DJ147">
        <v>232387</v>
      </c>
      <c r="DK147" t="s">
        <v>2398</v>
      </c>
      <c r="DL147" t="s">
        <v>261</v>
      </c>
      <c r="DM147">
        <v>2</v>
      </c>
      <c r="DP147" t="s">
        <v>262</v>
      </c>
      <c r="DQ147">
        <v>0</v>
      </c>
      <c r="DR147">
        <v>22.5</v>
      </c>
      <c r="DS147" t="s">
        <v>1488</v>
      </c>
      <c r="DT147" t="s">
        <v>145</v>
      </c>
      <c r="DU147">
        <v>4</v>
      </c>
      <c r="DV147">
        <v>0</v>
      </c>
      <c r="DZ147" t="s">
        <v>167</v>
      </c>
      <c r="EA147">
        <v>0</v>
      </c>
      <c r="EB147">
        <v>0.72409999370574951</v>
      </c>
      <c r="ED147" t="s">
        <v>168</v>
      </c>
      <c r="EE147">
        <v>7</v>
      </c>
      <c r="EF147">
        <v>1.9999999552965161E-2</v>
      </c>
      <c r="EH147" t="s">
        <v>253</v>
      </c>
      <c r="EI147">
        <v>1</v>
      </c>
      <c r="EJ147" t="s">
        <v>342</v>
      </c>
      <c r="EL147" t="s">
        <v>264</v>
      </c>
      <c r="EM147">
        <v>0</v>
      </c>
      <c r="EN147">
        <v>20000</v>
      </c>
      <c r="EO147" t="s">
        <v>2399</v>
      </c>
      <c r="EP147" t="s">
        <v>158</v>
      </c>
      <c r="EQ147">
        <v>7</v>
      </c>
      <c r="ER147" t="s">
        <v>1542</v>
      </c>
      <c r="ES147" t="s">
        <v>149</v>
      </c>
      <c r="ET147">
        <v>2</v>
      </c>
      <c r="EV147" t="s">
        <v>256</v>
      </c>
      <c r="EW147">
        <v>0</v>
      </c>
      <c r="EY147" t="s">
        <v>245</v>
      </c>
      <c r="EZ147">
        <v>6</v>
      </c>
      <c r="FC147" t="s">
        <v>161</v>
      </c>
      <c r="FD147">
        <v>4</v>
      </c>
      <c r="FH147" s="179"/>
    </row>
    <row r="148" spans="1:164" ht="15" customHeight="1" x14ac:dyDescent="0.25">
      <c r="A148" t="s">
        <v>1543</v>
      </c>
      <c r="B148" t="s">
        <v>2400</v>
      </c>
      <c r="C148" t="s">
        <v>1545</v>
      </c>
      <c r="D148">
        <v>11</v>
      </c>
      <c r="E148" t="s">
        <v>1478</v>
      </c>
      <c r="F148" t="s">
        <v>1345</v>
      </c>
      <c r="G148" t="s">
        <v>1479</v>
      </c>
      <c r="J148" t="s">
        <v>1524</v>
      </c>
      <c r="K148" t="s">
        <v>1481</v>
      </c>
      <c r="L148">
        <v>4.1513098403811446E-3</v>
      </c>
      <c r="M148" t="s">
        <v>177</v>
      </c>
      <c r="N148" t="s">
        <v>178</v>
      </c>
      <c r="O148" t="s">
        <v>178</v>
      </c>
      <c r="P148" t="s">
        <v>178</v>
      </c>
      <c r="Q148" t="s">
        <v>178</v>
      </c>
      <c r="R148" t="s">
        <v>1525</v>
      </c>
      <c r="S148" t="s">
        <v>1526</v>
      </c>
      <c r="T148" t="s">
        <v>178</v>
      </c>
      <c r="V148" t="s">
        <v>1262</v>
      </c>
      <c r="W148">
        <v>65000</v>
      </c>
      <c r="X148">
        <v>300</v>
      </c>
      <c r="Y148" t="s">
        <v>178</v>
      </c>
      <c r="AB148">
        <v>2.3499999660998579E-3</v>
      </c>
      <c r="AC148">
        <v>1.8099999579135331E-4</v>
      </c>
      <c r="AD148">
        <v>0</v>
      </c>
      <c r="AE148">
        <v>7</v>
      </c>
      <c r="AF148">
        <v>0</v>
      </c>
      <c r="AG148">
        <v>7</v>
      </c>
      <c r="AH148">
        <v>1</v>
      </c>
      <c r="AI148">
        <v>14</v>
      </c>
      <c r="AJ148">
        <v>14</v>
      </c>
      <c r="AK148">
        <v>0</v>
      </c>
      <c r="AL148">
        <v>0</v>
      </c>
      <c r="AM148">
        <v>6.7447997629642487E-2</v>
      </c>
      <c r="AO148">
        <v>0</v>
      </c>
      <c r="AS148">
        <v>0</v>
      </c>
      <c r="AT148">
        <v>0</v>
      </c>
      <c r="AU148">
        <v>0</v>
      </c>
      <c r="AV148">
        <v>0</v>
      </c>
      <c r="AW148">
        <v>0</v>
      </c>
      <c r="AX148">
        <v>0</v>
      </c>
      <c r="AY148">
        <v>0</v>
      </c>
      <c r="AZ148">
        <v>0</v>
      </c>
      <c r="BA148">
        <v>0</v>
      </c>
      <c r="BB148">
        <v>0</v>
      </c>
      <c r="BF148" t="s">
        <v>54</v>
      </c>
      <c r="BG148" t="s">
        <v>42</v>
      </c>
      <c r="BI148">
        <v>9.9999997764825821E-3</v>
      </c>
      <c r="BJ148" t="s">
        <v>342</v>
      </c>
      <c r="BK148">
        <v>0.1090999990701675</v>
      </c>
      <c r="BL148" t="s">
        <v>178</v>
      </c>
      <c r="BM148" t="s">
        <v>178</v>
      </c>
      <c r="BO148" t="s">
        <v>178</v>
      </c>
      <c r="BQ148" t="s">
        <v>1546</v>
      </c>
      <c r="BR148">
        <v>0</v>
      </c>
      <c r="BS148">
        <v>1495</v>
      </c>
      <c r="BT148" t="s">
        <v>178</v>
      </c>
      <c r="BZ148" t="s">
        <v>342</v>
      </c>
      <c r="CA148" t="s">
        <v>177</v>
      </c>
      <c r="CB148" t="s">
        <v>1486</v>
      </c>
      <c r="CE148" t="s">
        <v>1544</v>
      </c>
      <c r="CF148" t="s">
        <v>1543</v>
      </c>
      <c r="CG148" t="s">
        <v>1545</v>
      </c>
      <c r="CH148" t="s">
        <v>58</v>
      </c>
      <c r="CI148" t="s">
        <v>1262</v>
      </c>
      <c r="CJ148" t="s">
        <v>49</v>
      </c>
      <c r="CK148" t="s">
        <v>1487</v>
      </c>
      <c r="CL148" t="s">
        <v>38</v>
      </c>
      <c r="CM148">
        <v>65000</v>
      </c>
      <c r="CO148">
        <v>0</v>
      </c>
      <c r="CP148" t="s">
        <v>54</v>
      </c>
      <c r="CQ148" t="s">
        <v>42</v>
      </c>
      <c r="CR148">
        <v>7</v>
      </c>
      <c r="CS148" t="s">
        <v>1268</v>
      </c>
      <c r="CU148" t="s">
        <v>1597</v>
      </c>
      <c r="CX148">
        <v>1</v>
      </c>
      <c r="CY148">
        <v>1922</v>
      </c>
      <c r="CZ148">
        <v>14</v>
      </c>
      <c r="DA148" t="s">
        <v>2401</v>
      </c>
      <c r="DB148" t="s">
        <v>250</v>
      </c>
      <c r="DC148">
        <v>1</v>
      </c>
      <c r="DD148">
        <v>0</v>
      </c>
      <c r="DE148" t="s">
        <v>396</v>
      </c>
      <c r="DF148" t="s">
        <v>260</v>
      </c>
      <c r="DG148">
        <v>0</v>
      </c>
      <c r="DH148">
        <v>0</v>
      </c>
      <c r="DK148" t="s">
        <v>1597</v>
      </c>
      <c r="DP148" t="s">
        <v>262</v>
      </c>
      <c r="DQ148">
        <v>0</v>
      </c>
      <c r="DR148">
        <v>36</v>
      </c>
      <c r="DS148" t="s">
        <v>1488</v>
      </c>
      <c r="DT148" t="s">
        <v>249</v>
      </c>
      <c r="DU148">
        <v>6</v>
      </c>
      <c r="DV148">
        <v>0</v>
      </c>
      <c r="DZ148" t="s">
        <v>167</v>
      </c>
      <c r="EA148">
        <v>0</v>
      </c>
      <c r="EB148">
        <v>0.1090999990701675</v>
      </c>
      <c r="ED148" t="s">
        <v>252</v>
      </c>
      <c r="EE148">
        <v>1</v>
      </c>
      <c r="EF148">
        <v>0</v>
      </c>
      <c r="EH148" t="s">
        <v>253</v>
      </c>
      <c r="EI148">
        <v>1</v>
      </c>
      <c r="EJ148" t="s">
        <v>342</v>
      </c>
      <c r="EL148" t="s">
        <v>264</v>
      </c>
      <c r="EM148">
        <v>0</v>
      </c>
      <c r="EN148">
        <v>300</v>
      </c>
      <c r="EO148" t="s">
        <v>2402</v>
      </c>
      <c r="EP148" t="s">
        <v>158</v>
      </c>
      <c r="EQ148">
        <v>7</v>
      </c>
      <c r="ES148" t="s">
        <v>170</v>
      </c>
      <c r="ET148">
        <v>10</v>
      </c>
      <c r="EV148" t="s">
        <v>256</v>
      </c>
      <c r="EW148">
        <v>0</v>
      </c>
      <c r="EY148" t="s">
        <v>245</v>
      </c>
      <c r="EZ148">
        <v>6</v>
      </c>
      <c r="FC148" t="s">
        <v>257</v>
      </c>
      <c r="FD148">
        <v>0</v>
      </c>
      <c r="FH148" s="179"/>
    </row>
    <row r="149" spans="1:164" ht="15" customHeight="1" x14ac:dyDescent="0.25">
      <c r="A149" t="s">
        <v>1547</v>
      </c>
      <c r="B149" t="s">
        <v>1548</v>
      </c>
      <c r="C149" t="s">
        <v>1549</v>
      </c>
      <c r="D149">
        <v>11</v>
      </c>
      <c r="E149" t="s">
        <v>1478</v>
      </c>
      <c r="F149" t="s">
        <v>1345</v>
      </c>
      <c r="G149" t="s">
        <v>1479</v>
      </c>
      <c r="J149" t="s">
        <v>1524</v>
      </c>
      <c r="K149" t="s">
        <v>1481</v>
      </c>
      <c r="L149">
        <v>1.1269999668002131E-3</v>
      </c>
      <c r="M149" t="s">
        <v>177</v>
      </c>
      <c r="N149" t="s">
        <v>178</v>
      </c>
      <c r="O149" t="s">
        <v>178</v>
      </c>
      <c r="P149" t="s">
        <v>178</v>
      </c>
      <c r="Q149" t="s">
        <v>178</v>
      </c>
      <c r="R149" t="s">
        <v>1525</v>
      </c>
      <c r="S149" t="s">
        <v>1526</v>
      </c>
      <c r="T149" t="s">
        <v>178</v>
      </c>
      <c r="V149" t="s">
        <v>1262</v>
      </c>
      <c r="W149">
        <v>38000</v>
      </c>
      <c r="X149">
        <v>200</v>
      </c>
      <c r="Y149" t="s">
        <v>178</v>
      </c>
      <c r="AB149">
        <v>7.9999997979030013E-4</v>
      </c>
      <c r="AC149">
        <v>2.2000000171829018E-5</v>
      </c>
      <c r="AD149">
        <v>0</v>
      </c>
      <c r="AE149">
        <v>0</v>
      </c>
      <c r="AF149">
        <v>0</v>
      </c>
      <c r="AG149">
        <v>0</v>
      </c>
      <c r="AH149">
        <v>0</v>
      </c>
      <c r="AI149">
        <v>0</v>
      </c>
      <c r="AJ149">
        <v>0</v>
      </c>
      <c r="AK149">
        <v>0</v>
      </c>
      <c r="AL149">
        <v>0</v>
      </c>
      <c r="AM149">
        <v>1.8937999382615089E-2</v>
      </c>
      <c r="AO149">
        <v>0</v>
      </c>
      <c r="AS149">
        <v>0</v>
      </c>
      <c r="AT149">
        <v>0</v>
      </c>
      <c r="AU149">
        <v>0</v>
      </c>
      <c r="AV149">
        <v>0</v>
      </c>
      <c r="AW149">
        <v>0</v>
      </c>
      <c r="AX149">
        <v>0</v>
      </c>
      <c r="AY149">
        <v>0</v>
      </c>
      <c r="AZ149">
        <v>0</v>
      </c>
      <c r="BA149">
        <v>0</v>
      </c>
      <c r="BB149">
        <v>0</v>
      </c>
      <c r="BF149" t="s">
        <v>54</v>
      </c>
      <c r="BG149" t="s">
        <v>42</v>
      </c>
      <c r="BI149">
        <v>0.10000000149011611</v>
      </c>
      <c r="BJ149" t="s">
        <v>1550</v>
      </c>
      <c r="BK149">
        <v>0</v>
      </c>
      <c r="BL149" t="s">
        <v>178</v>
      </c>
      <c r="BM149" t="s">
        <v>178</v>
      </c>
      <c r="BO149" t="s">
        <v>178</v>
      </c>
      <c r="BQ149" t="s">
        <v>1551</v>
      </c>
      <c r="BR149">
        <v>0</v>
      </c>
      <c r="BS149">
        <v>470</v>
      </c>
      <c r="BT149" t="s">
        <v>178</v>
      </c>
      <c r="BZ149" t="s">
        <v>342</v>
      </c>
      <c r="CA149" t="s">
        <v>177</v>
      </c>
      <c r="CB149" t="s">
        <v>1486</v>
      </c>
      <c r="CE149" t="s">
        <v>1548</v>
      </c>
      <c r="CF149" t="s">
        <v>1547</v>
      </c>
      <c r="CG149" t="s">
        <v>1549</v>
      </c>
      <c r="CH149" t="s">
        <v>58</v>
      </c>
      <c r="CI149" t="s">
        <v>1262</v>
      </c>
      <c r="CJ149" t="s">
        <v>49</v>
      </c>
      <c r="CK149" t="s">
        <v>1487</v>
      </c>
      <c r="CL149" t="s">
        <v>38</v>
      </c>
      <c r="CM149">
        <v>38000</v>
      </c>
      <c r="CN149">
        <v>0.10000000149011611</v>
      </c>
      <c r="CO149">
        <v>0</v>
      </c>
      <c r="CP149" t="s">
        <v>54</v>
      </c>
      <c r="CQ149" t="s">
        <v>42</v>
      </c>
      <c r="CR149">
        <v>0</v>
      </c>
      <c r="CS149" t="s">
        <v>1268</v>
      </c>
      <c r="CU149" t="s">
        <v>1597</v>
      </c>
      <c r="CX149">
        <v>1</v>
      </c>
      <c r="CY149">
        <v>1922</v>
      </c>
      <c r="CZ149">
        <v>0</v>
      </c>
      <c r="DA149" t="s">
        <v>2403</v>
      </c>
      <c r="DB149" t="s">
        <v>250</v>
      </c>
      <c r="DC149">
        <v>1</v>
      </c>
      <c r="DD149">
        <v>0</v>
      </c>
      <c r="DE149" t="s">
        <v>396</v>
      </c>
      <c r="DF149" t="s">
        <v>260</v>
      </c>
      <c r="DG149">
        <v>0</v>
      </c>
      <c r="DH149">
        <v>0</v>
      </c>
      <c r="DK149" t="s">
        <v>1597</v>
      </c>
      <c r="DP149" t="s">
        <v>262</v>
      </c>
      <c r="DQ149">
        <v>0</v>
      </c>
      <c r="DR149">
        <v>36</v>
      </c>
      <c r="DS149" t="s">
        <v>1488</v>
      </c>
      <c r="DT149" t="s">
        <v>249</v>
      </c>
      <c r="DU149">
        <v>6</v>
      </c>
      <c r="DV149">
        <v>0</v>
      </c>
      <c r="DZ149" t="s">
        <v>167</v>
      </c>
      <c r="EA149">
        <v>0</v>
      </c>
      <c r="EB149">
        <v>0</v>
      </c>
      <c r="ED149" t="s">
        <v>252</v>
      </c>
      <c r="EE149">
        <v>1</v>
      </c>
      <c r="EF149">
        <v>0</v>
      </c>
      <c r="EH149" t="s">
        <v>253</v>
      </c>
      <c r="EI149">
        <v>1</v>
      </c>
      <c r="EJ149" t="s">
        <v>1550</v>
      </c>
      <c r="EL149" t="s">
        <v>157</v>
      </c>
      <c r="EM149">
        <v>4</v>
      </c>
      <c r="EN149">
        <v>200</v>
      </c>
      <c r="EO149" t="s">
        <v>2404</v>
      </c>
      <c r="EP149" t="s">
        <v>158</v>
      </c>
      <c r="EQ149">
        <v>7</v>
      </c>
      <c r="ES149" t="s">
        <v>170</v>
      </c>
      <c r="ET149">
        <v>10</v>
      </c>
      <c r="EV149" t="s">
        <v>256</v>
      </c>
      <c r="EW149">
        <v>0</v>
      </c>
      <c r="EY149" t="s">
        <v>245</v>
      </c>
      <c r="EZ149">
        <v>6</v>
      </c>
      <c r="FC149" t="s">
        <v>257</v>
      </c>
      <c r="FD149">
        <v>0</v>
      </c>
      <c r="FH149" s="179"/>
    </row>
    <row r="150" spans="1:164" ht="15" customHeight="1" x14ac:dyDescent="0.25">
      <c r="A150" t="s">
        <v>1552</v>
      </c>
      <c r="B150" t="s">
        <v>1553</v>
      </c>
      <c r="C150" t="s">
        <v>1554</v>
      </c>
      <c r="D150">
        <v>11</v>
      </c>
      <c r="E150" t="s">
        <v>1478</v>
      </c>
      <c r="F150" t="s">
        <v>1518</v>
      </c>
      <c r="G150" t="s">
        <v>1519</v>
      </c>
      <c r="J150" t="s">
        <v>1555</v>
      </c>
      <c r="K150" t="s">
        <v>1481</v>
      </c>
      <c r="L150">
        <v>393.03729248046881</v>
      </c>
      <c r="M150" t="s">
        <v>177</v>
      </c>
      <c r="N150" t="s">
        <v>177</v>
      </c>
      <c r="O150" t="s">
        <v>178</v>
      </c>
      <c r="P150" t="s">
        <v>178</v>
      </c>
      <c r="Q150" t="s">
        <v>178</v>
      </c>
      <c r="R150" t="s">
        <v>1556</v>
      </c>
      <c r="S150" t="s">
        <v>1557</v>
      </c>
      <c r="T150" t="s">
        <v>178</v>
      </c>
      <c r="V150" t="s">
        <v>565</v>
      </c>
      <c r="W150">
        <v>6973000</v>
      </c>
      <c r="X150">
        <v>35000</v>
      </c>
      <c r="Y150" t="s">
        <v>178</v>
      </c>
      <c r="AB150">
        <v>282.63479614257813</v>
      </c>
      <c r="AC150">
        <v>24.451421737670898</v>
      </c>
      <c r="AD150">
        <v>0</v>
      </c>
      <c r="AE150">
        <v>9789</v>
      </c>
      <c r="AF150">
        <v>4084</v>
      </c>
      <c r="AG150">
        <v>7399</v>
      </c>
      <c r="AH150">
        <v>9561</v>
      </c>
      <c r="AI150">
        <v>20781</v>
      </c>
      <c r="AJ150">
        <v>20781</v>
      </c>
      <c r="AK150">
        <v>84</v>
      </c>
      <c r="AL150">
        <v>19</v>
      </c>
      <c r="AM150">
        <v>250.13093566894531</v>
      </c>
      <c r="AO150">
        <v>80411.6796875</v>
      </c>
      <c r="AS150">
        <v>4825</v>
      </c>
      <c r="AT150">
        <v>159</v>
      </c>
      <c r="AU150">
        <v>55</v>
      </c>
      <c r="AV150">
        <v>112</v>
      </c>
      <c r="AW150">
        <v>456</v>
      </c>
      <c r="AX150">
        <v>0</v>
      </c>
      <c r="AY150">
        <v>0</v>
      </c>
      <c r="AZ150">
        <v>0</v>
      </c>
      <c r="BA150">
        <v>0</v>
      </c>
      <c r="BB150">
        <v>0</v>
      </c>
      <c r="BF150" t="s">
        <v>43</v>
      </c>
      <c r="BG150" t="s">
        <v>820</v>
      </c>
      <c r="BH150">
        <v>44000</v>
      </c>
      <c r="BI150">
        <v>3.529999971389771</v>
      </c>
      <c r="BJ150" t="s">
        <v>1558</v>
      </c>
      <c r="BK150">
        <v>0.54181402921676636</v>
      </c>
      <c r="BL150" t="s">
        <v>178</v>
      </c>
      <c r="BM150" t="s">
        <v>178</v>
      </c>
      <c r="BO150" t="s">
        <v>178</v>
      </c>
      <c r="BQ150" t="s">
        <v>1559</v>
      </c>
      <c r="BR150">
        <v>0</v>
      </c>
      <c r="BS150">
        <v>385115</v>
      </c>
      <c r="BT150" t="s">
        <v>178</v>
      </c>
      <c r="BZ150" t="s">
        <v>342</v>
      </c>
      <c r="CA150" t="s">
        <v>177</v>
      </c>
      <c r="CB150" t="s">
        <v>1486</v>
      </c>
      <c r="CE150" t="s">
        <v>1553</v>
      </c>
      <c r="CF150" t="s">
        <v>1552</v>
      </c>
      <c r="CG150" t="s">
        <v>1554</v>
      </c>
      <c r="CH150" t="s">
        <v>58</v>
      </c>
      <c r="CI150" t="s">
        <v>565</v>
      </c>
      <c r="CJ150" t="s">
        <v>49</v>
      </c>
      <c r="CK150" t="s">
        <v>1520</v>
      </c>
      <c r="CL150" t="s">
        <v>38</v>
      </c>
      <c r="CM150">
        <v>6973000</v>
      </c>
      <c r="CN150">
        <v>3.529999971389771</v>
      </c>
      <c r="CO150">
        <v>44000</v>
      </c>
      <c r="CP150" t="s">
        <v>43</v>
      </c>
      <c r="CQ150" t="s">
        <v>820</v>
      </c>
      <c r="CR150">
        <v>9789</v>
      </c>
      <c r="CS150" t="s">
        <v>1268</v>
      </c>
      <c r="CT150">
        <v>4.6999998092651367</v>
      </c>
      <c r="CV150" t="s">
        <v>153</v>
      </c>
      <c r="CW150">
        <v>10</v>
      </c>
      <c r="CX150">
        <v>6</v>
      </c>
      <c r="CY150">
        <v>205257</v>
      </c>
      <c r="CZ150">
        <v>25414</v>
      </c>
      <c r="DA150" t="s">
        <v>2405</v>
      </c>
      <c r="DB150" t="s">
        <v>250</v>
      </c>
      <c r="DC150">
        <v>1</v>
      </c>
      <c r="DD150">
        <v>159</v>
      </c>
      <c r="DE150" t="s">
        <v>2147</v>
      </c>
      <c r="DF150" t="s">
        <v>163</v>
      </c>
      <c r="DG150">
        <v>1</v>
      </c>
      <c r="DH150">
        <v>4825</v>
      </c>
      <c r="DI150">
        <v>7375759</v>
      </c>
      <c r="DJ150">
        <v>7123568</v>
      </c>
      <c r="DK150" t="s">
        <v>2406</v>
      </c>
      <c r="DL150" t="s">
        <v>261</v>
      </c>
      <c r="DM150">
        <v>2</v>
      </c>
      <c r="DP150" t="s">
        <v>262</v>
      </c>
      <c r="DQ150">
        <v>0</v>
      </c>
      <c r="DR150">
        <v>31.5</v>
      </c>
      <c r="DS150" t="s">
        <v>1488</v>
      </c>
      <c r="DT150" t="s">
        <v>249</v>
      </c>
      <c r="DU150">
        <v>6</v>
      </c>
      <c r="DV150">
        <v>0</v>
      </c>
      <c r="DZ150" t="s">
        <v>167</v>
      </c>
      <c r="EA150">
        <v>0</v>
      </c>
      <c r="EB150">
        <v>0.54181402921676636</v>
      </c>
      <c r="ED150" t="s">
        <v>168</v>
      </c>
      <c r="EE150">
        <v>7</v>
      </c>
      <c r="EF150">
        <v>0</v>
      </c>
      <c r="EH150" t="s">
        <v>253</v>
      </c>
      <c r="EI150">
        <v>1</v>
      </c>
      <c r="EJ150" t="s">
        <v>1560</v>
      </c>
      <c r="EL150" t="s">
        <v>157</v>
      </c>
      <c r="EM150">
        <v>4</v>
      </c>
      <c r="EN150">
        <v>35000</v>
      </c>
      <c r="EO150" t="s">
        <v>2407</v>
      </c>
      <c r="EP150" t="s">
        <v>158</v>
      </c>
      <c r="EQ150">
        <v>7</v>
      </c>
      <c r="ES150" t="s">
        <v>159</v>
      </c>
      <c r="ET150">
        <v>6</v>
      </c>
      <c r="EV150" t="s">
        <v>256</v>
      </c>
      <c r="EW150">
        <v>0</v>
      </c>
      <c r="EY150" t="s">
        <v>245</v>
      </c>
      <c r="EZ150">
        <v>6</v>
      </c>
      <c r="FC150" t="s">
        <v>257</v>
      </c>
      <c r="FD150">
        <v>0</v>
      </c>
      <c r="FH150" s="179"/>
    </row>
    <row r="151" spans="1:164" ht="15" customHeight="1" x14ac:dyDescent="0.25">
      <c r="A151" t="s">
        <v>1561</v>
      </c>
      <c r="B151" t="s">
        <v>1562</v>
      </c>
      <c r="C151" t="s">
        <v>1563</v>
      </c>
      <c r="D151">
        <v>11</v>
      </c>
      <c r="E151" t="s">
        <v>1478</v>
      </c>
      <c r="F151" t="s">
        <v>1532</v>
      </c>
      <c r="G151" t="s">
        <v>1519</v>
      </c>
      <c r="J151" t="s">
        <v>1564</v>
      </c>
      <c r="K151" t="s">
        <v>1481</v>
      </c>
      <c r="L151">
        <v>312.51129150390619</v>
      </c>
      <c r="M151" t="s">
        <v>177</v>
      </c>
      <c r="N151" t="s">
        <v>177</v>
      </c>
      <c r="O151" t="s">
        <v>178</v>
      </c>
      <c r="P151" t="s">
        <v>178</v>
      </c>
      <c r="Q151" t="s">
        <v>178</v>
      </c>
      <c r="R151" t="s">
        <v>1565</v>
      </c>
      <c r="S151" t="s">
        <v>1566</v>
      </c>
      <c r="T151" t="s">
        <v>178</v>
      </c>
      <c r="V151" t="s">
        <v>565</v>
      </c>
      <c r="W151">
        <v>7821000</v>
      </c>
      <c r="X151">
        <v>39000</v>
      </c>
      <c r="Y151" t="s">
        <v>178</v>
      </c>
      <c r="AB151">
        <v>229.43809509277341</v>
      </c>
      <c r="AC151">
        <v>17.273666381835941</v>
      </c>
      <c r="AD151">
        <v>0</v>
      </c>
      <c r="AE151">
        <v>3965</v>
      </c>
      <c r="AF151">
        <v>1320</v>
      </c>
      <c r="AG151">
        <v>2562</v>
      </c>
      <c r="AH151">
        <v>4827</v>
      </c>
      <c r="AI151">
        <v>6140</v>
      </c>
      <c r="AJ151">
        <v>6140</v>
      </c>
      <c r="AK151">
        <v>71</v>
      </c>
      <c r="AL151">
        <v>12</v>
      </c>
      <c r="AM151">
        <v>157.28175354003909</v>
      </c>
      <c r="AO151">
        <v>65348.44921875</v>
      </c>
      <c r="AS151">
        <v>1447</v>
      </c>
      <c r="AT151">
        <v>12</v>
      </c>
      <c r="AU151">
        <v>1</v>
      </c>
      <c r="AV151">
        <v>12</v>
      </c>
      <c r="AW151">
        <v>34</v>
      </c>
      <c r="AX151">
        <v>0</v>
      </c>
      <c r="AY151">
        <v>0</v>
      </c>
      <c r="AZ151">
        <v>0</v>
      </c>
      <c r="BA151">
        <v>0</v>
      </c>
      <c r="BB151">
        <v>0</v>
      </c>
      <c r="BF151" t="s">
        <v>43</v>
      </c>
      <c r="BG151" t="s">
        <v>820</v>
      </c>
      <c r="BH151">
        <v>652000</v>
      </c>
      <c r="BI151">
        <v>0.76999998092651367</v>
      </c>
      <c r="BJ151" t="s">
        <v>342</v>
      </c>
      <c r="BK151">
        <v>0.66464501619338989</v>
      </c>
      <c r="BL151" t="s">
        <v>178</v>
      </c>
      <c r="BM151" t="s">
        <v>178</v>
      </c>
      <c r="BO151" t="s">
        <v>178</v>
      </c>
      <c r="BQ151" t="s">
        <v>1567</v>
      </c>
      <c r="BR151">
        <v>0</v>
      </c>
      <c r="BS151">
        <v>95935</v>
      </c>
      <c r="BT151" t="s">
        <v>178</v>
      </c>
      <c r="BZ151" t="s">
        <v>1568</v>
      </c>
      <c r="CA151" t="s">
        <v>177</v>
      </c>
      <c r="CB151" t="s">
        <v>1486</v>
      </c>
      <c r="CE151" t="s">
        <v>1562</v>
      </c>
      <c r="CF151" t="s">
        <v>1561</v>
      </c>
      <c r="CG151" t="s">
        <v>1563</v>
      </c>
      <c r="CH151" t="s">
        <v>58</v>
      </c>
      <c r="CI151" t="s">
        <v>565</v>
      </c>
      <c r="CJ151" t="s">
        <v>49</v>
      </c>
      <c r="CK151" t="s">
        <v>1520</v>
      </c>
      <c r="CL151" t="s">
        <v>51</v>
      </c>
      <c r="CM151">
        <v>7821000</v>
      </c>
      <c r="CN151">
        <v>0.76999998092651367</v>
      </c>
      <c r="CO151">
        <v>652000</v>
      </c>
      <c r="CP151" t="s">
        <v>43</v>
      </c>
      <c r="CQ151" t="s">
        <v>820</v>
      </c>
      <c r="CR151">
        <v>3965</v>
      </c>
      <c r="CS151" t="s">
        <v>1268</v>
      </c>
      <c r="CT151">
        <v>6.8000001907348633</v>
      </c>
      <c r="CV151" t="s">
        <v>153</v>
      </c>
      <c r="CW151">
        <v>10</v>
      </c>
      <c r="CX151">
        <v>6</v>
      </c>
      <c r="CY151">
        <v>205257</v>
      </c>
      <c r="CZ151">
        <v>9561</v>
      </c>
      <c r="DA151" t="s">
        <v>2408</v>
      </c>
      <c r="DB151" t="s">
        <v>154</v>
      </c>
      <c r="DC151">
        <v>7</v>
      </c>
      <c r="DD151">
        <v>12</v>
      </c>
      <c r="DE151" t="s">
        <v>396</v>
      </c>
      <c r="DF151" t="s">
        <v>260</v>
      </c>
      <c r="DG151">
        <v>0</v>
      </c>
      <c r="DH151">
        <v>1447</v>
      </c>
      <c r="DI151">
        <v>1055416</v>
      </c>
      <c r="DJ151">
        <v>1044684</v>
      </c>
      <c r="DK151" t="s">
        <v>537</v>
      </c>
      <c r="DL151" t="s">
        <v>261</v>
      </c>
      <c r="DM151">
        <v>2</v>
      </c>
      <c r="DP151" t="s">
        <v>262</v>
      </c>
      <c r="DQ151">
        <v>0</v>
      </c>
      <c r="DR151">
        <v>21</v>
      </c>
      <c r="DS151" t="s">
        <v>1488</v>
      </c>
      <c r="DT151" t="s">
        <v>145</v>
      </c>
      <c r="DU151">
        <v>4</v>
      </c>
      <c r="DV151">
        <v>0</v>
      </c>
      <c r="DZ151" t="s">
        <v>167</v>
      </c>
      <c r="EA151">
        <v>0</v>
      </c>
      <c r="EB151">
        <v>0.66464501619338989</v>
      </c>
      <c r="ED151" t="s">
        <v>168</v>
      </c>
      <c r="EE151">
        <v>7</v>
      </c>
      <c r="EF151">
        <v>0</v>
      </c>
      <c r="EH151" t="s">
        <v>253</v>
      </c>
      <c r="EI151">
        <v>1</v>
      </c>
      <c r="EJ151" t="s">
        <v>342</v>
      </c>
      <c r="EL151" t="s">
        <v>264</v>
      </c>
      <c r="EM151">
        <v>0</v>
      </c>
      <c r="EN151">
        <v>39000</v>
      </c>
      <c r="EO151" t="s">
        <v>2409</v>
      </c>
      <c r="EP151" t="s">
        <v>158</v>
      </c>
      <c r="EQ151">
        <v>7</v>
      </c>
      <c r="ES151" t="s">
        <v>159</v>
      </c>
      <c r="ET151">
        <v>6</v>
      </c>
      <c r="EV151" t="s">
        <v>256</v>
      </c>
      <c r="EW151">
        <v>0</v>
      </c>
      <c r="EY151" t="s">
        <v>245</v>
      </c>
      <c r="EZ151">
        <v>6</v>
      </c>
      <c r="FC151" t="s">
        <v>257</v>
      </c>
      <c r="FD151">
        <v>0</v>
      </c>
      <c r="FH151" s="179"/>
    </row>
    <row r="152" spans="1:164" ht="15" customHeight="1" x14ac:dyDescent="0.25">
      <c r="A152" t="s">
        <v>1569</v>
      </c>
      <c r="B152" t="s">
        <v>1570</v>
      </c>
      <c r="C152" t="s">
        <v>1571</v>
      </c>
      <c r="D152">
        <v>11</v>
      </c>
      <c r="E152" t="s">
        <v>1478</v>
      </c>
      <c r="F152" t="s">
        <v>1345</v>
      </c>
      <c r="G152" t="s">
        <v>1479</v>
      </c>
      <c r="J152" t="s">
        <v>1572</v>
      </c>
      <c r="K152" t="s">
        <v>1481</v>
      </c>
      <c r="L152">
        <v>1.6662150621414181E-2</v>
      </c>
      <c r="M152" t="s">
        <v>177</v>
      </c>
      <c r="N152" t="s">
        <v>178</v>
      </c>
      <c r="O152" t="s">
        <v>178</v>
      </c>
      <c r="P152" t="s">
        <v>178</v>
      </c>
      <c r="Q152" t="s">
        <v>178</v>
      </c>
      <c r="R152" t="s">
        <v>1573</v>
      </c>
      <c r="S152" t="s">
        <v>1574</v>
      </c>
      <c r="T152" t="s">
        <v>178</v>
      </c>
      <c r="V152" t="s">
        <v>269</v>
      </c>
      <c r="W152">
        <v>1246000</v>
      </c>
      <c r="X152">
        <v>6000</v>
      </c>
      <c r="Y152" t="s">
        <v>178</v>
      </c>
      <c r="AB152">
        <v>1.437199953943491E-2</v>
      </c>
      <c r="AC152">
        <v>1.418999978341162E-3</v>
      </c>
      <c r="AD152">
        <v>0</v>
      </c>
      <c r="AE152">
        <v>2</v>
      </c>
      <c r="AF152">
        <v>0</v>
      </c>
      <c r="AG152">
        <v>2</v>
      </c>
      <c r="AH152">
        <v>1</v>
      </c>
      <c r="AI152">
        <v>5</v>
      </c>
      <c r="AJ152">
        <v>5</v>
      </c>
      <c r="AK152">
        <v>0</v>
      </c>
      <c r="AL152">
        <v>1</v>
      </c>
      <c r="AM152">
        <v>0.1082340031862259</v>
      </c>
      <c r="AO152">
        <v>0</v>
      </c>
      <c r="AS152">
        <v>5</v>
      </c>
      <c r="AT152">
        <v>0</v>
      </c>
      <c r="AU152">
        <v>0</v>
      </c>
      <c r="AV152">
        <v>0</v>
      </c>
      <c r="AW152">
        <v>0</v>
      </c>
      <c r="AX152">
        <v>0</v>
      </c>
      <c r="AY152">
        <v>0</v>
      </c>
      <c r="AZ152">
        <v>0</v>
      </c>
      <c r="BA152">
        <v>0</v>
      </c>
      <c r="BB152">
        <v>0</v>
      </c>
      <c r="BF152" t="s">
        <v>1038</v>
      </c>
      <c r="BG152" t="s">
        <v>820</v>
      </c>
      <c r="BI152">
        <v>0.10000000149011611</v>
      </c>
      <c r="BJ152" t="s">
        <v>342</v>
      </c>
      <c r="BK152">
        <v>0.22499999403953549</v>
      </c>
      <c r="BL152" t="s">
        <v>178</v>
      </c>
      <c r="BM152" t="s">
        <v>178</v>
      </c>
      <c r="BO152" t="s">
        <v>178</v>
      </c>
      <c r="BQ152" t="s">
        <v>1510</v>
      </c>
      <c r="BR152">
        <v>2</v>
      </c>
      <c r="BS152">
        <v>1354</v>
      </c>
      <c r="BT152" t="s">
        <v>178</v>
      </c>
      <c r="BZ152" t="s">
        <v>1575</v>
      </c>
      <c r="CA152" t="s">
        <v>177</v>
      </c>
      <c r="CB152" t="s">
        <v>1486</v>
      </c>
      <c r="CE152" t="s">
        <v>1570</v>
      </c>
      <c r="CF152" t="s">
        <v>1569</v>
      </c>
      <c r="CG152" t="s">
        <v>1571</v>
      </c>
      <c r="CH152" t="s">
        <v>58</v>
      </c>
      <c r="CI152" t="s">
        <v>269</v>
      </c>
      <c r="CJ152" t="s">
        <v>49</v>
      </c>
      <c r="CK152" t="s">
        <v>1487</v>
      </c>
      <c r="CL152" t="s">
        <v>38</v>
      </c>
      <c r="CM152">
        <v>1246000</v>
      </c>
      <c r="CN152">
        <v>0.10000000149011611</v>
      </c>
      <c r="CP152" t="s">
        <v>1038</v>
      </c>
      <c r="CQ152" t="s">
        <v>820</v>
      </c>
      <c r="CR152">
        <v>2</v>
      </c>
      <c r="CS152" t="s">
        <v>1268</v>
      </c>
      <c r="CT152">
        <v>2.6099998950958252</v>
      </c>
      <c r="CV152" t="s">
        <v>243</v>
      </c>
      <c r="CW152">
        <v>8</v>
      </c>
      <c r="CX152">
        <v>1</v>
      </c>
      <c r="CY152">
        <v>2839</v>
      </c>
      <c r="CZ152">
        <v>5</v>
      </c>
      <c r="DA152" t="s">
        <v>2410</v>
      </c>
      <c r="DB152" t="s">
        <v>250</v>
      </c>
      <c r="DC152">
        <v>1</v>
      </c>
      <c r="DD152">
        <v>0</v>
      </c>
      <c r="DE152" t="s">
        <v>396</v>
      </c>
      <c r="DF152" t="s">
        <v>260</v>
      </c>
      <c r="DG152">
        <v>0</v>
      </c>
      <c r="DH152">
        <v>5</v>
      </c>
      <c r="DI152">
        <v>325013.53125</v>
      </c>
      <c r="DJ152">
        <v>0</v>
      </c>
      <c r="DL152" t="s">
        <v>237</v>
      </c>
      <c r="DM152">
        <v>10</v>
      </c>
      <c r="DP152" t="s">
        <v>262</v>
      </c>
      <c r="DQ152">
        <v>0</v>
      </c>
      <c r="DR152">
        <v>40.5</v>
      </c>
      <c r="DS152" t="s">
        <v>1488</v>
      </c>
      <c r="DT152" t="s">
        <v>244</v>
      </c>
      <c r="DU152">
        <v>8</v>
      </c>
      <c r="DV152">
        <v>0</v>
      </c>
      <c r="DZ152" t="s">
        <v>167</v>
      </c>
      <c r="EA152">
        <v>0</v>
      </c>
      <c r="EB152">
        <v>0.22499999403953549</v>
      </c>
      <c r="ED152" t="s">
        <v>252</v>
      </c>
      <c r="EE152">
        <v>1</v>
      </c>
      <c r="EF152">
        <v>1.9999999552965161E-2</v>
      </c>
      <c r="EH152" t="s">
        <v>253</v>
      </c>
      <c r="EI152">
        <v>1</v>
      </c>
      <c r="EJ152" t="s">
        <v>342</v>
      </c>
      <c r="EL152" t="s">
        <v>264</v>
      </c>
      <c r="EM152">
        <v>0</v>
      </c>
      <c r="EN152">
        <v>6000</v>
      </c>
      <c r="EO152" t="s">
        <v>2411</v>
      </c>
      <c r="EP152" t="s">
        <v>158</v>
      </c>
      <c r="EQ152">
        <v>7</v>
      </c>
      <c r="ER152" t="s">
        <v>1575</v>
      </c>
      <c r="ES152" t="s">
        <v>149</v>
      </c>
      <c r="ET152">
        <v>2</v>
      </c>
      <c r="EV152" t="s">
        <v>256</v>
      </c>
      <c r="EW152">
        <v>0</v>
      </c>
      <c r="EY152" t="s">
        <v>245</v>
      </c>
      <c r="EZ152">
        <v>6</v>
      </c>
      <c r="FC152" t="s">
        <v>257</v>
      </c>
      <c r="FD152">
        <v>0</v>
      </c>
      <c r="FH152" s="179"/>
    </row>
    <row r="153" spans="1:164" ht="15" customHeight="1" x14ac:dyDescent="0.25">
      <c r="A153" t="s">
        <v>1576</v>
      </c>
      <c r="B153" t="s">
        <v>1577</v>
      </c>
      <c r="C153" t="s">
        <v>1578</v>
      </c>
      <c r="D153">
        <v>11</v>
      </c>
      <c r="E153" t="s">
        <v>1478</v>
      </c>
      <c r="F153" t="s">
        <v>1345</v>
      </c>
      <c r="G153" t="s">
        <v>1479</v>
      </c>
      <c r="J153" t="s">
        <v>1579</v>
      </c>
      <c r="K153" t="s">
        <v>1481</v>
      </c>
      <c r="L153">
        <v>0.1971370875835419</v>
      </c>
      <c r="M153" t="s">
        <v>177</v>
      </c>
      <c r="N153" t="s">
        <v>178</v>
      </c>
      <c r="O153" t="s">
        <v>178</v>
      </c>
      <c r="P153" t="s">
        <v>178</v>
      </c>
      <c r="Q153" t="s">
        <v>178</v>
      </c>
      <c r="R153" t="s">
        <v>1580</v>
      </c>
      <c r="S153" t="s">
        <v>1581</v>
      </c>
      <c r="T153" t="s">
        <v>178</v>
      </c>
      <c r="V153" t="s">
        <v>601</v>
      </c>
      <c r="W153">
        <v>22391000</v>
      </c>
      <c r="X153">
        <v>112000</v>
      </c>
      <c r="Y153" t="s">
        <v>177</v>
      </c>
      <c r="AB153">
        <v>0.15116299688816071</v>
      </c>
      <c r="AC153">
        <v>4.0373001247644417E-2</v>
      </c>
      <c r="AD153">
        <v>0</v>
      </c>
      <c r="AE153">
        <v>73</v>
      </c>
      <c r="AF153">
        <v>31</v>
      </c>
      <c r="AG153">
        <v>53</v>
      </c>
      <c r="AH153">
        <v>319</v>
      </c>
      <c r="AI153">
        <v>166</v>
      </c>
      <c r="AJ153">
        <v>319</v>
      </c>
      <c r="AK153">
        <v>0</v>
      </c>
      <c r="AL153">
        <v>1</v>
      </c>
      <c r="AM153">
        <v>1.433848023414612</v>
      </c>
      <c r="AO153">
        <v>0</v>
      </c>
      <c r="AS153">
        <v>5</v>
      </c>
      <c r="AT153">
        <v>27</v>
      </c>
      <c r="AU153">
        <v>0</v>
      </c>
      <c r="AV153">
        <v>27</v>
      </c>
      <c r="AW153">
        <v>56</v>
      </c>
      <c r="AX153">
        <v>0</v>
      </c>
      <c r="AY153">
        <v>5</v>
      </c>
      <c r="AZ153">
        <v>1</v>
      </c>
      <c r="BA153">
        <v>0</v>
      </c>
      <c r="BB153">
        <v>0</v>
      </c>
      <c r="BF153" t="s">
        <v>43</v>
      </c>
      <c r="BG153" t="s">
        <v>820</v>
      </c>
      <c r="BH153">
        <v>829000</v>
      </c>
      <c r="BI153">
        <v>0.10999999940395359</v>
      </c>
      <c r="BJ153" t="s">
        <v>1582</v>
      </c>
      <c r="BK153">
        <v>0.54298651218414307</v>
      </c>
      <c r="BL153" t="s">
        <v>178</v>
      </c>
      <c r="BM153" t="s">
        <v>178</v>
      </c>
      <c r="BO153" t="s">
        <v>178</v>
      </c>
      <c r="BQ153" t="s">
        <v>1583</v>
      </c>
      <c r="BR153">
        <v>2.2000000476837158</v>
      </c>
      <c r="BS153">
        <v>19721</v>
      </c>
      <c r="BT153" t="s">
        <v>178</v>
      </c>
      <c r="BZ153" t="s">
        <v>1584</v>
      </c>
      <c r="CA153" t="s">
        <v>177</v>
      </c>
      <c r="CB153" t="s">
        <v>1486</v>
      </c>
      <c r="CE153" t="s">
        <v>1577</v>
      </c>
      <c r="CF153" t="s">
        <v>1576</v>
      </c>
      <c r="CG153" t="s">
        <v>1578</v>
      </c>
      <c r="CH153" t="s">
        <v>58</v>
      </c>
      <c r="CI153" t="s">
        <v>601</v>
      </c>
      <c r="CJ153" t="s">
        <v>49</v>
      </c>
      <c r="CK153" t="s">
        <v>1487</v>
      </c>
      <c r="CL153" t="s">
        <v>38</v>
      </c>
      <c r="CM153">
        <v>22391000</v>
      </c>
      <c r="CN153">
        <v>0.10999999940395359</v>
      </c>
      <c r="CO153">
        <v>829000</v>
      </c>
      <c r="CR153">
        <v>73</v>
      </c>
      <c r="CS153" t="s">
        <v>1268</v>
      </c>
      <c r="CT153">
        <v>1.7599999904632571</v>
      </c>
      <c r="CV153" t="s">
        <v>247</v>
      </c>
      <c r="CW153">
        <v>6</v>
      </c>
      <c r="CX153">
        <v>1</v>
      </c>
      <c r="CY153">
        <v>67553</v>
      </c>
      <c r="CZ153">
        <v>433</v>
      </c>
      <c r="DA153" t="s">
        <v>2412</v>
      </c>
      <c r="DB153" t="s">
        <v>250</v>
      </c>
      <c r="DC153">
        <v>1</v>
      </c>
      <c r="DD153">
        <v>27</v>
      </c>
      <c r="DE153" t="s">
        <v>2413</v>
      </c>
      <c r="DF153" t="s">
        <v>142</v>
      </c>
      <c r="DG153">
        <v>4</v>
      </c>
      <c r="DH153">
        <v>5</v>
      </c>
      <c r="DI153">
        <v>7889940</v>
      </c>
      <c r="DJ153">
        <v>360563</v>
      </c>
      <c r="DK153" t="s">
        <v>2414</v>
      </c>
      <c r="DL153" t="s">
        <v>237</v>
      </c>
      <c r="DM153">
        <v>10</v>
      </c>
      <c r="DP153" t="s">
        <v>262</v>
      </c>
      <c r="DQ153">
        <v>0</v>
      </c>
      <c r="DR153">
        <v>36.75</v>
      </c>
      <c r="DS153" t="s">
        <v>1488</v>
      </c>
      <c r="DT153" t="s">
        <v>249</v>
      </c>
      <c r="DU153">
        <v>6</v>
      </c>
      <c r="DV153">
        <v>0</v>
      </c>
      <c r="DZ153" t="s">
        <v>167</v>
      </c>
      <c r="EA153">
        <v>0</v>
      </c>
      <c r="EB153">
        <v>0.54298698902130127</v>
      </c>
      <c r="ED153" t="s">
        <v>168</v>
      </c>
      <c r="EE153">
        <v>7</v>
      </c>
      <c r="EF153">
        <v>2.199999988079071E-2</v>
      </c>
      <c r="EH153" t="s">
        <v>253</v>
      </c>
      <c r="EI153">
        <v>1</v>
      </c>
      <c r="EJ153" t="s">
        <v>1582</v>
      </c>
      <c r="EL153" t="s">
        <v>169</v>
      </c>
      <c r="EM153">
        <v>1</v>
      </c>
      <c r="EN153">
        <v>112000</v>
      </c>
      <c r="EO153" t="s">
        <v>1489</v>
      </c>
      <c r="EP153" t="s">
        <v>158</v>
      </c>
      <c r="EQ153">
        <v>7</v>
      </c>
      <c r="ER153" t="s">
        <v>1585</v>
      </c>
      <c r="ES153" t="s">
        <v>159</v>
      </c>
      <c r="ET153">
        <v>6</v>
      </c>
      <c r="EV153" t="s">
        <v>160</v>
      </c>
      <c r="EW153">
        <v>3</v>
      </c>
      <c r="EY153" t="s">
        <v>245</v>
      </c>
      <c r="EZ153">
        <v>6</v>
      </c>
      <c r="FC153" t="s">
        <v>161</v>
      </c>
      <c r="FD153">
        <v>4</v>
      </c>
      <c r="FH153" s="179"/>
    </row>
    <row r="154" spans="1:164" ht="15" customHeight="1" x14ac:dyDescent="0.25">
      <c r="A154" t="s">
        <v>1589</v>
      </c>
      <c r="B154" t="s">
        <v>1590</v>
      </c>
      <c r="C154" t="s">
        <v>1591</v>
      </c>
      <c r="D154">
        <v>11</v>
      </c>
      <c r="E154" t="s">
        <v>1478</v>
      </c>
      <c r="F154" t="s">
        <v>1478</v>
      </c>
      <c r="G154" t="s">
        <v>1519</v>
      </c>
      <c r="J154" t="s">
        <v>1592</v>
      </c>
      <c r="K154" t="s">
        <v>1593</v>
      </c>
      <c r="L154">
        <v>7.0206900127232066E-3</v>
      </c>
      <c r="M154" t="s">
        <v>177</v>
      </c>
      <c r="N154" t="s">
        <v>178</v>
      </c>
      <c r="O154" t="s">
        <v>178</v>
      </c>
      <c r="P154" t="s">
        <v>178</v>
      </c>
      <c r="Q154" t="s">
        <v>178</v>
      </c>
      <c r="R154" t="s">
        <v>1594</v>
      </c>
      <c r="S154" t="s">
        <v>1595</v>
      </c>
      <c r="T154" t="s">
        <v>178</v>
      </c>
      <c r="V154" t="s">
        <v>609</v>
      </c>
      <c r="W154">
        <v>115000</v>
      </c>
      <c r="X154">
        <v>600</v>
      </c>
      <c r="Y154" t="s">
        <v>177</v>
      </c>
      <c r="AB154">
        <v>4.5019998215138912E-3</v>
      </c>
      <c r="AC154">
        <v>1.059000031091273E-3</v>
      </c>
      <c r="AD154">
        <v>0</v>
      </c>
      <c r="AE154">
        <v>1</v>
      </c>
      <c r="AF154">
        <v>1</v>
      </c>
      <c r="AG154">
        <v>1</v>
      </c>
      <c r="AH154">
        <v>0</v>
      </c>
      <c r="AI154">
        <v>2</v>
      </c>
      <c r="AJ154">
        <v>2</v>
      </c>
      <c r="AK154">
        <v>0</v>
      </c>
      <c r="AL154">
        <v>0</v>
      </c>
      <c r="AM154">
        <v>8.2951001822948456E-2</v>
      </c>
      <c r="AO154">
        <v>1.159741997718811</v>
      </c>
      <c r="AS154">
        <v>0</v>
      </c>
      <c r="AT154">
        <v>0</v>
      </c>
      <c r="AU154">
        <v>0</v>
      </c>
      <c r="AV154">
        <v>0</v>
      </c>
      <c r="AW154">
        <v>0</v>
      </c>
      <c r="AX154">
        <v>0</v>
      </c>
      <c r="AY154">
        <v>0</v>
      </c>
      <c r="AZ154">
        <v>0</v>
      </c>
      <c r="BA154">
        <v>0</v>
      </c>
      <c r="BB154">
        <v>0</v>
      </c>
      <c r="BJ154" t="s">
        <v>342</v>
      </c>
      <c r="BK154">
        <v>0.49369999766349792</v>
      </c>
      <c r="BL154" t="s">
        <v>178</v>
      </c>
      <c r="BM154" t="s">
        <v>178</v>
      </c>
      <c r="BO154" t="s">
        <v>178</v>
      </c>
      <c r="BQ154" t="s">
        <v>1596</v>
      </c>
      <c r="BR154">
        <v>0</v>
      </c>
      <c r="BS154">
        <v>2864</v>
      </c>
      <c r="BT154" t="s">
        <v>178</v>
      </c>
      <c r="BZ154" t="s">
        <v>342</v>
      </c>
      <c r="CA154" t="s">
        <v>177</v>
      </c>
      <c r="CB154" t="s">
        <v>1486</v>
      </c>
      <c r="CE154" t="s">
        <v>1590</v>
      </c>
      <c r="CF154" t="s">
        <v>1589</v>
      </c>
      <c r="CG154" t="s">
        <v>1591</v>
      </c>
      <c r="CH154" t="s">
        <v>58</v>
      </c>
      <c r="CI154" t="s">
        <v>609</v>
      </c>
      <c r="CJ154" t="s">
        <v>1037</v>
      </c>
      <c r="CK154" t="s">
        <v>1520</v>
      </c>
      <c r="CL154" t="s">
        <v>38</v>
      </c>
      <c r="CM154">
        <v>115000</v>
      </c>
      <c r="CR154">
        <v>1</v>
      </c>
      <c r="CS154" t="s">
        <v>1268</v>
      </c>
      <c r="CU154" t="s">
        <v>1597</v>
      </c>
      <c r="CX154">
        <v>1</v>
      </c>
      <c r="CY154">
        <v>29433</v>
      </c>
      <c r="CZ154">
        <v>2</v>
      </c>
      <c r="DA154" t="s">
        <v>2415</v>
      </c>
      <c r="DB154" t="s">
        <v>250</v>
      </c>
      <c r="DC154">
        <v>1</v>
      </c>
      <c r="DD154">
        <v>0</v>
      </c>
      <c r="DE154" t="s">
        <v>396</v>
      </c>
      <c r="DF154" t="s">
        <v>260</v>
      </c>
      <c r="DG154">
        <v>0</v>
      </c>
      <c r="DH154">
        <v>0</v>
      </c>
      <c r="DK154" t="s">
        <v>1597</v>
      </c>
      <c r="DM154">
        <v>0</v>
      </c>
      <c r="DP154" t="s">
        <v>262</v>
      </c>
      <c r="DQ154">
        <v>0</v>
      </c>
      <c r="DR154">
        <v>0</v>
      </c>
      <c r="DS154" t="s">
        <v>1597</v>
      </c>
      <c r="DU154">
        <v>0</v>
      </c>
      <c r="DV154">
        <v>0</v>
      </c>
      <c r="DZ154" t="s">
        <v>167</v>
      </c>
      <c r="EA154">
        <v>0</v>
      </c>
      <c r="EB154">
        <v>0.49369999766349792</v>
      </c>
      <c r="ED154" t="s">
        <v>146</v>
      </c>
      <c r="EE154">
        <v>4</v>
      </c>
      <c r="EF154">
        <v>0</v>
      </c>
      <c r="EH154" t="s">
        <v>253</v>
      </c>
      <c r="EI154">
        <v>1</v>
      </c>
      <c r="EJ154" t="s">
        <v>342</v>
      </c>
      <c r="EL154" t="s">
        <v>264</v>
      </c>
      <c r="EM154">
        <v>0</v>
      </c>
      <c r="EN154">
        <v>600</v>
      </c>
      <c r="EO154" t="s">
        <v>2416</v>
      </c>
      <c r="EP154" t="s">
        <v>148</v>
      </c>
      <c r="EQ154">
        <v>4</v>
      </c>
      <c r="ES154" t="s">
        <v>170</v>
      </c>
      <c r="ET154">
        <v>10</v>
      </c>
      <c r="EV154" t="s">
        <v>256</v>
      </c>
      <c r="EW154">
        <v>0</v>
      </c>
      <c r="EY154" t="s">
        <v>245</v>
      </c>
      <c r="EZ154">
        <v>6</v>
      </c>
      <c r="FC154" t="s">
        <v>257</v>
      </c>
      <c r="FD154">
        <v>0</v>
      </c>
      <c r="FH154" s="179"/>
    </row>
    <row r="155" spans="1:164" ht="15" customHeight="1" x14ac:dyDescent="0.25">
      <c r="A155" t="s">
        <v>1598</v>
      </c>
      <c r="B155" t="s">
        <v>1599</v>
      </c>
      <c r="C155" t="s">
        <v>1600</v>
      </c>
      <c r="D155">
        <v>11</v>
      </c>
      <c r="E155" t="s">
        <v>1478</v>
      </c>
      <c r="F155" t="s">
        <v>1601</v>
      </c>
      <c r="G155" t="s">
        <v>1602</v>
      </c>
      <c r="J155" t="s">
        <v>1603</v>
      </c>
      <c r="K155" t="s">
        <v>1604</v>
      </c>
      <c r="L155">
        <v>23.57633209228516</v>
      </c>
      <c r="M155" t="s">
        <v>177</v>
      </c>
      <c r="N155" t="s">
        <v>178</v>
      </c>
      <c r="O155" t="s">
        <v>178</v>
      </c>
      <c r="P155" t="s">
        <v>178</v>
      </c>
      <c r="Q155" t="s">
        <v>178</v>
      </c>
      <c r="R155" t="s">
        <v>1605</v>
      </c>
      <c r="S155" t="s">
        <v>1606</v>
      </c>
      <c r="T155" t="s">
        <v>178</v>
      </c>
      <c r="V155" t="s">
        <v>609</v>
      </c>
      <c r="W155">
        <v>806000</v>
      </c>
      <c r="X155">
        <v>2500</v>
      </c>
      <c r="Y155" t="s">
        <v>177</v>
      </c>
      <c r="AB155">
        <v>4.2567100524902344</v>
      </c>
      <c r="AC155">
        <v>2.2617700099945068</v>
      </c>
      <c r="AD155">
        <v>0</v>
      </c>
      <c r="AE155">
        <v>1522</v>
      </c>
      <c r="AF155">
        <v>1856</v>
      </c>
      <c r="AG155">
        <v>1050</v>
      </c>
      <c r="AH155">
        <v>5950</v>
      </c>
      <c r="AI155">
        <v>2916</v>
      </c>
      <c r="AJ155">
        <v>5950</v>
      </c>
      <c r="AK155">
        <v>4</v>
      </c>
      <c r="AL155">
        <v>20</v>
      </c>
      <c r="AM155">
        <v>30.585664749145511</v>
      </c>
      <c r="AO155">
        <v>193.3245544433594</v>
      </c>
      <c r="AS155">
        <v>0</v>
      </c>
      <c r="AT155">
        <v>0</v>
      </c>
      <c r="AU155">
        <v>0</v>
      </c>
      <c r="AV155">
        <v>0</v>
      </c>
      <c r="AW155">
        <v>0</v>
      </c>
      <c r="AX155">
        <v>0</v>
      </c>
      <c r="AY155">
        <v>0</v>
      </c>
      <c r="AZ155">
        <v>0</v>
      </c>
      <c r="BA155">
        <v>0</v>
      </c>
      <c r="BB155">
        <v>0</v>
      </c>
      <c r="BJ155" t="s">
        <v>342</v>
      </c>
      <c r="BK155">
        <v>0.55981409549713135</v>
      </c>
      <c r="BL155" t="s">
        <v>178</v>
      </c>
      <c r="BM155" t="s">
        <v>178</v>
      </c>
      <c r="BO155" t="s">
        <v>178</v>
      </c>
      <c r="BQ155" t="s">
        <v>1607</v>
      </c>
      <c r="BR155">
        <v>0</v>
      </c>
      <c r="BT155" t="s">
        <v>178</v>
      </c>
      <c r="BZ155" t="s">
        <v>342</v>
      </c>
      <c r="CA155" t="s">
        <v>177</v>
      </c>
      <c r="CB155" t="s">
        <v>1486</v>
      </c>
      <c r="CE155" t="s">
        <v>1599</v>
      </c>
      <c r="CF155" t="s">
        <v>1598</v>
      </c>
      <c r="CG155" t="s">
        <v>1600</v>
      </c>
      <c r="CH155" t="s">
        <v>58</v>
      </c>
      <c r="CI155" t="s">
        <v>609</v>
      </c>
      <c r="CJ155" t="s">
        <v>1037</v>
      </c>
      <c r="CK155" t="s">
        <v>1608</v>
      </c>
      <c r="CL155" t="s">
        <v>51</v>
      </c>
      <c r="CM155">
        <v>806000</v>
      </c>
      <c r="CO155">
        <v>0</v>
      </c>
      <c r="CR155">
        <v>1522</v>
      </c>
      <c r="CS155" t="s">
        <v>1268</v>
      </c>
      <c r="CU155" t="s">
        <v>1597</v>
      </c>
      <c r="CX155">
        <v>1</v>
      </c>
      <c r="CY155">
        <v>24018</v>
      </c>
      <c r="CZ155">
        <v>7519</v>
      </c>
      <c r="DA155" t="s">
        <v>2417</v>
      </c>
      <c r="DB155" t="s">
        <v>250</v>
      </c>
      <c r="DC155">
        <v>1</v>
      </c>
      <c r="DD155">
        <v>0</v>
      </c>
      <c r="DE155" t="s">
        <v>396</v>
      </c>
      <c r="DF155" t="s">
        <v>260</v>
      </c>
      <c r="DG155">
        <v>0</v>
      </c>
      <c r="DH155">
        <v>0</v>
      </c>
      <c r="DK155" t="s">
        <v>1597</v>
      </c>
      <c r="DM155">
        <v>0</v>
      </c>
      <c r="DP155" t="s">
        <v>262</v>
      </c>
      <c r="DQ155">
        <v>0</v>
      </c>
      <c r="DR155">
        <v>0</v>
      </c>
      <c r="DS155" t="s">
        <v>1597</v>
      </c>
      <c r="DU155">
        <v>0</v>
      </c>
      <c r="DV155">
        <v>0</v>
      </c>
      <c r="DZ155" t="s">
        <v>167</v>
      </c>
      <c r="EA155">
        <v>0</v>
      </c>
      <c r="EB155">
        <v>0.5598139762878418</v>
      </c>
      <c r="ED155" t="s">
        <v>168</v>
      </c>
      <c r="EE155">
        <v>7</v>
      </c>
      <c r="EF155">
        <v>0</v>
      </c>
      <c r="EH155" t="s">
        <v>253</v>
      </c>
      <c r="EI155">
        <v>1</v>
      </c>
      <c r="EJ155" t="s">
        <v>342</v>
      </c>
      <c r="EL155" t="s">
        <v>264</v>
      </c>
      <c r="EM155">
        <v>0</v>
      </c>
      <c r="EN155">
        <v>2500</v>
      </c>
      <c r="EO155" t="s">
        <v>1609</v>
      </c>
      <c r="EP155" t="s">
        <v>158</v>
      </c>
      <c r="EQ155">
        <v>7</v>
      </c>
      <c r="ES155" t="s">
        <v>170</v>
      </c>
      <c r="ET155">
        <v>10</v>
      </c>
      <c r="EV155" t="s">
        <v>256</v>
      </c>
      <c r="EW155">
        <v>0</v>
      </c>
      <c r="EY155" t="s">
        <v>172</v>
      </c>
      <c r="EZ155">
        <v>10</v>
      </c>
      <c r="FC155" t="s">
        <v>257</v>
      </c>
      <c r="FD155">
        <v>0</v>
      </c>
      <c r="FH155" s="179"/>
    </row>
    <row r="156" spans="1:164" ht="15" customHeight="1" x14ac:dyDescent="0.25">
      <c r="A156" t="s">
        <v>1610</v>
      </c>
      <c r="B156" t="s">
        <v>1611</v>
      </c>
      <c r="C156" t="s">
        <v>1612</v>
      </c>
      <c r="D156">
        <v>11</v>
      </c>
      <c r="E156" t="s">
        <v>1478</v>
      </c>
      <c r="F156" t="s">
        <v>1345</v>
      </c>
      <c r="G156" t="s">
        <v>1479</v>
      </c>
      <c r="J156" t="s">
        <v>1613</v>
      </c>
      <c r="K156" t="s">
        <v>1604</v>
      </c>
      <c r="L156">
        <v>25.668485641479489</v>
      </c>
      <c r="M156" t="s">
        <v>177</v>
      </c>
      <c r="N156" t="s">
        <v>178</v>
      </c>
      <c r="O156" t="s">
        <v>178</v>
      </c>
      <c r="P156" t="s">
        <v>178</v>
      </c>
      <c r="Q156" t="s">
        <v>178</v>
      </c>
      <c r="R156" t="s">
        <v>1580</v>
      </c>
      <c r="S156" t="s">
        <v>1614</v>
      </c>
      <c r="T156" t="s">
        <v>178</v>
      </c>
      <c r="V156" t="s">
        <v>609</v>
      </c>
      <c r="W156">
        <v>58000</v>
      </c>
      <c r="X156">
        <v>2500</v>
      </c>
      <c r="Y156" t="s">
        <v>178</v>
      </c>
      <c r="AB156">
        <v>6.1999688148498544</v>
      </c>
      <c r="AC156">
        <v>2.617820024490356</v>
      </c>
      <c r="AD156">
        <v>0</v>
      </c>
      <c r="AE156">
        <v>2275</v>
      </c>
      <c r="AF156">
        <v>1877</v>
      </c>
      <c r="AG156">
        <v>1624</v>
      </c>
      <c r="AH156">
        <v>11477</v>
      </c>
      <c r="AI156">
        <v>12613</v>
      </c>
      <c r="AJ156">
        <v>12613</v>
      </c>
      <c r="AK156">
        <v>14</v>
      </c>
      <c r="AL156">
        <v>11</v>
      </c>
      <c r="AM156">
        <v>46.026363372802727</v>
      </c>
      <c r="AO156">
        <v>384.74200439453119</v>
      </c>
      <c r="AS156">
        <v>0</v>
      </c>
      <c r="AT156">
        <v>0</v>
      </c>
      <c r="AU156">
        <v>0</v>
      </c>
      <c r="AV156">
        <v>0</v>
      </c>
      <c r="AW156">
        <v>0</v>
      </c>
      <c r="AX156">
        <v>0</v>
      </c>
      <c r="AY156">
        <v>0</v>
      </c>
      <c r="AZ156">
        <v>0</v>
      </c>
      <c r="BA156">
        <v>0</v>
      </c>
      <c r="BB156">
        <v>0</v>
      </c>
      <c r="BJ156" t="s">
        <v>342</v>
      </c>
      <c r="BK156">
        <v>0.59325462579727173</v>
      </c>
      <c r="BL156" t="s">
        <v>178</v>
      </c>
      <c r="BM156" t="s">
        <v>178</v>
      </c>
      <c r="BO156" t="s">
        <v>178</v>
      </c>
      <c r="BQ156" t="s">
        <v>1615</v>
      </c>
      <c r="BR156">
        <v>0</v>
      </c>
      <c r="BT156" t="s">
        <v>178</v>
      </c>
      <c r="BZ156" t="s">
        <v>342</v>
      </c>
      <c r="CA156" t="s">
        <v>177</v>
      </c>
      <c r="CB156" t="s">
        <v>1486</v>
      </c>
      <c r="CE156" t="s">
        <v>1611</v>
      </c>
      <c r="CF156" t="s">
        <v>1610</v>
      </c>
      <c r="CG156" t="s">
        <v>1612</v>
      </c>
      <c r="CH156" t="s">
        <v>58</v>
      </c>
      <c r="CI156" t="s">
        <v>609</v>
      </c>
      <c r="CJ156" t="s">
        <v>1037</v>
      </c>
      <c r="CK156" t="s">
        <v>1487</v>
      </c>
      <c r="CL156" t="s">
        <v>38</v>
      </c>
      <c r="CM156">
        <v>58000</v>
      </c>
      <c r="CO156">
        <v>0</v>
      </c>
      <c r="CR156">
        <v>2275</v>
      </c>
      <c r="CS156" t="s">
        <v>1268</v>
      </c>
      <c r="CU156" t="s">
        <v>1597</v>
      </c>
      <c r="CX156">
        <v>1</v>
      </c>
      <c r="CY156">
        <v>67553</v>
      </c>
      <c r="CZ156">
        <v>20103</v>
      </c>
      <c r="DA156" t="s">
        <v>2418</v>
      </c>
      <c r="DB156" t="s">
        <v>250</v>
      </c>
      <c r="DC156">
        <v>1</v>
      </c>
      <c r="DD156">
        <v>0</v>
      </c>
      <c r="DE156" t="s">
        <v>396</v>
      </c>
      <c r="DF156" t="s">
        <v>260</v>
      </c>
      <c r="DG156">
        <v>0</v>
      </c>
      <c r="DH156">
        <v>0</v>
      </c>
      <c r="DK156" t="s">
        <v>1597</v>
      </c>
      <c r="DM156">
        <v>0</v>
      </c>
      <c r="DP156" t="s">
        <v>262</v>
      </c>
      <c r="DQ156">
        <v>0</v>
      </c>
      <c r="DR156">
        <v>0</v>
      </c>
      <c r="DS156" t="s">
        <v>1597</v>
      </c>
      <c r="DU156">
        <v>0</v>
      </c>
      <c r="DV156">
        <v>0</v>
      </c>
      <c r="DZ156" t="s">
        <v>167</v>
      </c>
      <c r="EA156">
        <v>0</v>
      </c>
      <c r="EB156">
        <v>0.59325498342514038</v>
      </c>
      <c r="ED156" t="s">
        <v>168</v>
      </c>
      <c r="EE156">
        <v>7</v>
      </c>
      <c r="EF156">
        <v>0</v>
      </c>
      <c r="EH156" t="s">
        <v>253</v>
      </c>
      <c r="EI156">
        <v>1</v>
      </c>
      <c r="EJ156" t="s">
        <v>342</v>
      </c>
      <c r="EL156" t="s">
        <v>264</v>
      </c>
      <c r="EM156">
        <v>0</v>
      </c>
      <c r="EN156">
        <v>2500</v>
      </c>
      <c r="EO156" t="s">
        <v>1609</v>
      </c>
      <c r="EP156" t="s">
        <v>158</v>
      </c>
      <c r="EQ156">
        <v>7</v>
      </c>
      <c r="ES156" t="s">
        <v>170</v>
      </c>
      <c r="ET156">
        <v>10</v>
      </c>
      <c r="EV156" t="s">
        <v>256</v>
      </c>
      <c r="EW156">
        <v>0</v>
      </c>
      <c r="EY156" t="s">
        <v>172</v>
      </c>
      <c r="EZ156">
        <v>10</v>
      </c>
      <c r="FC156" t="s">
        <v>257</v>
      </c>
      <c r="FD156">
        <v>0</v>
      </c>
      <c r="FH156" s="179"/>
    </row>
    <row r="157" spans="1:164" ht="15" customHeight="1" x14ac:dyDescent="0.25">
      <c r="A157" t="s">
        <v>1619</v>
      </c>
      <c r="B157" t="s">
        <v>1620</v>
      </c>
      <c r="C157" t="s">
        <v>1621</v>
      </c>
      <c r="D157">
        <v>11</v>
      </c>
      <c r="E157" t="s">
        <v>1478</v>
      </c>
      <c r="F157" t="s">
        <v>1345</v>
      </c>
      <c r="G157" t="s">
        <v>1479</v>
      </c>
      <c r="J157" t="s">
        <v>1622</v>
      </c>
      <c r="K157" t="s">
        <v>1481</v>
      </c>
      <c r="L157">
        <v>9.7267007827758789</v>
      </c>
      <c r="M157" t="s">
        <v>177</v>
      </c>
      <c r="N157" t="s">
        <v>178</v>
      </c>
      <c r="O157" t="s">
        <v>178</v>
      </c>
      <c r="P157" t="s">
        <v>178</v>
      </c>
      <c r="Q157" t="s">
        <v>178</v>
      </c>
      <c r="R157" t="s">
        <v>1623</v>
      </c>
      <c r="S157" t="s">
        <v>1624</v>
      </c>
      <c r="T157" t="s">
        <v>178</v>
      </c>
      <c r="V157" t="s">
        <v>1049</v>
      </c>
      <c r="W157">
        <v>565000</v>
      </c>
      <c r="X157">
        <v>3000</v>
      </c>
      <c r="Y157" t="s">
        <v>178</v>
      </c>
      <c r="AB157">
        <v>9.7023002803325653E-2</v>
      </c>
      <c r="AC157">
        <v>8.4480000659823418E-3</v>
      </c>
      <c r="AD157">
        <v>0</v>
      </c>
      <c r="AE157">
        <v>22</v>
      </c>
      <c r="AF157">
        <v>1</v>
      </c>
      <c r="AG157">
        <v>19</v>
      </c>
      <c r="AH157">
        <v>15</v>
      </c>
      <c r="AI157">
        <v>59</v>
      </c>
      <c r="AJ157">
        <v>59</v>
      </c>
      <c r="AK157">
        <v>0</v>
      </c>
      <c r="AL157">
        <v>1</v>
      </c>
      <c r="AM157">
        <v>1.0422250032424929</v>
      </c>
      <c r="AO157">
        <v>10.34431076049805</v>
      </c>
      <c r="AS157">
        <v>0</v>
      </c>
      <c r="AT157">
        <v>1</v>
      </c>
      <c r="AU157">
        <v>0</v>
      </c>
      <c r="AV157">
        <v>0</v>
      </c>
      <c r="AW157">
        <v>0</v>
      </c>
      <c r="AX157">
        <v>0</v>
      </c>
      <c r="AY157">
        <v>0</v>
      </c>
      <c r="AZ157">
        <v>0</v>
      </c>
      <c r="BA157">
        <v>0</v>
      </c>
      <c r="BB157">
        <v>0</v>
      </c>
      <c r="BH157">
        <v>565000</v>
      </c>
      <c r="BI157">
        <v>0.30000001192092901</v>
      </c>
      <c r="BJ157" t="s">
        <v>342</v>
      </c>
      <c r="BK157">
        <v>0.1248565167188644</v>
      </c>
      <c r="BL157" t="s">
        <v>178</v>
      </c>
      <c r="BM157" t="s">
        <v>178</v>
      </c>
      <c r="BO157" t="s">
        <v>178</v>
      </c>
      <c r="BQ157" t="s">
        <v>342</v>
      </c>
      <c r="BR157">
        <v>0</v>
      </c>
      <c r="BT157" t="s">
        <v>178</v>
      </c>
      <c r="BZ157" t="s">
        <v>342</v>
      </c>
      <c r="CA157" t="s">
        <v>177</v>
      </c>
      <c r="CB157" t="s">
        <v>1486</v>
      </c>
      <c r="CE157" t="s">
        <v>1620</v>
      </c>
      <c r="CF157" t="s">
        <v>1619</v>
      </c>
      <c r="CG157" t="s">
        <v>1621</v>
      </c>
      <c r="CH157" t="s">
        <v>58</v>
      </c>
      <c r="CI157" t="s">
        <v>1049</v>
      </c>
      <c r="CJ157" t="s">
        <v>1037</v>
      </c>
      <c r="CK157" t="s">
        <v>1487</v>
      </c>
      <c r="CL157" t="s">
        <v>38</v>
      </c>
      <c r="CM157">
        <v>565000</v>
      </c>
      <c r="CN157">
        <v>0.30000001192092901</v>
      </c>
      <c r="CO157">
        <v>565000</v>
      </c>
      <c r="CR157">
        <v>22</v>
      </c>
      <c r="CS157" t="s">
        <v>1268</v>
      </c>
      <c r="CU157" t="s">
        <v>1597</v>
      </c>
      <c r="CX157">
        <v>1</v>
      </c>
      <c r="CY157">
        <v>16484</v>
      </c>
      <c r="CZ157">
        <v>72</v>
      </c>
      <c r="DA157" t="s">
        <v>2419</v>
      </c>
      <c r="DB157" t="s">
        <v>250</v>
      </c>
      <c r="DC157">
        <v>1</v>
      </c>
      <c r="DD157">
        <v>1</v>
      </c>
      <c r="DE157" t="s">
        <v>2420</v>
      </c>
      <c r="DF157" t="s">
        <v>163</v>
      </c>
      <c r="DG157">
        <v>1</v>
      </c>
      <c r="DH157">
        <v>0</v>
      </c>
      <c r="DK157" t="s">
        <v>1597</v>
      </c>
      <c r="DM157">
        <v>0</v>
      </c>
      <c r="DP157" t="s">
        <v>262</v>
      </c>
      <c r="DQ157">
        <v>0</v>
      </c>
      <c r="DR157">
        <v>0</v>
      </c>
      <c r="DS157" t="s">
        <v>1597</v>
      </c>
      <c r="DU157">
        <v>0</v>
      </c>
      <c r="DV157">
        <v>0</v>
      </c>
      <c r="DZ157" t="s">
        <v>167</v>
      </c>
      <c r="EA157">
        <v>0</v>
      </c>
      <c r="EB157">
        <v>0.1248570010066032</v>
      </c>
      <c r="ED157" t="s">
        <v>252</v>
      </c>
      <c r="EE157">
        <v>1</v>
      </c>
      <c r="EF157">
        <v>0</v>
      </c>
      <c r="EH157" t="s">
        <v>253</v>
      </c>
      <c r="EI157">
        <v>1</v>
      </c>
      <c r="EJ157" t="s">
        <v>342</v>
      </c>
      <c r="EL157" t="s">
        <v>264</v>
      </c>
      <c r="EM157">
        <v>0</v>
      </c>
      <c r="EN157">
        <v>3000</v>
      </c>
      <c r="EO157" t="s">
        <v>2421</v>
      </c>
      <c r="EP157" t="s">
        <v>158</v>
      </c>
      <c r="EQ157">
        <v>7</v>
      </c>
      <c r="ES157" t="s">
        <v>170</v>
      </c>
      <c r="ET157">
        <v>10</v>
      </c>
      <c r="EV157" t="s">
        <v>256</v>
      </c>
      <c r="EW157">
        <v>0</v>
      </c>
      <c r="EY157" t="s">
        <v>172</v>
      </c>
      <c r="EZ157">
        <v>10</v>
      </c>
      <c r="FC157" t="s">
        <v>257</v>
      </c>
      <c r="FD157">
        <v>0</v>
      </c>
      <c r="FH157" s="179"/>
    </row>
    <row r="158" spans="1:164" ht="15" customHeight="1" x14ac:dyDescent="0.25">
      <c r="A158" t="s">
        <v>1625</v>
      </c>
      <c r="B158" t="s">
        <v>1626</v>
      </c>
      <c r="C158" t="s">
        <v>1627</v>
      </c>
      <c r="D158">
        <v>11</v>
      </c>
      <c r="E158" t="s">
        <v>1478</v>
      </c>
      <c r="F158" t="s">
        <v>1532</v>
      </c>
      <c r="G158" t="s">
        <v>1519</v>
      </c>
      <c r="J158" t="s">
        <v>1628</v>
      </c>
      <c r="K158" t="s">
        <v>1604</v>
      </c>
      <c r="L158">
        <v>1.352447509765625</v>
      </c>
      <c r="M158" t="s">
        <v>177</v>
      </c>
      <c r="N158" t="s">
        <v>178</v>
      </c>
      <c r="O158" t="s">
        <v>178</v>
      </c>
      <c r="P158" t="s">
        <v>178</v>
      </c>
      <c r="Q158" t="s">
        <v>178</v>
      </c>
      <c r="R158" t="s">
        <v>1629</v>
      </c>
      <c r="S158" t="s">
        <v>1630</v>
      </c>
      <c r="T158" t="s">
        <v>178</v>
      </c>
      <c r="V158" t="s">
        <v>500</v>
      </c>
      <c r="W158">
        <v>3949000</v>
      </c>
      <c r="X158">
        <v>2500</v>
      </c>
      <c r="Y158" t="s">
        <v>178</v>
      </c>
      <c r="AB158">
        <v>9.0360000729560852E-2</v>
      </c>
      <c r="AC158">
        <v>2.5304000824689869E-2</v>
      </c>
      <c r="AD158">
        <v>0</v>
      </c>
      <c r="AE158">
        <v>13</v>
      </c>
      <c r="AF158">
        <v>2</v>
      </c>
      <c r="AG158">
        <v>6</v>
      </c>
      <c r="AH158">
        <v>14</v>
      </c>
      <c r="AI158">
        <v>22</v>
      </c>
      <c r="AJ158">
        <v>22</v>
      </c>
      <c r="AK158">
        <v>0</v>
      </c>
      <c r="AL158">
        <v>0</v>
      </c>
      <c r="AM158">
        <v>0.10791999846696849</v>
      </c>
      <c r="AO158">
        <v>7.8047189712524414</v>
      </c>
      <c r="AS158">
        <v>0</v>
      </c>
      <c r="AT158">
        <v>0</v>
      </c>
      <c r="AU158">
        <v>0</v>
      </c>
      <c r="AV158">
        <v>0</v>
      </c>
      <c r="AW158">
        <v>0</v>
      </c>
      <c r="AX158">
        <v>0</v>
      </c>
      <c r="AY158">
        <v>0</v>
      </c>
      <c r="AZ158">
        <v>0</v>
      </c>
      <c r="BA158">
        <v>0</v>
      </c>
      <c r="BB158">
        <v>0</v>
      </c>
      <c r="BJ158" t="s">
        <v>342</v>
      </c>
      <c r="BK158">
        <v>0.68339997529983521</v>
      </c>
      <c r="BL158" t="s">
        <v>178</v>
      </c>
      <c r="BM158" t="s">
        <v>178</v>
      </c>
      <c r="BO158" t="s">
        <v>178</v>
      </c>
      <c r="BQ158" t="s">
        <v>1631</v>
      </c>
      <c r="BR158">
        <v>0</v>
      </c>
      <c r="BT158" t="s">
        <v>178</v>
      </c>
      <c r="BZ158" t="s">
        <v>342</v>
      </c>
      <c r="CA158" t="s">
        <v>177</v>
      </c>
      <c r="CB158" t="s">
        <v>1486</v>
      </c>
      <c r="CE158" t="s">
        <v>1626</v>
      </c>
      <c r="CF158" t="s">
        <v>1625</v>
      </c>
      <c r="CG158" t="s">
        <v>1627</v>
      </c>
      <c r="CH158" t="s">
        <v>58</v>
      </c>
      <c r="CI158" t="s">
        <v>500</v>
      </c>
      <c r="CJ158" t="s">
        <v>1037</v>
      </c>
      <c r="CK158" t="s">
        <v>1520</v>
      </c>
      <c r="CL158" t="s">
        <v>51</v>
      </c>
      <c r="CM158">
        <v>3949000</v>
      </c>
      <c r="CO158">
        <v>0</v>
      </c>
      <c r="CR158">
        <v>13</v>
      </c>
      <c r="CS158" t="s">
        <v>1268</v>
      </c>
      <c r="CU158" t="s">
        <v>1597</v>
      </c>
      <c r="CX158">
        <v>1</v>
      </c>
      <c r="CY158">
        <v>2487</v>
      </c>
      <c r="CZ158">
        <v>25</v>
      </c>
      <c r="DA158" t="s">
        <v>2422</v>
      </c>
      <c r="DB158" t="s">
        <v>250</v>
      </c>
      <c r="DC158">
        <v>1</v>
      </c>
      <c r="DD158">
        <v>0</v>
      </c>
      <c r="DE158" t="s">
        <v>396</v>
      </c>
      <c r="DF158" t="s">
        <v>260</v>
      </c>
      <c r="DG158">
        <v>0</v>
      </c>
      <c r="DH158">
        <v>0</v>
      </c>
      <c r="DK158" t="s">
        <v>1597</v>
      </c>
      <c r="DM158">
        <v>0</v>
      </c>
      <c r="DP158" t="s">
        <v>262</v>
      </c>
      <c r="DQ158">
        <v>0</v>
      </c>
      <c r="DR158">
        <v>40.5</v>
      </c>
      <c r="DS158" t="s">
        <v>1488</v>
      </c>
      <c r="DT158" t="s">
        <v>244</v>
      </c>
      <c r="DU158">
        <v>8</v>
      </c>
      <c r="DV158">
        <v>0</v>
      </c>
      <c r="DZ158" t="s">
        <v>167</v>
      </c>
      <c r="EA158">
        <v>0</v>
      </c>
      <c r="EB158">
        <v>0.68339997529983521</v>
      </c>
      <c r="ED158" t="s">
        <v>168</v>
      </c>
      <c r="EE158">
        <v>7</v>
      </c>
      <c r="EF158">
        <v>0</v>
      </c>
      <c r="EH158" t="s">
        <v>253</v>
      </c>
      <c r="EI158">
        <v>1</v>
      </c>
      <c r="EJ158" t="s">
        <v>342</v>
      </c>
      <c r="EL158" t="s">
        <v>264</v>
      </c>
      <c r="EM158">
        <v>0</v>
      </c>
      <c r="EN158">
        <v>2500</v>
      </c>
      <c r="EO158" t="s">
        <v>1609</v>
      </c>
      <c r="EP158" t="s">
        <v>158</v>
      </c>
      <c r="EQ158">
        <v>7</v>
      </c>
      <c r="ES158" t="s">
        <v>170</v>
      </c>
      <c r="ET158">
        <v>10</v>
      </c>
      <c r="EV158" t="s">
        <v>256</v>
      </c>
      <c r="EW158">
        <v>0</v>
      </c>
      <c r="EY158" t="s">
        <v>172</v>
      </c>
      <c r="EZ158">
        <v>10</v>
      </c>
      <c r="FC158" t="s">
        <v>257</v>
      </c>
      <c r="FD158">
        <v>0</v>
      </c>
      <c r="FH158" s="179"/>
    </row>
    <row r="159" spans="1:164" ht="15" customHeight="1" x14ac:dyDescent="0.25">
      <c r="A159" t="s">
        <v>1638</v>
      </c>
      <c r="B159" t="s">
        <v>1639</v>
      </c>
      <c r="C159" t="s">
        <v>1640</v>
      </c>
      <c r="D159">
        <v>11</v>
      </c>
      <c r="E159" t="s">
        <v>1478</v>
      </c>
      <c r="F159" t="s">
        <v>1478</v>
      </c>
      <c r="G159" t="s">
        <v>1519</v>
      </c>
      <c r="J159" t="s">
        <v>1592</v>
      </c>
      <c r="K159" t="s">
        <v>1481</v>
      </c>
      <c r="L159">
        <v>0.31781607866287231</v>
      </c>
      <c r="M159" t="s">
        <v>177</v>
      </c>
      <c r="N159" t="s">
        <v>178</v>
      </c>
      <c r="O159" t="s">
        <v>178</v>
      </c>
      <c r="P159" t="s">
        <v>178</v>
      </c>
      <c r="Q159" t="s">
        <v>178</v>
      </c>
      <c r="R159" t="s">
        <v>1594</v>
      </c>
      <c r="S159" t="s">
        <v>1595</v>
      </c>
      <c r="T159" t="s">
        <v>178</v>
      </c>
      <c r="V159" t="s">
        <v>565</v>
      </c>
      <c r="W159">
        <v>2015000</v>
      </c>
      <c r="X159">
        <v>10000</v>
      </c>
      <c r="Y159" t="s">
        <v>178</v>
      </c>
      <c r="AB159">
        <v>0.1577019989490509</v>
      </c>
      <c r="AC159">
        <v>4.0987998247146613E-2</v>
      </c>
      <c r="AD159">
        <v>0</v>
      </c>
      <c r="AE159">
        <v>20</v>
      </c>
      <c r="AF159">
        <v>18</v>
      </c>
      <c r="AG159">
        <v>19</v>
      </c>
      <c r="AH159">
        <v>32</v>
      </c>
      <c r="AI159">
        <v>42</v>
      </c>
      <c r="AJ159">
        <v>42</v>
      </c>
      <c r="AK159">
        <v>0</v>
      </c>
      <c r="AL159">
        <v>1</v>
      </c>
      <c r="AM159">
        <v>0.38838401436805731</v>
      </c>
      <c r="AO159">
        <v>27.982461929321289</v>
      </c>
      <c r="AS159">
        <v>4</v>
      </c>
      <c r="AT159">
        <v>8</v>
      </c>
      <c r="AU159">
        <v>3</v>
      </c>
      <c r="AV159">
        <v>8</v>
      </c>
      <c r="AW159">
        <v>19</v>
      </c>
      <c r="AX159">
        <v>0</v>
      </c>
      <c r="AY159">
        <v>1</v>
      </c>
      <c r="AZ159">
        <v>1</v>
      </c>
      <c r="BA159">
        <v>0</v>
      </c>
      <c r="BB159">
        <v>0</v>
      </c>
      <c r="BF159" t="s">
        <v>55</v>
      </c>
      <c r="BG159" t="s">
        <v>820</v>
      </c>
      <c r="BH159">
        <v>252000</v>
      </c>
      <c r="BI159">
        <v>1.169999957084656</v>
      </c>
      <c r="BJ159" t="s">
        <v>1641</v>
      </c>
      <c r="BK159">
        <v>0.49369999766349792</v>
      </c>
      <c r="BL159" t="s">
        <v>178</v>
      </c>
      <c r="BM159" t="s">
        <v>178</v>
      </c>
      <c r="BO159" t="s">
        <v>178</v>
      </c>
      <c r="BQ159" t="s">
        <v>1642</v>
      </c>
      <c r="BR159">
        <v>2</v>
      </c>
      <c r="BS159">
        <v>13416</v>
      </c>
      <c r="BT159" t="s">
        <v>178</v>
      </c>
      <c r="BZ159" t="s">
        <v>342</v>
      </c>
      <c r="CA159" t="s">
        <v>177</v>
      </c>
      <c r="CB159" t="s">
        <v>1486</v>
      </c>
      <c r="CE159" t="s">
        <v>1639</v>
      </c>
      <c r="CF159" t="s">
        <v>1638</v>
      </c>
      <c r="CG159" t="s">
        <v>1640</v>
      </c>
      <c r="CH159" t="s">
        <v>58</v>
      </c>
      <c r="CI159" t="s">
        <v>565</v>
      </c>
      <c r="CJ159" t="s">
        <v>49</v>
      </c>
      <c r="CK159" t="s">
        <v>1520</v>
      </c>
      <c r="CL159" t="s">
        <v>38</v>
      </c>
      <c r="CM159">
        <v>2015000</v>
      </c>
      <c r="CN159">
        <v>1.169999957084656</v>
      </c>
      <c r="CO159">
        <v>252000</v>
      </c>
      <c r="CP159" t="s">
        <v>55</v>
      </c>
      <c r="CQ159" t="s">
        <v>820</v>
      </c>
      <c r="CR159">
        <v>20</v>
      </c>
      <c r="CS159" t="s">
        <v>1268</v>
      </c>
      <c r="CT159">
        <v>2.7999999523162842</v>
      </c>
      <c r="CV159" t="s">
        <v>243</v>
      </c>
      <c r="CW159">
        <v>8</v>
      </c>
      <c r="CX159">
        <v>1</v>
      </c>
      <c r="CY159">
        <v>29433</v>
      </c>
      <c r="CZ159">
        <v>65</v>
      </c>
      <c r="DA159" t="s">
        <v>2415</v>
      </c>
      <c r="DB159" t="s">
        <v>141</v>
      </c>
      <c r="DC159">
        <v>4</v>
      </c>
      <c r="DD159">
        <v>8</v>
      </c>
      <c r="DE159" t="s">
        <v>2423</v>
      </c>
      <c r="DF159" t="s">
        <v>142</v>
      </c>
      <c r="DG159">
        <v>4</v>
      </c>
      <c r="DH159">
        <v>4</v>
      </c>
      <c r="DI159">
        <v>1815600</v>
      </c>
      <c r="DJ159">
        <v>0</v>
      </c>
      <c r="DK159" t="s">
        <v>2120</v>
      </c>
      <c r="DL159" t="s">
        <v>237</v>
      </c>
      <c r="DM159">
        <v>10</v>
      </c>
      <c r="DP159" t="s">
        <v>262</v>
      </c>
      <c r="DQ159">
        <v>0</v>
      </c>
      <c r="DR159">
        <v>27</v>
      </c>
      <c r="DS159" t="s">
        <v>1488</v>
      </c>
      <c r="DT159" t="s">
        <v>145</v>
      </c>
      <c r="DU159">
        <v>4</v>
      </c>
      <c r="DV159">
        <v>0</v>
      </c>
      <c r="DZ159" t="s">
        <v>167</v>
      </c>
      <c r="EA159">
        <v>0</v>
      </c>
      <c r="EB159">
        <v>0.49369999766349792</v>
      </c>
      <c r="ED159" t="s">
        <v>146</v>
      </c>
      <c r="EE159">
        <v>4</v>
      </c>
      <c r="EF159">
        <v>1.9999999552965161E-2</v>
      </c>
      <c r="EH159" t="s">
        <v>253</v>
      </c>
      <c r="EI159">
        <v>1</v>
      </c>
      <c r="EJ159" t="s">
        <v>1643</v>
      </c>
      <c r="EL159" t="s">
        <v>157</v>
      </c>
      <c r="EM159">
        <v>4</v>
      </c>
      <c r="EN159">
        <v>10000</v>
      </c>
      <c r="EO159" t="s">
        <v>2424</v>
      </c>
      <c r="EP159" t="s">
        <v>158</v>
      </c>
      <c r="EQ159">
        <v>7</v>
      </c>
      <c r="ES159" t="s">
        <v>170</v>
      </c>
      <c r="ET159">
        <v>10</v>
      </c>
      <c r="EV159" t="s">
        <v>256</v>
      </c>
      <c r="EW159">
        <v>0</v>
      </c>
      <c r="EY159" t="s">
        <v>245</v>
      </c>
      <c r="EZ159">
        <v>6</v>
      </c>
      <c r="FC159" t="s">
        <v>161</v>
      </c>
      <c r="FD159">
        <v>4</v>
      </c>
      <c r="FH159" s="179"/>
    </row>
    <row r="160" spans="1:164" ht="15" customHeight="1" x14ac:dyDescent="0.25">
      <c r="A160" t="s">
        <v>1644</v>
      </c>
      <c r="B160" t="s">
        <v>1645</v>
      </c>
      <c r="C160" t="s">
        <v>1646</v>
      </c>
      <c r="D160">
        <v>11</v>
      </c>
      <c r="E160" t="s">
        <v>1478</v>
      </c>
      <c r="F160" t="s">
        <v>1478</v>
      </c>
      <c r="G160" t="s">
        <v>1519</v>
      </c>
      <c r="J160" t="s">
        <v>1592</v>
      </c>
      <c r="K160" t="s">
        <v>1481</v>
      </c>
      <c r="L160">
        <v>8.3519123494625092E-2</v>
      </c>
      <c r="M160" t="s">
        <v>177</v>
      </c>
      <c r="N160" t="s">
        <v>178</v>
      </c>
      <c r="O160" t="s">
        <v>178</v>
      </c>
      <c r="P160" t="s">
        <v>178</v>
      </c>
      <c r="Q160" t="s">
        <v>178</v>
      </c>
      <c r="R160" t="s">
        <v>1594</v>
      </c>
      <c r="S160" t="s">
        <v>1595</v>
      </c>
      <c r="T160" t="s">
        <v>178</v>
      </c>
      <c r="V160" t="s">
        <v>1262</v>
      </c>
      <c r="W160">
        <v>594000</v>
      </c>
      <c r="X160">
        <v>3000</v>
      </c>
      <c r="Y160" t="s">
        <v>178</v>
      </c>
      <c r="AB160">
        <v>5.6995000690221793E-2</v>
      </c>
      <c r="AC160">
        <v>2.0819000899791721E-2</v>
      </c>
      <c r="AD160">
        <v>0</v>
      </c>
      <c r="AE160">
        <v>16</v>
      </c>
      <c r="AF160">
        <v>18</v>
      </c>
      <c r="AG160">
        <v>15</v>
      </c>
      <c r="AH160">
        <v>13</v>
      </c>
      <c r="AI160">
        <v>37</v>
      </c>
      <c r="AJ160">
        <v>37</v>
      </c>
      <c r="AK160">
        <v>0</v>
      </c>
      <c r="AL160">
        <v>0</v>
      </c>
      <c r="AM160">
        <v>0.26427900791168207</v>
      </c>
      <c r="AO160">
        <v>7.7953448295593262</v>
      </c>
      <c r="AS160">
        <v>4</v>
      </c>
      <c r="AT160">
        <v>6</v>
      </c>
      <c r="AU160">
        <v>3</v>
      </c>
      <c r="AV160">
        <v>6</v>
      </c>
      <c r="AW160">
        <v>13</v>
      </c>
      <c r="AX160">
        <v>0</v>
      </c>
      <c r="AY160">
        <v>1</v>
      </c>
      <c r="AZ160">
        <v>1</v>
      </c>
      <c r="BA160">
        <v>0</v>
      </c>
      <c r="BB160">
        <v>0</v>
      </c>
      <c r="BF160" t="s">
        <v>42</v>
      </c>
      <c r="BG160" t="s">
        <v>43</v>
      </c>
      <c r="BH160">
        <v>99000</v>
      </c>
      <c r="BI160">
        <v>1.279999971389771</v>
      </c>
      <c r="BJ160" t="s">
        <v>1647</v>
      </c>
      <c r="BK160">
        <v>0.49369999766349792</v>
      </c>
      <c r="BL160" t="s">
        <v>178</v>
      </c>
      <c r="BM160" t="s">
        <v>178</v>
      </c>
      <c r="BO160" t="s">
        <v>178</v>
      </c>
      <c r="BQ160" t="s">
        <v>1648</v>
      </c>
      <c r="BR160">
        <v>2</v>
      </c>
      <c r="BS160">
        <v>2864</v>
      </c>
      <c r="BT160" t="s">
        <v>178</v>
      </c>
      <c r="BZ160" t="s">
        <v>342</v>
      </c>
      <c r="CA160" t="s">
        <v>177</v>
      </c>
      <c r="CB160" t="s">
        <v>1486</v>
      </c>
      <c r="CE160" t="s">
        <v>1645</v>
      </c>
      <c r="CF160" t="s">
        <v>1644</v>
      </c>
      <c r="CG160" t="s">
        <v>1646</v>
      </c>
      <c r="CH160" t="s">
        <v>58</v>
      </c>
      <c r="CI160" t="s">
        <v>1262</v>
      </c>
      <c r="CJ160" t="s">
        <v>49</v>
      </c>
      <c r="CK160" t="s">
        <v>1520</v>
      </c>
      <c r="CL160" t="s">
        <v>38</v>
      </c>
      <c r="CM160">
        <v>594000</v>
      </c>
      <c r="CN160">
        <v>1.279999971389771</v>
      </c>
      <c r="CO160">
        <v>99000</v>
      </c>
      <c r="CP160" t="s">
        <v>42</v>
      </c>
      <c r="CQ160" t="s">
        <v>43</v>
      </c>
      <c r="CR160">
        <v>16</v>
      </c>
      <c r="CS160" t="s">
        <v>1268</v>
      </c>
      <c r="CT160">
        <v>2.470000028610229</v>
      </c>
      <c r="CV160" t="s">
        <v>243</v>
      </c>
      <c r="CW160">
        <v>8</v>
      </c>
      <c r="CX160">
        <v>1</v>
      </c>
      <c r="CY160">
        <v>29433</v>
      </c>
      <c r="CZ160">
        <v>42</v>
      </c>
      <c r="DA160" t="s">
        <v>2415</v>
      </c>
      <c r="DB160" t="s">
        <v>250</v>
      </c>
      <c r="DC160">
        <v>1</v>
      </c>
      <c r="DD160">
        <v>6</v>
      </c>
      <c r="DE160" t="s">
        <v>2425</v>
      </c>
      <c r="DF160" t="s">
        <v>142</v>
      </c>
      <c r="DG160">
        <v>4</v>
      </c>
      <c r="DH160">
        <v>4</v>
      </c>
      <c r="DI160">
        <v>1647207</v>
      </c>
      <c r="DJ160">
        <v>0</v>
      </c>
      <c r="DK160" t="s">
        <v>2120</v>
      </c>
      <c r="DL160" t="s">
        <v>237</v>
      </c>
      <c r="DM160">
        <v>10</v>
      </c>
      <c r="DP160" t="s">
        <v>262</v>
      </c>
      <c r="DQ160">
        <v>0</v>
      </c>
      <c r="DR160">
        <v>27</v>
      </c>
      <c r="DS160" t="s">
        <v>1488</v>
      </c>
      <c r="DT160" t="s">
        <v>145</v>
      </c>
      <c r="DU160">
        <v>4</v>
      </c>
      <c r="DV160">
        <v>0</v>
      </c>
      <c r="DZ160" t="s">
        <v>167</v>
      </c>
      <c r="EA160">
        <v>0</v>
      </c>
      <c r="EB160">
        <v>0.49369999766349792</v>
      </c>
      <c r="ED160" t="s">
        <v>146</v>
      </c>
      <c r="EE160">
        <v>4</v>
      </c>
      <c r="EF160">
        <v>1.9999999552965161E-2</v>
      </c>
      <c r="EH160" t="s">
        <v>253</v>
      </c>
      <c r="EI160">
        <v>1</v>
      </c>
      <c r="EJ160" t="s">
        <v>1647</v>
      </c>
      <c r="EL160" t="s">
        <v>169</v>
      </c>
      <c r="EM160">
        <v>1</v>
      </c>
      <c r="EN160">
        <v>3000</v>
      </c>
      <c r="EO160" t="s">
        <v>2426</v>
      </c>
      <c r="EP160" t="s">
        <v>158</v>
      </c>
      <c r="EQ160">
        <v>7</v>
      </c>
      <c r="ES160" t="s">
        <v>170</v>
      </c>
      <c r="ET160">
        <v>10</v>
      </c>
      <c r="EV160" t="s">
        <v>256</v>
      </c>
      <c r="EW160">
        <v>0</v>
      </c>
      <c r="EY160" t="s">
        <v>245</v>
      </c>
      <c r="EZ160">
        <v>6</v>
      </c>
      <c r="FC160" t="s">
        <v>161</v>
      </c>
      <c r="FD160">
        <v>4</v>
      </c>
      <c r="FH160" s="179"/>
    </row>
    <row r="161" spans="1:164" ht="15" customHeight="1" x14ac:dyDescent="0.25">
      <c r="A161" t="s">
        <v>1649</v>
      </c>
      <c r="B161" t="s">
        <v>1650</v>
      </c>
      <c r="C161" t="s">
        <v>1651</v>
      </c>
      <c r="D161">
        <v>11</v>
      </c>
      <c r="E161" t="s">
        <v>1478</v>
      </c>
      <c r="F161" t="s">
        <v>1635</v>
      </c>
      <c r="G161" t="s">
        <v>1636</v>
      </c>
      <c r="J161" t="s">
        <v>1652</v>
      </c>
      <c r="K161" t="s">
        <v>1481</v>
      </c>
      <c r="L161">
        <v>0.1476943641901016</v>
      </c>
      <c r="M161" t="s">
        <v>177</v>
      </c>
      <c r="N161" t="s">
        <v>178</v>
      </c>
      <c r="O161" t="s">
        <v>178</v>
      </c>
      <c r="P161" t="s">
        <v>178</v>
      </c>
      <c r="Q161" t="s">
        <v>178</v>
      </c>
      <c r="R161" t="s">
        <v>1653</v>
      </c>
      <c r="S161" t="s">
        <v>1654</v>
      </c>
      <c r="T161" t="s">
        <v>178</v>
      </c>
      <c r="V161" t="s">
        <v>500</v>
      </c>
      <c r="W161">
        <v>8350000</v>
      </c>
      <c r="X161">
        <v>42000</v>
      </c>
      <c r="Y161" t="s">
        <v>177</v>
      </c>
      <c r="AB161">
        <v>0.123029999434948</v>
      </c>
      <c r="AC161">
        <v>9.2759998515248299E-3</v>
      </c>
      <c r="AD161">
        <v>0</v>
      </c>
      <c r="AE161">
        <v>2</v>
      </c>
      <c r="AF161">
        <v>2</v>
      </c>
      <c r="AG161">
        <v>2</v>
      </c>
      <c r="AH161">
        <v>0</v>
      </c>
      <c r="AI161">
        <v>2</v>
      </c>
      <c r="AJ161">
        <v>2</v>
      </c>
      <c r="AK161">
        <v>0</v>
      </c>
      <c r="AL161">
        <v>0</v>
      </c>
      <c r="AM161">
        <v>0.10755400359630581</v>
      </c>
      <c r="AO161">
        <v>67.811965942382813</v>
      </c>
      <c r="AS161">
        <v>2</v>
      </c>
      <c r="AT161">
        <v>2</v>
      </c>
      <c r="AU161">
        <v>0</v>
      </c>
      <c r="AV161">
        <v>2</v>
      </c>
      <c r="AW161">
        <v>4</v>
      </c>
      <c r="AX161">
        <v>0</v>
      </c>
      <c r="AY161">
        <v>0</v>
      </c>
      <c r="AZ161">
        <v>0</v>
      </c>
      <c r="BA161">
        <v>0</v>
      </c>
      <c r="BB161">
        <v>0</v>
      </c>
      <c r="BF161" t="s">
        <v>820</v>
      </c>
      <c r="BG161" t="s">
        <v>820</v>
      </c>
      <c r="BH161">
        <v>4175000</v>
      </c>
      <c r="BI161">
        <v>0.25</v>
      </c>
      <c r="BJ161" t="s">
        <v>1655</v>
      </c>
      <c r="BK161">
        <v>0.1284999996423721</v>
      </c>
      <c r="BL161" t="s">
        <v>178</v>
      </c>
      <c r="BM161" t="s">
        <v>178</v>
      </c>
      <c r="BO161" t="s">
        <v>178</v>
      </c>
      <c r="BQ161" t="s">
        <v>1656</v>
      </c>
      <c r="BR161">
        <v>2.0999999046325679</v>
      </c>
      <c r="BS161">
        <v>8714</v>
      </c>
      <c r="BT161" t="s">
        <v>178</v>
      </c>
      <c r="BZ161" t="s">
        <v>1657</v>
      </c>
      <c r="CA161" t="s">
        <v>177</v>
      </c>
      <c r="CB161" t="s">
        <v>1486</v>
      </c>
      <c r="CE161" t="s">
        <v>1650</v>
      </c>
      <c r="CF161" t="s">
        <v>1649</v>
      </c>
      <c r="CG161" t="s">
        <v>1651</v>
      </c>
      <c r="CH161" t="s">
        <v>58</v>
      </c>
      <c r="CI161" t="s">
        <v>500</v>
      </c>
      <c r="CJ161" t="s">
        <v>49</v>
      </c>
      <c r="CK161" t="s">
        <v>1637</v>
      </c>
      <c r="CL161" t="s">
        <v>38</v>
      </c>
      <c r="CM161">
        <v>8350000</v>
      </c>
      <c r="CN161">
        <v>0.25</v>
      </c>
      <c r="CO161">
        <v>4175000</v>
      </c>
      <c r="CP161" t="s">
        <v>820</v>
      </c>
      <c r="CQ161" t="s">
        <v>820</v>
      </c>
      <c r="CR161">
        <v>2</v>
      </c>
      <c r="CS161" t="s">
        <v>1268</v>
      </c>
      <c r="CT161">
        <v>1.700000047683716</v>
      </c>
      <c r="CV161" t="s">
        <v>247</v>
      </c>
      <c r="CW161">
        <v>6</v>
      </c>
      <c r="CX161">
        <v>1</v>
      </c>
      <c r="CY161">
        <v>66974</v>
      </c>
      <c r="CZ161">
        <v>2</v>
      </c>
      <c r="DA161" t="s">
        <v>2427</v>
      </c>
      <c r="DB161" t="s">
        <v>235</v>
      </c>
      <c r="DC161">
        <v>10</v>
      </c>
      <c r="DD161">
        <v>2</v>
      </c>
      <c r="DE161" t="s">
        <v>2120</v>
      </c>
      <c r="DF161" t="s">
        <v>236</v>
      </c>
      <c r="DG161">
        <v>10</v>
      </c>
      <c r="DH161">
        <v>2</v>
      </c>
      <c r="DI161">
        <v>41800</v>
      </c>
      <c r="DJ161">
        <v>19600</v>
      </c>
      <c r="DK161" t="s">
        <v>2428</v>
      </c>
      <c r="DL161" t="s">
        <v>248</v>
      </c>
      <c r="DM161">
        <v>6</v>
      </c>
      <c r="DP161" t="s">
        <v>262</v>
      </c>
      <c r="DQ161">
        <v>0</v>
      </c>
      <c r="DR161">
        <v>33.75</v>
      </c>
      <c r="DS161" t="s">
        <v>1488</v>
      </c>
      <c r="DT161" t="s">
        <v>249</v>
      </c>
      <c r="DU161">
        <v>6</v>
      </c>
      <c r="DV161">
        <v>0</v>
      </c>
      <c r="DZ161" t="s">
        <v>167</v>
      </c>
      <c r="EA161">
        <v>0</v>
      </c>
      <c r="EB161">
        <v>0.1284999996423721</v>
      </c>
      <c r="ED161" t="s">
        <v>252</v>
      </c>
      <c r="EE161">
        <v>1</v>
      </c>
      <c r="EF161">
        <v>2.0999999716877941E-2</v>
      </c>
      <c r="EH161" t="s">
        <v>253</v>
      </c>
      <c r="EI161">
        <v>1</v>
      </c>
      <c r="EJ161" t="s">
        <v>1655</v>
      </c>
      <c r="EL161" t="s">
        <v>157</v>
      </c>
      <c r="EM161">
        <v>4</v>
      </c>
      <c r="EN161">
        <v>42000</v>
      </c>
      <c r="EO161" t="s">
        <v>2429</v>
      </c>
      <c r="EP161" t="s">
        <v>158</v>
      </c>
      <c r="EQ161">
        <v>7</v>
      </c>
      <c r="ES161" t="s">
        <v>159</v>
      </c>
      <c r="ET161">
        <v>6</v>
      </c>
      <c r="EV161" t="s">
        <v>256</v>
      </c>
      <c r="EW161">
        <v>0</v>
      </c>
      <c r="EY161" t="s">
        <v>245</v>
      </c>
      <c r="EZ161">
        <v>6</v>
      </c>
      <c r="FC161" t="s">
        <v>257</v>
      </c>
      <c r="FD161">
        <v>0</v>
      </c>
      <c r="FH161" s="179"/>
    </row>
    <row r="162" spans="1:164" ht="15" customHeight="1" x14ac:dyDescent="0.25">
      <c r="A162" t="s">
        <v>1658</v>
      </c>
      <c r="B162" t="s">
        <v>1659</v>
      </c>
      <c r="C162" t="s">
        <v>1660</v>
      </c>
      <c r="D162">
        <v>11</v>
      </c>
      <c r="E162" t="s">
        <v>1478</v>
      </c>
      <c r="F162" t="s">
        <v>1635</v>
      </c>
      <c r="G162" t="s">
        <v>1636</v>
      </c>
      <c r="J162" t="s">
        <v>1652</v>
      </c>
      <c r="K162" t="s">
        <v>1481</v>
      </c>
      <c r="L162">
        <v>3.1879827976226811</v>
      </c>
      <c r="M162" t="s">
        <v>177</v>
      </c>
      <c r="N162" t="s">
        <v>178</v>
      </c>
      <c r="O162" t="s">
        <v>178</v>
      </c>
      <c r="P162" t="s">
        <v>178</v>
      </c>
      <c r="Q162" t="s">
        <v>178</v>
      </c>
      <c r="R162" t="s">
        <v>1653</v>
      </c>
      <c r="S162" t="s">
        <v>1654</v>
      </c>
      <c r="T162" t="s">
        <v>178</v>
      </c>
      <c r="V162" t="s">
        <v>500</v>
      </c>
      <c r="W162">
        <v>58395000</v>
      </c>
      <c r="X162">
        <v>292000</v>
      </c>
      <c r="Y162" t="s">
        <v>177</v>
      </c>
      <c r="AB162">
        <v>2.923449039459229</v>
      </c>
      <c r="AC162">
        <v>0.2000499963760376</v>
      </c>
      <c r="AD162">
        <v>0</v>
      </c>
      <c r="AE162">
        <v>56</v>
      </c>
      <c r="AF162">
        <v>42</v>
      </c>
      <c r="AG162">
        <v>42</v>
      </c>
      <c r="AH162">
        <v>67</v>
      </c>
      <c r="AI162">
        <v>146</v>
      </c>
      <c r="AJ162">
        <v>146</v>
      </c>
      <c r="AK162">
        <v>0</v>
      </c>
      <c r="AL162">
        <v>3</v>
      </c>
      <c r="AM162">
        <v>3.228720903396606</v>
      </c>
      <c r="AO162">
        <v>640.6041259765625</v>
      </c>
      <c r="AS162">
        <v>2</v>
      </c>
      <c r="AT162">
        <v>38</v>
      </c>
      <c r="AU162">
        <v>0</v>
      </c>
      <c r="AV162">
        <v>29</v>
      </c>
      <c r="AW162">
        <v>52</v>
      </c>
      <c r="AX162">
        <v>0</v>
      </c>
      <c r="AY162">
        <v>0</v>
      </c>
      <c r="AZ162">
        <v>0</v>
      </c>
      <c r="BA162">
        <v>0</v>
      </c>
      <c r="BB162">
        <v>0</v>
      </c>
      <c r="BF162" t="s">
        <v>43</v>
      </c>
      <c r="BG162" t="s">
        <v>820</v>
      </c>
      <c r="BH162">
        <v>1537000</v>
      </c>
      <c r="BI162">
        <v>0.10000000149011611</v>
      </c>
      <c r="BJ162" t="s">
        <v>342</v>
      </c>
      <c r="BK162">
        <v>0.26700401306152338</v>
      </c>
      <c r="BL162" t="s">
        <v>178</v>
      </c>
      <c r="BM162" t="s">
        <v>178</v>
      </c>
      <c r="BO162" t="s">
        <v>178</v>
      </c>
      <c r="BQ162" t="s">
        <v>1642</v>
      </c>
      <c r="BR162">
        <v>1.299999952316284</v>
      </c>
      <c r="BS162">
        <v>38010</v>
      </c>
      <c r="BT162" t="s">
        <v>178</v>
      </c>
      <c r="BZ162" t="s">
        <v>1661</v>
      </c>
      <c r="CA162" t="s">
        <v>177</v>
      </c>
      <c r="CB162" t="s">
        <v>1486</v>
      </c>
      <c r="CE162" t="s">
        <v>1659</v>
      </c>
      <c r="CF162" t="s">
        <v>1658</v>
      </c>
      <c r="CG162" t="s">
        <v>1660</v>
      </c>
      <c r="CH162" t="s">
        <v>58</v>
      </c>
      <c r="CI162" t="s">
        <v>500</v>
      </c>
      <c r="CJ162" t="s">
        <v>1662</v>
      </c>
      <c r="CK162" t="s">
        <v>1637</v>
      </c>
      <c r="CL162" t="s">
        <v>38</v>
      </c>
      <c r="CM162">
        <v>58395000</v>
      </c>
      <c r="CN162">
        <v>0.10000000149011611</v>
      </c>
      <c r="CO162">
        <v>1537000</v>
      </c>
      <c r="CP162" t="s">
        <v>43</v>
      </c>
      <c r="CQ162" t="s">
        <v>820</v>
      </c>
      <c r="CR162">
        <v>56</v>
      </c>
      <c r="CS162" t="s">
        <v>1268</v>
      </c>
      <c r="CT162">
        <v>2.2699999809265141</v>
      </c>
      <c r="CV162" t="s">
        <v>243</v>
      </c>
      <c r="CW162">
        <v>8</v>
      </c>
      <c r="CX162">
        <v>2</v>
      </c>
      <c r="CY162">
        <v>66974</v>
      </c>
      <c r="CZ162">
        <v>184</v>
      </c>
      <c r="DA162" t="s">
        <v>2427</v>
      </c>
      <c r="DB162" t="s">
        <v>141</v>
      </c>
      <c r="DC162">
        <v>4</v>
      </c>
      <c r="DD162">
        <v>38</v>
      </c>
      <c r="DE162" t="s">
        <v>2430</v>
      </c>
      <c r="DF162" t="s">
        <v>155</v>
      </c>
      <c r="DG162">
        <v>7</v>
      </c>
      <c r="DH162">
        <v>2</v>
      </c>
      <c r="DI162">
        <v>1797957</v>
      </c>
      <c r="DJ162">
        <v>1440398</v>
      </c>
      <c r="DK162" t="s">
        <v>2431</v>
      </c>
      <c r="DL162" t="s">
        <v>261</v>
      </c>
      <c r="DM162">
        <v>2</v>
      </c>
      <c r="DP162" t="s">
        <v>262</v>
      </c>
      <c r="DQ162">
        <v>0</v>
      </c>
      <c r="DR162">
        <v>33.75</v>
      </c>
      <c r="DS162" t="s">
        <v>1488</v>
      </c>
      <c r="DT162" t="s">
        <v>249</v>
      </c>
      <c r="DU162">
        <v>6</v>
      </c>
      <c r="DV162">
        <v>0</v>
      </c>
      <c r="DZ162" t="s">
        <v>167</v>
      </c>
      <c r="EA162">
        <v>0</v>
      </c>
      <c r="EB162">
        <v>0.26700401306152338</v>
      </c>
      <c r="ED162" t="s">
        <v>146</v>
      </c>
      <c r="EE162">
        <v>4</v>
      </c>
      <c r="EF162">
        <v>1.30000002682209E-2</v>
      </c>
      <c r="EH162" t="s">
        <v>253</v>
      </c>
      <c r="EI162">
        <v>1</v>
      </c>
      <c r="EJ162" t="s">
        <v>342</v>
      </c>
      <c r="EL162" t="s">
        <v>264</v>
      </c>
      <c r="EM162">
        <v>0</v>
      </c>
      <c r="EN162">
        <v>292000</v>
      </c>
      <c r="EO162" t="s">
        <v>2432</v>
      </c>
      <c r="EP162" t="s">
        <v>158</v>
      </c>
      <c r="EQ162">
        <v>7</v>
      </c>
      <c r="ES162" t="s">
        <v>159</v>
      </c>
      <c r="ET162">
        <v>6</v>
      </c>
      <c r="EV162" t="s">
        <v>256</v>
      </c>
      <c r="EW162">
        <v>0</v>
      </c>
      <c r="EY162" t="s">
        <v>245</v>
      </c>
      <c r="EZ162">
        <v>6</v>
      </c>
      <c r="FC162" t="s">
        <v>257</v>
      </c>
      <c r="FD162">
        <v>0</v>
      </c>
      <c r="FH162" s="179"/>
    </row>
    <row r="163" spans="1:164" ht="15" customHeight="1" x14ac:dyDescent="0.25">
      <c r="A163" t="s">
        <v>1663</v>
      </c>
      <c r="B163" t="s">
        <v>1664</v>
      </c>
      <c r="C163" t="s">
        <v>1665</v>
      </c>
      <c r="D163">
        <v>11</v>
      </c>
      <c r="E163" t="s">
        <v>1478</v>
      </c>
      <c r="F163" t="s">
        <v>1478</v>
      </c>
      <c r="G163" t="s">
        <v>1479</v>
      </c>
      <c r="J163" t="s">
        <v>1666</v>
      </c>
      <c r="K163" t="s">
        <v>1481</v>
      </c>
      <c r="L163">
        <v>365.32785034179688</v>
      </c>
      <c r="M163" t="s">
        <v>177</v>
      </c>
      <c r="N163" t="s">
        <v>177</v>
      </c>
      <c r="O163" t="s">
        <v>178</v>
      </c>
      <c r="P163" t="s">
        <v>178</v>
      </c>
      <c r="Q163" t="s">
        <v>178</v>
      </c>
      <c r="R163" t="s">
        <v>1667</v>
      </c>
      <c r="S163" t="s">
        <v>1668</v>
      </c>
      <c r="T163" t="s">
        <v>178</v>
      </c>
      <c r="V163" t="s">
        <v>500</v>
      </c>
      <c r="W163">
        <v>15133000</v>
      </c>
      <c r="X163">
        <v>76000</v>
      </c>
      <c r="Y163" t="s">
        <v>178</v>
      </c>
      <c r="AB163">
        <v>271.57958984375</v>
      </c>
      <c r="AC163">
        <v>20.448337554931641</v>
      </c>
      <c r="AD163">
        <v>0</v>
      </c>
      <c r="AE163">
        <v>4637</v>
      </c>
      <c r="AF163">
        <v>1621</v>
      </c>
      <c r="AG163">
        <v>2953</v>
      </c>
      <c r="AH163">
        <v>5446</v>
      </c>
      <c r="AI163">
        <v>7280</v>
      </c>
      <c r="AJ163">
        <v>7280</v>
      </c>
      <c r="AK163">
        <v>75</v>
      </c>
      <c r="AL163">
        <v>16</v>
      </c>
      <c r="AM163">
        <v>188.9605407714844</v>
      </c>
      <c r="AO163">
        <v>85276.015625</v>
      </c>
      <c r="AS163">
        <v>1622</v>
      </c>
      <c r="AT163">
        <v>100</v>
      </c>
      <c r="AU163">
        <v>95</v>
      </c>
      <c r="AV163">
        <v>80</v>
      </c>
      <c r="AW163">
        <v>287</v>
      </c>
      <c r="AX163">
        <v>0</v>
      </c>
      <c r="AY163">
        <v>0</v>
      </c>
      <c r="AZ163">
        <v>0</v>
      </c>
      <c r="BA163">
        <v>0</v>
      </c>
      <c r="BB163">
        <v>0</v>
      </c>
      <c r="BF163" t="s">
        <v>43</v>
      </c>
      <c r="BG163" t="s">
        <v>820</v>
      </c>
      <c r="BH163">
        <v>151000</v>
      </c>
      <c r="BI163">
        <v>1.570000052452087</v>
      </c>
      <c r="BJ163" t="s">
        <v>2433</v>
      </c>
      <c r="BK163">
        <v>0.67142701148986816</v>
      </c>
      <c r="BL163" t="s">
        <v>178</v>
      </c>
      <c r="BM163" t="s">
        <v>178</v>
      </c>
      <c r="BO163" t="s">
        <v>178</v>
      </c>
      <c r="BQ163" t="s">
        <v>1669</v>
      </c>
      <c r="BR163">
        <v>0</v>
      </c>
      <c r="BS163">
        <v>166047</v>
      </c>
      <c r="BT163" t="s">
        <v>178</v>
      </c>
      <c r="BZ163" t="s">
        <v>342</v>
      </c>
      <c r="CA163" t="s">
        <v>177</v>
      </c>
      <c r="CB163" t="s">
        <v>1486</v>
      </c>
      <c r="CE163" t="s">
        <v>1664</v>
      </c>
      <c r="CF163" t="s">
        <v>1663</v>
      </c>
      <c r="CG163" t="s">
        <v>1665</v>
      </c>
      <c r="CH163" t="s">
        <v>58</v>
      </c>
      <c r="CI163" t="s">
        <v>500</v>
      </c>
      <c r="CJ163" t="s">
        <v>49</v>
      </c>
      <c r="CK163" t="s">
        <v>1487</v>
      </c>
      <c r="CL163" t="s">
        <v>38</v>
      </c>
      <c r="CM163">
        <v>15133000</v>
      </c>
      <c r="CN163">
        <v>1.570000052452087</v>
      </c>
      <c r="CO163">
        <v>151000</v>
      </c>
      <c r="CP163" t="s">
        <v>43</v>
      </c>
      <c r="CQ163" t="s">
        <v>820</v>
      </c>
      <c r="CR163">
        <v>4637</v>
      </c>
      <c r="CS163" t="s">
        <v>1268</v>
      </c>
      <c r="CT163">
        <v>8.6669998168945313</v>
      </c>
      <c r="CV163" t="s">
        <v>153</v>
      </c>
      <c r="CW163">
        <v>10</v>
      </c>
      <c r="CX163">
        <v>4</v>
      </c>
      <c r="CY163">
        <v>87085</v>
      </c>
      <c r="CZ163">
        <v>10973</v>
      </c>
      <c r="DA163" t="s">
        <v>2434</v>
      </c>
      <c r="DB163" t="s">
        <v>154</v>
      </c>
      <c r="DC163">
        <v>7</v>
      </c>
      <c r="DD163">
        <v>100</v>
      </c>
      <c r="DE163" t="s">
        <v>2147</v>
      </c>
      <c r="DF163" t="s">
        <v>163</v>
      </c>
      <c r="DG163">
        <v>1</v>
      </c>
      <c r="DH163">
        <v>1622</v>
      </c>
      <c r="DI163">
        <v>57799456</v>
      </c>
      <c r="DJ163">
        <v>8143570</v>
      </c>
      <c r="DK163" t="s">
        <v>2435</v>
      </c>
      <c r="DL163" t="s">
        <v>143</v>
      </c>
      <c r="DM163">
        <v>8</v>
      </c>
      <c r="DP163" t="s">
        <v>262</v>
      </c>
      <c r="DQ163">
        <v>0</v>
      </c>
      <c r="DR163">
        <v>31.5</v>
      </c>
      <c r="DS163" t="s">
        <v>1488</v>
      </c>
      <c r="DT163" t="s">
        <v>249</v>
      </c>
      <c r="DU163">
        <v>6</v>
      </c>
      <c r="DV163">
        <v>0</v>
      </c>
      <c r="DZ163" t="s">
        <v>167</v>
      </c>
      <c r="EA163">
        <v>0</v>
      </c>
      <c r="EB163">
        <v>0.67142701148986816</v>
      </c>
      <c r="ED163" t="s">
        <v>168</v>
      </c>
      <c r="EE163">
        <v>7</v>
      </c>
      <c r="EF163">
        <v>0</v>
      </c>
      <c r="EH163" t="s">
        <v>253</v>
      </c>
      <c r="EI163">
        <v>1</v>
      </c>
      <c r="EJ163" t="s">
        <v>2436</v>
      </c>
      <c r="EL163" t="s">
        <v>157</v>
      </c>
      <c r="EM163">
        <v>4</v>
      </c>
      <c r="EN163">
        <v>76000</v>
      </c>
      <c r="EO163" t="s">
        <v>2437</v>
      </c>
      <c r="EP163" t="s">
        <v>158</v>
      </c>
      <c r="EQ163">
        <v>7</v>
      </c>
      <c r="ES163" t="s">
        <v>159</v>
      </c>
      <c r="ET163">
        <v>6</v>
      </c>
      <c r="EV163" t="s">
        <v>256</v>
      </c>
      <c r="EW163">
        <v>0</v>
      </c>
      <c r="EY163" t="s">
        <v>245</v>
      </c>
      <c r="EZ163">
        <v>6</v>
      </c>
      <c r="FC163" t="s">
        <v>257</v>
      </c>
      <c r="FD163">
        <v>0</v>
      </c>
      <c r="FH163" s="179"/>
    </row>
    <row r="164" spans="1:164" ht="15" customHeight="1" x14ac:dyDescent="0.25">
      <c r="A164" t="s">
        <v>1670</v>
      </c>
      <c r="B164" t="s">
        <v>1671</v>
      </c>
      <c r="C164" t="s">
        <v>1672</v>
      </c>
      <c r="D164">
        <v>11</v>
      </c>
      <c r="E164" t="s">
        <v>1478</v>
      </c>
      <c r="F164" t="s">
        <v>1345</v>
      </c>
      <c r="G164" t="s">
        <v>1479</v>
      </c>
      <c r="J164" t="s">
        <v>1613</v>
      </c>
      <c r="K164" t="s">
        <v>1604</v>
      </c>
      <c r="L164">
        <v>25.69345664978027</v>
      </c>
      <c r="M164" t="s">
        <v>177</v>
      </c>
      <c r="N164" t="s">
        <v>178</v>
      </c>
      <c r="O164" t="s">
        <v>178</v>
      </c>
      <c r="P164" t="s">
        <v>178</v>
      </c>
      <c r="Q164" t="s">
        <v>178</v>
      </c>
      <c r="R164" t="s">
        <v>1580</v>
      </c>
      <c r="S164" t="s">
        <v>1614</v>
      </c>
      <c r="T164" t="s">
        <v>178</v>
      </c>
      <c r="V164" t="s">
        <v>609</v>
      </c>
      <c r="W164">
        <v>339000</v>
      </c>
      <c r="X164">
        <v>39000</v>
      </c>
      <c r="Y164" t="s">
        <v>178</v>
      </c>
      <c r="AB164">
        <v>6.1694979667663574</v>
      </c>
      <c r="AC164">
        <v>2.6215569972991939</v>
      </c>
      <c r="AD164">
        <v>0</v>
      </c>
      <c r="AE164">
        <v>2278</v>
      </c>
      <c r="AF164">
        <v>1884</v>
      </c>
      <c r="AG164">
        <v>1626</v>
      </c>
      <c r="AH164">
        <v>11520</v>
      </c>
      <c r="AI164">
        <v>12618</v>
      </c>
      <c r="AJ164">
        <v>12618</v>
      </c>
      <c r="AK164">
        <v>14</v>
      </c>
      <c r="AL164">
        <v>12</v>
      </c>
      <c r="AM164">
        <v>46.889999389648438</v>
      </c>
      <c r="AO164">
        <v>387.55557250976563</v>
      </c>
      <c r="AS164">
        <v>0</v>
      </c>
      <c r="AT164">
        <v>0</v>
      </c>
      <c r="AU164">
        <v>0</v>
      </c>
      <c r="AV164">
        <v>0</v>
      </c>
      <c r="AW164">
        <v>0</v>
      </c>
      <c r="AX164">
        <v>0</v>
      </c>
      <c r="AY164">
        <v>0</v>
      </c>
      <c r="AZ164">
        <v>0</v>
      </c>
      <c r="BA164">
        <v>0</v>
      </c>
      <c r="BB164">
        <v>0</v>
      </c>
      <c r="BJ164" t="s">
        <v>342</v>
      </c>
      <c r="BK164">
        <v>0.59355729818344116</v>
      </c>
      <c r="BL164" t="s">
        <v>178</v>
      </c>
      <c r="BM164" t="s">
        <v>178</v>
      </c>
      <c r="BO164" t="s">
        <v>178</v>
      </c>
      <c r="BQ164" t="s">
        <v>1673</v>
      </c>
      <c r="BR164">
        <v>0</v>
      </c>
      <c r="BT164" t="s">
        <v>178</v>
      </c>
      <c r="BZ164" t="s">
        <v>342</v>
      </c>
      <c r="CA164" t="s">
        <v>177</v>
      </c>
      <c r="CB164" t="s">
        <v>1486</v>
      </c>
      <c r="CE164" t="s">
        <v>1671</v>
      </c>
      <c r="CF164" t="s">
        <v>1670</v>
      </c>
      <c r="CG164" t="s">
        <v>1672</v>
      </c>
      <c r="CH164" t="s">
        <v>58</v>
      </c>
      <c r="CI164" t="s">
        <v>609</v>
      </c>
      <c r="CJ164" t="s">
        <v>1037</v>
      </c>
      <c r="CK164" t="s">
        <v>1487</v>
      </c>
      <c r="CL164" t="s">
        <v>38</v>
      </c>
      <c r="CM164">
        <v>339000</v>
      </c>
      <c r="CR164">
        <v>2278</v>
      </c>
      <c r="CS164" t="s">
        <v>1268</v>
      </c>
      <c r="CW164">
        <v>0</v>
      </c>
      <c r="CX164">
        <v>1</v>
      </c>
      <c r="CY164">
        <v>67553</v>
      </c>
      <c r="CZ164">
        <v>20149</v>
      </c>
      <c r="DA164" t="s">
        <v>2418</v>
      </c>
      <c r="DB164" t="s">
        <v>250</v>
      </c>
      <c r="DC164">
        <v>1</v>
      </c>
      <c r="DD164">
        <v>0</v>
      </c>
      <c r="DE164" t="s">
        <v>396</v>
      </c>
      <c r="DF164" t="s">
        <v>260</v>
      </c>
      <c r="DG164">
        <v>0</v>
      </c>
      <c r="DH164">
        <v>0</v>
      </c>
      <c r="DK164" t="s">
        <v>1597</v>
      </c>
      <c r="DM164">
        <v>0</v>
      </c>
      <c r="DP164" t="s">
        <v>262</v>
      </c>
      <c r="DQ164">
        <v>0</v>
      </c>
      <c r="DR164">
        <v>0</v>
      </c>
      <c r="DS164" t="s">
        <v>1597</v>
      </c>
      <c r="DU164">
        <v>0</v>
      </c>
      <c r="DV164">
        <v>0</v>
      </c>
      <c r="DZ164" t="s">
        <v>167</v>
      </c>
      <c r="EA164">
        <v>0</v>
      </c>
      <c r="EB164">
        <v>0.59355700016021729</v>
      </c>
      <c r="ED164" t="s">
        <v>168</v>
      </c>
      <c r="EE164">
        <v>7</v>
      </c>
      <c r="EF164">
        <v>0</v>
      </c>
      <c r="EH164" t="s">
        <v>253</v>
      </c>
      <c r="EI164">
        <v>1</v>
      </c>
      <c r="EJ164" t="s">
        <v>342</v>
      </c>
      <c r="EL164" t="s">
        <v>264</v>
      </c>
      <c r="EM164">
        <v>0</v>
      </c>
      <c r="EN164">
        <v>39000</v>
      </c>
      <c r="EO164" t="s">
        <v>1674</v>
      </c>
      <c r="EP164" t="s">
        <v>148</v>
      </c>
      <c r="EQ164">
        <v>4</v>
      </c>
      <c r="ES164" t="s">
        <v>170</v>
      </c>
      <c r="ET164">
        <v>10</v>
      </c>
      <c r="EV164" t="s">
        <v>256</v>
      </c>
      <c r="EW164">
        <v>0</v>
      </c>
      <c r="EY164" t="s">
        <v>172</v>
      </c>
      <c r="EZ164">
        <v>10</v>
      </c>
      <c r="FC164" t="s">
        <v>257</v>
      </c>
      <c r="FD164">
        <v>0</v>
      </c>
      <c r="FH164" s="179"/>
    </row>
    <row r="165" spans="1:164" ht="15" customHeight="1" x14ac:dyDescent="0.25">
      <c r="A165" t="s">
        <v>1675</v>
      </c>
      <c r="B165" t="s">
        <v>1676</v>
      </c>
      <c r="C165" t="s">
        <v>1677</v>
      </c>
      <c r="D165">
        <v>11</v>
      </c>
      <c r="E165" t="s">
        <v>1478</v>
      </c>
      <c r="F165" t="s">
        <v>1635</v>
      </c>
      <c r="G165" t="s">
        <v>1636</v>
      </c>
      <c r="J165" t="s">
        <v>1678</v>
      </c>
      <c r="K165" t="s">
        <v>1604</v>
      </c>
      <c r="L165">
        <v>5.0070700235664836E-3</v>
      </c>
      <c r="M165" t="s">
        <v>178</v>
      </c>
      <c r="N165" t="s">
        <v>178</v>
      </c>
      <c r="O165" t="s">
        <v>178</v>
      </c>
      <c r="P165" t="s">
        <v>178</v>
      </c>
      <c r="Q165" t="s">
        <v>178</v>
      </c>
      <c r="R165" t="s">
        <v>1653</v>
      </c>
      <c r="S165" t="s">
        <v>1679</v>
      </c>
      <c r="T165" t="s">
        <v>178</v>
      </c>
      <c r="V165" t="s">
        <v>609</v>
      </c>
      <c r="W165">
        <v>551000</v>
      </c>
      <c r="X165">
        <v>2500</v>
      </c>
      <c r="Y165" t="s">
        <v>178</v>
      </c>
      <c r="AB165">
        <v>0</v>
      </c>
      <c r="AC165">
        <v>0</v>
      </c>
      <c r="AD165">
        <v>0</v>
      </c>
      <c r="AE165">
        <v>0</v>
      </c>
      <c r="AF165">
        <v>0</v>
      </c>
      <c r="AG165">
        <v>0</v>
      </c>
      <c r="AH165">
        <v>3167</v>
      </c>
      <c r="AI165">
        <v>2822</v>
      </c>
      <c r="AJ165">
        <v>5096</v>
      </c>
      <c r="AK165">
        <v>0</v>
      </c>
      <c r="AL165">
        <v>0</v>
      </c>
      <c r="AM165">
        <v>0</v>
      </c>
      <c r="AO165">
        <v>0</v>
      </c>
      <c r="AS165">
        <v>0</v>
      </c>
      <c r="AT165">
        <v>0</v>
      </c>
      <c r="AU165">
        <v>0</v>
      </c>
      <c r="AV165">
        <v>0</v>
      </c>
      <c r="AW165">
        <v>0</v>
      </c>
      <c r="AX165">
        <v>0</v>
      </c>
      <c r="AY165">
        <v>0</v>
      </c>
      <c r="AZ165">
        <v>0</v>
      </c>
      <c r="BA165">
        <v>0</v>
      </c>
      <c r="BB165">
        <v>0</v>
      </c>
      <c r="BJ165" t="s">
        <v>342</v>
      </c>
      <c r="BK165">
        <v>0</v>
      </c>
      <c r="BL165" t="s">
        <v>178</v>
      </c>
      <c r="BM165" t="s">
        <v>178</v>
      </c>
      <c r="BO165" t="s">
        <v>178</v>
      </c>
      <c r="BQ165" t="s">
        <v>1615</v>
      </c>
      <c r="BR165">
        <v>0</v>
      </c>
      <c r="BT165" t="s">
        <v>178</v>
      </c>
      <c r="BZ165" t="s">
        <v>342</v>
      </c>
      <c r="CA165" t="s">
        <v>177</v>
      </c>
      <c r="CB165" t="s">
        <v>1486</v>
      </c>
      <c r="CE165" t="s">
        <v>1676</v>
      </c>
      <c r="CF165" t="s">
        <v>1675</v>
      </c>
      <c r="CG165" t="s">
        <v>1677</v>
      </c>
      <c r="CH165" t="s">
        <v>58</v>
      </c>
      <c r="CI165" t="s">
        <v>609</v>
      </c>
      <c r="CJ165" t="s">
        <v>1037</v>
      </c>
      <c r="CK165" t="s">
        <v>1637</v>
      </c>
      <c r="CL165" t="s">
        <v>38</v>
      </c>
      <c r="CM165">
        <v>551000</v>
      </c>
      <c r="CO165">
        <v>0</v>
      </c>
      <c r="CR165">
        <v>0</v>
      </c>
      <c r="CS165" t="s">
        <v>1268</v>
      </c>
      <c r="CU165" t="s">
        <v>1597</v>
      </c>
      <c r="CX165">
        <v>1</v>
      </c>
      <c r="CY165">
        <v>66974</v>
      </c>
      <c r="CZ165">
        <v>5096</v>
      </c>
      <c r="DA165" t="s">
        <v>2438</v>
      </c>
      <c r="DB165" t="s">
        <v>250</v>
      </c>
      <c r="DC165">
        <v>1</v>
      </c>
      <c r="DD165">
        <v>0</v>
      </c>
      <c r="DE165" t="s">
        <v>396</v>
      </c>
      <c r="DF165" t="s">
        <v>260</v>
      </c>
      <c r="DG165">
        <v>0</v>
      </c>
      <c r="DH165">
        <v>0</v>
      </c>
      <c r="DK165" t="s">
        <v>1597</v>
      </c>
      <c r="DM165">
        <v>0</v>
      </c>
      <c r="DP165" t="s">
        <v>262</v>
      </c>
      <c r="DQ165">
        <v>0</v>
      </c>
      <c r="DR165">
        <v>0</v>
      </c>
      <c r="DS165" t="s">
        <v>1597</v>
      </c>
      <c r="DU165">
        <v>0</v>
      </c>
      <c r="DV165">
        <v>0</v>
      </c>
      <c r="DZ165" t="s">
        <v>167</v>
      </c>
      <c r="EA165">
        <v>0</v>
      </c>
      <c r="EB165">
        <v>0</v>
      </c>
      <c r="ED165" t="s">
        <v>252</v>
      </c>
      <c r="EE165">
        <v>1</v>
      </c>
      <c r="EF165">
        <v>0</v>
      </c>
      <c r="EH165" t="s">
        <v>253</v>
      </c>
      <c r="EI165">
        <v>1</v>
      </c>
      <c r="EJ165" t="s">
        <v>342</v>
      </c>
      <c r="EL165" t="s">
        <v>264</v>
      </c>
      <c r="EM165">
        <v>0</v>
      </c>
      <c r="EN165">
        <v>2500</v>
      </c>
      <c r="EO165" t="s">
        <v>1609</v>
      </c>
      <c r="EP165" t="s">
        <v>158</v>
      </c>
      <c r="EQ165">
        <v>7</v>
      </c>
      <c r="ES165" t="s">
        <v>170</v>
      </c>
      <c r="ET165">
        <v>10</v>
      </c>
      <c r="EV165" t="s">
        <v>256</v>
      </c>
      <c r="EW165">
        <v>0</v>
      </c>
      <c r="EY165" t="s">
        <v>172</v>
      </c>
      <c r="EZ165">
        <v>10</v>
      </c>
      <c r="FC165" t="s">
        <v>257</v>
      </c>
      <c r="FD165">
        <v>0</v>
      </c>
      <c r="FH165" s="179"/>
    </row>
    <row r="166" spans="1:164" ht="15" customHeight="1" x14ac:dyDescent="0.25">
      <c r="A166" t="s">
        <v>1586</v>
      </c>
      <c r="B166" t="s">
        <v>1587</v>
      </c>
      <c r="C166" t="s">
        <v>1588</v>
      </c>
      <c r="D166">
        <v>11</v>
      </c>
      <c r="E166" t="s">
        <v>1478</v>
      </c>
      <c r="F166" t="s">
        <v>1345</v>
      </c>
      <c r="G166" t="s">
        <v>1479</v>
      </c>
      <c r="J166" t="s">
        <v>1579</v>
      </c>
      <c r="K166" t="s">
        <v>1481</v>
      </c>
      <c r="L166">
        <v>6.1521388590335853E-2</v>
      </c>
      <c r="M166" t="s">
        <v>177</v>
      </c>
      <c r="N166" t="s">
        <v>178</v>
      </c>
      <c r="O166" t="s">
        <v>178</v>
      </c>
      <c r="P166" t="s">
        <v>178</v>
      </c>
      <c r="Q166" t="s">
        <v>178</v>
      </c>
      <c r="R166" t="s">
        <v>1580</v>
      </c>
      <c r="S166" t="s">
        <v>2439</v>
      </c>
      <c r="T166" t="s">
        <v>178</v>
      </c>
      <c r="V166" t="s">
        <v>269</v>
      </c>
      <c r="W166">
        <v>5644000</v>
      </c>
      <c r="X166">
        <v>3000</v>
      </c>
      <c r="Y166" t="s">
        <v>178</v>
      </c>
      <c r="AB166">
        <v>2.17059999704361E-2</v>
      </c>
      <c r="AC166">
        <v>3.3980000298470259E-3</v>
      </c>
      <c r="AD166">
        <v>0</v>
      </c>
      <c r="AE166">
        <v>17</v>
      </c>
      <c r="AF166">
        <v>3</v>
      </c>
      <c r="AG166">
        <v>14</v>
      </c>
      <c r="AH166">
        <v>55</v>
      </c>
      <c r="AI166">
        <v>27</v>
      </c>
      <c r="AJ166">
        <v>55</v>
      </c>
      <c r="AK166">
        <v>0</v>
      </c>
      <c r="AL166">
        <v>0</v>
      </c>
      <c r="AM166">
        <v>0.25144499540328979</v>
      </c>
      <c r="AO166">
        <v>0</v>
      </c>
      <c r="AS166">
        <v>15</v>
      </c>
      <c r="AT166">
        <v>1</v>
      </c>
      <c r="AU166">
        <v>0</v>
      </c>
      <c r="AV166">
        <v>1</v>
      </c>
      <c r="AW166">
        <v>32</v>
      </c>
      <c r="AX166">
        <v>0</v>
      </c>
      <c r="AY166">
        <v>0</v>
      </c>
      <c r="AZ166">
        <v>0</v>
      </c>
      <c r="BA166">
        <v>0</v>
      </c>
      <c r="BB166">
        <v>0</v>
      </c>
      <c r="BF166" t="s">
        <v>42</v>
      </c>
      <c r="BG166" t="s">
        <v>55</v>
      </c>
      <c r="BH166">
        <v>5644000</v>
      </c>
      <c r="BI166">
        <v>0.80000001192092896</v>
      </c>
      <c r="BJ166" t="s">
        <v>342</v>
      </c>
      <c r="BK166">
        <v>0.63109999895095825</v>
      </c>
      <c r="BL166" t="s">
        <v>178</v>
      </c>
      <c r="BM166" t="s">
        <v>178</v>
      </c>
      <c r="BO166" t="s">
        <v>178</v>
      </c>
      <c r="BQ166" t="s">
        <v>342</v>
      </c>
      <c r="BR166">
        <v>2</v>
      </c>
      <c r="BS166">
        <v>10950</v>
      </c>
      <c r="BT166" t="s">
        <v>178</v>
      </c>
      <c r="BZ166" t="s">
        <v>342</v>
      </c>
      <c r="CA166" t="s">
        <v>177</v>
      </c>
      <c r="CB166" t="s">
        <v>1486</v>
      </c>
      <c r="CE166" t="s">
        <v>1587</v>
      </c>
      <c r="CF166" t="s">
        <v>1586</v>
      </c>
      <c r="CG166" t="s">
        <v>1588</v>
      </c>
      <c r="CH166" t="s">
        <v>58</v>
      </c>
      <c r="CI166" t="s">
        <v>269</v>
      </c>
      <c r="CJ166" t="s">
        <v>49</v>
      </c>
      <c r="CK166" t="s">
        <v>1487</v>
      </c>
      <c r="CL166" t="s">
        <v>38</v>
      </c>
      <c r="CM166">
        <v>5644000</v>
      </c>
      <c r="CN166">
        <v>0.80000001192092896</v>
      </c>
      <c r="CO166">
        <v>5644000</v>
      </c>
      <c r="CP166" t="s">
        <v>42</v>
      </c>
      <c r="CQ166" t="s">
        <v>55</v>
      </c>
      <c r="CR166">
        <v>17</v>
      </c>
      <c r="CS166" t="s">
        <v>1268</v>
      </c>
      <c r="CT166">
        <v>0.10000000149011611</v>
      </c>
      <c r="CV166" t="s">
        <v>259</v>
      </c>
      <c r="CW166">
        <v>2</v>
      </c>
      <c r="CX166">
        <v>1</v>
      </c>
      <c r="CY166">
        <v>67553</v>
      </c>
      <c r="CZ166">
        <v>76</v>
      </c>
      <c r="DA166" t="s">
        <v>2412</v>
      </c>
      <c r="DB166" t="s">
        <v>250</v>
      </c>
      <c r="DC166">
        <v>1</v>
      </c>
      <c r="DD166">
        <v>1</v>
      </c>
      <c r="DE166" t="s">
        <v>2440</v>
      </c>
      <c r="DF166" t="s">
        <v>163</v>
      </c>
      <c r="DG166">
        <v>1</v>
      </c>
      <c r="DH166">
        <v>15</v>
      </c>
      <c r="DK166" t="s">
        <v>2441</v>
      </c>
      <c r="DP166" t="s">
        <v>262</v>
      </c>
      <c r="DQ166">
        <v>0</v>
      </c>
      <c r="DR166">
        <v>40.5</v>
      </c>
      <c r="DS166" t="s">
        <v>1488</v>
      </c>
      <c r="DT166" t="s">
        <v>244</v>
      </c>
      <c r="DU166">
        <v>8</v>
      </c>
      <c r="DV166">
        <v>0</v>
      </c>
      <c r="DZ166" t="s">
        <v>167</v>
      </c>
      <c r="EA166">
        <v>0</v>
      </c>
      <c r="EB166">
        <v>0.63109999895095825</v>
      </c>
      <c r="ED166" t="s">
        <v>168</v>
      </c>
      <c r="EE166">
        <v>7</v>
      </c>
      <c r="EF166">
        <v>1.9999999552965161E-2</v>
      </c>
      <c r="EH166" t="s">
        <v>253</v>
      </c>
      <c r="EI166">
        <v>1</v>
      </c>
      <c r="EJ166" t="s">
        <v>342</v>
      </c>
      <c r="EL166" t="s">
        <v>264</v>
      </c>
      <c r="EM166">
        <v>0</v>
      </c>
      <c r="EN166">
        <v>3000</v>
      </c>
      <c r="EO166" t="s">
        <v>1489</v>
      </c>
      <c r="EP166" t="s">
        <v>158</v>
      </c>
      <c r="EQ166">
        <v>7</v>
      </c>
      <c r="ER166" t="s">
        <v>1575</v>
      </c>
      <c r="ES166" t="s">
        <v>159</v>
      </c>
      <c r="ET166">
        <v>6</v>
      </c>
      <c r="EV166" t="s">
        <v>256</v>
      </c>
      <c r="EW166">
        <v>0</v>
      </c>
      <c r="EY166" t="s">
        <v>245</v>
      </c>
      <c r="EZ166">
        <v>6</v>
      </c>
      <c r="FC166" t="s">
        <v>257</v>
      </c>
      <c r="FD166">
        <v>0</v>
      </c>
      <c r="FH166" s="179"/>
    </row>
    <row r="167" spans="1:164" ht="15" customHeight="1" x14ac:dyDescent="0.25">
      <c r="A167" t="s">
        <v>1632</v>
      </c>
      <c r="B167" t="s">
        <v>1633</v>
      </c>
      <c r="C167" t="s">
        <v>1634</v>
      </c>
      <c r="D167">
        <v>11</v>
      </c>
      <c r="E167" t="s">
        <v>1478</v>
      </c>
      <c r="F167" t="s">
        <v>1635</v>
      </c>
      <c r="G167" t="s">
        <v>1636</v>
      </c>
      <c r="J167" t="s">
        <v>2442</v>
      </c>
      <c r="K167" t="s">
        <v>1604</v>
      </c>
      <c r="L167">
        <v>37.242454528808587</v>
      </c>
      <c r="M167" t="s">
        <v>177</v>
      </c>
      <c r="N167" t="s">
        <v>178</v>
      </c>
      <c r="O167" t="s">
        <v>178</v>
      </c>
      <c r="P167" t="s">
        <v>178</v>
      </c>
      <c r="Q167" t="s">
        <v>178</v>
      </c>
      <c r="R167" t="s">
        <v>1653</v>
      </c>
      <c r="S167" t="s">
        <v>2443</v>
      </c>
      <c r="T167" t="s">
        <v>178</v>
      </c>
      <c r="V167" t="s">
        <v>609</v>
      </c>
      <c r="W167">
        <v>551000</v>
      </c>
      <c r="X167">
        <v>2500</v>
      </c>
      <c r="Y167" t="s">
        <v>178</v>
      </c>
      <c r="AB167">
        <v>5.169370174407959</v>
      </c>
      <c r="AC167">
        <v>1.0706720352172849</v>
      </c>
      <c r="AD167">
        <v>0</v>
      </c>
      <c r="AE167">
        <v>1135</v>
      </c>
      <c r="AF167">
        <v>738</v>
      </c>
      <c r="AG167">
        <v>932</v>
      </c>
      <c r="AH167">
        <v>3167</v>
      </c>
      <c r="AI167">
        <v>2822</v>
      </c>
      <c r="AJ167">
        <v>3167</v>
      </c>
      <c r="AK167">
        <v>24</v>
      </c>
      <c r="AL167">
        <v>0</v>
      </c>
      <c r="AM167">
        <v>35.891220092773438</v>
      </c>
      <c r="AO167">
        <v>101.6391067504883</v>
      </c>
      <c r="AS167">
        <v>0</v>
      </c>
      <c r="AT167">
        <v>0</v>
      </c>
      <c r="AU167">
        <v>0</v>
      </c>
      <c r="AV167">
        <v>0</v>
      </c>
      <c r="AW167">
        <v>0</v>
      </c>
      <c r="AX167">
        <v>0</v>
      </c>
      <c r="AY167">
        <v>0</v>
      </c>
      <c r="AZ167">
        <v>0</v>
      </c>
      <c r="BA167">
        <v>0</v>
      </c>
      <c r="BB167">
        <v>0</v>
      </c>
      <c r="BJ167" t="s">
        <v>342</v>
      </c>
      <c r="BK167">
        <v>0.53538686037063599</v>
      </c>
      <c r="BL167" t="s">
        <v>178</v>
      </c>
      <c r="BM167" t="s">
        <v>178</v>
      </c>
      <c r="BO167" t="s">
        <v>178</v>
      </c>
      <c r="BQ167" t="s">
        <v>342</v>
      </c>
      <c r="BR167">
        <v>0</v>
      </c>
      <c r="BT167" t="s">
        <v>178</v>
      </c>
      <c r="BZ167" t="s">
        <v>342</v>
      </c>
      <c r="CA167" t="s">
        <v>177</v>
      </c>
      <c r="CB167" t="s">
        <v>1486</v>
      </c>
      <c r="CE167" t="s">
        <v>1633</v>
      </c>
      <c r="CF167" t="s">
        <v>1632</v>
      </c>
      <c r="CG167" t="s">
        <v>1634</v>
      </c>
      <c r="CH167" t="s">
        <v>58</v>
      </c>
      <c r="CI167" t="s">
        <v>609</v>
      </c>
      <c r="CJ167" t="s">
        <v>1037</v>
      </c>
      <c r="CK167" t="s">
        <v>1637</v>
      </c>
      <c r="CL167" t="s">
        <v>38</v>
      </c>
      <c r="CM167">
        <v>551000</v>
      </c>
      <c r="CO167">
        <v>0</v>
      </c>
      <c r="CR167">
        <v>1135</v>
      </c>
      <c r="CS167" t="s">
        <v>1268</v>
      </c>
      <c r="CU167" t="s">
        <v>1597</v>
      </c>
      <c r="CX167">
        <v>1</v>
      </c>
      <c r="CY167">
        <v>66974</v>
      </c>
      <c r="CZ167">
        <v>5096</v>
      </c>
      <c r="DA167" t="s">
        <v>2438</v>
      </c>
      <c r="DB167" t="s">
        <v>250</v>
      </c>
      <c r="DC167">
        <v>1</v>
      </c>
      <c r="DD167">
        <v>0</v>
      </c>
      <c r="DE167" t="s">
        <v>396</v>
      </c>
      <c r="DF167" t="s">
        <v>260</v>
      </c>
      <c r="DG167">
        <v>0</v>
      </c>
      <c r="DH167">
        <v>0</v>
      </c>
      <c r="DK167" t="s">
        <v>1597</v>
      </c>
      <c r="DM167">
        <v>0</v>
      </c>
      <c r="DP167" t="s">
        <v>262</v>
      </c>
      <c r="DQ167">
        <v>0</v>
      </c>
      <c r="DR167">
        <v>0</v>
      </c>
      <c r="DS167" t="s">
        <v>1597</v>
      </c>
      <c r="DU167">
        <v>0</v>
      </c>
      <c r="DV167">
        <v>0</v>
      </c>
      <c r="DZ167" t="s">
        <v>167</v>
      </c>
      <c r="EA167">
        <v>0</v>
      </c>
      <c r="EB167">
        <v>0.53538697957992554</v>
      </c>
      <c r="ED167" t="s">
        <v>168</v>
      </c>
      <c r="EE167">
        <v>7</v>
      </c>
      <c r="EF167">
        <v>0</v>
      </c>
      <c r="EH167" t="s">
        <v>253</v>
      </c>
      <c r="EI167">
        <v>1</v>
      </c>
      <c r="EJ167" t="s">
        <v>342</v>
      </c>
      <c r="EL167" t="s">
        <v>264</v>
      </c>
      <c r="EM167">
        <v>0</v>
      </c>
      <c r="EN167">
        <v>2500</v>
      </c>
      <c r="EO167" t="s">
        <v>1609</v>
      </c>
      <c r="EP167" t="s">
        <v>158</v>
      </c>
      <c r="EQ167">
        <v>7</v>
      </c>
      <c r="ES167" t="s">
        <v>170</v>
      </c>
      <c r="ET167">
        <v>10</v>
      </c>
      <c r="EV167" t="s">
        <v>256</v>
      </c>
      <c r="EW167">
        <v>0</v>
      </c>
      <c r="EY167" t="s">
        <v>172</v>
      </c>
      <c r="EZ167">
        <v>10</v>
      </c>
      <c r="FC167" t="s">
        <v>257</v>
      </c>
      <c r="FD167">
        <v>0</v>
      </c>
      <c r="FH167" s="179"/>
    </row>
    <row r="168" spans="1:164" ht="15" customHeight="1" x14ac:dyDescent="0.25">
      <c r="A168" t="s">
        <v>1680</v>
      </c>
      <c r="B168" t="s">
        <v>1690</v>
      </c>
      <c r="C168" t="s">
        <v>1691</v>
      </c>
      <c r="D168">
        <v>12</v>
      </c>
      <c r="E168" t="s">
        <v>1681</v>
      </c>
      <c r="F168" t="s">
        <v>1425</v>
      </c>
      <c r="G168" t="s">
        <v>1683</v>
      </c>
      <c r="H168" t="s">
        <v>1684</v>
      </c>
      <c r="I168" t="s">
        <v>1692</v>
      </c>
      <c r="J168" t="s">
        <v>1693</v>
      </c>
      <c r="K168" t="s">
        <v>1685</v>
      </c>
      <c r="L168">
        <v>2.9112899210304022E-3</v>
      </c>
      <c r="M168" t="s">
        <v>177</v>
      </c>
      <c r="N168" t="s">
        <v>178</v>
      </c>
      <c r="O168" t="s">
        <v>178</v>
      </c>
      <c r="P168" t="s">
        <v>178</v>
      </c>
      <c r="Q168" t="s">
        <v>178</v>
      </c>
      <c r="R168" t="s">
        <v>1694</v>
      </c>
      <c r="S168" t="s">
        <v>1695</v>
      </c>
      <c r="T168" t="s">
        <v>177</v>
      </c>
      <c r="V168" t="s">
        <v>1262</v>
      </c>
      <c r="W168">
        <v>1611124</v>
      </c>
      <c r="X168">
        <v>0</v>
      </c>
      <c r="Y168" t="s">
        <v>178</v>
      </c>
      <c r="AA168">
        <v>0</v>
      </c>
      <c r="AB168">
        <v>2.9087499715387821E-3</v>
      </c>
      <c r="AC168">
        <v>3.0000001061125658E-6</v>
      </c>
      <c r="AD168">
        <v>0</v>
      </c>
      <c r="AE168">
        <v>0</v>
      </c>
      <c r="AF168">
        <v>0</v>
      </c>
      <c r="AG168">
        <v>0</v>
      </c>
      <c r="AH168">
        <v>0</v>
      </c>
      <c r="AI168">
        <v>0</v>
      </c>
      <c r="AJ168">
        <v>0</v>
      </c>
      <c r="AK168">
        <v>0</v>
      </c>
      <c r="AL168">
        <v>1</v>
      </c>
      <c r="AM168">
        <v>8.7999999523162842E-2</v>
      </c>
      <c r="AN168">
        <v>0</v>
      </c>
      <c r="AO168">
        <v>0</v>
      </c>
      <c r="AP168">
        <v>0</v>
      </c>
      <c r="AQ168">
        <v>0</v>
      </c>
      <c r="AR168">
        <v>0</v>
      </c>
      <c r="AS168">
        <v>0</v>
      </c>
      <c r="AT168">
        <v>0</v>
      </c>
      <c r="AU168">
        <v>0</v>
      </c>
      <c r="AV168">
        <v>0</v>
      </c>
      <c r="AW168">
        <v>0</v>
      </c>
      <c r="AX168">
        <v>0</v>
      </c>
      <c r="AY168">
        <v>2</v>
      </c>
      <c r="AZ168">
        <v>0</v>
      </c>
      <c r="BA168">
        <v>0</v>
      </c>
      <c r="BB168">
        <v>0</v>
      </c>
      <c r="BC168">
        <v>0</v>
      </c>
      <c r="BD168">
        <v>0</v>
      </c>
      <c r="BE168">
        <v>0</v>
      </c>
      <c r="BF168" t="s">
        <v>42</v>
      </c>
      <c r="BG168" t="s">
        <v>820</v>
      </c>
      <c r="BH168">
        <v>4497</v>
      </c>
      <c r="BI168">
        <v>2.5</v>
      </c>
      <c r="BJ168" t="s">
        <v>342</v>
      </c>
      <c r="BK168">
        <v>0.26324999332427979</v>
      </c>
      <c r="BL168" t="s">
        <v>177</v>
      </c>
      <c r="BM168" t="s">
        <v>1841</v>
      </c>
      <c r="BN168" t="s">
        <v>178</v>
      </c>
      <c r="BO168" t="s">
        <v>178</v>
      </c>
      <c r="BP168" t="s">
        <v>342</v>
      </c>
      <c r="BQ168" t="s">
        <v>342</v>
      </c>
      <c r="BR168">
        <v>0</v>
      </c>
      <c r="BS168">
        <v>0</v>
      </c>
      <c r="BT168" t="s">
        <v>178</v>
      </c>
      <c r="BZ168" t="s">
        <v>342</v>
      </c>
      <c r="CA168" t="s">
        <v>177</v>
      </c>
      <c r="CB168" t="s">
        <v>1687</v>
      </c>
      <c r="CE168" t="s">
        <v>1690</v>
      </c>
      <c r="CF168" t="s">
        <v>1680</v>
      </c>
      <c r="CG168" t="s">
        <v>1691</v>
      </c>
      <c r="CH168" t="s">
        <v>1681</v>
      </c>
      <c r="CI168" t="s">
        <v>1696</v>
      </c>
      <c r="CJ168" t="s">
        <v>36</v>
      </c>
      <c r="CK168" t="s">
        <v>2444</v>
      </c>
      <c r="CL168" t="s">
        <v>38</v>
      </c>
      <c r="CM168">
        <v>1700000</v>
      </c>
      <c r="CN168">
        <v>2.5</v>
      </c>
      <c r="CO168">
        <v>-12318.8408203125</v>
      </c>
      <c r="CP168" t="s">
        <v>42</v>
      </c>
      <c r="CQ168" t="s">
        <v>820</v>
      </c>
      <c r="CR168">
        <v>0</v>
      </c>
      <c r="CS168" t="s">
        <v>1306</v>
      </c>
      <c r="CT168">
        <v>3</v>
      </c>
      <c r="CU168" t="s">
        <v>2445</v>
      </c>
      <c r="CV168" t="s">
        <v>153</v>
      </c>
      <c r="CW168">
        <v>10</v>
      </c>
      <c r="CX168">
        <v>1</v>
      </c>
      <c r="CY168">
        <v>17805</v>
      </c>
      <c r="CZ168">
        <v>0</v>
      </c>
      <c r="DA168" t="s">
        <v>2446</v>
      </c>
      <c r="DB168" t="s">
        <v>250</v>
      </c>
      <c r="DC168">
        <v>1</v>
      </c>
      <c r="DD168">
        <v>0</v>
      </c>
      <c r="DF168" t="s">
        <v>155</v>
      </c>
      <c r="DG168">
        <v>7</v>
      </c>
      <c r="DH168">
        <v>-138</v>
      </c>
      <c r="DI168">
        <v>0</v>
      </c>
      <c r="DJ168">
        <v>0</v>
      </c>
      <c r="DM168">
        <v>0</v>
      </c>
      <c r="DN168">
        <v>0</v>
      </c>
      <c r="DP168" t="s">
        <v>262</v>
      </c>
      <c r="DQ168">
        <v>0</v>
      </c>
      <c r="DR168">
        <v>103.5</v>
      </c>
      <c r="DT168" t="s">
        <v>166</v>
      </c>
      <c r="DU168">
        <v>10</v>
      </c>
      <c r="DV168">
        <v>0</v>
      </c>
      <c r="DZ168" t="s">
        <v>167</v>
      </c>
      <c r="EA168">
        <v>0</v>
      </c>
      <c r="EB168">
        <v>0.26324999332427979</v>
      </c>
      <c r="EC168" t="s">
        <v>2447</v>
      </c>
      <c r="ED168" t="s">
        <v>146</v>
      </c>
      <c r="EE168">
        <v>4</v>
      </c>
      <c r="EF168">
        <v>1.470000028610229</v>
      </c>
      <c r="EG168" t="s">
        <v>2448</v>
      </c>
      <c r="EH168" t="s">
        <v>253</v>
      </c>
      <c r="EI168">
        <v>1</v>
      </c>
      <c r="EJ168" t="s">
        <v>2449</v>
      </c>
      <c r="EL168" t="s">
        <v>169</v>
      </c>
      <c r="EM168">
        <v>1</v>
      </c>
      <c r="EN168">
        <v>0</v>
      </c>
      <c r="EQ168">
        <v>0</v>
      </c>
      <c r="ES168" t="s">
        <v>159</v>
      </c>
      <c r="ET168">
        <v>6</v>
      </c>
      <c r="EV168" t="s">
        <v>150</v>
      </c>
      <c r="EW168">
        <v>6</v>
      </c>
      <c r="EY168" t="s">
        <v>172</v>
      </c>
      <c r="EZ168">
        <v>10</v>
      </c>
      <c r="FA168">
        <v>0</v>
      </c>
      <c r="FC168" t="s">
        <v>152</v>
      </c>
      <c r="FD168">
        <v>10</v>
      </c>
      <c r="FE168">
        <v>0</v>
      </c>
      <c r="FF168" t="s">
        <v>258</v>
      </c>
      <c r="FG168">
        <v>1</v>
      </c>
      <c r="FH168" s="179"/>
    </row>
    <row r="169" spans="1:164" ht="15" customHeight="1" x14ac:dyDescent="0.25">
      <c r="A169" t="s">
        <v>1689</v>
      </c>
      <c r="B169" t="s">
        <v>1698</v>
      </c>
      <c r="C169" t="s">
        <v>1699</v>
      </c>
      <c r="D169">
        <v>12</v>
      </c>
      <c r="E169" t="s">
        <v>1681</v>
      </c>
      <c r="F169" t="s">
        <v>1425</v>
      </c>
      <c r="G169" t="s">
        <v>1683</v>
      </c>
      <c r="H169" t="s">
        <v>1684</v>
      </c>
      <c r="I169" t="s">
        <v>1692</v>
      </c>
      <c r="J169" t="s">
        <v>1693</v>
      </c>
      <c r="K169" t="s">
        <v>1685</v>
      </c>
      <c r="L169">
        <v>2.7840800583362579E-2</v>
      </c>
      <c r="M169" t="s">
        <v>177</v>
      </c>
      <c r="N169" t="s">
        <v>178</v>
      </c>
      <c r="O169" t="s">
        <v>178</v>
      </c>
      <c r="P169" t="s">
        <v>178</v>
      </c>
      <c r="Q169" t="s">
        <v>178</v>
      </c>
      <c r="R169" t="s">
        <v>1694</v>
      </c>
      <c r="S169" t="s">
        <v>1700</v>
      </c>
      <c r="T169" t="s">
        <v>178</v>
      </c>
      <c r="V169" t="s">
        <v>565</v>
      </c>
      <c r="W169">
        <v>7013126</v>
      </c>
      <c r="X169">
        <v>0</v>
      </c>
      <c r="Y169" t="s">
        <v>178</v>
      </c>
      <c r="AA169">
        <v>0</v>
      </c>
      <c r="AB169">
        <v>4.0139998309314251E-3</v>
      </c>
      <c r="AC169">
        <v>5.3600000683218241E-4</v>
      </c>
      <c r="AD169">
        <v>0</v>
      </c>
      <c r="AE169">
        <v>0</v>
      </c>
      <c r="AF169">
        <v>0</v>
      </c>
      <c r="AG169">
        <v>0</v>
      </c>
      <c r="AH169">
        <v>0</v>
      </c>
      <c r="AI169">
        <v>0</v>
      </c>
      <c r="AJ169">
        <v>0</v>
      </c>
      <c r="AK169">
        <v>0</v>
      </c>
      <c r="AL169">
        <v>0</v>
      </c>
      <c r="AM169">
        <v>0</v>
      </c>
      <c r="AN169">
        <v>0</v>
      </c>
      <c r="AO169">
        <v>0</v>
      </c>
      <c r="AP169">
        <v>0</v>
      </c>
      <c r="AQ169">
        <v>0</v>
      </c>
      <c r="AR169">
        <v>0</v>
      </c>
      <c r="AS169">
        <v>0</v>
      </c>
      <c r="AT169">
        <v>8</v>
      </c>
      <c r="AU169">
        <v>5</v>
      </c>
      <c r="AV169">
        <v>0</v>
      </c>
      <c r="AW169">
        <v>24</v>
      </c>
      <c r="AX169">
        <v>0</v>
      </c>
      <c r="AY169">
        <v>0</v>
      </c>
      <c r="AZ169">
        <v>0</v>
      </c>
      <c r="BA169">
        <v>0</v>
      </c>
      <c r="BB169">
        <v>0</v>
      </c>
      <c r="BC169">
        <v>0</v>
      </c>
      <c r="BD169">
        <v>0</v>
      </c>
      <c r="BE169">
        <v>0</v>
      </c>
      <c r="BF169" t="s">
        <v>1701</v>
      </c>
      <c r="BG169" t="s">
        <v>1701</v>
      </c>
      <c r="BH169">
        <v>19577</v>
      </c>
      <c r="BI169">
        <v>0.54000002145767212</v>
      </c>
      <c r="BJ169" t="s">
        <v>342</v>
      </c>
      <c r="BK169">
        <v>0.10429999977350229</v>
      </c>
      <c r="BL169" t="s">
        <v>177</v>
      </c>
      <c r="BM169" t="s">
        <v>1841</v>
      </c>
      <c r="BN169" t="s">
        <v>178</v>
      </c>
      <c r="BO169" t="s">
        <v>178</v>
      </c>
      <c r="BP169" t="s">
        <v>342</v>
      </c>
      <c r="BQ169" t="s">
        <v>342</v>
      </c>
      <c r="BR169">
        <v>0</v>
      </c>
      <c r="BS169">
        <v>0</v>
      </c>
      <c r="BT169" t="s">
        <v>178</v>
      </c>
      <c r="BZ169" t="s">
        <v>342</v>
      </c>
      <c r="CA169" t="s">
        <v>177</v>
      </c>
      <c r="CB169" t="s">
        <v>1687</v>
      </c>
      <c r="CE169" t="s">
        <v>1698</v>
      </c>
      <c r="CF169" t="s">
        <v>1689</v>
      </c>
      <c r="CG169" t="s">
        <v>1699</v>
      </c>
      <c r="CH169" t="s">
        <v>1681</v>
      </c>
      <c r="CI169" t="s">
        <v>1702</v>
      </c>
      <c r="CJ169" t="s">
        <v>36</v>
      </c>
      <c r="CK169" t="s">
        <v>2444</v>
      </c>
      <c r="CL169" t="s">
        <v>38</v>
      </c>
      <c r="CM169">
        <v>7400000</v>
      </c>
      <c r="CN169">
        <v>0.54000002145767212</v>
      </c>
      <c r="CO169">
        <v>-53623.1875</v>
      </c>
      <c r="CQ169" t="s">
        <v>820</v>
      </c>
      <c r="CR169">
        <v>0</v>
      </c>
      <c r="CS169" t="s">
        <v>1306</v>
      </c>
      <c r="CT169">
        <v>0</v>
      </c>
      <c r="CU169" t="s">
        <v>2445</v>
      </c>
      <c r="CV169" t="s">
        <v>259</v>
      </c>
      <c r="CW169">
        <v>2</v>
      </c>
      <c r="CX169">
        <v>1</v>
      </c>
      <c r="CY169">
        <v>17805</v>
      </c>
      <c r="CZ169">
        <v>0</v>
      </c>
      <c r="DA169" t="s">
        <v>2446</v>
      </c>
      <c r="DB169" t="s">
        <v>250</v>
      </c>
      <c r="DC169">
        <v>1</v>
      </c>
      <c r="DD169">
        <v>8</v>
      </c>
      <c r="DF169" t="s">
        <v>155</v>
      </c>
      <c r="DG169">
        <v>7</v>
      </c>
      <c r="DH169">
        <v>-138</v>
      </c>
      <c r="DI169">
        <v>0</v>
      </c>
      <c r="DJ169">
        <v>0</v>
      </c>
      <c r="DM169">
        <v>0</v>
      </c>
      <c r="DN169">
        <v>0</v>
      </c>
      <c r="DP169" t="s">
        <v>262</v>
      </c>
      <c r="DQ169">
        <v>0</v>
      </c>
      <c r="DR169">
        <v>97.5</v>
      </c>
      <c r="DU169">
        <v>0</v>
      </c>
      <c r="DV169">
        <v>22.60000038146973</v>
      </c>
      <c r="DZ169" t="s">
        <v>156</v>
      </c>
      <c r="EA169">
        <v>4</v>
      </c>
      <c r="EB169">
        <v>0.10429999977350229</v>
      </c>
      <c r="EC169" t="s">
        <v>2447</v>
      </c>
      <c r="ED169" t="s">
        <v>146</v>
      </c>
      <c r="EE169">
        <v>4</v>
      </c>
      <c r="EF169">
        <v>0</v>
      </c>
      <c r="EI169">
        <v>0</v>
      </c>
      <c r="EJ169" t="s">
        <v>2450</v>
      </c>
      <c r="EL169" t="s">
        <v>240</v>
      </c>
      <c r="EM169">
        <v>10</v>
      </c>
      <c r="EN169">
        <v>0</v>
      </c>
      <c r="EQ169">
        <v>0</v>
      </c>
      <c r="ES169" t="s">
        <v>159</v>
      </c>
      <c r="ET169">
        <v>6</v>
      </c>
      <c r="EV169" t="s">
        <v>150</v>
      </c>
      <c r="EW169">
        <v>6</v>
      </c>
      <c r="EY169" t="s">
        <v>172</v>
      </c>
      <c r="EZ169">
        <v>10</v>
      </c>
      <c r="FA169">
        <v>0</v>
      </c>
      <c r="FC169" t="s">
        <v>152</v>
      </c>
      <c r="FD169">
        <v>10</v>
      </c>
      <c r="FE169">
        <v>0</v>
      </c>
      <c r="FF169" t="s">
        <v>258</v>
      </c>
      <c r="FG169">
        <v>1</v>
      </c>
      <c r="FH169" s="179"/>
    </row>
    <row r="170" spans="1:164" ht="15" customHeight="1" x14ac:dyDescent="0.25">
      <c r="A170" t="s">
        <v>1697</v>
      </c>
      <c r="B170" t="s">
        <v>1704</v>
      </c>
      <c r="C170" t="s">
        <v>1705</v>
      </c>
      <c r="D170">
        <v>12</v>
      </c>
      <c r="E170" t="s">
        <v>1681</v>
      </c>
      <c r="F170" t="s">
        <v>1425</v>
      </c>
      <c r="G170" t="s">
        <v>1683</v>
      </c>
      <c r="H170" t="s">
        <v>1684</v>
      </c>
      <c r="I170" t="s">
        <v>1692</v>
      </c>
      <c r="J170" t="s">
        <v>1693</v>
      </c>
      <c r="K170" t="s">
        <v>1685</v>
      </c>
      <c r="L170">
        <v>4.2094700038433068E-2</v>
      </c>
      <c r="M170" t="s">
        <v>177</v>
      </c>
      <c r="N170" t="s">
        <v>178</v>
      </c>
      <c r="O170" t="s">
        <v>178</v>
      </c>
      <c r="P170" t="s">
        <v>178</v>
      </c>
      <c r="Q170" t="s">
        <v>178</v>
      </c>
      <c r="R170" t="s">
        <v>1694</v>
      </c>
      <c r="S170" t="s">
        <v>1695</v>
      </c>
      <c r="T170" t="s">
        <v>178</v>
      </c>
      <c r="V170" t="s">
        <v>565</v>
      </c>
      <c r="W170">
        <v>8908566</v>
      </c>
      <c r="X170">
        <v>0</v>
      </c>
      <c r="Y170" t="s">
        <v>178</v>
      </c>
      <c r="AA170">
        <v>0</v>
      </c>
      <c r="AB170">
        <v>6.8599998485296965E-4</v>
      </c>
      <c r="AC170">
        <v>1.219999976456165E-4</v>
      </c>
      <c r="AD170">
        <v>0</v>
      </c>
      <c r="AE170">
        <v>0</v>
      </c>
      <c r="AF170">
        <v>0</v>
      </c>
      <c r="AG170">
        <v>0</v>
      </c>
      <c r="AH170">
        <v>0</v>
      </c>
      <c r="AI170">
        <v>0</v>
      </c>
      <c r="AJ170">
        <v>0</v>
      </c>
      <c r="AK170">
        <v>0</v>
      </c>
      <c r="AL170">
        <v>0</v>
      </c>
      <c r="AM170">
        <v>7.4000000953674316E-2</v>
      </c>
      <c r="AN170">
        <v>2</v>
      </c>
      <c r="AO170">
        <v>0</v>
      </c>
      <c r="AP170">
        <v>0</v>
      </c>
      <c r="AQ170">
        <v>0</v>
      </c>
      <c r="AR170">
        <v>0</v>
      </c>
      <c r="AS170">
        <v>0</v>
      </c>
      <c r="AT170">
        <v>174</v>
      </c>
      <c r="AU170">
        <v>197</v>
      </c>
      <c r="AV170">
        <v>0</v>
      </c>
      <c r="AW170">
        <v>522</v>
      </c>
      <c r="AX170">
        <v>0</v>
      </c>
      <c r="AY170">
        <v>0</v>
      </c>
      <c r="AZ170">
        <v>0</v>
      </c>
      <c r="BA170">
        <v>0</v>
      </c>
      <c r="BB170">
        <v>0</v>
      </c>
      <c r="BC170">
        <v>0</v>
      </c>
      <c r="BD170">
        <v>0</v>
      </c>
      <c r="BE170">
        <v>0</v>
      </c>
      <c r="BF170" t="s">
        <v>1706</v>
      </c>
      <c r="BG170" t="s">
        <v>1706</v>
      </c>
      <c r="BH170">
        <v>24868</v>
      </c>
      <c r="BI170">
        <v>2.7899999618530269</v>
      </c>
      <c r="BJ170" t="s">
        <v>342</v>
      </c>
      <c r="BK170">
        <v>0.26324999332427979</v>
      </c>
      <c r="BL170" t="s">
        <v>177</v>
      </c>
      <c r="BM170" t="s">
        <v>1841</v>
      </c>
      <c r="BN170" t="s">
        <v>178</v>
      </c>
      <c r="BO170" t="s">
        <v>178</v>
      </c>
      <c r="BP170" t="s">
        <v>342</v>
      </c>
      <c r="BQ170" t="s">
        <v>342</v>
      </c>
      <c r="BR170">
        <v>0</v>
      </c>
      <c r="BS170">
        <v>0</v>
      </c>
      <c r="BT170" t="s">
        <v>178</v>
      </c>
      <c r="BZ170" t="s">
        <v>342</v>
      </c>
      <c r="CA170" t="s">
        <v>177</v>
      </c>
      <c r="CB170" t="s">
        <v>1687</v>
      </c>
      <c r="CE170" t="s">
        <v>1704</v>
      </c>
      <c r="CF170" t="s">
        <v>1697</v>
      </c>
      <c r="CG170" t="s">
        <v>1705</v>
      </c>
      <c r="CH170" t="s">
        <v>1681</v>
      </c>
      <c r="CI170" t="s">
        <v>1702</v>
      </c>
      <c r="CJ170" t="s">
        <v>36</v>
      </c>
      <c r="CK170" t="s">
        <v>2444</v>
      </c>
      <c r="CL170" t="s">
        <v>38</v>
      </c>
      <c r="CM170">
        <v>9400000</v>
      </c>
      <c r="CN170">
        <v>2.7899999618530269</v>
      </c>
      <c r="CO170">
        <v>-68115.9453125</v>
      </c>
      <c r="CQ170" t="s">
        <v>820</v>
      </c>
      <c r="CR170">
        <v>0</v>
      </c>
      <c r="CS170" t="s">
        <v>1306</v>
      </c>
      <c r="CT170">
        <v>0</v>
      </c>
      <c r="CU170" t="s">
        <v>2445</v>
      </c>
      <c r="CW170">
        <v>0</v>
      </c>
      <c r="CX170">
        <v>1</v>
      </c>
      <c r="CY170">
        <v>17805</v>
      </c>
      <c r="CZ170">
        <v>0</v>
      </c>
      <c r="DA170" t="s">
        <v>2446</v>
      </c>
      <c r="DB170" t="s">
        <v>250</v>
      </c>
      <c r="DC170">
        <v>1</v>
      </c>
      <c r="DD170">
        <v>174</v>
      </c>
      <c r="DF170" t="s">
        <v>155</v>
      </c>
      <c r="DG170">
        <v>7</v>
      </c>
      <c r="DH170">
        <v>-138</v>
      </c>
      <c r="DI170">
        <v>0</v>
      </c>
      <c r="DJ170">
        <v>0</v>
      </c>
      <c r="DM170">
        <v>0</v>
      </c>
      <c r="DN170">
        <v>0</v>
      </c>
      <c r="DP170" t="s">
        <v>262</v>
      </c>
      <c r="DQ170">
        <v>0</v>
      </c>
      <c r="DR170">
        <v>97.5</v>
      </c>
      <c r="DU170">
        <v>0</v>
      </c>
      <c r="DV170">
        <v>154.30000305175781</v>
      </c>
      <c r="DZ170" t="s">
        <v>156</v>
      </c>
      <c r="EA170">
        <v>4</v>
      </c>
      <c r="EB170">
        <v>0.26324999332427979</v>
      </c>
      <c r="EC170" t="s">
        <v>2447</v>
      </c>
      <c r="ED170" t="s">
        <v>252</v>
      </c>
      <c r="EE170">
        <v>1</v>
      </c>
      <c r="EF170">
        <v>0</v>
      </c>
      <c r="EI170">
        <v>0</v>
      </c>
      <c r="EJ170" t="s">
        <v>2450</v>
      </c>
      <c r="EL170" t="s">
        <v>240</v>
      </c>
      <c r="EM170">
        <v>10</v>
      </c>
      <c r="EN170">
        <v>0</v>
      </c>
      <c r="EQ170">
        <v>0</v>
      </c>
      <c r="ES170" t="s">
        <v>159</v>
      </c>
      <c r="ET170">
        <v>6</v>
      </c>
      <c r="EV170" t="s">
        <v>150</v>
      </c>
      <c r="EW170">
        <v>6</v>
      </c>
      <c r="EY170" t="s">
        <v>172</v>
      </c>
      <c r="EZ170">
        <v>10</v>
      </c>
      <c r="FA170">
        <v>0</v>
      </c>
      <c r="FC170" t="s">
        <v>152</v>
      </c>
      <c r="FD170">
        <v>10</v>
      </c>
      <c r="FE170">
        <v>0</v>
      </c>
      <c r="FF170" t="s">
        <v>258</v>
      </c>
      <c r="FG170">
        <v>1</v>
      </c>
      <c r="FH170" s="179"/>
    </row>
    <row r="171" spans="1:164" ht="15" customHeight="1" x14ac:dyDescent="0.25">
      <c r="A171" t="s">
        <v>1703</v>
      </c>
      <c r="B171" t="s">
        <v>1708</v>
      </c>
      <c r="C171" t="s">
        <v>1709</v>
      </c>
      <c r="D171">
        <v>12</v>
      </c>
      <c r="E171" t="s">
        <v>1681</v>
      </c>
      <c r="F171" t="s">
        <v>1425</v>
      </c>
      <c r="G171" t="s">
        <v>1683</v>
      </c>
      <c r="H171" t="s">
        <v>1684</v>
      </c>
      <c r="I171" t="s">
        <v>1710</v>
      </c>
      <c r="J171" t="s">
        <v>1711</v>
      </c>
      <c r="K171" t="s">
        <v>1712</v>
      </c>
      <c r="L171">
        <v>3.9441599510610104E-3</v>
      </c>
      <c r="M171" t="s">
        <v>177</v>
      </c>
      <c r="N171" t="s">
        <v>178</v>
      </c>
      <c r="O171" t="s">
        <v>178</v>
      </c>
      <c r="P171" t="s">
        <v>178</v>
      </c>
      <c r="Q171" t="s">
        <v>178</v>
      </c>
      <c r="R171" t="s">
        <v>1694</v>
      </c>
      <c r="S171" t="s">
        <v>1695</v>
      </c>
      <c r="T171" t="s">
        <v>177</v>
      </c>
      <c r="V171" t="s">
        <v>1262</v>
      </c>
      <c r="W171">
        <v>5022915</v>
      </c>
      <c r="X171">
        <v>0</v>
      </c>
      <c r="Y171" t="s">
        <v>178</v>
      </c>
      <c r="AA171">
        <v>0</v>
      </c>
      <c r="AB171">
        <v>3.9360001683235168E-3</v>
      </c>
      <c r="AC171">
        <v>7.9999999798019417E-6</v>
      </c>
      <c r="AD171">
        <v>0</v>
      </c>
      <c r="AE171">
        <v>0</v>
      </c>
      <c r="AF171">
        <v>0</v>
      </c>
      <c r="AG171">
        <v>0</v>
      </c>
      <c r="AH171">
        <v>0</v>
      </c>
      <c r="AI171">
        <v>0</v>
      </c>
      <c r="AJ171">
        <v>0</v>
      </c>
      <c r="AK171">
        <v>0</v>
      </c>
      <c r="AL171">
        <v>1</v>
      </c>
      <c r="AM171">
        <v>5.7000000029802322E-2</v>
      </c>
      <c r="AN171">
        <v>1</v>
      </c>
      <c r="AO171">
        <v>0</v>
      </c>
      <c r="AP171">
        <v>0</v>
      </c>
      <c r="AQ171">
        <v>0</v>
      </c>
      <c r="AR171">
        <v>0</v>
      </c>
      <c r="AS171">
        <v>0</v>
      </c>
      <c r="AT171">
        <v>0</v>
      </c>
      <c r="AU171">
        <v>0</v>
      </c>
      <c r="AV171">
        <v>0</v>
      </c>
      <c r="AW171">
        <v>0</v>
      </c>
      <c r="AX171">
        <v>0</v>
      </c>
      <c r="AY171">
        <v>2</v>
      </c>
      <c r="AZ171">
        <v>0</v>
      </c>
      <c r="BA171">
        <v>0</v>
      </c>
      <c r="BB171">
        <v>0</v>
      </c>
      <c r="BC171">
        <v>0</v>
      </c>
      <c r="BD171">
        <v>0</v>
      </c>
      <c r="BE171">
        <v>0</v>
      </c>
      <c r="BF171" t="s">
        <v>42</v>
      </c>
      <c r="BG171" t="s">
        <v>820</v>
      </c>
      <c r="BH171">
        <v>0</v>
      </c>
      <c r="BI171">
        <v>0.40000000596046448</v>
      </c>
      <c r="BJ171" t="s">
        <v>342</v>
      </c>
      <c r="BK171">
        <v>0.39899998903274542</v>
      </c>
      <c r="BL171" t="s">
        <v>177</v>
      </c>
      <c r="BM171" t="s">
        <v>1841</v>
      </c>
      <c r="BN171" t="s">
        <v>178</v>
      </c>
      <c r="BO171" t="s">
        <v>178</v>
      </c>
      <c r="BP171" t="s">
        <v>342</v>
      </c>
      <c r="BQ171" t="s">
        <v>342</v>
      </c>
      <c r="BR171">
        <v>0</v>
      </c>
      <c r="BS171">
        <v>0</v>
      </c>
      <c r="BT171" t="s">
        <v>178</v>
      </c>
      <c r="BZ171" t="s">
        <v>342</v>
      </c>
      <c r="CA171" t="s">
        <v>177</v>
      </c>
      <c r="CB171" t="s">
        <v>1687</v>
      </c>
      <c r="CE171" t="s">
        <v>1708</v>
      </c>
      <c r="CF171" t="s">
        <v>1703</v>
      </c>
      <c r="CG171" t="s">
        <v>1709</v>
      </c>
      <c r="CH171" t="s">
        <v>1681</v>
      </c>
      <c r="CI171" t="s">
        <v>1696</v>
      </c>
      <c r="CJ171" t="s">
        <v>36</v>
      </c>
      <c r="CK171" t="s">
        <v>2451</v>
      </c>
      <c r="CL171" t="s">
        <v>38</v>
      </c>
      <c r="CM171">
        <v>5300000</v>
      </c>
      <c r="CN171">
        <v>0.40000000596046448</v>
      </c>
      <c r="CO171">
        <v>0</v>
      </c>
      <c r="CP171" t="s">
        <v>42</v>
      </c>
      <c r="CQ171" t="s">
        <v>820</v>
      </c>
      <c r="CR171">
        <v>0</v>
      </c>
      <c r="CS171" t="s">
        <v>1306</v>
      </c>
      <c r="CT171">
        <v>4</v>
      </c>
      <c r="CU171" t="s">
        <v>2445</v>
      </c>
      <c r="CV171" t="s">
        <v>153</v>
      </c>
      <c r="CW171">
        <v>10</v>
      </c>
      <c r="CX171">
        <v>1</v>
      </c>
      <c r="CY171">
        <v>17805</v>
      </c>
      <c r="CZ171">
        <v>0</v>
      </c>
      <c r="DA171" t="s">
        <v>2446</v>
      </c>
      <c r="DB171" t="s">
        <v>250</v>
      </c>
      <c r="DC171">
        <v>1</v>
      </c>
      <c r="DD171">
        <v>0</v>
      </c>
      <c r="DF171" t="s">
        <v>155</v>
      </c>
      <c r="DG171">
        <v>7</v>
      </c>
      <c r="DH171">
        <v>-138</v>
      </c>
      <c r="DI171">
        <v>0</v>
      </c>
      <c r="DJ171">
        <v>0</v>
      </c>
      <c r="DM171">
        <v>0</v>
      </c>
      <c r="DN171">
        <v>0</v>
      </c>
      <c r="DP171" t="s">
        <v>262</v>
      </c>
      <c r="DQ171">
        <v>0</v>
      </c>
      <c r="DR171">
        <v>103.5</v>
      </c>
      <c r="DT171" t="s">
        <v>166</v>
      </c>
      <c r="DU171">
        <v>10</v>
      </c>
      <c r="DV171">
        <v>0</v>
      </c>
      <c r="DZ171" t="s">
        <v>167</v>
      </c>
      <c r="EA171">
        <v>0</v>
      </c>
      <c r="EB171">
        <v>0.39899998903274542</v>
      </c>
      <c r="EC171" t="s">
        <v>2447</v>
      </c>
      <c r="ED171" t="s">
        <v>146</v>
      </c>
      <c r="EE171">
        <v>4</v>
      </c>
      <c r="EF171">
        <v>0</v>
      </c>
      <c r="EI171">
        <v>0</v>
      </c>
      <c r="EJ171" t="s">
        <v>2449</v>
      </c>
      <c r="EL171" t="s">
        <v>169</v>
      </c>
      <c r="EM171">
        <v>1</v>
      </c>
      <c r="EN171">
        <v>0</v>
      </c>
      <c r="EQ171">
        <v>0</v>
      </c>
      <c r="ES171" t="s">
        <v>159</v>
      </c>
      <c r="ET171">
        <v>6</v>
      </c>
      <c r="EV171" t="s">
        <v>150</v>
      </c>
      <c r="EW171">
        <v>6</v>
      </c>
      <c r="EY171" t="s">
        <v>172</v>
      </c>
      <c r="EZ171">
        <v>10</v>
      </c>
      <c r="FA171">
        <v>0</v>
      </c>
      <c r="FC171" t="s">
        <v>152</v>
      </c>
      <c r="FD171">
        <v>10</v>
      </c>
      <c r="FE171">
        <v>0</v>
      </c>
      <c r="FF171" t="s">
        <v>258</v>
      </c>
      <c r="FG171">
        <v>1</v>
      </c>
      <c r="FH171" s="179"/>
    </row>
    <row r="172" spans="1:164" ht="15" customHeight="1" x14ac:dyDescent="0.25">
      <c r="A172" t="s">
        <v>1707</v>
      </c>
      <c r="B172" t="s">
        <v>1714</v>
      </c>
      <c r="C172" t="s">
        <v>1709</v>
      </c>
      <c r="D172">
        <v>12</v>
      </c>
      <c r="E172" t="s">
        <v>1681</v>
      </c>
      <c r="F172" t="s">
        <v>1425</v>
      </c>
      <c r="G172" t="s">
        <v>1683</v>
      </c>
      <c r="H172" t="s">
        <v>1684</v>
      </c>
      <c r="I172" t="s">
        <v>1692</v>
      </c>
      <c r="J172" t="s">
        <v>1693</v>
      </c>
      <c r="K172" t="s">
        <v>1685</v>
      </c>
      <c r="L172">
        <v>1.8804699648171659E-3</v>
      </c>
      <c r="M172" t="s">
        <v>177</v>
      </c>
      <c r="N172" t="s">
        <v>178</v>
      </c>
      <c r="O172" t="s">
        <v>178</v>
      </c>
      <c r="P172" t="s">
        <v>178</v>
      </c>
      <c r="Q172" t="s">
        <v>178</v>
      </c>
      <c r="R172" t="s">
        <v>1694</v>
      </c>
      <c r="S172" t="s">
        <v>1695</v>
      </c>
      <c r="T172" t="s">
        <v>178</v>
      </c>
      <c r="V172" t="s">
        <v>269</v>
      </c>
      <c r="W172">
        <v>3506563</v>
      </c>
      <c r="X172">
        <v>0</v>
      </c>
      <c r="Y172" t="s">
        <v>178</v>
      </c>
      <c r="AA172">
        <v>0</v>
      </c>
      <c r="AB172">
        <v>1.632999978028238E-3</v>
      </c>
      <c r="AC172">
        <v>1.63999997312203E-4</v>
      </c>
      <c r="AD172">
        <v>0</v>
      </c>
      <c r="AE172">
        <v>0</v>
      </c>
      <c r="AF172">
        <v>0</v>
      </c>
      <c r="AG172">
        <v>0</v>
      </c>
      <c r="AH172">
        <v>0</v>
      </c>
      <c r="AI172">
        <v>0</v>
      </c>
      <c r="AJ172">
        <v>0</v>
      </c>
      <c r="AK172">
        <v>0</v>
      </c>
      <c r="AL172">
        <v>0</v>
      </c>
      <c r="AM172">
        <v>0.14200000464916229</v>
      </c>
      <c r="AN172">
        <v>3</v>
      </c>
      <c r="AO172">
        <v>0</v>
      </c>
      <c r="AP172">
        <v>0</v>
      </c>
      <c r="AQ172">
        <v>0</v>
      </c>
      <c r="AR172">
        <v>0</v>
      </c>
      <c r="AS172">
        <v>0</v>
      </c>
      <c r="AT172">
        <v>0</v>
      </c>
      <c r="AU172">
        <v>0</v>
      </c>
      <c r="AV172">
        <v>0</v>
      </c>
      <c r="AW172">
        <v>0</v>
      </c>
      <c r="AX172">
        <v>0</v>
      </c>
      <c r="AY172">
        <v>1</v>
      </c>
      <c r="AZ172">
        <v>0</v>
      </c>
      <c r="BA172">
        <v>0</v>
      </c>
      <c r="BB172">
        <v>0</v>
      </c>
      <c r="BC172">
        <v>0</v>
      </c>
      <c r="BD172">
        <v>0</v>
      </c>
      <c r="BE172">
        <v>0</v>
      </c>
      <c r="BF172" t="s">
        <v>42</v>
      </c>
      <c r="BG172" t="s">
        <v>820</v>
      </c>
      <c r="BH172">
        <v>0</v>
      </c>
      <c r="BI172">
        <v>0.5</v>
      </c>
      <c r="BJ172" t="s">
        <v>342</v>
      </c>
      <c r="BK172">
        <v>0.3875499963760376</v>
      </c>
      <c r="BL172" t="s">
        <v>177</v>
      </c>
      <c r="BM172" t="s">
        <v>1841</v>
      </c>
      <c r="BN172" t="s">
        <v>178</v>
      </c>
      <c r="BO172" t="s">
        <v>178</v>
      </c>
      <c r="BP172" t="s">
        <v>342</v>
      </c>
      <c r="BQ172" t="s">
        <v>342</v>
      </c>
      <c r="BR172">
        <v>0</v>
      </c>
      <c r="BS172">
        <v>0</v>
      </c>
      <c r="BT172" t="s">
        <v>178</v>
      </c>
      <c r="BZ172" t="s">
        <v>342</v>
      </c>
      <c r="CA172" t="s">
        <v>177</v>
      </c>
      <c r="CB172" t="s">
        <v>1687</v>
      </c>
      <c r="CE172" t="s">
        <v>1714</v>
      </c>
      <c r="CF172" t="s">
        <v>1707</v>
      </c>
      <c r="CG172" t="s">
        <v>1709</v>
      </c>
      <c r="CH172" t="s">
        <v>1681</v>
      </c>
      <c r="CI172" t="s">
        <v>1715</v>
      </c>
      <c r="CJ172" t="s">
        <v>36</v>
      </c>
      <c r="CK172" t="s">
        <v>2444</v>
      </c>
      <c r="CL172" t="s">
        <v>38</v>
      </c>
      <c r="CM172">
        <v>3700000</v>
      </c>
      <c r="CN172">
        <v>0.5</v>
      </c>
      <c r="CO172">
        <v>0</v>
      </c>
      <c r="CP172" t="s">
        <v>42</v>
      </c>
      <c r="CQ172" t="s">
        <v>820</v>
      </c>
      <c r="CR172">
        <v>0</v>
      </c>
      <c r="CS172" t="s">
        <v>1306</v>
      </c>
      <c r="CT172">
        <v>4</v>
      </c>
      <c r="CU172" t="s">
        <v>2445</v>
      </c>
      <c r="CV172" t="s">
        <v>153</v>
      </c>
      <c r="CW172">
        <v>10</v>
      </c>
      <c r="CX172">
        <v>1</v>
      </c>
      <c r="CY172">
        <v>17805</v>
      </c>
      <c r="CZ172">
        <v>0</v>
      </c>
      <c r="DA172" t="s">
        <v>2446</v>
      </c>
      <c r="DB172" t="s">
        <v>250</v>
      </c>
      <c r="DC172">
        <v>1</v>
      </c>
      <c r="DD172">
        <v>0</v>
      </c>
      <c r="DF172" t="s">
        <v>155</v>
      </c>
      <c r="DG172">
        <v>7</v>
      </c>
      <c r="DH172">
        <v>-138</v>
      </c>
      <c r="DI172">
        <v>0</v>
      </c>
      <c r="DJ172">
        <v>0</v>
      </c>
      <c r="DM172">
        <v>0</v>
      </c>
      <c r="DN172">
        <v>0</v>
      </c>
      <c r="DP172" t="s">
        <v>262</v>
      </c>
      <c r="DQ172">
        <v>0</v>
      </c>
      <c r="DR172">
        <v>103.5</v>
      </c>
      <c r="DT172" t="s">
        <v>166</v>
      </c>
      <c r="DU172">
        <v>10</v>
      </c>
      <c r="DV172">
        <v>0</v>
      </c>
      <c r="DZ172" t="s">
        <v>167</v>
      </c>
      <c r="EA172">
        <v>0</v>
      </c>
      <c r="EB172">
        <v>0.3875499963760376</v>
      </c>
      <c r="EC172" t="s">
        <v>2447</v>
      </c>
      <c r="ED172" t="s">
        <v>146</v>
      </c>
      <c r="EE172">
        <v>4</v>
      </c>
      <c r="EF172">
        <v>0.67599999904632568</v>
      </c>
      <c r="EG172" t="s">
        <v>2448</v>
      </c>
      <c r="EH172" t="s">
        <v>253</v>
      </c>
      <c r="EI172">
        <v>1</v>
      </c>
      <c r="EJ172" t="s">
        <v>2449</v>
      </c>
      <c r="EL172" t="s">
        <v>169</v>
      </c>
      <c r="EM172">
        <v>1</v>
      </c>
      <c r="EN172">
        <v>0</v>
      </c>
      <c r="EQ172">
        <v>0</v>
      </c>
      <c r="ES172" t="s">
        <v>159</v>
      </c>
      <c r="ET172">
        <v>6</v>
      </c>
      <c r="EV172" t="s">
        <v>150</v>
      </c>
      <c r="EW172">
        <v>6</v>
      </c>
      <c r="EY172" t="s">
        <v>172</v>
      </c>
      <c r="EZ172">
        <v>10</v>
      </c>
      <c r="FA172">
        <v>0</v>
      </c>
      <c r="FC172" t="s">
        <v>152</v>
      </c>
      <c r="FD172">
        <v>10</v>
      </c>
      <c r="FE172">
        <v>0</v>
      </c>
      <c r="FF172" t="s">
        <v>258</v>
      </c>
      <c r="FG172">
        <v>1</v>
      </c>
      <c r="FH172" s="179"/>
    </row>
    <row r="173" spans="1:164" ht="15" customHeight="1" x14ac:dyDescent="0.25">
      <c r="A173" t="s">
        <v>1713</v>
      </c>
      <c r="B173" t="s">
        <v>1717</v>
      </c>
      <c r="C173" t="s">
        <v>1718</v>
      </c>
      <c r="D173">
        <v>12</v>
      </c>
      <c r="E173" t="s">
        <v>1681</v>
      </c>
      <c r="F173" t="s">
        <v>1425</v>
      </c>
      <c r="G173" t="s">
        <v>1683</v>
      </c>
      <c r="H173" t="s">
        <v>1684</v>
      </c>
      <c r="I173" t="s">
        <v>1710</v>
      </c>
      <c r="J173" t="s">
        <v>1711</v>
      </c>
      <c r="K173" t="s">
        <v>1685</v>
      </c>
      <c r="L173">
        <v>1.0169000364840031E-2</v>
      </c>
      <c r="M173" t="s">
        <v>177</v>
      </c>
      <c r="N173" t="s">
        <v>178</v>
      </c>
      <c r="O173" t="s">
        <v>178</v>
      </c>
      <c r="P173" t="s">
        <v>178</v>
      </c>
      <c r="Q173" t="s">
        <v>178</v>
      </c>
      <c r="R173" t="s">
        <v>1694</v>
      </c>
      <c r="S173" t="s">
        <v>1695</v>
      </c>
      <c r="T173" t="s">
        <v>178</v>
      </c>
      <c r="V173" t="s">
        <v>278</v>
      </c>
      <c r="W173">
        <v>1421580</v>
      </c>
      <c r="X173">
        <v>0</v>
      </c>
      <c r="Y173" t="s">
        <v>178</v>
      </c>
      <c r="AA173">
        <v>0</v>
      </c>
      <c r="AB173">
        <v>5.6000001495704055E-4</v>
      </c>
      <c r="AC173">
        <v>5.6000001495704055E-4</v>
      </c>
      <c r="AD173">
        <v>0</v>
      </c>
      <c r="AE173">
        <v>0</v>
      </c>
      <c r="AF173">
        <v>0</v>
      </c>
      <c r="AG173">
        <v>0</v>
      </c>
      <c r="AH173">
        <v>0</v>
      </c>
      <c r="AI173">
        <v>0</v>
      </c>
      <c r="AJ173">
        <v>0</v>
      </c>
      <c r="AK173">
        <v>0</v>
      </c>
      <c r="AL173">
        <v>0</v>
      </c>
      <c r="AM173">
        <v>4.5000001788139343E-2</v>
      </c>
      <c r="AN173">
        <v>1</v>
      </c>
      <c r="AO173">
        <v>0</v>
      </c>
      <c r="AP173">
        <v>0</v>
      </c>
      <c r="AQ173">
        <v>0</v>
      </c>
      <c r="AR173">
        <v>0</v>
      </c>
      <c r="AS173">
        <v>0</v>
      </c>
      <c r="AT173">
        <v>18</v>
      </c>
      <c r="AU173">
        <v>21</v>
      </c>
      <c r="AV173">
        <v>0</v>
      </c>
      <c r="AW173">
        <v>54</v>
      </c>
      <c r="AX173">
        <v>0</v>
      </c>
      <c r="AY173">
        <v>0</v>
      </c>
      <c r="AZ173">
        <v>0</v>
      </c>
      <c r="BA173">
        <v>0</v>
      </c>
      <c r="BB173">
        <v>0</v>
      </c>
      <c r="BC173">
        <v>0</v>
      </c>
      <c r="BD173">
        <v>0</v>
      </c>
      <c r="BE173">
        <v>0</v>
      </c>
      <c r="BF173" t="s">
        <v>1719</v>
      </c>
      <c r="BG173" t="s">
        <v>1719</v>
      </c>
      <c r="BH173">
        <v>3968</v>
      </c>
      <c r="BI173">
        <v>0.86000001430511475</v>
      </c>
      <c r="BJ173" t="s">
        <v>342</v>
      </c>
      <c r="BK173">
        <v>0.37580001354217529</v>
      </c>
      <c r="BL173" t="s">
        <v>177</v>
      </c>
      <c r="BM173" t="s">
        <v>1841</v>
      </c>
      <c r="BN173" t="s">
        <v>178</v>
      </c>
      <c r="BO173" t="s">
        <v>178</v>
      </c>
      <c r="BP173" t="s">
        <v>342</v>
      </c>
      <c r="BQ173" t="s">
        <v>342</v>
      </c>
      <c r="BR173">
        <v>0</v>
      </c>
      <c r="BS173">
        <v>0</v>
      </c>
      <c r="BT173" t="s">
        <v>178</v>
      </c>
      <c r="BZ173" t="s">
        <v>342</v>
      </c>
      <c r="CA173" t="s">
        <v>177</v>
      </c>
      <c r="CB173" t="s">
        <v>1687</v>
      </c>
      <c r="CE173" t="s">
        <v>1717</v>
      </c>
      <c r="CF173" t="s">
        <v>1713</v>
      </c>
      <c r="CG173" t="s">
        <v>1718</v>
      </c>
      <c r="CH173" t="s">
        <v>1681</v>
      </c>
      <c r="CI173" t="s">
        <v>1720</v>
      </c>
      <c r="CJ173" t="s">
        <v>36</v>
      </c>
      <c r="CK173" t="s">
        <v>2451</v>
      </c>
      <c r="CL173" t="s">
        <v>38</v>
      </c>
      <c r="CM173">
        <v>1500000</v>
      </c>
      <c r="CN173">
        <v>0.86000001430511475</v>
      </c>
      <c r="CO173">
        <v>-10869.5654296875</v>
      </c>
      <c r="CP173" t="s">
        <v>42</v>
      </c>
      <c r="CQ173" t="s">
        <v>820</v>
      </c>
      <c r="CR173">
        <v>0</v>
      </c>
      <c r="CS173" t="s">
        <v>1306</v>
      </c>
      <c r="CT173">
        <v>0</v>
      </c>
      <c r="CU173" t="s">
        <v>2445</v>
      </c>
      <c r="CW173">
        <v>0</v>
      </c>
      <c r="CX173">
        <v>1</v>
      </c>
      <c r="CY173">
        <v>17805</v>
      </c>
      <c r="CZ173">
        <v>0</v>
      </c>
      <c r="DA173" t="s">
        <v>2446</v>
      </c>
      <c r="DB173" t="s">
        <v>250</v>
      </c>
      <c r="DC173">
        <v>1</v>
      </c>
      <c r="DD173">
        <v>18</v>
      </c>
      <c r="DF173" t="s">
        <v>155</v>
      </c>
      <c r="DG173">
        <v>7</v>
      </c>
      <c r="DH173">
        <v>-138</v>
      </c>
      <c r="DI173">
        <v>0</v>
      </c>
      <c r="DJ173">
        <v>0</v>
      </c>
      <c r="DM173">
        <v>0</v>
      </c>
      <c r="DN173">
        <v>0</v>
      </c>
      <c r="DP173" t="s">
        <v>262</v>
      </c>
      <c r="DQ173">
        <v>0</v>
      </c>
      <c r="DR173">
        <v>103.5</v>
      </c>
      <c r="DT173" t="s">
        <v>263</v>
      </c>
      <c r="DU173">
        <v>2</v>
      </c>
      <c r="DV173">
        <v>0</v>
      </c>
      <c r="DZ173" t="s">
        <v>167</v>
      </c>
      <c r="EA173">
        <v>0</v>
      </c>
      <c r="EB173">
        <v>0.37580001354217529</v>
      </c>
      <c r="EC173" t="s">
        <v>2447</v>
      </c>
      <c r="ED173" t="s">
        <v>146</v>
      </c>
      <c r="EE173">
        <v>4</v>
      </c>
      <c r="EF173">
        <v>6.6699996590614319E-2</v>
      </c>
      <c r="EG173" t="s">
        <v>2452</v>
      </c>
      <c r="EH173" t="s">
        <v>253</v>
      </c>
      <c r="EI173">
        <v>1</v>
      </c>
      <c r="EJ173" t="s">
        <v>2453</v>
      </c>
      <c r="EL173" t="s">
        <v>157</v>
      </c>
      <c r="EM173">
        <v>4</v>
      </c>
      <c r="EN173">
        <v>0</v>
      </c>
      <c r="EQ173">
        <v>0</v>
      </c>
      <c r="ES173" t="s">
        <v>159</v>
      </c>
      <c r="ET173">
        <v>6</v>
      </c>
      <c r="EV173" t="s">
        <v>150</v>
      </c>
      <c r="EW173">
        <v>6</v>
      </c>
      <c r="EY173" t="s">
        <v>172</v>
      </c>
      <c r="EZ173">
        <v>10</v>
      </c>
      <c r="FA173">
        <v>0</v>
      </c>
      <c r="FC173" t="s">
        <v>152</v>
      </c>
      <c r="FD173">
        <v>10</v>
      </c>
      <c r="FE173">
        <v>0</v>
      </c>
      <c r="FF173" t="s">
        <v>258</v>
      </c>
      <c r="FG173">
        <v>1</v>
      </c>
      <c r="FH173" s="179"/>
    </row>
    <row r="174" spans="1:164" ht="15" customHeight="1" x14ac:dyDescent="0.25">
      <c r="A174" t="s">
        <v>1716</v>
      </c>
      <c r="B174" t="s">
        <v>1722</v>
      </c>
      <c r="C174" t="s">
        <v>1723</v>
      </c>
      <c r="D174">
        <v>12</v>
      </c>
      <c r="E174" t="s">
        <v>1681</v>
      </c>
      <c r="F174" t="s">
        <v>1425</v>
      </c>
      <c r="G174" t="s">
        <v>1683</v>
      </c>
      <c r="H174" t="s">
        <v>1684</v>
      </c>
      <c r="I174" t="s">
        <v>1692</v>
      </c>
      <c r="J174" t="s">
        <v>1693</v>
      </c>
      <c r="K174" t="s">
        <v>1685</v>
      </c>
      <c r="L174">
        <v>8.027699775993824E-3</v>
      </c>
      <c r="M174" t="s">
        <v>177</v>
      </c>
      <c r="N174" t="s">
        <v>178</v>
      </c>
      <c r="O174" t="s">
        <v>177</v>
      </c>
      <c r="P174" t="s">
        <v>178</v>
      </c>
      <c r="Q174" t="s">
        <v>178</v>
      </c>
      <c r="R174" t="s">
        <v>1694</v>
      </c>
      <c r="S174" t="s">
        <v>1695</v>
      </c>
      <c r="T174" t="s">
        <v>178</v>
      </c>
      <c r="V174" t="s">
        <v>278</v>
      </c>
      <c r="W174">
        <v>1990212</v>
      </c>
      <c r="X174">
        <v>0</v>
      </c>
      <c r="Y174" t="s">
        <v>178</v>
      </c>
      <c r="AA174">
        <v>0</v>
      </c>
      <c r="AB174">
        <v>2.0700000459328291E-4</v>
      </c>
      <c r="AC174">
        <v>3.800000122282654E-4</v>
      </c>
      <c r="AD174">
        <v>8.8599999435245991E-4</v>
      </c>
      <c r="AE174">
        <v>0</v>
      </c>
      <c r="AF174">
        <v>0</v>
      </c>
      <c r="AG174">
        <v>0</v>
      </c>
      <c r="AH174">
        <v>0</v>
      </c>
      <c r="AI174">
        <v>0</v>
      </c>
      <c r="AJ174">
        <v>0</v>
      </c>
      <c r="AK174">
        <v>0</v>
      </c>
      <c r="AL174">
        <v>0</v>
      </c>
      <c r="AM174">
        <v>0</v>
      </c>
      <c r="AN174">
        <v>0</v>
      </c>
      <c r="AO174">
        <v>0</v>
      </c>
      <c r="AP174">
        <v>0</v>
      </c>
      <c r="AQ174">
        <v>0</v>
      </c>
      <c r="AR174">
        <v>0</v>
      </c>
      <c r="AS174">
        <v>0</v>
      </c>
      <c r="AT174">
        <v>31</v>
      </c>
      <c r="AU174">
        <v>35</v>
      </c>
      <c r="AV174">
        <v>0</v>
      </c>
      <c r="AW174">
        <v>93</v>
      </c>
      <c r="AX174">
        <v>0</v>
      </c>
      <c r="AY174">
        <v>0</v>
      </c>
      <c r="AZ174">
        <v>0</v>
      </c>
      <c r="BA174">
        <v>0</v>
      </c>
      <c r="BB174">
        <v>0</v>
      </c>
      <c r="BC174">
        <v>0</v>
      </c>
      <c r="BD174">
        <v>0</v>
      </c>
      <c r="BE174">
        <v>0</v>
      </c>
      <c r="BF174" t="s">
        <v>1724</v>
      </c>
      <c r="BG174" t="s">
        <v>1724</v>
      </c>
      <c r="BH174">
        <v>5556</v>
      </c>
      <c r="BI174">
        <v>0.81999999284744263</v>
      </c>
      <c r="BJ174" t="s">
        <v>342</v>
      </c>
      <c r="BK174">
        <v>0.42219999432563782</v>
      </c>
      <c r="BL174" t="s">
        <v>177</v>
      </c>
      <c r="BM174" t="s">
        <v>1841</v>
      </c>
      <c r="BN174" t="s">
        <v>178</v>
      </c>
      <c r="BO174" t="s">
        <v>178</v>
      </c>
      <c r="BP174" t="s">
        <v>342</v>
      </c>
      <c r="BQ174" t="s">
        <v>342</v>
      </c>
      <c r="BR174">
        <v>0</v>
      </c>
      <c r="BS174">
        <v>0</v>
      </c>
      <c r="BT174" t="s">
        <v>178</v>
      </c>
      <c r="BZ174" t="s">
        <v>342</v>
      </c>
      <c r="CA174" t="s">
        <v>177</v>
      </c>
      <c r="CB174" t="s">
        <v>1687</v>
      </c>
      <c r="CE174" t="s">
        <v>1722</v>
      </c>
      <c r="CF174" t="s">
        <v>1716</v>
      </c>
      <c r="CG174" t="s">
        <v>1723</v>
      </c>
      <c r="CH174" t="s">
        <v>1681</v>
      </c>
      <c r="CI174" t="s">
        <v>1720</v>
      </c>
      <c r="CJ174" t="s">
        <v>36</v>
      </c>
      <c r="CK174" t="s">
        <v>2444</v>
      </c>
      <c r="CL174" t="s">
        <v>38</v>
      </c>
      <c r="CM174">
        <v>2100000</v>
      </c>
      <c r="CN174">
        <v>0.81999999284744263</v>
      </c>
      <c r="CO174">
        <v>-15217.3916015625</v>
      </c>
      <c r="CQ174" t="s">
        <v>820</v>
      </c>
      <c r="CR174">
        <v>0</v>
      </c>
      <c r="CS174" t="s">
        <v>1306</v>
      </c>
      <c r="CT174">
        <v>0</v>
      </c>
      <c r="CU174" t="s">
        <v>2445</v>
      </c>
      <c r="CW174">
        <v>0</v>
      </c>
      <c r="CX174">
        <v>1</v>
      </c>
      <c r="CY174">
        <v>17805</v>
      </c>
      <c r="CZ174">
        <v>0</v>
      </c>
      <c r="DA174" t="s">
        <v>2446</v>
      </c>
      <c r="DB174" t="s">
        <v>250</v>
      </c>
      <c r="DC174">
        <v>1</v>
      </c>
      <c r="DD174">
        <v>31</v>
      </c>
      <c r="DF174" t="s">
        <v>155</v>
      </c>
      <c r="DG174">
        <v>7</v>
      </c>
      <c r="DH174">
        <v>-138</v>
      </c>
      <c r="DI174">
        <v>0</v>
      </c>
      <c r="DJ174">
        <v>0</v>
      </c>
      <c r="DM174">
        <v>0</v>
      </c>
      <c r="DN174">
        <v>0</v>
      </c>
      <c r="DP174" t="s">
        <v>262</v>
      </c>
      <c r="DQ174">
        <v>0</v>
      </c>
      <c r="DR174">
        <v>117</v>
      </c>
      <c r="DU174">
        <v>0</v>
      </c>
      <c r="DV174">
        <v>0</v>
      </c>
      <c r="DZ174" t="s">
        <v>167</v>
      </c>
      <c r="EA174">
        <v>0</v>
      </c>
      <c r="EB174">
        <v>0.42219999432563782</v>
      </c>
      <c r="EC174" t="s">
        <v>2447</v>
      </c>
      <c r="ED174" t="s">
        <v>146</v>
      </c>
      <c r="EE174">
        <v>4</v>
      </c>
      <c r="EF174">
        <v>0</v>
      </c>
      <c r="EI174">
        <v>0</v>
      </c>
      <c r="EJ174" t="s">
        <v>2453</v>
      </c>
      <c r="EL174" t="s">
        <v>157</v>
      </c>
      <c r="EM174">
        <v>4</v>
      </c>
      <c r="EN174">
        <v>0</v>
      </c>
      <c r="EQ174">
        <v>0</v>
      </c>
      <c r="ES174" t="s">
        <v>159</v>
      </c>
      <c r="ET174">
        <v>6</v>
      </c>
      <c r="EV174" t="s">
        <v>150</v>
      </c>
      <c r="EW174">
        <v>6</v>
      </c>
      <c r="EY174" t="s">
        <v>172</v>
      </c>
      <c r="EZ174">
        <v>10</v>
      </c>
      <c r="FA174">
        <v>0</v>
      </c>
      <c r="FC174" t="s">
        <v>152</v>
      </c>
      <c r="FD174">
        <v>10</v>
      </c>
      <c r="FE174">
        <v>0</v>
      </c>
      <c r="FF174" t="s">
        <v>258</v>
      </c>
      <c r="FG174">
        <v>1</v>
      </c>
      <c r="FH174" s="179"/>
    </row>
    <row r="175" spans="1:164" ht="15" customHeight="1" x14ac:dyDescent="0.25">
      <c r="A175" t="s">
        <v>1721</v>
      </c>
      <c r="B175" t="s">
        <v>1726</v>
      </c>
      <c r="C175" t="s">
        <v>1727</v>
      </c>
      <c r="D175">
        <v>12</v>
      </c>
      <c r="E175" t="s">
        <v>1681</v>
      </c>
      <c r="F175" t="s">
        <v>1425</v>
      </c>
      <c r="G175" t="s">
        <v>1683</v>
      </c>
      <c r="H175" t="s">
        <v>1684</v>
      </c>
      <c r="I175" t="s">
        <v>1710</v>
      </c>
      <c r="J175" t="s">
        <v>1711</v>
      </c>
      <c r="K175" t="s">
        <v>1685</v>
      </c>
      <c r="L175">
        <v>4.849220160394907E-3</v>
      </c>
      <c r="M175" t="s">
        <v>177</v>
      </c>
      <c r="N175" t="s">
        <v>178</v>
      </c>
      <c r="O175" t="s">
        <v>178</v>
      </c>
      <c r="P175" t="s">
        <v>178</v>
      </c>
      <c r="Q175" t="s">
        <v>178</v>
      </c>
      <c r="R175" t="s">
        <v>1694</v>
      </c>
      <c r="S175" t="s">
        <v>1695</v>
      </c>
      <c r="T175" t="s">
        <v>178</v>
      </c>
      <c r="V175" t="s">
        <v>278</v>
      </c>
      <c r="W175">
        <v>1705896</v>
      </c>
      <c r="X175">
        <v>0</v>
      </c>
      <c r="Y175" t="s">
        <v>178</v>
      </c>
      <c r="AA175">
        <v>0</v>
      </c>
      <c r="AB175">
        <v>1.6500000492669639E-4</v>
      </c>
      <c r="AC175">
        <v>1.627000048756599E-3</v>
      </c>
      <c r="AD175">
        <v>0</v>
      </c>
      <c r="AE175">
        <v>0</v>
      </c>
      <c r="AF175">
        <v>0</v>
      </c>
      <c r="AG175">
        <v>0</v>
      </c>
      <c r="AH175">
        <v>0</v>
      </c>
      <c r="AI175">
        <v>0</v>
      </c>
      <c r="AJ175">
        <v>0</v>
      </c>
      <c r="AK175">
        <v>0</v>
      </c>
      <c r="AL175">
        <v>0</v>
      </c>
      <c r="AM175">
        <v>0</v>
      </c>
      <c r="AN175">
        <v>0</v>
      </c>
      <c r="AO175">
        <v>0</v>
      </c>
      <c r="AP175">
        <v>0</v>
      </c>
      <c r="AQ175">
        <v>0</v>
      </c>
      <c r="AR175">
        <v>0</v>
      </c>
      <c r="AS175">
        <v>0</v>
      </c>
      <c r="AT175">
        <v>12</v>
      </c>
      <c r="AU175">
        <v>15</v>
      </c>
      <c r="AV175">
        <v>0</v>
      </c>
      <c r="AW175">
        <v>36</v>
      </c>
      <c r="AX175">
        <v>0</v>
      </c>
      <c r="AY175">
        <v>0</v>
      </c>
      <c r="AZ175">
        <v>0</v>
      </c>
      <c r="BA175">
        <v>0</v>
      </c>
      <c r="BB175">
        <v>0</v>
      </c>
      <c r="BC175">
        <v>0</v>
      </c>
      <c r="BD175">
        <v>0</v>
      </c>
      <c r="BE175">
        <v>0</v>
      </c>
      <c r="BF175" t="s">
        <v>1728</v>
      </c>
      <c r="BG175" t="s">
        <v>1728</v>
      </c>
      <c r="BH175">
        <v>4762</v>
      </c>
      <c r="BI175">
        <v>5.4600000381469727</v>
      </c>
      <c r="BJ175" t="s">
        <v>342</v>
      </c>
      <c r="BK175">
        <v>0.39899998903274542</v>
      </c>
      <c r="BL175" t="s">
        <v>177</v>
      </c>
      <c r="BM175" t="s">
        <v>1841</v>
      </c>
      <c r="BN175" t="s">
        <v>178</v>
      </c>
      <c r="BO175" t="s">
        <v>178</v>
      </c>
      <c r="BP175" t="s">
        <v>342</v>
      </c>
      <c r="BQ175" t="s">
        <v>342</v>
      </c>
      <c r="BR175">
        <v>0</v>
      </c>
      <c r="BS175">
        <v>0</v>
      </c>
      <c r="BT175" t="s">
        <v>178</v>
      </c>
      <c r="BZ175" t="s">
        <v>342</v>
      </c>
      <c r="CA175" t="s">
        <v>177</v>
      </c>
      <c r="CB175" t="s">
        <v>1687</v>
      </c>
      <c r="CE175" t="s">
        <v>1726</v>
      </c>
      <c r="CF175" t="s">
        <v>1721</v>
      </c>
      <c r="CG175" t="s">
        <v>1727</v>
      </c>
      <c r="CH175" t="s">
        <v>1681</v>
      </c>
      <c r="CI175" t="s">
        <v>1720</v>
      </c>
      <c r="CJ175" t="s">
        <v>36</v>
      </c>
      <c r="CK175" t="s">
        <v>2451</v>
      </c>
      <c r="CL175" t="s">
        <v>38</v>
      </c>
      <c r="CM175">
        <v>1800000</v>
      </c>
      <c r="CN175">
        <v>5.4600000381469727</v>
      </c>
      <c r="CO175">
        <v>-13043.478515625</v>
      </c>
      <c r="CQ175" t="s">
        <v>820</v>
      </c>
      <c r="CR175">
        <v>0</v>
      </c>
      <c r="CS175" t="s">
        <v>1306</v>
      </c>
      <c r="CT175">
        <v>0</v>
      </c>
      <c r="CU175" t="s">
        <v>2445</v>
      </c>
      <c r="CW175">
        <v>0</v>
      </c>
      <c r="CX175">
        <v>1</v>
      </c>
      <c r="CY175">
        <v>17805</v>
      </c>
      <c r="CZ175">
        <v>0</v>
      </c>
      <c r="DA175" t="s">
        <v>2446</v>
      </c>
      <c r="DB175" t="s">
        <v>250</v>
      </c>
      <c r="DC175">
        <v>1</v>
      </c>
      <c r="DD175">
        <v>12</v>
      </c>
      <c r="DF175" t="s">
        <v>155</v>
      </c>
      <c r="DG175">
        <v>7</v>
      </c>
      <c r="DH175">
        <v>-138</v>
      </c>
      <c r="DI175">
        <v>0</v>
      </c>
      <c r="DJ175">
        <v>0</v>
      </c>
      <c r="DM175">
        <v>0</v>
      </c>
      <c r="DN175">
        <v>0</v>
      </c>
      <c r="DP175" t="s">
        <v>262</v>
      </c>
      <c r="DQ175">
        <v>0</v>
      </c>
      <c r="DR175">
        <v>136.5</v>
      </c>
      <c r="DU175">
        <v>0</v>
      </c>
      <c r="DV175">
        <v>0</v>
      </c>
      <c r="DZ175" t="s">
        <v>167</v>
      </c>
      <c r="EA175">
        <v>0</v>
      </c>
      <c r="EB175">
        <v>0.39899998903274542</v>
      </c>
      <c r="EC175" t="s">
        <v>2447</v>
      </c>
      <c r="ED175" t="s">
        <v>146</v>
      </c>
      <c r="EE175">
        <v>4</v>
      </c>
      <c r="EF175">
        <v>0</v>
      </c>
      <c r="EI175">
        <v>0</v>
      </c>
      <c r="EJ175" t="s">
        <v>2454</v>
      </c>
      <c r="EL175" t="s">
        <v>169</v>
      </c>
      <c r="EM175">
        <v>1</v>
      </c>
      <c r="EN175">
        <v>0</v>
      </c>
      <c r="EQ175">
        <v>0</v>
      </c>
      <c r="ES175" t="s">
        <v>159</v>
      </c>
      <c r="ET175">
        <v>6</v>
      </c>
      <c r="EV175" t="s">
        <v>150</v>
      </c>
      <c r="EW175">
        <v>6</v>
      </c>
      <c r="EY175" t="s">
        <v>172</v>
      </c>
      <c r="EZ175">
        <v>10</v>
      </c>
      <c r="FA175">
        <v>0</v>
      </c>
      <c r="FC175" t="s">
        <v>152</v>
      </c>
      <c r="FD175">
        <v>10</v>
      </c>
      <c r="FE175">
        <v>0</v>
      </c>
      <c r="FF175" t="s">
        <v>258</v>
      </c>
      <c r="FG175">
        <v>1</v>
      </c>
      <c r="FH175" s="179"/>
    </row>
    <row r="176" spans="1:164" ht="15" customHeight="1" x14ac:dyDescent="0.25">
      <c r="A176" t="s">
        <v>1725</v>
      </c>
      <c r="B176" t="s">
        <v>1730</v>
      </c>
      <c r="C176" t="s">
        <v>1731</v>
      </c>
      <c r="D176">
        <v>12</v>
      </c>
      <c r="E176" t="s">
        <v>1681</v>
      </c>
      <c r="F176" t="s">
        <v>1425</v>
      </c>
      <c r="G176" t="s">
        <v>1683</v>
      </c>
      <c r="H176" t="s">
        <v>1684</v>
      </c>
      <c r="I176" t="s">
        <v>1692</v>
      </c>
      <c r="J176" t="s">
        <v>1693</v>
      </c>
      <c r="K176" t="s">
        <v>1685</v>
      </c>
      <c r="L176">
        <v>5.189879797399044E-3</v>
      </c>
      <c r="M176" t="s">
        <v>177</v>
      </c>
      <c r="N176" t="s">
        <v>178</v>
      </c>
      <c r="O176" t="s">
        <v>178</v>
      </c>
      <c r="P176" t="s">
        <v>178</v>
      </c>
      <c r="Q176" t="s">
        <v>178</v>
      </c>
      <c r="R176" t="s">
        <v>1694</v>
      </c>
      <c r="S176" t="s">
        <v>1695</v>
      </c>
      <c r="T176" t="s">
        <v>177</v>
      </c>
      <c r="V176" t="s">
        <v>1262</v>
      </c>
      <c r="W176">
        <v>4833371</v>
      </c>
      <c r="X176">
        <v>0</v>
      </c>
      <c r="Y176" t="s">
        <v>178</v>
      </c>
      <c r="AA176">
        <v>0</v>
      </c>
      <c r="AB176">
        <v>5.0210300832986832E-3</v>
      </c>
      <c r="AC176">
        <v>3.7000001611886553E-5</v>
      </c>
      <c r="AD176">
        <v>0</v>
      </c>
      <c r="AE176">
        <v>0</v>
      </c>
      <c r="AF176">
        <v>0</v>
      </c>
      <c r="AG176">
        <v>0</v>
      </c>
      <c r="AH176">
        <v>0</v>
      </c>
      <c r="AI176">
        <v>0</v>
      </c>
      <c r="AJ176">
        <v>0</v>
      </c>
      <c r="AK176">
        <v>0</v>
      </c>
      <c r="AL176">
        <v>1</v>
      </c>
      <c r="AM176">
        <v>6.7000001668930054E-2</v>
      </c>
      <c r="AN176">
        <v>4</v>
      </c>
      <c r="AO176">
        <v>0</v>
      </c>
      <c r="AP176">
        <v>0</v>
      </c>
      <c r="AQ176">
        <v>0</v>
      </c>
      <c r="AR176">
        <v>0</v>
      </c>
      <c r="AS176">
        <v>0</v>
      </c>
      <c r="AT176">
        <v>42</v>
      </c>
      <c r="AU176">
        <v>27</v>
      </c>
      <c r="AV176">
        <v>0</v>
      </c>
      <c r="AW176">
        <v>126</v>
      </c>
      <c r="AX176">
        <v>0</v>
      </c>
      <c r="AY176">
        <v>3</v>
      </c>
      <c r="AZ176">
        <v>1</v>
      </c>
      <c r="BA176">
        <v>0</v>
      </c>
      <c r="BB176">
        <v>0</v>
      </c>
      <c r="BC176">
        <v>0</v>
      </c>
      <c r="BD176">
        <v>0</v>
      </c>
      <c r="BE176">
        <v>0</v>
      </c>
      <c r="BF176" t="s">
        <v>1732</v>
      </c>
      <c r="BG176" t="s">
        <v>1732</v>
      </c>
      <c r="BH176">
        <v>13492</v>
      </c>
      <c r="BI176">
        <v>0.47999998927116388</v>
      </c>
      <c r="BJ176" t="s">
        <v>342</v>
      </c>
      <c r="BK176">
        <v>0.42219999432563782</v>
      </c>
      <c r="BL176" t="s">
        <v>177</v>
      </c>
      <c r="BM176" t="s">
        <v>1841</v>
      </c>
      <c r="BN176" t="s">
        <v>178</v>
      </c>
      <c r="BO176" t="s">
        <v>178</v>
      </c>
      <c r="BP176" t="s">
        <v>342</v>
      </c>
      <c r="BQ176" t="s">
        <v>342</v>
      </c>
      <c r="BR176">
        <v>0</v>
      </c>
      <c r="BS176">
        <v>0</v>
      </c>
      <c r="BT176" t="s">
        <v>178</v>
      </c>
      <c r="BZ176" t="s">
        <v>342</v>
      </c>
      <c r="CA176" t="s">
        <v>177</v>
      </c>
      <c r="CB176" t="s">
        <v>1687</v>
      </c>
      <c r="CE176" t="s">
        <v>1730</v>
      </c>
      <c r="CF176" t="s">
        <v>1725</v>
      </c>
      <c r="CG176" t="s">
        <v>1731</v>
      </c>
      <c r="CH176" t="s">
        <v>1681</v>
      </c>
      <c r="CI176" t="s">
        <v>1696</v>
      </c>
      <c r="CJ176" t="s">
        <v>36</v>
      </c>
      <c r="CK176" t="s">
        <v>2444</v>
      </c>
      <c r="CL176" t="s">
        <v>38</v>
      </c>
      <c r="CM176">
        <v>5100000</v>
      </c>
      <c r="CN176">
        <v>0.47999998927116388</v>
      </c>
      <c r="CO176">
        <v>-36956.5234375</v>
      </c>
      <c r="CQ176" t="s">
        <v>820</v>
      </c>
      <c r="CR176">
        <v>0</v>
      </c>
      <c r="CS176" t="s">
        <v>1306</v>
      </c>
      <c r="CT176">
        <v>0</v>
      </c>
      <c r="CU176" t="s">
        <v>2445</v>
      </c>
      <c r="CW176">
        <v>0</v>
      </c>
      <c r="CX176">
        <v>1</v>
      </c>
      <c r="CY176">
        <v>17805</v>
      </c>
      <c r="CZ176">
        <v>0</v>
      </c>
      <c r="DA176" t="s">
        <v>2446</v>
      </c>
      <c r="DB176" t="s">
        <v>250</v>
      </c>
      <c r="DC176">
        <v>1</v>
      </c>
      <c r="DD176">
        <v>42</v>
      </c>
      <c r="DF176" t="s">
        <v>155</v>
      </c>
      <c r="DG176">
        <v>7</v>
      </c>
      <c r="DH176">
        <v>-138</v>
      </c>
      <c r="DI176">
        <v>0</v>
      </c>
      <c r="DJ176">
        <v>0</v>
      </c>
      <c r="DM176">
        <v>0</v>
      </c>
      <c r="DN176">
        <v>0</v>
      </c>
      <c r="DP176" t="s">
        <v>262</v>
      </c>
      <c r="DQ176">
        <v>0</v>
      </c>
      <c r="DR176">
        <v>29.25</v>
      </c>
      <c r="DU176">
        <v>0</v>
      </c>
      <c r="DV176">
        <v>0</v>
      </c>
      <c r="DZ176" t="s">
        <v>167</v>
      </c>
      <c r="EA176">
        <v>0</v>
      </c>
      <c r="EB176">
        <v>0.42219999432563782</v>
      </c>
      <c r="EC176" t="s">
        <v>2447</v>
      </c>
      <c r="ED176" t="s">
        <v>146</v>
      </c>
      <c r="EE176">
        <v>4</v>
      </c>
      <c r="EF176">
        <v>0.35100001096725458</v>
      </c>
      <c r="EG176" t="s">
        <v>2455</v>
      </c>
      <c r="EH176" t="s">
        <v>253</v>
      </c>
      <c r="EI176">
        <v>1</v>
      </c>
      <c r="EJ176" t="s">
        <v>2450</v>
      </c>
      <c r="EL176" t="s">
        <v>240</v>
      </c>
      <c r="EM176">
        <v>10</v>
      </c>
      <c r="EN176">
        <v>0</v>
      </c>
      <c r="EQ176">
        <v>0</v>
      </c>
      <c r="ES176" t="s">
        <v>159</v>
      </c>
      <c r="ET176">
        <v>6</v>
      </c>
      <c r="EV176" t="s">
        <v>150</v>
      </c>
      <c r="EW176">
        <v>6</v>
      </c>
      <c r="EY176" t="s">
        <v>172</v>
      </c>
      <c r="EZ176">
        <v>10</v>
      </c>
      <c r="FA176">
        <v>0</v>
      </c>
      <c r="FC176" t="s">
        <v>152</v>
      </c>
      <c r="FD176">
        <v>10</v>
      </c>
      <c r="FE176">
        <v>0</v>
      </c>
      <c r="FF176" t="s">
        <v>258</v>
      </c>
      <c r="FG176">
        <v>1</v>
      </c>
      <c r="FH176" s="179"/>
    </row>
    <row r="177" spans="1:164" ht="15" customHeight="1" x14ac:dyDescent="0.25">
      <c r="A177" t="s">
        <v>1729</v>
      </c>
      <c r="B177" t="s">
        <v>1734</v>
      </c>
      <c r="C177" t="s">
        <v>1735</v>
      </c>
      <c r="D177">
        <v>12</v>
      </c>
      <c r="E177" t="s">
        <v>1681</v>
      </c>
      <c r="F177" t="s">
        <v>1425</v>
      </c>
      <c r="G177" t="s">
        <v>1683</v>
      </c>
      <c r="H177" t="s">
        <v>1684</v>
      </c>
      <c r="I177" t="s">
        <v>1692</v>
      </c>
      <c r="J177" t="s">
        <v>1693</v>
      </c>
      <c r="K177" t="s">
        <v>1712</v>
      </c>
      <c r="L177">
        <v>8.586440235376358E-4</v>
      </c>
      <c r="M177" t="s">
        <v>177</v>
      </c>
      <c r="N177" t="s">
        <v>178</v>
      </c>
      <c r="O177" t="s">
        <v>178</v>
      </c>
      <c r="P177" t="s">
        <v>178</v>
      </c>
      <c r="Q177" t="s">
        <v>178</v>
      </c>
      <c r="R177" t="s">
        <v>1694</v>
      </c>
      <c r="S177" t="s">
        <v>1695</v>
      </c>
      <c r="T177" t="s">
        <v>177</v>
      </c>
      <c r="V177" t="s">
        <v>1262</v>
      </c>
      <c r="W177">
        <v>1516352</v>
      </c>
      <c r="X177">
        <v>0</v>
      </c>
      <c r="Y177" t="s">
        <v>178</v>
      </c>
      <c r="AA177">
        <v>0</v>
      </c>
      <c r="AB177">
        <v>8.5900002159178257E-4</v>
      </c>
      <c r="AC177">
        <v>0</v>
      </c>
      <c r="AD177">
        <v>0</v>
      </c>
      <c r="AE177">
        <v>0</v>
      </c>
      <c r="AF177">
        <v>0</v>
      </c>
      <c r="AG177">
        <v>0</v>
      </c>
      <c r="AH177">
        <v>0</v>
      </c>
      <c r="AI177">
        <v>0</v>
      </c>
      <c r="AJ177">
        <v>0</v>
      </c>
      <c r="AK177">
        <v>0</v>
      </c>
      <c r="AL177">
        <v>1</v>
      </c>
      <c r="AM177">
        <v>5.2000001072883613E-2</v>
      </c>
      <c r="AN177">
        <v>2</v>
      </c>
      <c r="AO177">
        <v>0</v>
      </c>
      <c r="AP177">
        <v>0</v>
      </c>
      <c r="AQ177">
        <v>0</v>
      </c>
      <c r="AR177">
        <v>0</v>
      </c>
      <c r="AS177">
        <v>0</v>
      </c>
      <c r="AT177">
        <v>0</v>
      </c>
      <c r="AU177">
        <v>0</v>
      </c>
      <c r="AV177">
        <v>0</v>
      </c>
      <c r="AW177">
        <v>0</v>
      </c>
      <c r="AX177">
        <v>0</v>
      </c>
      <c r="AY177">
        <v>1</v>
      </c>
      <c r="AZ177">
        <v>0</v>
      </c>
      <c r="BA177">
        <v>0</v>
      </c>
      <c r="BB177">
        <v>0</v>
      </c>
      <c r="BC177">
        <v>0</v>
      </c>
      <c r="BD177">
        <v>0</v>
      </c>
      <c r="BE177">
        <v>0</v>
      </c>
      <c r="BF177" t="s">
        <v>42</v>
      </c>
      <c r="BG177" t="s">
        <v>820</v>
      </c>
      <c r="BH177">
        <v>4233</v>
      </c>
      <c r="BI177">
        <v>4.0999999046325684</v>
      </c>
      <c r="BJ177" t="s">
        <v>342</v>
      </c>
      <c r="BK177">
        <v>0.42219999432563782</v>
      </c>
      <c r="BL177" t="s">
        <v>177</v>
      </c>
      <c r="BM177" t="s">
        <v>1841</v>
      </c>
      <c r="BN177" t="s">
        <v>178</v>
      </c>
      <c r="BO177" t="s">
        <v>178</v>
      </c>
      <c r="BP177" t="s">
        <v>342</v>
      </c>
      <c r="BQ177" t="s">
        <v>342</v>
      </c>
      <c r="BR177">
        <v>0</v>
      </c>
      <c r="BS177">
        <v>0</v>
      </c>
      <c r="BT177" t="s">
        <v>178</v>
      </c>
      <c r="BZ177" t="s">
        <v>342</v>
      </c>
      <c r="CA177" t="s">
        <v>177</v>
      </c>
      <c r="CB177" t="s">
        <v>1687</v>
      </c>
      <c r="CE177" t="s">
        <v>1734</v>
      </c>
      <c r="CF177" t="s">
        <v>1729</v>
      </c>
      <c r="CG177" t="s">
        <v>1735</v>
      </c>
      <c r="CH177" t="s">
        <v>1681</v>
      </c>
      <c r="CI177" t="s">
        <v>1736</v>
      </c>
      <c r="CJ177" t="s">
        <v>36</v>
      </c>
      <c r="CK177" t="s">
        <v>2444</v>
      </c>
      <c r="CL177" t="s">
        <v>38</v>
      </c>
      <c r="CM177">
        <v>1600000</v>
      </c>
      <c r="CN177">
        <v>4.0999999046325684</v>
      </c>
      <c r="CO177">
        <v>-11594.203125</v>
      </c>
      <c r="CP177" t="s">
        <v>42</v>
      </c>
      <c r="CQ177" t="s">
        <v>820</v>
      </c>
      <c r="CR177">
        <v>0</v>
      </c>
      <c r="CS177" t="s">
        <v>1306</v>
      </c>
      <c r="CT177">
        <v>3</v>
      </c>
      <c r="CU177" t="s">
        <v>2445</v>
      </c>
      <c r="CV177" t="s">
        <v>243</v>
      </c>
      <c r="CW177">
        <v>8</v>
      </c>
      <c r="CX177">
        <v>1</v>
      </c>
      <c r="CY177">
        <v>17805</v>
      </c>
      <c r="CZ177">
        <v>0</v>
      </c>
      <c r="DA177" t="s">
        <v>2446</v>
      </c>
      <c r="DB177" t="s">
        <v>250</v>
      </c>
      <c r="DC177">
        <v>1</v>
      </c>
      <c r="DD177">
        <v>0</v>
      </c>
      <c r="DF177" t="s">
        <v>155</v>
      </c>
      <c r="DG177">
        <v>7</v>
      </c>
      <c r="DH177">
        <v>-138</v>
      </c>
      <c r="DI177">
        <v>0</v>
      </c>
      <c r="DJ177">
        <v>0</v>
      </c>
      <c r="DM177">
        <v>0</v>
      </c>
      <c r="DN177">
        <v>0</v>
      </c>
      <c r="DP177" t="s">
        <v>262</v>
      </c>
      <c r="DQ177">
        <v>0</v>
      </c>
      <c r="DR177">
        <v>35.25</v>
      </c>
      <c r="DT177" t="s">
        <v>166</v>
      </c>
      <c r="DU177">
        <v>10</v>
      </c>
      <c r="DV177">
        <v>0</v>
      </c>
      <c r="DZ177" t="s">
        <v>167</v>
      </c>
      <c r="EA177">
        <v>0</v>
      </c>
      <c r="EB177">
        <v>0.42219999432563782</v>
      </c>
      <c r="EC177" t="s">
        <v>2447</v>
      </c>
      <c r="ED177" t="s">
        <v>252</v>
      </c>
      <c r="EE177">
        <v>1</v>
      </c>
      <c r="EF177">
        <v>0.28099998831748962</v>
      </c>
      <c r="EG177" t="s">
        <v>2456</v>
      </c>
      <c r="EH177" t="s">
        <v>253</v>
      </c>
      <c r="EI177">
        <v>1</v>
      </c>
      <c r="EJ177" t="s">
        <v>2449</v>
      </c>
      <c r="EL177" t="s">
        <v>169</v>
      </c>
      <c r="EM177">
        <v>1</v>
      </c>
      <c r="EN177">
        <v>0</v>
      </c>
      <c r="EQ177">
        <v>0</v>
      </c>
      <c r="ES177" t="s">
        <v>159</v>
      </c>
      <c r="ET177">
        <v>6</v>
      </c>
      <c r="EV177" t="s">
        <v>150</v>
      </c>
      <c r="EW177">
        <v>6</v>
      </c>
      <c r="EY177" t="s">
        <v>172</v>
      </c>
      <c r="EZ177">
        <v>10</v>
      </c>
      <c r="FA177">
        <v>0</v>
      </c>
      <c r="FC177" t="s">
        <v>152</v>
      </c>
      <c r="FD177">
        <v>10</v>
      </c>
      <c r="FE177">
        <v>0</v>
      </c>
      <c r="FF177" t="s">
        <v>258</v>
      </c>
      <c r="FG177">
        <v>1</v>
      </c>
      <c r="FH177" s="179"/>
    </row>
    <row r="178" spans="1:164" ht="15" customHeight="1" x14ac:dyDescent="0.25">
      <c r="A178" t="s">
        <v>1733</v>
      </c>
      <c r="B178" t="s">
        <v>1738</v>
      </c>
      <c r="C178" t="s">
        <v>1739</v>
      </c>
      <c r="D178">
        <v>12</v>
      </c>
      <c r="E178" t="s">
        <v>1681</v>
      </c>
      <c r="F178" t="s">
        <v>1425</v>
      </c>
      <c r="G178" t="s">
        <v>1683</v>
      </c>
      <c r="H178" t="s">
        <v>1684</v>
      </c>
      <c r="I178" t="s">
        <v>1692</v>
      </c>
      <c r="J178" t="s">
        <v>1693</v>
      </c>
      <c r="K178" t="s">
        <v>1712</v>
      </c>
      <c r="L178">
        <v>1.7047999426722531E-3</v>
      </c>
      <c r="M178" t="s">
        <v>177</v>
      </c>
      <c r="N178" t="s">
        <v>178</v>
      </c>
      <c r="O178" t="s">
        <v>178</v>
      </c>
      <c r="P178" t="s">
        <v>178</v>
      </c>
      <c r="Q178" t="s">
        <v>178</v>
      </c>
      <c r="R178" t="s">
        <v>1694</v>
      </c>
      <c r="S178" t="s">
        <v>1695</v>
      </c>
      <c r="T178" t="s">
        <v>177</v>
      </c>
      <c r="V178" t="s">
        <v>1262</v>
      </c>
      <c r="W178">
        <v>1326808</v>
      </c>
      <c r="X178">
        <v>0</v>
      </c>
      <c r="Y178" t="s">
        <v>178</v>
      </c>
      <c r="AA178">
        <v>0</v>
      </c>
      <c r="AB178">
        <v>1.6289999475702639E-3</v>
      </c>
      <c r="AC178">
        <v>7.2429997089784592E-5</v>
      </c>
      <c r="AD178">
        <v>0</v>
      </c>
      <c r="AE178">
        <v>0</v>
      </c>
      <c r="AF178">
        <v>0</v>
      </c>
      <c r="AG178">
        <v>0</v>
      </c>
      <c r="AH178">
        <v>0</v>
      </c>
      <c r="AI178">
        <v>0</v>
      </c>
      <c r="AJ178">
        <v>0</v>
      </c>
      <c r="AK178">
        <v>0</v>
      </c>
      <c r="AL178">
        <v>1</v>
      </c>
      <c r="AM178">
        <v>6.4000003039836884E-2</v>
      </c>
      <c r="AN178">
        <v>2</v>
      </c>
      <c r="AO178">
        <v>0</v>
      </c>
      <c r="AP178">
        <v>0</v>
      </c>
      <c r="AQ178">
        <v>0</v>
      </c>
      <c r="AR178">
        <v>0</v>
      </c>
      <c r="AS178">
        <v>0</v>
      </c>
      <c r="AT178">
        <v>0</v>
      </c>
      <c r="AU178">
        <v>0</v>
      </c>
      <c r="AV178">
        <v>0</v>
      </c>
      <c r="AW178">
        <v>0</v>
      </c>
      <c r="AX178">
        <v>0</v>
      </c>
      <c r="AY178">
        <v>1</v>
      </c>
      <c r="AZ178">
        <v>0</v>
      </c>
      <c r="BA178">
        <v>0</v>
      </c>
      <c r="BB178">
        <v>0</v>
      </c>
      <c r="BC178">
        <v>0</v>
      </c>
      <c r="BD178">
        <v>0</v>
      </c>
      <c r="BE178">
        <v>0</v>
      </c>
      <c r="BF178" t="s">
        <v>42</v>
      </c>
      <c r="BG178" t="s">
        <v>820</v>
      </c>
      <c r="BH178">
        <v>3704</v>
      </c>
      <c r="BI178">
        <v>3.0999999046325679</v>
      </c>
      <c r="BJ178" t="s">
        <v>342</v>
      </c>
      <c r="BK178">
        <v>0.42219999432563782</v>
      </c>
      <c r="BL178" t="s">
        <v>177</v>
      </c>
      <c r="BM178" t="s">
        <v>1841</v>
      </c>
      <c r="BN178" t="s">
        <v>178</v>
      </c>
      <c r="BO178" t="s">
        <v>178</v>
      </c>
      <c r="BP178" t="s">
        <v>342</v>
      </c>
      <c r="BQ178" t="s">
        <v>342</v>
      </c>
      <c r="BR178">
        <v>0</v>
      </c>
      <c r="BS178">
        <v>0</v>
      </c>
      <c r="BT178" t="s">
        <v>178</v>
      </c>
      <c r="BZ178" t="s">
        <v>342</v>
      </c>
      <c r="CA178" t="s">
        <v>177</v>
      </c>
      <c r="CB178" t="s">
        <v>1687</v>
      </c>
      <c r="CE178" t="s">
        <v>1738</v>
      </c>
      <c r="CF178" t="s">
        <v>1733</v>
      </c>
      <c r="CG178" t="s">
        <v>1739</v>
      </c>
      <c r="CH178" t="s">
        <v>1681</v>
      </c>
      <c r="CI178" t="s">
        <v>1736</v>
      </c>
      <c r="CJ178" t="s">
        <v>36</v>
      </c>
      <c r="CK178" t="s">
        <v>2444</v>
      </c>
      <c r="CL178" t="s">
        <v>38</v>
      </c>
      <c r="CM178">
        <v>1400000</v>
      </c>
      <c r="CN178">
        <v>3.0999999046325679</v>
      </c>
      <c r="CO178">
        <v>-10144.927734375</v>
      </c>
      <c r="CP178" t="s">
        <v>42</v>
      </c>
      <c r="CQ178" t="s">
        <v>820</v>
      </c>
      <c r="CR178">
        <v>0</v>
      </c>
      <c r="CS178" t="s">
        <v>1306</v>
      </c>
      <c r="CT178">
        <v>3.5</v>
      </c>
      <c r="CU178" t="s">
        <v>2445</v>
      </c>
      <c r="CV178" t="s">
        <v>153</v>
      </c>
      <c r="CW178">
        <v>10</v>
      </c>
      <c r="CX178">
        <v>1</v>
      </c>
      <c r="CY178">
        <v>17805</v>
      </c>
      <c r="CZ178">
        <v>0</v>
      </c>
      <c r="DA178" t="s">
        <v>2446</v>
      </c>
      <c r="DB178" t="s">
        <v>250</v>
      </c>
      <c r="DC178">
        <v>1</v>
      </c>
      <c r="DD178">
        <v>0</v>
      </c>
      <c r="DF178" t="s">
        <v>155</v>
      </c>
      <c r="DG178">
        <v>7</v>
      </c>
      <c r="DH178">
        <v>-138</v>
      </c>
      <c r="DI178">
        <v>0</v>
      </c>
      <c r="DJ178">
        <v>0</v>
      </c>
      <c r="DM178">
        <v>0</v>
      </c>
      <c r="DN178">
        <v>0</v>
      </c>
      <c r="DP178" t="s">
        <v>262</v>
      </c>
      <c r="DQ178">
        <v>0</v>
      </c>
      <c r="DR178">
        <v>6</v>
      </c>
      <c r="DT178" t="s">
        <v>166</v>
      </c>
      <c r="DU178">
        <v>10</v>
      </c>
      <c r="DV178">
        <v>0</v>
      </c>
      <c r="DZ178" t="s">
        <v>167</v>
      </c>
      <c r="EA178">
        <v>0</v>
      </c>
      <c r="EB178">
        <v>0.42219999432563782</v>
      </c>
      <c r="EC178" t="s">
        <v>2447</v>
      </c>
      <c r="ED178" t="s">
        <v>146</v>
      </c>
      <c r="EE178">
        <v>4</v>
      </c>
      <c r="EF178">
        <v>0.35699999332427979</v>
      </c>
      <c r="EG178" t="s">
        <v>2457</v>
      </c>
      <c r="EH178" t="s">
        <v>253</v>
      </c>
      <c r="EI178">
        <v>1</v>
      </c>
      <c r="EJ178" t="s">
        <v>2449</v>
      </c>
      <c r="EL178" t="s">
        <v>169</v>
      </c>
      <c r="EM178">
        <v>1</v>
      </c>
      <c r="EN178">
        <v>0</v>
      </c>
      <c r="EQ178">
        <v>0</v>
      </c>
      <c r="ES178" t="s">
        <v>159</v>
      </c>
      <c r="ET178">
        <v>6</v>
      </c>
      <c r="EV178" t="s">
        <v>150</v>
      </c>
      <c r="EW178">
        <v>6</v>
      </c>
      <c r="EY178" t="s">
        <v>172</v>
      </c>
      <c r="EZ178">
        <v>10</v>
      </c>
      <c r="FA178">
        <v>0</v>
      </c>
      <c r="FC178" t="s">
        <v>152</v>
      </c>
      <c r="FD178">
        <v>10</v>
      </c>
      <c r="FE178">
        <v>0</v>
      </c>
      <c r="FF178" t="s">
        <v>258</v>
      </c>
      <c r="FG178">
        <v>1</v>
      </c>
      <c r="FH178" s="179"/>
    </row>
    <row r="179" spans="1:164" ht="15" customHeight="1" x14ac:dyDescent="0.25">
      <c r="A179" t="s">
        <v>1737</v>
      </c>
      <c r="B179" t="s">
        <v>1741</v>
      </c>
      <c r="C179" t="s">
        <v>1742</v>
      </c>
      <c r="D179">
        <v>12</v>
      </c>
      <c r="E179" t="s">
        <v>1681</v>
      </c>
      <c r="F179" t="s">
        <v>1425</v>
      </c>
      <c r="G179" t="s">
        <v>1683</v>
      </c>
      <c r="H179" t="s">
        <v>1684</v>
      </c>
      <c r="I179" t="s">
        <v>1692</v>
      </c>
      <c r="J179" t="s">
        <v>1693</v>
      </c>
      <c r="K179" t="s">
        <v>1685</v>
      </c>
      <c r="L179">
        <v>2.123299986124039E-2</v>
      </c>
      <c r="M179" t="s">
        <v>177</v>
      </c>
      <c r="N179" t="s">
        <v>178</v>
      </c>
      <c r="O179" t="s">
        <v>178</v>
      </c>
      <c r="P179" t="s">
        <v>178</v>
      </c>
      <c r="Q179" t="s">
        <v>178</v>
      </c>
      <c r="R179" t="s">
        <v>1694</v>
      </c>
      <c r="S179" t="s">
        <v>1695</v>
      </c>
      <c r="T179" t="s">
        <v>177</v>
      </c>
      <c r="V179" t="s">
        <v>278</v>
      </c>
      <c r="W179">
        <v>14500113</v>
      </c>
      <c r="X179">
        <v>0</v>
      </c>
      <c r="Y179" t="s">
        <v>178</v>
      </c>
      <c r="AA179">
        <v>0</v>
      </c>
      <c r="AB179">
        <v>2.0376000553369519E-2</v>
      </c>
      <c r="AC179">
        <v>4.5853998744860291E-4</v>
      </c>
      <c r="AD179">
        <v>0</v>
      </c>
      <c r="AE179">
        <v>3</v>
      </c>
      <c r="AF179">
        <v>0</v>
      </c>
      <c r="AG179">
        <v>0</v>
      </c>
      <c r="AH179">
        <v>38</v>
      </c>
      <c r="AI179">
        <v>0</v>
      </c>
      <c r="AJ179">
        <v>38</v>
      </c>
      <c r="AK179">
        <v>0</v>
      </c>
      <c r="AL179">
        <v>3</v>
      </c>
      <c r="AM179">
        <v>0.70999997854232788</v>
      </c>
      <c r="AN179">
        <v>4</v>
      </c>
      <c r="AO179">
        <v>1.1649999767541891E-2</v>
      </c>
      <c r="AP179">
        <v>0</v>
      </c>
      <c r="AQ179">
        <v>0</v>
      </c>
      <c r="AR179">
        <v>0</v>
      </c>
      <c r="AS179">
        <v>0</v>
      </c>
      <c r="AT179">
        <v>0</v>
      </c>
      <c r="AU179">
        <v>0</v>
      </c>
      <c r="AV179">
        <v>0</v>
      </c>
      <c r="AW179">
        <v>0</v>
      </c>
      <c r="AX179">
        <v>0</v>
      </c>
      <c r="AY179">
        <v>3</v>
      </c>
      <c r="AZ179">
        <v>1</v>
      </c>
      <c r="BA179">
        <v>0</v>
      </c>
      <c r="BB179">
        <v>0.23404499888420099</v>
      </c>
      <c r="BC179">
        <v>0</v>
      </c>
      <c r="BD179">
        <v>0</v>
      </c>
      <c r="BE179">
        <v>0</v>
      </c>
      <c r="BF179" t="s">
        <v>42</v>
      </c>
      <c r="BG179" t="s">
        <v>820</v>
      </c>
      <c r="BH179">
        <v>40476</v>
      </c>
      <c r="BI179">
        <v>1.700000047683716</v>
      </c>
      <c r="BJ179" t="s">
        <v>342</v>
      </c>
      <c r="BK179">
        <v>0.35289999842643738</v>
      </c>
      <c r="BL179" t="s">
        <v>177</v>
      </c>
      <c r="BM179" t="s">
        <v>1841</v>
      </c>
      <c r="BN179" t="s">
        <v>178</v>
      </c>
      <c r="BO179" t="s">
        <v>178</v>
      </c>
      <c r="BP179" t="s">
        <v>342</v>
      </c>
      <c r="BQ179" t="s">
        <v>342</v>
      </c>
      <c r="BR179">
        <v>0</v>
      </c>
      <c r="BS179">
        <v>0</v>
      </c>
      <c r="BT179" t="s">
        <v>178</v>
      </c>
      <c r="BZ179" t="s">
        <v>342</v>
      </c>
      <c r="CA179" t="s">
        <v>177</v>
      </c>
      <c r="CB179" t="s">
        <v>1687</v>
      </c>
      <c r="CE179" t="s">
        <v>1741</v>
      </c>
      <c r="CF179" t="s">
        <v>1737</v>
      </c>
      <c r="CG179" t="s">
        <v>1742</v>
      </c>
      <c r="CH179" t="s">
        <v>1681</v>
      </c>
      <c r="CI179" t="s">
        <v>1720</v>
      </c>
      <c r="CJ179" t="s">
        <v>36</v>
      </c>
      <c r="CK179" t="s">
        <v>2444</v>
      </c>
      <c r="CL179" t="s">
        <v>38</v>
      </c>
      <c r="CM179">
        <v>15300000</v>
      </c>
      <c r="CN179">
        <v>1.700000047683716</v>
      </c>
      <c r="CO179">
        <v>-113333.3359375</v>
      </c>
      <c r="CQ179" t="s">
        <v>820</v>
      </c>
      <c r="CR179">
        <v>3</v>
      </c>
      <c r="CS179" t="s">
        <v>1306</v>
      </c>
      <c r="CT179">
        <v>0.75</v>
      </c>
      <c r="CU179" t="s">
        <v>2445</v>
      </c>
      <c r="CV179" t="s">
        <v>153</v>
      </c>
      <c r="CW179">
        <v>10</v>
      </c>
      <c r="CX179">
        <v>1</v>
      </c>
      <c r="CY179">
        <v>17805</v>
      </c>
      <c r="CZ179">
        <v>9</v>
      </c>
      <c r="DA179" t="s">
        <v>2446</v>
      </c>
      <c r="DB179" t="s">
        <v>250</v>
      </c>
      <c r="DC179">
        <v>1</v>
      </c>
      <c r="DD179">
        <v>0</v>
      </c>
      <c r="DF179" t="s">
        <v>155</v>
      </c>
      <c r="DG179">
        <v>7</v>
      </c>
      <c r="DH179">
        <v>-135</v>
      </c>
      <c r="DI179">
        <v>0</v>
      </c>
      <c r="DJ179">
        <v>0</v>
      </c>
      <c r="DM179">
        <v>0</v>
      </c>
      <c r="DN179">
        <v>0</v>
      </c>
      <c r="DP179" t="s">
        <v>262</v>
      </c>
      <c r="DQ179">
        <v>0</v>
      </c>
      <c r="DR179">
        <v>97.5</v>
      </c>
      <c r="DT179" t="s">
        <v>145</v>
      </c>
      <c r="DU179">
        <v>4</v>
      </c>
      <c r="DV179">
        <v>0</v>
      </c>
      <c r="DZ179" t="s">
        <v>167</v>
      </c>
      <c r="EA179">
        <v>0</v>
      </c>
      <c r="EB179">
        <v>0.35289999842643738</v>
      </c>
      <c r="EC179" t="s">
        <v>2447</v>
      </c>
      <c r="ED179" t="s">
        <v>146</v>
      </c>
      <c r="EE179">
        <v>4</v>
      </c>
      <c r="EF179">
        <v>0.49000000953674322</v>
      </c>
      <c r="EG179" t="s">
        <v>2458</v>
      </c>
      <c r="EH179" t="s">
        <v>253</v>
      </c>
      <c r="EI179">
        <v>1</v>
      </c>
      <c r="EJ179" t="s">
        <v>2450</v>
      </c>
      <c r="EL179" t="s">
        <v>240</v>
      </c>
      <c r="EM179">
        <v>10</v>
      </c>
      <c r="EN179">
        <v>0</v>
      </c>
      <c r="EQ179">
        <v>0</v>
      </c>
      <c r="ES179" t="s">
        <v>159</v>
      </c>
      <c r="ET179">
        <v>6</v>
      </c>
      <c r="EV179" t="s">
        <v>150</v>
      </c>
      <c r="EW179">
        <v>6</v>
      </c>
      <c r="EY179" t="s">
        <v>172</v>
      </c>
      <c r="EZ179">
        <v>10</v>
      </c>
      <c r="FA179">
        <v>0</v>
      </c>
      <c r="FC179" t="s">
        <v>152</v>
      </c>
      <c r="FD179">
        <v>10</v>
      </c>
      <c r="FE179">
        <v>0</v>
      </c>
      <c r="FF179" t="s">
        <v>258</v>
      </c>
      <c r="FG179">
        <v>1</v>
      </c>
      <c r="FH179" s="179"/>
    </row>
    <row r="180" spans="1:164" ht="15" customHeight="1" x14ac:dyDescent="0.25">
      <c r="A180" t="s">
        <v>1740</v>
      </c>
      <c r="B180" t="s">
        <v>1744</v>
      </c>
      <c r="C180" t="s">
        <v>1745</v>
      </c>
      <c r="D180">
        <v>12</v>
      </c>
      <c r="E180" t="s">
        <v>1681</v>
      </c>
      <c r="F180" t="s">
        <v>1425</v>
      </c>
      <c r="G180" t="s">
        <v>1683</v>
      </c>
      <c r="H180" t="s">
        <v>1684</v>
      </c>
      <c r="I180" t="s">
        <v>1692</v>
      </c>
      <c r="J180" t="s">
        <v>1693</v>
      </c>
      <c r="K180" t="s">
        <v>1685</v>
      </c>
      <c r="L180">
        <v>2.0429200958460569E-3</v>
      </c>
      <c r="M180" t="s">
        <v>177</v>
      </c>
      <c r="N180" t="s">
        <v>178</v>
      </c>
      <c r="O180" t="s">
        <v>178</v>
      </c>
      <c r="P180" t="s">
        <v>178</v>
      </c>
      <c r="Q180" t="s">
        <v>178</v>
      </c>
      <c r="R180" t="s">
        <v>1694</v>
      </c>
      <c r="S180" t="s">
        <v>1695</v>
      </c>
      <c r="T180" t="s">
        <v>178</v>
      </c>
      <c r="V180" t="s">
        <v>601</v>
      </c>
      <c r="W180">
        <v>1232036</v>
      </c>
      <c r="X180">
        <v>0</v>
      </c>
      <c r="Y180" t="s">
        <v>178</v>
      </c>
      <c r="AA180">
        <v>0</v>
      </c>
      <c r="AB180">
        <v>8.5399998351931572E-4</v>
      </c>
      <c r="AC180">
        <v>3.2099999953061342E-4</v>
      </c>
      <c r="AD180">
        <v>2.5999999706982632E-5</v>
      </c>
      <c r="AE180">
        <v>0</v>
      </c>
      <c r="AF180">
        <v>0</v>
      </c>
      <c r="AG180">
        <v>0</v>
      </c>
      <c r="AH180">
        <v>0</v>
      </c>
      <c r="AI180">
        <v>0</v>
      </c>
      <c r="AJ180">
        <v>0</v>
      </c>
      <c r="AK180">
        <v>0</v>
      </c>
      <c r="AL180">
        <v>0</v>
      </c>
      <c r="AM180">
        <v>0</v>
      </c>
      <c r="AN180">
        <v>0</v>
      </c>
      <c r="AO180">
        <v>0</v>
      </c>
      <c r="AP180">
        <v>0</v>
      </c>
      <c r="AQ180">
        <v>0</v>
      </c>
      <c r="AR180">
        <v>0</v>
      </c>
      <c r="AS180">
        <v>0</v>
      </c>
      <c r="AT180">
        <v>6</v>
      </c>
      <c r="AU180">
        <v>7</v>
      </c>
      <c r="AV180">
        <v>7</v>
      </c>
      <c r="AW180">
        <v>18</v>
      </c>
      <c r="AX180">
        <v>0</v>
      </c>
      <c r="AY180">
        <v>0</v>
      </c>
      <c r="AZ180">
        <v>0</v>
      </c>
      <c r="BA180">
        <v>0</v>
      </c>
      <c r="BB180">
        <v>0</v>
      </c>
      <c r="BC180">
        <v>0</v>
      </c>
      <c r="BD180">
        <v>0</v>
      </c>
      <c r="BE180">
        <v>0</v>
      </c>
      <c r="BF180" t="s">
        <v>1746</v>
      </c>
      <c r="BG180" t="s">
        <v>1746</v>
      </c>
      <c r="BH180">
        <v>3439</v>
      </c>
      <c r="BI180">
        <v>0.40000000596046448</v>
      </c>
      <c r="BJ180" t="s">
        <v>342</v>
      </c>
      <c r="BK180">
        <v>0.42219999432563782</v>
      </c>
      <c r="BL180" t="s">
        <v>177</v>
      </c>
      <c r="BM180" t="s">
        <v>1841</v>
      </c>
      <c r="BN180" t="s">
        <v>178</v>
      </c>
      <c r="BO180" t="s">
        <v>178</v>
      </c>
      <c r="BP180" t="s">
        <v>342</v>
      </c>
      <c r="BQ180" t="s">
        <v>342</v>
      </c>
      <c r="BR180">
        <v>0</v>
      </c>
      <c r="BS180">
        <v>0</v>
      </c>
      <c r="BT180" t="s">
        <v>178</v>
      </c>
      <c r="BZ180" t="s">
        <v>342</v>
      </c>
      <c r="CA180" t="s">
        <v>177</v>
      </c>
      <c r="CB180" t="s">
        <v>1687</v>
      </c>
      <c r="CE180" t="s">
        <v>1744</v>
      </c>
      <c r="CF180" t="s">
        <v>1740</v>
      </c>
      <c r="CG180" t="s">
        <v>1745</v>
      </c>
      <c r="CH180" t="s">
        <v>1681</v>
      </c>
      <c r="CI180" t="s">
        <v>1084</v>
      </c>
      <c r="CJ180" t="s">
        <v>36</v>
      </c>
      <c r="CK180" t="s">
        <v>2444</v>
      </c>
      <c r="CL180" t="s">
        <v>38</v>
      </c>
      <c r="CM180">
        <v>1300000</v>
      </c>
      <c r="CN180">
        <v>0.40000000596046448</v>
      </c>
      <c r="CO180">
        <v>-9420.2900390625</v>
      </c>
      <c r="CP180" t="s">
        <v>42</v>
      </c>
      <c r="CQ180" t="s">
        <v>820</v>
      </c>
      <c r="CR180">
        <v>0</v>
      </c>
      <c r="CS180" t="s">
        <v>1306</v>
      </c>
      <c r="CT180">
        <v>0.75</v>
      </c>
      <c r="CU180" t="s">
        <v>2445</v>
      </c>
      <c r="CV180" t="s">
        <v>140</v>
      </c>
      <c r="CW180">
        <v>4</v>
      </c>
      <c r="CX180">
        <v>1</v>
      </c>
      <c r="CY180">
        <v>17805</v>
      </c>
      <c r="CZ180">
        <v>0</v>
      </c>
      <c r="DA180" t="s">
        <v>2446</v>
      </c>
      <c r="DB180" t="s">
        <v>250</v>
      </c>
      <c r="DC180">
        <v>1</v>
      </c>
      <c r="DD180">
        <v>6</v>
      </c>
      <c r="DF180" t="s">
        <v>155</v>
      </c>
      <c r="DG180">
        <v>7</v>
      </c>
      <c r="DH180">
        <v>-138</v>
      </c>
      <c r="DI180">
        <v>0</v>
      </c>
      <c r="DJ180">
        <v>0</v>
      </c>
      <c r="DM180">
        <v>0</v>
      </c>
      <c r="DN180">
        <v>0</v>
      </c>
      <c r="DP180" t="s">
        <v>262</v>
      </c>
      <c r="DQ180">
        <v>0</v>
      </c>
      <c r="DR180">
        <v>97.5</v>
      </c>
      <c r="DT180" t="s">
        <v>145</v>
      </c>
      <c r="DU180">
        <v>4</v>
      </c>
      <c r="DV180">
        <v>0</v>
      </c>
      <c r="DZ180" t="s">
        <v>167</v>
      </c>
      <c r="EA180">
        <v>0</v>
      </c>
      <c r="EB180">
        <v>0.42219999432563782</v>
      </c>
      <c r="EC180" t="s">
        <v>2447</v>
      </c>
      <c r="ED180" t="s">
        <v>146</v>
      </c>
      <c r="EE180">
        <v>4</v>
      </c>
      <c r="EF180">
        <v>0.55800002813339233</v>
      </c>
      <c r="EG180" t="s">
        <v>2459</v>
      </c>
      <c r="EH180" t="s">
        <v>253</v>
      </c>
      <c r="EI180">
        <v>1</v>
      </c>
      <c r="EJ180" t="s">
        <v>2454</v>
      </c>
      <c r="EL180" t="s">
        <v>169</v>
      </c>
      <c r="EM180">
        <v>1</v>
      </c>
      <c r="EN180">
        <v>0</v>
      </c>
      <c r="EQ180">
        <v>0</v>
      </c>
      <c r="ES180" t="s">
        <v>159</v>
      </c>
      <c r="ET180">
        <v>6</v>
      </c>
      <c r="EV180" t="s">
        <v>150</v>
      </c>
      <c r="EW180">
        <v>6</v>
      </c>
      <c r="EY180" t="s">
        <v>172</v>
      </c>
      <c r="EZ180">
        <v>10</v>
      </c>
      <c r="FA180">
        <v>0</v>
      </c>
      <c r="FC180" t="s">
        <v>152</v>
      </c>
      <c r="FD180">
        <v>10</v>
      </c>
      <c r="FE180">
        <v>0</v>
      </c>
      <c r="FF180" t="s">
        <v>258</v>
      </c>
      <c r="FG180">
        <v>1</v>
      </c>
      <c r="FH180" s="179"/>
    </row>
    <row r="181" spans="1:164" ht="15" customHeight="1" x14ac:dyDescent="0.25">
      <c r="A181" t="s">
        <v>1743</v>
      </c>
      <c r="B181" t="s">
        <v>1748</v>
      </c>
      <c r="C181" t="s">
        <v>1749</v>
      </c>
      <c r="D181">
        <v>12</v>
      </c>
      <c r="E181" t="s">
        <v>1681</v>
      </c>
      <c r="F181" t="s">
        <v>1425</v>
      </c>
      <c r="G181" t="s">
        <v>1683</v>
      </c>
      <c r="H181" t="s">
        <v>1684</v>
      </c>
      <c r="I181" t="s">
        <v>1692</v>
      </c>
      <c r="J181" t="s">
        <v>1693</v>
      </c>
      <c r="K181" t="s">
        <v>1685</v>
      </c>
      <c r="L181">
        <v>4.8326100222766399E-3</v>
      </c>
      <c r="M181" t="s">
        <v>177</v>
      </c>
      <c r="N181" t="s">
        <v>178</v>
      </c>
      <c r="O181" t="s">
        <v>178</v>
      </c>
      <c r="P181" t="s">
        <v>178</v>
      </c>
      <c r="Q181" t="s">
        <v>178</v>
      </c>
      <c r="R181" t="s">
        <v>1694</v>
      </c>
      <c r="S181" t="s">
        <v>1695</v>
      </c>
      <c r="T181" t="s">
        <v>178</v>
      </c>
      <c r="V181" t="s">
        <v>1750</v>
      </c>
      <c r="W181">
        <v>663404</v>
      </c>
      <c r="X181">
        <v>0</v>
      </c>
      <c r="Y181" t="s">
        <v>178</v>
      </c>
      <c r="AA181">
        <v>0</v>
      </c>
      <c r="AB181">
        <v>0</v>
      </c>
      <c r="AC181">
        <v>0</v>
      </c>
      <c r="AD181">
        <v>1.850000000558794E-3</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t="s">
        <v>501</v>
      </c>
      <c r="BG181" t="s">
        <v>501</v>
      </c>
      <c r="BH181">
        <v>1852</v>
      </c>
      <c r="BI181">
        <v>0.60000002384185791</v>
      </c>
      <c r="BJ181" t="s">
        <v>342</v>
      </c>
      <c r="BK181">
        <v>0.35289999842643738</v>
      </c>
      <c r="BL181" t="s">
        <v>177</v>
      </c>
      <c r="BM181" t="s">
        <v>1841</v>
      </c>
      <c r="BN181" t="s">
        <v>178</v>
      </c>
      <c r="BO181" t="s">
        <v>178</v>
      </c>
      <c r="BP181" t="s">
        <v>342</v>
      </c>
      <c r="BQ181" t="s">
        <v>342</v>
      </c>
      <c r="BR181">
        <v>0</v>
      </c>
      <c r="BS181">
        <v>0</v>
      </c>
      <c r="BT181" t="s">
        <v>178</v>
      </c>
      <c r="BZ181" t="s">
        <v>342</v>
      </c>
      <c r="CA181" t="s">
        <v>177</v>
      </c>
      <c r="CB181" t="s">
        <v>1687</v>
      </c>
      <c r="CE181" t="s">
        <v>1748</v>
      </c>
      <c r="CF181" t="s">
        <v>1743</v>
      </c>
      <c r="CG181" t="s">
        <v>1749</v>
      </c>
      <c r="CH181" t="s">
        <v>1681</v>
      </c>
      <c r="CI181" t="s">
        <v>1751</v>
      </c>
      <c r="CJ181" t="s">
        <v>36</v>
      </c>
      <c r="CK181" t="s">
        <v>2444</v>
      </c>
      <c r="CL181" t="s">
        <v>38</v>
      </c>
      <c r="CM181">
        <v>700000</v>
      </c>
      <c r="CN181">
        <v>0.60000002384185791</v>
      </c>
      <c r="CO181">
        <v>-5072.4638671875</v>
      </c>
      <c r="CQ181" t="s">
        <v>820</v>
      </c>
      <c r="CR181">
        <v>0</v>
      </c>
      <c r="CS181" t="s">
        <v>1306</v>
      </c>
      <c r="CT181">
        <v>0</v>
      </c>
      <c r="CU181" t="s">
        <v>2445</v>
      </c>
      <c r="CW181">
        <v>0</v>
      </c>
      <c r="CX181">
        <v>1</v>
      </c>
      <c r="CY181">
        <v>17805</v>
      </c>
      <c r="CZ181">
        <v>0</v>
      </c>
      <c r="DA181" t="s">
        <v>2446</v>
      </c>
      <c r="DB181" t="s">
        <v>250</v>
      </c>
      <c r="DC181">
        <v>1</v>
      </c>
      <c r="DD181">
        <v>0</v>
      </c>
      <c r="DF181" t="s">
        <v>155</v>
      </c>
      <c r="DG181">
        <v>7</v>
      </c>
      <c r="DH181">
        <v>-138</v>
      </c>
      <c r="DI181">
        <v>0</v>
      </c>
      <c r="DJ181">
        <v>0</v>
      </c>
      <c r="DM181">
        <v>0</v>
      </c>
      <c r="DN181">
        <v>0</v>
      </c>
      <c r="DP181" t="s">
        <v>262</v>
      </c>
      <c r="DQ181">
        <v>0</v>
      </c>
      <c r="DR181">
        <v>117</v>
      </c>
      <c r="DU181">
        <v>0</v>
      </c>
      <c r="DV181">
        <v>35.5</v>
      </c>
      <c r="DZ181" t="s">
        <v>156</v>
      </c>
      <c r="EA181">
        <v>4</v>
      </c>
      <c r="EB181">
        <v>0.35289999842643738</v>
      </c>
      <c r="EC181" t="s">
        <v>2447</v>
      </c>
      <c r="ED181" t="s">
        <v>146</v>
      </c>
      <c r="EE181">
        <v>4</v>
      </c>
      <c r="EF181">
        <v>12.85999965667725</v>
      </c>
      <c r="EG181" t="s">
        <v>2460</v>
      </c>
      <c r="EH181" t="s">
        <v>253</v>
      </c>
      <c r="EI181">
        <v>1</v>
      </c>
      <c r="EJ181" t="s">
        <v>2461</v>
      </c>
      <c r="EL181" t="s">
        <v>157</v>
      </c>
      <c r="EM181">
        <v>4</v>
      </c>
      <c r="EN181">
        <v>0</v>
      </c>
      <c r="EQ181">
        <v>0</v>
      </c>
      <c r="ES181" t="s">
        <v>159</v>
      </c>
      <c r="ET181">
        <v>6</v>
      </c>
      <c r="EV181" t="s">
        <v>150</v>
      </c>
      <c r="EW181">
        <v>6</v>
      </c>
      <c r="EY181" t="s">
        <v>172</v>
      </c>
      <c r="EZ181">
        <v>10</v>
      </c>
      <c r="FA181">
        <v>0</v>
      </c>
      <c r="FC181" t="s">
        <v>152</v>
      </c>
      <c r="FD181">
        <v>10</v>
      </c>
      <c r="FE181">
        <v>0</v>
      </c>
      <c r="FF181" t="s">
        <v>258</v>
      </c>
      <c r="FG181">
        <v>1</v>
      </c>
      <c r="FH181" s="179"/>
    </row>
    <row r="182" spans="1:164" ht="15" customHeight="1" x14ac:dyDescent="0.25">
      <c r="A182" t="s">
        <v>1747</v>
      </c>
      <c r="B182" t="s">
        <v>1753</v>
      </c>
      <c r="C182" t="s">
        <v>1754</v>
      </c>
      <c r="D182">
        <v>12</v>
      </c>
      <c r="E182" t="s">
        <v>1681</v>
      </c>
      <c r="F182" t="s">
        <v>1425</v>
      </c>
      <c r="G182" t="s">
        <v>1683</v>
      </c>
      <c r="H182" t="s">
        <v>1684</v>
      </c>
      <c r="I182" t="s">
        <v>1692</v>
      </c>
      <c r="J182" t="s">
        <v>1693</v>
      </c>
      <c r="K182" t="s">
        <v>1685</v>
      </c>
      <c r="L182">
        <v>5.704210139811039E-3</v>
      </c>
      <c r="M182" t="s">
        <v>177</v>
      </c>
      <c r="N182" t="s">
        <v>178</v>
      </c>
      <c r="O182" t="s">
        <v>177</v>
      </c>
      <c r="P182" t="s">
        <v>178</v>
      </c>
      <c r="Q182" t="s">
        <v>178</v>
      </c>
      <c r="R182" t="s">
        <v>1694</v>
      </c>
      <c r="S182" t="s">
        <v>1695</v>
      </c>
      <c r="T182" t="s">
        <v>177</v>
      </c>
      <c r="V182" t="s">
        <v>601</v>
      </c>
      <c r="W182">
        <v>663404</v>
      </c>
      <c r="X182">
        <v>0</v>
      </c>
      <c r="Y182" t="s">
        <v>178</v>
      </c>
      <c r="AA182">
        <v>0</v>
      </c>
      <c r="AB182">
        <v>1.3589999871328471E-3</v>
      </c>
      <c r="AC182">
        <v>1.0300000212737359E-6</v>
      </c>
      <c r="AD182">
        <v>4.7200001426972449E-4</v>
      </c>
      <c r="AE182">
        <v>0</v>
      </c>
      <c r="AF182">
        <v>0</v>
      </c>
      <c r="AG182">
        <v>0</v>
      </c>
      <c r="AH182">
        <v>0</v>
      </c>
      <c r="AI182">
        <v>0</v>
      </c>
      <c r="AJ182">
        <v>0</v>
      </c>
      <c r="AK182">
        <v>0</v>
      </c>
      <c r="AL182">
        <v>0</v>
      </c>
      <c r="AM182">
        <v>7.9999998211860657E-2</v>
      </c>
      <c r="AN182">
        <v>0</v>
      </c>
      <c r="AO182">
        <v>0</v>
      </c>
      <c r="AP182">
        <v>0</v>
      </c>
      <c r="AQ182">
        <v>0</v>
      </c>
      <c r="AR182">
        <v>0</v>
      </c>
      <c r="AS182">
        <v>0</v>
      </c>
      <c r="AT182">
        <v>216</v>
      </c>
      <c r="AU182">
        <v>237</v>
      </c>
      <c r="AV182">
        <v>0</v>
      </c>
      <c r="AW182">
        <v>648</v>
      </c>
      <c r="AX182">
        <v>0</v>
      </c>
      <c r="AY182">
        <v>3</v>
      </c>
      <c r="AZ182">
        <v>0</v>
      </c>
      <c r="BA182">
        <v>0</v>
      </c>
      <c r="BB182">
        <v>0</v>
      </c>
      <c r="BC182">
        <v>0</v>
      </c>
      <c r="BD182">
        <v>0</v>
      </c>
      <c r="BE182">
        <v>0</v>
      </c>
      <c r="BF182" t="s">
        <v>1755</v>
      </c>
      <c r="BG182" t="s">
        <v>1755</v>
      </c>
      <c r="BH182">
        <v>1852</v>
      </c>
      <c r="BI182">
        <v>1.330000042915344</v>
      </c>
      <c r="BJ182" t="s">
        <v>342</v>
      </c>
      <c r="BK182">
        <v>0.10429999977350229</v>
      </c>
      <c r="BL182" t="s">
        <v>177</v>
      </c>
      <c r="BM182" t="s">
        <v>1841</v>
      </c>
      <c r="BN182" t="s">
        <v>178</v>
      </c>
      <c r="BO182" t="s">
        <v>178</v>
      </c>
      <c r="BP182" t="s">
        <v>342</v>
      </c>
      <c r="BQ182" t="s">
        <v>342</v>
      </c>
      <c r="BR182">
        <v>0</v>
      </c>
      <c r="BS182">
        <v>0</v>
      </c>
      <c r="BT182" t="s">
        <v>178</v>
      </c>
      <c r="BZ182" t="s">
        <v>342</v>
      </c>
      <c r="CA182" t="s">
        <v>177</v>
      </c>
      <c r="CB182" t="s">
        <v>1687</v>
      </c>
      <c r="CE182" t="s">
        <v>1753</v>
      </c>
      <c r="CF182" t="s">
        <v>1747</v>
      </c>
      <c r="CG182" t="s">
        <v>1754</v>
      </c>
      <c r="CH182" t="s">
        <v>1681</v>
      </c>
      <c r="CI182" t="s">
        <v>1084</v>
      </c>
      <c r="CJ182" t="s">
        <v>36</v>
      </c>
      <c r="CK182" t="s">
        <v>2444</v>
      </c>
      <c r="CL182" t="s">
        <v>38</v>
      </c>
      <c r="CM182">
        <v>700000</v>
      </c>
      <c r="CN182">
        <v>1.1000000238418579</v>
      </c>
      <c r="CO182">
        <v>-5072.4638671875</v>
      </c>
      <c r="CQ182" t="s">
        <v>820</v>
      </c>
      <c r="CR182">
        <v>0</v>
      </c>
      <c r="CS182" t="s">
        <v>1306</v>
      </c>
      <c r="CT182">
        <v>2.5</v>
      </c>
      <c r="CU182" t="s">
        <v>2445</v>
      </c>
      <c r="CV182" t="s">
        <v>243</v>
      </c>
      <c r="CW182">
        <v>8</v>
      </c>
      <c r="CX182">
        <v>1</v>
      </c>
      <c r="CY182">
        <v>17805</v>
      </c>
      <c r="CZ182">
        <v>0</v>
      </c>
      <c r="DA182" t="s">
        <v>2446</v>
      </c>
      <c r="DB182" t="s">
        <v>250</v>
      </c>
      <c r="DC182">
        <v>1</v>
      </c>
      <c r="DD182">
        <v>216</v>
      </c>
      <c r="DF182" t="s">
        <v>155</v>
      </c>
      <c r="DG182">
        <v>7</v>
      </c>
      <c r="DH182">
        <v>-138</v>
      </c>
      <c r="DI182">
        <v>0</v>
      </c>
      <c r="DJ182">
        <v>0</v>
      </c>
      <c r="DM182">
        <v>0</v>
      </c>
      <c r="DN182">
        <v>0</v>
      </c>
      <c r="DP182" t="s">
        <v>262</v>
      </c>
      <c r="DQ182">
        <v>0</v>
      </c>
      <c r="DR182">
        <v>6</v>
      </c>
      <c r="DT182" t="s">
        <v>166</v>
      </c>
      <c r="DU182">
        <v>10</v>
      </c>
      <c r="DV182">
        <v>0</v>
      </c>
      <c r="DZ182" t="s">
        <v>167</v>
      </c>
      <c r="EA182">
        <v>0</v>
      </c>
      <c r="EB182">
        <v>0.10429999977350229</v>
      </c>
      <c r="EC182" t="s">
        <v>2447</v>
      </c>
      <c r="ED182" t="s">
        <v>146</v>
      </c>
      <c r="EE182">
        <v>4</v>
      </c>
      <c r="EF182">
        <v>1.7899999618530269</v>
      </c>
      <c r="EG182" t="s">
        <v>2462</v>
      </c>
      <c r="EH182" t="s">
        <v>253</v>
      </c>
      <c r="EI182">
        <v>1</v>
      </c>
      <c r="EJ182" t="s">
        <v>2449</v>
      </c>
      <c r="EL182" t="s">
        <v>169</v>
      </c>
      <c r="EM182">
        <v>1</v>
      </c>
      <c r="EN182">
        <v>0</v>
      </c>
      <c r="EQ182">
        <v>0</v>
      </c>
      <c r="ES182" t="s">
        <v>159</v>
      </c>
      <c r="ET182">
        <v>6</v>
      </c>
      <c r="EV182" t="s">
        <v>150</v>
      </c>
      <c r="EW182">
        <v>6</v>
      </c>
      <c r="EY182" t="s">
        <v>172</v>
      </c>
      <c r="EZ182">
        <v>10</v>
      </c>
      <c r="FA182">
        <v>0</v>
      </c>
      <c r="FC182" t="s">
        <v>152</v>
      </c>
      <c r="FD182">
        <v>10</v>
      </c>
      <c r="FE182">
        <v>0</v>
      </c>
      <c r="FF182" t="s">
        <v>258</v>
      </c>
      <c r="FG182">
        <v>1</v>
      </c>
      <c r="FH182" s="179"/>
    </row>
    <row r="183" spans="1:164" ht="15" customHeight="1" x14ac:dyDescent="0.25">
      <c r="A183" t="s">
        <v>1752</v>
      </c>
      <c r="B183" t="s">
        <v>1757</v>
      </c>
      <c r="C183" t="s">
        <v>1758</v>
      </c>
      <c r="D183">
        <v>12</v>
      </c>
      <c r="E183" t="s">
        <v>1681</v>
      </c>
      <c r="F183" t="s">
        <v>1425</v>
      </c>
      <c r="G183" t="s">
        <v>1683</v>
      </c>
      <c r="H183" t="s">
        <v>1684</v>
      </c>
      <c r="I183" t="s">
        <v>1692</v>
      </c>
      <c r="J183" t="s">
        <v>1693</v>
      </c>
      <c r="K183" t="s">
        <v>1685</v>
      </c>
      <c r="L183">
        <v>8.6132697761058807E-3</v>
      </c>
      <c r="M183" t="s">
        <v>177</v>
      </c>
      <c r="N183" t="s">
        <v>178</v>
      </c>
      <c r="O183" t="s">
        <v>178</v>
      </c>
      <c r="P183" t="s">
        <v>178</v>
      </c>
      <c r="Q183" t="s">
        <v>178</v>
      </c>
      <c r="R183" t="s">
        <v>1694</v>
      </c>
      <c r="S183" t="s">
        <v>1695</v>
      </c>
      <c r="T183" t="s">
        <v>178</v>
      </c>
      <c r="V183" t="s">
        <v>1262</v>
      </c>
      <c r="W183">
        <v>1421580</v>
      </c>
      <c r="X183">
        <v>0</v>
      </c>
      <c r="Y183" t="s">
        <v>178</v>
      </c>
      <c r="AA183">
        <v>0</v>
      </c>
      <c r="AB183">
        <v>8.4769995883107185E-3</v>
      </c>
      <c r="AC183">
        <v>1.248999978997745E-5</v>
      </c>
      <c r="AD183">
        <v>0</v>
      </c>
      <c r="AE183">
        <v>0</v>
      </c>
      <c r="AF183">
        <v>0</v>
      </c>
      <c r="AG183">
        <v>0</v>
      </c>
      <c r="AH183">
        <v>0</v>
      </c>
      <c r="AI183">
        <v>0</v>
      </c>
      <c r="AJ183">
        <v>0</v>
      </c>
      <c r="AK183">
        <v>0</v>
      </c>
      <c r="AL183">
        <v>0</v>
      </c>
      <c r="AM183">
        <v>7.9999998211860657E-2</v>
      </c>
      <c r="AN183">
        <v>3</v>
      </c>
      <c r="AO183">
        <v>0</v>
      </c>
      <c r="AP183">
        <v>0</v>
      </c>
      <c r="AQ183">
        <v>0</v>
      </c>
      <c r="AR183">
        <v>0</v>
      </c>
      <c r="AS183">
        <v>0</v>
      </c>
      <c r="AT183">
        <v>216</v>
      </c>
      <c r="AU183">
        <v>237</v>
      </c>
      <c r="AV183">
        <v>0</v>
      </c>
      <c r="AW183">
        <v>648</v>
      </c>
      <c r="AX183">
        <v>0</v>
      </c>
      <c r="AY183">
        <v>1</v>
      </c>
      <c r="AZ183">
        <v>0</v>
      </c>
      <c r="BA183">
        <v>0</v>
      </c>
      <c r="BB183">
        <v>0</v>
      </c>
      <c r="BC183">
        <v>0</v>
      </c>
      <c r="BD183">
        <v>0</v>
      </c>
      <c r="BE183">
        <v>0</v>
      </c>
      <c r="BF183" t="s">
        <v>1759</v>
      </c>
      <c r="BG183" t="s">
        <v>1759</v>
      </c>
      <c r="BH183">
        <v>3968</v>
      </c>
      <c r="BI183">
        <v>1.330000042915344</v>
      </c>
      <c r="BJ183" t="s">
        <v>342</v>
      </c>
      <c r="BK183">
        <v>0.42219999432563782</v>
      </c>
      <c r="BL183" t="s">
        <v>177</v>
      </c>
      <c r="BM183" t="s">
        <v>1841</v>
      </c>
      <c r="BN183" t="s">
        <v>178</v>
      </c>
      <c r="BO183" t="s">
        <v>178</v>
      </c>
      <c r="BP183" t="s">
        <v>342</v>
      </c>
      <c r="BQ183" t="s">
        <v>342</v>
      </c>
      <c r="BR183">
        <v>0</v>
      </c>
      <c r="BS183">
        <v>0</v>
      </c>
      <c r="BT183" t="s">
        <v>178</v>
      </c>
      <c r="BZ183" t="s">
        <v>342</v>
      </c>
      <c r="CA183" t="s">
        <v>177</v>
      </c>
      <c r="CB183" t="s">
        <v>1687</v>
      </c>
      <c r="CE183" t="s">
        <v>1757</v>
      </c>
      <c r="CF183" t="s">
        <v>1752</v>
      </c>
      <c r="CG183" t="s">
        <v>1758</v>
      </c>
      <c r="CH183" t="s">
        <v>1681</v>
      </c>
      <c r="CI183" t="s">
        <v>2463</v>
      </c>
      <c r="CJ183" t="s">
        <v>36</v>
      </c>
      <c r="CK183" t="s">
        <v>2444</v>
      </c>
      <c r="CL183" t="s">
        <v>38</v>
      </c>
      <c r="CM183">
        <v>1500000</v>
      </c>
      <c r="CN183">
        <v>1.299999952316284</v>
      </c>
      <c r="CO183">
        <v>-10869.5654296875</v>
      </c>
      <c r="CQ183" t="s">
        <v>820</v>
      </c>
      <c r="CR183">
        <v>0</v>
      </c>
      <c r="CS183" t="s">
        <v>1306</v>
      </c>
      <c r="CT183">
        <v>2.5</v>
      </c>
      <c r="CU183" t="s">
        <v>2445</v>
      </c>
      <c r="CV183" t="s">
        <v>153</v>
      </c>
      <c r="CW183">
        <v>10</v>
      </c>
      <c r="CX183">
        <v>1</v>
      </c>
      <c r="CY183">
        <v>17805</v>
      </c>
      <c r="CZ183">
        <v>0</v>
      </c>
      <c r="DA183" t="s">
        <v>2446</v>
      </c>
      <c r="DB183" t="s">
        <v>250</v>
      </c>
      <c r="DC183">
        <v>1</v>
      </c>
      <c r="DD183">
        <v>216</v>
      </c>
      <c r="DF183" t="s">
        <v>155</v>
      </c>
      <c r="DG183">
        <v>7</v>
      </c>
      <c r="DH183">
        <v>-138</v>
      </c>
      <c r="DI183">
        <v>0</v>
      </c>
      <c r="DJ183">
        <v>0</v>
      </c>
      <c r="DM183">
        <v>0</v>
      </c>
      <c r="DN183">
        <v>0</v>
      </c>
      <c r="DP183" t="s">
        <v>262</v>
      </c>
      <c r="DQ183">
        <v>0</v>
      </c>
      <c r="DR183">
        <v>6</v>
      </c>
      <c r="DT183" t="s">
        <v>166</v>
      </c>
      <c r="DU183">
        <v>10</v>
      </c>
      <c r="DV183">
        <v>0</v>
      </c>
      <c r="DZ183" t="s">
        <v>167</v>
      </c>
      <c r="EA183">
        <v>0</v>
      </c>
      <c r="EB183">
        <v>0.42219999432563782</v>
      </c>
      <c r="EC183" t="s">
        <v>2447</v>
      </c>
      <c r="ED183" t="s">
        <v>252</v>
      </c>
      <c r="EE183">
        <v>1</v>
      </c>
      <c r="EF183">
        <v>1.200000047683716</v>
      </c>
      <c r="EG183" t="s">
        <v>2464</v>
      </c>
      <c r="EH183" t="s">
        <v>253</v>
      </c>
      <c r="EI183">
        <v>1</v>
      </c>
      <c r="EJ183" t="s">
        <v>2453</v>
      </c>
      <c r="EL183" t="s">
        <v>157</v>
      </c>
      <c r="EM183">
        <v>4</v>
      </c>
      <c r="EN183">
        <v>0</v>
      </c>
      <c r="EQ183">
        <v>0</v>
      </c>
      <c r="ES183" t="s">
        <v>159</v>
      </c>
      <c r="ET183">
        <v>6</v>
      </c>
      <c r="EV183" t="s">
        <v>150</v>
      </c>
      <c r="EW183">
        <v>6</v>
      </c>
      <c r="EY183" t="s">
        <v>172</v>
      </c>
      <c r="EZ183">
        <v>10</v>
      </c>
      <c r="FA183">
        <v>0</v>
      </c>
      <c r="FC183" t="s">
        <v>152</v>
      </c>
      <c r="FD183">
        <v>10</v>
      </c>
      <c r="FE183">
        <v>0</v>
      </c>
      <c r="FF183" t="s">
        <v>258</v>
      </c>
      <c r="FG183">
        <v>1</v>
      </c>
      <c r="FH183" s="179"/>
    </row>
    <row r="184" spans="1:164" ht="15" customHeight="1" x14ac:dyDescent="0.25">
      <c r="A184" t="s">
        <v>1756</v>
      </c>
      <c r="B184" t="s">
        <v>1761</v>
      </c>
      <c r="C184" t="s">
        <v>1762</v>
      </c>
      <c r="D184">
        <v>12</v>
      </c>
      <c r="E184" t="s">
        <v>1681</v>
      </c>
      <c r="F184" t="s">
        <v>1518</v>
      </c>
      <c r="G184" t="s">
        <v>1683</v>
      </c>
      <c r="H184" t="s">
        <v>1684</v>
      </c>
      <c r="I184" t="s">
        <v>1763</v>
      </c>
      <c r="J184" t="s">
        <v>1764</v>
      </c>
      <c r="K184" t="s">
        <v>1765</v>
      </c>
      <c r="L184">
        <v>9.6935197710990906E-2</v>
      </c>
      <c r="M184" t="s">
        <v>177</v>
      </c>
      <c r="N184" t="s">
        <v>178</v>
      </c>
      <c r="O184" t="s">
        <v>178</v>
      </c>
      <c r="P184" t="s">
        <v>178</v>
      </c>
      <c r="Q184" t="s">
        <v>178</v>
      </c>
      <c r="R184" t="s">
        <v>1556</v>
      </c>
      <c r="S184" t="s">
        <v>1766</v>
      </c>
      <c r="T184" t="s">
        <v>177</v>
      </c>
      <c r="V184" t="s">
        <v>601</v>
      </c>
      <c r="W184">
        <v>6021778</v>
      </c>
      <c r="X184">
        <v>0</v>
      </c>
      <c r="Y184" t="s">
        <v>178</v>
      </c>
      <c r="AA184">
        <v>0</v>
      </c>
      <c r="AB184">
        <v>8.0173999071121216E-2</v>
      </c>
      <c r="AC184">
        <v>1.178229972720146E-2</v>
      </c>
      <c r="AD184">
        <v>0</v>
      </c>
      <c r="AE184">
        <v>3</v>
      </c>
      <c r="AF184">
        <v>3</v>
      </c>
      <c r="AG184">
        <v>3</v>
      </c>
      <c r="AH184">
        <v>0</v>
      </c>
      <c r="AI184">
        <v>2</v>
      </c>
      <c r="AJ184">
        <v>2</v>
      </c>
      <c r="AK184">
        <v>0</v>
      </c>
      <c r="AL184">
        <v>1</v>
      </c>
      <c r="AM184">
        <v>0.14699999988079071</v>
      </c>
      <c r="AN184">
        <v>2</v>
      </c>
      <c r="AO184">
        <v>0</v>
      </c>
      <c r="AP184">
        <v>0</v>
      </c>
      <c r="AQ184">
        <v>0</v>
      </c>
      <c r="AR184">
        <v>0</v>
      </c>
      <c r="AS184">
        <v>0</v>
      </c>
      <c r="AT184">
        <v>12</v>
      </c>
      <c r="AU184">
        <v>0</v>
      </c>
      <c r="AV184">
        <v>0</v>
      </c>
      <c r="AW184">
        <v>36</v>
      </c>
      <c r="AX184">
        <v>0</v>
      </c>
      <c r="AY184">
        <v>0</v>
      </c>
      <c r="AZ184">
        <v>0</v>
      </c>
      <c r="BA184">
        <v>0</v>
      </c>
      <c r="BB184">
        <v>0</v>
      </c>
      <c r="BC184">
        <v>0</v>
      </c>
      <c r="BD184">
        <v>0</v>
      </c>
      <c r="BE184">
        <v>0</v>
      </c>
      <c r="BF184" t="s">
        <v>501</v>
      </c>
      <c r="BG184" t="s">
        <v>501</v>
      </c>
      <c r="BH184">
        <v>151896</v>
      </c>
      <c r="BI184">
        <v>0.10999999940395359</v>
      </c>
      <c r="BJ184" t="s">
        <v>342</v>
      </c>
      <c r="BK184">
        <v>9.7450003027915955E-2</v>
      </c>
      <c r="BL184" t="s">
        <v>177</v>
      </c>
      <c r="BM184" t="s">
        <v>1841</v>
      </c>
      <c r="BN184" t="s">
        <v>178</v>
      </c>
      <c r="BO184" t="s">
        <v>178</v>
      </c>
      <c r="BP184" t="s">
        <v>342</v>
      </c>
      <c r="BQ184" t="s">
        <v>342</v>
      </c>
      <c r="BR184">
        <v>0</v>
      </c>
      <c r="BS184">
        <v>0</v>
      </c>
      <c r="BT184" t="s">
        <v>178</v>
      </c>
      <c r="BZ184" t="s">
        <v>342</v>
      </c>
      <c r="CA184" t="s">
        <v>177</v>
      </c>
      <c r="CB184" t="s">
        <v>1687</v>
      </c>
      <c r="CE184" t="s">
        <v>1761</v>
      </c>
      <c r="CF184" t="s">
        <v>1756</v>
      </c>
      <c r="CG184" t="s">
        <v>1762</v>
      </c>
      <c r="CH184" t="s">
        <v>1681</v>
      </c>
      <c r="CI184" t="s">
        <v>1767</v>
      </c>
      <c r="CJ184" t="s">
        <v>36</v>
      </c>
      <c r="CK184" t="s">
        <v>2465</v>
      </c>
      <c r="CL184" t="s">
        <v>38</v>
      </c>
      <c r="CM184">
        <v>5468250</v>
      </c>
      <c r="CN184">
        <v>0.10999999940395359</v>
      </c>
      <c r="CO184">
        <v>151895.828125</v>
      </c>
      <c r="CP184" t="s">
        <v>42</v>
      </c>
      <c r="CQ184" t="s">
        <v>820</v>
      </c>
      <c r="CR184">
        <v>3</v>
      </c>
      <c r="CS184" t="s">
        <v>1268</v>
      </c>
      <c r="CT184">
        <v>2.5</v>
      </c>
      <c r="CU184" t="s">
        <v>2466</v>
      </c>
      <c r="CV184" t="s">
        <v>153</v>
      </c>
      <c r="CW184">
        <v>10</v>
      </c>
      <c r="CX184">
        <v>1</v>
      </c>
      <c r="CY184">
        <v>5867</v>
      </c>
      <c r="CZ184">
        <v>9</v>
      </c>
      <c r="DA184" t="s">
        <v>2446</v>
      </c>
      <c r="DB184" t="s">
        <v>250</v>
      </c>
      <c r="DC184">
        <v>1</v>
      </c>
      <c r="DD184">
        <v>12</v>
      </c>
      <c r="DF184" t="s">
        <v>142</v>
      </c>
      <c r="DG184">
        <v>4</v>
      </c>
      <c r="DH184">
        <v>36</v>
      </c>
      <c r="DI184">
        <v>0</v>
      </c>
      <c r="DJ184">
        <v>0</v>
      </c>
      <c r="DM184">
        <v>0</v>
      </c>
      <c r="DN184">
        <v>0</v>
      </c>
      <c r="DP184" t="s">
        <v>262</v>
      </c>
      <c r="DQ184">
        <v>0</v>
      </c>
      <c r="DR184">
        <v>162</v>
      </c>
      <c r="DT184" t="s">
        <v>166</v>
      </c>
      <c r="DU184">
        <v>10</v>
      </c>
      <c r="DV184">
        <v>0</v>
      </c>
      <c r="DZ184" t="s">
        <v>167</v>
      </c>
      <c r="EA184">
        <v>0</v>
      </c>
      <c r="EB184">
        <v>9.7450003027915955E-2</v>
      </c>
      <c r="EC184" t="s">
        <v>2447</v>
      </c>
      <c r="ED184" t="s">
        <v>146</v>
      </c>
      <c r="EE184">
        <v>4</v>
      </c>
      <c r="EF184">
        <v>6.1399998664855957</v>
      </c>
      <c r="EG184" t="s">
        <v>2467</v>
      </c>
      <c r="EH184" t="s">
        <v>253</v>
      </c>
      <c r="EI184">
        <v>1</v>
      </c>
      <c r="EJ184" t="s">
        <v>2453</v>
      </c>
      <c r="EL184" t="s">
        <v>157</v>
      </c>
      <c r="EM184">
        <v>4</v>
      </c>
      <c r="EN184">
        <v>0</v>
      </c>
      <c r="EQ184">
        <v>0</v>
      </c>
      <c r="ER184" t="s">
        <v>2468</v>
      </c>
      <c r="ES184" t="s">
        <v>170</v>
      </c>
      <c r="ET184">
        <v>10</v>
      </c>
      <c r="EV184" t="s">
        <v>150</v>
      </c>
      <c r="EW184">
        <v>6</v>
      </c>
      <c r="EY184" t="s">
        <v>172</v>
      </c>
      <c r="EZ184">
        <v>10</v>
      </c>
      <c r="FA184">
        <v>0</v>
      </c>
      <c r="FC184" t="s">
        <v>246</v>
      </c>
      <c r="FD184">
        <v>7</v>
      </c>
      <c r="FE184">
        <v>0</v>
      </c>
      <c r="FF184" t="s">
        <v>162</v>
      </c>
      <c r="FG184">
        <v>7</v>
      </c>
      <c r="FH184" s="179"/>
    </row>
    <row r="185" spans="1:164" ht="15" customHeight="1" x14ac:dyDescent="0.25">
      <c r="A185" t="s">
        <v>1760</v>
      </c>
      <c r="B185" t="s">
        <v>1769</v>
      </c>
      <c r="C185" t="s">
        <v>1770</v>
      </c>
      <c r="D185">
        <v>12</v>
      </c>
      <c r="E185" t="s">
        <v>1681</v>
      </c>
      <c r="F185" t="s">
        <v>1682</v>
      </c>
      <c r="G185" t="s">
        <v>1771</v>
      </c>
      <c r="H185" t="s">
        <v>1772</v>
      </c>
      <c r="I185" t="s">
        <v>1773</v>
      </c>
      <c r="J185" t="s">
        <v>1774</v>
      </c>
      <c r="K185" t="s">
        <v>1685</v>
      </c>
      <c r="L185">
        <v>0.26035499572753912</v>
      </c>
      <c r="M185" t="s">
        <v>177</v>
      </c>
      <c r="N185" t="s">
        <v>178</v>
      </c>
      <c r="O185" t="s">
        <v>178</v>
      </c>
      <c r="P185" t="s">
        <v>178</v>
      </c>
      <c r="Q185" t="s">
        <v>178</v>
      </c>
      <c r="R185" t="s">
        <v>1686</v>
      </c>
      <c r="S185" t="s">
        <v>1775</v>
      </c>
      <c r="T185" t="s">
        <v>178</v>
      </c>
      <c r="V185" t="s">
        <v>278</v>
      </c>
      <c r="W185">
        <v>28367456</v>
      </c>
      <c r="X185">
        <v>0</v>
      </c>
      <c r="Y185" t="s">
        <v>178</v>
      </c>
      <c r="AA185">
        <v>0</v>
      </c>
      <c r="AB185">
        <v>7.18579962849617E-2</v>
      </c>
      <c r="AC185">
        <v>0</v>
      </c>
      <c r="AD185">
        <v>0</v>
      </c>
      <c r="AE185">
        <v>134</v>
      </c>
      <c r="AF185">
        <v>0</v>
      </c>
      <c r="AG185">
        <v>128</v>
      </c>
      <c r="AH185">
        <v>268</v>
      </c>
      <c r="AI185">
        <v>481</v>
      </c>
      <c r="AJ185">
        <v>481</v>
      </c>
      <c r="AK185">
        <v>0</v>
      </c>
      <c r="AL185">
        <v>0</v>
      </c>
      <c r="AM185">
        <v>1.830000042915344</v>
      </c>
      <c r="AN185">
        <v>15</v>
      </c>
      <c r="AO185">
        <v>0</v>
      </c>
      <c r="AP185">
        <v>0</v>
      </c>
      <c r="AQ185">
        <v>0</v>
      </c>
      <c r="AR185">
        <v>0</v>
      </c>
      <c r="AS185">
        <v>0</v>
      </c>
      <c r="AT185">
        <v>396</v>
      </c>
      <c r="AU185">
        <v>0</v>
      </c>
      <c r="AV185">
        <v>0</v>
      </c>
      <c r="AW185">
        <v>1188</v>
      </c>
      <c r="AX185">
        <v>0</v>
      </c>
      <c r="AY185">
        <v>0</v>
      </c>
      <c r="AZ185">
        <v>2</v>
      </c>
      <c r="BA185">
        <v>0</v>
      </c>
      <c r="BB185">
        <v>0</v>
      </c>
      <c r="BC185">
        <v>0</v>
      </c>
      <c r="BD185">
        <v>0</v>
      </c>
      <c r="BE185">
        <v>0</v>
      </c>
      <c r="BF185" t="s">
        <v>501</v>
      </c>
      <c r="BG185" t="s">
        <v>1776</v>
      </c>
      <c r="BH185">
        <v>0</v>
      </c>
      <c r="BI185">
        <v>0.62000000476837158</v>
      </c>
      <c r="BJ185" t="s">
        <v>342</v>
      </c>
      <c r="BK185">
        <v>0.44409999251365662</v>
      </c>
      <c r="BL185" t="s">
        <v>177</v>
      </c>
      <c r="BM185" t="s">
        <v>1841</v>
      </c>
      <c r="BN185" t="s">
        <v>178</v>
      </c>
      <c r="BO185" t="s">
        <v>178</v>
      </c>
      <c r="BP185" t="s">
        <v>342</v>
      </c>
      <c r="BQ185" t="s">
        <v>342</v>
      </c>
      <c r="BR185">
        <v>0</v>
      </c>
      <c r="BS185">
        <v>0</v>
      </c>
      <c r="BT185" t="s">
        <v>178</v>
      </c>
      <c r="BZ185" t="s">
        <v>342</v>
      </c>
      <c r="CA185" t="s">
        <v>177</v>
      </c>
      <c r="CB185" t="s">
        <v>1687</v>
      </c>
      <c r="CE185" t="s">
        <v>1769</v>
      </c>
      <c r="CF185" t="s">
        <v>1760</v>
      </c>
      <c r="CG185" t="s">
        <v>1770</v>
      </c>
      <c r="CH185" t="s">
        <v>1681</v>
      </c>
      <c r="CI185" t="s">
        <v>1688</v>
      </c>
      <c r="CJ185" t="s">
        <v>36</v>
      </c>
      <c r="CK185" t="s">
        <v>2469</v>
      </c>
      <c r="CL185" t="s">
        <v>38</v>
      </c>
      <c r="CM185">
        <v>30790000</v>
      </c>
      <c r="CN185">
        <v>0.62000000476837158</v>
      </c>
      <c r="CO185">
        <v>0</v>
      </c>
      <c r="CR185">
        <v>134</v>
      </c>
      <c r="CS185" t="s">
        <v>1306</v>
      </c>
      <c r="CT185">
        <v>2.5</v>
      </c>
      <c r="CU185" t="s">
        <v>2466</v>
      </c>
      <c r="CV185" t="s">
        <v>140</v>
      </c>
      <c r="CW185">
        <v>4</v>
      </c>
      <c r="CX185">
        <v>1</v>
      </c>
      <c r="CY185">
        <v>1555370</v>
      </c>
      <c r="CZ185">
        <v>402</v>
      </c>
      <c r="DA185" t="s">
        <v>2446</v>
      </c>
      <c r="DB185" t="s">
        <v>250</v>
      </c>
      <c r="DC185">
        <v>1</v>
      </c>
      <c r="DD185">
        <v>396</v>
      </c>
      <c r="DF185" t="s">
        <v>142</v>
      </c>
      <c r="DG185">
        <v>4</v>
      </c>
      <c r="DH185">
        <v>214</v>
      </c>
      <c r="DI185">
        <v>0</v>
      </c>
      <c r="DJ185">
        <v>0</v>
      </c>
      <c r="DM185">
        <v>0</v>
      </c>
      <c r="DN185">
        <v>0</v>
      </c>
      <c r="DP185" t="s">
        <v>262</v>
      </c>
      <c r="DQ185">
        <v>0</v>
      </c>
      <c r="DR185">
        <v>6</v>
      </c>
      <c r="DT185" t="s">
        <v>166</v>
      </c>
      <c r="DU185">
        <v>10</v>
      </c>
      <c r="DV185">
        <v>0</v>
      </c>
      <c r="DZ185" t="s">
        <v>167</v>
      </c>
      <c r="EA185">
        <v>0</v>
      </c>
      <c r="EB185">
        <v>0.44409999251365662</v>
      </c>
      <c r="EC185" t="s">
        <v>2447</v>
      </c>
      <c r="ED185" t="s">
        <v>168</v>
      </c>
      <c r="EE185">
        <v>7</v>
      </c>
      <c r="EF185">
        <v>2.5499999523162842</v>
      </c>
      <c r="EG185" t="s">
        <v>2470</v>
      </c>
      <c r="EH185" t="s">
        <v>253</v>
      </c>
      <c r="EI185">
        <v>1</v>
      </c>
      <c r="EJ185" t="s">
        <v>2453</v>
      </c>
      <c r="EL185" t="s">
        <v>157</v>
      </c>
      <c r="EM185">
        <v>4</v>
      </c>
      <c r="EN185">
        <v>0</v>
      </c>
      <c r="EQ185">
        <v>0</v>
      </c>
      <c r="ES185" t="s">
        <v>159</v>
      </c>
      <c r="ET185">
        <v>6</v>
      </c>
      <c r="EV185" t="s">
        <v>150</v>
      </c>
      <c r="EW185">
        <v>6</v>
      </c>
      <c r="EY185" t="s">
        <v>172</v>
      </c>
      <c r="EZ185">
        <v>10</v>
      </c>
      <c r="FA185">
        <v>0</v>
      </c>
      <c r="FC185" t="s">
        <v>161</v>
      </c>
      <c r="FD185">
        <v>4</v>
      </c>
      <c r="FE185">
        <v>0</v>
      </c>
      <c r="FF185" t="s">
        <v>242</v>
      </c>
      <c r="FG185">
        <v>10</v>
      </c>
      <c r="FH185" s="179"/>
    </row>
    <row r="186" spans="1:164" ht="15" customHeight="1" x14ac:dyDescent="0.25">
      <c r="A186" t="s">
        <v>1768</v>
      </c>
      <c r="B186" t="s">
        <v>1778</v>
      </c>
      <c r="C186" t="s">
        <v>1779</v>
      </c>
      <c r="D186">
        <v>12</v>
      </c>
      <c r="E186" t="s">
        <v>1681</v>
      </c>
      <c r="F186" t="s">
        <v>1518</v>
      </c>
      <c r="G186" t="s">
        <v>1683</v>
      </c>
      <c r="H186" t="s">
        <v>1684</v>
      </c>
      <c r="I186" t="s">
        <v>1763</v>
      </c>
      <c r="J186" t="s">
        <v>1764</v>
      </c>
      <c r="K186" t="s">
        <v>1765</v>
      </c>
      <c r="L186">
        <v>0.2199999988079071</v>
      </c>
      <c r="M186" t="s">
        <v>177</v>
      </c>
      <c r="N186" t="s">
        <v>178</v>
      </c>
      <c r="O186" t="s">
        <v>178</v>
      </c>
      <c r="P186" t="s">
        <v>178</v>
      </c>
      <c r="Q186" t="s">
        <v>178</v>
      </c>
      <c r="R186" t="s">
        <v>1556</v>
      </c>
      <c r="S186" t="s">
        <v>1780</v>
      </c>
      <c r="T186" t="s">
        <v>178</v>
      </c>
      <c r="V186" t="s">
        <v>565</v>
      </c>
      <c r="W186">
        <v>2939381</v>
      </c>
      <c r="X186">
        <v>0</v>
      </c>
      <c r="Y186" t="s">
        <v>178</v>
      </c>
      <c r="AA186">
        <v>0</v>
      </c>
      <c r="AB186">
        <v>9.2569999396800995E-3</v>
      </c>
      <c r="AC186">
        <v>4.3606502003967762E-3</v>
      </c>
      <c r="AD186">
        <v>0</v>
      </c>
      <c r="AE186">
        <v>21</v>
      </c>
      <c r="AF186">
        <v>7</v>
      </c>
      <c r="AG186">
        <v>20</v>
      </c>
      <c r="AH186">
        <v>14</v>
      </c>
      <c r="AI186">
        <v>21</v>
      </c>
      <c r="AJ186">
        <v>21</v>
      </c>
      <c r="AK186">
        <v>0</v>
      </c>
      <c r="AL186">
        <v>0</v>
      </c>
      <c r="AM186">
        <v>4.3000001460313797E-2</v>
      </c>
      <c r="AN186">
        <v>2</v>
      </c>
      <c r="AO186">
        <v>0.22239500284194949</v>
      </c>
      <c r="AP186">
        <v>0</v>
      </c>
      <c r="AQ186">
        <v>0</v>
      </c>
      <c r="AR186">
        <v>0</v>
      </c>
      <c r="AS186">
        <v>0</v>
      </c>
      <c r="AT186">
        <v>15</v>
      </c>
      <c r="AU186">
        <v>0</v>
      </c>
      <c r="AV186">
        <v>0</v>
      </c>
      <c r="AW186">
        <v>45</v>
      </c>
      <c r="AX186">
        <v>0</v>
      </c>
      <c r="AY186">
        <v>0</v>
      </c>
      <c r="AZ186">
        <v>0</v>
      </c>
      <c r="BA186">
        <v>0</v>
      </c>
      <c r="BB186">
        <v>0.22239500284194949</v>
      </c>
      <c r="BC186">
        <v>0</v>
      </c>
      <c r="BD186">
        <v>0</v>
      </c>
      <c r="BE186">
        <v>0</v>
      </c>
      <c r="BF186" t="s">
        <v>501</v>
      </c>
      <c r="BG186" t="s">
        <v>501</v>
      </c>
      <c r="BH186">
        <v>70242</v>
      </c>
      <c r="BI186">
        <v>0.18999999761581421</v>
      </c>
      <c r="BJ186" t="s">
        <v>342</v>
      </c>
      <c r="BK186">
        <v>0.1212000027298927</v>
      </c>
      <c r="BL186" t="s">
        <v>177</v>
      </c>
      <c r="BM186" t="s">
        <v>1841</v>
      </c>
      <c r="BN186" t="s">
        <v>178</v>
      </c>
      <c r="BO186" t="s">
        <v>178</v>
      </c>
      <c r="BP186" t="s">
        <v>342</v>
      </c>
      <c r="BQ186" t="s">
        <v>342</v>
      </c>
      <c r="BR186">
        <v>0</v>
      </c>
      <c r="BS186">
        <v>0</v>
      </c>
      <c r="BT186" t="s">
        <v>178</v>
      </c>
      <c r="BZ186" t="s">
        <v>342</v>
      </c>
      <c r="CA186" t="s">
        <v>177</v>
      </c>
      <c r="CB186" t="s">
        <v>1687</v>
      </c>
      <c r="CE186" t="s">
        <v>1778</v>
      </c>
      <c r="CF186" t="s">
        <v>1768</v>
      </c>
      <c r="CG186" t="s">
        <v>1779</v>
      </c>
      <c r="CH186" t="s">
        <v>1681</v>
      </c>
      <c r="CI186" t="s">
        <v>1781</v>
      </c>
      <c r="CJ186" t="s">
        <v>36</v>
      </c>
      <c r="CK186" t="s">
        <v>2465</v>
      </c>
      <c r="CL186" t="s">
        <v>38</v>
      </c>
      <c r="CM186">
        <v>2669190</v>
      </c>
      <c r="CN186">
        <v>0.18999999761581421</v>
      </c>
      <c r="CO186">
        <v>70241.84375</v>
      </c>
      <c r="CQ186" t="s">
        <v>43</v>
      </c>
      <c r="CR186">
        <v>21</v>
      </c>
      <c r="CS186" t="s">
        <v>1268</v>
      </c>
      <c r="CT186">
        <v>2.5</v>
      </c>
      <c r="CU186" t="s">
        <v>2466</v>
      </c>
      <c r="CV186" t="s">
        <v>243</v>
      </c>
      <c r="CW186">
        <v>8</v>
      </c>
      <c r="CX186">
        <v>1</v>
      </c>
      <c r="CY186">
        <v>5867</v>
      </c>
      <c r="CZ186">
        <v>63</v>
      </c>
      <c r="DA186" t="s">
        <v>2446</v>
      </c>
      <c r="DB186" t="s">
        <v>250</v>
      </c>
      <c r="DC186">
        <v>1</v>
      </c>
      <c r="DD186">
        <v>15</v>
      </c>
      <c r="DF186" t="s">
        <v>142</v>
      </c>
      <c r="DG186">
        <v>4</v>
      </c>
      <c r="DH186">
        <v>38</v>
      </c>
      <c r="DI186">
        <v>0</v>
      </c>
      <c r="DJ186">
        <v>0</v>
      </c>
      <c r="DM186">
        <v>0</v>
      </c>
      <c r="DN186">
        <v>0</v>
      </c>
      <c r="DP186" t="s">
        <v>262</v>
      </c>
      <c r="DQ186">
        <v>0</v>
      </c>
      <c r="DR186">
        <v>162</v>
      </c>
      <c r="DT186" t="s">
        <v>166</v>
      </c>
      <c r="DU186">
        <v>10</v>
      </c>
      <c r="DV186">
        <v>0</v>
      </c>
      <c r="DZ186" t="s">
        <v>167</v>
      </c>
      <c r="EA186">
        <v>0</v>
      </c>
      <c r="EB186">
        <v>0.1212000027298927</v>
      </c>
      <c r="EC186" t="s">
        <v>2447</v>
      </c>
      <c r="ED186" t="s">
        <v>252</v>
      </c>
      <c r="EE186">
        <v>1</v>
      </c>
      <c r="EF186">
        <v>9.7299995422363281</v>
      </c>
      <c r="EG186" t="s">
        <v>2467</v>
      </c>
      <c r="EH186" t="s">
        <v>253</v>
      </c>
      <c r="EI186">
        <v>1</v>
      </c>
      <c r="EJ186" t="s">
        <v>2453</v>
      </c>
      <c r="EL186" t="s">
        <v>157</v>
      </c>
      <c r="EM186">
        <v>4</v>
      </c>
      <c r="EN186">
        <v>0</v>
      </c>
      <c r="EQ186">
        <v>0</v>
      </c>
      <c r="ES186" t="s">
        <v>170</v>
      </c>
      <c r="ET186">
        <v>10</v>
      </c>
      <c r="EV186" t="s">
        <v>150</v>
      </c>
      <c r="EW186">
        <v>6</v>
      </c>
      <c r="EY186" t="s">
        <v>172</v>
      </c>
      <c r="EZ186">
        <v>10</v>
      </c>
      <c r="FA186">
        <v>0</v>
      </c>
      <c r="FC186" t="s">
        <v>246</v>
      </c>
      <c r="FD186">
        <v>7</v>
      </c>
      <c r="FE186">
        <v>0</v>
      </c>
      <c r="FF186" t="s">
        <v>162</v>
      </c>
      <c r="FG186">
        <v>7</v>
      </c>
      <c r="FH186" s="179"/>
    </row>
    <row r="187" spans="1:164" ht="15" customHeight="1" x14ac:dyDescent="0.25">
      <c r="A187" t="s">
        <v>1777</v>
      </c>
      <c r="B187" t="s">
        <v>1783</v>
      </c>
      <c r="C187" t="s">
        <v>1784</v>
      </c>
      <c r="D187">
        <v>12</v>
      </c>
      <c r="E187" t="s">
        <v>1681</v>
      </c>
      <c r="F187" t="s">
        <v>1518</v>
      </c>
      <c r="G187" t="s">
        <v>1683</v>
      </c>
      <c r="H187" t="s">
        <v>1684</v>
      </c>
      <c r="I187" t="s">
        <v>1763</v>
      </c>
      <c r="J187" t="s">
        <v>1764</v>
      </c>
      <c r="K187" t="s">
        <v>1785</v>
      </c>
      <c r="L187">
        <v>9.6935197710990906E-2</v>
      </c>
      <c r="M187" t="s">
        <v>177</v>
      </c>
      <c r="N187" t="s">
        <v>178</v>
      </c>
      <c r="O187" t="s">
        <v>178</v>
      </c>
      <c r="P187" t="s">
        <v>178</v>
      </c>
      <c r="Q187" t="s">
        <v>178</v>
      </c>
      <c r="R187" t="s">
        <v>1556</v>
      </c>
      <c r="S187" t="s">
        <v>1766</v>
      </c>
      <c r="T187" t="s">
        <v>177</v>
      </c>
      <c r="V187" t="s">
        <v>609</v>
      </c>
      <c r="W187">
        <v>165184</v>
      </c>
      <c r="X187">
        <v>0</v>
      </c>
      <c r="Y187" t="s">
        <v>178</v>
      </c>
      <c r="AA187">
        <v>0</v>
      </c>
      <c r="AB187">
        <v>8.0173999071121216E-2</v>
      </c>
      <c r="AC187">
        <v>1.178229972720146E-2</v>
      </c>
      <c r="AD187">
        <v>0</v>
      </c>
      <c r="AE187">
        <v>3</v>
      </c>
      <c r="AF187">
        <v>3</v>
      </c>
      <c r="AG187">
        <v>3</v>
      </c>
      <c r="AH187">
        <v>0</v>
      </c>
      <c r="AI187">
        <v>2</v>
      </c>
      <c r="AJ187">
        <v>2</v>
      </c>
      <c r="AK187">
        <v>0</v>
      </c>
      <c r="AL187">
        <v>1</v>
      </c>
      <c r="AM187">
        <v>0.14699999988079071</v>
      </c>
      <c r="AN187">
        <v>2</v>
      </c>
      <c r="AO187">
        <v>0</v>
      </c>
      <c r="AP187">
        <v>0</v>
      </c>
      <c r="AQ187">
        <v>0</v>
      </c>
      <c r="AR187">
        <v>0</v>
      </c>
      <c r="AS187">
        <v>0</v>
      </c>
      <c r="AT187">
        <v>12</v>
      </c>
      <c r="AU187">
        <v>0</v>
      </c>
      <c r="AV187">
        <v>0</v>
      </c>
      <c r="AW187">
        <v>36</v>
      </c>
      <c r="AX187">
        <v>0</v>
      </c>
      <c r="AY187">
        <v>0</v>
      </c>
      <c r="AZ187">
        <v>0</v>
      </c>
      <c r="BA187">
        <v>0</v>
      </c>
      <c r="BB187">
        <v>0</v>
      </c>
      <c r="BC187">
        <v>0</v>
      </c>
      <c r="BD187">
        <v>0</v>
      </c>
      <c r="BE187">
        <v>0</v>
      </c>
      <c r="BF187" t="s">
        <v>501</v>
      </c>
      <c r="BG187" t="s">
        <v>501</v>
      </c>
      <c r="BH187">
        <v>4167</v>
      </c>
      <c r="BI187">
        <v>0</v>
      </c>
      <c r="BJ187" t="s">
        <v>342</v>
      </c>
      <c r="BK187">
        <v>9.7450003027915955E-2</v>
      </c>
      <c r="BL187" t="s">
        <v>177</v>
      </c>
      <c r="BM187" t="s">
        <v>1841</v>
      </c>
      <c r="BN187" t="s">
        <v>178</v>
      </c>
      <c r="BO187" t="s">
        <v>178</v>
      </c>
      <c r="BP187" t="s">
        <v>342</v>
      </c>
      <c r="BQ187" t="s">
        <v>342</v>
      </c>
      <c r="BR187">
        <v>0</v>
      </c>
      <c r="BS187">
        <v>0</v>
      </c>
      <c r="BT187" t="s">
        <v>178</v>
      </c>
      <c r="BZ187" t="s">
        <v>342</v>
      </c>
      <c r="CA187" t="s">
        <v>177</v>
      </c>
      <c r="CB187" t="s">
        <v>1687</v>
      </c>
      <c r="CE187" t="s">
        <v>1783</v>
      </c>
      <c r="CF187" t="s">
        <v>1777</v>
      </c>
      <c r="CG187" t="s">
        <v>1784</v>
      </c>
      <c r="CH187" t="s">
        <v>1681</v>
      </c>
      <c r="CI187" t="s">
        <v>1786</v>
      </c>
      <c r="CJ187" t="s">
        <v>1037</v>
      </c>
      <c r="CK187" t="s">
        <v>2465</v>
      </c>
      <c r="CL187" t="s">
        <v>38</v>
      </c>
      <c r="CM187">
        <v>150000</v>
      </c>
      <c r="CN187">
        <v>0</v>
      </c>
      <c r="CO187">
        <v>4166.66650390625</v>
      </c>
      <c r="CP187" t="s">
        <v>55</v>
      </c>
      <c r="CQ187" t="s">
        <v>820</v>
      </c>
      <c r="CR187">
        <v>3</v>
      </c>
      <c r="CS187" t="s">
        <v>1268</v>
      </c>
      <c r="CT187">
        <v>2.5</v>
      </c>
      <c r="CU187" t="s">
        <v>2466</v>
      </c>
      <c r="CV187" t="s">
        <v>153</v>
      </c>
      <c r="CW187">
        <v>10</v>
      </c>
      <c r="CX187">
        <v>1</v>
      </c>
      <c r="CY187">
        <v>5867</v>
      </c>
      <c r="CZ187">
        <v>9</v>
      </c>
      <c r="DA187" t="s">
        <v>2446</v>
      </c>
      <c r="DB187" t="s">
        <v>250</v>
      </c>
      <c r="DC187">
        <v>1</v>
      </c>
      <c r="DD187">
        <v>12</v>
      </c>
      <c r="DF187" t="s">
        <v>142</v>
      </c>
      <c r="DG187">
        <v>4</v>
      </c>
      <c r="DH187">
        <v>36</v>
      </c>
      <c r="DI187">
        <v>0</v>
      </c>
      <c r="DJ187">
        <v>0</v>
      </c>
      <c r="DM187">
        <v>0</v>
      </c>
      <c r="DN187">
        <v>0</v>
      </c>
      <c r="DP187" t="s">
        <v>262</v>
      </c>
      <c r="DQ187">
        <v>0</v>
      </c>
      <c r="DR187">
        <v>6</v>
      </c>
      <c r="DT187" t="s">
        <v>166</v>
      </c>
      <c r="DU187">
        <v>10</v>
      </c>
      <c r="DV187">
        <v>0</v>
      </c>
      <c r="DZ187" t="s">
        <v>167</v>
      </c>
      <c r="EA187">
        <v>0</v>
      </c>
      <c r="EB187">
        <v>9.7450003027915955E-2</v>
      </c>
      <c r="EC187" t="s">
        <v>2447</v>
      </c>
      <c r="ED187" t="s">
        <v>252</v>
      </c>
      <c r="EE187">
        <v>1</v>
      </c>
      <c r="EF187">
        <v>1.669999957084656</v>
      </c>
      <c r="EG187" t="s">
        <v>2467</v>
      </c>
      <c r="EH187" t="s">
        <v>253</v>
      </c>
      <c r="EI187">
        <v>1</v>
      </c>
      <c r="EJ187" t="s">
        <v>2453</v>
      </c>
      <c r="EL187" t="s">
        <v>157</v>
      </c>
      <c r="EM187">
        <v>4</v>
      </c>
      <c r="EN187">
        <v>0</v>
      </c>
      <c r="EQ187">
        <v>0</v>
      </c>
      <c r="ER187" t="s">
        <v>2471</v>
      </c>
      <c r="ES187" t="s">
        <v>159</v>
      </c>
      <c r="ET187">
        <v>6</v>
      </c>
      <c r="EV187" t="s">
        <v>150</v>
      </c>
      <c r="EW187">
        <v>6</v>
      </c>
      <c r="EY187" t="s">
        <v>172</v>
      </c>
      <c r="EZ187">
        <v>10</v>
      </c>
      <c r="FA187">
        <v>0</v>
      </c>
      <c r="FC187" t="s">
        <v>246</v>
      </c>
      <c r="FD187">
        <v>7</v>
      </c>
      <c r="FE187">
        <v>0</v>
      </c>
      <c r="FF187" t="s">
        <v>162</v>
      </c>
      <c r="FG187">
        <v>7</v>
      </c>
      <c r="FH187" s="179"/>
    </row>
    <row r="188" spans="1:164" ht="15" customHeight="1" x14ac:dyDescent="0.25">
      <c r="A188" t="s">
        <v>1782</v>
      </c>
      <c r="B188" t="s">
        <v>1788</v>
      </c>
      <c r="C188" t="s">
        <v>1789</v>
      </c>
      <c r="D188">
        <v>12</v>
      </c>
      <c r="E188" t="s">
        <v>1681</v>
      </c>
      <c r="F188" t="s">
        <v>1682</v>
      </c>
      <c r="G188" t="s">
        <v>1771</v>
      </c>
      <c r="H188" t="s">
        <v>1772</v>
      </c>
      <c r="I188" t="s">
        <v>1790</v>
      </c>
      <c r="J188" t="s">
        <v>1791</v>
      </c>
      <c r="K188" t="s">
        <v>1685</v>
      </c>
      <c r="L188">
        <v>0.52176302671432495</v>
      </c>
      <c r="M188" t="s">
        <v>177</v>
      </c>
      <c r="N188" t="s">
        <v>178</v>
      </c>
      <c r="O188" t="s">
        <v>178</v>
      </c>
      <c r="P188" t="s">
        <v>178</v>
      </c>
      <c r="Q188" t="s">
        <v>178</v>
      </c>
      <c r="R188" t="s">
        <v>1686</v>
      </c>
      <c r="S188" t="s">
        <v>1792</v>
      </c>
      <c r="T188" t="s">
        <v>177</v>
      </c>
      <c r="V188" t="s">
        <v>269</v>
      </c>
      <c r="W188">
        <v>17640716</v>
      </c>
      <c r="X188">
        <v>0</v>
      </c>
      <c r="Y188" t="s">
        <v>178</v>
      </c>
      <c r="AA188">
        <v>0</v>
      </c>
      <c r="AB188">
        <v>0.12399999797344211</v>
      </c>
      <c r="AC188">
        <v>3.3797398209571838E-2</v>
      </c>
      <c r="AD188">
        <v>0</v>
      </c>
      <c r="AE188">
        <v>31</v>
      </c>
      <c r="AF188">
        <v>19</v>
      </c>
      <c r="AG188">
        <v>0</v>
      </c>
      <c r="AH188">
        <v>1097</v>
      </c>
      <c r="AI188">
        <v>1</v>
      </c>
      <c r="AJ188">
        <v>1097</v>
      </c>
      <c r="AK188">
        <v>0</v>
      </c>
      <c r="AL188">
        <v>2</v>
      </c>
      <c r="AM188">
        <v>1.75</v>
      </c>
      <c r="AN188">
        <v>5</v>
      </c>
      <c r="AO188">
        <v>0</v>
      </c>
      <c r="AP188">
        <v>0</v>
      </c>
      <c r="AQ188">
        <v>0</v>
      </c>
      <c r="AR188">
        <v>0</v>
      </c>
      <c r="AS188">
        <v>0</v>
      </c>
      <c r="AT188">
        <v>14</v>
      </c>
      <c r="AU188">
        <v>0</v>
      </c>
      <c r="AV188">
        <v>0</v>
      </c>
      <c r="AW188">
        <v>42</v>
      </c>
      <c r="AX188">
        <v>0</v>
      </c>
      <c r="AY188">
        <v>2</v>
      </c>
      <c r="AZ188">
        <v>3</v>
      </c>
      <c r="BA188">
        <v>0</v>
      </c>
      <c r="BB188">
        <v>0</v>
      </c>
      <c r="BC188">
        <v>0</v>
      </c>
      <c r="BD188">
        <v>0</v>
      </c>
      <c r="BE188">
        <v>0</v>
      </c>
      <c r="BF188" t="s">
        <v>1793</v>
      </c>
      <c r="BG188" t="s">
        <v>1794</v>
      </c>
      <c r="BH188">
        <v>0</v>
      </c>
      <c r="BI188">
        <v>0.10000000149011611</v>
      </c>
      <c r="BJ188" t="s">
        <v>342</v>
      </c>
      <c r="BK188">
        <v>0.64754998683929443</v>
      </c>
      <c r="BL188" t="s">
        <v>177</v>
      </c>
      <c r="BM188" t="s">
        <v>1841</v>
      </c>
      <c r="BN188" t="s">
        <v>178</v>
      </c>
      <c r="BO188" t="s">
        <v>178</v>
      </c>
      <c r="BP188" t="s">
        <v>342</v>
      </c>
      <c r="BQ188" t="s">
        <v>342</v>
      </c>
      <c r="BR188">
        <v>0</v>
      </c>
      <c r="BS188">
        <v>0</v>
      </c>
      <c r="BT188" t="s">
        <v>178</v>
      </c>
      <c r="BZ188" t="s">
        <v>342</v>
      </c>
      <c r="CA188" t="s">
        <v>177</v>
      </c>
      <c r="CB188" t="s">
        <v>1687</v>
      </c>
      <c r="CE188" t="s">
        <v>1788</v>
      </c>
      <c r="CF188" t="s">
        <v>1782</v>
      </c>
      <c r="CG188" t="s">
        <v>1789</v>
      </c>
      <c r="CH188" t="s">
        <v>1681</v>
      </c>
      <c r="CI188" t="s">
        <v>269</v>
      </c>
      <c r="CJ188" t="s">
        <v>36</v>
      </c>
      <c r="CK188" t="s">
        <v>2472</v>
      </c>
      <c r="CL188" t="s">
        <v>38</v>
      </c>
      <c r="CM188">
        <v>15860000</v>
      </c>
      <c r="CN188">
        <v>0.10000000149011611</v>
      </c>
      <c r="CO188">
        <v>0</v>
      </c>
      <c r="CP188" t="s">
        <v>878</v>
      </c>
      <c r="CQ188" t="s">
        <v>820</v>
      </c>
      <c r="CR188">
        <v>31</v>
      </c>
      <c r="CS188" t="s">
        <v>1306</v>
      </c>
      <c r="CT188">
        <v>2.5</v>
      </c>
      <c r="CU188" t="s">
        <v>2445</v>
      </c>
      <c r="CV188" t="s">
        <v>153</v>
      </c>
      <c r="CW188">
        <v>10</v>
      </c>
      <c r="CX188">
        <v>1</v>
      </c>
      <c r="CY188">
        <v>1555370</v>
      </c>
      <c r="CZ188">
        <v>93</v>
      </c>
      <c r="DA188" t="s">
        <v>2446</v>
      </c>
      <c r="DB188" t="s">
        <v>250</v>
      </c>
      <c r="DC188">
        <v>1</v>
      </c>
      <c r="DD188">
        <v>14</v>
      </c>
      <c r="DF188" t="s">
        <v>236</v>
      </c>
      <c r="DG188">
        <v>10</v>
      </c>
      <c r="DH188">
        <v>31</v>
      </c>
      <c r="DI188">
        <v>0</v>
      </c>
      <c r="DJ188">
        <v>0</v>
      </c>
      <c r="DM188">
        <v>0</v>
      </c>
      <c r="DN188">
        <v>0</v>
      </c>
      <c r="DP188" t="s">
        <v>262</v>
      </c>
      <c r="DQ188">
        <v>0</v>
      </c>
      <c r="DR188">
        <v>103.5</v>
      </c>
      <c r="DT188" t="s">
        <v>166</v>
      </c>
      <c r="DU188">
        <v>10</v>
      </c>
      <c r="DV188">
        <v>0</v>
      </c>
      <c r="DZ188" t="s">
        <v>167</v>
      </c>
      <c r="EA188">
        <v>0</v>
      </c>
      <c r="EB188">
        <v>0.64754998683929443</v>
      </c>
      <c r="EC188" t="s">
        <v>2447</v>
      </c>
      <c r="ED188" t="s">
        <v>146</v>
      </c>
      <c r="EE188">
        <v>4</v>
      </c>
      <c r="EF188">
        <v>0</v>
      </c>
      <c r="EH188" t="s">
        <v>253</v>
      </c>
      <c r="EI188">
        <v>1</v>
      </c>
      <c r="EJ188" t="s">
        <v>2453</v>
      </c>
      <c r="EL188" t="s">
        <v>157</v>
      </c>
      <c r="EM188">
        <v>4</v>
      </c>
      <c r="EN188">
        <v>0</v>
      </c>
      <c r="EQ188">
        <v>0</v>
      </c>
      <c r="ES188" t="s">
        <v>159</v>
      </c>
      <c r="ET188">
        <v>6</v>
      </c>
      <c r="EV188" t="s">
        <v>256</v>
      </c>
      <c r="EW188">
        <v>0</v>
      </c>
      <c r="EY188" t="s">
        <v>172</v>
      </c>
      <c r="EZ188">
        <v>10</v>
      </c>
      <c r="FA188">
        <v>0</v>
      </c>
      <c r="FC188" t="s">
        <v>161</v>
      </c>
      <c r="FD188">
        <v>4</v>
      </c>
      <c r="FE188">
        <v>0</v>
      </c>
      <c r="FF188" t="s">
        <v>242</v>
      </c>
      <c r="FG188">
        <v>10</v>
      </c>
      <c r="FH188" s="179"/>
    </row>
    <row r="189" spans="1:164" ht="15" customHeight="1" x14ac:dyDescent="0.25">
      <c r="A189" t="s">
        <v>1787</v>
      </c>
      <c r="B189" t="s">
        <v>1796</v>
      </c>
      <c r="C189" t="s">
        <v>1797</v>
      </c>
      <c r="D189">
        <v>12</v>
      </c>
      <c r="E189" t="s">
        <v>1681</v>
      </c>
      <c r="F189" t="s">
        <v>1682</v>
      </c>
      <c r="G189" t="s">
        <v>1771</v>
      </c>
      <c r="H189" t="s">
        <v>1798</v>
      </c>
      <c r="I189" t="s">
        <v>1799</v>
      </c>
      <c r="J189" t="s">
        <v>1800</v>
      </c>
      <c r="K189" t="s">
        <v>1685</v>
      </c>
      <c r="L189">
        <v>3.4051399677991867E-2</v>
      </c>
      <c r="M189" t="s">
        <v>177</v>
      </c>
      <c r="N189" t="s">
        <v>178</v>
      </c>
      <c r="O189" t="s">
        <v>178</v>
      </c>
      <c r="P189" t="s">
        <v>178</v>
      </c>
      <c r="Q189" t="s">
        <v>178</v>
      </c>
      <c r="R189" t="s">
        <v>1686</v>
      </c>
      <c r="S189" t="s">
        <v>1775</v>
      </c>
      <c r="T189" t="s">
        <v>177</v>
      </c>
      <c r="V189" t="s">
        <v>1262</v>
      </c>
      <c r="W189">
        <v>6301204</v>
      </c>
      <c r="X189">
        <v>0</v>
      </c>
      <c r="Y189" t="s">
        <v>178</v>
      </c>
      <c r="AA189">
        <v>0</v>
      </c>
      <c r="AB189">
        <v>4.6660001389682293E-3</v>
      </c>
      <c r="AC189">
        <v>0</v>
      </c>
      <c r="AD189">
        <v>0</v>
      </c>
      <c r="AE189">
        <v>0</v>
      </c>
      <c r="AF189">
        <v>0</v>
      </c>
      <c r="AG189">
        <v>0</v>
      </c>
      <c r="AH189">
        <v>0</v>
      </c>
      <c r="AI189">
        <v>0</v>
      </c>
      <c r="AJ189">
        <v>0</v>
      </c>
      <c r="AK189">
        <v>0</v>
      </c>
      <c r="AL189">
        <v>2</v>
      </c>
      <c r="AM189">
        <v>0.14399999380111689</v>
      </c>
      <c r="AN189">
        <v>2</v>
      </c>
      <c r="AO189">
        <v>0</v>
      </c>
      <c r="AP189">
        <v>0</v>
      </c>
      <c r="AQ189">
        <v>0</v>
      </c>
      <c r="AR189">
        <v>0</v>
      </c>
      <c r="AS189">
        <v>0</v>
      </c>
      <c r="AT189">
        <v>0</v>
      </c>
      <c r="AU189">
        <v>0</v>
      </c>
      <c r="AV189">
        <v>0</v>
      </c>
      <c r="AW189">
        <v>0</v>
      </c>
      <c r="AX189">
        <v>0</v>
      </c>
      <c r="AY189">
        <v>0</v>
      </c>
      <c r="AZ189">
        <v>0</v>
      </c>
      <c r="BA189">
        <v>0</v>
      </c>
      <c r="BB189">
        <v>0</v>
      </c>
      <c r="BC189">
        <v>0</v>
      </c>
      <c r="BD189">
        <v>0</v>
      </c>
      <c r="BE189">
        <v>0</v>
      </c>
      <c r="BF189" t="s">
        <v>1801</v>
      </c>
      <c r="BG189" t="s">
        <v>1794</v>
      </c>
      <c r="BH189">
        <v>5665140</v>
      </c>
      <c r="BI189">
        <v>0.89999997615814209</v>
      </c>
      <c r="BJ189" t="s">
        <v>342</v>
      </c>
      <c r="BK189">
        <v>0.44319999217987061</v>
      </c>
      <c r="BL189" t="s">
        <v>177</v>
      </c>
      <c r="BM189" t="s">
        <v>1841</v>
      </c>
      <c r="BN189" t="s">
        <v>178</v>
      </c>
      <c r="BO189" t="s">
        <v>178</v>
      </c>
      <c r="BP189" t="s">
        <v>342</v>
      </c>
      <c r="BQ189" t="s">
        <v>342</v>
      </c>
      <c r="BR189">
        <v>0</v>
      </c>
      <c r="BS189">
        <v>0</v>
      </c>
      <c r="BT189" t="s">
        <v>178</v>
      </c>
      <c r="BZ189" t="s">
        <v>342</v>
      </c>
      <c r="CA189" t="s">
        <v>177</v>
      </c>
      <c r="CB189" t="s">
        <v>1687</v>
      </c>
      <c r="CE189" t="s">
        <v>1796</v>
      </c>
      <c r="CF189" t="s">
        <v>1787</v>
      </c>
      <c r="CG189" t="s">
        <v>1797</v>
      </c>
      <c r="CH189" t="s">
        <v>1681</v>
      </c>
      <c r="CI189" t="s">
        <v>1802</v>
      </c>
      <c r="CJ189" t="s">
        <v>36</v>
      </c>
      <c r="CK189" t="s">
        <v>2473</v>
      </c>
      <c r="CL189" t="s">
        <v>38</v>
      </c>
      <c r="CM189">
        <v>5665140</v>
      </c>
      <c r="CN189">
        <v>0.89999997615814209</v>
      </c>
      <c r="CO189">
        <v>5665140</v>
      </c>
      <c r="CP189" t="s">
        <v>878</v>
      </c>
      <c r="CQ189" t="s">
        <v>820</v>
      </c>
      <c r="CR189">
        <v>0</v>
      </c>
      <c r="CS189" t="s">
        <v>1268</v>
      </c>
      <c r="CT189">
        <v>2.5</v>
      </c>
      <c r="CU189" t="s">
        <v>2445</v>
      </c>
      <c r="CV189" t="s">
        <v>153</v>
      </c>
      <c r="CW189">
        <v>10</v>
      </c>
      <c r="CX189">
        <v>1</v>
      </c>
      <c r="CY189">
        <v>1555370</v>
      </c>
      <c r="CZ189">
        <v>0</v>
      </c>
      <c r="DA189" t="s">
        <v>2446</v>
      </c>
      <c r="DB189" t="s">
        <v>250</v>
      </c>
      <c r="DC189">
        <v>1</v>
      </c>
      <c r="DD189">
        <v>0</v>
      </c>
      <c r="DE189" t="s">
        <v>2474</v>
      </c>
      <c r="DF189" t="s">
        <v>163</v>
      </c>
      <c r="DG189">
        <v>1</v>
      </c>
      <c r="DH189">
        <v>1</v>
      </c>
      <c r="DI189">
        <v>0</v>
      </c>
      <c r="DJ189">
        <v>0</v>
      </c>
      <c r="DM189">
        <v>0</v>
      </c>
      <c r="DN189">
        <v>0</v>
      </c>
      <c r="DP189" t="s">
        <v>262</v>
      </c>
      <c r="DQ189">
        <v>0</v>
      </c>
      <c r="DR189">
        <v>103.5</v>
      </c>
      <c r="DT189" t="s">
        <v>166</v>
      </c>
      <c r="DU189">
        <v>10</v>
      </c>
      <c r="DV189">
        <v>0</v>
      </c>
      <c r="DZ189" t="s">
        <v>167</v>
      </c>
      <c r="EA189">
        <v>0</v>
      </c>
      <c r="EB189">
        <v>0.44319999217987061</v>
      </c>
      <c r="EC189" t="s">
        <v>2447</v>
      </c>
      <c r="ED189" t="s">
        <v>168</v>
      </c>
      <c r="EE189">
        <v>7</v>
      </c>
      <c r="EF189">
        <v>0.5</v>
      </c>
      <c r="EG189" t="s">
        <v>2475</v>
      </c>
      <c r="EH189" t="s">
        <v>253</v>
      </c>
      <c r="EI189">
        <v>1</v>
      </c>
      <c r="EJ189" t="s">
        <v>2453</v>
      </c>
      <c r="EL189" t="s">
        <v>157</v>
      </c>
      <c r="EM189">
        <v>4</v>
      </c>
      <c r="EN189">
        <v>0</v>
      </c>
      <c r="EQ189">
        <v>0</v>
      </c>
      <c r="ER189" t="s">
        <v>2476</v>
      </c>
      <c r="ES189" t="s">
        <v>149</v>
      </c>
      <c r="ET189">
        <v>2</v>
      </c>
      <c r="EV189" t="s">
        <v>256</v>
      </c>
      <c r="EW189">
        <v>0</v>
      </c>
      <c r="EY189" t="s">
        <v>172</v>
      </c>
      <c r="EZ189">
        <v>10</v>
      </c>
      <c r="FA189">
        <v>0</v>
      </c>
      <c r="FC189" t="s">
        <v>246</v>
      </c>
      <c r="FD189">
        <v>7</v>
      </c>
      <c r="FE189">
        <v>0</v>
      </c>
      <c r="FF189" t="s">
        <v>242</v>
      </c>
      <c r="FG189">
        <v>10</v>
      </c>
      <c r="FH189" s="179"/>
    </row>
    <row r="190" spans="1:164" ht="15" customHeight="1" x14ac:dyDescent="0.25">
      <c r="A190" t="s">
        <v>1795</v>
      </c>
      <c r="B190" t="s">
        <v>1804</v>
      </c>
      <c r="C190" t="s">
        <v>1805</v>
      </c>
      <c r="D190">
        <v>12</v>
      </c>
      <c r="E190" t="s">
        <v>1681</v>
      </c>
      <c r="F190" t="s">
        <v>1682</v>
      </c>
      <c r="G190" t="s">
        <v>1771</v>
      </c>
      <c r="H190" t="s">
        <v>1772</v>
      </c>
      <c r="I190" t="s">
        <v>1806</v>
      </c>
      <c r="J190" t="s">
        <v>1807</v>
      </c>
      <c r="K190" t="s">
        <v>1808</v>
      </c>
      <c r="L190">
        <v>0.42027899622917181</v>
      </c>
      <c r="M190" t="s">
        <v>177</v>
      </c>
      <c r="N190" t="s">
        <v>178</v>
      </c>
      <c r="O190" t="s">
        <v>178</v>
      </c>
      <c r="P190" t="s">
        <v>178</v>
      </c>
      <c r="Q190" t="s">
        <v>178</v>
      </c>
      <c r="R190" t="s">
        <v>1686</v>
      </c>
      <c r="S190" t="s">
        <v>1775</v>
      </c>
      <c r="T190" t="s">
        <v>177</v>
      </c>
      <c r="V190" t="s">
        <v>1049</v>
      </c>
      <c r="W190">
        <v>33019314</v>
      </c>
      <c r="X190">
        <v>0</v>
      </c>
      <c r="Y190" t="s">
        <v>178</v>
      </c>
      <c r="AA190">
        <v>0</v>
      </c>
      <c r="AB190">
        <v>0.2394929975271225</v>
      </c>
      <c r="AC190">
        <v>1.239920035004616E-3</v>
      </c>
      <c r="AD190">
        <v>0</v>
      </c>
      <c r="AE190">
        <v>45</v>
      </c>
      <c r="AF190">
        <v>0</v>
      </c>
      <c r="AG190">
        <v>42</v>
      </c>
      <c r="AH190">
        <v>56</v>
      </c>
      <c r="AI190">
        <v>175</v>
      </c>
      <c r="AJ190">
        <v>175</v>
      </c>
      <c r="AK190">
        <v>0</v>
      </c>
      <c r="AL190">
        <v>3</v>
      </c>
      <c r="AM190">
        <v>1.2400000095367429</v>
      </c>
      <c r="AN190">
        <v>4</v>
      </c>
      <c r="AO190">
        <v>1.681489944458008</v>
      </c>
      <c r="AP190">
        <v>0</v>
      </c>
      <c r="AQ190">
        <v>0</v>
      </c>
      <c r="AR190">
        <v>0</v>
      </c>
      <c r="AS190">
        <v>0</v>
      </c>
      <c r="AT190">
        <v>28</v>
      </c>
      <c r="AU190">
        <v>0</v>
      </c>
      <c r="AV190">
        <v>0</v>
      </c>
      <c r="AW190">
        <v>84</v>
      </c>
      <c r="AX190">
        <v>0</v>
      </c>
      <c r="AY190">
        <v>0</v>
      </c>
      <c r="AZ190">
        <v>2</v>
      </c>
      <c r="BA190">
        <v>0</v>
      </c>
      <c r="BB190">
        <v>5.0444598197937012</v>
      </c>
      <c r="BC190">
        <v>0</v>
      </c>
      <c r="BD190">
        <v>0</v>
      </c>
      <c r="BE190">
        <v>0</v>
      </c>
      <c r="BF190" t="s">
        <v>501</v>
      </c>
      <c r="BG190" t="s">
        <v>501</v>
      </c>
      <c r="BH190">
        <v>0</v>
      </c>
      <c r="BI190">
        <v>0.40000000596046448</v>
      </c>
      <c r="BJ190" t="s">
        <v>342</v>
      </c>
      <c r="BK190">
        <v>0.97979998588562012</v>
      </c>
      <c r="BL190" t="s">
        <v>177</v>
      </c>
      <c r="BM190" t="s">
        <v>1841</v>
      </c>
      <c r="BN190" t="s">
        <v>178</v>
      </c>
      <c r="BO190" t="s">
        <v>178</v>
      </c>
      <c r="BP190" t="s">
        <v>342</v>
      </c>
      <c r="BQ190" t="s">
        <v>342</v>
      </c>
      <c r="BR190">
        <v>0</v>
      </c>
      <c r="BS190">
        <v>0</v>
      </c>
      <c r="BT190" t="s">
        <v>178</v>
      </c>
      <c r="BZ190" t="s">
        <v>342</v>
      </c>
      <c r="CA190" t="s">
        <v>177</v>
      </c>
      <c r="CB190" t="s">
        <v>1687</v>
      </c>
      <c r="CE190" t="s">
        <v>1804</v>
      </c>
      <c r="CF190" t="s">
        <v>1795</v>
      </c>
      <c r="CG190" t="s">
        <v>1805</v>
      </c>
      <c r="CH190" t="s">
        <v>1681</v>
      </c>
      <c r="CI190" t="s">
        <v>1809</v>
      </c>
      <c r="CJ190" t="s">
        <v>1037</v>
      </c>
      <c r="CK190" t="s">
        <v>2477</v>
      </c>
      <c r="CL190" t="s">
        <v>38</v>
      </c>
      <c r="CM190">
        <v>36730500</v>
      </c>
      <c r="CN190">
        <v>0.40000000596046448</v>
      </c>
      <c r="CO190">
        <v>0</v>
      </c>
      <c r="CQ190" t="s">
        <v>820</v>
      </c>
      <c r="CR190">
        <v>45</v>
      </c>
      <c r="CS190" t="s">
        <v>1268</v>
      </c>
      <c r="CT190">
        <v>2.5</v>
      </c>
      <c r="CU190" t="s">
        <v>2445</v>
      </c>
      <c r="CV190" t="s">
        <v>153</v>
      </c>
      <c r="CW190">
        <v>10</v>
      </c>
      <c r="CX190">
        <v>1</v>
      </c>
      <c r="CY190">
        <v>1555370</v>
      </c>
      <c r="CZ190">
        <v>135</v>
      </c>
      <c r="DA190" t="s">
        <v>2446</v>
      </c>
      <c r="DB190" t="s">
        <v>250</v>
      </c>
      <c r="DC190">
        <v>1</v>
      </c>
      <c r="DD190">
        <v>28</v>
      </c>
      <c r="DF190" t="s">
        <v>236</v>
      </c>
      <c r="DG190">
        <v>10</v>
      </c>
      <c r="DH190">
        <v>45</v>
      </c>
      <c r="DI190">
        <v>0</v>
      </c>
      <c r="DJ190">
        <v>0</v>
      </c>
      <c r="DM190">
        <v>0</v>
      </c>
      <c r="DN190">
        <v>0</v>
      </c>
      <c r="DP190" t="s">
        <v>262</v>
      </c>
      <c r="DQ190">
        <v>0</v>
      </c>
      <c r="DR190">
        <v>103.5</v>
      </c>
      <c r="DT190" t="s">
        <v>166</v>
      </c>
      <c r="DU190">
        <v>10</v>
      </c>
      <c r="DV190">
        <v>0</v>
      </c>
      <c r="DZ190" t="s">
        <v>167</v>
      </c>
      <c r="EA190">
        <v>0</v>
      </c>
      <c r="EB190">
        <v>0.97979998588562012</v>
      </c>
      <c r="EC190" t="s">
        <v>2447</v>
      </c>
      <c r="ED190" t="s">
        <v>146</v>
      </c>
      <c r="EE190">
        <v>4</v>
      </c>
      <c r="EF190">
        <v>0</v>
      </c>
      <c r="EH190" t="s">
        <v>253</v>
      </c>
      <c r="EI190">
        <v>1</v>
      </c>
      <c r="EJ190" t="s">
        <v>2478</v>
      </c>
      <c r="EL190" t="s">
        <v>169</v>
      </c>
      <c r="EM190">
        <v>1</v>
      </c>
      <c r="EN190">
        <v>0</v>
      </c>
      <c r="EQ190">
        <v>0</v>
      </c>
      <c r="ES190" t="s">
        <v>159</v>
      </c>
      <c r="ET190">
        <v>6</v>
      </c>
      <c r="EV190" t="s">
        <v>256</v>
      </c>
      <c r="EW190">
        <v>0</v>
      </c>
      <c r="EY190" t="s">
        <v>172</v>
      </c>
      <c r="EZ190">
        <v>10</v>
      </c>
      <c r="FA190">
        <v>0</v>
      </c>
      <c r="FC190" t="s">
        <v>257</v>
      </c>
      <c r="FD190">
        <v>0</v>
      </c>
      <c r="FE190">
        <v>0</v>
      </c>
      <c r="FF190" t="s">
        <v>242</v>
      </c>
      <c r="FG190">
        <v>10</v>
      </c>
      <c r="FH190" s="179"/>
    </row>
    <row r="191" spans="1:164" ht="15" customHeight="1" x14ac:dyDescent="0.25">
      <c r="A191" t="s">
        <v>1803</v>
      </c>
      <c r="B191" t="s">
        <v>1811</v>
      </c>
      <c r="C191" t="s">
        <v>1812</v>
      </c>
      <c r="D191">
        <v>12</v>
      </c>
      <c r="E191" t="s">
        <v>1681</v>
      </c>
      <c r="F191" t="s">
        <v>1682</v>
      </c>
      <c r="G191" t="s">
        <v>1771</v>
      </c>
      <c r="H191" t="s">
        <v>1798</v>
      </c>
      <c r="I191" t="s">
        <v>1813</v>
      </c>
      <c r="J191" t="s">
        <v>1814</v>
      </c>
      <c r="K191" t="s">
        <v>1815</v>
      </c>
      <c r="L191">
        <v>5.3847901523113251E-2</v>
      </c>
      <c r="M191" t="s">
        <v>177</v>
      </c>
      <c r="N191" t="s">
        <v>178</v>
      </c>
      <c r="O191" t="s">
        <v>178</v>
      </c>
      <c r="P191" t="s">
        <v>178</v>
      </c>
      <c r="Q191" t="s">
        <v>178</v>
      </c>
      <c r="R191" t="s">
        <v>1686</v>
      </c>
      <c r="S191" t="s">
        <v>1775</v>
      </c>
      <c r="T191" t="s">
        <v>178</v>
      </c>
      <c r="V191" t="s">
        <v>269</v>
      </c>
      <c r="W191">
        <v>14608120</v>
      </c>
      <c r="X191">
        <v>0</v>
      </c>
      <c r="Y191" t="s">
        <v>178</v>
      </c>
      <c r="AA191">
        <v>0</v>
      </c>
      <c r="AB191">
        <v>1.214499957859516E-2</v>
      </c>
      <c r="AC191">
        <v>0</v>
      </c>
      <c r="AD191">
        <v>0</v>
      </c>
      <c r="AE191">
        <v>0</v>
      </c>
      <c r="AF191">
        <v>0</v>
      </c>
      <c r="AG191">
        <v>0</v>
      </c>
      <c r="AH191">
        <v>0</v>
      </c>
      <c r="AI191">
        <v>0</v>
      </c>
      <c r="AJ191">
        <v>0</v>
      </c>
      <c r="AK191">
        <v>0</v>
      </c>
      <c r="AL191">
        <v>0</v>
      </c>
      <c r="AM191">
        <v>0.14800000190734861</v>
      </c>
      <c r="AN191">
        <v>1</v>
      </c>
      <c r="AO191">
        <v>0</v>
      </c>
      <c r="AP191">
        <v>0</v>
      </c>
      <c r="AQ191">
        <v>0</v>
      </c>
      <c r="AR191">
        <v>0</v>
      </c>
      <c r="AS191">
        <v>0</v>
      </c>
      <c r="AT191">
        <v>0</v>
      </c>
      <c r="AU191">
        <v>0</v>
      </c>
      <c r="AV191">
        <v>0</v>
      </c>
      <c r="AW191">
        <v>0</v>
      </c>
      <c r="AX191">
        <v>0</v>
      </c>
      <c r="AY191">
        <v>1</v>
      </c>
      <c r="AZ191">
        <v>0</v>
      </c>
      <c r="BA191">
        <v>0</v>
      </c>
      <c r="BB191">
        <v>0</v>
      </c>
      <c r="BC191">
        <v>0</v>
      </c>
      <c r="BD191">
        <v>0</v>
      </c>
      <c r="BE191">
        <v>0</v>
      </c>
      <c r="BF191" t="s">
        <v>1801</v>
      </c>
      <c r="BG191" t="s">
        <v>1794</v>
      </c>
      <c r="BH191">
        <v>0</v>
      </c>
      <c r="BI191">
        <v>9.9999997764825821E-3</v>
      </c>
      <c r="BJ191" t="s">
        <v>342</v>
      </c>
      <c r="BK191">
        <v>0.55070000886917114</v>
      </c>
      <c r="BL191" t="s">
        <v>177</v>
      </c>
      <c r="BM191" t="s">
        <v>1841</v>
      </c>
      <c r="BN191" t="s">
        <v>178</v>
      </c>
      <c r="BO191" t="s">
        <v>178</v>
      </c>
      <c r="BP191" t="s">
        <v>342</v>
      </c>
      <c r="BQ191" t="s">
        <v>342</v>
      </c>
      <c r="BR191">
        <v>0</v>
      </c>
      <c r="BS191">
        <v>0</v>
      </c>
      <c r="BT191" t="s">
        <v>178</v>
      </c>
      <c r="BZ191" t="s">
        <v>342</v>
      </c>
      <c r="CA191" t="s">
        <v>177</v>
      </c>
      <c r="CB191" t="s">
        <v>1687</v>
      </c>
      <c r="CE191" t="s">
        <v>1811</v>
      </c>
      <c r="CF191" t="s">
        <v>1803</v>
      </c>
      <c r="CG191" t="s">
        <v>1812</v>
      </c>
      <c r="CH191" t="s">
        <v>1681</v>
      </c>
      <c r="CI191" t="s">
        <v>269</v>
      </c>
      <c r="CJ191" t="s">
        <v>36</v>
      </c>
      <c r="CK191" t="s">
        <v>2479</v>
      </c>
      <c r="CL191" t="s">
        <v>38</v>
      </c>
      <c r="CM191">
        <v>16250000</v>
      </c>
      <c r="CN191">
        <v>9.9999997764825821E-3</v>
      </c>
      <c r="CO191">
        <v>0</v>
      </c>
      <c r="CP191" t="s">
        <v>878</v>
      </c>
      <c r="CQ191" t="s">
        <v>820</v>
      </c>
      <c r="CR191">
        <v>0</v>
      </c>
      <c r="CS191" t="s">
        <v>1268</v>
      </c>
      <c r="CT191">
        <v>2.5</v>
      </c>
      <c r="CU191" t="s">
        <v>2445</v>
      </c>
      <c r="CV191" t="s">
        <v>247</v>
      </c>
      <c r="CW191">
        <v>6</v>
      </c>
      <c r="CX191">
        <v>1</v>
      </c>
      <c r="CY191">
        <v>1555370</v>
      </c>
      <c r="CZ191">
        <v>0</v>
      </c>
      <c r="DA191" t="s">
        <v>2446</v>
      </c>
      <c r="DB191" t="s">
        <v>250</v>
      </c>
      <c r="DC191">
        <v>1</v>
      </c>
      <c r="DD191">
        <v>0</v>
      </c>
      <c r="DG191">
        <v>0</v>
      </c>
      <c r="DH191">
        <v>0</v>
      </c>
      <c r="DI191">
        <v>0</v>
      </c>
      <c r="DJ191">
        <v>0</v>
      </c>
      <c r="DM191">
        <v>0</v>
      </c>
      <c r="DN191">
        <v>0</v>
      </c>
      <c r="DP191" t="s">
        <v>262</v>
      </c>
      <c r="DQ191">
        <v>0</v>
      </c>
      <c r="DR191">
        <v>103.5</v>
      </c>
      <c r="DT191" t="s">
        <v>166</v>
      </c>
      <c r="DU191">
        <v>10</v>
      </c>
      <c r="DV191">
        <v>0</v>
      </c>
      <c r="DZ191" t="s">
        <v>167</v>
      </c>
      <c r="EA191">
        <v>0</v>
      </c>
      <c r="EB191">
        <v>0.55070000886917114</v>
      </c>
      <c r="EC191" t="s">
        <v>2447</v>
      </c>
      <c r="ED191" t="s">
        <v>239</v>
      </c>
      <c r="EE191">
        <v>10</v>
      </c>
      <c r="EF191">
        <v>0</v>
      </c>
      <c r="EH191" t="s">
        <v>253</v>
      </c>
      <c r="EI191">
        <v>1</v>
      </c>
      <c r="EJ191" t="s">
        <v>2453</v>
      </c>
      <c r="EL191" t="s">
        <v>157</v>
      </c>
      <c r="EM191">
        <v>4</v>
      </c>
      <c r="EN191">
        <v>0</v>
      </c>
      <c r="EQ191">
        <v>0</v>
      </c>
      <c r="ES191" t="s">
        <v>159</v>
      </c>
      <c r="ET191">
        <v>6</v>
      </c>
      <c r="EW191">
        <v>0</v>
      </c>
      <c r="EY191" t="s">
        <v>172</v>
      </c>
      <c r="EZ191">
        <v>10</v>
      </c>
      <c r="FA191">
        <v>0</v>
      </c>
      <c r="FC191" t="s">
        <v>257</v>
      </c>
      <c r="FD191">
        <v>0</v>
      </c>
      <c r="FE191">
        <v>0</v>
      </c>
      <c r="FF191" t="s">
        <v>242</v>
      </c>
      <c r="FG191">
        <v>10</v>
      </c>
      <c r="FH191" s="179"/>
    </row>
    <row r="192" spans="1:164" ht="15" customHeight="1" x14ac:dyDescent="0.25">
      <c r="A192" t="s">
        <v>1810</v>
      </c>
      <c r="B192" t="s">
        <v>1817</v>
      </c>
      <c r="C192" t="s">
        <v>1818</v>
      </c>
      <c r="D192">
        <v>12</v>
      </c>
      <c r="E192" t="s">
        <v>1681</v>
      </c>
      <c r="F192" t="s">
        <v>1682</v>
      </c>
      <c r="G192" t="s">
        <v>1771</v>
      </c>
      <c r="H192" t="s">
        <v>1772</v>
      </c>
      <c r="I192" t="s">
        <v>1790</v>
      </c>
      <c r="J192" t="s">
        <v>1791</v>
      </c>
      <c r="K192" t="s">
        <v>1685</v>
      </c>
      <c r="L192">
        <v>0.28727000951766968</v>
      </c>
      <c r="M192" t="s">
        <v>177</v>
      </c>
      <c r="N192" t="s">
        <v>178</v>
      </c>
      <c r="O192" t="s">
        <v>178</v>
      </c>
      <c r="P192" t="s">
        <v>178</v>
      </c>
      <c r="Q192" t="s">
        <v>178</v>
      </c>
      <c r="R192" t="s">
        <v>1686</v>
      </c>
      <c r="S192" t="s">
        <v>1775</v>
      </c>
      <c r="T192" t="s">
        <v>177</v>
      </c>
      <c r="V192" t="s">
        <v>278</v>
      </c>
      <c r="W192">
        <v>27826948</v>
      </c>
      <c r="X192">
        <v>0</v>
      </c>
      <c r="Y192" t="s">
        <v>178</v>
      </c>
      <c r="AA192">
        <v>0</v>
      </c>
      <c r="AB192">
        <v>6.5517999231815338E-2</v>
      </c>
      <c r="AC192">
        <v>0</v>
      </c>
      <c r="AD192">
        <v>0</v>
      </c>
      <c r="AE192">
        <v>87</v>
      </c>
      <c r="AF192">
        <v>0</v>
      </c>
      <c r="AG192">
        <v>74</v>
      </c>
      <c r="AH192">
        <v>474</v>
      </c>
      <c r="AI192">
        <v>281</v>
      </c>
      <c r="AJ192">
        <v>474</v>
      </c>
      <c r="AK192">
        <v>1</v>
      </c>
      <c r="AL192">
        <v>1</v>
      </c>
      <c r="AM192">
        <v>1.950000047683716</v>
      </c>
      <c r="AN192">
        <v>16</v>
      </c>
      <c r="AO192">
        <v>0</v>
      </c>
      <c r="AP192">
        <v>0</v>
      </c>
      <c r="AQ192">
        <v>0</v>
      </c>
      <c r="AR192">
        <v>0</v>
      </c>
      <c r="AS192">
        <v>0</v>
      </c>
      <c r="AT192">
        <v>18</v>
      </c>
      <c r="AU192">
        <v>0</v>
      </c>
      <c r="AV192">
        <v>0</v>
      </c>
      <c r="AW192">
        <v>54</v>
      </c>
      <c r="AX192">
        <v>0</v>
      </c>
      <c r="AY192">
        <v>0</v>
      </c>
      <c r="AZ192">
        <v>2</v>
      </c>
      <c r="BA192">
        <v>0</v>
      </c>
      <c r="BB192">
        <v>0</v>
      </c>
      <c r="BC192">
        <v>0</v>
      </c>
      <c r="BD192">
        <v>0</v>
      </c>
      <c r="BE192">
        <v>0</v>
      </c>
      <c r="BF192" t="s">
        <v>1819</v>
      </c>
      <c r="BG192" t="s">
        <v>1820</v>
      </c>
      <c r="BH192">
        <v>682837</v>
      </c>
      <c r="BI192">
        <v>3.9999999105930328E-2</v>
      </c>
      <c r="BJ192" t="s">
        <v>342</v>
      </c>
      <c r="BK192">
        <v>0.64219999313354492</v>
      </c>
      <c r="BL192" t="s">
        <v>177</v>
      </c>
      <c r="BM192" t="s">
        <v>1841</v>
      </c>
      <c r="BN192" t="s">
        <v>178</v>
      </c>
      <c r="BO192" t="s">
        <v>178</v>
      </c>
      <c r="BP192" t="s">
        <v>342</v>
      </c>
      <c r="BQ192" t="s">
        <v>342</v>
      </c>
      <c r="BR192">
        <v>0</v>
      </c>
      <c r="BS192">
        <v>0</v>
      </c>
      <c r="BT192" t="s">
        <v>178</v>
      </c>
      <c r="BZ192" t="s">
        <v>342</v>
      </c>
      <c r="CA192" t="s">
        <v>177</v>
      </c>
      <c r="CB192" t="s">
        <v>1687</v>
      </c>
      <c r="CE192" t="s">
        <v>1817</v>
      </c>
      <c r="CF192" t="s">
        <v>1810</v>
      </c>
      <c r="CG192" t="s">
        <v>1818</v>
      </c>
      <c r="CH192" t="s">
        <v>1681</v>
      </c>
      <c r="CI192" t="s">
        <v>1688</v>
      </c>
      <c r="CJ192" t="s">
        <v>36</v>
      </c>
      <c r="CK192" t="s">
        <v>2472</v>
      </c>
      <c r="CL192" t="s">
        <v>38</v>
      </c>
      <c r="CM192">
        <v>29362000</v>
      </c>
      <c r="CN192">
        <v>3.9999999105930328E-2</v>
      </c>
      <c r="CO192">
        <v>682837.1875</v>
      </c>
      <c r="CP192" t="s">
        <v>2480</v>
      </c>
      <c r="CQ192" t="s">
        <v>820</v>
      </c>
      <c r="CR192">
        <v>87</v>
      </c>
      <c r="CS192" t="s">
        <v>1306</v>
      </c>
      <c r="CT192">
        <v>2.5</v>
      </c>
      <c r="CU192" t="s">
        <v>2445</v>
      </c>
      <c r="CV192" t="s">
        <v>247</v>
      </c>
      <c r="CW192">
        <v>6</v>
      </c>
      <c r="CX192">
        <v>1</v>
      </c>
      <c r="CY192">
        <v>1555370</v>
      </c>
      <c r="CZ192">
        <v>261</v>
      </c>
      <c r="DA192" t="s">
        <v>2446</v>
      </c>
      <c r="DB192" t="s">
        <v>250</v>
      </c>
      <c r="DC192">
        <v>1</v>
      </c>
      <c r="DD192">
        <v>18</v>
      </c>
      <c r="DF192" t="s">
        <v>236</v>
      </c>
      <c r="DG192">
        <v>10</v>
      </c>
      <c r="DH192">
        <v>43</v>
      </c>
      <c r="DI192">
        <v>0</v>
      </c>
      <c r="DJ192">
        <v>0</v>
      </c>
      <c r="DM192">
        <v>0</v>
      </c>
      <c r="DN192">
        <v>0</v>
      </c>
      <c r="DP192" t="s">
        <v>262</v>
      </c>
      <c r="DQ192">
        <v>0</v>
      </c>
      <c r="DR192">
        <v>6</v>
      </c>
      <c r="DT192" t="s">
        <v>166</v>
      </c>
      <c r="DU192">
        <v>10</v>
      </c>
      <c r="DV192">
        <v>0</v>
      </c>
      <c r="DZ192" t="s">
        <v>167</v>
      </c>
      <c r="EA192">
        <v>0</v>
      </c>
      <c r="EB192">
        <v>0.64219999313354492</v>
      </c>
      <c r="EC192" t="s">
        <v>2447</v>
      </c>
      <c r="ED192" t="s">
        <v>168</v>
      </c>
      <c r="EE192">
        <v>7</v>
      </c>
      <c r="EF192">
        <v>0</v>
      </c>
      <c r="EH192" t="s">
        <v>253</v>
      </c>
      <c r="EI192">
        <v>1</v>
      </c>
      <c r="EJ192" t="s">
        <v>2453</v>
      </c>
      <c r="EL192" t="s">
        <v>157</v>
      </c>
      <c r="EM192">
        <v>4</v>
      </c>
      <c r="EN192">
        <v>0</v>
      </c>
      <c r="EQ192">
        <v>0</v>
      </c>
      <c r="ER192" t="s">
        <v>2481</v>
      </c>
      <c r="ES192" t="s">
        <v>159</v>
      </c>
      <c r="ET192">
        <v>6</v>
      </c>
      <c r="EV192" t="s">
        <v>256</v>
      </c>
      <c r="EW192">
        <v>0</v>
      </c>
      <c r="EY192" t="s">
        <v>172</v>
      </c>
      <c r="EZ192">
        <v>10</v>
      </c>
      <c r="FA192">
        <v>0</v>
      </c>
      <c r="FC192" t="s">
        <v>246</v>
      </c>
      <c r="FD192">
        <v>7</v>
      </c>
      <c r="FE192">
        <v>0</v>
      </c>
      <c r="FF192" t="s">
        <v>242</v>
      </c>
      <c r="FG192">
        <v>10</v>
      </c>
      <c r="FH192" s="179"/>
    </row>
    <row r="193" spans="1:164" ht="15" customHeight="1" x14ac:dyDescent="0.25">
      <c r="A193" t="s">
        <v>1816</v>
      </c>
      <c r="B193" t="s">
        <v>1822</v>
      </c>
      <c r="C193" t="s">
        <v>1823</v>
      </c>
      <c r="D193">
        <v>12</v>
      </c>
      <c r="E193" t="s">
        <v>1681</v>
      </c>
      <c r="F193" t="s">
        <v>1682</v>
      </c>
      <c r="G193" t="s">
        <v>1771</v>
      </c>
      <c r="H193" t="s">
        <v>1772</v>
      </c>
      <c r="I193" t="s">
        <v>1790</v>
      </c>
      <c r="J193" t="s">
        <v>1791</v>
      </c>
      <c r="K193" t="s">
        <v>1685</v>
      </c>
      <c r="L193">
        <v>0.19273500144481659</v>
      </c>
      <c r="M193" t="s">
        <v>177</v>
      </c>
      <c r="N193" t="s">
        <v>178</v>
      </c>
      <c r="O193" t="s">
        <v>178</v>
      </c>
      <c r="P193" t="s">
        <v>178</v>
      </c>
      <c r="Q193" t="s">
        <v>178</v>
      </c>
      <c r="R193" t="s">
        <v>1686</v>
      </c>
      <c r="S193" t="s">
        <v>1792</v>
      </c>
      <c r="T193" t="s">
        <v>178</v>
      </c>
      <c r="V193" t="s">
        <v>278</v>
      </c>
      <c r="W193">
        <v>28990748</v>
      </c>
      <c r="X193">
        <v>0</v>
      </c>
      <c r="Y193" t="s">
        <v>178</v>
      </c>
      <c r="AA193">
        <v>0</v>
      </c>
      <c r="AB193">
        <v>3.4044001251459122E-2</v>
      </c>
      <c r="AC193">
        <v>4.9264300614595413E-3</v>
      </c>
      <c r="AD193">
        <v>0</v>
      </c>
      <c r="AE193">
        <v>26</v>
      </c>
      <c r="AF193">
        <v>0</v>
      </c>
      <c r="AG193">
        <v>20</v>
      </c>
      <c r="AH193">
        <v>336</v>
      </c>
      <c r="AI193">
        <v>292</v>
      </c>
      <c r="AJ193">
        <v>336</v>
      </c>
      <c r="AK193">
        <v>0</v>
      </c>
      <c r="AL193">
        <v>0</v>
      </c>
      <c r="AM193">
        <v>1.2300000190734861</v>
      </c>
      <c r="AN193">
        <v>11</v>
      </c>
      <c r="AO193">
        <v>0</v>
      </c>
      <c r="AP193">
        <v>0</v>
      </c>
      <c r="AQ193">
        <v>0</v>
      </c>
      <c r="AR193">
        <v>0</v>
      </c>
      <c r="AS193">
        <v>0</v>
      </c>
      <c r="AT193">
        <v>23</v>
      </c>
      <c r="AU193">
        <v>0</v>
      </c>
      <c r="AV193">
        <v>20</v>
      </c>
      <c r="AW193">
        <v>69</v>
      </c>
      <c r="AX193">
        <v>0</v>
      </c>
      <c r="AY193">
        <v>2</v>
      </c>
      <c r="AZ193">
        <v>1</v>
      </c>
      <c r="BA193">
        <v>0</v>
      </c>
      <c r="BB193">
        <v>0</v>
      </c>
      <c r="BC193">
        <v>0</v>
      </c>
      <c r="BD193">
        <v>0</v>
      </c>
      <c r="BE193">
        <v>0</v>
      </c>
      <c r="BF193" t="s">
        <v>1793</v>
      </c>
      <c r="BG193" t="s">
        <v>1824</v>
      </c>
      <c r="BH193">
        <v>0</v>
      </c>
      <c r="BI193">
        <v>2.999999932944775E-2</v>
      </c>
      <c r="BJ193" t="s">
        <v>342</v>
      </c>
      <c r="BK193">
        <v>0.74099999666213989</v>
      </c>
      <c r="BL193" t="s">
        <v>177</v>
      </c>
      <c r="BM193" t="s">
        <v>1841</v>
      </c>
      <c r="BN193" t="s">
        <v>178</v>
      </c>
      <c r="BO193" t="s">
        <v>178</v>
      </c>
      <c r="BP193" t="s">
        <v>342</v>
      </c>
      <c r="BQ193" t="s">
        <v>342</v>
      </c>
      <c r="BR193">
        <v>0</v>
      </c>
      <c r="BS193">
        <v>0</v>
      </c>
      <c r="BT193" t="s">
        <v>178</v>
      </c>
      <c r="BZ193" t="s">
        <v>342</v>
      </c>
      <c r="CA193" t="s">
        <v>177</v>
      </c>
      <c r="CB193" t="s">
        <v>1687</v>
      </c>
      <c r="CE193" t="s">
        <v>1822</v>
      </c>
      <c r="CF193" t="s">
        <v>1816</v>
      </c>
      <c r="CG193" t="s">
        <v>1823</v>
      </c>
      <c r="CH193" t="s">
        <v>1681</v>
      </c>
      <c r="CI193" t="s">
        <v>1825</v>
      </c>
      <c r="CJ193" t="s">
        <v>36</v>
      </c>
      <c r="CK193" t="s">
        <v>2472</v>
      </c>
      <c r="CL193" t="s">
        <v>38</v>
      </c>
      <c r="CM193">
        <v>30590000</v>
      </c>
      <c r="CN193">
        <v>2.999999932944775E-2</v>
      </c>
      <c r="CO193">
        <v>0</v>
      </c>
      <c r="CP193" t="s">
        <v>878</v>
      </c>
      <c r="CQ193" t="s">
        <v>820</v>
      </c>
      <c r="CR193">
        <v>26</v>
      </c>
      <c r="CS193" t="s">
        <v>1306</v>
      </c>
      <c r="CT193">
        <v>2.5</v>
      </c>
      <c r="CU193" t="s">
        <v>2445</v>
      </c>
      <c r="CV193" t="s">
        <v>247</v>
      </c>
      <c r="CW193">
        <v>6</v>
      </c>
      <c r="CX193">
        <v>1</v>
      </c>
      <c r="CY193">
        <v>1555370</v>
      </c>
      <c r="CZ193">
        <v>78</v>
      </c>
      <c r="DA193" t="s">
        <v>2446</v>
      </c>
      <c r="DB193" t="s">
        <v>250</v>
      </c>
      <c r="DC193">
        <v>1</v>
      </c>
      <c r="DD193">
        <v>23</v>
      </c>
      <c r="DF193" t="s">
        <v>236</v>
      </c>
      <c r="DG193">
        <v>10</v>
      </c>
      <c r="DH193">
        <v>26</v>
      </c>
      <c r="DI193">
        <v>0</v>
      </c>
      <c r="DJ193">
        <v>0</v>
      </c>
      <c r="DM193">
        <v>0</v>
      </c>
      <c r="DN193">
        <v>0</v>
      </c>
      <c r="DP193" t="s">
        <v>262</v>
      </c>
      <c r="DQ193">
        <v>0</v>
      </c>
      <c r="DR193">
        <v>6</v>
      </c>
      <c r="DT193" t="s">
        <v>166</v>
      </c>
      <c r="DU193">
        <v>10</v>
      </c>
      <c r="DV193">
        <v>0</v>
      </c>
      <c r="DZ193" t="s">
        <v>167</v>
      </c>
      <c r="EA193">
        <v>0</v>
      </c>
      <c r="EB193">
        <v>0.74099999666213989</v>
      </c>
      <c r="EC193" t="s">
        <v>2447</v>
      </c>
      <c r="ED193" t="s">
        <v>239</v>
      </c>
      <c r="EE193">
        <v>10</v>
      </c>
      <c r="EF193">
        <v>0</v>
      </c>
      <c r="EH193" t="s">
        <v>253</v>
      </c>
      <c r="EI193">
        <v>1</v>
      </c>
      <c r="EJ193" t="s">
        <v>2453</v>
      </c>
      <c r="EL193" t="s">
        <v>157</v>
      </c>
      <c r="EM193">
        <v>4</v>
      </c>
      <c r="EN193">
        <v>0</v>
      </c>
      <c r="EQ193">
        <v>0</v>
      </c>
      <c r="ES193" t="s">
        <v>159</v>
      </c>
      <c r="ET193">
        <v>6</v>
      </c>
      <c r="EV193" t="s">
        <v>256</v>
      </c>
      <c r="EW193">
        <v>0</v>
      </c>
      <c r="EY193" t="s">
        <v>172</v>
      </c>
      <c r="EZ193">
        <v>10</v>
      </c>
      <c r="FA193">
        <v>0</v>
      </c>
      <c r="FC193" t="s">
        <v>246</v>
      </c>
      <c r="FD193">
        <v>7</v>
      </c>
      <c r="FE193">
        <v>0</v>
      </c>
      <c r="FF193" t="s">
        <v>242</v>
      </c>
      <c r="FG193">
        <v>10</v>
      </c>
      <c r="FH193" s="179"/>
    </row>
    <row r="194" spans="1:164" ht="15" customHeight="1" x14ac:dyDescent="0.25">
      <c r="A194" t="s">
        <v>1821</v>
      </c>
      <c r="B194" t="s">
        <v>1827</v>
      </c>
      <c r="C194" t="s">
        <v>1828</v>
      </c>
      <c r="D194">
        <v>12</v>
      </c>
      <c r="E194" t="s">
        <v>1681</v>
      </c>
      <c r="F194" t="s">
        <v>1682</v>
      </c>
      <c r="G194" t="s">
        <v>1829</v>
      </c>
      <c r="H194" t="s">
        <v>1830</v>
      </c>
      <c r="I194" t="s">
        <v>1831</v>
      </c>
      <c r="J194" t="s">
        <v>1832</v>
      </c>
      <c r="K194" t="s">
        <v>1808</v>
      </c>
      <c r="L194">
        <v>4.9585201777517804E-3</v>
      </c>
      <c r="M194" t="s">
        <v>177</v>
      </c>
      <c r="N194" t="s">
        <v>178</v>
      </c>
      <c r="O194" t="s">
        <v>178</v>
      </c>
      <c r="P194" t="s">
        <v>178</v>
      </c>
      <c r="Q194" t="s">
        <v>178</v>
      </c>
      <c r="R194" t="s">
        <v>1686</v>
      </c>
      <c r="S194" t="s">
        <v>1775</v>
      </c>
      <c r="T194" t="s">
        <v>178</v>
      </c>
      <c r="V194" t="s">
        <v>1049</v>
      </c>
      <c r="W194">
        <v>1306982</v>
      </c>
      <c r="X194">
        <v>0</v>
      </c>
      <c r="Y194" t="s">
        <v>178</v>
      </c>
      <c r="AA194">
        <v>0</v>
      </c>
      <c r="AB194">
        <v>3.6629999522119761E-3</v>
      </c>
      <c r="AC194">
        <v>9.2648999998345971E-4</v>
      </c>
      <c r="AD194">
        <v>0</v>
      </c>
      <c r="AE194">
        <v>6</v>
      </c>
      <c r="AF194">
        <v>0</v>
      </c>
      <c r="AG194">
        <v>5</v>
      </c>
      <c r="AH194">
        <v>4</v>
      </c>
      <c r="AI194">
        <v>3</v>
      </c>
      <c r="AJ194">
        <v>4</v>
      </c>
      <c r="AK194">
        <v>0</v>
      </c>
      <c r="AL194">
        <v>0</v>
      </c>
      <c r="AM194">
        <v>5.7000000029802322E-2</v>
      </c>
      <c r="AN194">
        <v>1</v>
      </c>
      <c r="AO194">
        <v>0</v>
      </c>
      <c r="AP194">
        <v>0</v>
      </c>
      <c r="AQ194">
        <v>0</v>
      </c>
      <c r="AR194">
        <v>0</v>
      </c>
      <c r="AS194">
        <v>0</v>
      </c>
      <c r="AT194">
        <v>6</v>
      </c>
      <c r="AU194">
        <v>0</v>
      </c>
      <c r="AV194">
        <v>0</v>
      </c>
      <c r="AW194">
        <v>18</v>
      </c>
      <c r="AX194">
        <v>0</v>
      </c>
      <c r="AY194">
        <v>0</v>
      </c>
      <c r="AZ194">
        <v>0</v>
      </c>
      <c r="BA194">
        <v>0</v>
      </c>
      <c r="BB194">
        <v>0</v>
      </c>
      <c r="BC194">
        <v>0</v>
      </c>
      <c r="BD194">
        <v>0</v>
      </c>
      <c r="BE194">
        <v>0</v>
      </c>
      <c r="BF194" t="s">
        <v>501</v>
      </c>
      <c r="BG194" t="s">
        <v>501</v>
      </c>
      <c r="BH194">
        <v>0</v>
      </c>
      <c r="BI194">
        <v>0.20000000298023221</v>
      </c>
      <c r="BJ194" t="s">
        <v>342</v>
      </c>
      <c r="BK194">
        <v>0.27300000190734858</v>
      </c>
      <c r="BL194" t="s">
        <v>177</v>
      </c>
      <c r="BM194" t="s">
        <v>1841</v>
      </c>
      <c r="BN194" t="s">
        <v>178</v>
      </c>
      <c r="BO194" t="s">
        <v>178</v>
      </c>
      <c r="BP194" t="s">
        <v>342</v>
      </c>
      <c r="BQ194" t="s">
        <v>342</v>
      </c>
      <c r="BR194">
        <v>0</v>
      </c>
      <c r="BS194">
        <v>0</v>
      </c>
      <c r="BT194" t="s">
        <v>178</v>
      </c>
      <c r="BZ194" t="s">
        <v>342</v>
      </c>
      <c r="CA194" t="s">
        <v>177</v>
      </c>
      <c r="CB194" t="s">
        <v>1687</v>
      </c>
      <c r="CE194" t="s">
        <v>1827</v>
      </c>
      <c r="CF194" t="s">
        <v>1821</v>
      </c>
      <c r="CG194" t="s">
        <v>1828</v>
      </c>
      <c r="CH194" t="s">
        <v>1681</v>
      </c>
      <c r="CI194" t="s">
        <v>1809</v>
      </c>
      <c r="CJ194" t="s">
        <v>1037</v>
      </c>
      <c r="CK194" t="s">
        <v>2482</v>
      </c>
      <c r="CL194" t="s">
        <v>38</v>
      </c>
      <c r="CM194">
        <v>1453880</v>
      </c>
      <c r="CN194">
        <v>0.20000000298023221</v>
      </c>
      <c r="CO194">
        <v>0</v>
      </c>
      <c r="CR194">
        <v>6</v>
      </c>
      <c r="CS194" t="s">
        <v>1268</v>
      </c>
      <c r="CT194">
        <v>2.5</v>
      </c>
      <c r="CU194" t="s">
        <v>2445</v>
      </c>
      <c r="CV194" t="s">
        <v>259</v>
      </c>
      <c r="CW194">
        <v>2</v>
      </c>
      <c r="CX194">
        <v>1</v>
      </c>
      <c r="CY194">
        <v>1555370</v>
      </c>
      <c r="CZ194">
        <v>18</v>
      </c>
      <c r="DA194" t="s">
        <v>2446</v>
      </c>
      <c r="DB194" t="s">
        <v>250</v>
      </c>
      <c r="DC194">
        <v>1</v>
      </c>
      <c r="DD194">
        <v>6</v>
      </c>
      <c r="DF194" t="s">
        <v>236</v>
      </c>
      <c r="DG194">
        <v>10</v>
      </c>
      <c r="DH194">
        <v>6</v>
      </c>
      <c r="DI194">
        <v>0</v>
      </c>
      <c r="DJ194">
        <v>0</v>
      </c>
      <c r="DM194">
        <v>0</v>
      </c>
      <c r="DN194">
        <v>0</v>
      </c>
      <c r="DP194" t="s">
        <v>262</v>
      </c>
      <c r="DQ194">
        <v>0</v>
      </c>
      <c r="DR194">
        <v>103.5</v>
      </c>
      <c r="DT194" t="s">
        <v>166</v>
      </c>
      <c r="DU194">
        <v>10</v>
      </c>
      <c r="DV194">
        <v>0</v>
      </c>
      <c r="DZ194" t="s">
        <v>167</v>
      </c>
      <c r="EA194">
        <v>0</v>
      </c>
      <c r="EB194">
        <v>0.27300000190734858</v>
      </c>
      <c r="EC194" t="s">
        <v>2447</v>
      </c>
      <c r="ED194" t="s">
        <v>146</v>
      </c>
      <c r="EE194">
        <v>4</v>
      </c>
      <c r="EF194">
        <v>0</v>
      </c>
      <c r="EH194" t="s">
        <v>253</v>
      </c>
      <c r="EI194">
        <v>1</v>
      </c>
      <c r="EJ194" t="s">
        <v>2478</v>
      </c>
      <c r="EL194" t="s">
        <v>169</v>
      </c>
      <c r="EM194">
        <v>1</v>
      </c>
      <c r="EN194">
        <v>0</v>
      </c>
      <c r="EQ194">
        <v>0</v>
      </c>
      <c r="ES194" t="s">
        <v>159</v>
      </c>
      <c r="ET194">
        <v>6</v>
      </c>
      <c r="EV194" t="s">
        <v>256</v>
      </c>
      <c r="EW194">
        <v>0</v>
      </c>
      <c r="EY194" t="s">
        <v>172</v>
      </c>
      <c r="EZ194">
        <v>10</v>
      </c>
      <c r="FA194">
        <v>0</v>
      </c>
      <c r="FC194" t="s">
        <v>257</v>
      </c>
      <c r="FD194">
        <v>0</v>
      </c>
      <c r="FE194">
        <v>0</v>
      </c>
      <c r="FF194" t="s">
        <v>242</v>
      </c>
      <c r="FG194">
        <v>10</v>
      </c>
      <c r="FH194" s="179"/>
    </row>
    <row r="195" spans="1:164" ht="15" customHeight="1" x14ac:dyDescent="0.25">
      <c r="A195" t="s">
        <v>1826</v>
      </c>
      <c r="B195" t="s">
        <v>1834</v>
      </c>
      <c r="C195" t="s">
        <v>1835</v>
      </c>
      <c r="D195">
        <v>12</v>
      </c>
      <c r="E195" t="s">
        <v>1681</v>
      </c>
      <c r="F195" t="s">
        <v>1682</v>
      </c>
      <c r="G195" t="s">
        <v>1771</v>
      </c>
      <c r="H195" t="s">
        <v>1772</v>
      </c>
      <c r="I195" t="s">
        <v>1836</v>
      </c>
      <c r="J195" t="s">
        <v>1837</v>
      </c>
      <c r="K195" t="s">
        <v>1838</v>
      </c>
      <c r="L195">
        <v>0.95643502473831177</v>
      </c>
      <c r="M195" t="s">
        <v>177</v>
      </c>
      <c r="N195" t="s">
        <v>178</v>
      </c>
      <c r="O195" t="s">
        <v>178</v>
      </c>
      <c r="P195" t="s">
        <v>178</v>
      </c>
      <c r="Q195" t="s">
        <v>178</v>
      </c>
      <c r="R195" t="s">
        <v>1686</v>
      </c>
      <c r="S195" t="s">
        <v>1839</v>
      </c>
      <c r="T195" t="s">
        <v>177</v>
      </c>
      <c r="U195" t="s">
        <v>1840</v>
      </c>
      <c r="V195" t="s">
        <v>269</v>
      </c>
      <c r="W195">
        <v>240222000</v>
      </c>
      <c r="X195">
        <v>0</v>
      </c>
      <c r="Y195" t="s">
        <v>178</v>
      </c>
      <c r="Z195" t="s">
        <v>342</v>
      </c>
      <c r="AA195">
        <v>0</v>
      </c>
      <c r="AB195">
        <v>0.153999999165535</v>
      </c>
      <c r="AC195">
        <v>3.6453499924391508E-3</v>
      </c>
      <c r="AD195">
        <v>0</v>
      </c>
      <c r="AE195">
        <v>298</v>
      </c>
      <c r="AF195">
        <v>3</v>
      </c>
      <c r="AG195">
        <v>275</v>
      </c>
      <c r="AH195">
        <v>288</v>
      </c>
      <c r="AI195">
        <v>790</v>
      </c>
      <c r="AJ195">
        <v>790</v>
      </c>
      <c r="AK195">
        <v>0</v>
      </c>
      <c r="AL195">
        <v>0</v>
      </c>
      <c r="AM195">
        <v>1.5</v>
      </c>
      <c r="AN195">
        <v>0</v>
      </c>
      <c r="AO195">
        <v>0</v>
      </c>
      <c r="AP195">
        <v>0</v>
      </c>
      <c r="AQ195">
        <v>0</v>
      </c>
      <c r="AR195">
        <v>0</v>
      </c>
      <c r="AS195">
        <v>2772</v>
      </c>
      <c r="AT195">
        <v>2335</v>
      </c>
      <c r="AU195">
        <v>1592</v>
      </c>
      <c r="AV195">
        <v>1251</v>
      </c>
      <c r="AW195">
        <v>3753</v>
      </c>
      <c r="AX195">
        <v>0</v>
      </c>
      <c r="AY195">
        <v>0</v>
      </c>
      <c r="AZ195">
        <v>1</v>
      </c>
      <c r="BA195">
        <v>0</v>
      </c>
      <c r="BB195">
        <v>0</v>
      </c>
      <c r="BC195">
        <v>0</v>
      </c>
      <c r="BD195">
        <v>0</v>
      </c>
      <c r="BE195">
        <v>0</v>
      </c>
      <c r="BF195" t="s">
        <v>1793</v>
      </c>
      <c r="BG195" t="s">
        <v>1794</v>
      </c>
      <c r="BH195">
        <v>87461</v>
      </c>
      <c r="BI195">
        <v>0.10000000149011611</v>
      </c>
      <c r="BJ195" t="s">
        <v>342</v>
      </c>
      <c r="BK195">
        <v>0.91509997844696045</v>
      </c>
      <c r="BL195" t="s">
        <v>178</v>
      </c>
      <c r="BM195" t="s">
        <v>384</v>
      </c>
      <c r="BN195" t="s">
        <v>178</v>
      </c>
      <c r="BO195" t="s">
        <v>178</v>
      </c>
      <c r="BP195" t="s">
        <v>342</v>
      </c>
      <c r="BQ195" t="s">
        <v>342</v>
      </c>
      <c r="BR195">
        <v>0</v>
      </c>
      <c r="BS195">
        <v>0</v>
      </c>
      <c r="BT195" t="s">
        <v>178</v>
      </c>
      <c r="BZ195" t="s">
        <v>342</v>
      </c>
      <c r="CA195" t="s">
        <v>177</v>
      </c>
      <c r="CB195" t="s">
        <v>1842</v>
      </c>
      <c r="CE195" t="s">
        <v>1834</v>
      </c>
      <c r="CF195" t="s">
        <v>1826</v>
      </c>
      <c r="CG195" t="s">
        <v>1835</v>
      </c>
      <c r="CH195" t="s">
        <v>2483</v>
      </c>
      <c r="CI195" t="s">
        <v>269</v>
      </c>
      <c r="CJ195" t="s">
        <v>36</v>
      </c>
      <c r="CK195" t="s">
        <v>2484</v>
      </c>
      <c r="CL195" t="s">
        <v>38</v>
      </c>
      <c r="CM195">
        <v>204221504</v>
      </c>
      <c r="CN195">
        <v>0.10000000149011611</v>
      </c>
      <c r="CO195">
        <v>87461.03125</v>
      </c>
      <c r="CP195" t="s">
        <v>878</v>
      </c>
      <c r="CQ195" t="s">
        <v>820</v>
      </c>
      <c r="CR195">
        <v>4216</v>
      </c>
      <c r="CS195" t="s">
        <v>1306</v>
      </c>
      <c r="CT195">
        <v>0.5</v>
      </c>
      <c r="CU195" t="s">
        <v>2445</v>
      </c>
      <c r="CV195" t="s">
        <v>140</v>
      </c>
      <c r="CW195">
        <v>4</v>
      </c>
      <c r="CX195">
        <v>1</v>
      </c>
      <c r="CY195">
        <v>1555370</v>
      </c>
      <c r="CZ195">
        <v>2772</v>
      </c>
      <c r="DA195" t="s">
        <v>2446</v>
      </c>
      <c r="DB195" t="s">
        <v>250</v>
      </c>
      <c r="DC195">
        <v>1</v>
      </c>
      <c r="DD195">
        <v>2335</v>
      </c>
      <c r="DF195" t="s">
        <v>142</v>
      </c>
      <c r="DG195">
        <v>4</v>
      </c>
      <c r="DH195">
        <v>2335</v>
      </c>
      <c r="DI195">
        <v>34567992</v>
      </c>
      <c r="DJ195">
        <v>18754120</v>
      </c>
      <c r="DK195" t="s">
        <v>2485</v>
      </c>
      <c r="DL195" t="s">
        <v>164</v>
      </c>
      <c r="DM195">
        <v>4</v>
      </c>
      <c r="DN195">
        <v>0</v>
      </c>
      <c r="DP195" t="s">
        <v>262</v>
      </c>
      <c r="DQ195">
        <v>0</v>
      </c>
      <c r="DR195">
        <v>25.5</v>
      </c>
      <c r="DT195" t="s">
        <v>244</v>
      </c>
      <c r="DU195">
        <v>8</v>
      </c>
      <c r="DV195">
        <v>0</v>
      </c>
      <c r="DZ195" t="s">
        <v>167</v>
      </c>
      <c r="EA195">
        <v>0</v>
      </c>
      <c r="EB195">
        <v>0.91500002145767212</v>
      </c>
      <c r="EC195" t="s">
        <v>2447</v>
      </c>
      <c r="ED195" t="s">
        <v>239</v>
      </c>
      <c r="EE195">
        <v>10</v>
      </c>
      <c r="EF195">
        <v>0</v>
      </c>
      <c r="EH195" t="s">
        <v>253</v>
      </c>
      <c r="EI195">
        <v>1</v>
      </c>
      <c r="EJ195" t="s">
        <v>2486</v>
      </c>
      <c r="EL195" t="s">
        <v>147</v>
      </c>
      <c r="EM195">
        <v>7</v>
      </c>
      <c r="EN195">
        <v>0</v>
      </c>
      <c r="EQ195">
        <v>0</v>
      </c>
      <c r="ES195" t="s">
        <v>149</v>
      </c>
      <c r="ET195">
        <v>2</v>
      </c>
      <c r="EV195" t="s">
        <v>256</v>
      </c>
      <c r="EW195">
        <v>0</v>
      </c>
      <c r="EY195" t="s">
        <v>172</v>
      </c>
      <c r="EZ195">
        <v>10</v>
      </c>
      <c r="FA195">
        <v>0</v>
      </c>
      <c r="FC195" t="s">
        <v>161</v>
      </c>
      <c r="FD195">
        <v>4</v>
      </c>
      <c r="FE195">
        <v>0</v>
      </c>
      <c r="FF195" t="s">
        <v>258</v>
      </c>
      <c r="FG195">
        <v>1</v>
      </c>
      <c r="FH195" s="179"/>
    </row>
    <row r="196" spans="1:164" ht="15" customHeight="1" x14ac:dyDescent="0.25">
      <c r="A196" t="s">
        <v>1843</v>
      </c>
      <c r="B196" t="s">
        <v>1844</v>
      </c>
      <c r="C196" t="s">
        <v>1845</v>
      </c>
      <c r="D196">
        <v>14</v>
      </c>
      <c r="E196" t="s">
        <v>1846</v>
      </c>
      <c r="F196" t="s">
        <v>1847</v>
      </c>
      <c r="G196" t="s">
        <v>1848</v>
      </c>
      <c r="K196" t="s">
        <v>1849</v>
      </c>
      <c r="L196">
        <v>6.8948999047279358E-2</v>
      </c>
      <c r="M196" t="s">
        <v>177</v>
      </c>
      <c r="N196" t="s">
        <v>178</v>
      </c>
      <c r="O196" t="s">
        <v>178</v>
      </c>
      <c r="P196" t="s">
        <v>178</v>
      </c>
      <c r="Q196" t="s">
        <v>178</v>
      </c>
      <c r="R196" t="s">
        <v>1850</v>
      </c>
      <c r="S196" t="s">
        <v>1851</v>
      </c>
      <c r="T196" t="s">
        <v>178</v>
      </c>
      <c r="V196" t="s">
        <v>565</v>
      </c>
      <c r="W196">
        <v>14744000</v>
      </c>
      <c r="X196">
        <v>0</v>
      </c>
      <c r="Y196" t="s">
        <v>177</v>
      </c>
      <c r="Z196" t="s">
        <v>1852</v>
      </c>
      <c r="AA196">
        <v>737200</v>
      </c>
      <c r="AB196">
        <v>0.76999998092651367</v>
      </c>
      <c r="AC196">
        <v>2.7611598968505859</v>
      </c>
      <c r="AD196">
        <v>0</v>
      </c>
      <c r="AE196">
        <v>185</v>
      </c>
      <c r="AF196">
        <v>462</v>
      </c>
      <c r="AG196">
        <v>139</v>
      </c>
      <c r="AH196">
        <v>247</v>
      </c>
      <c r="AI196">
        <v>564</v>
      </c>
      <c r="AJ196">
        <v>564</v>
      </c>
      <c r="AK196">
        <v>1</v>
      </c>
      <c r="AL196">
        <v>0</v>
      </c>
      <c r="AM196">
        <v>3.6800000667572021</v>
      </c>
      <c r="AN196">
        <v>32</v>
      </c>
      <c r="AO196">
        <v>314.54998779296881</v>
      </c>
      <c r="AP196">
        <v>0</v>
      </c>
      <c r="AQ196">
        <v>0</v>
      </c>
      <c r="AR196">
        <v>0</v>
      </c>
      <c r="AS196">
        <v>168</v>
      </c>
      <c r="AT196">
        <v>99</v>
      </c>
      <c r="AU196">
        <v>184</v>
      </c>
      <c r="AV196">
        <v>74</v>
      </c>
      <c r="AW196">
        <v>299</v>
      </c>
      <c r="AX196">
        <v>0</v>
      </c>
      <c r="AY196">
        <v>0</v>
      </c>
      <c r="AZ196">
        <v>0</v>
      </c>
      <c r="BA196">
        <v>0</v>
      </c>
      <c r="BB196">
        <v>0</v>
      </c>
      <c r="BC196">
        <v>0</v>
      </c>
      <c r="BD196">
        <v>0</v>
      </c>
      <c r="BE196">
        <v>0</v>
      </c>
      <c r="BF196" t="s">
        <v>1853</v>
      </c>
      <c r="BG196" t="s">
        <v>1854</v>
      </c>
      <c r="BH196">
        <v>148929</v>
      </c>
      <c r="BI196">
        <v>0.10000000149011611</v>
      </c>
      <c r="BK196">
        <v>0.90200001001358032</v>
      </c>
      <c r="BL196" t="s">
        <v>178</v>
      </c>
      <c r="BM196" t="s">
        <v>1855</v>
      </c>
      <c r="BO196" t="s">
        <v>178</v>
      </c>
      <c r="BR196">
        <v>0</v>
      </c>
      <c r="BS196">
        <v>0</v>
      </c>
      <c r="BT196" t="s">
        <v>178</v>
      </c>
      <c r="CA196" t="s">
        <v>177</v>
      </c>
      <c r="CB196" t="s">
        <v>1856</v>
      </c>
      <c r="CE196" t="s">
        <v>1844</v>
      </c>
      <c r="CF196" t="s">
        <v>1843</v>
      </c>
      <c r="CG196" t="s">
        <v>1845</v>
      </c>
      <c r="CH196" t="s">
        <v>1846</v>
      </c>
      <c r="CI196" t="s">
        <v>565</v>
      </c>
      <c r="CJ196" t="s">
        <v>49</v>
      </c>
      <c r="CK196" t="s">
        <v>2487</v>
      </c>
      <c r="CL196" t="s">
        <v>38</v>
      </c>
      <c r="CM196">
        <v>14744000</v>
      </c>
      <c r="CN196">
        <v>0.10000000149011611</v>
      </c>
      <c r="CO196">
        <v>148929.296875</v>
      </c>
      <c r="CP196" t="s">
        <v>1853</v>
      </c>
      <c r="CQ196" t="s">
        <v>1854</v>
      </c>
      <c r="CR196">
        <v>185</v>
      </c>
      <c r="CS196" t="s">
        <v>40</v>
      </c>
      <c r="CT196">
        <v>0.72699999809265137</v>
      </c>
      <c r="CV196" t="s">
        <v>140</v>
      </c>
      <c r="CW196">
        <v>4</v>
      </c>
      <c r="CX196">
        <v>2</v>
      </c>
      <c r="CY196">
        <v>39066</v>
      </c>
      <c r="CZ196">
        <v>564</v>
      </c>
      <c r="DA196" t="s">
        <v>2488</v>
      </c>
      <c r="DB196" t="s">
        <v>250</v>
      </c>
      <c r="DC196">
        <v>1</v>
      </c>
      <c r="DD196">
        <v>99</v>
      </c>
      <c r="DE196" t="s">
        <v>2489</v>
      </c>
      <c r="DF196" t="s">
        <v>155</v>
      </c>
      <c r="DG196">
        <v>7</v>
      </c>
      <c r="DH196">
        <v>185</v>
      </c>
      <c r="DI196">
        <v>8172542.5</v>
      </c>
      <c r="DJ196">
        <v>2996393.25</v>
      </c>
      <c r="DK196" t="s">
        <v>2490</v>
      </c>
      <c r="DL196" t="s">
        <v>1857</v>
      </c>
      <c r="DM196">
        <v>6</v>
      </c>
      <c r="DN196">
        <v>0</v>
      </c>
      <c r="DO196" t="s">
        <v>1858</v>
      </c>
      <c r="DQ196">
        <v>0</v>
      </c>
      <c r="DR196">
        <v>4.0317254066467294</v>
      </c>
      <c r="DT196" t="s">
        <v>263</v>
      </c>
      <c r="DV196">
        <v>0</v>
      </c>
      <c r="DZ196" t="s">
        <v>167</v>
      </c>
      <c r="EA196">
        <v>0</v>
      </c>
      <c r="EB196">
        <v>0.90200001001358032</v>
      </c>
      <c r="ED196" t="s">
        <v>239</v>
      </c>
      <c r="EE196">
        <v>10</v>
      </c>
      <c r="EF196">
        <v>0</v>
      </c>
      <c r="EI196">
        <v>0</v>
      </c>
      <c r="EK196" t="s">
        <v>1859</v>
      </c>
      <c r="EL196" t="s">
        <v>169</v>
      </c>
      <c r="EM196">
        <v>1</v>
      </c>
      <c r="EN196">
        <v>10000</v>
      </c>
      <c r="EO196" t="s">
        <v>1860</v>
      </c>
      <c r="EP196" t="s">
        <v>1861</v>
      </c>
      <c r="EQ196">
        <v>7</v>
      </c>
      <c r="ER196" t="s">
        <v>1862</v>
      </c>
      <c r="ES196" t="s">
        <v>159</v>
      </c>
      <c r="ET196">
        <v>6</v>
      </c>
      <c r="EU196" t="s">
        <v>1863</v>
      </c>
      <c r="EV196" t="s">
        <v>1864</v>
      </c>
      <c r="EW196">
        <v>6</v>
      </c>
      <c r="EX196" t="s">
        <v>1865</v>
      </c>
      <c r="EY196" t="s">
        <v>1866</v>
      </c>
      <c r="EZ196">
        <v>6</v>
      </c>
      <c r="FC196" t="s">
        <v>257</v>
      </c>
      <c r="FD196">
        <v>0</v>
      </c>
      <c r="FH196" s="179"/>
    </row>
    <row r="197" spans="1:164" ht="15" customHeight="1" x14ac:dyDescent="0.25">
      <c r="A197" t="s">
        <v>1867</v>
      </c>
      <c r="B197" t="s">
        <v>1868</v>
      </c>
      <c r="C197" t="s">
        <v>1869</v>
      </c>
      <c r="D197">
        <v>14</v>
      </c>
      <c r="E197" t="s">
        <v>1846</v>
      </c>
      <c r="F197" t="s">
        <v>1847</v>
      </c>
      <c r="G197" t="s">
        <v>1848</v>
      </c>
      <c r="K197" t="s">
        <v>1849</v>
      </c>
      <c r="L197">
        <v>4.0183998644351959E-2</v>
      </c>
      <c r="M197" t="s">
        <v>177</v>
      </c>
      <c r="N197" t="s">
        <v>178</v>
      </c>
      <c r="O197" t="s">
        <v>178</v>
      </c>
      <c r="P197" t="s">
        <v>178</v>
      </c>
      <c r="Q197" t="s">
        <v>178</v>
      </c>
      <c r="R197" t="s">
        <v>1870</v>
      </c>
      <c r="S197" t="s">
        <v>1871</v>
      </c>
      <c r="T197" t="s">
        <v>178</v>
      </c>
      <c r="V197" t="s">
        <v>565</v>
      </c>
      <c r="W197">
        <v>2383000</v>
      </c>
      <c r="X197">
        <v>0</v>
      </c>
      <c r="Y197" t="s">
        <v>177</v>
      </c>
      <c r="Z197" t="s">
        <v>1872</v>
      </c>
      <c r="AA197">
        <v>2384000</v>
      </c>
      <c r="AB197">
        <v>0.2099999934434891</v>
      </c>
      <c r="AC197">
        <v>0.57840001583099365</v>
      </c>
      <c r="AD197">
        <v>9.9999997764825821E-3</v>
      </c>
      <c r="AE197">
        <v>10</v>
      </c>
      <c r="AF197">
        <v>86</v>
      </c>
      <c r="AG197">
        <v>2</v>
      </c>
      <c r="AH197">
        <v>7</v>
      </c>
      <c r="AI197">
        <v>26</v>
      </c>
      <c r="AJ197">
        <v>26</v>
      </c>
      <c r="AK197">
        <v>0</v>
      </c>
      <c r="AL197">
        <v>0</v>
      </c>
      <c r="AM197">
        <v>0.27900001406669622</v>
      </c>
      <c r="AN197">
        <v>4</v>
      </c>
      <c r="AO197">
        <v>99.879997253417969</v>
      </c>
      <c r="AP197">
        <v>0</v>
      </c>
      <c r="AQ197">
        <v>0</v>
      </c>
      <c r="AR197">
        <v>0</v>
      </c>
      <c r="AS197">
        <v>10</v>
      </c>
      <c r="AT197">
        <v>10</v>
      </c>
      <c r="AU197">
        <v>65</v>
      </c>
      <c r="AV197">
        <v>2</v>
      </c>
      <c r="AW197">
        <v>26</v>
      </c>
      <c r="AX197">
        <v>0</v>
      </c>
      <c r="AY197">
        <v>0</v>
      </c>
      <c r="AZ197">
        <v>0</v>
      </c>
      <c r="BA197">
        <v>4</v>
      </c>
      <c r="BB197">
        <v>0</v>
      </c>
      <c r="BC197">
        <v>0</v>
      </c>
      <c r="BD197">
        <v>0</v>
      </c>
      <c r="BE197">
        <v>0</v>
      </c>
      <c r="BF197" t="s">
        <v>1853</v>
      </c>
      <c r="BG197" t="s">
        <v>1854</v>
      </c>
      <c r="BH197">
        <v>238300</v>
      </c>
      <c r="BI197">
        <v>0.10000000149011611</v>
      </c>
      <c r="BK197">
        <v>0.94300001859664917</v>
      </c>
      <c r="BL197" t="s">
        <v>178</v>
      </c>
      <c r="BM197" t="s">
        <v>1855</v>
      </c>
      <c r="BO197" t="s">
        <v>178</v>
      </c>
      <c r="BR197">
        <v>0</v>
      </c>
      <c r="BS197">
        <v>0</v>
      </c>
      <c r="BT197" t="s">
        <v>178</v>
      </c>
      <c r="CA197" t="s">
        <v>177</v>
      </c>
      <c r="CB197" t="s">
        <v>1856</v>
      </c>
      <c r="CE197" t="s">
        <v>1868</v>
      </c>
      <c r="CF197" t="s">
        <v>1867</v>
      </c>
      <c r="CG197" t="s">
        <v>1869</v>
      </c>
      <c r="CH197" t="s">
        <v>1846</v>
      </c>
      <c r="CI197" t="s">
        <v>565</v>
      </c>
      <c r="CJ197" t="s">
        <v>49</v>
      </c>
      <c r="CK197" t="s">
        <v>2491</v>
      </c>
      <c r="CL197" t="s">
        <v>38</v>
      </c>
      <c r="CM197">
        <v>2383000</v>
      </c>
      <c r="CN197">
        <v>0.10000000149011611</v>
      </c>
      <c r="CO197">
        <v>238300</v>
      </c>
      <c r="CP197" t="s">
        <v>1853</v>
      </c>
      <c r="CQ197" t="s">
        <v>1854</v>
      </c>
      <c r="CR197">
        <v>10</v>
      </c>
      <c r="CS197" t="s">
        <v>40</v>
      </c>
      <c r="CT197">
        <v>0.59799998998641968</v>
      </c>
      <c r="CV197" t="s">
        <v>140</v>
      </c>
      <c r="CW197">
        <v>4</v>
      </c>
      <c r="CX197">
        <v>1</v>
      </c>
      <c r="CY197">
        <v>34306</v>
      </c>
      <c r="CZ197">
        <v>26</v>
      </c>
      <c r="DA197" t="s">
        <v>2492</v>
      </c>
      <c r="DB197" t="s">
        <v>250</v>
      </c>
      <c r="DC197">
        <v>1</v>
      </c>
      <c r="DD197">
        <v>10</v>
      </c>
      <c r="DE197" t="s">
        <v>2493</v>
      </c>
      <c r="DF197" t="s">
        <v>236</v>
      </c>
      <c r="DG197">
        <v>10</v>
      </c>
      <c r="DH197">
        <v>10</v>
      </c>
      <c r="DI197">
        <v>432110.25</v>
      </c>
      <c r="DJ197">
        <v>0</v>
      </c>
      <c r="DK197" t="s">
        <v>2494</v>
      </c>
      <c r="DL197" t="s">
        <v>1873</v>
      </c>
      <c r="DM197">
        <v>10</v>
      </c>
      <c r="DN197">
        <v>0</v>
      </c>
      <c r="DO197" t="s">
        <v>1858</v>
      </c>
      <c r="DQ197">
        <v>0</v>
      </c>
      <c r="DR197">
        <v>2.7370080947875981</v>
      </c>
      <c r="DT197" t="s">
        <v>263</v>
      </c>
      <c r="DV197">
        <v>0</v>
      </c>
      <c r="DZ197" t="s">
        <v>167</v>
      </c>
      <c r="EA197">
        <v>0</v>
      </c>
      <c r="EB197">
        <v>0.94300001859664917</v>
      </c>
      <c r="ED197" t="s">
        <v>239</v>
      </c>
      <c r="EE197">
        <v>10</v>
      </c>
      <c r="EF197">
        <v>0</v>
      </c>
      <c r="EI197">
        <v>0</v>
      </c>
      <c r="EK197" t="s">
        <v>1874</v>
      </c>
      <c r="EL197" t="s">
        <v>157</v>
      </c>
      <c r="EM197">
        <v>4</v>
      </c>
      <c r="EN197">
        <v>10000</v>
      </c>
      <c r="EO197" t="s">
        <v>1860</v>
      </c>
      <c r="EP197" t="s">
        <v>1861</v>
      </c>
      <c r="EQ197">
        <v>7</v>
      </c>
      <c r="ER197" t="s">
        <v>1875</v>
      </c>
      <c r="ES197" t="s">
        <v>159</v>
      </c>
      <c r="ET197">
        <v>6</v>
      </c>
      <c r="EU197" t="s">
        <v>1876</v>
      </c>
      <c r="EV197" t="s">
        <v>1864</v>
      </c>
      <c r="EW197">
        <v>6</v>
      </c>
      <c r="EX197" t="s">
        <v>1877</v>
      </c>
      <c r="EY197" t="s">
        <v>1878</v>
      </c>
      <c r="EZ197">
        <v>3</v>
      </c>
      <c r="FC197" t="s">
        <v>152</v>
      </c>
      <c r="FD197">
        <v>10</v>
      </c>
      <c r="FH197" s="179"/>
    </row>
    <row r="198" spans="1:164" ht="15" customHeight="1" x14ac:dyDescent="0.25">
      <c r="A198" t="s">
        <v>1879</v>
      </c>
      <c r="B198" t="s">
        <v>1880</v>
      </c>
      <c r="C198" t="s">
        <v>1881</v>
      </c>
      <c r="D198">
        <v>14</v>
      </c>
      <c r="E198" t="s">
        <v>1846</v>
      </c>
      <c r="F198" t="s">
        <v>1847</v>
      </c>
      <c r="G198" t="s">
        <v>1848</v>
      </c>
      <c r="K198" t="s">
        <v>1849</v>
      </c>
      <c r="L198">
        <v>7.3634997010231018E-2</v>
      </c>
      <c r="M198" t="s">
        <v>177</v>
      </c>
      <c r="N198" t="s">
        <v>178</v>
      </c>
      <c r="O198" t="s">
        <v>178</v>
      </c>
      <c r="P198" t="s">
        <v>178</v>
      </c>
      <c r="Q198" t="s">
        <v>178</v>
      </c>
      <c r="R198" t="s">
        <v>1850</v>
      </c>
      <c r="S198" t="s">
        <v>1851</v>
      </c>
      <c r="T198" t="s">
        <v>178</v>
      </c>
      <c r="V198" t="s">
        <v>565</v>
      </c>
      <c r="W198">
        <v>4619000</v>
      </c>
      <c r="X198">
        <v>0</v>
      </c>
      <c r="Y198" t="s">
        <v>177</v>
      </c>
      <c r="Z198" t="s">
        <v>1852</v>
      </c>
      <c r="AA198">
        <v>230950</v>
      </c>
      <c r="AB198">
        <v>0.41999998688697809</v>
      </c>
      <c r="AC198">
        <v>0.66060000658035278</v>
      </c>
      <c r="AD198">
        <v>2.5</v>
      </c>
      <c r="AE198">
        <v>10</v>
      </c>
      <c r="AF198">
        <v>18</v>
      </c>
      <c r="AG198">
        <v>6</v>
      </c>
      <c r="AH198">
        <v>1</v>
      </c>
      <c r="AI198">
        <v>23</v>
      </c>
      <c r="AJ198">
        <v>23</v>
      </c>
      <c r="AK198">
        <v>0</v>
      </c>
      <c r="AL198">
        <v>0</v>
      </c>
      <c r="AM198">
        <v>0.15000000596046451</v>
      </c>
      <c r="AN198">
        <v>1</v>
      </c>
      <c r="AO198">
        <v>96.730003356933594</v>
      </c>
      <c r="AP198">
        <v>0</v>
      </c>
      <c r="AQ198">
        <v>0</v>
      </c>
      <c r="AR198">
        <v>0</v>
      </c>
      <c r="AS198">
        <v>10</v>
      </c>
      <c r="AT198">
        <v>10</v>
      </c>
      <c r="AU198">
        <v>11</v>
      </c>
      <c r="AV198">
        <v>6</v>
      </c>
      <c r="AW198">
        <v>23</v>
      </c>
      <c r="AX198">
        <v>0</v>
      </c>
      <c r="AY198">
        <v>0</v>
      </c>
      <c r="AZ198">
        <v>0</v>
      </c>
      <c r="BA198">
        <v>1</v>
      </c>
      <c r="BB198">
        <v>0</v>
      </c>
      <c r="BC198">
        <v>0</v>
      </c>
      <c r="BD198">
        <v>0</v>
      </c>
      <c r="BE198">
        <v>0</v>
      </c>
      <c r="BF198" t="s">
        <v>1853</v>
      </c>
      <c r="BG198" t="s">
        <v>1854</v>
      </c>
      <c r="BH198">
        <v>461900</v>
      </c>
      <c r="BI198">
        <v>0</v>
      </c>
      <c r="BK198">
        <v>0.98500001430511475</v>
      </c>
      <c r="BL198" t="s">
        <v>178</v>
      </c>
      <c r="BM198" t="s">
        <v>1855</v>
      </c>
      <c r="BO198" t="s">
        <v>178</v>
      </c>
      <c r="BR198">
        <v>0</v>
      </c>
      <c r="BS198">
        <v>0</v>
      </c>
      <c r="BT198" t="s">
        <v>178</v>
      </c>
      <c r="CA198" t="s">
        <v>177</v>
      </c>
      <c r="CB198" t="s">
        <v>1856</v>
      </c>
      <c r="CE198" t="s">
        <v>1880</v>
      </c>
      <c r="CF198" t="s">
        <v>1879</v>
      </c>
      <c r="CG198" t="s">
        <v>1881</v>
      </c>
      <c r="CH198" t="s">
        <v>1846</v>
      </c>
      <c r="CI198" t="s">
        <v>565</v>
      </c>
      <c r="CJ198" t="s">
        <v>49</v>
      </c>
      <c r="CK198" t="s">
        <v>2495</v>
      </c>
      <c r="CL198" t="s">
        <v>38</v>
      </c>
      <c r="CM198">
        <v>4619000</v>
      </c>
      <c r="CN198">
        <v>0</v>
      </c>
      <c r="CO198">
        <v>461900</v>
      </c>
      <c r="CP198" t="s">
        <v>1853</v>
      </c>
      <c r="CQ198" t="s">
        <v>1854</v>
      </c>
      <c r="CR198">
        <v>10</v>
      </c>
      <c r="CS198" t="s">
        <v>40</v>
      </c>
      <c r="CT198">
        <v>0.15042510628700259</v>
      </c>
      <c r="CV198" t="s">
        <v>259</v>
      </c>
      <c r="CW198">
        <v>2</v>
      </c>
      <c r="CX198">
        <v>1</v>
      </c>
      <c r="CY198">
        <v>522</v>
      </c>
      <c r="CZ198">
        <v>23</v>
      </c>
      <c r="DA198" t="s">
        <v>2496</v>
      </c>
      <c r="DB198" t="s">
        <v>250</v>
      </c>
      <c r="DC198">
        <v>1</v>
      </c>
      <c r="DD198">
        <v>10</v>
      </c>
      <c r="DE198" t="s">
        <v>2493</v>
      </c>
      <c r="DF198" t="s">
        <v>236</v>
      </c>
      <c r="DG198">
        <v>10</v>
      </c>
      <c r="DH198">
        <v>10</v>
      </c>
      <c r="DI198">
        <v>104578.9453125</v>
      </c>
      <c r="DJ198">
        <v>0</v>
      </c>
      <c r="DK198" t="s">
        <v>2493</v>
      </c>
      <c r="DL198" t="s">
        <v>1873</v>
      </c>
      <c r="DM198">
        <v>10</v>
      </c>
      <c r="DN198">
        <v>0</v>
      </c>
      <c r="DO198" t="s">
        <v>1858</v>
      </c>
      <c r="DQ198">
        <v>0</v>
      </c>
      <c r="DR198">
        <v>2.035824060440063</v>
      </c>
      <c r="DT198" t="s">
        <v>263</v>
      </c>
      <c r="DV198">
        <v>0</v>
      </c>
      <c r="DZ198" t="s">
        <v>167</v>
      </c>
      <c r="EA198">
        <v>0</v>
      </c>
      <c r="EB198">
        <v>0.98500001430511475</v>
      </c>
      <c r="ED198" t="s">
        <v>239</v>
      </c>
      <c r="EE198">
        <v>10</v>
      </c>
      <c r="EF198">
        <v>0</v>
      </c>
      <c r="EI198">
        <v>0</v>
      </c>
      <c r="EK198" t="s">
        <v>1874</v>
      </c>
      <c r="EL198" t="s">
        <v>157</v>
      </c>
      <c r="EM198">
        <v>2</v>
      </c>
      <c r="EN198">
        <v>10000</v>
      </c>
      <c r="EO198" t="s">
        <v>1860</v>
      </c>
      <c r="EP198" t="s">
        <v>1861</v>
      </c>
      <c r="EQ198">
        <v>7</v>
      </c>
      <c r="ER198" t="s">
        <v>1882</v>
      </c>
      <c r="ES198" t="s">
        <v>159</v>
      </c>
      <c r="ET198">
        <v>6</v>
      </c>
      <c r="EU198" t="s">
        <v>1876</v>
      </c>
      <c r="EV198" t="s">
        <v>1864</v>
      </c>
      <c r="EW198">
        <v>6</v>
      </c>
      <c r="EX198" t="s">
        <v>1883</v>
      </c>
      <c r="EY198" t="s">
        <v>1878</v>
      </c>
      <c r="EZ198">
        <v>3</v>
      </c>
      <c r="FC198" t="s">
        <v>257</v>
      </c>
      <c r="FD198">
        <v>0</v>
      </c>
      <c r="FH198" s="179"/>
    </row>
    <row r="199" spans="1:164" ht="15" customHeight="1" x14ac:dyDescent="0.25">
      <c r="A199" t="s">
        <v>1884</v>
      </c>
      <c r="B199" t="s">
        <v>1885</v>
      </c>
      <c r="C199" t="s">
        <v>1881</v>
      </c>
      <c r="D199">
        <v>14</v>
      </c>
      <c r="E199" t="s">
        <v>1846</v>
      </c>
      <c r="F199" t="s">
        <v>1847</v>
      </c>
      <c r="G199" t="s">
        <v>1848</v>
      </c>
      <c r="K199" t="s">
        <v>1849</v>
      </c>
      <c r="L199">
        <v>1.2714899778366091</v>
      </c>
      <c r="M199" t="s">
        <v>178</v>
      </c>
      <c r="N199" t="s">
        <v>178</v>
      </c>
      <c r="O199" t="s">
        <v>178</v>
      </c>
      <c r="P199" t="s">
        <v>177</v>
      </c>
      <c r="Q199" t="s">
        <v>178</v>
      </c>
      <c r="R199" t="s">
        <v>1850</v>
      </c>
      <c r="S199" t="s">
        <v>1851</v>
      </c>
      <c r="T199" t="s">
        <v>178</v>
      </c>
      <c r="V199" t="s">
        <v>565</v>
      </c>
      <c r="W199">
        <v>27033000</v>
      </c>
      <c r="X199">
        <v>0</v>
      </c>
      <c r="Y199" t="s">
        <v>177</v>
      </c>
      <c r="Z199" t="s">
        <v>1852</v>
      </c>
      <c r="AA199">
        <v>1351650</v>
      </c>
      <c r="AB199">
        <v>8.6899995803833008</v>
      </c>
      <c r="AC199">
        <v>13.35000038146973</v>
      </c>
      <c r="AD199">
        <v>1.0000000474974511E-3</v>
      </c>
      <c r="AE199">
        <v>756</v>
      </c>
      <c r="AF199">
        <v>976</v>
      </c>
      <c r="AG199">
        <v>557</v>
      </c>
      <c r="AH199">
        <v>1570</v>
      </c>
      <c r="AI199">
        <v>1977</v>
      </c>
      <c r="AJ199">
        <v>1977</v>
      </c>
      <c r="AK199">
        <v>2</v>
      </c>
      <c r="AL199">
        <v>23</v>
      </c>
      <c r="AM199">
        <v>64.069999694824219</v>
      </c>
      <c r="AN199">
        <v>267</v>
      </c>
      <c r="AO199">
        <v>0</v>
      </c>
      <c r="AP199">
        <v>0</v>
      </c>
      <c r="AQ199">
        <v>0</v>
      </c>
      <c r="AR199">
        <v>0</v>
      </c>
      <c r="AS199">
        <v>603</v>
      </c>
      <c r="AT199">
        <v>327</v>
      </c>
      <c r="AU199">
        <v>609</v>
      </c>
      <c r="AV199">
        <v>248</v>
      </c>
      <c r="AW199">
        <v>820</v>
      </c>
      <c r="AX199">
        <v>0</v>
      </c>
      <c r="AY199">
        <v>0</v>
      </c>
      <c r="AZ199">
        <v>15</v>
      </c>
      <c r="BA199">
        <v>11</v>
      </c>
      <c r="BB199">
        <v>0</v>
      </c>
      <c r="BC199">
        <v>0</v>
      </c>
      <c r="BD199">
        <v>0</v>
      </c>
      <c r="BE199">
        <v>0</v>
      </c>
      <c r="BF199" t="s">
        <v>1853</v>
      </c>
      <c r="BG199" t="s">
        <v>1854</v>
      </c>
      <c r="BH199">
        <v>82670</v>
      </c>
      <c r="BI199">
        <v>0.20000000298023221</v>
      </c>
      <c r="BK199">
        <v>0.73900002241134644</v>
      </c>
      <c r="BL199" t="s">
        <v>178</v>
      </c>
      <c r="BM199" t="s">
        <v>1855</v>
      </c>
      <c r="BO199" t="s">
        <v>178</v>
      </c>
      <c r="BR199">
        <v>0</v>
      </c>
      <c r="BS199">
        <v>0</v>
      </c>
      <c r="BT199" t="s">
        <v>178</v>
      </c>
      <c r="CA199" t="s">
        <v>177</v>
      </c>
      <c r="CB199" t="s">
        <v>1856</v>
      </c>
      <c r="CE199" t="s">
        <v>1885</v>
      </c>
      <c r="CF199" t="s">
        <v>1884</v>
      </c>
      <c r="CG199" t="s">
        <v>1881</v>
      </c>
      <c r="CH199" t="s">
        <v>1846</v>
      </c>
      <c r="CI199" t="s">
        <v>565</v>
      </c>
      <c r="CJ199" t="s">
        <v>49</v>
      </c>
      <c r="CK199" t="s">
        <v>2497</v>
      </c>
      <c r="CL199" t="s">
        <v>38</v>
      </c>
      <c r="CM199">
        <v>27033000</v>
      </c>
      <c r="CN199">
        <v>0.20000000298023221</v>
      </c>
      <c r="CO199">
        <v>82669.7265625</v>
      </c>
      <c r="CP199" t="s">
        <v>1853</v>
      </c>
      <c r="CQ199" t="s">
        <v>1854</v>
      </c>
      <c r="CR199">
        <v>756</v>
      </c>
      <c r="CS199" t="s">
        <v>40</v>
      </c>
      <c r="CT199">
        <v>1.373000025749207</v>
      </c>
      <c r="CV199" t="s">
        <v>247</v>
      </c>
      <c r="CW199">
        <v>6</v>
      </c>
      <c r="CX199">
        <v>2</v>
      </c>
      <c r="CY199">
        <v>12352</v>
      </c>
      <c r="CZ199">
        <v>1977</v>
      </c>
      <c r="DA199" t="s">
        <v>2498</v>
      </c>
      <c r="DB199" t="s">
        <v>250</v>
      </c>
      <c r="DC199">
        <v>1</v>
      </c>
      <c r="DD199">
        <v>327</v>
      </c>
      <c r="DE199" t="s">
        <v>2499</v>
      </c>
      <c r="DF199" t="s">
        <v>142</v>
      </c>
      <c r="DG199">
        <v>4</v>
      </c>
      <c r="DH199">
        <v>655</v>
      </c>
      <c r="DI199">
        <v>30463282</v>
      </c>
      <c r="DJ199">
        <v>14206208</v>
      </c>
      <c r="DK199" t="s">
        <v>2500</v>
      </c>
      <c r="DL199" t="s">
        <v>1857</v>
      </c>
      <c r="DM199">
        <v>6</v>
      </c>
      <c r="DN199">
        <v>0</v>
      </c>
      <c r="DO199" t="s">
        <v>1858</v>
      </c>
      <c r="DQ199">
        <v>0</v>
      </c>
      <c r="DR199">
        <v>13.54354286193848</v>
      </c>
      <c r="DT199" t="s">
        <v>263</v>
      </c>
      <c r="DV199">
        <v>0</v>
      </c>
      <c r="DZ199" t="s">
        <v>167</v>
      </c>
      <c r="EA199">
        <v>0</v>
      </c>
      <c r="EB199">
        <v>0.73900002241134644</v>
      </c>
      <c r="ED199" t="s">
        <v>168</v>
      </c>
      <c r="EE199">
        <v>7</v>
      </c>
      <c r="EF199">
        <v>0</v>
      </c>
      <c r="EI199">
        <v>0</v>
      </c>
      <c r="EK199" t="s">
        <v>1895</v>
      </c>
      <c r="EL199" t="s">
        <v>169</v>
      </c>
      <c r="EM199">
        <v>1</v>
      </c>
      <c r="EN199">
        <v>10000</v>
      </c>
      <c r="EO199" t="s">
        <v>1860</v>
      </c>
      <c r="EP199" t="s">
        <v>1861</v>
      </c>
      <c r="EQ199">
        <v>7</v>
      </c>
      <c r="ER199" t="s">
        <v>2501</v>
      </c>
      <c r="ES199" t="s">
        <v>159</v>
      </c>
      <c r="ET199">
        <v>6</v>
      </c>
      <c r="EU199" t="s">
        <v>2502</v>
      </c>
      <c r="EV199" t="s">
        <v>1899</v>
      </c>
      <c r="EW199">
        <v>3</v>
      </c>
      <c r="EX199" t="s">
        <v>2503</v>
      </c>
      <c r="EY199" t="s">
        <v>1878</v>
      </c>
      <c r="EZ199">
        <v>3</v>
      </c>
      <c r="FC199" t="s">
        <v>257</v>
      </c>
      <c r="FD199">
        <v>0</v>
      </c>
      <c r="FH199" s="179"/>
    </row>
    <row r="200" spans="1:164" ht="15" customHeight="1" x14ac:dyDescent="0.25">
      <c r="A200" t="s">
        <v>1886</v>
      </c>
      <c r="B200" t="s">
        <v>1887</v>
      </c>
      <c r="C200" t="s">
        <v>1888</v>
      </c>
      <c r="D200">
        <v>14</v>
      </c>
      <c r="E200" t="s">
        <v>1846</v>
      </c>
      <c r="F200" t="s">
        <v>1847</v>
      </c>
      <c r="G200" t="s">
        <v>1889</v>
      </c>
      <c r="K200" t="s">
        <v>1890</v>
      </c>
      <c r="L200">
        <v>0.34181100130081182</v>
      </c>
      <c r="M200" t="s">
        <v>178</v>
      </c>
      <c r="N200" t="s">
        <v>178</v>
      </c>
      <c r="O200" t="s">
        <v>177</v>
      </c>
      <c r="P200" t="s">
        <v>178</v>
      </c>
      <c r="Q200" t="s">
        <v>178</v>
      </c>
      <c r="R200" t="s">
        <v>1891</v>
      </c>
      <c r="S200" t="s">
        <v>1892</v>
      </c>
      <c r="T200" t="s">
        <v>178</v>
      </c>
      <c r="V200" t="s">
        <v>565</v>
      </c>
      <c r="W200">
        <v>16132000</v>
      </c>
      <c r="X200">
        <v>0</v>
      </c>
      <c r="Y200" t="s">
        <v>178</v>
      </c>
      <c r="Z200" t="s">
        <v>1893</v>
      </c>
      <c r="AA200">
        <v>0</v>
      </c>
      <c r="AB200">
        <v>3.0500000342726711E-2</v>
      </c>
      <c r="AC200">
        <v>0.29399999976158142</v>
      </c>
      <c r="AD200">
        <v>9.9999997764825821E-3</v>
      </c>
      <c r="AE200">
        <v>6</v>
      </c>
      <c r="AF200">
        <v>255</v>
      </c>
      <c r="AG200">
        <v>1</v>
      </c>
      <c r="AH200">
        <v>11</v>
      </c>
      <c r="AI200">
        <v>37</v>
      </c>
      <c r="AJ200">
        <v>37</v>
      </c>
      <c r="AK200">
        <v>1</v>
      </c>
      <c r="AL200">
        <v>0</v>
      </c>
      <c r="AM200">
        <v>0.68999999761581421</v>
      </c>
      <c r="AN200">
        <v>7</v>
      </c>
      <c r="AO200">
        <v>0</v>
      </c>
      <c r="AP200">
        <v>0</v>
      </c>
      <c r="AQ200">
        <v>0</v>
      </c>
      <c r="AR200">
        <v>0</v>
      </c>
      <c r="AS200">
        <v>1</v>
      </c>
      <c r="AT200">
        <v>6</v>
      </c>
      <c r="AU200">
        <v>0</v>
      </c>
      <c r="AV200">
        <v>1</v>
      </c>
      <c r="AW200">
        <v>37</v>
      </c>
      <c r="AX200">
        <v>1</v>
      </c>
      <c r="AY200">
        <v>0</v>
      </c>
      <c r="AZ200">
        <v>1</v>
      </c>
      <c r="BA200">
        <v>7</v>
      </c>
      <c r="BB200">
        <v>0</v>
      </c>
      <c r="BC200">
        <v>0</v>
      </c>
      <c r="BD200">
        <v>0</v>
      </c>
      <c r="BE200">
        <v>0</v>
      </c>
      <c r="BF200" t="s">
        <v>1853</v>
      </c>
      <c r="BG200" t="s">
        <v>1854</v>
      </c>
      <c r="BH200">
        <v>2688670</v>
      </c>
      <c r="BI200">
        <v>0</v>
      </c>
      <c r="BK200">
        <v>0.78600001335144043</v>
      </c>
      <c r="BL200" t="s">
        <v>178</v>
      </c>
      <c r="BM200" t="s">
        <v>1855</v>
      </c>
      <c r="BO200" t="s">
        <v>178</v>
      </c>
      <c r="BR200">
        <v>0</v>
      </c>
      <c r="BS200">
        <v>0</v>
      </c>
      <c r="BT200" t="s">
        <v>178</v>
      </c>
      <c r="CA200" t="s">
        <v>177</v>
      </c>
      <c r="CB200" t="s">
        <v>1856</v>
      </c>
      <c r="CE200" t="s">
        <v>1887</v>
      </c>
      <c r="CF200" t="s">
        <v>1886</v>
      </c>
      <c r="CG200" t="s">
        <v>1888</v>
      </c>
      <c r="CH200" t="s">
        <v>1846</v>
      </c>
      <c r="CI200" t="s">
        <v>565</v>
      </c>
      <c r="CJ200" t="s">
        <v>49</v>
      </c>
      <c r="CK200" t="s">
        <v>2504</v>
      </c>
      <c r="CL200" t="s">
        <v>38</v>
      </c>
      <c r="CM200">
        <v>16132000</v>
      </c>
      <c r="CN200">
        <v>0</v>
      </c>
      <c r="CO200">
        <v>2688666.75</v>
      </c>
      <c r="CP200" t="s">
        <v>1853</v>
      </c>
      <c r="CQ200" t="s">
        <v>1854</v>
      </c>
      <c r="CR200">
        <v>6</v>
      </c>
      <c r="CS200" t="s">
        <v>40</v>
      </c>
      <c r="CT200">
        <v>0.61799997091293335</v>
      </c>
      <c r="CV200" t="s">
        <v>140</v>
      </c>
      <c r="CW200">
        <v>4</v>
      </c>
      <c r="CX200">
        <v>1</v>
      </c>
      <c r="CY200">
        <v>678815</v>
      </c>
      <c r="CZ200">
        <v>37</v>
      </c>
      <c r="DA200" t="s">
        <v>2505</v>
      </c>
      <c r="DB200" t="s">
        <v>250</v>
      </c>
      <c r="DC200">
        <v>1</v>
      </c>
      <c r="DD200">
        <v>6</v>
      </c>
      <c r="DE200" t="s">
        <v>2493</v>
      </c>
      <c r="DF200" t="s">
        <v>236</v>
      </c>
      <c r="DG200">
        <v>10</v>
      </c>
      <c r="DH200">
        <v>6</v>
      </c>
      <c r="DI200">
        <v>230709.40625</v>
      </c>
      <c r="DJ200">
        <v>0</v>
      </c>
      <c r="DK200" t="s">
        <v>2493</v>
      </c>
      <c r="DL200" t="s">
        <v>1873</v>
      </c>
      <c r="DM200">
        <v>10</v>
      </c>
      <c r="DN200">
        <v>1</v>
      </c>
      <c r="DO200" t="s">
        <v>2493</v>
      </c>
      <c r="DP200" t="s">
        <v>1894</v>
      </c>
      <c r="DQ200">
        <v>10</v>
      </c>
      <c r="DR200">
        <v>12.69084548950195</v>
      </c>
      <c r="DT200" t="s">
        <v>263</v>
      </c>
      <c r="DV200">
        <v>0</v>
      </c>
      <c r="DZ200" t="s">
        <v>167</v>
      </c>
      <c r="EA200">
        <v>0</v>
      </c>
      <c r="EB200">
        <v>0.78600001335144043</v>
      </c>
      <c r="ED200" t="s">
        <v>239</v>
      </c>
      <c r="EE200">
        <v>10</v>
      </c>
      <c r="EF200">
        <v>0</v>
      </c>
      <c r="EI200">
        <v>0</v>
      </c>
      <c r="EK200" t="s">
        <v>1895</v>
      </c>
      <c r="EL200" t="s">
        <v>169</v>
      </c>
      <c r="EM200">
        <v>1</v>
      </c>
      <c r="EN200">
        <v>5000</v>
      </c>
      <c r="EO200" t="s">
        <v>1896</v>
      </c>
      <c r="EP200" t="s">
        <v>1861</v>
      </c>
      <c r="EQ200">
        <v>7</v>
      </c>
      <c r="ER200" t="s">
        <v>1897</v>
      </c>
      <c r="ES200" t="s">
        <v>159</v>
      </c>
      <c r="ET200">
        <v>6</v>
      </c>
      <c r="EU200" t="s">
        <v>1898</v>
      </c>
      <c r="EV200" t="s">
        <v>1899</v>
      </c>
      <c r="EW200">
        <v>3</v>
      </c>
      <c r="EX200" t="s">
        <v>1897</v>
      </c>
      <c r="EY200" t="s">
        <v>1900</v>
      </c>
      <c r="EZ200">
        <v>10</v>
      </c>
      <c r="FC200" t="s">
        <v>152</v>
      </c>
      <c r="FD200">
        <v>10</v>
      </c>
      <c r="FH200" s="179"/>
    </row>
    <row r="201" spans="1:164" ht="15" customHeight="1" x14ac:dyDescent="0.25">
      <c r="A201" t="s">
        <v>1901</v>
      </c>
      <c r="B201" t="s">
        <v>1902</v>
      </c>
      <c r="C201" t="s">
        <v>1903</v>
      </c>
      <c r="D201">
        <v>14</v>
      </c>
      <c r="E201" t="s">
        <v>1846</v>
      </c>
      <c r="F201" t="s">
        <v>1847</v>
      </c>
      <c r="G201" t="s">
        <v>1889</v>
      </c>
      <c r="K201" t="s">
        <v>1890</v>
      </c>
      <c r="L201">
        <v>7.9180002212524414E-3</v>
      </c>
      <c r="M201" t="s">
        <v>178</v>
      </c>
      <c r="N201" t="s">
        <v>178</v>
      </c>
      <c r="O201" t="s">
        <v>177</v>
      </c>
      <c r="P201" t="s">
        <v>178</v>
      </c>
      <c r="Q201" t="s">
        <v>178</v>
      </c>
      <c r="R201" t="s">
        <v>1891</v>
      </c>
      <c r="S201" t="s">
        <v>1892</v>
      </c>
      <c r="T201" t="s">
        <v>178</v>
      </c>
      <c r="V201" t="s">
        <v>601</v>
      </c>
      <c r="W201">
        <v>1570000</v>
      </c>
      <c r="X201">
        <v>0</v>
      </c>
      <c r="Y201" t="s">
        <v>178</v>
      </c>
      <c r="Z201" t="s">
        <v>1893</v>
      </c>
      <c r="AA201">
        <v>0</v>
      </c>
      <c r="AB201">
        <v>5.59999980032444E-3</v>
      </c>
      <c r="AC201">
        <v>2.3800000548362728E-2</v>
      </c>
      <c r="AD201">
        <v>0</v>
      </c>
      <c r="AE201">
        <v>3</v>
      </c>
      <c r="AF201">
        <v>7</v>
      </c>
      <c r="AG201">
        <v>0</v>
      </c>
      <c r="AH201">
        <v>12</v>
      </c>
      <c r="AI201">
        <v>0</v>
      </c>
      <c r="AJ201">
        <v>12</v>
      </c>
      <c r="AK201">
        <v>0</v>
      </c>
      <c r="AL201">
        <v>0</v>
      </c>
      <c r="AM201">
        <v>7.8999996185302734E-3</v>
      </c>
      <c r="AN201">
        <v>0</v>
      </c>
      <c r="AO201">
        <v>0</v>
      </c>
      <c r="AP201">
        <v>0</v>
      </c>
      <c r="AQ201">
        <v>0</v>
      </c>
      <c r="AR201">
        <v>0</v>
      </c>
      <c r="AS201">
        <v>0</v>
      </c>
      <c r="AT201">
        <v>3</v>
      </c>
      <c r="AU201">
        <v>0</v>
      </c>
      <c r="AV201">
        <v>0</v>
      </c>
      <c r="AW201">
        <v>12</v>
      </c>
      <c r="AX201">
        <v>0</v>
      </c>
      <c r="AY201">
        <v>0</v>
      </c>
      <c r="AZ201">
        <v>0</v>
      </c>
      <c r="BA201">
        <v>0</v>
      </c>
      <c r="BB201">
        <v>0</v>
      </c>
      <c r="BC201">
        <v>0</v>
      </c>
      <c r="BD201">
        <v>0</v>
      </c>
      <c r="BE201">
        <v>0</v>
      </c>
      <c r="BF201" t="s">
        <v>1853</v>
      </c>
      <c r="BG201" t="s">
        <v>1854</v>
      </c>
      <c r="BH201">
        <v>523333</v>
      </c>
      <c r="BI201">
        <v>0</v>
      </c>
      <c r="BK201">
        <v>0.88899999856948853</v>
      </c>
      <c r="BL201" t="s">
        <v>178</v>
      </c>
      <c r="BM201" t="s">
        <v>1855</v>
      </c>
      <c r="BO201" t="s">
        <v>178</v>
      </c>
      <c r="BR201">
        <v>0</v>
      </c>
      <c r="BS201">
        <v>0</v>
      </c>
      <c r="BT201" t="s">
        <v>178</v>
      </c>
      <c r="CA201" t="s">
        <v>177</v>
      </c>
      <c r="CB201" t="s">
        <v>1856</v>
      </c>
      <c r="CE201" t="s">
        <v>1902</v>
      </c>
      <c r="CF201" t="s">
        <v>1901</v>
      </c>
      <c r="CG201" t="s">
        <v>1903</v>
      </c>
      <c r="CH201" t="s">
        <v>1846</v>
      </c>
      <c r="CI201" t="s">
        <v>601</v>
      </c>
      <c r="CJ201" t="s">
        <v>49</v>
      </c>
      <c r="CK201" t="s">
        <v>2506</v>
      </c>
      <c r="CL201" t="s">
        <v>38</v>
      </c>
      <c r="CM201">
        <v>1570000</v>
      </c>
      <c r="CN201">
        <v>0</v>
      </c>
      <c r="CO201">
        <v>523333.34375</v>
      </c>
      <c r="CP201" t="s">
        <v>1853</v>
      </c>
      <c r="CQ201" t="s">
        <v>1854</v>
      </c>
      <c r="CR201">
        <v>3</v>
      </c>
      <c r="CS201" t="s">
        <v>40</v>
      </c>
      <c r="CT201">
        <v>1.3159999847412109</v>
      </c>
      <c r="CV201" t="s">
        <v>247</v>
      </c>
      <c r="CW201">
        <v>6</v>
      </c>
      <c r="CX201">
        <v>1</v>
      </c>
      <c r="CY201">
        <v>678815</v>
      </c>
      <c r="CZ201">
        <v>12</v>
      </c>
      <c r="DA201" t="s">
        <v>2507</v>
      </c>
      <c r="DB201" t="s">
        <v>250</v>
      </c>
      <c r="DC201">
        <v>1</v>
      </c>
      <c r="DD201">
        <v>3</v>
      </c>
      <c r="DE201" t="s">
        <v>2493</v>
      </c>
      <c r="DF201" t="s">
        <v>236</v>
      </c>
      <c r="DG201">
        <v>10</v>
      </c>
      <c r="DH201">
        <v>11</v>
      </c>
      <c r="DI201">
        <v>225771.328125</v>
      </c>
      <c r="DJ201">
        <v>0</v>
      </c>
      <c r="DK201" t="s">
        <v>2493</v>
      </c>
      <c r="DL201" t="s">
        <v>1873</v>
      </c>
      <c r="DM201">
        <v>10</v>
      </c>
      <c r="DN201">
        <v>0</v>
      </c>
      <c r="DO201" t="s">
        <v>1858</v>
      </c>
      <c r="DQ201">
        <v>0</v>
      </c>
      <c r="DR201">
        <v>5.9204115867614746</v>
      </c>
      <c r="DT201" t="s">
        <v>263</v>
      </c>
      <c r="DV201">
        <v>0</v>
      </c>
      <c r="DZ201" t="s">
        <v>167</v>
      </c>
      <c r="EA201">
        <v>0</v>
      </c>
      <c r="EB201">
        <v>0.88899999856948853</v>
      </c>
      <c r="ED201" t="s">
        <v>239</v>
      </c>
      <c r="EE201">
        <v>10</v>
      </c>
      <c r="EF201">
        <v>0</v>
      </c>
      <c r="EI201">
        <v>0</v>
      </c>
      <c r="EL201" t="s">
        <v>264</v>
      </c>
      <c r="EM201">
        <v>0</v>
      </c>
      <c r="EN201">
        <v>1000</v>
      </c>
      <c r="EO201" t="s">
        <v>1904</v>
      </c>
      <c r="EP201" t="s">
        <v>1861</v>
      </c>
      <c r="EQ201">
        <v>7</v>
      </c>
      <c r="ER201" t="s">
        <v>1905</v>
      </c>
      <c r="ES201" t="s">
        <v>170</v>
      </c>
      <c r="ET201">
        <v>10</v>
      </c>
      <c r="EV201" t="s">
        <v>256</v>
      </c>
      <c r="EW201">
        <v>0</v>
      </c>
      <c r="EX201" t="s">
        <v>1906</v>
      </c>
      <c r="EY201" t="s">
        <v>1866</v>
      </c>
      <c r="EZ201">
        <v>6</v>
      </c>
      <c r="FC201" t="s">
        <v>257</v>
      </c>
      <c r="FD201">
        <v>0</v>
      </c>
      <c r="FH201" s="179"/>
    </row>
    <row r="202" spans="1:164" ht="15" customHeight="1" x14ac:dyDescent="0.25">
      <c r="A202" t="s">
        <v>1907</v>
      </c>
      <c r="B202" t="s">
        <v>1908</v>
      </c>
      <c r="C202" t="s">
        <v>1909</v>
      </c>
      <c r="D202">
        <v>14</v>
      </c>
      <c r="E202" t="s">
        <v>1846</v>
      </c>
      <c r="F202" t="s">
        <v>1847</v>
      </c>
      <c r="G202" t="s">
        <v>1889</v>
      </c>
      <c r="K202" t="s">
        <v>1890</v>
      </c>
      <c r="L202">
        <v>0.15817199647426611</v>
      </c>
      <c r="M202" t="s">
        <v>178</v>
      </c>
      <c r="N202" t="s">
        <v>178</v>
      </c>
      <c r="O202" t="s">
        <v>177</v>
      </c>
      <c r="P202" t="s">
        <v>178</v>
      </c>
      <c r="Q202" t="s">
        <v>178</v>
      </c>
      <c r="R202" t="s">
        <v>1891</v>
      </c>
      <c r="S202" t="s">
        <v>1892</v>
      </c>
      <c r="T202" t="s">
        <v>178</v>
      </c>
      <c r="V202" t="s">
        <v>565</v>
      </c>
      <c r="W202">
        <v>35568000</v>
      </c>
      <c r="X202">
        <v>0</v>
      </c>
      <c r="Y202" t="s">
        <v>178</v>
      </c>
      <c r="Z202" t="s">
        <v>1893</v>
      </c>
      <c r="AA202">
        <v>0</v>
      </c>
      <c r="AB202">
        <v>3.0500000342726711E-2</v>
      </c>
      <c r="AC202">
        <v>0.29399999976158142</v>
      </c>
      <c r="AD202">
        <v>0</v>
      </c>
      <c r="AE202">
        <v>6</v>
      </c>
      <c r="AF202">
        <v>255</v>
      </c>
      <c r="AG202">
        <v>1</v>
      </c>
      <c r="AH202">
        <v>11</v>
      </c>
      <c r="AI202">
        <v>37</v>
      </c>
      <c r="AJ202">
        <v>37</v>
      </c>
      <c r="AK202">
        <v>1</v>
      </c>
      <c r="AL202">
        <v>0</v>
      </c>
      <c r="AM202">
        <v>0.68999999761581421</v>
      </c>
      <c r="AN202">
        <v>7</v>
      </c>
      <c r="AO202">
        <v>0</v>
      </c>
      <c r="AP202">
        <v>0</v>
      </c>
      <c r="AQ202">
        <v>0</v>
      </c>
      <c r="AR202">
        <v>0</v>
      </c>
      <c r="AS202">
        <v>1</v>
      </c>
      <c r="AT202">
        <v>0</v>
      </c>
      <c r="AU202">
        <v>0</v>
      </c>
      <c r="AV202">
        <v>0</v>
      </c>
      <c r="AW202">
        <v>0</v>
      </c>
      <c r="AX202">
        <v>0</v>
      </c>
      <c r="AY202">
        <v>0</v>
      </c>
      <c r="AZ202">
        <v>0</v>
      </c>
      <c r="BA202">
        <v>1</v>
      </c>
      <c r="BB202">
        <v>0</v>
      </c>
      <c r="BC202">
        <v>0</v>
      </c>
      <c r="BD202">
        <v>0</v>
      </c>
      <c r="BE202">
        <v>0</v>
      </c>
      <c r="BF202" t="s">
        <v>1853</v>
      </c>
      <c r="BG202" t="s">
        <v>1854</v>
      </c>
      <c r="BH202">
        <v>0</v>
      </c>
      <c r="BI202">
        <v>0</v>
      </c>
      <c r="BK202">
        <v>0</v>
      </c>
      <c r="BL202" t="s">
        <v>178</v>
      </c>
      <c r="BM202" t="s">
        <v>1855</v>
      </c>
      <c r="BO202" t="s">
        <v>178</v>
      </c>
      <c r="BR202">
        <v>1</v>
      </c>
      <c r="BS202">
        <v>0</v>
      </c>
      <c r="BT202" t="s">
        <v>178</v>
      </c>
      <c r="CA202" t="s">
        <v>177</v>
      </c>
      <c r="CB202" t="s">
        <v>1856</v>
      </c>
      <c r="CE202" t="s">
        <v>1908</v>
      </c>
      <c r="CF202" t="s">
        <v>1907</v>
      </c>
      <c r="CG202" t="s">
        <v>1909</v>
      </c>
      <c r="CH202" t="s">
        <v>1846</v>
      </c>
      <c r="CI202" t="s">
        <v>565</v>
      </c>
      <c r="CJ202" t="s">
        <v>49</v>
      </c>
      <c r="CK202" t="s">
        <v>2508</v>
      </c>
      <c r="CL202" t="s">
        <v>38</v>
      </c>
      <c r="CM202">
        <v>35568000</v>
      </c>
      <c r="CN202">
        <v>0</v>
      </c>
      <c r="CP202" t="s">
        <v>1853</v>
      </c>
      <c r="CQ202" t="s">
        <v>1854</v>
      </c>
      <c r="CR202">
        <v>6</v>
      </c>
      <c r="CS202" t="s">
        <v>40</v>
      </c>
      <c r="CT202">
        <v>0.61799997091293335</v>
      </c>
      <c r="CV202" t="s">
        <v>140</v>
      </c>
      <c r="CW202">
        <v>4</v>
      </c>
      <c r="CX202">
        <v>1</v>
      </c>
      <c r="CY202">
        <v>678815</v>
      </c>
      <c r="CZ202">
        <v>37</v>
      </c>
      <c r="DA202" t="s">
        <v>2505</v>
      </c>
      <c r="DB202" t="s">
        <v>250</v>
      </c>
      <c r="DC202">
        <v>1</v>
      </c>
      <c r="DD202">
        <v>0</v>
      </c>
      <c r="DE202" t="s">
        <v>2493</v>
      </c>
      <c r="DF202" t="s">
        <v>260</v>
      </c>
      <c r="DG202">
        <v>10</v>
      </c>
      <c r="DH202">
        <v>0</v>
      </c>
      <c r="DI202">
        <v>312687</v>
      </c>
      <c r="DJ202">
        <v>269098</v>
      </c>
      <c r="DK202" t="s">
        <v>2509</v>
      </c>
      <c r="DL202" t="s">
        <v>2510</v>
      </c>
      <c r="DM202">
        <v>2</v>
      </c>
      <c r="DN202">
        <v>0</v>
      </c>
      <c r="DO202" t="s">
        <v>2511</v>
      </c>
      <c r="DP202" t="s">
        <v>2512</v>
      </c>
      <c r="DQ202">
        <v>2</v>
      </c>
      <c r="DR202">
        <v>12.69084548950195</v>
      </c>
      <c r="DT202" t="s">
        <v>263</v>
      </c>
      <c r="DV202">
        <v>0</v>
      </c>
      <c r="DZ202" t="s">
        <v>167</v>
      </c>
      <c r="EA202">
        <v>0</v>
      </c>
      <c r="EB202">
        <v>0.78600001335144043</v>
      </c>
      <c r="ED202" t="s">
        <v>239</v>
      </c>
      <c r="EE202">
        <v>10</v>
      </c>
      <c r="EF202">
        <v>9.9999997764825821E-3</v>
      </c>
      <c r="EG202" t="s">
        <v>2513</v>
      </c>
      <c r="EH202" t="s">
        <v>2514</v>
      </c>
      <c r="EI202">
        <v>1</v>
      </c>
      <c r="EK202" t="s">
        <v>1895</v>
      </c>
      <c r="EL202" t="s">
        <v>169</v>
      </c>
      <c r="EM202">
        <v>1</v>
      </c>
      <c r="EN202">
        <v>5000</v>
      </c>
      <c r="EO202" t="s">
        <v>1896</v>
      </c>
      <c r="EP202" t="s">
        <v>1861</v>
      </c>
      <c r="EQ202">
        <v>7</v>
      </c>
      <c r="ER202" t="s">
        <v>2515</v>
      </c>
      <c r="ES202" t="s">
        <v>159</v>
      </c>
      <c r="ET202">
        <v>6</v>
      </c>
      <c r="EU202" t="s">
        <v>2516</v>
      </c>
      <c r="EV202" t="s">
        <v>1864</v>
      </c>
      <c r="EW202">
        <v>6</v>
      </c>
      <c r="EX202" t="s">
        <v>2517</v>
      </c>
      <c r="EY202" t="s">
        <v>1878</v>
      </c>
      <c r="EZ202">
        <v>3</v>
      </c>
      <c r="FC202" t="s">
        <v>152</v>
      </c>
      <c r="FD202">
        <v>10</v>
      </c>
      <c r="FH202" s="179"/>
    </row>
    <row r="203" spans="1:164" ht="15" customHeight="1" x14ac:dyDescent="0.25">
      <c r="A203" t="s">
        <v>1910</v>
      </c>
      <c r="B203" t="s">
        <v>1911</v>
      </c>
      <c r="C203" t="s">
        <v>1912</v>
      </c>
      <c r="D203">
        <v>14</v>
      </c>
      <c r="E203" t="s">
        <v>1846</v>
      </c>
      <c r="F203" t="s">
        <v>1847</v>
      </c>
      <c r="G203" t="s">
        <v>1913</v>
      </c>
      <c r="K203" t="s">
        <v>1914</v>
      </c>
      <c r="L203">
        <v>5.9018999338150017E-2</v>
      </c>
      <c r="M203" t="s">
        <v>178</v>
      </c>
      <c r="N203" t="s">
        <v>178</v>
      </c>
      <c r="O203" t="s">
        <v>177</v>
      </c>
      <c r="P203" t="s">
        <v>178</v>
      </c>
      <c r="Q203" t="s">
        <v>178</v>
      </c>
      <c r="R203" t="s">
        <v>1915</v>
      </c>
      <c r="S203" t="s">
        <v>1916</v>
      </c>
      <c r="T203" t="s">
        <v>178</v>
      </c>
      <c r="V203" t="s">
        <v>278</v>
      </c>
      <c r="W203">
        <v>3745000</v>
      </c>
      <c r="X203">
        <v>0</v>
      </c>
      <c r="Y203" t="s">
        <v>178</v>
      </c>
      <c r="Z203" t="s">
        <v>1893</v>
      </c>
      <c r="AA203">
        <v>0</v>
      </c>
      <c r="AB203">
        <v>4.999999888241291E-3</v>
      </c>
      <c r="AC203">
        <v>4.0000001899898052E-3</v>
      </c>
      <c r="AD203">
        <v>0</v>
      </c>
      <c r="AE203">
        <v>2</v>
      </c>
      <c r="AF203">
        <v>2</v>
      </c>
      <c r="AG203">
        <v>0</v>
      </c>
      <c r="AH203">
        <v>30</v>
      </c>
      <c r="AI203">
        <v>1</v>
      </c>
      <c r="AJ203">
        <v>30</v>
      </c>
      <c r="AK203">
        <v>0</v>
      </c>
      <c r="AL203">
        <v>8</v>
      </c>
      <c r="AM203">
        <v>0.2099999934434891</v>
      </c>
      <c r="AN203">
        <v>16</v>
      </c>
      <c r="AO203">
        <v>0</v>
      </c>
      <c r="AP203">
        <v>0</v>
      </c>
      <c r="AQ203">
        <v>0</v>
      </c>
      <c r="AR203">
        <v>0</v>
      </c>
      <c r="AS203">
        <v>0</v>
      </c>
      <c r="AT203">
        <v>0</v>
      </c>
      <c r="AU203">
        <v>0</v>
      </c>
      <c r="AV203">
        <v>0</v>
      </c>
      <c r="AW203">
        <v>0</v>
      </c>
      <c r="AX203">
        <v>0</v>
      </c>
      <c r="AY203">
        <v>8</v>
      </c>
      <c r="AZ203">
        <v>0</v>
      </c>
      <c r="BA203">
        <v>0</v>
      </c>
      <c r="BB203">
        <v>0</v>
      </c>
      <c r="BC203">
        <v>0</v>
      </c>
      <c r="BD203">
        <v>0</v>
      </c>
      <c r="BE203">
        <v>0</v>
      </c>
      <c r="BF203" t="s">
        <v>1917</v>
      </c>
      <c r="BG203" t="s">
        <v>1918</v>
      </c>
      <c r="BH203">
        <v>0</v>
      </c>
      <c r="BI203">
        <v>0</v>
      </c>
      <c r="BK203">
        <v>0.28999999165534968</v>
      </c>
      <c r="BL203" t="s">
        <v>178</v>
      </c>
      <c r="BM203" t="s">
        <v>1855</v>
      </c>
      <c r="BO203" t="s">
        <v>178</v>
      </c>
      <c r="BR203">
        <v>0</v>
      </c>
      <c r="BS203">
        <v>0</v>
      </c>
      <c r="BT203" t="s">
        <v>178</v>
      </c>
      <c r="CA203" t="s">
        <v>177</v>
      </c>
      <c r="CB203" t="s">
        <v>1856</v>
      </c>
      <c r="CE203" t="s">
        <v>1911</v>
      </c>
      <c r="CF203" t="s">
        <v>1910</v>
      </c>
      <c r="CG203" t="s">
        <v>1912</v>
      </c>
      <c r="CH203" t="s">
        <v>1846</v>
      </c>
      <c r="CI203" t="s">
        <v>278</v>
      </c>
      <c r="CJ203" t="s">
        <v>1037</v>
      </c>
      <c r="CL203" t="s">
        <v>38</v>
      </c>
      <c r="CM203">
        <v>3745000</v>
      </c>
      <c r="CN203">
        <v>0</v>
      </c>
      <c r="CP203" t="s">
        <v>1917</v>
      </c>
      <c r="CQ203" t="s">
        <v>1918</v>
      </c>
      <c r="CR203">
        <v>4</v>
      </c>
      <c r="CS203" t="s">
        <v>40</v>
      </c>
      <c r="CT203">
        <v>0.89999997615814209</v>
      </c>
      <c r="CU203" t="s">
        <v>1919</v>
      </c>
      <c r="CV203" t="s">
        <v>140</v>
      </c>
      <c r="CW203">
        <v>4</v>
      </c>
      <c r="CX203">
        <v>1</v>
      </c>
      <c r="CY203">
        <v>678815</v>
      </c>
      <c r="CZ203">
        <v>30</v>
      </c>
      <c r="DA203" t="s">
        <v>2518</v>
      </c>
      <c r="DB203" t="s">
        <v>250</v>
      </c>
      <c r="DC203">
        <v>1</v>
      </c>
      <c r="DD203">
        <v>0</v>
      </c>
      <c r="DE203" t="s">
        <v>2154</v>
      </c>
      <c r="DF203" t="s">
        <v>260</v>
      </c>
      <c r="DG203">
        <v>0</v>
      </c>
      <c r="DH203">
        <v>0</v>
      </c>
      <c r="DI203">
        <v>355136</v>
      </c>
      <c r="DJ203">
        <v>355136</v>
      </c>
      <c r="DK203" t="s">
        <v>1920</v>
      </c>
      <c r="DM203">
        <v>0</v>
      </c>
      <c r="DN203">
        <v>0</v>
      </c>
      <c r="DO203" t="s">
        <v>1858</v>
      </c>
      <c r="DQ203">
        <v>0</v>
      </c>
      <c r="DR203">
        <v>11.10398578643799</v>
      </c>
      <c r="DT203" t="s">
        <v>263</v>
      </c>
      <c r="DU203">
        <v>2</v>
      </c>
      <c r="DV203">
        <v>0</v>
      </c>
      <c r="DZ203" t="s">
        <v>167</v>
      </c>
      <c r="EA203">
        <v>0</v>
      </c>
      <c r="EB203">
        <v>0.28999999165534968</v>
      </c>
      <c r="ED203" t="s">
        <v>146</v>
      </c>
      <c r="EE203">
        <v>4</v>
      </c>
      <c r="EF203">
        <v>0</v>
      </c>
      <c r="EI203">
        <v>0</v>
      </c>
      <c r="EK203" t="s">
        <v>1895</v>
      </c>
      <c r="EL203" t="s">
        <v>169</v>
      </c>
      <c r="EM203">
        <v>1</v>
      </c>
      <c r="EN203">
        <v>2000</v>
      </c>
      <c r="EO203" t="s">
        <v>1904</v>
      </c>
      <c r="EP203" t="s">
        <v>1861</v>
      </c>
      <c r="EQ203">
        <v>7</v>
      </c>
      <c r="ER203" t="s">
        <v>1921</v>
      </c>
      <c r="ES203" t="s">
        <v>159</v>
      </c>
      <c r="ET203">
        <v>6</v>
      </c>
      <c r="EU203" t="s">
        <v>1922</v>
      </c>
      <c r="EV203" t="s">
        <v>1899</v>
      </c>
      <c r="EW203">
        <v>3</v>
      </c>
      <c r="EX203" t="s">
        <v>1923</v>
      </c>
      <c r="EY203" t="s">
        <v>1900</v>
      </c>
      <c r="EZ203">
        <v>10</v>
      </c>
      <c r="FC203" t="s">
        <v>257</v>
      </c>
      <c r="FD203">
        <v>0</v>
      </c>
      <c r="FH203" s="179"/>
    </row>
    <row r="204" spans="1:164" ht="15" customHeight="1" x14ac:dyDescent="0.25">
      <c r="A204" t="s">
        <v>1924</v>
      </c>
      <c r="B204" t="s">
        <v>1925</v>
      </c>
      <c r="C204" t="s">
        <v>1926</v>
      </c>
      <c r="D204">
        <v>14</v>
      </c>
      <c r="E204" t="s">
        <v>1846</v>
      </c>
      <c r="F204" t="s">
        <v>1847</v>
      </c>
      <c r="G204" t="s">
        <v>1848</v>
      </c>
      <c r="K204" t="s">
        <v>1849</v>
      </c>
      <c r="L204">
        <v>5.426499992609024E-2</v>
      </c>
      <c r="M204" t="s">
        <v>178</v>
      </c>
      <c r="N204" t="s">
        <v>178</v>
      </c>
      <c r="O204" t="s">
        <v>177</v>
      </c>
      <c r="P204" t="s">
        <v>178</v>
      </c>
      <c r="Q204" t="s">
        <v>178</v>
      </c>
      <c r="R204" t="s">
        <v>1891</v>
      </c>
      <c r="S204" t="s">
        <v>1892</v>
      </c>
      <c r="T204" t="s">
        <v>178</v>
      </c>
      <c r="V204" t="s">
        <v>565</v>
      </c>
      <c r="W204">
        <v>21234000</v>
      </c>
      <c r="X204">
        <v>0</v>
      </c>
      <c r="Y204" t="s">
        <v>178</v>
      </c>
      <c r="Z204" t="s">
        <v>1893</v>
      </c>
      <c r="AA204">
        <v>0</v>
      </c>
      <c r="AB204">
        <v>0.1142000034451485</v>
      </c>
      <c r="AC204">
        <v>0.29010000824928278</v>
      </c>
      <c r="AD204">
        <v>0</v>
      </c>
      <c r="AE204">
        <v>136</v>
      </c>
      <c r="AF204">
        <v>445</v>
      </c>
      <c r="AG204">
        <v>107</v>
      </c>
      <c r="AH204">
        <v>615</v>
      </c>
      <c r="AI204">
        <v>354</v>
      </c>
      <c r="AJ204">
        <v>615</v>
      </c>
      <c r="AK204">
        <v>1</v>
      </c>
      <c r="AL204">
        <v>0</v>
      </c>
      <c r="AM204">
        <v>3.9440000057220459</v>
      </c>
      <c r="AN204">
        <v>34</v>
      </c>
      <c r="AO204">
        <v>0</v>
      </c>
      <c r="AP204">
        <v>0</v>
      </c>
      <c r="AQ204">
        <v>0</v>
      </c>
      <c r="AR204">
        <v>0</v>
      </c>
      <c r="AS204">
        <v>119</v>
      </c>
      <c r="AT204">
        <v>54</v>
      </c>
      <c r="AU204">
        <v>0</v>
      </c>
      <c r="AV204">
        <v>104</v>
      </c>
      <c r="AW204">
        <v>167</v>
      </c>
      <c r="AX204">
        <v>0</v>
      </c>
      <c r="AY204">
        <v>0</v>
      </c>
      <c r="AZ204">
        <v>1</v>
      </c>
      <c r="BA204">
        <v>8</v>
      </c>
      <c r="BB204">
        <v>0</v>
      </c>
      <c r="BC204">
        <v>0</v>
      </c>
      <c r="BD204">
        <v>0</v>
      </c>
      <c r="BE204">
        <v>0</v>
      </c>
      <c r="BF204" t="s">
        <v>1853</v>
      </c>
      <c r="BG204" t="s">
        <v>1854</v>
      </c>
      <c r="BH204">
        <v>393222</v>
      </c>
      <c r="BI204">
        <v>0.10000000149011611</v>
      </c>
      <c r="BK204">
        <v>0.77899998426437378</v>
      </c>
      <c r="BL204" t="s">
        <v>178</v>
      </c>
      <c r="BM204" t="s">
        <v>1855</v>
      </c>
      <c r="BO204" t="s">
        <v>178</v>
      </c>
      <c r="BR204">
        <v>0</v>
      </c>
      <c r="BS204">
        <v>0</v>
      </c>
      <c r="BT204" t="s">
        <v>178</v>
      </c>
      <c r="CA204" t="s">
        <v>177</v>
      </c>
      <c r="CB204" t="s">
        <v>1856</v>
      </c>
      <c r="CE204" t="s">
        <v>1925</v>
      </c>
      <c r="CF204" t="s">
        <v>1924</v>
      </c>
      <c r="CG204" t="s">
        <v>1926</v>
      </c>
      <c r="CH204" t="s">
        <v>1846</v>
      </c>
      <c r="CI204" t="s">
        <v>565</v>
      </c>
      <c r="CJ204" t="s">
        <v>49</v>
      </c>
      <c r="CK204" t="s">
        <v>2519</v>
      </c>
      <c r="CL204" t="s">
        <v>38</v>
      </c>
      <c r="CM204">
        <v>21234000</v>
      </c>
      <c r="CN204">
        <v>0.10000000149011611</v>
      </c>
      <c r="CO204">
        <v>393222.21875</v>
      </c>
      <c r="CP204" t="s">
        <v>1853</v>
      </c>
      <c r="CQ204" t="s">
        <v>1854</v>
      </c>
      <c r="CR204">
        <v>136</v>
      </c>
      <c r="CS204" t="s">
        <v>40</v>
      </c>
      <c r="CT204">
        <v>0.70399999618530273</v>
      </c>
      <c r="CV204" t="s">
        <v>140</v>
      </c>
      <c r="CW204">
        <v>4</v>
      </c>
      <c r="CX204">
        <v>1</v>
      </c>
      <c r="CY204">
        <v>678815</v>
      </c>
      <c r="CZ204">
        <v>615</v>
      </c>
      <c r="DA204" t="s">
        <v>2520</v>
      </c>
      <c r="DB204" t="s">
        <v>250</v>
      </c>
      <c r="DC204">
        <v>1</v>
      </c>
      <c r="DD204">
        <v>54</v>
      </c>
      <c r="DE204" t="s">
        <v>2521</v>
      </c>
      <c r="DF204" t="s">
        <v>142</v>
      </c>
      <c r="DG204">
        <v>4</v>
      </c>
      <c r="DH204">
        <v>98</v>
      </c>
      <c r="DI204">
        <v>7162934.5</v>
      </c>
      <c r="DJ204">
        <v>3198310</v>
      </c>
      <c r="DK204" t="s">
        <v>2522</v>
      </c>
      <c r="DL204" t="s">
        <v>1857</v>
      </c>
      <c r="DM204">
        <v>6</v>
      </c>
      <c r="DN204">
        <v>0</v>
      </c>
      <c r="DO204" t="s">
        <v>1858</v>
      </c>
      <c r="DQ204">
        <v>0</v>
      </c>
      <c r="DR204">
        <v>8.9580707550048828</v>
      </c>
      <c r="DT204" t="s">
        <v>263</v>
      </c>
      <c r="DV204">
        <v>0</v>
      </c>
      <c r="DZ204" t="s">
        <v>167</v>
      </c>
      <c r="EA204">
        <v>0</v>
      </c>
      <c r="EB204">
        <v>0.77899998426437378</v>
      </c>
      <c r="ED204" t="s">
        <v>239</v>
      </c>
      <c r="EE204">
        <v>10</v>
      </c>
      <c r="EF204">
        <v>0</v>
      </c>
      <c r="EI204">
        <v>0</v>
      </c>
      <c r="EK204" t="s">
        <v>1895</v>
      </c>
      <c r="EL204" t="s">
        <v>169</v>
      </c>
      <c r="EM204">
        <v>1</v>
      </c>
      <c r="EN204">
        <v>5000</v>
      </c>
      <c r="EO204" t="s">
        <v>1927</v>
      </c>
      <c r="EP204" t="s">
        <v>1861</v>
      </c>
      <c r="EQ204">
        <v>7</v>
      </c>
      <c r="ER204" t="s">
        <v>1928</v>
      </c>
      <c r="ES204" t="s">
        <v>170</v>
      </c>
      <c r="ET204">
        <v>10</v>
      </c>
      <c r="EU204" t="s">
        <v>1929</v>
      </c>
      <c r="EV204" t="s">
        <v>1899</v>
      </c>
      <c r="EW204">
        <v>3</v>
      </c>
      <c r="EX204" t="s">
        <v>1930</v>
      </c>
      <c r="EY204" t="s">
        <v>1900</v>
      </c>
      <c r="EZ204">
        <v>10</v>
      </c>
      <c r="FC204" t="s">
        <v>257</v>
      </c>
      <c r="FD204">
        <v>0</v>
      </c>
      <c r="FH204" s="179"/>
    </row>
    <row r="205" spans="1:164" ht="15" customHeight="1" x14ac:dyDescent="0.25">
      <c r="A205" t="s">
        <v>1931</v>
      </c>
      <c r="B205" t="s">
        <v>1932</v>
      </c>
      <c r="C205" t="s">
        <v>1933</v>
      </c>
      <c r="D205">
        <v>14</v>
      </c>
      <c r="E205" t="s">
        <v>1846</v>
      </c>
      <c r="F205" t="s">
        <v>1847</v>
      </c>
      <c r="G205" t="s">
        <v>1848</v>
      </c>
      <c r="K205" t="s">
        <v>1934</v>
      </c>
      <c r="L205">
        <v>7.8800000483170152E-4</v>
      </c>
      <c r="M205" t="s">
        <v>178</v>
      </c>
      <c r="N205" t="s">
        <v>178</v>
      </c>
      <c r="O205" t="s">
        <v>177</v>
      </c>
      <c r="P205" t="s">
        <v>178</v>
      </c>
      <c r="Q205" t="s">
        <v>178</v>
      </c>
      <c r="R205" t="s">
        <v>1935</v>
      </c>
      <c r="S205" t="s">
        <v>1936</v>
      </c>
      <c r="T205" t="s">
        <v>178</v>
      </c>
      <c r="V205" t="s">
        <v>565</v>
      </c>
      <c r="W205">
        <v>224000</v>
      </c>
      <c r="X205">
        <v>0</v>
      </c>
      <c r="Y205" t="s">
        <v>177</v>
      </c>
      <c r="Z205" t="s">
        <v>1937</v>
      </c>
      <c r="AA205">
        <v>45000</v>
      </c>
      <c r="AB205">
        <v>1.300000003539026E-3</v>
      </c>
      <c r="AC205">
        <v>0</v>
      </c>
      <c r="AD205">
        <v>0.2199999988079071</v>
      </c>
      <c r="AE205">
        <v>0</v>
      </c>
      <c r="AF205">
        <v>0</v>
      </c>
      <c r="AG205">
        <v>0</v>
      </c>
      <c r="AH205">
        <v>0</v>
      </c>
      <c r="AI205">
        <v>0</v>
      </c>
      <c r="AJ205">
        <v>0</v>
      </c>
      <c r="AK205">
        <v>0</v>
      </c>
      <c r="AL205">
        <v>0</v>
      </c>
      <c r="AM205">
        <v>0.17862999439239499</v>
      </c>
      <c r="AN205">
        <v>2</v>
      </c>
      <c r="AO205">
        <v>0</v>
      </c>
      <c r="AP205">
        <v>0</v>
      </c>
      <c r="AQ205">
        <v>0</v>
      </c>
      <c r="AR205">
        <v>0</v>
      </c>
      <c r="AS205">
        <v>0</v>
      </c>
      <c r="AT205">
        <v>0</v>
      </c>
      <c r="AU205">
        <v>0</v>
      </c>
      <c r="AV205">
        <v>0</v>
      </c>
      <c r="AW205">
        <v>0</v>
      </c>
      <c r="AX205">
        <v>0</v>
      </c>
      <c r="AY205">
        <v>0</v>
      </c>
      <c r="AZ205">
        <v>0</v>
      </c>
      <c r="BA205">
        <v>2</v>
      </c>
      <c r="BB205">
        <v>0</v>
      </c>
      <c r="BC205">
        <v>0</v>
      </c>
      <c r="BD205">
        <v>0</v>
      </c>
      <c r="BE205">
        <v>0</v>
      </c>
      <c r="BF205" t="s">
        <v>1938</v>
      </c>
      <c r="BG205" t="s">
        <v>1918</v>
      </c>
      <c r="BH205">
        <v>0</v>
      </c>
      <c r="BI205">
        <v>0</v>
      </c>
      <c r="BK205">
        <v>0</v>
      </c>
      <c r="BL205" t="s">
        <v>178</v>
      </c>
      <c r="BM205" t="s">
        <v>1855</v>
      </c>
      <c r="BO205" t="s">
        <v>178</v>
      </c>
      <c r="BR205">
        <v>0</v>
      </c>
      <c r="BS205">
        <v>0</v>
      </c>
      <c r="BT205" t="s">
        <v>178</v>
      </c>
      <c r="CA205" t="s">
        <v>177</v>
      </c>
      <c r="CB205" t="s">
        <v>1856</v>
      </c>
      <c r="CE205" t="s">
        <v>1932</v>
      </c>
      <c r="CF205" t="s">
        <v>1931</v>
      </c>
      <c r="CG205" t="s">
        <v>1933</v>
      </c>
      <c r="CH205" t="s">
        <v>1846</v>
      </c>
      <c r="CI205" t="s">
        <v>565</v>
      </c>
      <c r="CJ205" t="s">
        <v>49</v>
      </c>
      <c r="CK205" t="s">
        <v>2523</v>
      </c>
      <c r="CL205" t="s">
        <v>38</v>
      </c>
      <c r="CM205">
        <v>224000</v>
      </c>
      <c r="CN205">
        <v>0</v>
      </c>
      <c r="CP205" t="s">
        <v>501</v>
      </c>
      <c r="CQ205" t="s">
        <v>1918</v>
      </c>
      <c r="CR205">
        <v>0</v>
      </c>
      <c r="CS205" t="s">
        <v>40</v>
      </c>
      <c r="CT205">
        <v>0.30000001192092901</v>
      </c>
      <c r="CU205" t="s">
        <v>2524</v>
      </c>
      <c r="CV205" t="s">
        <v>259</v>
      </c>
      <c r="CW205">
        <v>2</v>
      </c>
      <c r="CX205">
        <v>1</v>
      </c>
      <c r="CY205">
        <v>10116</v>
      </c>
      <c r="CZ205">
        <v>0</v>
      </c>
      <c r="DA205" t="s">
        <v>2507</v>
      </c>
      <c r="DB205" t="s">
        <v>250</v>
      </c>
      <c r="DC205">
        <v>1</v>
      </c>
      <c r="DD205">
        <v>0</v>
      </c>
      <c r="DE205" t="s">
        <v>2493</v>
      </c>
      <c r="DF205" t="s">
        <v>260</v>
      </c>
      <c r="DG205">
        <v>0</v>
      </c>
      <c r="DH205">
        <v>0</v>
      </c>
      <c r="DI205">
        <v>0</v>
      </c>
      <c r="DJ205">
        <v>0</v>
      </c>
      <c r="DK205" t="s">
        <v>1920</v>
      </c>
      <c r="DM205">
        <v>0</v>
      </c>
      <c r="DN205">
        <v>0</v>
      </c>
      <c r="DO205" t="s">
        <v>1858</v>
      </c>
      <c r="DQ205">
        <v>0</v>
      </c>
      <c r="DR205">
        <v>0.44154548645019531</v>
      </c>
      <c r="DT205" t="s">
        <v>263</v>
      </c>
      <c r="DU205">
        <v>2</v>
      </c>
      <c r="DV205">
        <v>0</v>
      </c>
      <c r="DZ205" t="s">
        <v>167</v>
      </c>
      <c r="EA205">
        <v>0</v>
      </c>
      <c r="EB205">
        <v>0.95999997854232788</v>
      </c>
      <c r="ED205" t="s">
        <v>239</v>
      </c>
      <c r="EE205">
        <v>10</v>
      </c>
      <c r="EF205">
        <v>0</v>
      </c>
      <c r="EI205">
        <v>0</v>
      </c>
      <c r="EK205" t="s">
        <v>1895</v>
      </c>
      <c r="EL205" t="s">
        <v>169</v>
      </c>
      <c r="EM205">
        <v>1</v>
      </c>
      <c r="EN205">
        <v>2000</v>
      </c>
      <c r="EO205" t="s">
        <v>1904</v>
      </c>
      <c r="EP205" t="s">
        <v>1861</v>
      </c>
      <c r="EQ205">
        <v>7</v>
      </c>
      <c r="ER205" t="s">
        <v>1939</v>
      </c>
      <c r="ES205" t="s">
        <v>159</v>
      </c>
      <c r="ET205">
        <v>6</v>
      </c>
      <c r="EU205" t="s">
        <v>1929</v>
      </c>
      <c r="EV205" t="s">
        <v>1899</v>
      </c>
      <c r="EW205">
        <v>3</v>
      </c>
      <c r="EX205" t="s">
        <v>1940</v>
      </c>
      <c r="EY205" t="s">
        <v>1866</v>
      </c>
      <c r="EZ205">
        <v>6</v>
      </c>
      <c r="FC205" t="s">
        <v>257</v>
      </c>
      <c r="FD205">
        <v>0</v>
      </c>
      <c r="FH205" s="179"/>
    </row>
    <row r="206" spans="1:164" ht="15" customHeight="1" x14ac:dyDescent="0.25">
      <c r="A206" t="s">
        <v>1941</v>
      </c>
      <c r="B206" t="s">
        <v>1942</v>
      </c>
      <c r="C206" t="s">
        <v>1943</v>
      </c>
      <c r="D206">
        <v>14</v>
      </c>
      <c r="E206" t="s">
        <v>1846</v>
      </c>
      <c r="F206" t="s">
        <v>1944</v>
      </c>
      <c r="G206" t="s">
        <v>1945</v>
      </c>
      <c r="K206" t="s">
        <v>1946</v>
      </c>
      <c r="L206">
        <v>2.2345999255776409E-2</v>
      </c>
      <c r="M206" t="s">
        <v>177</v>
      </c>
      <c r="N206" t="s">
        <v>178</v>
      </c>
      <c r="O206" t="s">
        <v>178</v>
      </c>
      <c r="P206" t="s">
        <v>178</v>
      </c>
      <c r="Q206" t="s">
        <v>178</v>
      </c>
      <c r="R206" t="s">
        <v>1947</v>
      </c>
      <c r="S206" t="s">
        <v>1948</v>
      </c>
      <c r="T206" t="s">
        <v>177</v>
      </c>
      <c r="U206" t="s">
        <v>1949</v>
      </c>
      <c r="V206" t="s">
        <v>609</v>
      </c>
      <c r="W206">
        <v>358000</v>
      </c>
      <c r="X206">
        <v>0</v>
      </c>
      <c r="Y206" t="s">
        <v>177</v>
      </c>
      <c r="Z206" t="s">
        <v>1950</v>
      </c>
      <c r="AA206">
        <v>71600</v>
      </c>
      <c r="AB206">
        <v>2.199999988079071E-2</v>
      </c>
      <c r="AC206">
        <v>0</v>
      </c>
      <c r="AD206">
        <v>0</v>
      </c>
      <c r="AE206">
        <v>0</v>
      </c>
      <c r="AF206">
        <v>0</v>
      </c>
      <c r="AG206">
        <v>0</v>
      </c>
      <c r="AH206">
        <v>0</v>
      </c>
      <c r="AI206">
        <v>0</v>
      </c>
      <c r="AJ206">
        <v>0</v>
      </c>
      <c r="AK206">
        <v>0</v>
      </c>
      <c r="AL206">
        <v>4</v>
      </c>
      <c r="AM206">
        <v>0.31999999284744263</v>
      </c>
      <c r="AN206">
        <v>4</v>
      </c>
      <c r="AO206">
        <v>1.0000000474974511E-3</v>
      </c>
      <c r="AP206">
        <v>1</v>
      </c>
      <c r="AQ206">
        <v>0</v>
      </c>
      <c r="AR206">
        <v>0</v>
      </c>
      <c r="AS206">
        <v>0</v>
      </c>
      <c r="AT206">
        <v>0</v>
      </c>
      <c r="AU206">
        <v>0</v>
      </c>
      <c r="AV206">
        <v>0</v>
      </c>
      <c r="AW206">
        <v>0</v>
      </c>
      <c r="AX206">
        <v>0</v>
      </c>
      <c r="AY206">
        <v>0</v>
      </c>
      <c r="AZ206">
        <v>0</v>
      </c>
      <c r="BA206">
        <v>0</v>
      </c>
      <c r="BB206">
        <v>0</v>
      </c>
      <c r="BC206">
        <v>1</v>
      </c>
      <c r="BD206">
        <v>0</v>
      </c>
      <c r="BE206">
        <v>0</v>
      </c>
      <c r="BF206" t="s">
        <v>1917</v>
      </c>
      <c r="BG206" t="s">
        <v>1917</v>
      </c>
      <c r="BH206">
        <v>0</v>
      </c>
      <c r="BI206">
        <v>0</v>
      </c>
      <c r="BK206">
        <v>0</v>
      </c>
      <c r="BL206" t="s">
        <v>178</v>
      </c>
      <c r="BM206" t="s">
        <v>1855</v>
      </c>
      <c r="BO206" t="s">
        <v>178</v>
      </c>
      <c r="BR206">
        <v>0</v>
      </c>
      <c r="BS206">
        <v>0</v>
      </c>
      <c r="BT206" t="s">
        <v>177</v>
      </c>
      <c r="BV206" t="s">
        <v>1951</v>
      </c>
      <c r="BX206" t="s">
        <v>1952</v>
      </c>
      <c r="CA206" t="s">
        <v>177</v>
      </c>
      <c r="CB206" t="s">
        <v>1856</v>
      </c>
      <c r="CE206" t="s">
        <v>1942</v>
      </c>
      <c r="CF206" t="s">
        <v>1941</v>
      </c>
      <c r="CG206" t="s">
        <v>1943</v>
      </c>
      <c r="CH206" t="s">
        <v>1846</v>
      </c>
      <c r="CI206" t="s">
        <v>609</v>
      </c>
      <c r="CJ206" t="s">
        <v>1037</v>
      </c>
      <c r="CK206" t="s">
        <v>2525</v>
      </c>
      <c r="CL206" t="s">
        <v>51</v>
      </c>
      <c r="CM206">
        <v>358000</v>
      </c>
      <c r="CN206">
        <v>0</v>
      </c>
      <c r="CP206" t="s">
        <v>1917</v>
      </c>
      <c r="CQ206" t="s">
        <v>1961</v>
      </c>
      <c r="CR206">
        <v>0</v>
      </c>
      <c r="CS206" t="s">
        <v>40</v>
      </c>
      <c r="CT206">
        <v>9.1999998092651367</v>
      </c>
      <c r="CU206" t="s">
        <v>2526</v>
      </c>
      <c r="CV206" t="s">
        <v>2527</v>
      </c>
      <c r="CW206">
        <v>10</v>
      </c>
      <c r="CX206">
        <v>1</v>
      </c>
      <c r="CY206">
        <v>1788</v>
      </c>
      <c r="CZ206">
        <v>0</v>
      </c>
      <c r="DA206" t="s">
        <v>1961</v>
      </c>
      <c r="DC206">
        <v>0</v>
      </c>
      <c r="DD206">
        <v>0</v>
      </c>
      <c r="DE206" t="s">
        <v>1961</v>
      </c>
      <c r="DG206">
        <v>0</v>
      </c>
      <c r="DH206">
        <v>0</v>
      </c>
      <c r="DI206">
        <v>0</v>
      </c>
      <c r="DJ206">
        <v>0</v>
      </c>
      <c r="DK206" t="s">
        <v>1961</v>
      </c>
      <c r="DM206">
        <v>0</v>
      </c>
      <c r="DN206">
        <v>0</v>
      </c>
      <c r="DO206" t="s">
        <v>1960</v>
      </c>
      <c r="DQ206">
        <v>0</v>
      </c>
      <c r="DR206">
        <v>90.517829895019531</v>
      </c>
      <c r="DT206" t="s">
        <v>166</v>
      </c>
      <c r="DU206">
        <v>10</v>
      </c>
      <c r="DV206">
        <v>0</v>
      </c>
      <c r="DZ206" t="s">
        <v>167</v>
      </c>
      <c r="EA206">
        <v>0</v>
      </c>
      <c r="EB206">
        <v>0.9100000262260437</v>
      </c>
      <c r="ED206" t="s">
        <v>252</v>
      </c>
      <c r="EE206">
        <v>1</v>
      </c>
      <c r="EF206">
        <v>0</v>
      </c>
      <c r="EI206">
        <v>0</v>
      </c>
      <c r="EK206" t="s">
        <v>1895</v>
      </c>
      <c r="EL206" t="s">
        <v>169</v>
      </c>
      <c r="EM206">
        <v>1</v>
      </c>
      <c r="EN206">
        <v>21650</v>
      </c>
      <c r="EO206" t="s">
        <v>2528</v>
      </c>
      <c r="EP206" t="s">
        <v>1963</v>
      </c>
      <c r="EQ206">
        <v>4</v>
      </c>
      <c r="ER206" t="s">
        <v>1906</v>
      </c>
      <c r="ES206" t="s">
        <v>170</v>
      </c>
      <c r="ET206">
        <v>10</v>
      </c>
      <c r="EV206" t="s">
        <v>256</v>
      </c>
      <c r="EW206">
        <v>0</v>
      </c>
      <c r="EX206" t="s">
        <v>2529</v>
      </c>
      <c r="EY206" t="s">
        <v>1900</v>
      </c>
      <c r="EZ206">
        <v>10</v>
      </c>
      <c r="FB206" t="s">
        <v>2530</v>
      </c>
      <c r="FC206" t="s">
        <v>2531</v>
      </c>
      <c r="FD206">
        <v>4</v>
      </c>
      <c r="FH206" s="179"/>
    </row>
    <row r="207" spans="1:164" ht="15" customHeight="1" x14ac:dyDescent="0.25">
      <c r="A207" t="s">
        <v>1953</v>
      </c>
      <c r="B207" t="s">
        <v>1954</v>
      </c>
      <c r="C207" t="s">
        <v>1955</v>
      </c>
      <c r="D207">
        <v>14</v>
      </c>
      <c r="E207" t="s">
        <v>1846</v>
      </c>
      <c r="F207" t="s">
        <v>1956</v>
      </c>
      <c r="G207" t="s">
        <v>1957</v>
      </c>
      <c r="K207" t="s">
        <v>1958</v>
      </c>
      <c r="L207">
        <v>4552.10986328125</v>
      </c>
      <c r="M207" t="s">
        <v>177</v>
      </c>
      <c r="N207" t="s">
        <v>178</v>
      </c>
      <c r="O207" t="s">
        <v>177</v>
      </c>
      <c r="P207" t="s">
        <v>177</v>
      </c>
      <c r="Q207" t="s">
        <v>178</v>
      </c>
      <c r="R207" t="s">
        <v>1956</v>
      </c>
      <c r="S207" t="s">
        <v>1959</v>
      </c>
      <c r="T207" t="s">
        <v>178</v>
      </c>
      <c r="V207" t="s">
        <v>290</v>
      </c>
      <c r="W207">
        <v>50000</v>
      </c>
      <c r="X207">
        <v>0</v>
      </c>
      <c r="Y207" t="s">
        <v>177</v>
      </c>
      <c r="Z207" t="s">
        <v>1937</v>
      </c>
      <c r="AA207">
        <v>25000</v>
      </c>
      <c r="AB207">
        <v>937</v>
      </c>
      <c r="AC207">
        <v>1155</v>
      </c>
      <c r="AD207">
        <v>0</v>
      </c>
      <c r="AE207">
        <v>823</v>
      </c>
      <c r="AF207">
        <v>0</v>
      </c>
      <c r="AG207">
        <v>44</v>
      </c>
      <c r="AH207">
        <v>0</v>
      </c>
      <c r="AI207">
        <v>0</v>
      </c>
      <c r="AJ207">
        <v>1629</v>
      </c>
      <c r="AK207">
        <v>2</v>
      </c>
      <c r="AL207">
        <v>70</v>
      </c>
      <c r="AM207">
        <v>288</v>
      </c>
      <c r="AN207">
        <v>489</v>
      </c>
      <c r="AO207">
        <v>246</v>
      </c>
      <c r="AP207">
        <v>0</v>
      </c>
      <c r="AQ207">
        <v>0</v>
      </c>
      <c r="AR207">
        <v>0</v>
      </c>
      <c r="AS207">
        <v>44</v>
      </c>
      <c r="AT207">
        <v>0</v>
      </c>
      <c r="AU207">
        <v>0</v>
      </c>
      <c r="AV207">
        <v>0</v>
      </c>
      <c r="AW207">
        <v>0</v>
      </c>
      <c r="AX207">
        <v>0</v>
      </c>
      <c r="AY207">
        <v>0</v>
      </c>
      <c r="AZ207">
        <v>0</v>
      </c>
      <c r="BA207">
        <v>0</v>
      </c>
      <c r="BB207">
        <v>0</v>
      </c>
      <c r="BC207">
        <v>0</v>
      </c>
      <c r="BD207">
        <v>0</v>
      </c>
      <c r="BE207">
        <v>0</v>
      </c>
      <c r="BF207" t="s">
        <v>501</v>
      </c>
      <c r="BG207" t="s">
        <v>501</v>
      </c>
      <c r="BH207">
        <v>0</v>
      </c>
      <c r="BI207">
        <v>0</v>
      </c>
      <c r="BK207">
        <v>0.56000000238418579</v>
      </c>
      <c r="BL207" t="s">
        <v>178</v>
      </c>
      <c r="BM207" t="s">
        <v>1855</v>
      </c>
      <c r="BO207" t="s">
        <v>178</v>
      </c>
      <c r="BR207">
        <v>0</v>
      </c>
      <c r="BS207">
        <v>0</v>
      </c>
      <c r="BT207" t="s">
        <v>178</v>
      </c>
      <c r="CA207" t="s">
        <v>177</v>
      </c>
      <c r="CB207" t="s">
        <v>1856</v>
      </c>
      <c r="CE207" t="s">
        <v>1954</v>
      </c>
      <c r="CF207" t="s">
        <v>1953</v>
      </c>
      <c r="CG207" t="s">
        <v>1955</v>
      </c>
      <c r="CH207" t="s">
        <v>1846</v>
      </c>
      <c r="CI207" t="s">
        <v>290</v>
      </c>
      <c r="CJ207" t="s">
        <v>36</v>
      </c>
      <c r="CL207" t="s">
        <v>38</v>
      </c>
      <c r="CM207">
        <v>50000</v>
      </c>
      <c r="CN207">
        <v>0</v>
      </c>
      <c r="CP207" t="s">
        <v>501</v>
      </c>
      <c r="CQ207" t="s">
        <v>1960</v>
      </c>
      <c r="CR207">
        <v>823</v>
      </c>
      <c r="CS207" t="s">
        <v>40</v>
      </c>
      <c r="CT207">
        <v>0.4699999988079071</v>
      </c>
      <c r="CU207" t="s">
        <v>1960</v>
      </c>
      <c r="CV207" t="s">
        <v>1960</v>
      </c>
      <c r="CW207">
        <v>0</v>
      </c>
      <c r="CX207">
        <v>1</v>
      </c>
      <c r="CY207">
        <v>3913</v>
      </c>
      <c r="CZ207">
        <v>1629</v>
      </c>
      <c r="DA207" t="s">
        <v>1960</v>
      </c>
      <c r="DC207">
        <v>0</v>
      </c>
      <c r="DD207">
        <v>0</v>
      </c>
      <c r="DE207" t="s">
        <v>1961</v>
      </c>
      <c r="DG207">
        <v>0</v>
      </c>
      <c r="DI207">
        <v>0</v>
      </c>
      <c r="DJ207">
        <v>0</v>
      </c>
      <c r="DK207" t="s">
        <v>1960</v>
      </c>
      <c r="DM207">
        <v>0</v>
      </c>
      <c r="DN207">
        <v>0</v>
      </c>
      <c r="DO207" t="s">
        <v>1960</v>
      </c>
      <c r="DQ207">
        <v>0</v>
      </c>
      <c r="DR207">
        <v>0</v>
      </c>
      <c r="DS207" t="s">
        <v>1960</v>
      </c>
      <c r="DZ207" t="s">
        <v>167</v>
      </c>
      <c r="EA207">
        <v>0</v>
      </c>
      <c r="EB207">
        <v>0.56000000238418579</v>
      </c>
      <c r="ED207" t="s">
        <v>168</v>
      </c>
      <c r="EE207">
        <v>7</v>
      </c>
      <c r="EG207" t="s">
        <v>1960</v>
      </c>
      <c r="EL207" t="s">
        <v>1960</v>
      </c>
      <c r="EO207" t="s">
        <v>1962</v>
      </c>
      <c r="EP207" t="s">
        <v>1963</v>
      </c>
      <c r="EQ207">
        <v>4</v>
      </c>
      <c r="ER207" t="s">
        <v>1960</v>
      </c>
      <c r="EU207" t="s">
        <v>1964</v>
      </c>
      <c r="EV207" t="s">
        <v>1864</v>
      </c>
      <c r="EW207">
        <v>6</v>
      </c>
      <c r="EX207" t="s">
        <v>1965</v>
      </c>
      <c r="EY207" t="s">
        <v>1900</v>
      </c>
      <c r="EZ207">
        <v>10</v>
      </c>
      <c r="FB207" t="s">
        <v>1960</v>
      </c>
      <c r="FH207" s="179"/>
    </row>
    <row r="208" spans="1:164" ht="15" customHeight="1" x14ac:dyDescent="0.25">
      <c r="A208" t="s">
        <v>1966</v>
      </c>
      <c r="B208" t="s">
        <v>1967</v>
      </c>
      <c r="C208" t="s">
        <v>1968</v>
      </c>
      <c r="D208">
        <v>14</v>
      </c>
      <c r="E208" t="s">
        <v>1846</v>
      </c>
      <c r="F208" t="s">
        <v>1847</v>
      </c>
      <c r="G208" t="s">
        <v>1848</v>
      </c>
      <c r="K208" t="s">
        <v>1969</v>
      </c>
      <c r="L208">
        <v>2.0386999472975731E-2</v>
      </c>
      <c r="M208" t="s">
        <v>177</v>
      </c>
      <c r="N208" t="s">
        <v>178</v>
      </c>
      <c r="O208" t="s">
        <v>178</v>
      </c>
      <c r="P208" t="s">
        <v>178</v>
      </c>
      <c r="Q208" t="s">
        <v>178</v>
      </c>
      <c r="R208" t="s">
        <v>1891</v>
      </c>
      <c r="S208" t="s">
        <v>1970</v>
      </c>
      <c r="T208" t="s">
        <v>178</v>
      </c>
      <c r="V208" t="s">
        <v>565</v>
      </c>
      <c r="W208">
        <v>9647000</v>
      </c>
      <c r="X208">
        <v>0</v>
      </c>
      <c r="Y208" t="s">
        <v>178</v>
      </c>
      <c r="Z208" t="s">
        <v>1893</v>
      </c>
      <c r="AA208">
        <v>0</v>
      </c>
      <c r="AB208">
        <v>0.79449999332427979</v>
      </c>
      <c r="AC208">
        <v>1.742400050163269</v>
      </c>
      <c r="AD208">
        <v>0</v>
      </c>
      <c r="AE208">
        <v>17</v>
      </c>
      <c r="AF208">
        <v>48</v>
      </c>
      <c r="AG208">
        <v>6</v>
      </c>
      <c r="AH208">
        <v>287</v>
      </c>
      <c r="AI208">
        <v>37</v>
      </c>
      <c r="AJ208">
        <v>287</v>
      </c>
      <c r="AK208">
        <v>0</v>
      </c>
      <c r="AL208">
        <v>10</v>
      </c>
      <c r="AM208">
        <v>4.320000171661377</v>
      </c>
      <c r="AN208">
        <v>23</v>
      </c>
      <c r="AO208">
        <v>331.54299926757813</v>
      </c>
      <c r="AP208">
        <v>0</v>
      </c>
      <c r="AQ208">
        <v>0</v>
      </c>
      <c r="AR208">
        <v>0</v>
      </c>
      <c r="AS208">
        <v>11</v>
      </c>
      <c r="AT208">
        <v>1</v>
      </c>
      <c r="AU208">
        <v>30</v>
      </c>
      <c r="AV208">
        <v>1</v>
      </c>
      <c r="AW208">
        <v>3</v>
      </c>
      <c r="AX208">
        <v>0</v>
      </c>
      <c r="AY208">
        <v>0</v>
      </c>
      <c r="AZ208">
        <v>0</v>
      </c>
      <c r="BA208">
        <v>0</v>
      </c>
      <c r="BB208">
        <v>0</v>
      </c>
      <c r="BC208">
        <v>0</v>
      </c>
      <c r="BD208">
        <v>0</v>
      </c>
      <c r="BE208">
        <v>0</v>
      </c>
      <c r="BF208" t="s">
        <v>1853</v>
      </c>
      <c r="BG208" t="s">
        <v>1971</v>
      </c>
      <c r="BH208">
        <v>9647000</v>
      </c>
      <c r="BI208">
        <v>0</v>
      </c>
      <c r="BK208">
        <v>0.64399999380111694</v>
      </c>
      <c r="BL208" t="s">
        <v>178</v>
      </c>
      <c r="BM208" t="s">
        <v>1855</v>
      </c>
      <c r="BO208" t="s">
        <v>178</v>
      </c>
      <c r="BR208">
        <v>0</v>
      </c>
      <c r="BS208">
        <v>0</v>
      </c>
      <c r="BT208" t="s">
        <v>178</v>
      </c>
      <c r="CA208" t="s">
        <v>177</v>
      </c>
      <c r="CB208" t="s">
        <v>1856</v>
      </c>
      <c r="CE208" t="s">
        <v>1967</v>
      </c>
      <c r="CF208" t="s">
        <v>1966</v>
      </c>
      <c r="CG208" t="s">
        <v>1968</v>
      </c>
      <c r="CH208" t="s">
        <v>1846</v>
      </c>
      <c r="CI208" t="s">
        <v>565</v>
      </c>
      <c r="CJ208" t="s">
        <v>49</v>
      </c>
      <c r="CK208" t="s">
        <v>2532</v>
      </c>
      <c r="CL208" t="s">
        <v>38</v>
      </c>
      <c r="CM208">
        <v>9647000</v>
      </c>
      <c r="CN208">
        <v>0</v>
      </c>
      <c r="CO208">
        <v>9647000</v>
      </c>
      <c r="CP208" t="s">
        <v>1853</v>
      </c>
      <c r="CQ208" t="s">
        <v>1971</v>
      </c>
      <c r="CR208">
        <v>17</v>
      </c>
      <c r="CS208" t="s">
        <v>1972</v>
      </c>
      <c r="CT208">
        <v>1.1469999551773069</v>
      </c>
      <c r="CV208" t="s">
        <v>247</v>
      </c>
      <c r="CW208">
        <v>6</v>
      </c>
      <c r="CX208">
        <v>1</v>
      </c>
      <c r="CY208">
        <v>713121</v>
      </c>
      <c r="CZ208">
        <v>287</v>
      </c>
      <c r="DA208" t="s">
        <v>2533</v>
      </c>
      <c r="DB208" t="s">
        <v>250</v>
      </c>
      <c r="DC208">
        <v>1</v>
      </c>
      <c r="DD208">
        <v>1</v>
      </c>
      <c r="DE208" t="s">
        <v>2534</v>
      </c>
      <c r="DF208" t="s">
        <v>163</v>
      </c>
      <c r="DG208">
        <v>1</v>
      </c>
      <c r="DH208">
        <v>8</v>
      </c>
      <c r="DI208">
        <v>214923.3125</v>
      </c>
      <c r="DJ208">
        <v>121861.34375</v>
      </c>
      <c r="DK208" t="s">
        <v>2535</v>
      </c>
      <c r="DL208" t="s">
        <v>1973</v>
      </c>
      <c r="DM208">
        <v>4</v>
      </c>
      <c r="DN208">
        <v>0</v>
      </c>
      <c r="DO208" t="s">
        <v>1858</v>
      </c>
      <c r="DQ208">
        <v>0</v>
      </c>
      <c r="DR208">
        <v>2.6323671340942378</v>
      </c>
      <c r="DT208" t="s">
        <v>263</v>
      </c>
      <c r="DV208">
        <v>0</v>
      </c>
      <c r="DZ208" t="s">
        <v>167</v>
      </c>
      <c r="EA208">
        <v>0</v>
      </c>
      <c r="EB208">
        <v>0.64399999380111694</v>
      </c>
      <c r="ED208" t="s">
        <v>168</v>
      </c>
      <c r="EE208">
        <v>7</v>
      </c>
      <c r="EF208">
        <v>0</v>
      </c>
      <c r="EI208">
        <v>0</v>
      </c>
      <c r="EK208" t="s">
        <v>1859</v>
      </c>
      <c r="EL208" t="s">
        <v>169</v>
      </c>
      <c r="EM208">
        <v>1</v>
      </c>
      <c r="EN208">
        <v>10000</v>
      </c>
      <c r="EO208" t="s">
        <v>1860</v>
      </c>
      <c r="EP208" t="s">
        <v>1861</v>
      </c>
      <c r="EQ208">
        <v>7</v>
      </c>
      <c r="ER208" t="s">
        <v>1974</v>
      </c>
      <c r="ES208" t="s">
        <v>159</v>
      </c>
      <c r="ET208">
        <v>6</v>
      </c>
      <c r="EU208" t="s">
        <v>1876</v>
      </c>
      <c r="EV208" t="s">
        <v>1864</v>
      </c>
      <c r="EW208">
        <v>6</v>
      </c>
      <c r="EX208" t="s">
        <v>1975</v>
      </c>
      <c r="EY208" t="s">
        <v>1866</v>
      </c>
      <c r="EZ208">
        <v>6</v>
      </c>
      <c r="FC208" t="s">
        <v>257</v>
      </c>
      <c r="FD208">
        <v>0</v>
      </c>
      <c r="FH208" s="179"/>
    </row>
    <row r="209" spans="1:164" ht="15" customHeight="1" x14ac:dyDescent="0.25">
      <c r="A209" t="s">
        <v>1976</v>
      </c>
      <c r="B209" t="s">
        <v>1977</v>
      </c>
      <c r="C209" t="s">
        <v>1968</v>
      </c>
      <c r="D209">
        <v>14</v>
      </c>
      <c r="E209" t="s">
        <v>1846</v>
      </c>
      <c r="F209" t="s">
        <v>1847</v>
      </c>
      <c r="G209" t="s">
        <v>1848</v>
      </c>
      <c r="K209" t="s">
        <v>1849</v>
      </c>
      <c r="L209">
        <v>4.355200007557869E-2</v>
      </c>
      <c r="M209" t="s">
        <v>177</v>
      </c>
      <c r="N209" t="s">
        <v>178</v>
      </c>
      <c r="O209" t="s">
        <v>178</v>
      </c>
      <c r="P209" t="s">
        <v>178</v>
      </c>
      <c r="Q209" t="s">
        <v>178</v>
      </c>
      <c r="R209" t="s">
        <v>1891</v>
      </c>
      <c r="S209" t="s">
        <v>1892</v>
      </c>
      <c r="T209" t="s">
        <v>178</v>
      </c>
      <c r="V209" t="s">
        <v>565</v>
      </c>
      <c r="W209">
        <v>11897000</v>
      </c>
      <c r="X209">
        <v>0</v>
      </c>
      <c r="Y209" t="s">
        <v>178</v>
      </c>
      <c r="Z209" t="s">
        <v>1893</v>
      </c>
      <c r="AA209">
        <v>0</v>
      </c>
      <c r="AB209">
        <v>0.79449999332427979</v>
      </c>
      <c r="AC209">
        <v>1.742400050163269</v>
      </c>
      <c r="AD209">
        <v>0</v>
      </c>
      <c r="AE209">
        <v>17</v>
      </c>
      <c r="AF209">
        <v>48</v>
      </c>
      <c r="AG209">
        <v>6</v>
      </c>
      <c r="AH209">
        <v>287</v>
      </c>
      <c r="AI209">
        <v>37</v>
      </c>
      <c r="AJ209">
        <v>287</v>
      </c>
      <c r="AK209">
        <v>0</v>
      </c>
      <c r="AL209">
        <v>10</v>
      </c>
      <c r="AM209">
        <v>4.320000171661377</v>
      </c>
      <c r="AN209">
        <v>23</v>
      </c>
      <c r="AO209">
        <v>331.54299926757813</v>
      </c>
      <c r="AP209">
        <v>0</v>
      </c>
      <c r="AQ209">
        <v>0</v>
      </c>
      <c r="AR209">
        <v>0</v>
      </c>
      <c r="AS209">
        <v>11</v>
      </c>
      <c r="AT209">
        <v>13</v>
      </c>
      <c r="AU209">
        <v>37</v>
      </c>
      <c r="AV209">
        <v>2</v>
      </c>
      <c r="AW209">
        <v>282</v>
      </c>
      <c r="AX209">
        <v>0</v>
      </c>
      <c r="AY209">
        <v>1</v>
      </c>
      <c r="AZ209">
        <v>1</v>
      </c>
      <c r="BA209">
        <v>9</v>
      </c>
      <c r="BB209">
        <v>0</v>
      </c>
      <c r="BC209">
        <v>0</v>
      </c>
      <c r="BD209">
        <v>0</v>
      </c>
      <c r="BE209">
        <v>0</v>
      </c>
      <c r="BF209" t="s">
        <v>1853</v>
      </c>
      <c r="BG209" t="s">
        <v>1971</v>
      </c>
      <c r="BH209">
        <v>915154</v>
      </c>
      <c r="BI209">
        <v>0</v>
      </c>
      <c r="BK209">
        <v>0.64399999380111694</v>
      </c>
      <c r="BL209" t="s">
        <v>178</v>
      </c>
      <c r="BM209" t="s">
        <v>1855</v>
      </c>
      <c r="BO209" t="s">
        <v>178</v>
      </c>
      <c r="BR209">
        <v>0</v>
      </c>
      <c r="BS209">
        <v>0</v>
      </c>
      <c r="BT209" t="s">
        <v>178</v>
      </c>
      <c r="CA209" t="s">
        <v>177</v>
      </c>
      <c r="CB209" t="s">
        <v>1856</v>
      </c>
      <c r="CE209" t="s">
        <v>1977</v>
      </c>
      <c r="CF209" t="s">
        <v>1976</v>
      </c>
      <c r="CG209" t="s">
        <v>1968</v>
      </c>
      <c r="CH209" t="s">
        <v>1846</v>
      </c>
      <c r="CI209" t="s">
        <v>565</v>
      </c>
      <c r="CJ209" t="s">
        <v>49</v>
      </c>
      <c r="CK209" t="s">
        <v>2536</v>
      </c>
      <c r="CL209" t="s">
        <v>38</v>
      </c>
      <c r="CM209">
        <v>11897000</v>
      </c>
      <c r="CN209">
        <v>0</v>
      </c>
      <c r="CO209">
        <v>915153.875</v>
      </c>
      <c r="CP209" t="s">
        <v>1853</v>
      </c>
      <c r="CQ209" t="s">
        <v>1971</v>
      </c>
      <c r="CR209">
        <v>17</v>
      </c>
      <c r="CS209" t="s">
        <v>1972</v>
      </c>
      <c r="CT209">
        <v>1.1469999551773069</v>
      </c>
      <c r="CV209" t="s">
        <v>247</v>
      </c>
      <c r="CW209">
        <v>6</v>
      </c>
      <c r="CX209">
        <v>2</v>
      </c>
      <c r="CY209">
        <v>713121</v>
      </c>
      <c r="CZ209">
        <v>287</v>
      </c>
      <c r="DA209" t="s">
        <v>2533</v>
      </c>
      <c r="DB209" t="s">
        <v>250</v>
      </c>
      <c r="DC209">
        <v>1</v>
      </c>
      <c r="DD209">
        <v>13</v>
      </c>
      <c r="DE209" t="s">
        <v>2537</v>
      </c>
      <c r="DF209" t="s">
        <v>236</v>
      </c>
      <c r="DG209">
        <v>10</v>
      </c>
      <c r="DH209">
        <v>17</v>
      </c>
      <c r="DI209">
        <v>856242.625</v>
      </c>
      <c r="DJ209">
        <v>86909.5078125</v>
      </c>
      <c r="DK209" t="s">
        <v>2538</v>
      </c>
      <c r="DL209" t="s">
        <v>1978</v>
      </c>
      <c r="DM209">
        <v>8</v>
      </c>
      <c r="DN209">
        <v>0</v>
      </c>
      <c r="DO209" t="s">
        <v>1858</v>
      </c>
      <c r="DQ209">
        <v>0</v>
      </c>
      <c r="DR209">
        <v>2.6323671340942378</v>
      </c>
      <c r="DT209" t="s">
        <v>263</v>
      </c>
      <c r="DV209">
        <v>0</v>
      </c>
      <c r="DZ209" t="s">
        <v>167</v>
      </c>
      <c r="EA209">
        <v>0</v>
      </c>
      <c r="EB209">
        <v>0.64399999380111694</v>
      </c>
      <c r="ED209" t="s">
        <v>168</v>
      </c>
      <c r="EE209">
        <v>7</v>
      </c>
      <c r="EF209">
        <v>0</v>
      </c>
      <c r="EI209">
        <v>0</v>
      </c>
      <c r="EK209" t="s">
        <v>1874</v>
      </c>
      <c r="EL209" t="s">
        <v>157</v>
      </c>
      <c r="EM209">
        <v>2</v>
      </c>
      <c r="EN209">
        <v>10000</v>
      </c>
      <c r="EO209" t="s">
        <v>1860</v>
      </c>
      <c r="EP209" t="s">
        <v>1861</v>
      </c>
      <c r="EQ209">
        <v>7</v>
      </c>
      <c r="ER209" t="s">
        <v>1979</v>
      </c>
      <c r="ES209" t="s">
        <v>159</v>
      </c>
      <c r="ET209">
        <v>6</v>
      </c>
      <c r="EU209" t="s">
        <v>1876</v>
      </c>
      <c r="EV209" t="s">
        <v>1864</v>
      </c>
      <c r="EW209">
        <v>6</v>
      </c>
      <c r="EX209" t="s">
        <v>1930</v>
      </c>
      <c r="EY209" t="s">
        <v>1900</v>
      </c>
      <c r="EZ209">
        <v>10</v>
      </c>
      <c r="FC209" t="s">
        <v>257</v>
      </c>
      <c r="FD209">
        <v>0</v>
      </c>
      <c r="FH209" s="179"/>
    </row>
    <row r="210" spans="1:164" ht="15" customHeight="1" x14ac:dyDescent="0.25">
      <c r="A210" t="s">
        <v>1980</v>
      </c>
      <c r="B210" t="s">
        <v>1981</v>
      </c>
      <c r="C210" t="s">
        <v>1982</v>
      </c>
      <c r="D210">
        <v>15</v>
      </c>
      <c r="E210" t="s">
        <v>1983</v>
      </c>
      <c r="F210" t="s">
        <v>1984</v>
      </c>
      <c r="G210" t="s">
        <v>1985</v>
      </c>
      <c r="H210" t="s">
        <v>502</v>
      </c>
      <c r="I210" t="s">
        <v>1986</v>
      </c>
      <c r="J210" t="s">
        <v>1987</v>
      </c>
      <c r="K210" t="s">
        <v>1988</v>
      </c>
      <c r="L210">
        <v>0.7196890115737915</v>
      </c>
      <c r="M210" t="s">
        <v>177</v>
      </c>
      <c r="N210" t="s">
        <v>178</v>
      </c>
      <c r="O210" t="s">
        <v>177</v>
      </c>
      <c r="P210" t="s">
        <v>178</v>
      </c>
      <c r="Q210" t="s">
        <v>178</v>
      </c>
      <c r="R210" t="s">
        <v>1989</v>
      </c>
      <c r="S210" t="s">
        <v>1989</v>
      </c>
      <c r="T210" t="s">
        <v>177</v>
      </c>
      <c r="U210" t="s">
        <v>502</v>
      </c>
      <c r="V210" t="s">
        <v>269</v>
      </c>
      <c r="W210">
        <v>8195000</v>
      </c>
      <c r="X210">
        <v>0</v>
      </c>
      <c r="Y210" t="s">
        <v>502</v>
      </c>
      <c r="Z210" t="s">
        <v>502</v>
      </c>
      <c r="AA210">
        <v>0</v>
      </c>
      <c r="AB210">
        <v>0.68828999996185303</v>
      </c>
      <c r="AC210">
        <v>0.25503998994827271</v>
      </c>
      <c r="AD210">
        <v>0.94332998991012573</v>
      </c>
      <c r="AE210">
        <v>370</v>
      </c>
      <c r="AF210">
        <v>357</v>
      </c>
      <c r="AG210">
        <v>0</v>
      </c>
      <c r="AH210">
        <v>374</v>
      </c>
      <c r="AI210">
        <v>1130</v>
      </c>
      <c r="AJ210">
        <v>1504</v>
      </c>
      <c r="AK210">
        <v>0</v>
      </c>
      <c r="AL210">
        <v>119</v>
      </c>
      <c r="AM210">
        <v>15.794599533081049</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t="s">
        <v>502</v>
      </c>
      <c r="BG210" t="s">
        <v>502</v>
      </c>
      <c r="BH210">
        <v>0</v>
      </c>
      <c r="BI210">
        <v>0</v>
      </c>
      <c r="BJ210" t="s">
        <v>502</v>
      </c>
      <c r="BK210">
        <v>0</v>
      </c>
      <c r="BL210" t="s">
        <v>178</v>
      </c>
      <c r="BM210" t="s">
        <v>502</v>
      </c>
      <c r="BN210" t="s">
        <v>502</v>
      </c>
      <c r="BO210" t="s">
        <v>178</v>
      </c>
      <c r="BP210" t="s">
        <v>502</v>
      </c>
      <c r="BQ210" t="s">
        <v>502</v>
      </c>
      <c r="BR210">
        <v>0</v>
      </c>
      <c r="BS210">
        <v>0</v>
      </c>
      <c r="BT210" t="s">
        <v>502</v>
      </c>
      <c r="BU210" t="s">
        <v>502</v>
      </c>
      <c r="BV210" t="s">
        <v>502</v>
      </c>
      <c r="BW210" t="s">
        <v>502</v>
      </c>
      <c r="BX210" t="s">
        <v>502</v>
      </c>
      <c r="BY210" t="s">
        <v>502</v>
      </c>
      <c r="BZ210" t="s">
        <v>502</v>
      </c>
      <c r="CA210" t="s">
        <v>177</v>
      </c>
      <c r="CB210" t="s">
        <v>1990</v>
      </c>
      <c r="CE210" t="s">
        <v>1981</v>
      </c>
      <c r="CF210" t="s">
        <v>1980</v>
      </c>
      <c r="CG210" t="s">
        <v>1982</v>
      </c>
      <c r="CH210" t="s">
        <v>1983</v>
      </c>
      <c r="CI210" t="s">
        <v>269</v>
      </c>
      <c r="CK210" t="s">
        <v>1987</v>
      </c>
      <c r="CM210">
        <v>7450000</v>
      </c>
      <c r="CN210">
        <v>6.4899997711181641</v>
      </c>
      <c r="CO210">
        <v>8932.853515625</v>
      </c>
      <c r="CR210">
        <v>3594</v>
      </c>
      <c r="CS210" t="s">
        <v>40</v>
      </c>
      <c r="CT210">
        <v>1.3400000333786011</v>
      </c>
      <c r="CV210" t="s">
        <v>2539</v>
      </c>
      <c r="CW210">
        <v>8</v>
      </c>
      <c r="CX210">
        <v>1</v>
      </c>
      <c r="CY210">
        <v>68022</v>
      </c>
      <c r="CZ210">
        <v>11752</v>
      </c>
      <c r="DB210" t="s">
        <v>2540</v>
      </c>
      <c r="DC210">
        <v>1</v>
      </c>
      <c r="DD210">
        <v>0</v>
      </c>
      <c r="DF210" t="s">
        <v>2541</v>
      </c>
      <c r="DG210">
        <v>4</v>
      </c>
      <c r="DH210">
        <v>0</v>
      </c>
      <c r="DI210">
        <v>75301488</v>
      </c>
      <c r="DJ210">
        <v>53544000</v>
      </c>
      <c r="DK210" t="s">
        <v>2542</v>
      </c>
      <c r="DL210" t="s">
        <v>2543</v>
      </c>
      <c r="DM210">
        <v>4</v>
      </c>
      <c r="DN210">
        <v>0</v>
      </c>
      <c r="DP210" t="s">
        <v>2544</v>
      </c>
      <c r="DQ210">
        <v>0</v>
      </c>
      <c r="DR210">
        <v>0</v>
      </c>
      <c r="DT210" t="s">
        <v>2545</v>
      </c>
      <c r="DU210">
        <v>2</v>
      </c>
      <c r="DV210">
        <v>0</v>
      </c>
      <c r="EA210">
        <v>0</v>
      </c>
      <c r="EB210">
        <v>0</v>
      </c>
      <c r="ED210" t="s">
        <v>2546</v>
      </c>
      <c r="EE210">
        <v>10</v>
      </c>
      <c r="EF210">
        <v>0</v>
      </c>
      <c r="EH210" t="s">
        <v>2544</v>
      </c>
      <c r="EI210">
        <v>0</v>
      </c>
      <c r="EJ210" t="s">
        <v>2547</v>
      </c>
      <c r="EM210">
        <v>4</v>
      </c>
      <c r="EN210">
        <v>0</v>
      </c>
      <c r="EO210" t="s">
        <v>2548</v>
      </c>
      <c r="EP210" t="s">
        <v>2549</v>
      </c>
      <c r="EQ210">
        <v>7</v>
      </c>
      <c r="ES210" t="s">
        <v>2550</v>
      </c>
      <c r="ET210">
        <v>6</v>
      </c>
      <c r="EV210" t="s">
        <v>2551</v>
      </c>
      <c r="EW210">
        <v>6</v>
      </c>
      <c r="EX210" t="s">
        <v>2552</v>
      </c>
      <c r="EY210" t="s">
        <v>2553</v>
      </c>
      <c r="EZ210">
        <v>6</v>
      </c>
      <c r="FA210">
        <v>0</v>
      </c>
      <c r="FC210" t="s">
        <v>2554</v>
      </c>
      <c r="FD210">
        <v>7</v>
      </c>
      <c r="FE210">
        <v>0</v>
      </c>
      <c r="FG210">
        <v>0</v>
      </c>
      <c r="FH210" s="179"/>
    </row>
    <row r="211" spans="1:164" ht="15" customHeight="1" x14ac:dyDescent="0.25">
      <c r="A211" t="s">
        <v>1991</v>
      </c>
      <c r="B211" t="s">
        <v>1992</v>
      </c>
      <c r="C211" t="s">
        <v>1993</v>
      </c>
      <c r="D211">
        <v>15</v>
      </c>
      <c r="E211" t="s">
        <v>1983</v>
      </c>
      <c r="F211" t="s">
        <v>1984</v>
      </c>
      <c r="G211" t="s">
        <v>1985</v>
      </c>
      <c r="H211" t="s">
        <v>502</v>
      </c>
      <c r="I211" t="s">
        <v>1994</v>
      </c>
      <c r="J211" t="s">
        <v>1995</v>
      </c>
      <c r="K211" t="s">
        <v>1988</v>
      </c>
      <c r="L211">
        <v>2.614589929580688</v>
      </c>
      <c r="M211" t="s">
        <v>177</v>
      </c>
      <c r="N211" t="s">
        <v>178</v>
      </c>
      <c r="O211" t="s">
        <v>177</v>
      </c>
      <c r="P211" t="s">
        <v>178</v>
      </c>
      <c r="Q211" t="s">
        <v>178</v>
      </c>
      <c r="R211" t="s">
        <v>1989</v>
      </c>
      <c r="S211" t="s">
        <v>1989</v>
      </c>
      <c r="T211" t="s">
        <v>177</v>
      </c>
      <c r="U211" t="s">
        <v>502</v>
      </c>
      <c r="V211" t="s">
        <v>565</v>
      </c>
      <c r="W211">
        <v>5587280</v>
      </c>
      <c r="X211">
        <v>0</v>
      </c>
      <c r="Y211" t="s">
        <v>502</v>
      </c>
      <c r="Z211" t="s">
        <v>502</v>
      </c>
      <c r="AA211">
        <v>0</v>
      </c>
      <c r="AB211">
        <v>1.4158200025558469</v>
      </c>
      <c r="AC211">
        <v>1.1987700462341311</v>
      </c>
      <c r="AD211">
        <v>2.614589929580688</v>
      </c>
      <c r="AE211">
        <v>1397</v>
      </c>
      <c r="AF211">
        <v>1527</v>
      </c>
      <c r="AG211">
        <v>956</v>
      </c>
      <c r="AH211">
        <v>1416</v>
      </c>
      <c r="AI211">
        <v>4418</v>
      </c>
      <c r="AJ211">
        <v>5834</v>
      </c>
      <c r="AK211">
        <v>0</v>
      </c>
      <c r="AL211">
        <v>385</v>
      </c>
      <c r="AM211">
        <v>39.119400024414063</v>
      </c>
      <c r="AN211">
        <v>0</v>
      </c>
      <c r="AO211">
        <v>0</v>
      </c>
      <c r="AP211">
        <v>0</v>
      </c>
      <c r="AQ211">
        <v>0</v>
      </c>
      <c r="AR211">
        <v>0</v>
      </c>
      <c r="AS211">
        <v>956</v>
      </c>
      <c r="AT211">
        <v>441</v>
      </c>
      <c r="AU211">
        <v>0</v>
      </c>
      <c r="AV211">
        <v>0</v>
      </c>
      <c r="AW211">
        <v>2019</v>
      </c>
      <c r="AX211">
        <v>0</v>
      </c>
      <c r="AY211">
        <v>0</v>
      </c>
      <c r="AZ211">
        <v>0</v>
      </c>
      <c r="BA211">
        <v>0</v>
      </c>
      <c r="BB211">
        <v>0</v>
      </c>
      <c r="BC211">
        <v>0</v>
      </c>
      <c r="BD211">
        <v>0</v>
      </c>
      <c r="BE211">
        <v>0</v>
      </c>
      <c r="BF211" t="s">
        <v>502</v>
      </c>
      <c r="BG211" t="s">
        <v>502</v>
      </c>
      <c r="BH211">
        <v>0</v>
      </c>
      <c r="BI211">
        <v>0</v>
      </c>
      <c r="BJ211" t="s">
        <v>502</v>
      </c>
      <c r="BK211">
        <v>0</v>
      </c>
      <c r="BL211" t="s">
        <v>178</v>
      </c>
      <c r="BM211" t="s">
        <v>502</v>
      </c>
      <c r="BN211" t="s">
        <v>502</v>
      </c>
      <c r="BO211" t="s">
        <v>178</v>
      </c>
      <c r="BP211" t="s">
        <v>502</v>
      </c>
      <c r="BQ211" t="s">
        <v>502</v>
      </c>
      <c r="BR211">
        <v>0</v>
      </c>
      <c r="BS211">
        <v>0</v>
      </c>
      <c r="BT211" t="s">
        <v>502</v>
      </c>
      <c r="BU211" t="s">
        <v>502</v>
      </c>
      <c r="BV211" t="s">
        <v>502</v>
      </c>
      <c r="BW211" t="s">
        <v>502</v>
      </c>
      <c r="BX211" t="s">
        <v>502</v>
      </c>
      <c r="BY211" t="s">
        <v>502</v>
      </c>
      <c r="BZ211" t="s">
        <v>502</v>
      </c>
      <c r="CA211" t="s">
        <v>177</v>
      </c>
      <c r="CB211" t="s">
        <v>1990</v>
      </c>
      <c r="CE211" t="s">
        <v>1992</v>
      </c>
      <c r="CF211" t="s">
        <v>1991</v>
      </c>
      <c r="CG211" t="s">
        <v>1993</v>
      </c>
      <c r="CH211" t="s">
        <v>1983</v>
      </c>
      <c r="CI211" t="s">
        <v>1996</v>
      </c>
      <c r="CK211" t="s">
        <v>1995</v>
      </c>
      <c r="CM211">
        <v>5587280</v>
      </c>
      <c r="CN211">
        <v>1.309999942779541</v>
      </c>
      <c r="CO211">
        <v>29878.501953125</v>
      </c>
      <c r="CR211">
        <v>1397</v>
      </c>
      <c r="CS211" t="s">
        <v>40</v>
      </c>
      <c r="CT211">
        <v>1.379999995231628</v>
      </c>
      <c r="CV211" t="s">
        <v>2539</v>
      </c>
      <c r="CW211">
        <v>8</v>
      </c>
      <c r="CX211">
        <v>1</v>
      </c>
      <c r="CY211">
        <v>68022</v>
      </c>
      <c r="CZ211">
        <v>4568</v>
      </c>
      <c r="DB211" t="s">
        <v>2555</v>
      </c>
      <c r="DC211">
        <v>1</v>
      </c>
      <c r="DD211">
        <v>441</v>
      </c>
      <c r="DF211" t="s">
        <v>2556</v>
      </c>
      <c r="DG211">
        <v>4</v>
      </c>
      <c r="DH211">
        <v>0</v>
      </c>
      <c r="DI211">
        <v>56215264</v>
      </c>
      <c r="DJ211">
        <v>48946976</v>
      </c>
      <c r="DK211" t="s">
        <v>2557</v>
      </c>
      <c r="DL211" t="s">
        <v>2558</v>
      </c>
      <c r="DM211">
        <v>2</v>
      </c>
      <c r="DN211">
        <v>0</v>
      </c>
      <c r="DP211" t="s">
        <v>2544</v>
      </c>
      <c r="DQ211">
        <v>0</v>
      </c>
      <c r="DR211">
        <v>0</v>
      </c>
      <c r="DT211" t="s">
        <v>2559</v>
      </c>
      <c r="DU211">
        <v>2</v>
      </c>
      <c r="DV211">
        <v>0</v>
      </c>
      <c r="EA211">
        <v>0</v>
      </c>
      <c r="EB211">
        <v>0</v>
      </c>
      <c r="ED211" t="s">
        <v>2560</v>
      </c>
      <c r="EE211">
        <v>7</v>
      </c>
      <c r="EF211">
        <v>0</v>
      </c>
      <c r="EH211" t="s">
        <v>2544</v>
      </c>
      <c r="EI211">
        <v>0</v>
      </c>
      <c r="EJ211" t="s">
        <v>2547</v>
      </c>
      <c r="EM211">
        <v>4</v>
      </c>
      <c r="EN211">
        <v>0</v>
      </c>
      <c r="EO211" t="s">
        <v>2548</v>
      </c>
      <c r="EP211" t="s">
        <v>2549</v>
      </c>
      <c r="EQ211">
        <v>7</v>
      </c>
      <c r="ES211" t="s">
        <v>2550</v>
      </c>
      <c r="ET211">
        <v>6</v>
      </c>
      <c r="EV211" t="s">
        <v>2561</v>
      </c>
      <c r="EW211">
        <v>6</v>
      </c>
      <c r="EX211" t="s">
        <v>2552</v>
      </c>
      <c r="EY211" t="s">
        <v>2553</v>
      </c>
      <c r="EZ211">
        <v>6</v>
      </c>
      <c r="FA211">
        <v>0</v>
      </c>
      <c r="FC211" t="s">
        <v>2562</v>
      </c>
      <c r="FD211">
        <v>4</v>
      </c>
      <c r="FE211">
        <v>0</v>
      </c>
      <c r="FG211">
        <v>0</v>
      </c>
      <c r="FH211" s="179"/>
    </row>
    <row r="212" spans="1:164" ht="15" customHeight="1" x14ac:dyDescent="0.25">
      <c r="A212" s="179"/>
      <c r="B212" s="179"/>
      <c r="C212" s="179"/>
      <c r="D212" s="178"/>
      <c r="E212" s="179"/>
      <c r="F212" s="179"/>
      <c r="G212" s="179"/>
      <c r="H212" s="179"/>
      <c r="I212" s="179"/>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8"/>
      <c r="AF212" s="178"/>
      <c r="AG212" s="178"/>
      <c r="AH212" s="178"/>
      <c r="AI212" s="178"/>
      <c r="AJ212" s="178"/>
      <c r="AK212" s="178"/>
      <c r="AL212" s="178"/>
      <c r="AM212" s="179"/>
      <c r="AN212" s="178"/>
      <c r="AO212" s="179"/>
      <c r="AP212" s="178"/>
      <c r="AQ212" s="178"/>
      <c r="AR212" s="179"/>
      <c r="AS212" s="178"/>
      <c r="AT212" s="178"/>
      <c r="AU212" s="178"/>
      <c r="AV212" s="178"/>
      <c r="AW212" s="178"/>
      <c r="AX212" s="178"/>
      <c r="AY212" s="178"/>
      <c r="AZ212" s="178"/>
      <c r="BA212" s="178"/>
      <c r="BB212" s="179"/>
      <c r="BC212" s="178"/>
      <c r="BD212" s="178"/>
      <c r="BE212" s="179"/>
      <c r="BF212" s="179"/>
      <c r="BG212" s="179"/>
      <c r="BH212" s="179"/>
      <c r="BI212" s="179"/>
      <c r="BJ212" s="179"/>
      <c r="BK212" s="179"/>
      <c r="BL212" s="179"/>
      <c r="BM212" s="179"/>
      <c r="BN212" s="179"/>
      <c r="BO212" s="179"/>
      <c r="BP212" s="179"/>
      <c r="BQ212" s="179"/>
      <c r="BR212" s="179"/>
      <c r="BS212" s="178"/>
      <c r="BT212" s="179"/>
      <c r="BU212" s="179"/>
      <c r="BV212" s="179"/>
      <c r="BW212" s="179"/>
      <c r="BX212" s="179"/>
      <c r="BY212" s="179"/>
      <c r="BZ212" s="179"/>
      <c r="CA212" s="179"/>
      <c r="CB212" s="179"/>
      <c r="CC212" s="179"/>
      <c r="CD212" s="179"/>
      <c r="CE212" s="179"/>
      <c r="CF212" s="179"/>
      <c r="CG212" s="179"/>
      <c r="CH212" s="179"/>
      <c r="CI212" s="179"/>
      <c r="CJ212" s="179"/>
      <c r="CK212" s="179"/>
      <c r="CL212" s="179"/>
      <c r="CM212" s="179"/>
      <c r="CN212" s="179"/>
      <c r="CO212" s="179"/>
      <c r="CP212" s="179"/>
      <c r="CQ212" s="179"/>
      <c r="CR212" s="179"/>
      <c r="CS212" s="179"/>
      <c r="CT212" s="179"/>
      <c r="CU212" s="179"/>
      <c r="CV212" s="179"/>
      <c r="CW212" s="178"/>
      <c r="CX212" s="178"/>
      <c r="CY212" s="178"/>
      <c r="CZ212" s="178"/>
      <c r="DA212" s="179"/>
      <c r="DB212" s="179"/>
      <c r="DC212" s="178"/>
      <c r="DD212" s="178"/>
      <c r="DE212" s="179"/>
      <c r="DF212" s="179"/>
      <c r="DG212" s="178"/>
      <c r="DH212" s="178"/>
      <c r="DI212" s="179"/>
      <c r="DJ212" s="179"/>
      <c r="DK212" s="179"/>
      <c r="DL212" s="179"/>
      <c r="DM212" s="178"/>
      <c r="DN212" s="178"/>
      <c r="DO212" s="179"/>
      <c r="DP212" s="179"/>
      <c r="DQ212" s="178"/>
      <c r="DR212" s="179"/>
      <c r="DS212" s="179"/>
      <c r="DT212" s="179"/>
      <c r="DU212" s="178"/>
      <c r="DV212" s="179"/>
      <c r="DW212" s="179"/>
      <c r="DX212" s="179"/>
      <c r="DY212" s="179"/>
      <c r="DZ212" s="179"/>
      <c r="EA212" s="178"/>
      <c r="EB212" s="179"/>
      <c r="EC212" s="179"/>
      <c r="ED212" s="179"/>
      <c r="EE212" s="178"/>
      <c r="EF212" s="179"/>
      <c r="EG212" s="179"/>
      <c r="EH212" s="179"/>
      <c r="EI212" s="178"/>
      <c r="EJ212" s="179"/>
      <c r="EK212" s="179"/>
      <c r="EL212" s="179"/>
      <c r="EM212" s="178"/>
      <c r="EN212" s="179"/>
      <c r="EO212" s="179"/>
      <c r="EP212" s="179"/>
      <c r="EQ212" s="178"/>
      <c r="ER212" s="179"/>
      <c r="ES212" s="179"/>
      <c r="ET212" s="178"/>
      <c r="EU212" s="179"/>
      <c r="EV212" s="179"/>
      <c r="EW212" s="178"/>
      <c r="EX212" s="179"/>
      <c r="EY212" s="179"/>
      <c r="EZ212" s="178"/>
      <c r="FA212" s="179"/>
      <c r="FB212" s="179"/>
      <c r="FC212" s="179"/>
      <c r="FD212" s="178"/>
      <c r="FE212" s="178"/>
      <c r="FF212" s="179"/>
      <c r="FG212" s="178"/>
      <c r="FH212" s="179"/>
    </row>
    <row r="213" spans="1:164" ht="15" customHeight="1" x14ac:dyDescent="0.25">
      <c r="A213" s="179"/>
      <c r="B213" s="179"/>
      <c r="C213" s="179"/>
      <c r="D213" s="178"/>
      <c r="E213" s="179"/>
      <c r="F213" s="179"/>
      <c r="G213" s="179"/>
      <c r="H213" s="179"/>
      <c r="I213" s="179"/>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8"/>
      <c r="AF213" s="178"/>
      <c r="AG213" s="178"/>
      <c r="AH213" s="178"/>
      <c r="AI213" s="178"/>
      <c r="AJ213" s="178"/>
      <c r="AK213" s="178"/>
      <c r="AL213" s="178"/>
      <c r="AM213" s="179"/>
      <c r="AN213" s="178"/>
      <c r="AO213" s="179"/>
      <c r="AP213" s="178"/>
      <c r="AQ213" s="178"/>
      <c r="AR213" s="179"/>
      <c r="AS213" s="178"/>
      <c r="AT213" s="178"/>
      <c r="AU213" s="178"/>
      <c r="AV213" s="178"/>
      <c r="AW213" s="178"/>
      <c r="AX213" s="178"/>
      <c r="AY213" s="178"/>
      <c r="AZ213" s="178"/>
      <c r="BA213" s="178"/>
      <c r="BB213" s="179"/>
      <c r="BC213" s="178"/>
      <c r="BD213" s="178"/>
      <c r="BE213" s="179"/>
      <c r="BF213" s="179"/>
      <c r="BG213" s="179"/>
      <c r="BH213" s="179"/>
      <c r="BI213" s="179"/>
      <c r="BJ213" s="179"/>
      <c r="BK213" s="179"/>
      <c r="BL213" s="179"/>
      <c r="BM213" s="179"/>
      <c r="BN213" s="179"/>
      <c r="BO213" s="179"/>
      <c r="BP213" s="179"/>
      <c r="BQ213" s="179"/>
      <c r="BR213" s="179"/>
      <c r="BS213" s="178"/>
      <c r="BT213" s="179"/>
      <c r="BU213" s="179"/>
      <c r="BV213" s="179"/>
      <c r="BW213" s="179"/>
      <c r="BX213" s="179"/>
      <c r="BY213" s="179"/>
      <c r="BZ213" s="179"/>
      <c r="CA213" s="179"/>
      <c r="CB213" s="179"/>
      <c r="CC213" s="179"/>
      <c r="CD213" s="179"/>
      <c r="CE213" s="179"/>
      <c r="CF213" s="179"/>
      <c r="CG213" s="179"/>
      <c r="CH213" s="179"/>
      <c r="CI213" s="179"/>
      <c r="CJ213" s="179"/>
      <c r="CK213" s="179"/>
      <c r="CL213" s="179"/>
      <c r="CM213" s="179"/>
      <c r="CN213" s="179"/>
      <c r="CO213" s="179"/>
      <c r="CP213" s="179"/>
      <c r="CQ213" s="179"/>
      <c r="CR213" s="179"/>
      <c r="CS213" s="179"/>
      <c r="CT213" s="179"/>
      <c r="CU213" s="179"/>
      <c r="CV213" s="179"/>
      <c r="CW213" s="178"/>
      <c r="CX213" s="178"/>
      <c r="CY213" s="178"/>
      <c r="CZ213" s="178"/>
      <c r="DA213" s="179"/>
      <c r="DB213" s="179"/>
      <c r="DC213" s="178"/>
      <c r="DD213" s="178"/>
      <c r="DE213" s="179"/>
      <c r="DF213" s="179"/>
      <c r="DG213" s="178"/>
      <c r="DH213" s="178"/>
      <c r="DI213" s="179"/>
      <c r="DJ213" s="179"/>
      <c r="DK213" s="179"/>
      <c r="DL213" s="179"/>
      <c r="DM213" s="178"/>
      <c r="DN213" s="178"/>
      <c r="DO213" s="179"/>
      <c r="DP213" s="179"/>
      <c r="DQ213" s="178"/>
      <c r="DR213" s="179"/>
      <c r="DS213" s="179"/>
      <c r="DT213" s="179"/>
      <c r="DU213" s="178"/>
      <c r="DV213" s="179"/>
      <c r="DW213" s="179"/>
      <c r="DX213" s="179"/>
      <c r="DY213" s="179"/>
      <c r="DZ213" s="179"/>
      <c r="EA213" s="178"/>
      <c r="EB213" s="179"/>
      <c r="EC213" s="179"/>
      <c r="ED213" s="179"/>
      <c r="EE213" s="178"/>
      <c r="EF213" s="179"/>
      <c r="EG213" s="179"/>
      <c r="EH213" s="179"/>
      <c r="EI213" s="178"/>
      <c r="EJ213" s="179"/>
      <c r="EK213" s="179"/>
      <c r="EL213" s="179"/>
      <c r="EM213" s="178"/>
      <c r="EN213" s="179"/>
      <c r="EO213" s="179"/>
      <c r="EP213" s="179"/>
      <c r="EQ213" s="178"/>
      <c r="ER213" s="179"/>
      <c r="ES213" s="179"/>
      <c r="ET213" s="178"/>
      <c r="EU213" s="179"/>
      <c r="EV213" s="179"/>
      <c r="EW213" s="178"/>
      <c r="EX213" s="179"/>
      <c r="EY213" s="179"/>
      <c r="EZ213" s="178"/>
      <c r="FA213" s="179"/>
      <c r="FB213" s="179"/>
      <c r="FC213" s="179"/>
      <c r="FD213" s="178"/>
      <c r="FE213" s="178"/>
      <c r="FF213" s="179"/>
      <c r="FG213" s="178"/>
      <c r="FH213" s="179"/>
    </row>
    <row r="214" spans="1:164" ht="15" customHeight="1" x14ac:dyDescent="0.25">
      <c r="A214" s="179"/>
      <c r="B214" s="179"/>
      <c r="C214" s="179"/>
      <c r="D214" s="178"/>
      <c r="E214" s="179"/>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8"/>
      <c r="AF214" s="178"/>
      <c r="AG214" s="178"/>
      <c r="AH214" s="178"/>
      <c r="AI214" s="178"/>
      <c r="AJ214" s="178"/>
      <c r="AK214" s="178"/>
      <c r="AL214" s="178"/>
      <c r="AM214" s="179"/>
      <c r="AN214" s="178"/>
      <c r="AO214" s="179"/>
      <c r="AP214" s="178"/>
      <c r="AQ214" s="178"/>
      <c r="AR214" s="179"/>
      <c r="AS214" s="178"/>
      <c r="AT214" s="178"/>
      <c r="AU214" s="178"/>
      <c r="AV214" s="178"/>
      <c r="AW214" s="178"/>
      <c r="AX214" s="178"/>
      <c r="AY214" s="178"/>
      <c r="AZ214" s="178"/>
      <c r="BA214" s="178"/>
      <c r="BB214" s="179"/>
      <c r="BC214" s="178"/>
      <c r="BD214" s="178"/>
      <c r="BE214" s="179"/>
      <c r="BF214" s="179"/>
      <c r="BG214" s="179"/>
      <c r="BH214" s="179"/>
      <c r="BI214" s="179"/>
      <c r="BJ214" s="179"/>
      <c r="BK214" s="179"/>
      <c r="BL214" s="179"/>
      <c r="BM214" s="179"/>
      <c r="BN214" s="179"/>
      <c r="BO214" s="179"/>
      <c r="BP214" s="179"/>
      <c r="BQ214" s="179"/>
      <c r="BR214" s="179"/>
      <c r="BS214" s="178"/>
      <c r="BT214" s="179"/>
      <c r="BU214" s="179"/>
      <c r="BV214" s="179"/>
      <c r="BW214" s="179"/>
      <c r="BX214" s="179"/>
      <c r="BY214" s="179"/>
      <c r="BZ214" s="179"/>
      <c r="CA214" s="179"/>
      <c r="CB214" s="179"/>
      <c r="CC214" s="179"/>
      <c r="CD214" s="179"/>
      <c r="CE214" s="179"/>
      <c r="CF214" s="179"/>
      <c r="CG214" s="179"/>
      <c r="CH214" s="179"/>
      <c r="CI214" s="179"/>
      <c r="CJ214" s="179"/>
      <c r="CK214" s="179"/>
      <c r="CL214" s="179"/>
      <c r="CM214" s="179"/>
      <c r="CN214" s="179"/>
      <c r="CO214" s="179"/>
      <c r="CP214" s="179"/>
      <c r="CQ214" s="179"/>
      <c r="CR214" s="179"/>
      <c r="CS214" s="179"/>
      <c r="CT214" s="179"/>
      <c r="CU214" s="179"/>
      <c r="CV214" s="179"/>
      <c r="CW214" s="178"/>
      <c r="CX214" s="178"/>
      <c r="CY214" s="178"/>
      <c r="CZ214" s="178"/>
      <c r="DA214" s="179"/>
      <c r="DB214" s="179"/>
      <c r="DC214" s="178"/>
      <c r="DD214" s="178"/>
      <c r="DE214" s="179"/>
      <c r="DF214" s="179"/>
      <c r="DG214" s="178"/>
      <c r="DH214" s="178"/>
      <c r="DI214" s="179"/>
      <c r="DJ214" s="179"/>
      <c r="DK214" s="179"/>
      <c r="DL214" s="179"/>
      <c r="DM214" s="178"/>
      <c r="DN214" s="178"/>
      <c r="DO214" s="179"/>
      <c r="DP214" s="179"/>
      <c r="DQ214" s="178"/>
      <c r="DR214" s="179"/>
      <c r="DS214" s="179"/>
      <c r="DT214" s="179"/>
      <c r="DU214" s="178"/>
      <c r="DV214" s="179"/>
      <c r="DW214" s="179"/>
      <c r="DX214" s="179"/>
      <c r="DY214" s="179"/>
      <c r="DZ214" s="179"/>
      <c r="EA214" s="178"/>
      <c r="EB214" s="179"/>
      <c r="EC214" s="179"/>
      <c r="ED214" s="179"/>
      <c r="EE214" s="178"/>
      <c r="EF214" s="179"/>
      <c r="EG214" s="179"/>
      <c r="EH214" s="179"/>
      <c r="EI214" s="178"/>
      <c r="EJ214" s="179"/>
      <c r="EK214" s="179"/>
      <c r="EL214" s="179"/>
      <c r="EM214" s="178"/>
      <c r="EN214" s="179"/>
      <c r="EO214" s="179"/>
      <c r="EP214" s="179"/>
      <c r="EQ214" s="178"/>
      <c r="ER214" s="179"/>
      <c r="ES214" s="179"/>
      <c r="ET214" s="178"/>
      <c r="EU214" s="179"/>
      <c r="EV214" s="179"/>
      <c r="EW214" s="178"/>
      <c r="EX214" s="179"/>
      <c r="EY214" s="179"/>
      <c r="EZ214" s="178"/>
      <c r="FA214" s="179"/>
      <c r="FB214" s="179"/>
      <c r="FC214" s="179"/>
      <c r="FD214" s="178"/>
      <c r="FE214" s="178"/>
      <c r="FF214" s="179"/>
      <c r="FG214" s="178"/>
      <c r="FH214" s="179"/>
    </row>
    <row r="215" spans="1:164" ht="15" customHeight="1" x14ac:dyDescent="0.25">
      <c r="A215" s="179"/>
      <c r="B215" s="179"/>
      <c r="C215" s="179"/>
      <c r="D215" s="178"/>
      <c r="E215" s="179"/>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8"/>
      <c r="AF215" s="178"/>
      <c r="AG215" s="178"/>
      <c r="AH215" s="178"/>
      <c r="AI215" s="178"/>
      <c r="AJ215" s="178"/>
      <c r="AK215" s="178"/>
      <c r="AL215" s="178"/>
      <c r="AM215" s="179"/>
      <c r="AN215" s="178"/>
      <c r="AO215" s="179"/>
      <c r="AP215" s="178"/>
      <c r="AQ215" s="178"/>
      <c r="AR215" s="179"/>
      <c r="AS215" s="178"/>
      <c r="AT215" s="178"/>
      <c r="AU215" s="178"/>
      <c r="AV215" s="178"/>
      <c r="AW215" s="178"/>
      <c r="AX215" s="178"/>
      <c r="AY215" s="178"/>
      <c r="AZ215" s="178"/>
      <c r="BA215" s="178"/>
      <c r="BB215" s="179"/>
      <c r="BC215" s="178"/>
      <c r="BD215" s="178"/>
      <c r="BE215" s="179"/>
      <c r="BF215" s="179"/>
      <c r="BG215" s="179"/>
      <c r="BH215" s="179"/>
      <c r="BI215" s="179"/>
      <c r="BJ215" s="179"/>
      <c r="BK215" s="179"/>
      <c r="BL215" s="179"/>
      <c r="BM215" s="179"/>
      <c r="BN215" s="179"/>
      <c r="BO215" s="179"/>
      <c r="BP215" s="179"/>
      <c r="BQ215" s="179"/>
      <c r="BR215" s="179"/>
      <c r="BS215" s="178"/>
      <c r="BT215" s="179"/>
      <c r="BU215" s="179"/>
      <c r="BV215" s="179"/>
      <c r="BW215" s="179"/>
      <c r="BX215" s="179"/>
      <c r="BY215" s="179"/>
      <c r="BZ215" s="179"/>
      <c r="CA215" s="179"/>
      <c r="CB215" s="179"/>
      <c r="CC215" s="179"/>
      <c r="CD215" s="179"/>
      <c r="CE215" s="179"/>
      <c r="CF215" s="179"/>
      <c r="CG215" s="179"/>
      <c r="CH215" s="179"/>
      <c r="CI215" s="179"/>
      <c r="CJ215" s="179"/>
      <c r="CK215" s="179"/>
      <c r="CL215" s="179"/>
      <c r="CM215" s="179"/>
      <c r="CN215" s="179"/>
      <c r="CO215" s="179"/>
      <c r="CP215" s="179"/>
      <c r="CQ215" s="179"/>
      <c r="CR215" s="179"/>
      <c r="CS215" s="179"/>
      <c r="CT215" s="179"/>
      <c r="CU215" s="179"/>
      <c r="CV215" s="179"/>
      <c r="CW215" s="178"/>
      <c r="CX215" s="178"/>
      <c r="CY215" s="178"/>
      <c r="CZ215" s="178"/>
      <c r="DA215" s="179"/>
      <c r="DB215" s="179"/>
      <c r="DC215" s="178"/>
      <c r="DD215" s="178"/>
      <c r="DE215" s="179"/>
      <c r="DF215" s="179"/>
      <c r="DG215" s="178"/>
      <c r="DH215" s="178"/>
      <c r="DI215" s="179"/>
      <c r="DJ215" s="179"/>
      <c r="DK215" s="179"/>
      <c r="DL215" s="179"/>
      <c r="DM215" s="178"/>
      <c r="DN215" s="178"/>
      <c r="DO215" s="179"/>
      <c r="DP215" s="179"/>
      <c r="DQ215" s="178"/>
      <c r="DR215" s="179"/>
      <c r="DS215" s="179"/>
      <c r="DT215" s="179"/>
      <c r="DU215" s="178"/>
      <c r="DV215" s="179"/>
      <c r="DW215" s="179"/>
      <c r="DX215" s="179"/>
      <c r="DY215" s="179"/>
      <c r="DZ215" s="179"/>
      <c r="EA215" s="178"/>
      <c r="EB215" s="179"/>
      <c r="EC215" s="179"/>
      <c r="ED215" s="179"/>
      <c r="EE215" s="178"/>
      <c r="EF215" s="179"/>
      <c r="EG215" s="179"/>
      <c r="EH215" s="179"/>
      <c r="EI215" s="178"/>
      <c r="EJ215" s="179"/>
      <c r="EK215" s="179"/>
      <c r="EL215" s="179"/>
      <c r="EM215" s="178"/>
      <c r="EN215" s="179"/>
      <c r="EO215" s="179"/>
      <c r="EP215" s="179"/>
      <c r="EQ215" s="178"/>
      <c r="ER215" s="179"/>
      <c r="ES215" s="179"/>
      <c r="ET215" s="178"/>
      <c r="EU215" s="179"/>
      <c r="EV215" s="179"/>
      <c r="EW215" s="178"/>
      <c r="EX215" s="179"/>
      <c r="EY215" s="179"/>
      <c r="EZ215" s="178"/>
      <c r="FA215" s="179"/>
      <c r="FB215" s="179"/>
      <c r="FC215" s="179"/>
      <c r="FD215" s="178"/>
      <c r="FE215" s="178"/>
      <c r="FF215" s="179"/>
      <c r="FG215" s="178"/>
      <c r="FH215" s="179"/>
    </row>
    <row r="216" spans="1:164" ht="15" customHeight="1" x14ac:dyDescent="0.25">
      <c r="A216" s="179"/>
      <c r="B216" s="179"/>
      <c r="C216" s="179"/>
      <c r="D216" s="178"/>
      <c r="E216" s="179"/>
      <c r="F216" s="179"/>
      <c r="G216" s="179"/>
      <c r="H216" s="179"/>
      <c r="I216" s="179"/>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8"/>
      <c r="AF216" s="178"/>
      <c r="AG216" s="178"/>
      <c r="AH216" s="178"/>
      <c r="AI216" s="178"/>
      <c r="AJ216" s="178"/>
      <c r="AK216" s="178"/>
      <c r="AL216" s="178"/>
      <c r="AM216" s="179"/>
      <c r="AN216" s="178"/>
      <c r="AO216" s="179"/>
      <c r="AP216" s="178"/>
      <c r="AQ216" s="178"/>
      <c r="AR216" s="179"/>
      <c r="AS216" s="178"/>
      <c r="AT216" s="178"/>
      <c r="AU216" s="178"/>
      <c r="AV216" s="178"/>
      <c r="AW216" s="178"/>
      <c r="AX216" s="178"/>
      <c r="AY216" s="178"/>
      <c r="AZ216" s="178"/>
      <c r="BA216" s="178"/>
      <c r="BB216" s="179"/>
      <c r="BC216" s="178"/>
      <c r="BD216" s="178"/>
      <c r="BE216" s="179"/>
      <c r="BF216" s="179"/>
      <c r="BG216" s="179"/>
      <c r="BH216" s="179"/>
      <c r="BI216" s="179"/>
      <c r="BJ216" s="179"/>
      <c r="BK216" s="179"/>
      <c r="BL216" s="179"/>
      <c r="BM216" s="179"/>
      <c r="BN216" s="179"/>
      <c r="BO216" s="179"/>
      <c r="BP216" s="179"/>
      <c r="BQ216" s="179"/>
      <c r="BR216" s="179"/>
      <c r="BS216" s="178"/>
      <c r="BT216" s="179"/>
      <c r="BU216" s="179"/>
      <c r="BV216" s="179"/>
      <c r="BW216" s="179"/>
      <c r="BX216" s="179"/>
      <c r="BY216" s="179"/>
      <c r="BZ216" s="179"/>
      <c r="CA216" s="179"/>
      <c r="CB216" s="179"/>
      <c r="CC216" s="179"/>
      <c r="CD216" s="179"/>
      <c r="CE216" s="179"/>
      <c r="CF216" s="179"/>
      <c r="CG216" s="179"/>
      <c r="CH216" s="179"/>
      <c r="CI216" s="179"/>
      <c r="CJ216" s="179"/>
      <c r="CK216" s="179"/>
      <c r="CL216" s="179"/>
      <c r="CM216" s="179"/>
      <c r="CN216" s="179"/>
      <c r="CO216" s="179"/>
      <c r="CP216" s="179"/>
      <c r="CQ216" s="179"/>
      <c r="CR216" s="179"/>
      <c r="CS216" s="179"/>
      <c r="CT216" s="179"/>
      <c r="CU216" s="179"/>
      <c r="CV216" s="179"/>
      <c r="CW216" s="178"/>
      <c r="CX216" s="178"/>
      <c r="CY216" s="178"/>
      <c r="CZ216" s="178"/>
      <c r="DA216" s="179"/>
      <c r="DB216" s="179"/>
      <c r="DC216" s="178"/>
      <c r="DD216" s="178"/>
      <c r="DE216" s="179"/>
      <c r="DF216" s="179"/>
      <c r="DG216" s="178"/>
      <c r="DH216" s="178"/>
      <c r="DI216" s="179"/>
      <c r="DJ216" s="179"/>
      <c r="DK216" s="179"/>
      <c r="DL216" s="179"/>
      <c r="DM216" s="178"/>
      <c r="DN216" s="178"/>
      <c r="DO216" s="179"/>
      <c r="DP216" s="179"/>
      <c r="DQ216" s="178"/>
      <c r="DR216" s="179"/>
      <c r="DS216" s="179"/>
      <c r="DT216" s="179"/>
      <c r="DU216" s="178"/>
      <c r="DV216" s="179"/>
      <c r="DW216" s="179"/>
      <c r="DX216" s="179"/>
      <c r="DY216" s="179"/>
      <c r="DZ216" s="179"/>
      <c r="EA216" s="178"/>
      <c r="EB216" s="179"/>
      <c r="EC216" s="179"/>
      <c r="ED216" s="179"/>
      <c r="EE216" s="178"/>
      <c r="EF216" s="179"/>
      <c r="EG216" s="179"/>
      <c r="EH216" s="179"/>
      <c r="EI216" s="178"/>
      <c r="EJ216" s="179"/>
      <c r="EK216" s="179"/>
      <c r="EL216" s="179"/>
      <c r="EM216" s="178"/>
      <c r="EN216" s="179"/>
      <c r="EO216" s="179"/>
      <c r="EP216" s="179"/>
      <c r="EQ216" s="178"/>
      <c r="ER216" s="179"/>
      <c r="ES216" s="179"/>
      <c r="ET216" s="178"/>
      <c r="EU216" s="179"/>
      <c r="EV216" s="179"/>
      <c r="EW216" s="178"/>
      <c r="EX216" s="179"/>
      <c r="EY216" s="179"/>
      <c r="EZ216" s="178"/>
      <c r="FA216" s="179"/>
      <c r="FB216" s="179"/>
      <c r="FC216" s="179"/>
      <c r="FD216" s="178"/>
      <c r="FE216" s="178"/>
      <c r="FF216" s="179"/>
      <c r="FG216" s="178"/>
      <c r="FH216" s="179"/>
    </row>
    <row r="217" spans="1:164" ht="15" customHeight="1" x14ac:dyDescent="0.25">
      <c r="A217" s="179"/>
      <c r="B217" s="179"/>
      <c r="C217" s="179"/>
      <c r="D217" s="178"/>
      <c r="E217" s="179"/>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8"/>
      <c r="AF217" s="178"/>
      <c r="AG217" s="178"/>
      <c r="AH217" s="178"/>
      <c r="AI217" s="178"/>
      <c r="AJ217" s="178"/>
      <c r="AK217" s="178"/>
      <c r="AL217" s="178"/>
      <c r="AM217" s="179"/>
      <c r="AN217" s="178"/>
      <c r="AO217" s="179"/>
      <c r="AP217" s="178"/>
      <c r="AQ217" s="178"/>
      <c r="AR217" s="179"/>
      <c r="AS217" s="178"/>
      <c r="AT217" s="178"/>
      <c r="AU217" s="178"/>
      <c r="AV217" s="178"/>
      <c r="AW217" s="178"/>
      <c r="AX217" s="178"/>
      <c r="AY217" s="178"/>
      <c r="AZ217" s="178"/>
      <c r="BA217" s="178"/>
      <c r="BB217" s="179"/>
      <c r="BC217" s="178"/>
      <c r="BD217" s="178"/>
      <c r="BE217" s="179"/>
      <c r="BF217" s="179"/>
      <c r="BG217" s="179"/>
      <c r="BH217" s="179"/>
      <c r="BI217" s="179"/>
      <c r="BJ217" s="179"/>
      <c r="BK217" s="179"/>
      <c r="BL217" s="179"/>
      <c r="BM217" s="179"/>
      <c r="BN217" s="179"/>
      <c r="BO217" s="179"/>
      <c r="BP217" s="179"/>
      <c r="BQ217" s="179"/>
      <c r="BR217" s="179"/>
      <c r="BS217" s="178"/>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179"/>
      <c r="CR217" s="179"/>
      <c r="CS217" s="179"/>
      <c r="CT217" s="179"/>
      <c r="CU217" s="179"/>
      <c r="CV217" s="179"/>
      <c r="CW217" s="178"/>
      <c r="CX217" s="178"/>
      <c r="CY217" s="178"/>
      <c r="CZ217" s="178"/>
      <c r="DA217" s="179"/>
      <c r="DB217" s="179"/>
      <c r="DC217" s="178"/>
      <c r="DD217" s="178"/>
      <c r="DE217" s="179"/>
      <c r="DF217" s="179"/>
      <c r="DG217" s="178"/>
      <c r="DH217" s="178"/>
      <c r="DI217" s="179"/>
      <c r="DJ217" s="179"/>
      <c r="DK217" s="179"/>
      <c r="DL217" s="179"/>
      <c r="DM217" s="178"/>
      <c r="DN217" s="178"/>
      <c r="DO217" s="179"/>
      <c r="DP217" s="179"/>
      <c r="DQ217" s="178"/>
      <c r="DR217" s="179"/>
      <c r="DS217" s="179"/>
      <c r="DT217" s="179"/>
      <c r="DU217" s="178"/>
      <c r="DV217" s="179"/>
      <c r="DW217" s="179"/>
      <c r="DX217" s="179"/>
      <c r="DY217" s="179"/>
      <c r="DZ217" s="179"/>
      <c r="EA217" s="178"/>
      <c r="EB217" s="179"/>
      <c r="EC217" s="179"/>
      <c r="ED217" s="179"/>
      <c r="EE217" s="178"/>
      <c r="EF217" s="179"/>
      <c r="EG217" s="179"/>
      <c r="EH217" s="179"/>
      <c r="EI217" s="178"/>
      <c r="EJ217" s="179"/>
      <c r="EK217" s="179"/>
      <c r="EL217" s="179"/>
      <c r="EM217" s="178"/>
      <c r="EN217" s="179"/>
      <c r="EO217" s="179"/>
      <c r="EP217" s="179"/>
      <c r="EQ217" s="178"/>
      <c r="ER217" s="179"/>
      <c r="ES217" s="179"/>
      <c r="ET217" s="178"/>
      <c r="EU217" s="179"/>
      <c r="EV217" s="179"/>
      <c r="EW217" s="178"/>
      <c r="EX217" s="179"/>
      <c r="EY217" s="179"/>
      <c r="EZ217" s="178"/>
      <c r="FA217" s="179"/>
      <c r="FB217" s="179"/>
      <c r="FC217" s="179"/>
      <c r="FD217" s="178"/>
      <c r="FE217" s="178"/>
      <c r="FF217" s="179"/>
      <c r="FG217" s="178"/>
      <c r="FH217" s="179"/>
    </row>
    <row r="218" spans="1:164" ht="15" customHeight="1" x14ac:dyDescent="0.25">
      <c r="A218" s="179"/>
      <c r="B218" s="179"/>
      <c r="C218" s="179"/>
      <c r="D218" s="178"/>
      <c r="E218" s="179"/>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8"/>
      <c r="AF218" s="178"/>
      <c r="AG218" s="178"/>
      <c r="AH218" s="178"/>
      <c r="AI218" s="178"/>
      <c r="AJ218" s="178"/>
      <c r="AK218" s="178"/>
      <c r="AL218" s="178"/>
      <c r="AM218" s="179"/>
      <c r="AN218" s="178"/>
      <c r="AO218" s="179"/>
      <c r="AP218" s="178"/>
      <c r="AQ218" s="178"/>
      <c r="AR218" s="179"/>
      <c r="AS218" s="178"/>
      <c r="AT218" s="178"/>
      <c r="AU218" s="178"/>
      <c r="AV218" s="178"/>
      <c r="AW218" s="178"/>
      <c r="AX218" s="178"/>
      <c r="AY218" s="178"/>
      <c r="AZ218" s="178"/>
      <c r="BA218" s="178"/>
      <c r="BB218" s="179"/>
      <c r="BC218" s="178"/>
      <c r="BD218" s="178"/>
      <c r="BE218" s="179"/>
      <c r="BF218" s="179"/>
      <c r="BG218" s="179"/>
      <c r="BH218" s="179"/>
      <c r="BI218" s="179"/>
      <c r="BJ218" s="179"/>
      <c r="BK218" s="179"/>
      <c r="BL218" s="179"/>
      <c r="BM218" s="179"/>
      <c r="BN218" s="179"/>
      <c r="BO218" s="179"/>
      <c r="BP218" s="179"/>
      <c r="BQ218" s="179"/>
      <c r="BR218" s="179"/>
      <c r="BS218" s="178"/>
      <c r="BT218" s="179"/>
      <c r="BU218" s="179"/>
      <c r="BV218" s="179"/>
      <c r="BW218" s="179"/>
      <c r="BX218" s="179"/>
      <c r="BY218" s="179"/>
      <c r="BZ218" s="179"/>
      <c r="CA218" s="179"/>
      <c r="CB218" s="179"/>
      <c r="CC218" s="179"/>
      <c r="CD218" s="179"/>
      <c r="CE218" s="179"/>
      <c r="CF218" s="179"/>
      <c r="CG218" s="179"/>
      <c r="CH218" s="179"/>
      <c r="CI218" s="179"/>
      <c r="CJ218" s="179"/>
      <c r="CK218" s="179"/>
      <c r="CL218" s="179"/>
      <c r="CM218" s="179"/>
      <c r="CN218" s="179"/>
      <c r="CO218" s="179"/>
      <c r="CP218" s="179"/>
      <c r="CQ218" s="179"/>
      <c r="CR218" s="179"/>
      <c r="CS218" s="179"/>
      <c r="CT218" s="179"/>
      <c r="CU218" s="179"/>
      <c r="CV218" s="179"/>
      <c r="CW218" s="178"/>
      <c r="CX218" s="178"/>
      <c r="CY218" s="178"/>
      <c r="CZ218" s="178"/>
      <c r="DA218" s="179"/>
      <c r="DB218" s="179"/>
      <c r="DC218" s="178"/>
      <c r="DD218" s="178"/>
      <c r="DE218" s="179"/>
      <c r="DF218" s="179"/>
      <c r="DG218" s="178"/>
      <c r="DH218" s="178"/>
      <c r="DI218" s="179"/>
      <c r="DJ218" s="179"/>
      <c r="DK218" s="179"/>
      <c r="DL218" s="179"/>
      <c r="DM218" s="178"/>
      <c r="DN218" s="178"/>
      <c r="DO218" s="179"/>
      <c r="DP218" s="179"/>
      <c r="DQ218" s="178"/>
      <c r="DR218" s="179"/>
      <c r="DS218" s="179"/>
      <c r="DT218" s="179"/>
      <c r="DU218" s="178"/>
      <c r="DV218" s="179"/>
      <c r="DW218" s="179"/>
      <c r="DX218" s="179"/>
      <c r="DY218" s="179"/>
      <c r="DZ218" s="179"/>
      <c r="EA218" s="178"/>
      <c r="EB218" s="179"/>
      <c r="EC218" s="179"/>
      <c r="ED218" s="179"/>
      <c r="EE218" s="178"/>
      <c r="EF218" s="179"/>
      <c r="EG218" s="179"/>
      <c r="EH218" s="179"/>
      <c r="EI218" s="178"/>
      <c r="EJ218" s="179"/>
      <c r="EK218" s="179"/>
      <c r="EL218" s="179"/>
      <c r="EM218" s="178"/>
      <c r="EN218" s="179"/>
      <c r="EO218" s="179"/>
      <c r="EP218" s="179"/>
      <c r="EQ218" s="178"/>
      <c r="ER218" s="179"/>
      <c r="ES218" s="179"/>
      <c r="ET218" s="178"/>
      <c r="EU218" s="179"/>
      <c r="EV218" s="179"/>
      <c r="EW218" s="178"/>
      <c r="EX218" s="179"/>
      <c r="EY218" s="179"/>
      <c r="EZ218" s="178"/>
      <c r="FA218" s="179"/>
      <c r="FB218" s="179"/>
      <c r="FC218" s="179"/>
      <c r="FD218" s="178"/>
      <c r="FE218" s="178"/>
      <c r="FF218" s="179"/>
      <c r="FG218" s="178"/>
      <c r="FH218" s="179"/>
    </row>
    <row r="219" spans="1:164" ht="15" customHeight="1" x14ac:dyDescent="0.25">
      <c r="A219" s="179"/>
      <c r="B219" s="179"/>
      <c r="C219" s="179"/>
      <c r="D219" s="178"/>
      <c r="E219" s="179"/>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8"/>
      <c r="AF219" s="178"/>
      <c r="AG219" s="178"/>
      <c r="AH219" s="178"/>
      <c r="AI219" s="178"/>
      <c r="AJ219" s="178"/>
      <c r="AK219" s="178"/>
      <c r="AL219" s="178"/>
      <c r="AM219" s="179"/>
      <c r="AN219" s="178"/>
      <c r="AO219" s="179"/>
      <c r="AP219" s="178"/>
      <c r="AQ219" s="178"/>
      <c r="AR219" s="179"/>
      <c r="AS219" s="178"/>
      <c r="AT219" s="178"/>
      <c r="AU219" s="178"/>
      <c r="AV219" s="178"/>
      <c r="AW219" s="178"/>
      <c r="AX219" s="178"/>
      <c r="AY219" s="178"/>
      <c r="AZ219" s="178"/>
      <c r="BA219" s="178"/>
      <c r="BB219" s="179"/>
      <c r="BC219" s="178"/>
      <c r="BD219" s="178"/>
      <c r="BE219" s="179"/>
      <c r="BF219" s="179"/>
      <c r="BG219" s="179"/>
      <c r="BH219" s="179"/>
      <c r="BI219" s="179"/>
      <c r="BJ219" s="179"/>
      <c r="BK219" s="179"/>
      <c r="BL219" s="179"/>
      <c r="BM219" s="179"/>
      <c r="BN219" s="179"/>
      <c r="BO219" s="179"/>
      <c r="BP219" s="179"/>
      <c r="BQ219" s="179"/>
      <c r="BR219" s="179"/>
      <c r="BS219" s="178"/>
      <c r="BT219" s="179"/>
      <c r="BU219" s="179"/>
      <c r="BV219" s="179"/>
      <c r="BW219" s="179"/>
      <c r="BX219" s="179"/>
      <c r="BY219" s="179"/>
      <c r="BZ219" s="179"/>
      <c r="CA219" s="179"/>
      <c r="CB219" s="179"/>
      <c r="CC219" s="179"/>
      <c r="CD219" s="179"/>
      <c r="CE219" s="179"/>
      <c r="CF219" s="179"/>
      <c r="CG219" s="179"/>
      <c r="CH219" s="179"/>
      <c r="CI219" s="179"/>
      <c r="CJ219" s="179"/>
      <c r="CK219" s="179"/>
      <c r="CL219" s="179"/>
      <c r="CM219" s="179"/>
      <c r="CN219" s="179"/>
      <c r="CO219" s="179"/>
      <c r="CP219" s="179"/>
      <c r="CQ219" s="179"/>
      <c r="CR219" s="179"/>
      <c r="CS219" s="179"/>
      <c r="CT219" s="179"/>
      <c r="CU219" s="179"/>
      <c r="CV219" s="179"/>
      <c r="CW219" s="178"/>
      <c r="CX219" s="178"/>
      <c r="CY219" s="178"/>
      <c r="CZ219" s="178"/>
      <c r="DA219" s="179"/>
      <c r="DB219" s="179"/>
      <c r="DC219" s="178"/>
      <c r="DD219" s="178"/>
      <c r="DE219" s="179"/>
      <c r="DF219" s="179"/>
      <c r="DG219" s="178"/>
      <c r="DH219" s="178"/>
      <c r="DI219" s="179"/>
      <c r="DJ219" s="179"/>
      <c r="DK219" s="179"/>
      <c r="DL219" s="179"/>
      <c r="DM219" s="178"/>
      <c r="DN219" s="178"/>
      <c r="DO219" s="179"/>
      <c r="DP219" s="179"/>
      <c r="DQ219" s="178"/>
      <c r="DR219" s="179"/>
      <c r="DS219" s="179"/>
      <c r="DT219" s="179"/>
      <c r="DU219" s="178"/>
      <c r="DV219" s="179"/>
      <c r="DW219" s="179"/>
      <c r="DX219" s="179"/>
      <c r="DY219" s="179"/>
      <c r="DZ219" s="179"/>
      <c r="EA219" s="178"/>
      <c r="EB219" s="179"/>
      <c r="EC219" s="179"/>
      <c r="ED219" s="179"/>
      <c r="EE219" s="178"/>
      <c r="EF219" s="179"/>
      <c r="EG219" s="179"/>
      <c r="EH219" s="179"/>
      <c r="EI219" s="178"/>
      <c r="EJ219" s="179"/>
      <c r="EK219" s="179"/>
      <c r="EL219" s="179"/>
      <c r="EM219" s="178"/>
      <c r="EN219" s="179"/>
      <c r="EO219" s="179"/>
      <c r="EP219" s="179"/>
      <c r="EQ219" s="178"/>
      <c r="ER219" s="179"/>
      <c r="ES219" s="179"/>
      <c r="ET219" s="178"/>
      <c r="EU219" s="179"/>
      <c r="EV219" s="179"/>
      <c r="EW219" s="178"/>
      <c r="EX219" s="179"/>
      <c r="EY219" s="179"/>
      <c r="EZ219" s="178"/>
      <c r="FA219" s="179"/>
      <c r="FB219" s="179"/>
      <c r="FC219" s="179"/>
      <c r="FD219" s="178"/>
      <c r="FE219" s="178"/>
      <c r="FF219" s="179"/>
      <c r="FG219" s="178"/>
      <c r="FH219" s="179"/>
    </row>
    <row r="220" spans="1:164" ht="15" customHeight="1" x14ac:dyDescent="0.25">
      <c r="A220" s="179"/>
      <c r="B220" s="179"/>
      <c r="C220" s="179"/>
      <c r="D220" s="178"/>
      <c r="E220" s="179"/>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8"/>
      <c r="AF220" s="178"/>
      <c r="AG220" s="178"/>
      <c r="AH220" s="178"/>
      <c r="AI220" s="178"/>
      <c r="AJ220" s="178"/>
      <c r="AK220" s="178"/>
      <c r="AL220" s="178"/>
      <c r="AM220" s="179"/>
      <c r="AN220" s="178"/>
      <c r="AO220" s="179"/>
      <c r="AP220" s="178"/>
      <c r="AQ220" s="178"/>
      <c r="AR220" s="179"/>
      <c r="AS220" s="178"/>
      <c r="AT220" s="178"/>
      <c r="AU220" s="178"/>
      <c r="AV220" s="178"/>
      <c r="AW220" s="178"/>
      <c r="AX220" s="178"/>
      <c r="AY220" s="178"/>
      <c r="AZ220" s="178"/>
      <c r="BA220" s="178"/>
      <c r="BB220" s="179"/>
      <c r="BC220" s="178"/>
      <c r="BD220" s="178"/>
      <c r="BE220" s="179"/>
      <c r="BF220" s="179"/>
      <c r="BG220" s="179"/>
      <c r="BH220" s="179"/>
      <c r="BI220" s="179"/>
      <c r="BJ220" s="179"/>
      <c r="BK220" s="179"/>
      <c r="BL220" s="179"/>
      <c r="BM220" s="179"/>
      <c r="BN220" s="179"/>
      <c r="BO220" s="179"/>
      <c r="BP220" s="179"/>
      <c r="BQ220" s="179"/>
      <c r="BR220" s="179"/>
      <c r="BS220" s="178"/>
      <c r="BT220" s="179"/>
      <c r="BU220" s="179"/>
      <c r="BV220" s="179"/>
      <c r="BW220" s="179"/>
      <c r="BX220" s="179"/>
      <c r="BY220" s="179"/>
      <c r="BZ220" s="179"/>
      <c r="CA220" s="179"/>
      <c r="CB220" s="179"/>
      <c r="CC220" s="179"/>
      <c r="CD220" s="179"/>
      <c r="CE220" s="179"/>
      <c r="CF220" s="179"/>
      <c r="CG220" s="179"/>
      <c r="CH220" s="179"/>
      <c r="CI220" s="179"/>
      <c r="CJ220" s="179"/>
      <c r="CK220" s="179"/>
      <c r="CL220" s="179"/>
      <c r="CM220" s="179"/>
      <c r="CN220" s="179"/>
      <c r="CO220" s="179"/>
      <c r="CP220" s="179"/>
      <c r="CQ220" s="179"/>
      <c r="CR220" s="179"/>
      <c r="CS220" s="179"/>
      <c r="CT220" s="179"/>
      <c r="CU220" s="179"/>
      <c r="CV220" s="179"/>
      <c r="CW220" s="178"/>
      <c r="CX220" s="178"/>
      <c r="CY220" s="178"/>
      <c r="CZ220" s="178"/>
      <c r="DA220" s="179"/>
      <c r="DB220" s="179"/>
      <c r="DC220" s="178"/>
      <c r="DD220" s="178"/>
      <c r="DE220" s="179"/>
      <c r="DF220" s="179"/>
      <c r="DG220" s="178"/>
      <c r="DH220" s="178"/>
      <c r="DI220" s="179"/>
      <c r="DJ220" s="179"/>
      <c r="DK220" s="179"/>
      <c r="DL220" s="179"/>
      <c r="DM220" s="178"/>
      <c r="DN220" s="178"/>
      <c r="DO220" s="179"/>
      <c r="DP220" s="179"/>
      <c r="DQ220" s="178"/>
      <c r="DR220" s="179"/>
      <c r="DS220" s="179"/>
      <c r="DT220" s="179"/>
      <c r="DU220" s="178"/>
      <c r="DV220" s="179"/>
      <c r="DW220" s="179"/>
      <c r="DX220" s="179"/>
      <c r="DY220" s="179"/>
      <c r="DZ220" s="179"/>
      <c r="EA220" s="178"/>
      <c r="EB220" s="179"/>
      <c r="EC220" s="179"/>
      <c r="ED220" s="179"/>
      <c r="EE220" s="178"/>
      <c r="EF220" s="179"/>
      <c r="EG220" s="179"/>
      <c r="EH220" s="179"/>
      <c r="EI220" s="178"/>
      <c r="EJ220" s="179"/>
      <c r="EK220" s="179"/>
      <c r="EL220" s="179"/>
      <c r="EM220" s="178"/>
      <c r="EN220" s="179"/>
      <c r="EO220" s="179"/>
      <c r="EP220" s="179"/>
      <c r="EQ220" s="178"/>
      <c r="ER220" s="179"/>
      <c r="ES220" s="179"/>
      <c r="ET220" s="178"/>
      <c r="EU220" s="179"/>
      <c r="EV220" s="179"/>
      <c r="EW220" s="178"/>
      <c r="EX220" s="179"/>
      <c r="EY220" s="179"/>
      <c r="EZ220" s="178"/>
      <c r="FA220" s="179"/>
      <c r="FB220" s="179"/>
      <c r="FC220" s="179"/>
      <c r="FD220" s="178"/>
      <c r="FE220" s="178"/>
      <c r="FF220" s="179"/>
      <c r="FG220" s="178"/>
      <c r="FH220" s="179"/>
    </row>
    <row r="221" spans="1:164" ht="15" customHeight="1" x14ac:dyDescent="0.25">
      <c r="A221" s="179"/>
      <c r="B221" s="179"/>
      <c r="C221" s="179"/>
      <c r="D221" s="178"/>
      <c r="E221" s="179"/>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8"/>
      <c r="AF221" s="178"/>
      <c r="AG221" s="178"/>
      <c r="AH221" s="178"/>
      <c r="AI221" s="178"/>
      <c r="AJ221" s="178"/>
      <c r="AK221" s="178"/>
      <c r="AL221" s="178"/>
      <c r="AM221" s="179"/>
      <c r="AN221" s="178"/>
      <c r="AO221" s="179"/>
      <c r="AP221" s="178"/>
      <c r="AQ221" s="178"/>
      <c r="AR221" s="179"/>
      <c r="AS221" s="178"/>
      <c r="AT221" s="178"/>
      <c r="AU221" s="178"/>
      <c r="AV221" s="178"/>
      <c r="AW221" s="178"/>
      <c r="AX221" s="178"/>
      <c r="AY221" s="178"/>
      <c r="AZ221" s="178"/>
      <c r="BA221" s="178"/>
      <c r="BB221" s="179"/>
      <c r="BC221" s="178"/>
      <c r="BD221" s="178"/>
      <c r="BE221" s="179"/>
      <c r="BF221" s="179"/>
      <c r="BG221" s="179"/>
      <c r="BH221" s="179"/>
      <c r="BI221" s="179"/>
      <c r="BJ221" s="179"/>
      <c r="BK221" s="179"/>
      <c r="BL221" s="179"/>
      <c r="BM221" s="179"/>
      <c r="BN221" s="179"/>
      <c r="BO221" s="179"/>
      <c r="BP221" s="179"/>
      <c r="BQ221" s="179"/>
      <c r="BR221" s="179"/>
      <c r="BS221" s="178"/>
      <c r="BT221" s="179"/>
      <c r="BU221" s="179"/>
      <c r="BV221" s="179"/>
      <c r="BW221" s="179"/>
      <c r="BX221" s="179"/>
      <c r="BY221" s="179"/>
      <c r="BZ221" s="179"/>
      <c r="CA221" s="179"/>
      <c r="CB221" s="179"/>
      <c r="CC221" s="179"/>
      <c r="CD221" s="179"/>
      <c r="CE221" s="179"/>
      <c r="CF221" s="179"/>
      <c r="CG221" s="179"/>
      <c r="CH221" s="179"/>
      <c r="CI221" s="179"/>
      <c r="CJ221" s="179"/>
      <c r="CK221" s="179"/>
      <c r="CL221" s="179"/>
      <c r="CM221" s="179"/>
      <c r="CN221" s="179"/>
      <c r="CO221" s="179"/>
      <c r="CP221" s="179"/>
      <c r="CQ221" s="179"/>
      <c r="CR221" s="179"/>
      <c r="CS221" s="179"/>
      <c r="CT221" s="179"/>
      <c r="CU221" s="179"/>
      <c r="CV221" s="179"/>
      <c r="CW221" s="178"/>
      <c r="CX221" s="178"/>
      <c r="CY221" s="178"/>
      <c r="CZ221" s="178"/>
      <c r="DA221" s="179"/>
      <c r="DB221" s="179"/>
      <c r="DC221" s="178"/>
      <c r="DD221" s="178"/>
      <c r="DE221" s="179"/>
      <c r="DF221" s="179"/>
      <c r="DG221" s="178"/>
      <c r="DH221" s="178"/>
      <c r="DI221" s="179"/>
      <c r="DJ221" s="179"/>
      <c r="DK221" s="179"/>
      <c r="DL221" s="179"/>
      <c r="DM221" s="178"/>
      <c r="DN221" s="178"/>
      <c r="DO221" s="179"/>
      <c r="DP221" s="179"/>
      <c r="DQ221" s="178"/>
      <c r="DR221" s="179"/>
      <c r="DS221" s="179"/>
      <c r="DT221" s="179"/>
      <c r="DU221" s="178"/>
      <c r="DV221" s="179"/>
      <c r="DW221" s="179"/>
      <c r="DX221" s="179"/>
      <c r="DY221" s="179"/>
      <c r="DZ221" s="179"/>
      <c r="EA221" s="178"/>
      <c r="EB221" s="179"/>
      <c r="EC221" s="179"/>
      <c r="ED221" s="179"/>
      <c r="EE221" s="178"/>
      <c r="EF221" s="179"/>
      <c r="EG221" s="179"/>
      <c r="EH221" s="179"/>
      <c r="EI221" s="178"/>
      <c r="EJ221" s="179"/>
      <c r="EK221" s="179"/>
      <c r="EL221" s="179"/>
      <c r="EM221" s="178"/>
      <c r="EN221" s="179"/>
      <c r="EO221" s="179"/>
      <c r="EP221" s="179"/>
      <c r="EQ221" s="178"/>
      <c r="ER221" s="179"/>
      <c r="ES221" s="179"/>
      <c r="ET221" s="178"/>
      <c r="EU221" s="179"/>
      <c r="EV221" s="179"/>
      <c r="EW221" s="178"/>
      <c r="EX221" s="179"/>
      <c r="EY221" s="179"/>
      <c r="EZ221" s="178"/>
      <c r="FA221" s="179"/>
      <c r="FB221" s="179"/>
      <c r="FC221" s="179"/>
      <c r="FD221" s="178"/>
      <c r="FE221" s="178"/>
      <c r="FF221" s="179"/>
      <c r="FG221" s="178"/>
      <c r="FH221" s="179"/>
    </row>
    <row r="222" spans="1:164" ht="15" customHeight="1" x14ac:dyDescent="0.25">
      <c r="A222" s="179"/>
      <c r="B222" s="179"/>
      <c r="C222" s="179"/>
      <c r="D222" s="178"/>
      <c r="E222" s="179"/>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8"/>
      <c r="AF222" s="178"/>
      <c r="AG222" s="178"/>
      <c r="AH222" s="178"/>
      <c r="AI222" s="178"/>
      <c r="AJ222" s="178"/>
      <c r="AK222" s="178"/>
      <c r="AL222" s="178"/>
      <c r="AM222" s="179"/>
      <c r="AN222" s="178"/>
      <c r="AO222" s="179"/>
      <c r="AP222" s="178"/>
      <c r="AQ222" s="178"/>
      <c r="AR222" s="179"/>
      <c r="AS222" s="178"/>
      <c r="AT222" s="178"/>
      <c r="AU222" s="178"/>
      <c r="AV222" s="178"/>
      <c r="AW222" s="178"/>
      <c r="AX222" s="178"/>
      <c r="AY222" s="178"/>
      <c r="AZ222" s="178"/>
      <c r="BA222" s="178"/>
      <c r="BB222" s="179"/>
      <c r="BC222" s="178"/>
      <c r="BD222" s="178"/>
      <c r="BE222" s="179"/>
      <c r="BF222" s="179"/>
      <c r="BG222" s="179"/>
      <c r="BH222" s="179"/>
      <c r="BI222" s="179"/>
      <c r="BJ222" s="179"/>
      <c r="BK222" s="179"/>
      <c r="BL222" s="179"/>
      <c r="BM222" s="179"/>
      <c r="BN222" s="179"/>
      <c r="BO222" s="179"/>
      <c r="BP222" s="179"/>
      <c r="BQ222" s="179"/>
      <c r="BR222" s="179"/>
      <c r="BS222" s="178"/>
      <c r="BT222" s="179"/>
      <c r="BU222" s="179"/>
      <c r="BV222" s="179"/>
      <c r="BW222" s="179"/>
      <c r="BX222" s="179"/>
      <c r="BY222" s="179"/>
      <c r="BZ222" s="179"/>
      <c r="CA222" s="179"/>
      <c r="CB222" s="179"/>
      <c r="CC222" s="179"/>
      <c r="CD222" s="179"/>
      <c r="CE222" s="179"/>
      <c r="CF222" s="179"/>
      <c r="CG222" s="179"/>
      <c r="CH222" s="179"/>
      <c r="CI222" s="179"/>
      <c r="CJ222" s="179"/>
      <c r="CK222" s="179"/>
      <c r="CL222" s="179"/>
      <c r="CM222" s="179"/>
      <c r="CN222" s="179"/>
      <c r="CO222" s="179"/>
      <c r="CP222" s="179"/>
      <c r="CQ222" s="179"/>
      <c r="CR222" s="179"/>
      <c r="CS222" s="179"/>
      <c r="CT222" s="179"/>
      <c r="CU222" s="179"/>
      <c r="CV222" s="179"/>
      <c r="CW222" s="178"/>
      <c r="CX222" s="178"/>
      <c r="CY222" s="178"/>
      <c r="CZ222" s="178"/>
      <c r="DA222" s="179"/>
      <c r="DB222" s="179"/>
      <c r="DC222" s="178"/>
      <c r="DD222" s="178"/>
      <c r="DE222" s="179"/>
      <c r="DF222" s="179"/>
      <c r="DG222" s="178"/>
      <c r="DH222" s="178"/>
      <c r="DI222" s="179"/>
      <c r="DJ222" s="179"/>
      <c r="DK222" s="179"/>
      <c r="DL222" s="179"/>
      <c r="DM222" s="178"/>
      <c r="DN222" s="178"/>
      <c r="DO222" s="179"/>
      <c r="DP222" s="179"/>
      <c r="DQ222" s="178"/>
      <c r="DR222" s="179"/>
      <c r="DS222" s="179"/>
      <c r="DT222" s="179"/>
      <c r="DU222" s="178"/>
      <c r="DV222" s="179"/>
      <c r="DW222" s="179"/>
      <c r="DX222" s="179"/>
      <c r="DY222" s="179"/>
      <c r="DZ222" s="179"/>
      <c r="EA222" s="178"/>
      <c r="EB222" s="179"/>
      <c r="EC222" s="179"/>
      <c r="ED222" s="179"/>
      <c r="EE222" s="178"/>
      <c r="EF222" s="179"/>
      <c r="EG222" s="179"/>
      <c r="EH222" s="179"/>
      <c r="EI222" s="178"/>
      <c r="EJ222" s="179"/>
      <c r="EK222" s="179"/>
      <c r="EL222" s="179"/>
      <c r="EM222" s="178"/>
      <c r="EN222" s="179"/>
      <c r="EO222" s="179"/>
      <c r="EP222" s="179"/>
      <c r="EQ222" s="178"/>
      <c r="ER222" s="179"/>
      <c r="ES222" s="179"/>
      <c r="ET222" s="178"/>
      <c r="EU222" s="179"/>
      <c r="EV222" s="179"/>
      <c r="EW222" s="178"/>
      <c r="EX222" s="179"/>
      <c r="EY222" s="179"/>
      <c r="EZ222" s="178"/>
      <c r="FA222" s="179"/>
      <c r="FB222" s="179"/>
      <c r="FC222" s="179"/>
      <c r="FD222" s="178"/>
      <c r="FE222" s="178"/>
      <c r="FF222" s="179"/>
      <c r="FG222" s="178"/>
      <c r="FH222" s="179"/>
    </row>
    <row r="223" spans="1:164" ht="15" customHeight="1" x14ac:dyDescent="0.25">
      <c r="A223" s="179"/>
      <c r="B223" s="179"/>
      <c r="C223" s="179"/>
      <c r="D223" s="178"/>
      <c r="E223" s="179"/>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8"/>
      <c r="AF223" s="178"/>
      <c r="AG223" s="178"/>
      <c r="AH223" s="178"/>
      <c r="AI223" s="178"/>
      <c r="AJ223" s="178"/>
      <c r="AK223" s="178"/>
      <c r="AL223" s="178"/>
      <c r="AM223" s="179"/>
      <c r="AN223" s="178"/>
      <c r="AO223" s="179"/>
      <c r="AP223" s="178"/>
      <c r="AQ223" s="178"/>
      <c r="AR223" s="179"/>
      <c r="AS223" s="178"/>
      <c r="AT223" s="178"/>
      <c r="AU223" s="178"/>
      <c r="AV223" s="178"/>
      <c r="AW223" s="178"/>
      <c r="AX223" s="178"/>
      <c r="AY223" s="178"/>
      <c r="AZ223" s="178"/>
      <c r="BA223" s="178"/>
      <c r="BB223" s="179"/>
      <c r="BC223" s="178"/>
      <c r="BD223" s="178"/>
      <c r="BE223" s="179"/>
      <c r="BF223" s="179"/>
      <c r="BG223" s="179"/>
      <c r="BH223" s="179"/>
      <c r="BI223" s="179"/>
      <c r="BJ223" s="179"/>
      <c r="BK223" s="179"/>
      <c r="BL223" s="179"/>
      <c r="BM223" s="179"/>
      <c r="BN223" s="179"/>
      <c r="BO223" s="179"/>
      <c r="BP223" s="179"/>
      <c r="BQ223" s="179"/>
      <c r="BR223" s="179"/>
      <c r="BS223" s="178"/>
      <c r="BT223" s="179"/>
      <c r="BU223" s="179"/>
      <c r="BV223" s="179"/>
      <c r="BW223" s="179"/>
      <c r="BX223" s="179"/>
      <c r="BY223" s="179"/>
      <c r="BZ223" s="179"/>
      <c r="CA223" s="179"/>
      <c r="CB223" s="179"/>
      <c r="CC223" s="179"/>
      <c r="CD223" s="179"/>
      <c r="CE223" s="179"/>
      <c r="CF223" s="179"/>
      <c r="CG223" s="179"/>
      <c r="CH223" s="179"/>
      <c r="CI223" s="179"/>
      <c r="CJ223" s="179"/>
      <c r="CK223" s="179"/>
      <c r="CL223" s="179"/>
      <c r="CM223" s="179"/>
      <c r="CN223" s="179"/>
      <c r="CO223" s="179"/>
      <c r="CP223" s="179"/>
      <c r="CQ223" s="179"/>
      <c r="CR223" s="179"/>
      <c r="CS223" s="179"/>
      <c r="CT223" s="179"/>
      <c r="CU223" s="179"/>
      <c r="CV223" s="179"/>
      <c r="CW223" s="178"/>
      <c r="CX223" s="178"/>
      <c r="CY223" s="178"/>
      <c r="CZ223" s="178"/>
      <c r="DA223" s="179"/>
      <c r="DB223" s="179"/>
      <c r="DC223" s="178"/>
      <c r="DD223" s="178"/>
      <c r="DE223" s="179"/>
      <c r="DF223" s="179"/>
      <c r="DG223" s="178"/>
      <c r="DH223" s="178"/>
      <c r="DI223" s="179"/>
      <c r="DJ223" s="179"/>
      <c r="DK223" s="179"/>
      <c r="DL223" s="179"/>
      <c r="DM223" s="178"/>
      <c r="DN223" s="178"/>
      <c r="DO223" s="179"/>
      <c r="DP223" s="179"/>
      <c r="DQ223" s="178"/>
      <c r="DR223" s="179"/>
      <c r="DS223" s="179"/>
      <c r="DT223" s="179"/>
      <c r="DU223" s="178"/>
      <c r="DV223" s="179"/>
      <c r="DW223" s="179"/>
      <c r="DX223" s="179"/>
      <c r="DY223" s="179"/>
      <c r="DZ223" s="179"/>
      <c r="EA223" s="178"/>
      <c r="EB223" s="179"/>
      <c r="EC223" s="179"/>
      <c r="ED223" s="179"/>
      <c r="EE223" s="178"/>
      <c r="EF223" s="179"/>
      <c r="EG223" s="179"/>
      <c r="EH223" s="179"/>
      <c r="EI223" s="178"/>
      <c r="EJ223" s="179"/>
      <c r="EK223" s="179"/>
      <c r="EL223" s="179"/>
      <c r="EM223" s="178"/>
      <c r="EN223" s="179"/>
      <c r="EO223" s="179"/>
      <c r="EP223" s="179"/>
      <c r="EQ223" s="178"/>
      <c r="ER223" s="179"/>
      <c r="ES223" s="179"/>
      <c r="ET223" s="178"/>
      <c r="EU223" s="179"/>
      <c r="EV223" s="179"/>
      <c r="EW223" s="178"/>
      <c r="EX223" s="179"/>
      <c r="EY223" s="179"/>
      <c r="EZ223" s="178"/>
      <c r="FA223" s="179"/>
      <c r="FB223" s="179"/>
      <c r="FC223" s="179"/>
      <c r="FD223" s="178"/>
      <c r="FE223" s="178"/>
      <c r="FF223" s="179"/>
      <c r="FG223" s="178"/>
      <c r="FH223" s="179"/>
    </row>
    <row r="224" spans="1:164" ht="15" customHeight="1" x14ac:dyDescent="0.25">
      <c r="A224" s="179"/>
      <c r="B224" s="179"/>
      <c r="C224" s="179"/>
      <c r="D224" s="178"/>
      <c r="E224" s="179"/>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8"/>
      <c r="AF224" s="178"/>
      <c r="AG224" s="178"/>
      <c r="AH224" s="178"/>
      <c r="AI224" s="178"/>
      <c r="AJ224" s="178"/>
      <c r="AK224" s="178"/>
      <c r="AL224" s="178"/>
      <c r="AM224" s="179"/>
      <c r="AN224" s="178"/>
      <c r="AO224" s="179"/>
      <c r="AP224" s="178"/>
      <c r="AQ224" s="178"/>
      <c r="AR224" s="179"/>
      <c r="AS224" s="178"/>
      <c r="AT224" s="178"/>
      <c r="AU224" s="178"/>
      <c r="AV224" s="178"/>
      <c r="AW224" s="178"/>
      <c r="AX224" s="178"/>
      <c r="AY224" s="178"/>
      <c r="AZ224" s="178"/>
      <c r="BA224" s="178"/>
      <c r="BB224" s="179"/>
      <c r="BC224" s="178"/>
      <c r="BD224" s="178"/>
      <c r="BE224" s="179"/>
      <c r="BF224" s="179"/>
      <c r="BG224" s="179"/>
      <c r="BH224" s="179"/>
      <c r="BI224" s="179"/>
      <c r="BJ224" s="179"/>
      <c r="BK224" s="179"/>
      <c r="BL224" s="179"/>
      <c r="BM224" s="179"/>
      <c r="BN224" s="179"/>
      <c r="BO224" s="179"/>
      <c r="BP224" s="179"/>
      <c r="BQ224" s="179"/>
      <c r="BR224" s="179"/>
      <c r="BS224" s="178"/>
      <c r="BT224" s="179"/>
      <c r="BU224" s="179"/>
      <c r="BV224" s="179"/>
      <c r="BW224" s="179"/>
      <c r="BX224" s="179"/>
      <c r="BY224" s="179"/>
      <c r="BZ224" s="179"/>
      <c r="CA224" s="179"/>
      <c r="CB224" s="179"/>
      <c r="CC224" s="179"/>
      <c r="CD224" s="179"/>
      <c r="CE224" s="179"/>
      <c r="CF224" s="179"/>
      <c r="CG224" s="179"/>
      <c r="CH224" s="179"/>
      <c r="CI224" s="179"/>
      <c r="CJ224" s="179"/>
      <c r="CK224" s="179"/>
      <c r="CL224" s="179"/>
      <c r="CM224" s="179"/>
      <c r="CN224" s="179"/>
      <c r="CO224" s="179"/>
      <c r="CP224" s="179"/>
      <c r="CQ224" s="179"/>
      <c r="CR224" s="179"/>
      <c r="CS224" s="179"/>
      <c r="CT224" s="179"/>
      <c r="CU224" s="179"/>
      <c r="CV224" s="179"/>
      <c r="CW224" s="178"/>
      <c r="CX224" s="178"/>
      <c r="CY224" s="178"/>
      <c r="CZ224" s="178"/>
      <c r="DA224" s="179"/>
      <c r="DB224" s="179"/>
      <c r="DC224" s="178"/>
      <c r="DD224" s="178"/>
      <c r="DE224" s="179"/>
      <c r="DF224" s="179"/>
      <c r="DG224" s="178"/>
      <c r="DH224" s="178"/>
      <c r="DI224" s="179"/>
      <c r="DJ224" s="179"/>
      <c r="DK224" s="179"/>
      <c r="DL224" s="179"/>
      <c r="DM224" s="178"/>
      <c r="DN224" s="178"/>
      <c r="DO224" s="179"/>
      <c r="DP224" s="179"/>
      <c r="DQ224" s="178"/>
      <c r="DR224" s="179"/>
      <c r="DS224" s="179"/>
      <c r="DT224" s="179"/>
      <c r="DU224" s="178"/>
      <c r="DV224" s="179"/>
      <c r="DW224" s="179"/>
      <c r="DX224" s="179"/>
      <c r="DY224" s="179"/>
      <c r="DZ224" s="179"/>
      <c r="EA224" s="178"/>
      <c r="EB224" s="179"/>
      <c r="EC224" s="179"/>
      <c r="ED224" s="179"/>
      <c r="EE224" s="178"/>
      <c r="EF224" s="179"/>
      <c r="EG224" s="179"/>
      <c r="EH224" s="179"/>
      <c r="EI224" s="178"/>
      <c r="EJ224" s="179"/>
      <c r="EK224" s="179"/>
      <c r="EL224" s="179"/>
      <c r="EM224" s="178"/>
      <c r="EN224" s="179"/>
      <c r="EO224" s="179"/>
      <c r="EP224" s="179"/>
      <c r="EQ224" s="178"/>
      <c r="ER224" s="179"/>
      <c r="ES224" s="179"/>
      <c r="ET224" s="178"/>
      <c r="EU224" s="179"/>
      <c r="EV224" s="179"/>
      <c r="EW224" s="178"/>
      <c r="EX224" s="179"/>
      <c r="EY224" s="179"/>
      <c r="EZ224" s="178"/>
      <c r="FA224" s="179"/>
      <c r="FB224" s="179"/>
      <c r="FC224" s="179"/>
      <c r="FD224" s="178"/>
      <c r="FE224" s="178"/>
      <c r="FF224" s="179"/>
      <c r="FG224" s="178"/>
      <c r="FH224" s="179"/>
    </row>
    <row r="225" spans="1:164" ht="15" customHeight="1" x14ac:dyDescent="0.25">
      <c r="A225" s="179"/>
      <c r="B225" s="179"/>
      <c r="C225" s="179"/>
      <c r="D225" s="178"/>
      <c r="E225" s="179"/>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8"/>
      <c r="AF225" s="178"/>
      <c r="AG225" s="178"/>
      <c r="AH225" s="178"/>
      <c r="AI225" s="178"/>
      <c r="AJ225" s="178"/>
      <c r="AK225" s="178"/>
      <c r="AL225" s="178"/>
      <c r="AM225" s="179"/>
      <c r="AN225" s="178"/>
      <c r="AO225" s="179"/>
      <c r="AP225" s="178"/>
      <c r="AQ225" s="178"/>
      <c r="AR225" s="179"/>
      <c r="AS225" s="178"/>
      <c r="AT225" s="178"/>
      <c r="AU225" s="178"/>
      <c r="AV225" s="178"/>
      <c r="AW225" s="178"/>
      <c r="AX225" s="178"/>
      <c r="AY225" s="178"/>
      <c r="AZ225" s="178"/>
      <c r="BA225" s="178"/>
      <c r="BB225" s="179"/>
      <c r="BC225" s="178"/>
      <c r="BD225" s="178"/>
      <c r="BE225" s="179"/>
      <c r="BF225" s="179"/>
      <c r="BG225" s="179"/>
      <c r="BH225" s="179"/>
      <c r="BI225" s="179"/>
      <c r="BJ225" s="179"/>
      <c r="BK225" s="179"/>
      <c r="BL225" s="179"/>
      <c r="BM225" s="179"/>
      <c r="BN225" s="179"/>
      <c r="BO225" s="179"/>
      <c r="BP225" s="179"/>
      <c r="BQ225" s="179"/>
      <c r="BR225" s="179"/>
      <c r="BS225" s="178"/>
      <c r="BT225" s="179"/>
      <c r="BU225" s="179"/>
      <c r="BV225" s="179"/>
      <c r="BW225" s="179"/>
      <c r="BX225" s="179"/>
      <c r="BY225" s="179"/>
      <c r="BZ225" s="179"/>
      <c r="CA225" s="179"/>
      <c r="CB225" s="179"/>
      <c r="CC225" s="179"/>
      <c r="CD225" s="179"/>
      <c r="CE225" s="179"/>
      <c r="CF225" s="179"/>
      <c r="CG225" s="179"/>
      <c r="CH225" s="179"/>
      <c r="CI225" s="179"/>
      <c r="CJ225" s="179"/>
      <c r="CK225" s="179"/>
      <c r="CL225" s="179"/>
      <c r="CM225" s="179"/>
      <c r="CN225" s="179"/>
      <c r="CO225" s="179"/>
      <c r="CP225" s="179"/>
      <c r="CQ225" s="179"/>
      <c r="CR225" s="179"/>
      <c r="CS225" s="179"/>
      <c r="CT225" s="179"/>
      <c r="CU225" s="179"/>
      <c r="CV225" s="179"/>
      <c r="CW225" s="178"/>
      <c r="CX225" s="178"/>
      <c r="CY225" s="178"/>
      <c r="CZ225" s="178"/>
      <c r="DA225" s="179"/>
      <c r="DB225" s="179"/>
      <c r="DC225" s="178"/>
      <c r="DD225" s="178"/>
      <c r="DE225" s="179"/>
      <c r="DF225" s="179"/>
      <c r="DG225" s="178"/>
      <c r="DH225" s="178"/>
      <c r="DI225" s="179"/>
      <c r="DJ225" s="179"/>
      <c r="DK225" s="179"/>
      <c r="DL225" s="179"/>
      <c r="DM225" s="178"/>
      <c r="DN225" s="178"/>
      <c r="DO225" s="179"/>
      <c r="DP225" s="179"/>
      <c r="DQ225" s="178"/>
      <c r="DR225" s="179"/>
      <c r="DS225" s="179"/>
      <c r="DT225" s="179"/>
      <c r="DU225" s="178"/>
      <c r="DV225" s="179"/>
      <c r="DW225" s="179"/>
      <c r="DX225" s="179"/>
      <c r="DY225" s="179"/>
      <c r="DZ225" s="179"/>
      <c r="EA225" s="178"/>
      <c r="EB225" s="179"/>
      <c r="EC225" s="179"/>
      <c r="ED225" s="179"/>
      <c r="EE225" s="178"/>
      <c r="EF225" s="179"/>
      <c r="EG225" s="179"/>
      <c r="EH225" s="179"/>
      <c r="EI225" s="178"/>
      <c r="EJ225" s="179"/>
      <c r="EK225" s="179"/>
      <c r="EL225" s="179"/>
      <c r="EM225" s="178"/>
      <c r="EN225" s="179"/>
      <c r="EO225" s="179"/>
      <c r="EP225" s="179"/>
      <c r="EQ225" s="178"/>
      <c r="ER225" s="179"/>
      <c r="ES225" s="179"/>
      <c r="ET225" s="178"/>
      <c r="EU225" s="179"/>
      <c r="EV225" s="179"/>
      <c r="EW225" s="178"/>
      <c r="EX225" s="179"/>
      <c r="EY225" s="179"/>
      <c r="EZ225" s="178"/>
      <c r="FA225" s="179"/>
      <c r="FB225" s="179"/>
      <c r="FC225" s="179"/>
      <c r="FD225" s="178"/>
      <c r="FE225" s="178"/>
      <c r="FF225" s="179"/>
      <c r="FG225" s="178"/>
      <c r="FH225" s="179"/>
    </row>
    <row r="226" spans="1:164" ht="15" customHeight="1" x14ac:dyDescent="0.25">
      <c r="A226" s="179"/>
      <c r="B226" s="179"/>
      <c r="C226" s="179"/>
      <c r="D226" s="178"/>
      <c r="E226" s="179"/>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8"/>
      <c r="AF226" s="178"/>
      <c r="AG226" s="178"/>
      <c r="AH226" s="178"/>
      <c r="AI226" s="178"/>
      <c r="AJ226" s="178"/>
      <c r="AK226" s="178"/>
      <c r="AL226" s="178"/>
      <c r="AM226" s="179"/>
      <c r="AN226" s="178"/>
      <c r="AO226" s="179"/>
      <c r="AP226" s="178"/>
      <c r="AQ226" s="178"/>
      <c r="AR226" s="179"/>
      <c r="AS226" s="178"/>
      <c r="AT226" s="178"/>
      <c r="AU226" s="178"/>
      <c r="AV226" s="178"/>
      <c r="AW226" s="178"/>
      <c r="AX226" s="178"/>
      <c r="AY226" s="178"/>
      <c r="AZ226" s="178"/>
      <c r="BA226" s="178"/>
      <c r="BB226" s="179"/>
      <c r="BC226" s="178"/>
      <c r="BD226" s="178"/>
      <c r="BE226" s="179"/>
      <c r="BF226" s="179"/>
      <c r="BG226" s="179"/>
      <c r="BH226" s="179"/>
      <c r="BI226" s="179"/>
      <c r="BJ226" s="179"/>
      <c r="BK226" s="179"/>
      <c r="BL226" s="179"/>
      <c r="BM226" s="179"/>
      <c r="BN226" s="179"/>
      <c r="BO226" s="179"/>
      <c r="BP226" s="179"/>
      <c r="BQ226" s="179"/>
      <c r="BR226" s="179"/>
      <c r="BS226" s="178"/>
      <c r="BT226" s="179"/>
      <c r="BU226" s="179"/>
      <c r="BV226" s="179"/>
      <c r="BW226" s="179"/>
      <c r="BX226" s="179"/>
      <c r="BY226" s="179"/>
      <c r="BZ226" s="179"/>
      <c r="CA226" s="179"/>
      <c r="CB226" s="179"/>
      <c r="CC226" s="179"/>
      <c r="CD226" s="179"/>
      <c r="CE226" s="179"/>
      <c r="CF226" s="179"/>
      <c r="CG226" s="179"/>
      <c r="CH226" s="179"/>
      <c r="CI226" s="179"/>
      <c r="CJ226" s="179"/>
      <c r="CK226" s="179"/>
      <c r="CL226" s="179"/>
      <c r="CM226" s="179"/>
      <c r="CN226" s="179"/>
      <c r="CO226" s="179"/>
      <c r="CP226" s="179"/>
      <c r="CQ226" s="179"/>
      <c r="CR226" s="179"/>
      <c r="CS226" s="179"/>
      <c r="CT226" s="179"/>
      <c r="CU226" s="179"/>
      <c r="CV226" s="179"/>
      <c r="CW226" s="178"/>
      <c r="CX226" s="178"/>
      <c r="CY226" s="178"/>
      <c r="CZ226" s="178"/>
      <c r="DA226" s="179"/>
      <c r="DB226" s="179"/>
      <c r="DC226" s="178"/>
      <c r="DD226" s="178"/>
      <c r="DE226" s="179"/>
      <c r="DF226" s="179"/>
      <c r="DG226" s="178"/>
      <c r="DH226" s="178"/>
      <c r="DI226" s="179"/>
      <c r="DJ226" s="179"/>
      <c r="DK226" s="179"/>
      <c r="DL226" s="179"/>
      <c r="DM226" s="178"/>
      <c r="DN226" s="178"/>
      <c r="DO226" s="179"/>
      <c r="DP226" s="179"/>
      <c r="DQ226" s="178"/>
      <c r="DR226" s="179"/>
      <c r="DS226" s="179"/>
      <c r="DT226" s="179"/>
      <c r="DU226" s="178"/>
      <c r="DV226" s="179"/>
      <c r="DW226" s="179"/>
      <c r="DX226" s="179"/>
      <c r="DY226" s="179"/>
      <c r="DZ226" s="179"/>
      <c r="EA226" s="178"/>
      <c r="EB226" s="179"/>
      <c r="EC226" s="179"/>
      <c r="ED226" s="179"/>
      <c r="EE226" s="178"/>
      <c r="EF226" s="179"/>
      <c r="EG226" s="179"/>
      <c r="EH226" s="179"/>
      <c r="EI226" s="178"/>
      <c r="EJ226" s="179"/>
      <c r="EK226" s="179"/>
      <c r="EL226" s="179"/>
      <c r="EM226" s="178"/>
      <c r="EN226" s="179"/>
      <c r="EO226" s="179"/>
      <c r="EP226" s="179"/>
      <c r="EQ226" s="178"/>
      <c r="ER226" s="179"/>
      <c r="ES226" s="179"/>
      <c r="ET226" s="178"/>
      <c r="EU226" s="179"/>
      <c r="EV226" s="179"/>
      <c r="EW226" s="178"/>
      <c r="EX226" s="179"/>
      <c r="EY226" s="179"/>
      <c r="EZ226" s="178"/>
      <c r="FA226" s="179"/>
      <c r="FB226" s="179"/>
      <c r="FC226" s="179"/>
      <c r="FD226" s="178"/>
      <c r="FE226" s="178"/>
      <c r="FF226" s="179"/>
      <c r="FG226" s="178"/>
      <c r="FH226" s="179"/>
    </row>
    <row r="227" spans="1:164" ht="15" customHeight="1" x14ac:dyDescent="0.25">
      <c r="A227" s="179"/>
      <c r="B227" s="179"/>
      <c r="C227" s="179"/>
      <c r="D227" s="178"/>
      <c r="E227" s="179"/>
      <c r="F227" s="179"/>
      <c r="G227" s="179"/>
      <c r="H227" s="179"/>
      <c r="I227" s="179"/>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8"/>
      <c r="AF227" s="178"/>
      <c r="AG227" s="178"/>
      <c r="AH227" s="178"/>
      <c r="AI227" s="178"/>
      <c r="AJ227" s="178"/>
      <c r="AK227" s="178"/>
      <c r="AL227" s="178"/>
      <c r="AM227" s="179"/>
      <c r="AN227" s="178"/>
      <c r="AO227" s="179"/>
      <c r="AP227" s="178"/>
      <c r="AQ227" s="178"/>
      <c r="AR227" s="179"/>
      <c r="AS227" s="178"/>
      <c r="AT227" s="178"/>
      <c r="AU227" s="178"/>
      <c r="AV227" s="178"/>
      <c r="AW227" s="178"/>
      <c r="AX227" s="178"/>
      <c r="AY227" s="178"/>
      <c r="AZ227" s="178"/>
      <c r="BA227" s="178"/>
      <c r="BB227" s="179"/>
      <c r="BC227" s="178"/>
      <c r="BD227" s="178"/>
      <c r="BE227" s="179"/>
      <c r="BF227" s="179"/>
      <c r="BG227" s="179"/>
      <c r="BH227" s="179"/>
      <c r="BI227" s="179"/>
      <c r="BJ227" s="179"/>
      <c r="BK227" s="179"/>
      <c r="BL227" s="179"/>
      <c r="BM227" s="179"/>
      <c r="BN227" s="179"/>
      <c r="BO227" s="179"/>
      <c r="BP227" s="179"/>
      <c r="BQ227" s="179"/>
      <c r="BR227" s="179"/>
      <c r="BS227" s="178"/>
      <c r="BT227" s="179"/>
      <c r="BU227" s="179"/>
      <c r="BV227" s="179"/>
      <c r="BW227" s="179"/>
      <c r="BX227" s="179"/>
      <c r="BY227" s="179"/>
      <c r="BZ227" s="179"/>
      <c r="CA227" s="179"/>
      <c r="CB227" s="179"/>
      <c r="CC227" s="179"/>
      <c r="CD227" s="179"/>
      <c r="CE227" s="179"/>
      <c r="CF227" s="179"/>
      <c r="CG227" s="179"/>
      <c r="CH227" s="179"/>
      <c r="CI227" s="179"/>
      <c r="CJ227" s="179"/>
      <c r="CK227" s="179"/>
      <c r="CL227" s="179"/>
      <c r="CM227" s="179"/>
      <c r="CN227" s="179"/>
      <c r="CO227" s="179"/>
      <c r="CP227" s="179"/>
      <c r="CQ227" s="179"/>
      <c r="CR227" s="179"/>
      <c r="CS227" s="179"/>
      <c r="CT227" s="179"/>
      <c r="CU227" s="179"/>
      <c r="CV227" s="179"/>
      <c r="CW227" s="178"/>
      <c r="CX227" s="178"/>
      <c r="CY227" s="178"/>
      <c r="CZ227" s="178"/>
      <c r="DA227" s="179"/>
      <c r="DB227" s="179"/>
      <c r="DC227" s="178"/>
      <c r="DD227" s="178"/>
      <c r="DE227" s="179"/>
      <c r="DF227" s="179"/>
      <c r="DG227" s="178"/>
      <c r="DH227" s="178"/>
      <c r="DI227" s="179"/>
      <c r="DJ227" s="179"/>
      <c r="DK227" s="179"/>
      <c r="DL227" s="179"/>
      <c r="DM227" s="178"/>
      <c r="DN227" s="178"/>
      <c r="DO227" s="179"/>
      <c r="DP227" s="179"/>
      <c r="DQ227" s="178"/>
      <c r="DR227" s="179"/>
      <c r="DS227" s="179"/>
      <c r="DT227" s="179"/>
      <c r="DU227" s="178"/>
      <c r="DV227" s="179"/>
      <c r="DW227" s="179"/>
      <c r="DX227" s="179"/>
      <c r="DY227" s="179"/>
      <c r="DZ227" s="179"/>
      <c r="EA227" s="178"/>
      <c r="EB227" s="179"/>
      <c r="EC227" s="179"/>
      <c r="ED227" s="179"/>
      <c r="EE227" s="178"/>
      <c r="EF227" s="179"/>
      <c r="EG227" s="179"/>
      <c r="EH227" s="179"/>
      <c r="EI227" s="178"/>
      <c r="EJ227" s="179"/>
      <c r="EK227" s="179"/>
      <c r="EL227" s="179"/>
      <c r="EM227" s="178"/>
      <c r="EN227" s="179"/>
      <c r="EO227" s="179"/>
      <c r="EP227" s="179"/>
      <c r="EQ227" s="178"/>
      <c r="ER227" s="179"/>
      <c r="ES227" s="179"/>
      <c r="ET227" s="178"/>
      <c r="EU227" s="179"/>
      <c r="EV227" s="179"/>
      <c r="EW227" s="178"/>
      <c r="EX227" s="179"/>
      <c r="EY227" s="179"/>
      <c r="EZ227" s="178"/>
      <c r="FA227" s="179"/>
      <c r="FB227" s="179"/>
      <c r="FC227" s="179"/>
      <c r="FD227" s="178"/>
      <c r="FE227" s="178"/>
      <c r="FF227" s="179"/>
      <c r="FG227" s="178"/>
      <c r="FH227" s="179"/>
    </row>
    <row r="228" spans="1:164" ht="15" customHeight="1" x14ac:dyDescent="0.25">
      <c r="A228" s="179"/>
      <c r="B228" s="179"/>
      <c r="C228" s="179"/>
      <c r="D228" s="178"/>
      <c r="E228" s="179"/>
      <c r="F228" s="179"/>
      <c r="G228" s="179"/>
      <c r="H228" s="179"/>
      <c r="I228" s="179"/>
      <c r="J228" s="179"/>
      <c r="K228" s="179"/>
      <c r="L228" s="179"/>
      <c r="M228" s="179"/>
      <c r="N228" s="179"/>
      <c r="O228" s="179"/>
      <c r="P228" s="179"/>
      <c r="Q228" s="179"/>
      <c r="R228" s="179"/>
      <c r="S228" s="179"/>
      <c r="T228" s="179"/>
      <c r="U228" s="179"/>
      <c r="V228" s="179"/>
      <c r="W228" s="179"/>
      <c r="X228" s="179"/>
      <c r="Y228" s="179"/>
      <c r="Z228" s="179"/>
      <c r="AA228" s="179"/>
      <c r="AB228" s="179"/>
      <c r="AC228" s="179"/>
      <c r="AD228" s="179"/>
      <c r="AE228" s="178"/>
      <c r="AF228" s="178"/>
      <c r="AG228" s="178"/>
      <c r="AH228" s="178"/>
      <c r="AI228" s="178"/>
      <c r="AJ228" s="178"/>
      <c r="AK228" s="178"/>
      <c r="AL228" s="178"/>
      <c r="AM228" s="179"/>
      <c r="AN228" s="178"/>
      <c r="AO228" s="179"/>
      <c r="AP228" s="178"/>
      <c r="AQ228" s="178"/>
      <c r="AR228" s="179"/>
      <c r="AS228" s="178"/>
      <c r="AT228" s="178"/>
      <c r="AU228" s="178"/>
      <c r="AV228" s="178"/>
      <c r="AW228" s="178"/>
      <c r="AX228" s="178"/>
      <c r="AY228" s="178"/>
      <c r="AZ228" s="178"/>
      <c r="BA228" s="178"/>
      <c r="BB228" s="179"/>
      <c r="BC228" s="178"/>
      <c r="BD228" s="178"/>
      <c r="BE228" s="179"/>
      <c r="BF228" s="179"/>
      <c r="BG228" s="179"/>
      <c r="BH228" s="179"/>
      <c r="BI228" s="179"/>
      <c r="BJ228" s="179"/>
      <c r="BK228" s="179"/>
      <c r="BL228" s="179"/>
      <c r="BM228" s="179"/>
      <c r="BN228" s="179"/>
      <c r="BO228" s="179"/>
      <c r="BP228" s="179"/>
      <c r="BQ228" s="179"/>
      <c r="BR228" s="179"/>
      <c r="BS228" s="178"/>
      <c r="BT228" s="179"/>
      <c r="BU228" s="179"/>
      <c r="BV228" s="179"/>
      <c r="BW228" s="179"/>
      <c r="BX228" s="179"/>
      <c r="BY228" s="179"/>
      <c r="BZ228" s="179"/>
      <c r="CA228" s="179"/>
      <c r="CB228" s="179"/>
      <c r="CC228" s="179"/>
      <c r="CD228" s="179"/>
      <c r="CE228" s="179"/>
      <c r="CF228" s="179"/>
      <c r="CG228" s="179"/>
      <c r="CH228" s="179"/>
      <c r="CI228" s="179"/>
      <c r="CJ228" s="179"/>
      <c r="CK228" s="179"/>
      <c r="CL228" s="179"/>
      <c r="CM228" s="179"/>
      <c r="CN228" s="179"/>
      <c r="CO228" s="179"/>
      <c r="CP228" s="179"/>
      <c r="CQ228" s="179"/>
      <c r="CR228" s="179"/>
      <c r="CS228" s="179"/>
      <c r="CT228" s="179"/>
      <c r="CU228" s="179"/>
      <c r="CV228" s="179"/>
      <c r="CW228" s="178"/>
      <c r="CX228" s="178"/>
      <c r="CY228" s="178"/>
      <c r="CZ228" s="178"/>
      <c r="DA228" s="179"/>
      <c r="DB228" s="179"/>
      <c r="DC228" s="178"/>
      <c r="DD228" s="178"/>
      <c r="DE228" s="179"/>
      <c r="DF228" s="179"/>
      <c r="DG228" s="178"/>
      <c r="DH228" s="178"/>
      <c r="DI228" s="179"/>
      <c r="DJ228" s="179"/>
      <c r="DK228" s="179"/>
      <c r="DL228" s="179"/>
      <c r="DM228" s="178"/>
      <c r="DN228" s="178"/>
      <c r="DO228" s="179"/>
      <c r="DP228" s="179"/>
      <c r="DQ228" s="178"/>
      <c r="DR228" s="179"/>
      <c r="DS228" s="179"/>
      <c r="DT228" s="179"/>
      <c r="DU228" s="178"/>
      <c r="DV228" s="179"/>
      <c r="DW228" s="179"/>
      <c r="DX228" s="179"/>
      <c r="DY228" s="179"/>
      <c r="DZ228" s="179"/>
      <c r="EA228" s="178"/>
      <c r="EB228" s="179"/>
      <c r="EC228" s="179"/>
      <c r="ED228" s="179"/>
      <c r="EE228" s="178"/>
      <c r="EF228" s="179"/>
      <c r="EG228" s="179"/>
      <c r="EH228" s="179"/>
      <c r="EI228" s="178"/>
      <c r="EJ228" s="179"/>
      <c r="EK228" s="179"/>
      <c r="EL228" s="179"/>
      <c r="EM228" s="178"/>
      <c r="EN228" s="179"/>
      <c r="EO228" s="179"/>
      <c r="EP228" s="179"/>
      <c r="EQ228" s="178"/>
      <c r="ER228" s="179"/>
      <c r="ES228" s="179"/>
      <c r="ET228" s="178"/>
      <c r="EU228" s="179"/>
      <c r="EV228" s="179"/>
      <c r="EW228" s="178"/>
      <c r="EX228" s="179"/>
      <c r="EY228" s="179"/>
      <c r="EZ228" s="178"/>
      <c r="FA228" s="179"/>
      <c r="FB228" s="179"/>
      <c r="FC228" s="179"/>
      <c r="FD228" s="178"/>
      <c r="FE228" s="178"/>
      <c r="FF228" s="179"/>
      <c r="FG228" s="178"/>
      <c r="FH228" s="179"/>
    </row>
    <row r="229" spans="1:164" ht="15" customHeight="1" x14ac:dyDescent="0.25">
      <c r="A229" s="179"/>
      <c r="B229" s="179"/>
      <c r="C229" s="179"/>
      <c r="D229" s="178"/>
      <c r="E229" s="179"/>
      <c r="F229" s="179"/>
      <c r="G229" s="179"/>
      <c r="H229" s="179"/>
      <c r="I229" s="179"/>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8"/>
      <c r="AF229" s="178"/>
      <c r="AG229" s="178"/>
      <c r="AH229" s="178"/>
      <c r="AI229" s="178"/>
      <c r="AJ229" s="178"/>
      <c r="AK229" s="178"/>
      <c r="AL229" s="178"/>
      <c r="AM229" s="179"/>
      <c r="AN229" s="178"/>
      <c r="AO229" s="179"/>
      <c r="AP229" s="178"/>
      <c r="AQ229" s="178"/>
      <c r="AR229" s="179"/>
      <c r="AS229" s="178"/>
      <c r="AT229" s="178"/>
      <c r="AU229" s="178"/>
      <c r="AV229" s="178"/>
      <c r="AW229" s="178"/>
      <c r="AX229" s="178"/>
      <c r="AY229" s="178"/>
      <c r="AZ229" s="178"/>
      <c r="BA229" s="178"/>
      <c r="BB229" s="179"/>
      <c r="BC229" s="178"/>
      <c r="BD229" s="178"/>
      <c r="BE229" s="179"/>
      <c r="BF229" s="179"/>
      <c r="BG229" s="179"/>
      <c r="BH229" s="179"/>
      <c r="BI229" s="179"/>
      <c r="BJ229" s="179"/>
      <c r="BK229" s="179"/>
      <c r="BL229" s="179"/>
      <c r="BM229" s="179"/>
      <c r="BN229" s="179"/>
      <c r="BO229" s="179"/>
      <c r="BP229" s="179"/>
      <c r="BQ229" s="179"/>
      <c r="BR229" s="179"/>
      <c r="BS229" s="178"/>
      <c r="BT229" s="179"/>
      <c r="BU229" s="179"/>
      <c r="BV229" s="179"/>
      <c r="BW229" s="179"/>
      <c r="BX229" s="179"/>
      <c r="BY229" s="179"/>
      <c r="BZ229" s="179"/>
      <c r="CA229" s="179"/>
      <c r="CB229" s="179"/>
      <c r="CC229" s="179"/>
      <c r="CD229" s="179"/>
      <c r="CE229" s="179"/>
      <c r="CF229" s="179"/>
      <c r="CG229" s="179"/>
      <c r="CH229" s="179"/>
      <c r="CI229" s="179"/>
      <c r="CJ229" s="179"/>
      <c r="CK229" s="179"/>
      <c r="CL229" s="179"/>
      <c r="CM229" s="179"/>
      <c r="CN229" s="179"/>
      <c r="CO229" s="179"/>
      <c r="CP229" s="179"/>
      <c r="CQ229" s="179"/>
      <c r="CR229" s="179"/>
      <c r="CS229" s="179"/>
      <c r="CT229" s="179"/>
      <c r="CU229" s="179"/>
      <c r="CV229" s="179"/>
      <c r="CW229" s="178"/>
      <c r="CX229" s="178"/>
      <c r="CY229" s="178"/>
      <c r="CZ229" s="178"/>
      <c r="DA229" s="179"/>
      <c r="DB229" s="179"/>
      <c r="DC229" s="178"/>
      <c r="DD229" s="178"/>
      <c r="DE229" s="179"/>
      <c r="DF229" s="179"/>
      <c r="DG229" s="178"/>
      <c r="DH229" s="178"/>
      <c r="DI229" s="179"/>
      <c r="DJ229" s="179"/>
      <c r="DK229" s="179"/>
      <c r="DL229" s="179"/>
      <c r="DM229" s="178"/>
      <c r="DN229" s="178"/>
      <c r="DO229" s="179"/>
      <c r="DP229" s="179"/>
      <c r="DQ229" s="178"/>
      <c r="DR229" s="179"/>
      <c r="DS229" s="179"/>
      <c r="DT229" s="179"/>
      <c r="DU229" s="178"/>
      <c r="DV229" s="179"/>
      <c r="DW229" s="179"/>
      <c r="DX229" s="179"/>
      <c r="DY229" s="179"/>
      <c r="DZ229" s="179"/>
      <c r="EA229" s="178"/>
      <c r="EB229" s="179"/>
      <c r="EC229" s="179"/>
      <c r="ED229" s="179"/>
      <c r="EE229" s="178"/>
      <c r="EF229" s="179"/>
      <c r="EG229" s="179"/>
      <c r="EH229" s="179"/>
      <c r="EI229" s="178"/>
      <c r="EJ229" s="179"/>
      <c r="EK229" s="179"/>
      <c r="EL229" s="179"/>
      <c r="EM229" s="178"/>
      <c r="EN229" s="179"/>
      <c r="EO229" s="179"/>
      <c r="EP229" s="179"/>
      <c r="EQ229" s="178"/>
      <c r="ER229" s="179"/>
      <c r="ES229" s="179"/>
      <c r="ET229" s="178"/>
      <c r="EU229" s="179"/>
      <c r="EV229" s="179"/>
      <c r="EW229" s="178"/>
      <c r="EX229" s="179"/>
      <c r="EY229" s="179"/>
      <c r="EZ229" s="178"/>
      <c r="FA229" s="179"/>
      <c r="FB229" s="179"/>
      <c r="FC229" s="179"/>
      <c r="FD229" s="178"/>
      <c r="FE229" s="178"/>
      <c r="FF229" s="179"/>
      <c r="FG229" s="178"/>
      <c r="FH229" s="179"/>
    </row>
    <row r="230" spans="1:164" ht="15" customHeight="1" x14ac:dyDescent="0.25">
      <c r="A230" s="179"/>
      <c r="B230" s="179"/>
      <c r="C230" s="179"/>
      <c r="D230" s="178"/>
      <c r="E230" s="179"/>
      <c r="F230" s="179"/>
      <c r="G230" s="179"/>
      <c r="H230" s="179"/>
      <c r="I230" s="179"/>
      <c r="J230" s="179"/>
      <c r="K230" s="179"/>
      <c r="L230" s="179"/>
      <c r="M230" s="179"/>
      <c r="N230" s="179"/>
      <c r="O230" s="179"/>
      <c r="P230" s="179"/>
      <c r="Q230" s="179"/>
      <c r="R230" s="179"/>
      <c r="S230" s="179"/>
      <c r="T230" s="179"/>
      <c r="U230" s="179"/>
      <c r="V230" s="179"/>
      <c r="W230" s="179"/>
      <c r="X230" s="179"/>
      <c r="Y230" s="179"/>
      <c r="Z230" s="179"/>
      <c r="AA230" s="179"/>
      <c r="AB230" s="179"/>
      <c r="AC230" s="179"/>
      <c r="AD230" s="179"/>
      <c r="AE230" s="178"/>
      <c r="AF230" s="178"/>
      <c r="AG230" s="178"/>
      <c r="AH230" s="178"/>
      <c r="AI230" s="178"/>
      <c r="AJ230" s="178"/>
      <c r="AK230" s="178"/>
      <c r="AL230" s="178"/>
      <c r="AM230" s="179"/>
      <c r="AN230" s="178"/>
      <c r="AO230" s="179"/>
      <c r="AP230" s="178"/>
      <c r="AQ230" s="178"/>
      <c r="AR230" s="179"/>
      <c r="AS230" s="178"/>
      <c r="AT230" s="178"/>
      <c r="AU230" s="178"/>
      <c r="AV230" s="178"/>
      <c r="AW230" s="178"/>
      <c r="AX230" s="178"/>
      <c r="AY230" s="178"/>
      <c r="AZ230" s="178"/>
      <c r="BA230" s="178"/>
      <c r="BB230" s="179"/>
      <c r="BC230" s="178"/>
      <c r="BD230" s="178"/>
      <c r="BE230" s="179"/>
      <c r="BF230" s="179"/>
      <c r="BG230" s="179"/>
      <c r="BH230" s="179"/>
      <c r="BI230" s="179"/>
      <c r="BJ230" s="179"/>
      <c r="BK230" s="179"/>
      <c r="BL230" s="179"/>
      <c r="BM230" s="179"/>
      <c r="BN230" s="179"/>
      <c r="BO230" s="179"/>
      <c r="BP230" s="179"/>
      <c r="BQ230" s="179"/>
      <c r="BR230" s="179"/>
      <c r="BS230" s="178"/>
      <c r="BT230" s="179"/>
      <c r="BU230" s="179"/>
      <c r="BV230" s="179"/>
      <c r="BW230" s="179"/>
      <c r="BX230" s="179"/>
      <c r="BY230" s="179"/>
      <c r="BZ230" s="179"/>
      <c r="CA230" s="179"/>
      <c r="CB230" s="179"/>
      <c r="CC230" s="179"/>
      <c r="CD230" s="179"/>
      <c r="CE230" s="179"/>
      <c r="CF230" s="179"/>
      <c r="CG230" s="179"/>
      <c r="CH230" s="179"/>
      <c r="CI230" s="179"/>
      <c r="CJ230" s="179"/>
      <c r="CK230" s="179"/>
      <c r="CL230" s="179"/>
      <c r="CM230" s="179"/>
      <c r="CN230" s="179"/>
      <c r="CO230" s="179"/>
      <c r="CP230" s="179"/>
      <c r="CQ230" s="179"/>
      <c r="CR230" s="179"/>
      <c r="CS230" s="179"/>
      <c r="CT230" s="179"/>
      <c r="CU230" s="179"/>
      <c r="CV230" s="179"/>
      <c r="CW230" s="178"/>
      <c r="CX230" s="178"/>
      <c r="CY230" s="178"/>
      <c r="CZ230" s="178"/>
      <c r="DA230" s="179"/>
      <c r="DB230" s="179"/>
      <c r="DC230" s="178"/>
      <c r="DD230" s="178"/>
      <c r="DE230" s="179"/>
      <c r="DF230" s="179"/>
      <c r="DG230" s="178"/>
      <c r="DH230" s="178"/>
      <c r="DI230" s="179"/>
      <c r="DJ230" s="179"/>
      <c r="DK230" s="179"/>
      <c r="DL230" s="179"/>
      <c r="DM230" s="178"/>
      <c r="DN230" s="178"/>
      <c r="DO230" s="179"/>
      <c r="DP230" s="179"/>
      <c r="DQ230" s="178"/>
      <c r="DR230" s="179"/>
      <c r="DS230" s="179"/>
      <c r="DT230" s="179"/>
      <c r="DU230" s="178"/>
      <c r="DV230" s="179"/>
      <c r="DW230" s="179"/>
      <c r="DX230" s="179"/>
      <c r="DY230" s="179"/>
      <c r="DZ230" s="179"/>
      <c r="EA230" s="178"/>
      <c r="EB230" s="179"/>
      <c r="EC230" s="179"/>
      <c r="ED230" s="179"/>
      <c r="EE230" s="178"/>
      <c r="EF230" s="179"/>
      <c r="EG230" s="179"/>
      <c r="EH230" s="179"/>
      <c r="EI230" s="178"/>
      <c r="EJ230" s="179"/>
      <c r="EK230" s="179"/>
      <c r="EL230" s="179"/>
      <c r="EM230" s="178"/>
      <c r="EN230" s="179"/>
      <c r="EO230" s="179"/>
      <c r="EP230" s="179"/>
      <c r="EQ230" s="178"/>
      <c r="ER230" s="179"/>
      <c r="ES230" s="179"/>
      <c r="ET230" s="178"/>
      <c r="EU230" s="179"/>
      <c r="EV230" s="179"/>
      <c r="EW230" s="178"/>
      <c r="EX230" s="179"/>
      <c r="EY230" s="179"/>
      <c r="EZ230" s="178"/>
      <c r="FA230" s="179"/>
      <c r="FB230" s="179"/>
      <c r="FC230" s="179"/>
      <c r="FD230" s="178"/>
      <c r="FE230" s="178"/>
      <c r="FF230" s="179"/>
      <c r="FG230" s="178"/>
      <c r="FH230" s="179"/>
    </row>
    <row r="231" spans="1:164" ht="15" customHeight="1" x14ac:dyDescent="0.25">
      <c r="A231" s="179"/>
      <c r="B231" s="179"/>
      <c r="C231" s="179"/>
      <c r="D231" s="178"/>
      <c r="E231" s="179"/>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c r="AE231" s="178"/>
      <c r="AF231" s="178"/>
      <c r="AG231" s="178"/>
      <c r="AH231" s="178"/>
      <c r="AI231" s="178"/>
      <c r="AJ231" s="178"/>
      <c r="AK231" s="178"/>
      <c r="AL231" s="178"/>
      <c r="AM231" s="179"/>
      <c r="AN231" s="178"/>
      <c r="AO231" s="179"/>
      <c r="AP231" s="178"/>
      <c r="AQ231" s="178"/>
      <c r="AR231" s="179"/>
      <c r="AS231" s="178"/>
      <c r="AT231" s="178"/>
      <c r="AU231" s="178"/>
      <c r="AV231" s="178"/>
      <c r="AW231" s="178"/>
      <c r="AX231" s="178"/>
      <c r="AY231" s="178"/>
      <c r="AZ231" s="178"/>
      <c r="BA231" s="178"/>
      <c r="BB231" s="179"/>
      <c r="BC231" s="178"/>
      <c r="BD231" s="178"/>
      <c r="BE231" s="179"/>
      <c r="BF231" s="179"/>
      <c r="BG231" s="179"/>
      <c r="BH231" s="179"/>
      <c r="BI231" s="179"/>
      <c r="BJ231" s="179"/>
      <c r="BK231" s="179"/>
      <c r="BL231" s="179"/>
      <c r="BM231" s="179"/>
      <c r="BN231" s="179"/>
      <c r="BO231" s="179"/>
      <c r="BP231" s="179"/>
      <c r="BQ231" s="179"/>
      <c r="BR231" s="179"/>
      <c r="BS231" s="178"/>
      <c r="BT231" s="179"/>
      <c r="BU231" s="179"/>
      <c r="BV231" s="179"/>
      <c r="BW231" s="179"/>
      <c r="BX231" s="179"/>
      <c r="BY231" s="179"/>
      <c r="BZ231" s="179"/>
      <c r="CA231" s="179"/>
      <c r="CB231" s="179"/>
      <c r="CC231" s="179"/>
      <c r="CD231" s="179"/>
      <c r="CE231" s="179"/>
      <c r="CF231" s="179"/>
      <c r="CG231" s="179"/>
      <c r="CH231" s="179"/>
      <c r="CI231" s="179"/>
      <c r="CJ231" s="179"/>
      <c r="CK231" s="179"/>
      <c r="CL231" s="179"/>
      <c r="CM231" s="179"/>
      <c r="CN231" s="179"/>
      <c r="CO231" s="179"/>
      <c r="CP231" s="179"/>
      <c r="CQ231" s="179"/>
      <c r="CR231" s="179"/>
      <c r="CS231" s="179"/>
      <c r="CT231" s="179"/>
      <c r="CU231" s="179"/>
      <c r="CV231" s="179"/>
      <c r="CW231" s="178"/>
      <c r="CX231" s="178"/>
      <c r="CY231" s="178"/>
      <c r="CZ231" s="178"/>
      <c r="DA231" s="179"/>
      <c r="DB231" s="179"/>
      <c r="DC231" s="178"/>
      <c r="DD231" s="178"/>
      <c r="DE231" s="179"/>
      <c r="DF231" s="179"/>
      <c r="DG231" s="178"/>
      <c r="DH231" s="178"/>
      <c r="DI231" s="179"/>
      <c r="DJ231" s="179"/>
      <c r="DK231" s="179"/>
      <c r="DL231" s="179"/>
      <c r="DM231" s="178"/>
      <c r="DN231" s="178"/>
      <c r="DO231" s="179"/>
      <c r="DP231" s="179"/>
      <c r="DQ231" s="178"/>
      <c r="DR231" s="179"/>
      <c r="DS231" s="179"/>
      <c r="DT231" s="179"/>
      <c r="DU231" s="178"/>
      <c r="DV231" s="179"/>
      <c r="DW231" s="179"/>
      <c r="DX231" s="179"/>
      <c r="DY231" s="179"/>
      <c r="DZ231" s="179"/>
      <c r="EA231" s="178"/>
      <c r="EB231" s="179"/>
      <c r="EC231" s="179"/>
      <c r="ED231" s="179"/>
      <c r="EE231" s="178"/>
      <c r="EF231" s="179"/>
      <c r="EG231" s="179"/>
      <c r="EH231" s="179"/>
      <c r="EI231" s="178"/>
      <c r="EJ231" s="179"/>
      <c r="EK231" s="179"/>
      <c r="EL231" s="179"/>
      <c r="EM231" s="178"/>
      <c r="EN231" s="179"/>
      <c r="EO231" s="179"/>
      <c r="EP231" s="179"/>
      <c r="EQ231" s="178"/>
      <c r="ER231" s="179"/>
      <c r="ES231" s="179"/>
      <c r="ET231" s="178"/>
      <c r="EU231" s="179"/>
      <c r="EV231" s="179"/>
      <c r="EW231" s="178"/>
      <c r="EX231" s="179"/>
      <c r="EY231" s="179"/>
      <c r="EZ231" s="178"/>
      <c r="FA231" s="179"/>
      <c r="FB231" s="179"/>
      <c r="FC231" s="179"/>
      <c r="FD231" s="178"/>
      <c r="FE231" s="178"/>
      <c r="FF231" s="179"/>
      <c r="FG231" s="178"/>
      <c r="FH231" s="179"/>
    </row>
    <row r="232" spans="1:164" ht="15" customHeight="1" x14ac:dyDescent="0.25">
      <c r="A232" s="179"/>
      <c r="B232" s="179"/>
      <c r="C232" s="179"/>
      <c r="D232" s="178"/>
      <c r="E232" s="179"/>
      <c r="F232" s="179"/>
      <c r="G232" s="179"/>
      <c r="H232" s="179"/>
      <c r="I232" s="179"/>
      <c r="J232" s="179"/>
      <c r="K232" s="179"/>
      <c r="L232" s="179"/>
      <c r="M232" s="179"/>
      <c r="N232" s="179"/>
      <c r="O232" s="179"/>
      <c r="P232" s="179"/>
      <c r="Q232" s="179"/>
      <c r="R232" s="179"/>
      <c r="S232" s="179"/>
      <c r="T232" s="179"/>
      <c r="U232" s="179"/>
      <c r="V232" s="179"/>
      <c r="W232" s="179"/>
      <c r="X232" s="179"/>
      <c r="Y232" s="179"/>
      <c r="Z232" s="179"/>
      <c r="AA232" s="179"/>
      <c r="AB232" s="179"/>
      <c r="AC232" s="179"/>
      <c r="AD232" s="179"/>
      <c r="AE232" s="178"/>
      <c r="AF232" s="178"/>
      <c r="AG232" s="178"/>
      <c r="AH232" s="178"/>
      <c r="AI232" s="178"/>
      <c r="AJ232" s="178"/>
      <c r="AK232" s="178"/>
      <c r="AL232" s="178"/>
      <c r="AM232" s="179"/>
      <c r="AN232" s="178"/>
      <c r="AO232" s="179"/>
      <c r="AP232" s="178"/>
      <c r="AQ232" s="178"/>
      <c r="AR232" s="179"/>
      <c r="AS232" s="178"/>
      <c r="AT232" s="178"/>
      <c r="AU232" s="178"/>
      <c r="AV232" s="178"/>
      <c r="AW232" s="178"/>
      <c r="AX232" s="178"/>
      <c r="AY232" s="178"/>
      <c r="AZ232" s="178"/>
      <c r="BA232" s="178"/>
      <c r="BB232" s="179"/>
      <c r="BC232" s="178"/>
      <c r="BD232" s="178"/>
      <c r="BE232" s="179"/>
      <c r="BF232" s="179"/>
      <c r="BG232" s="179"/>
      <c r="BH232" s="179"/>
      <c r="BI232" s="179"/>
      <c r="BJ232" s="179"/>
      <c r="BK232" s="179"/>
      <c r="BL232" s="179"/>
      <c r="BM232" s="179"/>
      <c r="BN232" s="179"/>
      <c r="BO232" s="179"/>
      <c r="BP232" s="179"/>
      <c r="BQ232" s="179"/>
      <c r="BR232" s="179"/>
      <c r="BS232" s="178"/>
      <c r="BT232" s="179"/>
      <c r="BU232" s="179"/>
      <c r="BV232" s="179"/>
      <c r="BW232" s="179"/>
      <c r="BX232" s="179"/>
      <c r="BY232" s="179"/>
      <c r="BZ232" s="179"/>
      <c r="CA232" s="179"/>
      <c r="CB232" s="179"/>
      <c r="CC232" s="179"/>
      <c r="CD232" s="179"/>
      <c r="CE232" s="179"/>
      <c r="CF232" s="179"/>
      <c r="CG232" s="179"/>
      <c r="CH232" s="179"/>
      <c r="CI232" s="179"/>
      <c r="CJ232" s="179"/>
      <c r="CK232" s="179"/>
      <c r="CL232" s="179"/>
      <c r="CM232" s="179"/>
      <c r="CN232" s="179"/>
      <c r="CO232" s="179"/>
      <c r="CP232" s="179"/>
      <c r="CQ232" s="179"/>
      <c r="CR232" s="179"/>
      <c r="CS232" s="179"/>
      <c r="CT232" s="179"/>
      <c r="CU232" s="179"/>
      <c r="CV232" s="179"/>
      <c r="CW232" s="178"/>
      <c r="CX232" s="178"/>
      <c r="CY232" s="178"/>
      <c r="CZ232" s="178"/>
      <c r="DA232" s="179"/>
      <c r="DB232" s="179"/>
      <c r="DC232" s="178"/>
      <c r="DD232" s="178"/>
      <c r="DE232" s="179"/>
      <c r="DF232" s="179"/>
      <c r="DG232" s="178"/>
      <c r="DH232" s="178"/>
      <c r="DI232" s="179"/>
      <c r="DJ232" s="179"/>
      <c r="DK232" s="179"/>
      <c r="DL232" s="179"/>
      <c r="DM232" s="178"/>
      <c r="DN232" s="178"/>
      <c r="DO232" s="179"/>
      <c r="DP232" s="179"/>
      <c r="DQ232" s="178"/>
      <c r="DR232" s="179"/>
      <c r="DS232" s="179"/>
      <c r="DT232" s="179"/>
      <c r="DU232" s="178"/>
      <c r="DV232" s="179"/>
      <c r="DW232" s="179"/>
      <c r="DX232" s="179"/>
      <c r="DY232" s="179"/>
      <c r="DZ232" s="179"/>
      <c r="EA232" s="178"/>
      <c r="EB232" s="179"/>
      <c r="EC232" s="179"/>
      <c r="ED232" s="179"/>
      <c r="EE232" s="178"/>
      <c r="EF232" s="179"/>
      <c r="EG232" s="179"/>
      <c r="EH232" s="179"/>
      <c r="EI232" s="178"/>
      <c r="EJ232" s="179"/>
      <c r="EK232" s="179"/>
      <c r="EL232" s="179"/>
      <c r="EM232" s="178"/>
      <c r="EN232" s="179"/>
      <c r="EO232" s="179"/>
      <c r="EP232" s="179"/>
      <c r="EQ232" s="178"/>
      <c r="ER232" s="179"/>
      <c r="ES232" s="179"/>
      <c r="ET232" s="178"/>
      <c r="EU232" s="179"/>
      <c r="EV232" s="179"/>
      <c r="EW232" s="178"/>
      <c r="EX232" s="179"/>
      <c r="EY232" s="179"/>
      <c r="EZ232" s="178"/>
      <c r="FA232" s="179"/>
      <c r="FB232" s="179"/>
      <c r="FC232" s="179"/>
      <c r="FD232" s="178"/>
      <c r="FE232" s="178"/>
      <c r="FF232" s="179"/>
      <c r="FG232" s="178"/>
      <c r="FH232" s="179"/>
    </row>
  </sheetData>
  <sheetProtection algorithmName="SHA-512" hashValue="5KeO1LTI0eaghKVP7f53BIQ+UoRQwNQxuin7F91+JtjR4zzf8XP2LMOdLd0mNGKrsz7NHPWVY/Z8RtQYSPqEDQ==" saltValue="m8E93HWLtUuWYCymC0X5Jg==" spinCount="100000" sheet="1" objects="1" scenarios="1"/>
  <mergeCells count="1">
    <mergeCell ref="B1:B4"/>
  </mergeCell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7AFC5-0F8D-4304-9CA1-EC6D0CC645AF}">
  <dimension ref="A1:Z68"/>
  <sheetViews>
    <sheetView zoomScale="90" zoomScaleNormal="90" zoomScaleSheetLayoutView="80" zoomScalePageLayoutView="80" workbookViewId="0">
      <selection activeCell="M10" sqref="M10"/>
    </sheetView>
  </sheetViews>
  <sheetFormatPr defaultColWidth="9.140625" defaultRowHeight="15" x14ac:dyDescent="0.25"/>
  <cols>
    <col min="1" max="1" width="7.5703125" style="273" customWidth="1"/>
    <col min="2" max="2" width="4.42578125" customWidth="1"/>
    <col min="3" max="3" width="81.85546875" customWidth="1"/>
    <col min="4" max="4" width="23.28515625" customWidth="1"/>
    <col min="5" max="5" width="15.85546875" customWidth="1"/>
    <col min="6" max="6" width="12.7109375" customWidth="1"/>
    <col min="7" max="7" width="12.7109375" style="89" customWidth="1"/>
    <col min="8" max="8" width="12.7109375" customWidth="1"/>
    <col min="9" max="10" width="12.7109375" style="270" customWidth="1"/>
    <col min="11" max="14" width="12.7109375" style="89" customWidth="1"/>
    <col min="15" max="15" width="11.140625" customWidth="1"/>
    <col min="16" max="16" width="12.5703125" customWidth="1"/>
    <col min="17" max="17" width="12.7109375" hidden="1" customWidth="1"/>
    <col min="18" max="18" width="9" hidden="1" customWidth="1"/>
    <col min="19" max="20" width="9.5703125" hidden="1" customWidth="1"/>
    <col min="21" max="21" width="11.140625" hidden="1" customWidth="1"/>
    <col min="22" max="26" width="9" hidden="1" customWidth="1"/>
  </cols>
  <sheetData>
    <row r="1" spans="1:26" ht="15.75" x14ac:dyDescent="0.25">
      <c r="A1" s="447" t="s">
        <v>2630</v>
      </c>
    </row>
    <row r="2" spans="1:26" x14ac:dyDescent="0.25">
      <c r="B2" t="s">
        <v>2103</v>
      </c>
    </row>
    <row r="3" spans="1:26" ht="15.75" thickBot="1" x14ac:dyDescent="0.3">
      <c r="B3" t="s">
        <v>2632</v>
      </c>
    </row>
    <row r="4" spans="1:26" ht="15.75" thickBot="1" x14ac:dyDescent="0.3">
      <c r="B4" t="s">
        <v>2579</v>
      </c>
      <c r="F4" s="274"/>
      <c r="G4" s="275"/>
      <c r="H4" s="274"/>
      <c r="I4" s="272"/>
      <c r="J4" s="271"/>
      <c r="K4" s="275"/>
      <c r="L4" s="275"/>
      <c r="M4" s="182"/>
      <c r="N4" s="182"/>
      <c r="Q4" s="276" t="s">
        <v>2001</v>
      </c>
      <c r="R4" s="277"/>
      <c r="S4" s="277"/>
      <c r="T4" s="277"/>
      <c r="U4" s="277"/>
      <c r="V4" s="277"/>
      <c r="W4" s="277"/>
      <c r="X4" s="278"/>
    </row>
    <row r="5" spans="1:26" s="281" customFormat="1" ht="75" customHeight="1" thickBot="1" x14ac:dyDescent="0.3">
      <c r="A5" s="279"/>
      <c r="B5" s="365"/>
      <c r="C5" s="366" t="s">
        <v>2002</v>
      </c>
      <c r="D5" s="366" t="s">
        <v>2025</v>
      </c>
      <c r="E5" s="367" t="s">
        <v>2565</v>
      </c>
      <c r="F5" s="368" t="s">
        <v>2082</v>
      </c>
      <c r="G5" s="369" t="s">
        <v>2083</v>
      </c>
      <c r="H5" s="370" t="s">
        <v>2567</v>
      </c>
      <c r="I5" s="448" t="s">
        <v>2572</v>
      </c>
      <c r="J5" s="449" t="s">
        <v>2573</v>
      </c>
      <c r="K5" s="450" t="s">
        <v>2568</v>
      </c>
      <c r="L5" s="371" t="s">
        <v>2042</v>
      </c>
      <c r="M5" s="372" t="s">
        <v>2043</v>
      </c>
      <c r="N5" s="373" t="s">
        <v>2569</v>
      </c>
      <c r="O5" s="290" t="s">
        <v>2584</v>
      </c>
      <c r="Q5" s="282" t="s">
        <v>2003</v>
      </c>
      <c r="R5" s="280" t="s">
        <v>2004</v>
      </c>
      <c r="S5" s="280" t="s">
        <v>2005</v>
      </c>
      <c r="T5" s="280" t="s">
        <v>2006</v>
      </c>
      <c r="U5" s="280" t="s">
        <v>2007</v>
      </c>
      <c r="V5" s="280" t="s">
        <v>2008</v>
      </c>
      <c r="W5" s="280" t="s">
        <v>2009</v>
      </c>
      <c r="X5" s="280" t="s">
        <v>2010</v>
      </c>
      <c r="Y5" s="280" t="s">
        <v>2011</v>
      </c>
      <c r="Z5" s="283" t="s">
        <v>2012</v>
      </c>
    </row>
    <row r="6" spans="1:26" ht="16.5" customHeight="1" thickBot="1" x14ac:dyDescent="0.3">
      <c r="A6" s="462" t="s">
        <v>2574</v>
      </c>
      <c r="B6" s="374">
        <v>1</v>
      </c>
      <c r="C6" s="375" t="s">
        <v>2054</v>
      </c>
      <c r="D6" s="376" t="s">
        <v>290</v>
      </c>
      <c r="E6" s="377"/>
      <c r="F6" s="378" t="s">
        <v>178</v>
      </c>
      <c r="G6" s="379">
        <v>0</v>
      </c>
      <c r="H6" s="380"/>
      <c r="I6" s="315" t="s">
        <v>178</v>
      </c>
      <c r="J6" s="325">
        <v>0</v>
      </c>
      <c r="K6" s="320"/>
      <c r="L6" s="378" t="s">
        <v>178</v>
      </c>
      <c r="M6" s="381">
        <v>0</v>
      </c>
      <c r="N6" s="451"/>
      <c r="O6" s="295">
        <v>100</v>
      </c>
      <c r="Q6" s="284">
        <v>264431</v>
      </c>
      <c r="R6" s="285">
        <v>56892.5</v>
      </c>
      <c r="S6" s="285">
        <v>899869</v>
      </c>
      <c r="T6" s="285">
        <v>668883</v>
      </c>
      <c r="U6" s="285">
        <v>2724638</v>
      </c>
      <c r="V6" s="285">
        <v>54820</v>
      </c>
      <c r="W6" s="285">
        <v>44272.7</v>
      </c>
      <c r="X6" s="285">
        <v>17221.8</v>
      </c>
      <c r="Y6" s="285">
        <v>7091</v>
      </c>
      <c r="Z6" s="286">
        <v>10962</v>
      </c>
    </row>
    <row r="7" spans="1:26" ht="15" customHeight="1" x14ac:dyDescent="0.25">
      <c r="A7" s="463"/>
      <c r="B7" s="382">
        <v>2</v>
      </c>
      <c r="C7" s="383" t="s">
        <v>2056</v>
      </c>
      <c r="D7" s="384" t="s">
        <v>2024</v>
      </c>
      <c r="E7" s="467" t="s">
        <v>2633</v>
      </c>
      <c r="F7" s="385" t="s">
        <v>177</v>
      </c>
      <c r="G7" s="386">
        <v>0.15</v>
      </c>
      <c r="H7" s="470">
        <f>SUM(G7:G11)</f>
        <v>0.8</v>
      </c>
      <c r="I7" s="316" t="s">
        <v>178</v>
      </c>
      <c r="J7" s="326">
        <v>0</v>
      </c>
      <c r="K7" s="470">
        <f>SUM(J7:J8)</f>
        <v>0</v>
      </c>
      <c r="L7" s="385" t="s">
        <v>177</v>
      </c>
      <c r="M7" s="387">
        <v>0.1</v>
      </c>
      <c r="N7" s="470">
        <f>SUM(M7:M11)</f>
        <v>0.44999999999999996</v>
      </c>
      <c r="O7" s="292">
        <v>100</v>
      </c>
    </row>
    <row r="8" spans="1:26" ht="15.75" x14ac:dyDescent="0.25">
      <c r="A8" s="463"/>
      <c r="B8" s="382">
        <f t="shared" ref="B8:B27" si="0">B7+1</f>
        <v>3</v>
      </c>
      <c r="C8" s="383" t="s">
        <v>2057</v>
      </c>
      <c r="D8" s="384" t="s">
        <v>2024</v>
      </c>
      <c r="E8" s="468"/>
      <c r="F8" s="385" t="s">
        <v>177</v>
      </c>
      <c r="G8" s="386">
        <v>0.1</v>
      </c>
      <c r="H8" s="471"/>
      <c r="I8" s="316" t="s">
        <v>178</v>
      </c>
      <c r="J8" s="326">
        <v>0</v>
      </c>
      <c r="K8" s="471"/>
      <c r="L8" s="385" t="s">
        <v>177</v>
      </c>
      <c r="M8" s="387">
        <v>0.05</v>
      </c>
      <c r="N8" s="471"/>
      <c r="O8" s="292">
        <v>100</v>
      </c>
    </row>
    <row r="9" spans="1:26" ht="15.75" x14ac:dyDescent="0.25">
      <c r="A9" s="463"/>
      <c r="B9" s="382">
        <f t="shared" si="0"/>
        <v>4</v>
      </c>
      <c r="C9" s="383" t="s">
        <v>2058</v>
      </c>
      <c r="D9" s="384" t="s">
        <v>2024</v>
      </c>
      <c r="E9" s="468"/>
      <c r="F9" s="385" t="s">
        <v>177</v>
      </c>
      <c r="G9" s="386">
        <v>0.15</v>
      </c>
      <c r="H9" s="471"/>
      <c r="I9" s="316" t="s">
        <v>178</v>
      </c>
      <c r="J9" s="326">
        <v>0</v>
      </c>
      <c r="K9" s="471"/>
      <c r="L9" s="385" t="s">
        <v>177</v>
      </c>
      <c r="M9" s="387">
        <v>0.1</v>
      </c>
      <c r="N9" s="471"/>
      <c r="O9" s="292">
        <v>100</v>
      </c>
    </row>
    <row r="10" spans="1:26" ht="14.45" customHeight="1" x14ac:dyDescent="0.25">
      <c r="A10" s="463"/>
      <c r="B10" s="382">
        <f t="shared" si="0"/>
        <v>5</v>
      </c>
      <c r="C10" s="383" t="s">
        <v>2059</v>
      </c>
      <c r="D10" s="384" t="s">
        <v>2024</v>
      </c>
      <c r="E10" s="468"/>
      <c r="F10" s="385" t="s">
        <v>177</v>
      </c>
      <c r="G10" s="386">
        <v>0.2</v>
      </c>
      <c r="H10" s="471"/>
      <c r="I10" s="316" t="s">
        <v>178</v>
      </c>
      <c r="J10" s="326">
        <v>0</v>
      </c>
      <c r="K10" s="471"/>
      <c r="L10" s="385" t="s">
        <v>177</v>
      </c>
      <c r="M10" s="387">
        <v>0.1</v>
      </c>
      <c r="N10" s="471"/>
      <c r="O10" s="292">
        <v>100</v>
      </c>
    </row>
    <row r="11" spans="1:26" ht="14.45" customHeight="1" x14ac:dyDescent="0.25">
      <c r="A11" s="463"/>
      <c r="B11" s="382">
        <f t="shared" si="0"/>
        <v>6</v>
      </c>
      <c r="C11" s="383" t="s">
        <v>2013</v>
      </c>
      <c r="D11" s="384" t="s">
        <v>2024</v>
      </c>
      <c r="E11" s="469"/>
      <c r="F11" s="385" t="s">
        <v>177</v>
      </c>
      <c r="G11" s="386">
        <v>0.2</v>
      </c>
      <c r="H11" s="472"/>
      <c r="I11" s="316" t="s">
        <v>178</v>
      </c>
      <c r="J11" s="326">
        <v>0</v>
      </c>
      <c r="K11" s="472"/>
      <c r="L11" s="385" t="s">
        <v>177</v>
      </c>
      <c r="M11" s="387">
        <v>0.1</v>
      </c>
      <c r="N11" s="472"/>
      <c r="O11" s="292">
        <v>100</v>
      </c>
    </row>
    <row r="12" spans="1:26" ht="15.75" x14ac:dyDescent="0.25">
      <c r="A12" s="463"/>
      <c r="B12" s="382">
        <f t="shared" si="0"/>
        <v>7</v>
      </c>
      <c r="C12" s="383" t="s">
        <v>2014</v>
      </c>
      <c r="D12" s="384" t="s">
        <v>2024</v>
      </c>
      <c r="E12" s="465" t="s">
        <v>2570</v>
      </c>
      <c r="F12" s="385" t="s">
        <v>177</v>
      </c>
      <c r="G12" s="386">
        <v>0.05</v>
      </c>
      <c r="H12" s="466">
        <f>G12+G13</f>
        <v>0.15000000000000002</v>
      </c>
      <c r="I12" s="316" t="s">
        <v>178</v>
      </c>
      <c r="J12" s="326">
        <v>0</v>
      </c>
      <c r="K12" s="466">
        <f>J12+J13</f>
        <v>0</v>
      </c>
      <c r="L12" s="385" t="s">
        <v>177</v>
      </c>
      <c r="M12" s="387">
        <v>0.05</v>
      </c>
      <c r="N12" s="466">
        <f>M12+M13</f>
        <v>0.15000000000000002</v>
      </c>
      <c r="O12" s="292">
        <v>100</v>
      </c>
    </row>
    <row r="13" spans="1:26" ht="15.75" x14ac:dyDescent="0.25">
      <c r="A13" s="463"/>
      <c r="B13" s="382">
        <f t="shared" si="0"/>
        <v>8</v>
      </c>
      <c r="C13" s="383" t="s">
        <v>2060</v>
      </c>
      <c r="D13" s="384" t="s">
        <v>2024</v>
      </c>
      <c r="E13" s="465"/>
      <c r="F13" s="385" t="s">
        <v>177</v>
      </c>
      <c r="G13" s="386">
        <v>0.1</v>
      </c>
      <c r="H13" s="466"/>
      <c r="I13" s="316" t="s">
        <v>178</v>
      </c>
      <c r="J13" s="326">
        <v>0</v>
      </c>
      <c r="K13" s="466"/>
      <c r="L13" s="385" t="s">
        <v>177</v>
      </c>
      <c r="M13" s="387">
        <v>0.1</v>
      </c>
      <c r="N13" s="466"/>
      <c r="O13" s="292">
        <v>100</v>
      </c>
    </row>
    <row r="14" spans="1:26" ht="15.75" x14ac:dyDescent="0.25">
      <c r="A14" s="463"/>
      <c r="B14" s="382">
        <f t="shared" si="0"/>
        <v>9</v>
      </c>
      <c r="C14" s="383" t="s">
        <v>2061</v>
      </c>
      <c r="D14" s="384" t="s">
        <v>2024</v>
      </c>
      <c r="E14" s="388" t="s">
        <v>2566</v>
      </c>
      <c r="F14" s="385" t="s">
        <v>177</v>
      </c>
      <c r="G14" s="386">
        <v>0.05</v>
      </c>
      <c r="H14" s="321">
        <f>G14</f>
        <v>0.05</v>
      </c>
      <c r="I14" s="316" t="s">
        <v>178</v>
      </c>
      <c r="J14" s="326">
        <v>0</v>
      </c>
      <c r="K14" s="321">
        <f>J14</f>
        <v>0</v>
      </c>
      <c r="L14" s="385" t="s">
        <v>177</v>
      </c>
      <c r="M14" s="387">
        <v>0.05</v>
      </c>
      <c r="N14" s="321">
        <f>M14</f>
        <v>0.05</v>
      </c>
      <c r="O14" s="292">
        <v>100</v>
      </c>
    </row>
    <row r="15" spans="1:26" ht="20.45" customHeight="1" x14ac:dyDescent="0.25">
      <c r="A15" s="463"/>
      <c r="B15" s="389">
        <f t="shared" si="0"/>
        <v>10</v>
      </c>
      <c r="C15" s="390" t="s">
        <v>2105</v>
      </c>
      <c r="D15" s="390" t="s">
        <v>234</v>
      </c>
      <c r="E15" s="473" t="s">
        <v>2633</v>
      </c>
      <c r="F15" s="391"/>
      <c r="G15" s="392"/>
      <c r="H15" s="480"/>
      <c r="I15" s="316" t="s">
        <v>177</v>
      </c>
      <c r="J15" s="326">
        <v>0.05</v>
      </c>
      <c r="K15" s="476">
        <f>SUM(J15:J21)</f>
        <v>0.5</v>
      </c>
      <c r="L15" s="385" t="s">
        <v>178</v>
      </c>
      <c r="M15" s="387">
        <v>0</v>
      </c>
      <c r="N15" s="476">
        <v>0.2</v>
      </c>
      <c r="O15" s="292">
        <v>100</v>
      </c>
    </row>
    <row r="16" spans="1:26" ht="20.45" customHeight="1" x14ac:dyDescent="0.25">
      <c r="A16" s="463"/>
      <c r="B16" s="389">
        <f t="shared" si="0"/>
        <v>11</v>
      </c>
      <c r="C16" s="393" t="s">
        <v>2092</v>
      </c>
      <c r="D16" s="393" t="s">
        <v>234</v>
      </c>
      <c r="E16" s="474"/>
      <c r="F16" s="391"/>
      <c r="G16" s="392"/>
      <c r="H16" s="481"/>
      <c r="I16" s="316" t="s">
        <v>177</v>
      </c>
      <c r="J16" s="326">
        <v>0.05</v>
      </c>
      <c r="K16" s="477"/>
      <c r="L16" s="385" t="s">
        <v>177</v>
      </c>
      <c r="M16" s="387">
        <v>0.1</v>
      </c>
      <c r="N16" s="477"/>
      <c r="O16" s="292">
        <v>100</v>
      </c>
    </row>
    <row r="17" spans="1:15" ht="32.450000000000003" customHeight="1" x14ac:dyDescent="0.25">
      <c r="A17" s="463"/>
      <c r="B17" s="389">
        <f t="shared" si="0"/>
        <v>12</v>
      </c>
      <c r="C17" s="393" t="s">
        <v>2631</v>
      </c>
      <c r="D17" s="393" t="s">
        <v>234</v>
      </c>
      <c r="E17" s="474"/>
      <c r="F17" s="391"/>
      <c r="G17" s="392"/>
      <c r="H17" s="481"/>
      <c r="I17" s="316" t="s">
        <v>177</v>
      </c>
      <c r="J17" s="326">
        <v>0.1</v>
      </c>
      <c r="K17" s="477"/>
      <c r="L17" s="391"/>
      <c r="M17" s="394"/>
      <c r="N17" s="477"/>
      <c r="O17" s="292">
        <v>100</v>
      </c>
    </row>
    <row r="18" spans="1:15" ht="19.149999999999999" customHeight="1" x14ac:dyDescent="0.25">
      <c r="A18" s="463"/>
      <c r="B18" s="389">
        <f t="shared" si="0"/>
        <v>13</v>
      </c>
      <c r="C18" s="393" t="s">
        <v>2093</v>
      </c>
      <c r="D18" s="393" t="s">
        <v>234</v>
      </c>
      <c r="E18" s="474"/>
      <c r="F18" s="391"/>
      <c r="G18" s="392"/>
      <c r="H18" s="481"/>
      <c r="I18" s="316" t="s">
        <v>178</v>
      </c>
      <c r="J18" s="326">
        <v>0</v>
      </c>
      <c r="K18" s="477"/>
      <c r="L18" s="385" t="s">
        <v>178</v>
      </c>
      <c r="M18" s="387">
        <v>0</v>
      </c>
      <c r="N18" s="477"/>
      <c r="O18" s="292">
        <v>100</v>
      </c>
    </row>
    <row r="19" spans="1:15" ht="19.149999999999999" customHeight="1" x14ac:dyDescent="0.25">
      <c r="A19" s="463"/>
      <c r="B19" s="389">
        <f t="shared" si="0"/>
        <v>14</v>
      </c>
      <c r="C19" s="393" t="s">
        <v>2094</v>
      </c>
      <c r="D19" s="393" t="s">
        <v>234</v>
      </c>
      <c r="E19" s="474"/>
      <c r="F19" s="391"/>
      <c r="G19" s="392"/>
      <c r="H19" s="481"/>
      <c r="I19" s="316" t="s">
        <v>177</v>
      </c>
      <c r="J19" s="326">
        <v>0.1</v>
      </c>
      <c r="K19" s="477"/>
      <c r="L19" s="385" t="s">
        <v>177</v>
      </c>
      <c r="M19" s="387">
        <v>0.1</v>
      </c>
      <c r="N19" s="477"/>
      <c r="O19" s="292">
        <v>100</v>
      </c>
    </row>
    <row r="20" spans="1:15" ht="18" customHeight="1" x14ac:dyDescent="0.25">
      <c r="A20" s="463"/>
      <c r="B20" s="389">
        <f t="shared" si="0"/>
        <v>15</v>
      </c>
      <c r="C20" s="393" t="s">
        <v>2095</v>
      </c>
      <c r="D20" s="393" t="s">
        <v>234</v>
      </c>
      <c r="E20" s="474"/>
      <c r="F20" s="391"/>
      <c r="G20" s="392"/>
      <c r="H20" s="481"/>
      <c r="I20" s="316" t="s">
        <v>177</v>
      </c>
      <c r="J20" s="326">
        <v>0.1</v>
      </c>
      <c r="K20" s="477"/>
      <c r="L20" s="385" t="s">
        <v>178</v>
      </c>
      <c r="M20" s="387">
        <v>0</v>
      </c>
      <c r="N20" s="477"/>
      <c r="O20" s="292">
        <v>100</v>
      </c>
    </row>
    <row r="21" spans="1:15" ht="19.899999999999999" customHeight="1" x14ac:dyDescent="0.25">
      <c r="A21" s="463"/>
      <c r="B21" s="389">
        <f t="shared" si="0"/>
        <v>16</v>
      </c>
      <c r="C21" s="393" t="s">
        <v>2096</v>
      </c>
      <c r="D21" s="393" t="s">
        <v>234</v>
      </c>
      <c r="E21" s="475"/>
      <c r="F21" s="391"/>
      <c r="G21" s="392"/>
      <c r="H21" s="482"/>
      <c r="I21" s="316" t="s">
        <v>177</v>
      </c>
      <c r="J21" s="326">
        <v>0.1</v>
      </c>
      <c r="K21" s="478"/>
      <c r="L21" s="385" t="s">
        <v>178</v>
      </c>
      <c r="M21" s="387">
        <v>0</v>
      </c>
      <c r="N21" s="478"/>
      <c r="O21" s="292">
        <v>100</v>
      </c>
    </row>
    <row r="22" spans="1:15" ht="15.75" x14ac:dyDescent="0.25">
      <c r="A22" s="463"/>
      <c r="B22" s="389">
        <f t="shared" si="0"/>
        <v>17</v>
      </c>
      <c r="C22" s="393" t="s">
        <v>2062</v>
      </c>
      <c r="D22" s="393" t="s">
        <v>234</v>
      </c>
      <c r="E22" s="483" t="s">
        <v>2571</v>
      </c>
      <c r="F22" s="391"/>
      <c r="G22" s="392"/>
      <c r="H22" s="480"/>
      <c r="I22" s="316" t="s">
        <v>178</v>
      </c>
      <c r="J22" s="326">
        <v>0</v>
      </c>
      <c r="K22" s="479">
        <f>J23+J22</f>
        <v>0.05</v>
      </c>
      <c r="L22" s="385" t="s">
        <v>178</v>
      </c>
      <c r="M22" s="387">
        <v>0</v>
      </c>
      <c r="N22" s="479">
        <f>M23+M22</f>
        <v>0</v>
      </c>
      <c r="O22" s="292">
        <v>100</v>
      </c>
    </row>
    <row r="23" spans="1:15" ht="16.899999999999999" customHeight="1" x14ac:dyDescent="0.25">
      <c r="A23" s="463"/>
      <c r="B23" s="389">
        <f t="shared" si="0"/>
        <v>18</v>
      </c>
      <c r="C23" s="393" t="s">
        <v>2097</v>
      </c>
      <c r="D23" s="393" t="s">
        <v>234</v>
      </c>
      <c r="E23" s="483"/>
      <c r="F23" s="391"/>
      <c r="G23" s="392"/>
      <c r="H23" s="482"/>
      <c r="I23" s="316" t="s">
        <v>177</v>
      </c>
      <c r="J23" s="326">
        <v>0.05</v>
      </c>
      <c r="K23" s="479"/>
      <c r="L23" s="385" t="s">
        <v>178</v>
      </c>
      <c r="M23" s="387">
        <v>0</v>
      </c>
      <c r="N23" s="479"/>
      <c r="O23" s="292">
        <v>100</v>
      </c>
    </row>
    <row r="24" spans="1:15" ht="16.899999999999999" customHeight="1" x14ac:dyDescent="0.25">
      <c r="A24" s="463"/>
      <c r="B24" s="389">
        <f t="shared" si="0"/>
        <v>19</v>
      </c>
      <c r="C24" s="393" t="s">
        <v>2098</v>
      </c>
      <c r="D24" s="393" t="s">
        <v>234</v>
      </c>
      <c r="E24" s="395" t="s">
        <v>2566</v>
      </c>
      <c r="F24" s="391"/>
      <c r="G24" s="392"/>
      <c r="H24" s="396"/>
      <c r="I24" s="316" t="s">
        <v>177</v>
      </c>
      <c r="J24" s="326">
        <v>0.05</v>
      </c>
      <c r="K24" s="322">
        <f>J24</f>
        <v>0.05</v>
      </c>
      <c r="L24" s="385" t="s">
        <v>178</v>
      </c>
      <c r="M24" s="387">
        <v>0</v>
      </c>
      <c r="N24" s="322">
        <f>M24</f>
        <v>0</v>
      </c>
      <c r="O24" s="292">
        <v>100</v>
      </c>
    </row>
    <row r="25" spans="1:15" ht="15" customHeight="1" x14ac:dyDescent="0.25">
      <c r="A25" s="463"/>
      <c r="B25" s="397">
        <f t="shared" si="0"/>
        <v>20</v>
      </c>
      <c r="C25" s="398" t="s">
        <v>2099</v>
      </c>
      <c r="D25" s="399" t="s">
        <v>290</v>
      </c>
      <c r="E25" s="400"/>
      <c r="F25" s="391"/>
      <c r="G25" s="392"/>
      <c r="H25" s="396"/>
      <c r="I25" s="316" t="s">
        <v>178</v>
      </c>
      <c r="J25" s="326">
        <v>0</v>
      </c>
      <c r="K25" s="323"/>
      <c r="L25" s="391" t="s">
        <v>178</v>
      </c>
      <c r="M25" s="387">
        <v>0</v>
      </c>
      <c r="N25" s="452"/>
      <c r="O25" s="292">
        <v>100</v>
      </c>
    </row>
    <row r="26" spans="1:15" ht="15.75" x14ac:dyDescent="0.25">
      <c r="A26" s="463"/>
      <c r="B26" s="397">
        <f t="shared" si="0"/>
        <v>21</v>
      </c>
      <c r="C26" s="398" t="s">
        <v>2063</v>
      </c>
      <c r="D26" s="399" t="s">
        <v>290</v>
      </c>
      <c r="E26" s="400"/>
      <c r="F26" s="391"/>
      <c r="G26" s="392"/>
      <c r="H26" s="396"/>
      <c r="I26" s="316" t="s">
        <v>177</v>
      </c>
      <c r="J26" s="326">
        <v>2.5000000000000001E-2</v>
      </c>
      <c r="K26" s="323"/>
      <c r="L26" s="385" t="s">
        <v>177</v>
      </c>
      <c r="M26" s="387">
        <v>0.05</v>
      </c>
      <c r="N26" s="452"/>
      <c r="O26" s="292">
        <v>100</v>
      </c>
    </row>
    <row r="27" spans="1:15" ht="15.75" x14ac:dyDescent="0.25">
      <c r="A27" s="463"/>
      <c r="B27" s="397">
        <f t="shared" si="0"/>
        <v>22</v>
      </c>
      <c r="C27" s="398" t="s">
        <v>2065</v>
      </c>
      <c r="D27" s="399" t="s">
        <v>290</v>
      </c>
      <c r="E27" s="400"/>
      <c r="F27" s="391"/>
      <c r="G27" s="392"/>
      <c r="H27" s="396"/>
      <c r="I27" s="316" t="s">
        <v>177</v>
      </c>
      <c r="J27" s="326">
        <v>2.5000000000000001E-2</v>
      </c>
      <c r="K27" s="323"/>
      <c r="L27" s="391"/>
      <c r="M27" s="392"/>
      <c r="N27" s="426"/>
      <c r="O27" s="292">
        <v>100</v>
      </c>
    </row>
    <row r="28" spans="1:15" ht="16.5" thickBot="1" x14ac:dyDescent="0.3">
      <c r="A28" s="463"/>
      <c r="B28" s="401">
        <v>23</v>
      </c>
      <c r="C28" s="402" t="s">
        <v>2064</v>
      </c>
      <c r="D28" s="403" t="s">
        <v>290</v>
      </c>
      <c r="E28" s="404"/>
      <c r="F28" s="391"/>
      <c r="G28" s="392"/>
      <c r="H28" s="405"/>
      <c r="I28" s="318" t="s">
        <v>177</v>
      </c>
      <c r="J28" s="327">
        <v>0.05</v>
      </c>
      <c r="K28" s="324"/>
      <c r="L28" s="406" t="s">
        <v>177</v>
      </c>
      <c r="M28" s="407">
        <v>0.1</v>
      </c>
      <c r="N28" s="453"/>
      <c r="O28" s="293">
        <v>100</v>
      </c>
    </row>
    <row r="29" spans="1:15" s="287" customFormat="1" ht="18" customHeight="1" thickBot="1" x14ac:dyDescent="0.3">
      <c r="A29" s="464"/>
      <c r="B29" s="408"/>
      <c r="C29" s="409" t="s">
        <v>2100</v>
      </c>
      <c r="D29" s="408"/>
      <c r="E29" s="410"/>
      <c r="F29" s="493">
        <f>SUM(G6:G28)</f>
        <v>1</v>
      </c>
      <c r="G29" s="494"/>
      <c r="H29" s="495"/>
      <c r="I29" s="496">
        <f>SUM(J6:J28)</f>
        <v>0.70000000000000018</v>
      </c>
      <c r="J29" s="497"/>
      <c r="K29" s="498"/>
      <c r="L29" s="490">
        <f>SUM(M6:M28)</f>
        <v>1</v>
      </c>
      <c r="M29" s="491"/>
      <c r="N29" s="492"/>
      <c r="O29" s="291"/>
    </row>
    <row r="30" spans="1:15" ht="15.75" customHeight="1" thickBot="1" x14ac:dyDescent="0.3">
      <c r="A30" s="289"/>
      <c r="B30" s="411"/>
      <c r="C30" s="411"/>
      <c r="D30" s="411"/>
      <c r="E30" s="411"/>
      <c r="F30" s="411"/>
      <c r="G30" s="411"/>
      <c r="H30" s="411"/>
      <c r="I30" s="412"/>
      <c r="J30" s="412"/>
      <c r="K30" s="411"/>
      <c r="L30" s="411"/>
      <c r="M30" s="411"/>
      <c r="N30" s="411"/>
    </row>
    <row r="31" spans="1:15" ht="15" customHeight="1" x14ac:dyDescent="0.25">
      <c r="A31" s="459" t="s">
        <v>2575</v>
      </c>
      <c r="B31" s="413">
        <f>B28+1</f>
        <v>24</v>
      </c>
      <c r="C31" s="375" t="s">
        <v>65</v>
      </c>
      <c r="D31" s="414" t="s">
        <v>2024</v>
      </c>
      <c r="E31" s="415"/>
      <c r="F31" s="416"/>
      <c r="G31" s="417"/>
      <c r="H31" s="418"/>
      <c r="I31" s="319" t="s">
        <v>177</v>
      </c>
      <c r="J31" s="347">
        <v>0.05</v>
      </c>
      <c r="K31" s="419"/>
      <c r="L31" s="416"/>
      <c r="M31" s="417"/>
      <c r="N31" s="420"/>
      <c r="O31" s="295">
        <v>100</v>
      </c>
    </row>
    <row r="32" spans="1:15" ht="15.75" x14ac:dyDescent="0.25">
      <c r="A32" s="460"/>
      <c r="B32" s="421">
        <f>B31+1</f>
        <v>25</v>
      </c>
      <c r="C32" s="422" t="s">
        <v>66</v>
      </c>
      <c r="D32" s="423" t="s">
        <v>2024</v>
      </c>
      <c r="E32" s="424"/>
      <c r="F32" s="391"/>
      <c r="G32" s="425"/>
      <c r="H32" s="405"/>
      <c r="I32" s="316" t="s">
        <v>178</v>
      </c>
      <c r="J32" s="317">
        <v>0</v>
      </c>
      <c r="K32" s="323"/>
      <c r="L32" s="391"/>
      <c r="M32" s="425"/>
      <c r="N32" s="426"/>
      <c r="O32" s="292">
        <v>100</v>
      </c>
    </row>
    <row r="33" spans="1:15" ht="18" customHeight="1" x14ac:dyDescent="0.25">
      <c r="A33" s="460"/>
      <c r="B33" s="421">
        <f t="shared" ref="B33:B46" si="1">B32+1</f>
        <v>26</v>
      </c>
      <c r="C33" s="422" t="s">
        <v>67</v>
      </c>
      <c r="D33" s="422" t="s">
        <v>234</v>
      </c>
      <c r="E33" s="424"/>
      <c r="F33" s="391"/>
      <c r="G33" s="425"/>
      <c r="H33" s="405"/>
      <c r="I33" s="316" t="s">
        <v>2114</v>
      </c>
      <c r="J33" s="317">
        <v>0</v>
      </c>
      <c r="K33" s="323"/>
      <c r="L33" s="391"/>
      <c r="M33" s="425"/>
      <c r="N33" s="426"/>
      <c r="O33" s="292">
        <v>100</v>
      </c>
    </row>
    <row r="34" spans="1:15" ht="15.75" x14ac:dyDescent="0.25">
      <c r="A34" s="460"/>
      <c r="B34" s="421">
        <f t="shared" si="1"/>
        <v>27</v>
      </c>
      <c r="C34" s="422" t="s">
        <v>68</v>
      </c>
      <c r="D34" s="422" t="s">
        <v>234</v>
      </c>
      <c r="E34" s="427"/>
      <c r="F34" s="391"/>
      <c r="G34" s="425"/>
      <c r="H34" s="405"/>
      <c r="I34" s="316" t="s">
        <v>177</v>
      </c>
      <c r="J34" s="317">
        <v>2.5000000000000001E-2</v>
      </c>
      <c r="K34" s="323"/>
      <c r="L34" s="391"/>
      <c r="M34" s="425"/>
      <c r="N34" s="426"/>
      <c r="O34" s="292">
        <v>100</v>
      </c>
    </row>
    <row r="35" spans="1:15" ht="15.75" x14ac:dyDescent="0.25">
      <c r="A35" s="460"/>
      <c r="B35" s="421">
        <f t="shared" si="1"/>
        <v>28</v>
      </c>
      <c r="C35" s="422" t="s">
        <v>69</v>
      </c>
      <c r="D35" s="422" t="s">
        <v>234</v>
      </c>
      <c r="E35" s="427"/>
      <c r="F35" s="391"/>
      <c r="G35" s="425"/>
      <c r="H35" s="405"/>
      <c r="I35" s="316" t="s">
        <v>178</v>
      </c>
      <c r="J35" s="317">
        <v>0</v>
      </c>
      <c r="K35" s="323"/>
      <c r="L35" s="391"/>
      <c r="M35" s="425"/>
      <c r="N35" s="426"/>
      <c r="O35" s="292">
        <v>100</v>
      </c>
    </row>
    <row r="36" spans="1:15" ht="15.75" x14ac:dyDescent="0.25">
      <c r="A36" s="460"/>
      <c r="B36" s="421">
        <f t="shared" si="1"/>
        <v>29</v>
      </c>
      <c r="C36" s="422" t="s">
        <v>70</v>
      </c>
      <c r="D36" s="422" t="s">
        <v>234</v>
      </c>
      <c r="E36" s="427"/>
      <c r="F36" s="391"/>
      <c r="G36" s="425"/>
      <c r="H36" s="405"/>
      <c r="I36" s="316" t="s">
        <v>177</v>
      </c>
      <c r="J36" s="317">
        <v>0.05</v>
      </c>
      <c r="K36" s="323"/>
      <c r="L36" s="391"/>
      <c r="M36" s="425"/>
      <c r="N36" s="426"/>
      <c r="O36" s="292">
        <v>100</v>
      </c>
    </row>
    <row r="37" spans="1:15" ht="15.75" x14ac:dyDescent="0.25">
      <c r="A37" s="460"/>
      <c r="B37" s="421">
        <f t="shared" si="1"/>
        <v>30</v>
      </c>
      <c r="C37" s="422" t="s">
        <v>71</v>
      </c>
      <c r="D37" s="428" t="s">
        <v>2049</v>
      </c>
      <c r="E37" s="427"/>
      <c r="F37" s="391"/>
      <c r="G37" s="425"/>
      <c r="H37" s="405"/>
      <c r="I37" s="316" t="s">
        <v>177</v>
      </c>
      <c r="J37" s="317">
        <v>0.05</v>
      </c>
      <c r="K37" s="323"/>
      <c r="L37" s="391"/>
      <c r="M37" s="425"/>
      <c r="N37" s="426"/>
      <c r="O37" s="292">
        <v>100</v>
      </c>
    </row>
    <row r="38" spans="1:15" ht="15.75" x14ac:dyDescent="0.25">
      <c r="A38" s="460"/>
      <c r="B38" s="421">
        <f t="shared" si="1"/>
        <v>31</v>
      </c>
      <c r="C38" s="422" t="s">
        <v>72</v>
      </c>
      <c r="D38" s="428" t="s">
        <v>290</v>
      </c>
      <c r="E38" s="427"/>
      <c r="F38" s="391"/>
      <c r="G38" s="425"/>
      <c r="H38" s="405"/>
      <c r="I38" s="316" t="s">
        <v>177</v>
      </c>
      <c r="J38" s="317">
        <v>2.5000000000000001E-2</v>
      </c>
      <c r="K38" s="323"/>
      <c r="L38" s="391"/>
      <c r="M38" s="425"/>
      <c r="N38" s="426"/>
      <c r="O38" s="292">
        <v>100</v>
      </c>
    </row>
    <row r="39" spans="1:15" ht="13.9" customHeight="1" x14ac:dyDescent="0.25">
      <c r="A39" s="460"/>
      <c r="B39" s="421">
        <f t="shared" si="1"/>
        <v>32</v>
      </c>
      <c r="C39" s="422" t="s">
        <v>73</v>
      </c>
      <c r="D39" s="428" t="s">
        <v>2049</v>
      </c>
      <c r="E39" s="427"/>
      <c r="F39" s="391"/>
      <c r="G39" s="425"/>
      <c r="H39" s="405"/>
      <c r="I39" s="316" t="s">
        <v>2114</v>
      </c>
      <c r="J39" s="317">
        <v>0</v>
      </c>
      <c r="K39" s="323"/>
      <c r="L39" s="391"/>
      <c r="M39" s="425"/>
      <c r="N39" s="426"/>
      <c r="O39" s="292">
        <v>100</v>
      </c>
    </row>
    <row r="40" spans="1:15" ht="15.75" x14ac:dyDescent="0.25">
      <c r="A40" s="460"/>
      <c r="B40" s="421">
        <f t="shared" si="1"/>
        <v>33</v>
      </c>
      <c r="C40" s="422" t="s">
        <v>2101</v>
      </c>
      <c r="D40" s="428" t="s">
        <v>2049</v>
      </c>
      <c r="E40" s="427"/>
      <c r="F40" s="391"/>
      <c r="G40" s="425"/>
      <c r="H40" s="405"/>
      <c r="I40" s="316" t="s">
        <v>177</v>
      </c>
      <c r="J40" s="317">
        <v>2.5000000000000001E-2</v>
      </c>
      <c r="K40" s="323"/>
      <c r="L40" s="391"/>
      <c r="M40" s="425"/>
      <c r="N40" s="426"/>
      <c r="O40" s="292">
        <v>100</v>
      </c>
    </row>
    <row r="41" spans="1:15" ht="15.75" x14ac:dyDescent="0.25">
      <c r="A41" s="460"/>
      <c r="B41" s="421">
        <f t="shared" si="1"/>
        <v>34</v>
      </c>
      <c r="C41" s="422" t="s">
        <v>75</v>
      </c>
      <c r="D41" s="428" t="s">
        <v>290</v>
      </c>
      <c r="E41" s="427"/>
      <c r="F41" s="391"/>
      <c r="G41" s="425"/>
      <c r="H41" s="405"/>
      <c r="I41" s="316" t="s">
        <v>177</v>
      </c>
      <c r="J41" s="317">
        <v>2.5000000000000001E-2</v>
      </c>
      <c r="K41" s="323"/>
      <c r="L41" s="391"/>
      <c r="M41" s="425"/>
      <c r="N41" s="426"/>
      <c r="O41" s="292">
        <v>100</v>
      </c>
    </row>
    <row r="42" spans="1:15" ht="15.75" x14ac:dyDescent="0.25">
      <c r="A42" s="460"/>
      <c r="B42" s="421">
        <f t="shared" si="1"/>
        <v>35</v>
      </c>
      <c r="C42" s="422" t="s">
        <v>76</v>
      </c>
      <c r="D42" s="428" t="s">
        <v>290</v>
      </c>
      <c r="E42" s="427"/>
      <c r="F42" s="391"/>
      <c r="G42" s="425"/>
      <c r="H42" s="405"/>
      <c r="I42" s="316" t="s">
        <v>178</v>
      </c>
      <c r="J42" s="317">
        <v>0</v>
      </c>
      <c r="K42" s="323"/>
      <c r="L42" s="391"/>
      <c r="M42" s="425"/>
      <c r="N42" s="426"/>
      <c r="O42" s="292">
        <v>100</v>
      </c>
    </row>
    <row r="43" spans="1:15" ht="15.75" x14ac:dyDescent="0.25">
      <c r="A43" s="460"/>
      <c r="B43" s="421">
        <f t="shared" si="1"/>
        <v>36</v>
      </c>
      <c r="C43" s="422" t="s">
        <v>2102</v>
      </c>
      <c r="D43" s="428" t="s">
        <v>2049</v>
      </c>
      <c r="E43" s="427"/>
      <c r="F43" s="391"/>
      <c r="G43" s="425"/>
      <c r="H43" s="429"/>
      <c r="I43" s="316" t="s">
        <v>177</v>
      </c>
      <c r="J43" s="317">
        <v>2.5000000000000001E-2</v>
      </c>
      <c r="K43" s="323"/>
      <c r="L43" s="391"/>
      <c r="M43" s="425"/>
      <c r="N43" s="426"/>
      <c r="O43" s="292">
        <v>100</v>
      </c>
    </row>
    <row r="44" spans="1:15" ht="15.75" x14ac:dyDescent="0.25">
      <c r="A44" s="460"/>
      <c r="B44" s="421">
        <f t="shared" si="1"/>
        <v>37</v>
      </c>
      <c r="C44" s="422" t="s">
        <v>78</v>
      </c>
      <c r="D44" s="428" t="s">
        <v>2049</v>
      </c>
      <c r="E44" s="430"/>
      <c r="F44" s="391"/>
      <c r="G44" s="425"/>
      <c r="H44" s="426"/>
      <c r="I44" s="316" t="s">
        <v>178</v>
      </c>
      <c r="J44" s="317">
        <v>0</v>
      </c>
      <c r="K44" s="323"/>
      <c r="L44" s="391"/>
      <c r="M44" s="425"/>
      <c r="N44" s="426"/>
      <c r="O44" s="292">
        <v>100</v>
      </c>
    </row>
    <row r="45" spans="1:15" ht="15.75" x14ac:dyDescent="0.25">
      <c r="A45" s="460"/>
      <c r="B45" s="421">
        <f t="shared" si="1"/>
        <v>38</v>
      </c>
      <c r="C45" s="422" t="s">
        <v>79</v>
      </c>
      <c r="D45" s="428" t="s">
        <v>2049</v>
      </c>
      <c r="E45" s="430"/>
      <c r="F45" s="391"/>
      <c r="G45" s="425"/>
      <c r="H45" s="426"/>
      <c r="I45" s="316" t="s">
        <v>177</v>
      </c>
      <c r="J45" s="317">
        <v>2.5000000000000001E-2</v>
      </c>
      <c r="K45" s="323"/>
      <c r="L45" s="391"/>
      <c r="M45" s="425"/>
      <c r="N45" s="426"/>
      <c r="O45" s="292">
        <v>100</v>
      </c>
    </row>
    <row r="46" spans="1:15" ht="16.5" thickBot="1" x14ac:dyDescent="0.3">
      <c r="A46" s="460"/>
      <c r="B46" s="431">
        <f t="shared" si="1"/>
        <v>39</v>
      </c>
      <c r="C46" s="432" t="s">
        <v>2576</v>
      </c>
      <c r="D46" s="433" t="s">
        <v>2049</v>
      </c>
      <c r="E46" s="404"/>
      <c r="F46" s="434"/>
      <c r="G46" s="435"/>
      <c r="H46" s="436"/>
      <c r="I46" s="318" t="s">
        <v>178</v>
      </c>
      <c r="J46" s="348">
        <v>0</v>
      </c>
      <c r="K46" s="437"/>
      <c r="L46" s="434"/>
      <c r="M46" s="438"/>
      <c r="N46" s="439"/>
      <c r="O46" s="296">
        <v>100</v>
      </c>
    </row>
    <row r="47" spans="1:15" s="287" customFormat="1" ht="19.149999999999999" customHeight="1" thickBot="1" x14ac:dyDescent="0.3">
      <c r="A47" s="461"/>
      <c r="B47" s="440"/>
      <c r="C47" s="409" t="s">
        <v>2100</v>
      </c>
      <c r="D47" s="408"/>
      <c r="E47" s="410"/>
      <c r="F47" s="484">
        <v>0</v>
      </c>
      <c r="G47" s="485"/>
      <c r="H47" s="486"/>
      <c r="I47" s="487">
        <f>SUM(J31:J46)</f>
        <v>0.3</v>
      </c>
      <c r="J47" s="488"/>
      <c r="K47" s="489"/>
      <c r="L47" s="490">
        <v>0</v>
      </c>
      <c r="M47" s="491"/>
      <c r="N47" s="492"/>
      <c r="O47" s="266"/>
    </row>
    <row r="48" spans="1:15" s="287" customFormat="1" ht="24" customHeight="1" thickBot="1" x14ac:dyDescent="0.3">
      <c r="A48" s="288"/>
      <c r="B48" s="408"/>
      <c r="C48" s="409" t="s">
        <v>2634</v>
      </c>
      <c r="D48" s="408"/>
      <c r="E48" s="410"/>
      <c r="F48" s="484">
        <f>F29+F47</f>
        <v>1</v>
      </c>
      <c r="G48" s="485"/>
      <c r="H48" s="486"/>
      <c r="I48" s="487">
        <f>I29+I47</f>
        <v>1.0000000000000002</v>
      </c>
      <c r="J48" s="488"/>
      <c r="K48" s="489"/>
      <c r="L48" s="490">
        <f>L29+L47</f>
        <v>1</v>
      </c>
      <c r="M48" s="491"/>
      <c r="N48" s="492"/>
      <c r="O48" s="294"/>
    </row>
    <row r="49" spans="1:14" x14ac:dyDescent="0.25">
      <c r="L49" s="281"/>
      <c r="M49" s="281"/>
      <c r="N49" s="281"/>
    </row>
    <row r="50" spans="1:14" x14ac:dyDescent="0.25">
      <c r="L50" s="281"/>
      <c r="M50" s="281"/>
      <c r="N50" s="281"/>
    </row>
    <row r="51" spans="1:14" ht="15.75" x14ac:dyDescent="0.25">
      <c r="A51" s="441" t="s">
        <v>2113</v>
      </c>
      <c r="B51" s="442"/>
      <c r="C51" s="442"/>
      <c r="D51" s="442"/>
      <c r="E51" s="442"/>
      <c r="F51" s="442"/>
      <c r="G51" s="443"/>
      <c r="H51" s="442"/>
      <c r="I51" s="444"/>
      <c r="J51" s="444"/>
      <c r="K51" s="443"/>
      <c r="L51" s="443"/>
      <c r="M51" s="443"/>
      <c r="N51" s="443"/>
    </row>
    <row r="52" spans="1:14" ht="15.75" x14ac:dyDescent="0.25">
      <c r="A52" s="445" t="s">
        <v>2109</v>
      </c>
      <c r="B52" s="442"/>
      <c r="C52" s="442"/>
      <c r="D52" s="442"/>
      <c r="E52" s="442"/>
      <c r="F52" s="442"/>
      <c r="G52" s="443"/>
      <c r="H52" s="442"/>
      <c r="I52" s="444"/>
      <c r="J52" s="444"/>
      <c r="K52" s="443"/>
      <c r="L52" s="443"/>
      <c r="M52" s="443"/>
      <c r="N52" s="443"/>
    </row>
    <row r="53" spans="1:14" ht="15.75" x14ac:dyDescent="0.25">
      <c r="A53" s="446">
        <v>1</v>
      </c>
      <c r="B53" s="442" t="s">
        <v>2081</v>
      </c>
      <c r="C53" s="442"/>
      <c r="D53" s="442"/>
      <c r="E53" s="442"/>
      <c r="F53" s="442"/>
      <c r="G53" s="443"/>
      <c r="H53" s="442"/>
      <c r="I53" s="444"/>
      <c r="J53" s="444"/>
      <c r="K53" s="443"/>
      <c r="L53" s="443"/>
      <c r="M53" s="443"/>
      <c r="N53" s="443"/>
    </row>
    <row r="54" spans="1:14" ht="15.75" x14ac:dyDescent="0.25">
      <c r="A54" s="446">
        <v>2</v>
      </c>
      <c r="B54" s="442" t="s">
        <v>2080</v>
      </c>
      <c r="C54" s="442"/>
      <c r="D54" s="442"/>
      <c r="E54" s="442"/>
      <c r="F54" s="442"/>
      <c r="G54" s="443"/>
      <c r="H54" s="442"/>
      <c r="I54" s="444"/>
      <c r="J54" s="444"/>
      <c r="K54" s="443"/>
      <c r="L54" s="443"/>
      <c r="M54" s="443"/>
      <c r="N54" s="443"/>
    </row>
    <row r="55" spans="1:14" ht="15.75" x14ac:dyDescent="0.25">
      <c r="A55" s="446">
        <v>3</v>
      </c>
      <c r="B55" s="442" t="s">
        <v>2079</v>
      </c>
      <c r="C55" s="442"/>
      <c r="D55" s="442"/>
      <c r="E55" s="442"/>
      <c r="F55" s="442"/>
      <c r="G55" s="443"/>
      <c r="H55" s="442"/>
      <c r="I55" s="444"/>
      <c r="J55" s="444"/>
      <c r="K55" s="443"/>
      <c r="L55" s="443"/>
      <c r="M55" s="443"/>
      <c r="N55" s="443"/>
    </row>
    <row r="56" spans="1:14" ht="15.75" x14ac:dyDescent="0.25">
      <c r="A56" s="446">
        <v>4</v>
      </c>
      <c r="B56" s="442" t="s">
        <v>2078</v>
      </c>
      <c r="C56" s="442"/>
      <c r="D56" s="442"/>
      <c r="E56" s="442"/>
      <c r="F56" s="442"/>
      <c r="G56" s="443"/>
      <c r="H56" s="442"/>
      <c r="I56" s="444"/>
      <c r="J56" s="444"/>
      <c r="K56" s="443"/>
      <c r="L56" s="443"/>
      <c r="M56" s="443"/>
      <c r="N56" s="443"/>
    </row>
    <row r="57" spans="1:14" ht="15.75" x14ac:dyDescent="0.25">
      <c r="A57" s="446">
        <v>5</v>
      </c>
      <c r="B57" s="442" t="s">
        <v>2112</v>
      </c>
      <c r="C57" s="442"/>
      <c r="D57" s="442"/>
      <c r="E57" s="442"/>
      <c r="F57" s="442"/>
      <c r="G57" s="443"/>
      <c r="H57" s="442"/>
      <c r="I57" s="444"/>
      <c r="J57" s="444"/>
      <c r="K57" s="443"/>
      <c r="L57" s="443"/>
      <c r="M57" s="443"/>
      <c r="N57" s="443"/>
    </row>
    <row r="58" spans="1:14" ht="15.75" x14ac:dyDescent="0.25">
      <c r="A58" s="446">
        <v>6</v>
      </c>
      <c r="B58" s="442" t="s">
        <v>2077</v>
      </c>
      <c r="C58" s="442"/>
      <c r="D58" s="442"/>
      <c r="E58" s="442"/>
      <c r="F58" s="442"/>
      <c r="G58" s="443"/>
      <c r="H58" s="442"/>
      <c r="I58" s="444"/>
      <c r="J58" s="444"/>
      <c r="K58" s="443"/>
      <c r="L58" s="443"/>
      <c r="M58" s="443"/>
      <c r="N58" s="443"/>
    </row>
    <row r="59" spans="1:14" ht="15.75" x14ac:dyDescent="0.25">
      <c r="A59" s="446">
        <v>7</v>
      </c>
      <c r="B59" s="442" t="s">
        <v>2076</v>
      </c>
      <c r="C59" s="442"/>
      <c r="D59" s="442"/>
      <c r="E59" s="442"/>
      <c r="F59" s="442"/>
      <c r="G59" s="443"/>
      <c r="H59" s="442"/>
      <c r="I59" s="444"/>
      <c r="J59" s="444"/>
      <c r="K59" s="443"/>
      <c r="L59" s="443"/>
      <c r="M59" s="443"/>
      <c r="N59" s="443"/>
    </row>
    <row r="60" spans="1:14" ht="15.75" x14ac:dyDescent="0.25">
      <c r="A60" s="446">
        <v>8</v>
      </c>
      <c r="B60" s="442" t="s">
        <v>2075</v>
      </c>
      <c r="C60" s="442"/>
      <c r="D60" s="442"/>
      <c r="E60" s="442"/>
      <c r="F60" s="442"/>
      <c r="G60" s="443"/>
      <c r="H60" s="442"/>
      <c r="I60" s="444"/>
      <c r="J60" s="444"/>
      <c r="K60" s="443"/>
      <c r="L60" s="443"/>
      <c r="M60" s="443"/>
      <c r="N60" s="443"/>
    </row>
    <row r="61" spans="1:14" ht="15.75" x14ac:dyDescent="0.25">
      <c r="A61" s="446">
        <v>9</v>
      </c>
      <c r="B61" s="442" t="s">
        <v>2074</v>
      </c>
      <c r="C61" s="442"/>
      <c r="D61" s="442"/>
      <c r="E61" s="442"/>
      <c r="F61" s="442"/>
      <c r="G61" s="443"/>
      <c r="H61" s="442"/>
      <c r="I61" s="444"/>
      <c r="J61" s="444"/>
      <c r="K61" s="443"/>
      <c r="L61" s="443"/>
      <c r="M61" s="443"/>
      <c r="N61" s="443"/>
    </row>
    <row r="62" spans="1:14" ht="15.75" x14ac:dyDescent="0.25">
      <c r="A62" s="446">
        <v>10</v>
      </c>
      <c r="B62" s="442" t="s">
        <v>2073</v>
      </c>
      <c r="C62" s="442"/>
      <c r="D62" s="442"/>
      <c r="E62" s="442"/>
      <c r="F62" s="442"/>
      <c r="G62" s="443"/>
      <c r="H62" s="442"/>
      <c r="I62" s="444"/>
      <c r="J62" s="444"/>
      <c r="K62" s="443"/>
      <c r="L62" s="443"/>
      <c r="M62" s="443"/>
      <c r="N62" s="443"/>
    </row>
    <row r="63" spans="1:14" ht="15.75" x14ac:dyDescent="0.25">
      <c r="A63" s="446">
        <v>11</v>
      </c>
      <c r="B63" s="442" t="s">
        <v>2067</v>
      </c>
      <c r="C63" s="442"/>
      <c r="D63" s="442"/>
      <c r="E63" s="442"/>
      <c r="F63" s="442"/>
      <c r="G63" s="443"/>
      <c r="H63" s="442"/>
      <c r="I63" s="444"/>
      <c r="J63" s="444"/>
      <c r="K63" s="443"/>
      <c r="L63" s="443"/>
      <c r="M63" s="443"/>
      <c r="N63" s="443"/>
    </row>
    <row r="64" spans="1:14" ht="15.75" x14ac:dyDescent="0.25">
      <c r="A64" s="446">
        <v>12</v>
      </c>
      <c r="B64" s="442" t="s">
        <v>2068</v>
      </c>
      <c r="C64" s="442"/>
      <c r="D64" s="442"/>
      <c r="E64" s="442"/>
      <c r="F64" s="442"/>
      <c r="G64" s="443"/>
      <c r="H64" s="442"/>
      <c r="I64" s="444"/>
      <c r="J64" s="444"/>
      <c r="K64" s="443"/>
      <c r="L64" s="443"/>
      <c r="M64" s="443"/>
      <c r="N64" s="443"/>
    </row>
    <row r="65" spans="1:14" ht="15.75" x14ac:dyDescent="0.25">
      <c r="A65" s="446">
        <v>13</v>
      </c>
      <c r="B65" s="442" t="s">
        <v>2069</v>
      </c>
      <c r="C65" s="442"/>
      <c r="D65" s="442"/>
      <c r="E65" s="442"/>
      <c r="F65" s="442"/>
      <c r="G65" s="443"/>
      <c r="H65" s="442"/>
      <c r="I65" s="444"/>
      <c r="J65" s="444"/>
      <c r="K65" s="443"/>
      <c r="L65" s="443"/>
      <c r="M65" s="443"/>
      <c r="N65" s="443"/>
    </row>
    <row r="66" spans="1:14" ht="15.75" x14ac:dyDescent="0.25">
      <c r="A66" s="446">
        <v>14</v>
      </c>
      <c r="B66" s="442" t="s">
        <v>2070</v>
      </c>
      <c r="C66" s="442"/>
      <c r="D66" s="442"/>
      <c r="E66" s="442"/>
      <c r="F66" s="442"/>
      <c r="G66" s="443"/>
      <c r="H66" s="442"/>
      <c r="I66" s="444"/>
      <c r="J66" s="444"/>
      <c r="K66" s="443"/>
      <c r="L66" s="443"/>
      <c r="M66" s="443"/>
      <c r="N66" s="443"/>
    </row>
    <row r="67" spans="1:14" ht="15.75" x14ac:dyDescent="0.25">
      <c r="A67" s="446">
        <v>15</v>
      </c>
      <c r="B67" s="442" t="s">
        <v>2071</v>
      </c>
      <c r="C67" s="442"/>
      <c r="D67" s="442"/>
      <c r="E67" s="442"/>
      <c r="F67" s="442"/>
      <c r="G67" s="443"/>
      <c r="H67" s="442"/>
      <c r="I67" s="444"/>
      <c r="J67" s="444"/>
      <c r="K67" s="443"/>
      <c r="L67" s="443"/>
      <c r="M67" s="443"/>
      <c r="N67" s="443"/>
    </row>
    <row r="68" spans="1:14" ht="15.75" x14ac:dyDescent="0.25">
      <c r="A68" s="446">
        <v>16</v>
      </c>
      <c r="B68" s="442" t="s">
        <v>2072</v>
      </c>
      <c r="C68" s="442"/>
      <c r="D68" s="442"/>
      <c r="E68" s="442"/>
      <c r="F68" s="442"/>
      <c r="G68" s="443"/>
      <c r="H68" s="442"/>
      <c r="I68" s="444"/>
      <c r="J68" s="444"/>
      <c r="K68" s="443"/>
      <c r="L68" s="443"/>
      <c r="M68" s="443"/>
      <c r="N68" s="443"/>
    </row>
  </sheetData>
  <sheetProtection algorithmName="SHA-512" hashValue="nCjeDNIf4nXSRoy/htME4Pa2YhbxeHo7wCxtt4oyjS8wltIq+C7BWP+cxe6bRFy2CRwxX5vNzxdwybpugJeu1A==" saltValue="xPfcH7sIeebvkbn4wbHKGg==" spinCount="100000" sheet="1" objects="1" scenarios="1"/>
  <protectedRanges>
    <protectedRange algorithmName="SHA-512" hashValue="5BTMAcui1HbDolzIc7kDz0VN+VrNt8ikPGGeSbiULVSpRWtzCblavo2tLKqQBefd3CZmDbb1uqXP2abILWVjKQ==" saltValue="J53yhX8XSdMtCDV1ws5vYg==" spinCount="100000" sqref="I48 I29 I49:J1048576 I1:J28 I47 I30:J46" name="Range1"/>
  </protectedRanges>
  <mergeCells count="27">
    <mergeCell ref="F48:H48"/>
    <mergeCell ref="I48:K48"/>
    <mergeCell ref="L48:N48"/>
    <mergeCell ref="F29:H29"/>
    <mergeCell ref="I29:K29"/>
    <mergeCell ref="L29:N29"/>
    <mergeCell ref="I47:K47"/>
    <mergeCell ref="F47:H47"/>
    <mergeCell ref="L47:N47"/>
    <mergeCell ref="N7:N11"/>
    <mergeCell ref="E15:E21"/>
    <mergeCell ref="K15:K21"/>
    <mergeCell ref="N15:N21"/>
    <mergeCell ref="N22:N23"/>
    <mergeCell ref="H15:H21"/>
    <mergeCell ref="H22:H23"/>
    <mergeCell ref="N12:N13"/>
    <mergeCell ref="E22:E23"/>
    <mergeCell ref="K22:K23"/>
    <mergeCell ref="A31:A47"/>
    <mergeCell ref="A6:A29"/>
    <mergeCell ref="E12:E13"/>
    <mergeCell ref="H12:H13"/>
    <mergeCell ref="K12:K13"/>
    <mergeCell ref="E7:E11"/>
    <mergeCell ref="H7:H11"/>
    <mergeCell ref="K7:K11"/>
  </mergeCells>
  <conditionalFormatting sqref="I28 F6:F14">
    <cfRule type="cellIs" dxfId="292" priority="229" operator="greaterThan">
      <formula>0</formula>
    </cfRule>
  </conditionalFormatting>
  <conditionalFormatting sqref="F31:G46 H22 I28 F6:F14 F15:G28 H24:H26 F29 L29 L47:L48">
    <cfRule type="cellIs" dxfId="291" priority="224" operator="equal">
      <formula>"Maybe"</formula>
    </cfRule>
    <cfRule type="cellIs" dxfId="290" priority="225" operator="equal">
      <formula>"No"</formula>
    </cfRule>
    <cfRule type="cellIs" dxfId="289" priority="226" operator="equal">
      <formula>"Yes"</formula>
    </cfRule>
  </conditionalFormatting>
  <conditionalFormatting sqref="F31:G46 H22 F16:G28 H24:H26">
    <cfRule type="cellIs" dxfId="288" priority="197" operator="equal">
      <formula>"Y"</formula>
    </cfRule>
    <cfRule type="cellIs" dxfId="287" priority="198" operator="equal">
      <formula>"N"</formula>
    </cfRule>
  </conditionalFormatting>
  <conditionalFormatting sqref="L28 I28 L18:L24 L7:L16 F6:F14">
    <cfRule type="cellIs" dxfId="286" priority="199" operator="equal">
      <formula>"Yes"</formula>
    </cfRule>
    <cfRule type="cellIs" dxfId="285" priority="200" operator="equal">
      <formula>"No"</formula>
    </cfRule>
  </conditionalFormatting>
  <conditionalFormatting sqref="L25 L27 N27">
    <cfRule type="cellIs" dxfId="284" priority="152" operator="equal">
      <formula>"Maybe"</formula>
    </cfRule>
    <cfRule type="cellIs" dxfId="283" priority="153" operator="equal">
      <formula>"No"</formula>
    </cfRule>
    <cfRule type="cellIs" dxfId="282" priority="154" operator="equal">
      <formula>"Yes"</formula>
    </cfRule>
  </conditionalFormatting>
  <conditionalFormatting sqref="L25 L27 N27">
    <cfRule type="cellIs" dxfId="281" priority="150" operator="equal">
      <formula>"Y"</formula>
    </cfRule>
    <cfRule type="cellIs" dxfId="280" priority="151" operator="equal">
      <formula>"N"</formula>
    </cfRule>
  </conditionalFormatting>
  <conditionalFormatting sqref="F15:G15">
    <cfRule type="cellIs" dxfId="279" priority="134" operator="equal">
      <formula>"Y"</formula>
    </cfRule>
    <cfRule type="cellIs" dxfId="278" priority="135" operator="equal">
      <formula>"N"</formula>
    </cfRule>
  </conditionalFormatting>
  <conditionalFormatting sqref="L26">
    <cfRule type="cellIs" dxfId="277" priority="132" operator="equal">
      <formula>"Yes"</formula>
    </cfRule>
    <cfRule type="cellIs" dxfId="276" priority="133" operator="equal">
      <formula>"No"</formula>
    </cfRule>
  </conditionalFormatting>
  <conditionalFormatting sqref="F47">
    <cfRule type="cellIs" dxfId="275" priority="121" operator="equal">
      <formula>"Maybe"</formula>
    </cfRule>
    <cfRule type="cellIs" dxfId="274" priority="122" operator="equal">
      <formula>"No"</formula>
    </cfRule>
    <cfRule type="cellIs" dxfId="273" priority="123" operator="equal">
      <formula>"Yes"</formula>
    </cfRule>
  </conditionalFormatting>
  <conditionalFormatting sqref="L17:M17">
    <cfRule type="cellIs" dxfId="272" priority="76" operator="equal">
      <formula>"Maybe"</formula>
    </cfRule>
    <cfRule type="cellIs" dxfId="271" priority="77" operator="equal">
      <formula>"No"</formula>
    </cfRule>
    <cfRule type="cellIs" dxfId="270" priority="78" operator="equal">
      <formula>"Yes"</formula>
    </cfRule>
  </conditionalFormatting>
  <conditionalFormatting sqref="L17:M17">
    <cfRule type="cellIs" dxfId="269" priority="74" operator="equal">
      <formula>"Y"</formula>
    </cfRule>
    <cfRule type="cellIs" dxfId="268" priority="75" operator="equal">
      <formula>"N"</formula>
    </cfRule>
  </conditionalFormatting>
  <conditionalFormatting sqref="H28 H30:H43">
    <cfRule type="cellIs" dxfId="267" priority="71" operator="equal">
      <formula>"Maybe"</formula>
    </cfRule>
    <cfRule type="cellIs" dxfId="266" priority="72" operator="equal">
      <formula>"No"</formula>
    </cfRule>
    <cfRule type="cellIs" dxfId="265" priority="73" operator="equal">
      <formula>"Yes"</formula>
    </cfRule>
  </conditionalFormatting>
  <conditionalFormatting sqref="H28 H30:H43">
    <cfRule type="cellIs" dxfId="264" priority="69" operator="equal">
      <formula>"Y"</formula>
    </cfRule>
    <cfRule type="cellIs" dxfId="263" priority="70" operator="equal">
      <formula>"N"</formula>
    </cfRule>
  </conditionalFormatting>
  <conditionalFormatting sqref="H27">
    <cfRule type="cellIs" dxfId="262" priority="64" operator="equal">
      <formula>"Maybe"</formula>
    </cfRule>
    <cfRule type="cellIs" dxfId="261" priority="65" operator="equal">
      <formula>"No"</formula>
    </cfRule>
    <cfRule type="cellIs" dxfId="260" priority="66" operator="equal">
      <formula>"Yes"</formula>
    </cfRule>
  </conditionalFormatting>
  <conditionalFormatting sqref="H27">
    <cfRule type="cellIs" dxfId="259" priority="62" operator="equal">
      <formula>"Y"</formula>
    </cfRule>
    <cfRule type="cellIs" dxfId="258" priority="63" operator="equal">
      <formula>"N"</formula>
    </cfRule>
  </conditionalFormatting>
  <conditionalFormatting sqref="H15">
    <cfRule type="cellIs" dxfId="257" priority="59" operator="equal">
      <formula>"Maybe"</formula>
    </cfRule>
    <cfRule type="cellIs" dxfId="256" priority="60" operator="equal">
      <formula>"No"</formula>
    </cfRule>
    <cfRule type="cellIs" dxfId="255" priority="61" operator="equal">
      <formula>"Yes"</formula>
    </cfRule>
  </conditionalFormatting>
  <conditionalFormatting sqref="H15">
    <cfRule type="cellIs" dxfId="254" priority="57" operator="equal">
      <formula>"Y"</formula>
    </cfRule>
    <cfRule type="cellIs" dxfId="253" priority="58" operator="equal">
      <formula>"N"</formula>
    </cfRule>
  </conditionalFormatting>
  <conditionalFormatting sqref="H44:H46">
    <cfRule type="cellIs" dxfId="252" priority="54" operator="equal">
      <formula>"Maybe"</formula>
    </cfRule>
    <cfRule type="cellIs" dxfId="251" priority="55" operator="equal">
      <formula>"No"</formula>
    </cfRule>
    <cfRule type="cellIs" dxfId="250" priority="56" operator="equal">
      <formula>"Yes"</formula>
    </cfRule>
  </conditionalFormatting>
  <conditionalFormatting sqref="H44:H46">
    <cfRule type="cellIs" dxfId="249" priority="52" operator="equal">
      <formula>"Y"</formula>
    </cfRule>
    <cfRule type="cellIs" dxfId="248" priority="53" operator="equal">
      <formula>"N"</formula>
    </cfRule>
  </conditionalFormatting>
  <conditionalFormatting sqref="I6 I19:I27 I15:I17">
    <cfRule type="cellIs" dxfId="247" priority="45" operator="greaterThan">
      <formula>0</formula>
    </cfRule>
  </conditionalFormatting>
  <conditionalFormatting sqref="I6 I19:I27 I15:I17">
    <cfRule type="cellIs" dxfId="246" priority="42" operator="equal">
      <formula>"Maybe"</formula>
    </cfRule>
    <cfRule type="cellIs" dxfId="245" priority="43" operator="equal">
      <formula>"No"</formula>
    </cfRule>
    <cfRule type="cellIs" dxfId="244" priority="44" operator="equal">
      <formula>"Yes"</formula>
    </cfRule>
  </conditionalFormatting>
  <conditionalFormatting sqref="I6 I19:I27 I15:I17">
    <cfRule type="cellIs" dxfId="243" priority="40" operator="equal">
      <formula>"Yes"</formula>
    </cfRule>
    <cfRule type="cellIs" dxfId="242" priority="41" operator="equal">
      <formula>"No"</formula>
    </cfRule>
  </conditionalFormatting>
  <conditionalFormatting sqref="I31:I32 I34:I38 I40:I46">
    <cfRule type="cellIs" dxfId="241" priority="33" operator="greaterThan">
      <formula>0</formula>
    </cfRule>
  </conditionalFormatting>
  <conditionalFormatting sqref="I31:I32 I34:I38 I40:I46">
    <cfRule type="cellIs" dxfId="240" priority="30" operator="equal">
      <formula>"Maybe"</formula>
    </cfRule>
    <cfRule type="cellIs" dxfId="239" priority="31" operator="equal">
      <formula>"No"</formula>
    </cfRule>
    <cfRule type="cellIs" dxfId="238" priority="32" operator="equal">
      <formula>"Yes"</formula>
    </cfRule>
  </conditionalFormatting>
  <conditionalFormatting sqref="I31:I32 I34:I38 I40:I46">
    <cfRule type="cellIs" dxfId="237" priority="34" stopIfTrue="1" operator="equal">
      <formula>"Y"</formula>
    </cfRule>
    <cfRule type="cellIs" dxfId="236" priority="35" stopIfTrue="1" operator="equal">
      <formula>"N"</formula>
    </cfRule>
    <cfRule type="colorScale" priority="36">
      <colorScale>
        <cfvo type="min"/>
        <cfvo type="percentile" val="50"/>
        <cfvo type="max"/>
        <color rgb="FF63BE7B"/>
        <color rgb="FFFFEB84"/>
        <color rgb="FFF8696B"/>
      </colorScale>
    </cfRule>
  </conditionalFormatting>
  <conditionalFormatting sqref="I31:I32 I34:I38 I40:I46">
    <cfRule type="cellIs" dxfId="235" priority="28" operator="equal">
      <formula>"Yes"</formula>
    </cfRule>
    <cfRule type="cellIs" dxfId="234" priority="29" operator="equal">
      <formula>"No"</formula>
    </cfRule>
  </conditionalFormatting>
  <conditionalFormatting sqref="I33">
    <cfRule type="cellIs" dxfId="233" priority="26" operator="equal">
      <formula>"No"</formula>
    </cfRule>
    <cfRule type="cellIs" dxfId="232" priority="27" operator="equal">
      <formula>"Yes"</formula>
    </cfRule>
  </conditionalFormatting>
  <conditionalFormatting sqref="I39">
    <cfRule type="cellIs" dxfId="231" priority="24" operator="equal">
      <formula>"No"</formula>
    </cfRule>
    <cfRule type="cellIs" dxfId="230" priority="25" operator="equal">
      <formula>"Yes"</formula>
    </cfRule>
  </conditionalFormatting>
  <conditionalFormatting sqref="G6 J6:J28 M6 M17">
    <cfRule type="cellIs" dxfId="229" priority="23" operator="greaterThan">
      <formula>0</formula>
    </cfRule>
  </conditionalFormatting>
  <conditionalFormatting sqref="I19:I28 I6 I15:I17">
    <cfRule type="cellIs" dxfId="228" priority="279" stopIfTrue="1" operator="equal">
      <formula>"Y"</formula>
    </cfRule>
    <cfRule type="cellIs" dxfId="227" priority="280" stopIfTrue="1" operator="equal">
      <formula>"N"</formula>
    </cfRule>
    <cfRule type="colorScale" priority="281">
      <colorScale>
        <cfvo type="min"/>
        <cfvo type="percentile" val="50"/>
        <cfvo type="max"/>
        <color rgb="FF63BE7B"/>
        <color rgb="FFFFEB84"/>
        <color rgb="FFF8696B"/>
      </colorScale>
    </cfRule>
  </conditionalFormatting>
  <conditionalFormatting sqref="I18">
    <cfRule type="cellIs" dxfId="226" priority="18" operator="equal">
      <formula>"Yes"</formula>
    </cfRule>
    <cfRule type="cellIs" dxfId="225" priority="19" operator="equal">
      <formula>"No"</formula>
    </cfRule>
  </conditionalFormatting>
  <conditionalFormatting sqref="I7:I14">
    <cfRule type="cellIs" dxfId="224" priority="16" operator="equal">
      <formula>"Yes"</formula>
    </cfRule>
    <cfRule type="cellIs" dxfId="223" priority="17" operator="equal">
      <formula>"No"</formula>
    </cfRule>
  </conditionalFormatting>
  <conditionalFormatting sqref="L6">
    <cfRule type="cellIs" dxfId="222" priority="12" operator="greaterThan">
      <formula>0</formula>
    </cfRule>
  </conditionalFormatting>
  <conditionalFormatting sqref="L6">
    <cfRule type="cellIs" dxfId="221" priority="9" operator="equal">
      <formula>"Maybe"</formula>
    </cfRule>
    <cfRule type="cellIs" dxfId="220" priority="10" operator="equal">
      <formula>"No"</formula>
    </cfRule>
    <cfRule type="cellIs" dxfId="219" priority="11" operator="equal">
      <formula>"Yes"</formula>
    </cfRule>
  </conditionalFormatting>
  <conditionalFormatting sqref="L6">
    <cfRule type="cellIs" dxfId="218" priority="7" operator="equal">
      <formula>"Yes"</formula>
    </cfRule>
    <cfRule type="cellIs" dxfId="217" priority="8" operator="equal">
      <formula>"No"</formula>
    </cfRule>
  </conditionalFormatting>
  <conditionalFormatting sqref="L6">
    <cfRule type="cellIs" dxfId="216" priority="13" stopIfTrue="1" operator="equal">
      <formula>"Y"</formula>
    </cfRule>
    <cfRule type="cellIs" dxfId="215" priority="14" stopIfTrue="1" operator="equal">
      <formula>"N"</formula>
    </cfRule>
    <cfRule type="colorScale" priority="15">
      <colorScale>
        <cfvo type="min"/>
        <cfvo type="percentile" val="50"/>
        <cfvo type="max"/>
        <color rgb="FF63BE7B"/>
        <color rgb="FFFFEB84"/>
        <color rgb="FFF8696B"/>
      </colorScale>
    </cfRule>
  </conditionalFormatting>
  <conditionalFormatting sqref="F6:F14">
    <cfRule type="cellIs" dxfId="214" priority="282" stopIfTrue="1" operator="equal">
      <formula>"Y"</formula>
    </cfRule>
    <cfRule type="cellIs" dxfId="213" priority="283" stopIfTrue="1" operator="equal">
      <formula>"N"</formula>
    </cfRule>
    <cfRule type="colorScale" priority="284">
      <colorScale>
        <cfvo type="min"/>
        <cfvo type="percentile" val="50"/>
        <cfvo type="max"/>
        <color rgb="FF63BE7B"/>
        <color rgb="FFFFEB84"/>
        <color rgb="FFF8696B"/>
      </colorScale>
    </cfRule>
  </conditionalFormatting>
  <conditionalFormatting sqref="F48:H48">
    <cfRule type="cellIs" dxfId="212" priority="6" operator="equal">
      <formula>1</formula>
    </cfRule>
  </conditionalFormatting>
  <conditionalFormatting sqref="F48:H48">
    <cfRule type="cellIs" dxfId="211" priority="5" operator="notEqual">
      <formula>1</formula>
    </cfRule>
  </conditionalFormatting>
  <conditionalFormatting sqref="I48:K48">
    <cfRule type="cellIs" dxfId="210" priority="4" operator="equal">
      <formula>1</formula>
    </cfRule>
    <cfRule type="cellIs" dxfId="209" priority="3" operator="notEqual">
      <formula>1</formula>
    </cfRule>
  </conditionalFormatting>
  <conditionalFormatting sqref="L48:N48">
    <cfRule type="cellIs" dxfId="208" priority="2" operator="equal">
      <formula>1</formula>
    </cfRule>
    <cfRule type="cellIs" dxfId="207" priority="1" operator="notEqual">
      <formula>1</formula>
    </cfRule>
  </conditionalFormatting>
  <hyperlinks>
    <hyperlink ref="Z5" r:id="rId1" xr:uid="{F1D2BB3B-DC07-4156-9847-C38BEFA80E2D}"/>
    <hyperlink ref="A52" r:id="rId2" display="https://www.twdb.texas.gov/flood/planning/planningdocu/2023/doc/04_Exhibit_C_TechnicalGuidelines_April2021.pdf" xr:uid="{E40A80F7-38DC-4FE0-9537-FDD077C32B9E}"/>
  </hyperlinks>
  <pageMargins left="0.7" right="0.7" top="0.75" bottom="0.75" header="0.3" footer="0.3"/>
  <pageSetup paperSize="17" scale="73" fitToHeight="2" orientation="landscape" horizontalDpi="1200" verticalDpi="1200" r:id="rId3"/>
  <headerFooter>
    <oddHeader>&amp;L&amp;"-,Bold"&amp;14Attachment 1 &amp;CTexas Water Development Board
Flood Planning Division&amp;R&amp;"-,Bold"&amp;KFF0000DRAFT</oddHeader>
    <oddFooter>&amp;LWorking document generated for stakeholder feedback.</oddFooter>
  </headerFooter>
  <rowBreaks count="1" manualBreakCount="1">
    <brk id="48"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71D1E-9C35-4C78-A6E3-15BFBC36D23F}">
  <dimension ref="A1:CZ247"/>
  <sheetViews>
    <sheetView tabSelected="1" zoomScale="90" zoomScaleNormal="90" workbookViewId="0">
      <pane xSplit="5" ySplit="6" topLeftCell="CA7" activePane="bottomRight" state="frozen"/>
      <selection activeCell="O48" sqref="O48"/>
      <selection pane="topRight" activeCell="O48" sqref="O48"/>
      <selection pane="bottomLeft" activeCell="O48" sqref="O48"/>
      <selection pane="bottomRight" activeCell="CD4" sqref="CD4"/>
    </sheetView>
  </sheetViews>
  <sheetFormatPr defaultRowHeight="15" x14ac:dyDescent="0.25"/>
  <cols>
    <col min="1" max="1" width="11.7109375" customWidth="1"/>
    <col min="2" max="2" width="13.85546875" style="89" customWidth="1"/>
    <col min="3" max="3" width="73.7109375" customWidth="1"/>
    <col min="4" max="4" width="32.5703125" customWidth="1"/>
    <col min="5" max="5" width="24.7109375" customWidth="1"/>
    <col min="6" max="7" width="12.7109375" customWidth="1"/>
    <col min="8" max="8" width="15.7109375" customWidth="1"/>
    <col min="9" max="9" width="15" customWidth="1"/>
    <col min="10" max="10" width="15.42578125" customWidth="1"/>
    <col min="11" max="11" width="16" customWidth="1"/>
    <col min="12" max="12" width="16.140625" customWidth="1"/>
    <col min="13" max="13" width="13.5703125" customWidth="1"/>
    <col min="14" max="14" width="15.85546875" customWidth="1"/>
    <col min="15" max="15" width="16" customWidth="1"/>
    <col min="16" max="16" width="20.5703125" customWidth="1"/>
    <col min="17" max="18" width="23.42578125" customWidth="1"/>
    <col min="19" max="19" width="21" customWidth="1"/>
    <col min="20" max="20" width="24.42578125" customWidth="1"/>
    <col min="21" max="21" width="22" customWidth="1"/>
    <col min="22" max="22" width="23.140625" customWidth="1"/>
    <col min="23" max="23" width="15.7109375" customWidth="1"/>
    <col min="24" max="24" width="20.7109375" customWidth="1"/>
    <col min="25" max="25" width="19.42578125" customWidth="1"/>
    <col min="26" max="26" width="19" style="197" customWidth="1"/>
    <col min="27" max="27" width="15.42578125" style="197" customWidth="1"/>
    <col min="28" max="32" width="12.7109375" customWidth="1"/>
    <col min="33" max="33" width="16.85546875" customWidth="1"/>
    <col min="34" max="37" width="12.7109375" customWidth="1"/>
    <col min="38" max="41" width="13.140625" customWidth="1"/>
    <col min="42" max="42" width="17.28515625" customWidth="1"/>
    <col min="43" max="43" width="17.42578125" customWidth="1"/>
    <col min="44" max="44" width="16.42578125" bestFit="1" customWidth="1"/>
    <col min="45" max="45" width="15" customWidth="1"/>
    <col min="46" max="46" width="12.7109375" customWidth="1"/>
    <col min="47" max="47" width="17.7109375" customWidth="1"/>
    <col min="48" max="48" width="12.7109375" customWidth="1"/>
    <col min="49" max="49" width="16.7109375" customWidth="1"/>
    <col min="50" max="50" width="12.7109375" customWidth="1"/>
    <col min="51" max="51" width="33" customWidth="1"/>
    <col min="52" max="52" width="19.28515625" customWidth="1"/>
    <col min="53" max="53" width="12.7109375" customWidth="1"/>
    <col min="54" max="54" width="19.7109375" customWidth="1"/>
    <col min="55" max="55" width="15.85546875" bestFit="1" customWidth="1"/>
    <col min="56" max="56" width="16.42578125" bestFit="1" customWidth="1"/>
    <col min="57" max="58" width="12.7109375" customWidth="1"/>
    <col min="59" max="59" width="19" customWidth="1"/>
    <col min="60" max="60" width="15.85546875" customWidth="1"/>
    <col min="61" max="62" width="12.7109375" customWidth="1"/>
    <col min="63" max="63" width="15.140625" customWidth="1"/>
    <col min="64" max="64" width="12.7109375" customWidth="1"/>
    <col min="65" max="65" width="13.28515625" customWidth="1"/>
    <col min="66" max="66" width="12.7109375" customWidth="1"/>
    <col min="67" max="67" width="14.5703125" customWidth="1"/>
    <col min="68" max="69" width="12.7109375" customWidth="1"/>
    <col min="70" max="70" width="17.7109375" customWidth="1"/>
    <col min="71" max="73" width="12.7109375" customWidth="1"/>
    <col min="74" max="74" width="16.140625" customWidth="1"/>
    <col min="75" max="76" width="12.7109375" customWidth="1"/>
    <col min="77" max="77" width="25.7109375" customWidth="1"/>
    <col min="78" max="78" width="12.7109375" customWidth="1"/>
    <col min="79" max="79" width="25" customWidth="1"/>
    <col min="80" max="80" width="19" customWidth="1"/>
    <col min="81" max="81" width="15.5703125" style="89" customWidth="1"/>
    <col min="82" max="82" width="17" customWidth="1"/>
    <col min="83" max="84" width="16.42578125" customWidth="1"/>
    <col min="85" max="85" width="15.5703125" style="89" customWidth="1"/>
    <col min="86" max="86" width="16.42578125" customWidth="1"/>
    <col min="87" max="87" width="16.42578125" hidden="1" customWidth="1"/>
    <col min="88" max="88" width="16.5703125" hidden="1" customWidth="1"/>
    <col min="89" max="89" width="17.5703125" hidden="1" customWidth="1"/>
    <col min="90" max="90" width="12.7109375" customWidth="1"/>
    <col min="91" max="91" width="15.7109375" customWidth="1"/>
    <col min="92" max="92" width="9.7109375" customWidth="1"/>
    <col min="93" max="97" width="12.7109375" customWidth="1"/>
    <col min="98" max="98" width="12.7109375" style="184" customWidth="1"/>
    <col min="99" max="99" width="12.7109375" customWidth="1"/>
    <col min="100" max="101" width="2.42578125" customWidth="1"/>
  </cols>
  <sheetData>
    <row r="1" spans="1:104" s="183" customFormat="1" ht="40.5" customHeight="1" x14ac:dyDescent="0.25">
      <c r="A1" s="499" t="s">
        <v>2044</v>
      </c>
      <c r="B1" s="499"/>
      <c r="C1" s="499"/>
      <c r="D1" s="500"/>
      <c r="E1" s="224" t="s">
        <v>2587</v>
      </c>
      <c r="F1" s="542" t="s">
        <v>2585</v>
      </c>
      <c r="G1" s="543"/>
      <c r="H1" s="200" t="s">
        <v>2585</v>
      </c>
      <c r="I1" s="200" t="s">
        <v>2585</v>
      </c>
      <c r="J1" s="200" t="s">
        <v>2585</v>
      </c>
      <c r="K1" s="200" t="s">
        <v>2585</v>
      </c>
      <c r="L1" s="201" t="s">
        <v>2585</v>
      </c>
      <c r="M1" s="200" t="s">
        <v>2585</v>
      </c>
      <c r="N1" s="200" t="s">
        <v>2585</v>
      </c>
      <c r="O1" s="200" t="s">
        <v>2585</v>
      </c>
      <c r="P1" s="200" t="s">
        <v>2585</v>
      </c>
      <c r="Q1" s="200" t="s">
        <v>2585</v>
      </c>
      <c r="R1" s="244" t="s">
        <v>2586</v>
      </c>
      <c r="S1" s="200" t="s">
        <v>2585</v>
      </c>
      <c r="T1" s="200" t="s">
        <v>2585</v>
      </c>
      <c r="U1" s="200" t="s">
        <v>2585</v>
      </c>
      <c r="V1" s="200" t="s">
        <v>2585</v>
      </c>
      <c r="W1" s="200" t="s">
        <v>2585</v>
      </c>
      <c r="X1" s="200" t="s">
        <v>2585</v>
      </c>
      <c r="Y1" s="200" t="s">
        <v>2585</v>
      </c>
      <c r="Z1" s="199" t="s">
        <v>2585</v>
      </c>
      <c r="AA1" s="199" t="s">
        <v>2585</v>
      </c>
      <c r="AB1" s="509" t="s">
        <v>2585</v>
      </c>
      <c r="AC1" s="510"/>
      <c r="AD1" s="523" t="s">
        <v>2585</v>
      </c>
      <c r="AE1" s="524"/>
      <c r="AF1" s="538" t="s">
        <v>741</v>
      </c>
      <c r="AG1" s="538"/>
      <c r="AH1" s="539"/>
      <c r="AI1" s="544" t="s">
        <v>741</v>
      </c>
      <c r="AJ1" s="545"/>
      <c r="AK1" s="545"/>
      <c r="AL1" s="546"/>
      <c r="AM1" s="540" t="s">
        <v>741</v>
      </c>
      <c r="AN1" s="540"/>
      <c r="AO1" s="540"/>
      <c r="AP1" s="541" t="s">
        <v>741</v>
      </c>
      <c r="AQ1" s="538"/>
      <c r="AR1" s="538"/>
      <c r="AS1" s="538"/>
      <c r="AT1" s="539"/>
      <c r="AU1" s="538" t="s">
        <v>741</v>
      </c>
      <c r="AV1" s="538"/>
      <c r="AW1" s="538"/>
      <c r="AX1" s="541" t="s">
        <v>741</v>
      </c>
      <c r="AY1" s="538"/>
      <c r="AZ1" s="539"/>
      <c r="BA1" s="538" t="s">
        <v>741</v>
      </c>
      <c r="BB1" s="538"/>
      <c r="BC1" s="538"/>
      <c r="BD1" s="538"/>
      <c r="BE1" s="538"/>
      <c r="BF1" s="541" t="s">
        <v>741</v>
      </c>
      <c r="BG1" s="538"/>
      <c r="BH1" s="539"/>
      <c r="BI1" s="538" t="s">
        <v>741</v>
      </c>
      <c r="BJ1" s="538"/>
      <c r="BK1" s="538"/>
      <c r="BL1" s="541" t="s">
        <v>741</v>
      </c>
      <c r="BM1" s="538"/>
      <c r="BN1" s="539"/>
      <c r="BO1" s="538" t="s">
        <v>741</v>
      </c>
      <c r="BP1" s="538"/>
      <c r="BQ1" s="538"/>
      <c r="BR1" s="541" t="s">
        <v>741</v>
      </c>
      <c r="BS1" s="539"/>
      <c r="BT1" s="538" t="s">
        <v>741</v>
      </c>
      <c r="BU1" s="538"/>
      <c r="BV1" s="541" t="s">
        <v>741</v>
      </c>
      <c r="BW1" s="539"/>
      <c r="BX1" s="541" t="s">
        <v>741</v>
      </c>
      <c r="BY1" s="538"/>
      <c r="BZ1" s="538"/>
      <c r="CA1" s="198" t="s">
        <v>741</v>
      </c>
      <c r="CB1"/>
      <c r="CC1"/>
      <c r="CD1"/>
      <c r="CE1"/>
      <c r="CF1"/>
      <c r="CG1"/>
      <c r="CH1"/>
      <c r="CI1"/>
      <c r="CJ1"/>
      <c r="CK1"/>
      <c r="CL1"/>
    </row>
    <row r="2" spans="1:104" ht="43.5" customHeight="1" x14ac:dyDescent="0.25">
      <c r="A2" s="499"/>
      <c r="B2" s="499"/>
      <c r="C2" s="499"/>
      <c r="D2" s="500"/>
      <c r="E2" s="225" t="s">
        <v>2625</v>
      </c>
      <c r="F2" s="536" t="str">
        <f>Ranking_Criteria!I6</f>
        <v>No</v>
      </c>
      <c r="G2" s="537"/>
      <c r="H2" s="328" t="str">
        <f>Ranking_Criteria!I7</f>
        <v>No</v>
      </c>
      <c r="I2" s="328" t="str">
        <f>Ranking_Criteria!I8</f>
        <v>No</v>
      </c>
      <c r="J2" s="328" t="str">
        <f>Ranking_Criteria!I9</f>
        <v>No</v>
      </c>
      <c r="K2" s="328" t="str">
        <f>Ranking_Criteria!I10</f>
        <v>No</v>
      </c>
      <c r="L2" s="329" t="str">
        <f>Ranking_Criteria!I11</f>
        <v>No</v>
      </c>
      <c r="M2" s="328" t="str">
        <f>Ranking_Criteria!I12</f>
        <v>No</v>
      </c>
      <c r="N2" s="328" t="str">
        <f>Ranking_Criteria!I13</f>
        <v>No</v>
      </c>
      <c r="O2" s="328" t="str">
        <f>Ranking_Criteria!I14</f>
        <v>No</v>
      </c>
      <c r="P2" s="328" t="str">
        <f>Ranking_Criteria!I15</f>
        <v>Yes</v>
      </c>
      <c r="Q2" s="328" t="str">
        <f>Ranking_Criteria!I16</f>
        <v>Yes</v>
      </c>
      <c r="R2" s="328" t="s">
        <v>177</v>
      </c>
      <c r="S2" s="328" t="str">
        <f>Ranking_Criteria!I18</f>
        <v>No</v>
      </c>
      <c r="T2" s="330" t="str">
        <f>Ranking_Criteria!I19</f>
        <v>Yes</v>
      </c>
      <c r="U2" s="328" t="str">
        <f>Ranking_Criteria!I20</f>
        <v>Yes</v>
      </c>
      <c r="V2" s="328" t="str">
        <f>Ranking_Criteria!I21</f>
        <v>Yes</v>
      </c>
      <c r="W2" s="328" t="str">
        <f>Ranking_Criteria!I22</f>
        <v>No</v>
      </c>
      <c r="X2" s="328" t="str">
        <f>Ranking_Criteria!I23</f>
        <v>Yes</v>
      </c>
      <c r="Y2" s="331" t="str">
        <f>Ranking_Criteria!I24</f>
        <v>Yes</v>
      </c>
      <c r="Z2" s="332" t="str">
        <f>Ranking_Criteria!I25</f>
        <v>No</v>
      </c>
      <c r="AA2" s="333" t="str">
        <f>Ranking_Criteria!I26</f>
        <v>Yes</v>
      </c>
      <c r="AB2" s="511" t="str">
        <f>Ranking_Criteria!I27</f>
        <v>Yes</v>
      </c>
      <c r="AC2" s="512"/>
      <c r="AD2" s="518" t="str">
        <f>Ranking_Criteria!I28</f>
        <v>Yes</v>
      </c>
      <c r="AE2" s="519"/>
      <c r="AF2" s="515" t="str">
        <f>Ranking_Criteria!I31</f>
        <v>Yes</v>
      </c>
      <c r="AG2" s="515"/>
      <c r="AH2" s="512"/>
      <c r="AI2" s="511" t="str">
        <f>Ranking_Criteria!I32</f>
        <v>No</v>
      </c>
      <c r="AJ2" s="515"/>
      <c r="AK2" s="515"/>
      <c r="AL2" s="512"/>
      <c r="AM2" s="515" t="s">
        <v>178</v>
      </c>
      <c r="AN2" s="515"/>
      <c r="AO2" s="515"/>
      <c r="AP2" s="511" t="str">
        <f>Ranking_Criteria!I34</f>
        <v>Yes</v>
      </c>
      <c r="AQ2" s="515"/>
      <c r="AR2" s="515"/>
      <c r="AS2" s="515"/>
      <c r="AT2" s="512"/>
      <c r="AU2" s="515" t="str">
        <f>Ranking_Criteria!I35</f>
        <v>No</v>
      </c>
      <c r="AV2" s="515"/>
      <c r="AW2" s="515"/>
      <c r="AX2" s="511" t="str">
        <f>Ranking_Criteria!I36</f>
        <v>Yes</v>
      </c>
      <c r="AY2" s="515"/>
      <c r="AZ2" s="512"/>
      <c r="BA2" s="511" t="str">
        <f>Ranking_Criteria!I37</f>
        <v>Yes</v>
      </c>
      <c r="BB2" s="515"/>
      <c r="BC2" s="515"/>
      <c r="BD2" s="515"/>
      <c r="BE2" s="512"/>
      <c r="BF2" s="511" t="str">
        <f>Ranking_Criteria!I38</f>
        <v>Yes</v>
      </c>
      <c r="BG2" s="515"/>
      <c r="BH2" s="512"/>
      <c r="BI2" s="511" t="s">
        <v>178</v>
      </c>
      <c r="BJ2" s="515"/>
      <c r="BK2" s="512"/>
      <c r="BL2" s="511" t="str">
        <f>Ranking_Criteria!I40</f>
        <v>Yes</v>
      </c>
      <c r="BM2" s="515"/>
      <c r="BN2" s="512"/>
      <c r="BO2" s="511" t="str">
        <f>Ranking_Criteria!I41</f>
        <v>Yes</v>
      </c>
      <c r="BP2" s="515"/>
      <c r="BQ2" s="512"/>
      <c r="BR2" s="511" t="str">
        <f>Ranking_Criteria!I42</f>
        <v>No</v>
      </c>
      <c r="BS2" s="512"/>
      <c r="BT2" s="511" t="str">
        <f>Ranking_Criteria!I43</f>
        <v>Yes</v>
      </c>
      <c r="BU2" s="512"/>
      <c r="BV2" s="511" t="str">
        <f>Ranking_Criteria!I44</f>
        <v>No</v>
      </c>
      <c r="BW2" s="512"/>
      <c r="BX2" s="511" t="str">
        <f>Ranking_Criteria!I45</f>
        <v>Yes</v>
      </c>
      <c r="BY2" s="515"/>
      <c r="BZ2" s="512"/>
      <c r="CA2" s="334" t="str">
        <f>Ranking_Criteria!I46</f>
        <v>No</v>
      </c>
      <c r="CC2"/>
      <c r="CG2"/>
      <c r="CT2"/>
    </row>
    <row r="3" spans="1:104" ht="49.5" customHeight="1" x14ac:dyDescent="0.25">
      <c r="A3" s="499"/>
      <c r="B3" s="499"/>
      <c r="C3" s="499"/>
      <c r="D3" s="500"/>
      <c r="E3" s="226" t="s">
        <v>2626</v>
      </c>
      <c r="F3" s="531" t="s">
        <v>2577</v>
      </c>
      <c r="G3" s="532"/>
      <c r="H3" s="335">
        <f>MAX(FMP_Ranking[Structures 100 Raw])</f>
        <v>103716</v>
      </c>
      <c r="I3" s="335">
        <f>MAX(FMP_Ranking[Res Structures Raw])</f>
        <v>85312</v>
      </c>
      <c r="J3" s="335">
        <f>MAX(FMP_Ranking[Pop Raw])</f>
        <v>438685</v>
      </c>
      <c r="K3" s="335">
        <f>MAX(FMP_Ranking[Critical Facilities Raw])</f>
        <v>3158</v>
      </c>
      <c r="L3" s="335">
        <f>MAX(FMP_Ranking[LWC Raw])</f>
        <v>385</v>
      </c>
      <c r="M3" s="335">
        <f>MAX(FMP_Ranking[Closures Raw])</f>
        <v>715</v>
      </c>
      <c r="N3" s="336">
        <f>MAX(FMP_Ranking[Miles Raw])</f>
        <v>1680.62646484375</v>
      </c>
      <c r="O3" s="336">
        <f>MAX(FMP_Ranking[Ag Land Raw])</f>
        <v>85276.015625</v>
      </c>
      <c r="P3" s="336">
        <f>MAX(FMP_Ranking[Reduced Structures Raw])</f>
        <v>4825</v>
      </c>
      <c r="Q3" s="335">
        <f>MAX(FMP_Ranking[Removed Structures 100 Raw])</f>
        <v>75744</v>
      </c>
      <c r="R3" s="335">
        <f>MAX(FMP_Ranking[[Pecent of structures removed from 100yr Calculated ]])</f>
        <v>100</v>
      </c>
      <c r="S3" s="335">
        <f>MAX(FMP_Ranking[Removed Res Raw])</f>
        <v>61751</v>
      </c>
      <c r="T3" s="335">
        <f>MAX(FMP_Ranking[Removed Pop Raw])</f>
        <v>346773</v>
      </c>
      <c r="U3" s="335">
        <f>MAX(FMP_Ranking[Removed Crit Fac Raw])</f>
        <v>2086</v>
      </c>
      <c r="V3" s="335">
        <f>MAX(FMP_Ranking[Removed LWC Raw])</f>
        <v>21</v>
      </c>
      <c r="W3" s="335">
        <f>MAX(FMP_Ranking[Reduced Closures Raw])</f>
        <v>236</v>
      </c>
      <c r="X3" s="335">
        <f>MAX(FMP_Ranking[Removed Miles Raw])</f>
        <v>2501851</v>
      </c>
      <c r="Y3" s="336">
        <f>MAX(FMP_Ranking[Ag Removed Raw])</f>
        <v>6478.509765625</v>
      </c>
      <c r="Z3" s="337">
        <f>MAX(FMP_Ranking[Cost per Structure Raw])</f>
        <v>115000000</v>
      </c>
      <c r="AA3" s="338">
        <f>MAX(FMP_Ranking[Percent Nature-Based Raw])</f>
        <v>25</v>
      </c>
      <c r="AB3" s="513">
        <f>MAX(FMP_Ranking[BCA Raw])</f>
        <v>11.210000038146971</v>
      </c>
      <c r="AC3" s="514" t="e">
        <f>MAX(#REF!)</f>
        <v>#REF!</v>
      </c>
      <c r="AD3" s="533" t="s">
        <v>2000</v>
      </c>
      <c r="AE3" s="534"/>
      <c r="AF3" s="529" t="s">
        <v>2045</v>
      </c>
      <c r="AG3" s="529"/>
      <c r="AH3" s="530"/>
      <c r="AI3" s="511" t="s">
        <v>2045</v>
      </c>
      <c r="AJ3" s="515"/>
      <c r="AK3" s="515"/>
      <c r="AL3" s="512"/>
      <c r="AM3" s="547" t="s">
        <v>2045</v>
      </c>
      <c r="AN3" s="547"/>
      <c r="AO3" s="547"/>
      <c r="AP3" s="548" t="s">
        <v>2045</v>
      </c>
      <c r="AQ3" s="549"/>
      <c r="AR3" s="549"/>
      <c r="AS3" s="549"/>
      <c r="AT3" s="550"/>
      <c r="AU3" s="549" t="s">
        <v>2045</v>
      </c>
      <c r="AV3" s="549"/>
      <c r="AW3" s="549"/>
      <c r="AX3" s="548" t="s">
        <v>2045</v>
      </c>
      <c r="AY3" s="549"/>
      <c r="AZ3" s="550"/>
      <c r="BA3" s="553" t="s">
        <v>2045</v>
      </c>
      <c r="BB3" s="515"/>
      <c r="BC3" s="515"/>
      <c r="BD3" s="515"/>
      <c r="BE3" s="515"/>
      <c r="BF3" s="511" t="s">
        <v>2045</v>
      </c>
      <c r="BG3" s="515"/>
      <c r="BH3" s="512"/>
      <c r="BI3" s="553" t="s">
        <v>2045</v>
      </c>
      <c r="BJ3" s="515"/>
      <c r="BK3" s="515"/>
      <c r="BL3" s="551" t="s">
        <v>2045</v>
      </c>
      <c r="BM3" s="515"/>
      <c r="BN3" s="512"/>
      <c r="BO3" s="553" t="s">
        <v>2045</v>
      </c>
      <c r="BP3" s="515"/>
      <c r="BQ3" s="515"/>
      <c r="BR3" s="551" t="s">
        <v>2045</v>
      </c>
      <c r="BS3" s="552"/>
      <c r="BT3" s="553" t="s">
        <v>2045</v>
      </c>
      <c r="BU3" s="553"/>
      <c r="BV3" s="551" t="s">
        <v>2045</v>
      </c>
      <c r="BW3" s="552"/>
      <c r="BX3" s="551" t="s">
        <v>2045</v>
      </c>
      <c r="BY3" s="515"/>
      <c r="BZ3" s="515"/>
      <c r="CA3" s="339" t="s">
        <v>2045</v>
      </c>
      <c r="CB3" s="250"/>
      <c r="CC3"/>
      <c r="CG3"/>
      <c r="CT3"/>
    </row>
    <row r="4" spans="1:104" ht="60" x14ac:dyDescent="0.25">
      <c r="A4" s="499"/>
      <c r="B4" s="499"/>
      <c r="C4" s="499"/>
      <c r="D4" s="500"/>
      <c r="E4" s="227" t="s">
        <v>2628</v>
      </c>
      <c r="F4" s="535">
        <f>Ranking_Criteria!$J$6</f>
        <v>0</v>
      </c>
      <c r="G4" s="508"/>
      <c r="H4" s="351">
        <f>Ranking_Criteria!$J$7</f>
        <v>0</v>
      </c>
      <c r="I4" s="351">
        <f>Ranking_Criteria!$J$8</f>
        <v>0</v>
      </c>
      <c r="J4" s="351">
        <f>Ranking_Criteria!$J$9</f>
        <v>0</v>
      </c>
      <c r="K4" s="351">
        <f>Ranking_Criteria!$J$10</f>
        <v>0</v>
      </c>
      <c r="L4" s="352">
        <f>Ranking_Criteria!$J$11</f>
        <v>0</v>
      </c>
      <c r="M4" s="351">
        <f>Ranking_Criteria!$J$12</f>
        <v>0</v>
      </c>
      <c r="N4" s="351">
        <f>Ranking_Criteria!$J$13</f>
        <v>0</v>
      </c>
      <c r="O4" s="351">
        <f>Ranking_Criteria!$J$14</f>
        <v>0</v>
      </c>
      <c r="P4" s="351">
        <f>Ranking_Criteria!$J$15</f>
        <v>0.05</v>
      </c>
      <c r="Q4" s="351">
        <f>Ranking_Criteria!$J$16</f>
        <v>0.05</v>
      </c>
      <c r="R4" s="351">
        <f>Ranking_Criteria!J17</f>
        <v>0.1</v>
      </c>
      <c r="S4" s="351">
        <f>Ranking_Criteria!$J$18</f>
        <v>0</v>
      </c>
      <c r="T4" s="349">
        <f>Ranking_Criteria!$J$19</f>
        <v>0.1</v>
      </c>
      <c r="U4" s="351">
        <f>Ranking_Criteria!$J$20</f>
        <v>0.1</v>
      </c>
      <c r="V4" s="351">
        <f>Ranking_Criteria!$J$21</f>
        <v>0.1</v>
      </c>
      <c r="W4" s="351">
        <f>Ranking_Criteria!$J$22</f>
        <v>0</v>
      </c>
      <c r="X4" s="351">
        <f>Ranking_Criteria!$J$23</f>
        <v>0.05</v>
      </c>
      <c r="Y4" s="350">
        <f>Ranking_Criteria!$J$24</f>
        <v>0.05</v>
      </c>
      <c r="Z4" s="353">
        <f>Ranking_Criteria!$J$25</f>
        <v>0</v>
      </c>
      <c r="AA4" s="354">
        <f>Ranking_Criteria!$J$26</f>
        <v>2.5000000000000001E-2</v>
      </c>
      <c r="AB4" s="507">
        <f>Ranking_Criteria!$J$27</f>
        <v>2.5000000000000001E-2</v>
      </c>
      <c r="AC4" s="508"/>
      <c r="AD4" s="507">
        <f>Ranking_Criteria!$J$28</f>
        <v>0.05</v>
      </c>
      <c r="AE4" s="517"/>
      <c r="AF4" s="520">
        <f>Ranking_Criteria!$J$31</f>
        <v>0.05</v>
      </c>
      <c r="AG4" s="520"/>
      <c r="AH4" s="521"/>
      <c r="AI4" s="522">
        <f>Ranking_Criteria!$J$32</f>
        <v>0</v>
      </c>
      <c r="AJ4" s="520"/>
      <c r="AK4" s="520"/>
      <c r="AL4" s="521"/>
      <c r="AM4" s="520">
        <f>Ranking_Criteria!$J$33</f>
        <v>0</v>
      </c>
      <c r="AN4" s="520"/>
      <c r="AO4" s="520"/>
      <c r="AP4" s="522">
        <f>Ranking_Criteria!$J$34</f>
        <v>2.5000000000000001E-2</v>
      </c>
      <c r="AQ4" s="520"/>
      <c r="AR4" s="520"/>
      <c r="AS4" s="520"/>
      <c r="AT4" s="521"/>
      <c r="AU4" s="520">
        <f>Ranking_Criteria!$J$35</f>
        <v>0</v>
      </c>
      <c r="AV4" s="520"/>
      <c r="AW4" s="520"/>
      <c r="AX4" s="522">
        <f>Ranking_Criteria!$J$36</f>
        <v>0.05</v>
      </c>
      <c r="AY4" s="520"/>
      <c r="AZ4" s="521"/>
      <c r="BA4" s="520">
        <f>Ranking_Criteria!$J$37</f>
        <v>0.05</v>
      </c>
      <c r="BB4" s="520"/>
      <c r="BC4" s="520"/>
      <c r="BD4" s="520"/>
      <c r="BE4" s="520"/>
      <c r="BF4" s="522">
        <f>Ranking_Criteria!$J$38</f>
        <v>2.5000000000000001E-2</v>
      </c>
      <c r="BG4" s="520"/>
      <c r="BH4" s="521"/>
      <c r="BI4" s="520">
        <f>Ranking_Criteria!$J$39</f>
        <v>0</v>
      </c>
      <c r="BJ4" s="520"/>
      <c r="BK4" s="520"/>
      <c r="BL4" s="522">
        <f>Ranking_Criteria!$J$40</f>
        <v>2.5000000000000001E-2</v>
      </c>
      <c r="BM4" s="520"/>
      <c r="BN4" s="521"/>
      <c r="BO4" s="520">
        <f>Ranking_Criteria!$J$41</f>
        <v>2.5000000000000001E-2</v>
      </c>
      <c r="BP4" s="520"/>
      <c r="BQ4" s="520"/>
      <c r="BR4" s="522">
        <f>Ranking_Criteria!$J$42</f>
        <v>0</v>
      </c>
      <c r="BS4" s="521"/>
      <c r="BT4" s="520">
        <f>Ranking_Criteria!$J$43</f>
        <v>2.5000000000000001E-2</v>
      </c>
      <c r="BU4" s="520"/>
      <c r="BV4" s="522">
        <f>Ranking_Criteria!$J$44</f>
        <v>0</v>
      </c>
      <c r="BW4" s="521"/>
      <c r="BX4" s="522">
        <f>Ranking_Criteria!$J$45</f>
        <v>2.5000000000000001E-2</v>
      </c>
      <c r="BY4" s="520"/>
      <c r="BZ4" s="521"/>
      <c r="CA4" s="355">
        <f>Ranking_Criteria!$J$46</f>
        <v>0</v>
      </c>
      <c r="CB4" s="261"/>
      <c r="CC4"/>
      <c r="CG4"/>
      <c r="CT4"/>
    </row>
    <row r="5" spans="1:104" ht="61.5" customHeight="1" thickBot="1" x14ac:dyDescent="0.3">
      <c r="A5" s="501"/>
      <c r="B5" s="501"/>
      <c r="C5" s="501"/>
      <c r="D5" s="502"/>
      <c r="E5" s="228" t="s">
        <v>2627</v>
      </c>
      <c r="F5" s="503" t="s">
        <v>747</v>
      </c>
      <c r="G5" s="504"/>
      <c r="H5" s="298" t="s">
        <v>2046</v>
      </c>
      <c r="I5" s="298" t="s">
        <v>2047</v>
      </c>
      <c r="J5" s="298" t="s">
        <v>2048</v>
      </c>
      <c r="K5" s="203" t="s">
        <v>1997</v>
      </c>
      <c r="L5" s="298" t="s">
        <v>2013</v>
      </c>
      <c r="M5" s="203" t="s">
        <v>2014</v>
      </c>
      <c r="N5" s="203" t="s">
        <v>2060</v>
      </c>
      <c r="O5" s="202" t="s">
        <v>2061</v>
      </c>
      <c r="P5" s="202" t="s">
        <v>2105</v>
      </c>
      <c r="Q5" s="202" t="s">
        <v>2092</v>
      </c>
      <c r="R5" s="202" t="s">
        <v>2110</v>
      </c>
      <c r="S5" s="298" t="s">
        <v>2093</v>
      </c>
      <c r="T5" s="203" t="s">
        <v>2094</v>
      </c>
      <c r="U5" s="203" t="s">
        <v>2095</v>
      </c>
      <c r="V5" s="203" t="s">
        <v>2096</v>
      </c>
      <c r="W5" s="203" t="s">
        <v>2062</v>
      </c>
      <c r="X5" s="203" t="s">
        <v>2097</v>
      </c>
      <c r="Y5" s="297" t="s">
        <v>2098</v>
      </c>
      <c r="Z5" s="204" t="s">
        <v>2099</v>
      </c>
      <c r="AA5" s="229" t="s">
        <v>2053</v>
      </c>
      <c r="AB5" s="505" t="s">
        <v>2104</v>
      </c>
      <c r="AC5" s="506"/>
      <c r="AD5" s="505" t="s">
        <v>2050</v>
      </c>
      <c r="AE5" s="516"/>
      <c r="AF5" s="526" t="s">
        <v>65</v>
      </c>
      <c r="AG5" s="526"/>
      <c r="AH5" s="527"/>
      <c r="AI5" s="528" t="s">
        <v>66</v>
      </c>
      <c r="AJ5" s="503"/>
      <c r="AK5" s="503"/>
      <c r="AL5" s="504"/>
      <c r="AM5" s="525" t="s">
        <v>67</v>
      </c>
      <c r="AN5" s="526"/>
      <c r="AO5" s="527"/>
      <c r="AP5" s="528" t="s">
        <v>68</v>
      </c>
      <c r="AQ5" s="503"/>
      <c r="AR5" s="503"/>
      <c r="AS5" s="503"/>
      <c r="AT5" s="504"/>
      <c r="AU5" s="503" t="s">
        <v>69</v>
      </c>
      <c r="AV5" s="503"/>
      <c r="AW5" s="504"/>
      <c r="AX5" s="528" t="s">
        <v>70</v>
      </c>
      <c r="AY5" s="503"/>
      <c r="AZ5" s="504"/>
      <c r="BA5" s="528" t="s">
        <v>71</v>
      </c>
      <c r="BB5" s="503"/>
      <c r="BC5" s="503"/>
      <c r="BD5" s="503"/>
      <c r="BE5" s="504"/>
      <c r="BF5" s="556" t="s">
        <v>72</v>
      </c>
      <c r="BG5" s="557"/>
      <c r="BH5" s="558"/>
      <c r="BI5" s="528" t="s">
        <v>73</v>
      </c>
      <c r="BJ5" s="503"/>
      <c r="BK5" s="504"/>
      <c r="BL5" s="559" t="s">
        <v>74</v>
      </c>
      <c r="BM5" s="560"/>
      <c r="BN5" s="561"/>
      <c r="BO5" s="554" t="s">
        <v>75</v>
      </c>
      <c r="BP5" s="555"/>
      <c r="BQ5" s="562"/>
      <c r="BR5" s="555" t="s">
        <v>76</v>
      </c>
      <c r="BS5" s="562"/>
      <c r="BT5" s="554" t="s">
        <v>77</v>
      </c>
      <c r="BU5" s="562"/>
      <c r="BV5" s="554" t="s">
        <v>78</v>
      </c>
      <c r="BW5" s="562"/>
      <c r="BX5" s="554" t="s">
        <v>79</v>
      </c>
      <c r="BY5" s="555"/>
      <c r="BZ5" s="555"/>
      <c r="CA5" s="202" t="s">
        <v>80</v>
      </c>
      <c r="CB5" s="591" t="s">
        <v>2580</v>
      </c>
      <c r="CC5" s="592"/>
      <c r="CD5" s="592"/>
      <c r="CE5" s="593" t="s">
        <v>2581</v>
      </c>
      <c r="CF5" s="591"/>
      <c r="CG5" s="591" t="s">
        <v>2582</v>
      </c>
      <c r="CH5" s="455"/>
      <c r="CI5" s="364"/>
      <c r="CT5"/>
    </row>
    <row r="6" spans="1:104" s="182" customFormat="1" ht="63" customHeight="1" thickBot="1" x14ac:dyDescent="0.3">
      <c r="A6" s="340" t="s">
        <v>742</v>
      </c>
      <c r="B6" s="238" t="s">
        <v>2052</v>
      </c>
      <c r="C6" s="341" t="s">
        <v>2022</v>
      </c>
      <c r="D6" s="342" t="s">
        <v>2023</v>
      </c>
      <c r="E6" s="241" t="s">
        <v>2055</v>
      </c>
      <c r="F6" s="205" t="s">
        <v>2026</v>
      </c>
      <c r="G6" s="206" t="s">
        <v>2027</v>
      </c>
      <c r="H6" s="207" t="s">
        <v>2108</v>
      </c>
      <c r="I6" s="208" t="s">
        <v>2028</v>
      </c>
      <c r="J6" s="209" t="s">
        <v>2029</v>
      </c>
      <c r="K6" s="208" t="s">
        <v>1998</v>
      </c>
      <c r="L6" s="205" t="s">
        <v>1999</v>
      </c>
      <c r="M6" s="208" t="s">
        <v>2030</v>
      </c>
      <c r="N6" s="209" t="s">
        <v>2031</v>
      </c>
      <c r="O6" s="208" t="s">
        <v>2032</v>
      </c>
      <c r="P6" s="208" t="s">
        <v>2066</v>
      </c>
      <c r="Q6" s="208" t="s">
        <v>2107</v>
      </c>
      <c r="R6" s="208" t="s">
        <v>2111</v>
      </c>
      <c r="S6" s="207" t="s">
        <v>2033</v>
      </c>
      <c r="T6" s="208" t="s">
        <v>2034</v>
      </c>
      <c r="U6" s="205" t="s">
        <v>2035</v>
      </c>
      <c r="V6" s="208" t="s">
        <v>2036</v>
      </c>
      <c r="W6" s="208" t="s">
        <v>2037</v>
      </c>
      <c r="X6" s="208" t="s">
        <v>2084</v>
      </c>
      <c r="Y6" s="209" t="s">
        <v>2085</v>
      </c>
      <c r="Z6" s="210" t="s">
        <v>2086</v>
      </c>
      <c r="AA6" s="230" t="s">
        <v>2087</v>
      </c>
      <c r="AB6" s="207" t="s">
        <v>2038</v>
      </c>
      <c r="AC6" s="206" t="s">
        <v>2039</v>
      </c>
      <c r="AD6" s="207" t="s">
        <v>2088</v>
      </c>
      <c r="AE6" s="211" t="s">
        <v>2089</v>
      </c>
      <c r="AF6" s="212" t="s">
        <v>85</v>
      </c>
      <c r="AG6" s="213" t="s">
        <v>743</v>
      </c>
      <c r="AH6" s="237" t="s">
        <v>87</v>
      </c>
      <c r="AI6" s="214" t="s">
        <v>88</v>
      </c>
      <c r="AJ6" s="214" t="s">
        <v>89</v>
      </c>
      <c r="AK6" s="215" t="s">
        <v>746</v>
      </c>
      <c r="AL6" s="237" t="s">
        <v>91</v>
      </c>
      <c r="AM6" s="216" t="s">
        <v>92</v>
      </c>
      <c r="AN6" s="215" t="s">
        <v>19</v>
      </c>
      <c r="AO6" s="237" t="s">
        <v>94</v>
      </c>
      <c r="AP6" s="217" t="s">
        <v>95</v>
      </c>
      <c r="AQ6" s="215" t="s">
        <v>96</v>
      </c>
      <c r="AR6" s="215" t="s">
        <v>97</v>
      </c>
      <c r="AS6" s="215" t="s">
        <v>20</v>
      </c>
      <c r="AT6" s="232" t="s">
        <v>744</v>
      </c>
      <c r="AU6" s="216" t="s">
        <v>100</v>
      </c>
      <c r="AV6" s="215" t="s">
        <v>102</v>
      </c>
      <c r="AW6" s="231" t="s">
        <v>103</v>
      </c>
      <c r="AX6" s="216" t="s">
        <v>104</v>
      </c>
      <c r="AY6" s="218" t="s">
        <v>106</v>
      </c>
      <c r="AZ6" s="231" t="s">
        <v>107</v>
      </c>
      <c r="BA6" s="217" t="s">
        <v>108</v>
      </c>
      <c r="BB6" s="219" t="s">
        <v>109</v>
      </c>
      <c r="BC6" s="219" t="s">
        <v>110</v>
      </c>
      <c r="BD6" s="220" t="s">
        <v>22</v>
      </c>
      <c r="BE6" s="231" t="s">
        <v>112</v>
      </c>
      <c r="BF6" s="221" t="s">
        <v>2040</v>
      </c>
      <c r="BG6" s="220" t="s">
        <v>23</v>
      </c>
      <c r="BH6" s="231" t="s">
        <v>115</v>
      </c>
      <c r="BI6" s="216" t="s">
        <v>116</v>
      </c>
      <c r="BJ6" s="215" t="s">
        <v>745</v>
      </c>
      <c r="BK6" s="231" t="s">
        <v>119</v>
      </c>
      <c r="BL6" s="216" t="s">
        <v>120</v>
      </c>
      <c r="BM6" s="215" t="s">
        <v>25</v>
      </c>
      <c r="BN6" s="232" t="s">
        <v>122</v>
      </c>
      <c r="BO6" s="216" t="s">
        <v>123</v>
      </c>
      <c r="BP6" s="215" t="s">
        <v>26</v>
      </c>
      <c r="BQ6" s="233" t="s">
        <v>125</v>
      </c>
      <c r="BR6" s="214" t="s">
        <v>127</v>
      </c>
      <c r="BS6" s="234" t="s">
        <v>128</v>
      </c>
      <c r="BT6" s="222" t="s">
        <v>130</v>
      </c>
      <c r="BU6" s="234" t="s">
        <v>131</v>
      </c>
      <c r="BV6" s="222" t="s">
        <v>133</v>
      </c>
      <c r="BW6" s="235" t="s">
        <v>134</v>
      </c>
      <c r="BX6" s="216" t="s">
        <v>135</v>
      </c>
      <c r="BY6" s="215" t="s">
        <v>30</v>
      </c>
      <c r="BZ6" s="236" t="s">
        <v>137</v>
      </c>
      <c r="CA6" s="223" t="s">
        <v>139</v>
      </c>
      <c r="CB6" s="590" t="s">
        <v>2051</v>
      </c>
      <c r="CC6" s="356" t="s">
        <v>2021</v>
      </c>
      <c r="CD6" s="357" t="s">
        <v>2018</v>
      </c>
      <c r="CE6" s="358" t="s">
        <v>2020</v>
      </c>
      <c r="CF6" s="359" t="s">
        <v>2017</v>
      </c>
      <c r="CG6" s="360" t="s">
        <v>175</v>
      </c>
      <c r="CH6" s="454" t="s">
        <v>2019</v>
      </c>
      <c r="CI6" s="362" t="s">
        <v>2629</v>
      </c>
      <c r="CJ6" s="361" t="s">
        <v>2090</v>
      </c>
      <c r="CK6" s="361" t="s">
        <v>2091</v>
      </c>
      <c r="CL6"/>
      <c r="CM6"/>
      <c r="CN6"/>
      <c r="CO6"/>
      <c r="CP6"/>
      <c r="CQ6"/>
      <c r="CR6"/>
      <c r="CS6"/>
      <c r="CT6"/>
      <c r="CU6"/>
      <c r="CV6"/>
      <c r="CW6"/>
      <c r="CX6"/>
      <c r="CY6"/>
      <c r="CZ6"/>
    </row>
    <row r="7" spans="1:104" ht="15" customHeight="1" x14ac:dyDescent="0.25">
      <c r="A7" t="s">
        <v>642</v>
      </c>
      <c r="B7">
        <f>_xlfn.XLOOKUP(FMP_Ranking[[#This Row],[FMP ID]],RawData[FMP_ID],RawData[RFPG_NUM])</f>
        <v>6</v>
      </c>
      <c r="C7" t="str">
        <f>_xlfn.XLOOKUP(FMP_Ranking[[#This Row],[FMP ID]],RawData[FMP_ID],RawData[FMP_NAME])</f>
        <v>Galveston Bay Surge Protection Coastal Storm Risk Management</v>
      </c>
      <c r="D7" t="str">
        <f>_xlfn.XLOOKUP(FMP_Ranking[[#This Row],[FMP ID]],RawData[FMP_ID],RawData[FMP_DESCR])</f>
        <v>Federal projects identified in the Texas Coastal Study (2021) including Boliver Gates, Galveston Sea Wall Improvements, Ecosystem Restoration, Galveston Ring Barrier system, Clear Creek &amp; Dickinson Bayou Gates, and non-structural measures.</v>
      </c>
      <c r="E7" s="247">
        <f>_xlfn.XLOOKUP(FMP_Ranking[[#This Row],[FMP ID]],RawData[FMP_ID],RawData[FMP_COST])</f>
        <v>24107063296</v>
      </c>
      <c r="F7" s="343" t="str">
        <f>_xlfn.XLOOKUP(FMP_Ranking[[#This Row],[FMP ID]],RawData[FMP_ID],RawData[EMER_NEED])</f>
        <v>Yes</v>
      </c>
      <c r="G7" s="251">
        <f>IF(FMP_Ranking[[#This Row],[Emergency Need Raw]]="Yes",10,0)</f>
        <v>10</v>
      </c>
      <c r="H7" s="253">
        <f>_xlfn.XLOOKUP(FMP_Ranking[[#This Row],[FMP ID]],RawData[FMP_ID],RawData[STRUCT_100])</f>
        <v>103716</v>
      </c>
      <c r="I7" s="253">
        <f>_xlfn.XLOOKUP(FMP_Ranking[[#This Row],[FMP ID]],RawData[FMP_ID],RawData[RES_STRUCT100])</f>
        <v>85312</v>
      </c>
      <c r="J7">
        <f>_xlfn.XLOOKUP(FMP_Ranking[[#This Row],[FMP ID]],RawData[FMP_ID],RawData[POP100])</f>
        <v>438685</v>
      </c>
      <c r="K7" s="253">
        <f>_xlfn.XLOOKUP(FMP_Ranking[[#This Row],[FMP ID]],RawData[FMP_ID],RawData[CRITFAC100])</f>
        <v>3158</v>
      </c>
      <c r="L7">
        <f>_xlfn.XLOOKUP(FMP_Ranking[[#This Row],[FMP ID]],RawData[FMP_ID],RawData[LWC])</f>
        <v>39</v>
      </c>
      <c r="M7" s="253">
        <f>_xlfn.XLOOKUP(FMP_Ranking[[#This Row],[FMP ID]],RawData[FMP_ID],RawData[ROADCLS])</f>
        <v>39</v>
      </c>
      <c r="N7">
        <f>_xlfn.XLOOKUP(FMP_Ranking[[#This Row],[FMP ID]],RawData[FMP_ID],RawData[ROAD_MILES100])</f>
        <v>1680.62646484375</v>
      </c>
      <c r="O7" s="253">
        <f>_xlfn.XLOOKUP(FMP_Ranking[[#This Row],[FMP ID]],RawData[FMP_ID],RawData[FARMACRE100])</f>
        <v>10544.134765625</v>
      </c>
      <c r="P7">
        <f>_xlfn.XLOOKUP(FMP_Ranking[[#This Row],[FMP ID]],RawData[FMP_ID],RawData[REDSTRUCT100])</f>
        <v>4094</v>
      </c>
      <c r="Q7" s="253">
        <f>_xlfn.XLOOKUP(FMP_Ranking[[#This Row],[FMP ID]],RawData[FMP_ID],RawData[REMSTRC100])</f>
        <v>75744</v>
      </c>
      <c r="R7" s="258">
        <f>IF(FMP_Ranking[[#This Row],[Structures 100 Raw]]=0,0,(IF(FMP_Ranking[[#This Row],[Removed Structures 100 Raw]]&gt;FMP_Ranking[[#This Row],[Structures 100 Raw]],100,FMP_Ranking[[#This Row],[Removed Structures 100 Raw]]/FMP_Ranking[[#This Row],[Structures 100 Raw]]*100)))</f>
        <v>73.030197847969461</v>
      </c>
      <c r="S7" s="253">
        <f>_xlfn.XLOOKUP(FMP_Ranking[[#This Row],[FMP ID]],RawData[FMP_ID],RawData[REMRESSTRC100])</f>
        <v>61751</v>
      </c>
      <c r="T7" s="245">
        <f>_xlfn.XLOOKUP(FMP_Ranking[[#This Row],[FMP ID]],RawData[FMP_ID],RawData[REMPOP100])</f>
        <v>346773</v>
      </c>
      <c r="U7">
        <f>_xlfn.XLOOKUP(FMP_Ranking[[#This Row],[FMP ID]],RawData[FMP_ID],RawData[REMCRITFAC100])</f>
        <v>2086</v>
      </c>
      <c r="V7" s="245">
        <f>_xlfn.XLOOKUP(FMP_Ranking[[#This Row],[FMP ID]],RawData[FMP_ID],RawData[REMLWC100])</f>
        <v>16</v>
      </c>
      <c r="W7" s="253">
        <f>_xlfn.XLOOKUP(FMP_Ranking[[#This Row],[FMP ID]],RawData[FMP_ID],RawData[REMROADCLS])</f>
        <v>16</v>
      </c>
      <c r="X7">
        <f>_xlfn.XLOOKUP(FMP_Ranking[[#This Row],[FMP ID]],RawData[FMP_ID],RawData[REMRDLEN100])</f>
        <v>1056</v>
      </c>
      <c r="Y7" s="253">
        <f>_xlfn.XLOOKUP(FMP_Ranking[[#This Row],[FMP ID]],RawData[FMP_ID],RawData[REMFRMACRE100])</f>
        <v>4693.6318359375</v>
      </c>
      <c r="Z7" s="254">
        <f>_xlfn.XLOOKUP(FMP_Ranking[[#This Row],[FMP ID]],RawData[FMP_ID],RawData[COSTSTRUCT])</f>
        <v>305014.46875</v>
      </c>
      <c r="AA7">
        <f>_xlfn.XLOOKUP(FMP_Ranking[[#This Row],[FMP ID]],RawData[FMP_ID],RawData[NATURE])</f>
        <v>0</v>
      </c>
      <c r="AB7" s="248">
        <f>_xlfn.XLOOKUP(FMP_Ranking[[#This Row],[FMP ID]],RawData[FMP_ID],RawData[BC_RATIO])</f>
        <v>1.9099999666213989</v>
      </c>
      <c r="AC7">
        <f>IF(FMP_Ranking[[#This Row],[BCA Raw]]&gt;1,1,0)</f>
        <v>1</v>
      </c>
      <c r="AD7" s="248" t="str">
        <f>_xlfn.XLOOKUP(FMP_Ranking[[#This Row],[FMP ID]],RawData[FMP_ID],RawData[WATER_SUP])</f>
        <v>No</v>
      </c>
      <c r="AE7" s="256">
        <f>IF(FMP_Ranking[[#This Row],[Water Supply Raw]]="Yes",1,0)</f>
        <v>0</v>
      </c>
      <c r="AF7">
        <f>_xlfn.XLOOKUP(FMP_Ranking[[#This Row],[FMP ID]],RawData[FMP_ID],RawData[Average Flood Depth (100yr)])</f>
        <v>0</v>
      </c>
      <c r="AG7" s="346">
        <f>_xlfn.XLOOKUP(FMP_Ranking[[#This Row],[FMP ID]],RawData[FMP_ID],RawData[PREPROJLOS])</f>
        <v>0</v>
      </c>
      <c r="AH7">
        <f>_xlfn.XLOOKUP(FMP_Ranking[[#This Row],[FMP ID]],RawData[FMP_ID],RawData[Score 1])</f>
        <v>0</v>
      </c>
      <c r="AI7" s="248">
        <f>_xlfn.XLOOKUP(FMP_Ranking[[#This Row],[FMP ID]],RawData[FMP_ID],RawData[Community Population Served])</f>
        <v>6414836</v>
      </c>
      <c r="AJ7" s="249">
        <f>_xlfn.XLOOKUP(FMP_Ranking[[#This Row],[FMP ID]],RawData[FMP_ID],RawData[Flood Plain Population])</f>
        <v>438685</v>
      </c>
      <c r="AK7" s="345" t="str">
        <f>_xlfn.XLOOKUP(FMP_Ranking[[#This Row],[FMP ID]],RawData[FMP_ID],RawData[Severity Ranking: Community Need (% Population)])</f>
        <v>&lt;25% of project community affected</v>
      </c>
      <c r="AL7" s="251">
        <f>_xlfn.XLOOKUP(FMP_Ranking[[#This Row],[FMP ID]],RawData[FMP_ID],RawData[Score 2])</f>
        <v>1</v>
      </c>
      <c r="AM7">
        <f>_xlfn.XLOOKUP(FMP_Ranking[[#This Row],[FMP ID]],RawData[FMP_ID],RawData['# of Structures Removed from 1% Annual Chance FP])</f>
        <v>75744</v>
      </c>
      <c r="AN7" t="str">
        <f>_xlfn.XLOOKUP(FMP_Ranking[[#This Row],[FMP ID]],RawData[FMP_ID],RawData[Flood Risk Reduction])</f>
        <v>Reduced risk to &lt;75% of structures in floodplain</v>
      </c>
      <c r="AO7">
        <f>_xlfn.XLOOKUP(FMP_Ranking[[#This Row],[FMP ID]],RawData[FMP_ID],RawData[[Score 3 ]])</f>
        <v>7</v>
      </c>
      <c r="AP7" s="248">
        <f>_xlfn.XLOOKUP(FMP_Ranking[[#This Row],[FMP ID]],RawData[FMP_ID],RawData['# of Structures with Reduced 1% Annual Chance Flood Risk])</f>
        <v>0</v>
      </c>
      <c r="AQ7" s="249">
        <f>_xlfn.XLOOKUP(FMP_Ranking[[#This Row],[FMP ID]],RawData[FMP_ID],RawData[Pre-Project Damage $])</f>
        <v>0</v>
      </c>
      <c r="AR7" s="249">
        <f>_xlfn.XLOOKUP(FMP_Ranking[[#This Row],[FMP ID]],RawData[FMP_ID],RawData[Post-Project Damage $])</f>
        <v>0</v>
      </c>
      <c r="AS7" s="249">
        <f>_xlfn.XLOOKUP(FMP_Ranking[[#This Row],[FMP ID]],RawData[FMP_ID],RawData[Flood Damage Reduction])</f>
        <v>0</v>
      </c>
      <c r="AT7" s="251">
        <f>_xlfn.XLOOKUP(FMP_Ranking[[#This Row],[FMP ID]],RawData[FMP_ID],RawData[Score 4])</f>
        <v>0</v>
      </c>
      <c r="AU7">
        <f>_xlfn.XLOOKUP(FMP_Ranking[[#This Row],[FMP ID]],RawData[FMP_ID],RawData['# of Critical Faciliites Removed from 1% Annual Chance FP])</f>
        <v>2086</v>
      </c>
      <c r="AV7" t="str">
        <f>_xlfn.XLOOKUP(FMP_Ranking[[#This Row],[FMP ID]],RawData[FMP_ID],RawData[Reduction in Critical Facilities Flood Risk])</f>
        <v>Reduced risk for &lt;75% of critical facilities in floodplain</v>
      </c>
      <c r="AW7">
        <f>_xlfn.XLOOKUP(FMP_Ranking[[#This Row],[FMP ID]],RawData[FMP_ID],RawData[Score 5])</f>
        <v>7</v>
      </c>
      <c r="AX7" s="248">
        <f>_xlfn.XLOOKUP(FMP_Ranking[[#This Row],[FMP ID]],RawData[FMP_ID],RawData[Adjusted Injurt Risk (%)])</f>
        <v>6</v>
      </c>
      <c r="AY7" s="249" t="str">
        <f>_xlfn.XLOOKUP(FMP_Ranking[[#This Row],[FMP ID]],RawData[FMP_ID],RawData[Life and Safety Ranking (Injury/Loss of Life)2])</f>
        <v>Life/injury risk percentage &gt;40%</v>
      </c>
      <c r="AZ7" s="251">
        <f>_xlfn.XLOOKUP(FMP_Ranking[[#This Row],[FMP ID]],RawData[FMP_ID],RawData[Score 6])</f>
        <v>8</v>
      </c>
      <c r="BA7">
        <f>_xlfn.XLOOKUP(FMP_Ranking[[#This Row],[FMP ID]],RawData[FMP_ID],RawData[Water Supply Benefit in Acre-Feet])</f>
        <v>0</v>
      </c>
      <c r="BB7">
        <f>_xlfn.XLOOKUP(FMP_Ranking[[#This Row],[FMP ID]],RawData[FMP_ID],RawData[SourceID])</f>
        <v>0</v>
      </c>
      <c r="BC7">
        <f>_xlfn.XLOOKUP(FMP_Ranking[[#This Row],[FMP ID]],RawData[FMP_ID],RawData[WMS_ID])</f>
        <v>0</v>
      </c>
      <c r="BD7" t="str">
        <f>_xlfn.XLOOKUP(FMP_Ranking[[#This Row],[FMP ID]],RawData[FMP_ID],RawData[Water Supply Yield Ranking])</f>
        <v>No impact on water supply</v>
      </c>
      <c r="BE7">
        <f>_xlfn.XLOOKUP(FMP_Ranking[[#This Row],[FMP ID]],RawData[FMP_ID],RawData[Score 7])</f>
        <v>0</v>
      </c>
      <c r="BF7" s="248">
        <f>_xlfn.XLOOKUP(FMP_Ranking[[#This Row],[FMP ID]],RawData[FMP_ID],RawData[SVI])</f>
        <v>0.47015699744224548</v>
      </c>
      <c r="BG7" s="249" t="str">
        <f>_xlfn.XLOOKUP(FMP_Ranking[[#This Row],[FMP ID]],RawData[FMP_ID],RawData[Social Vulnerability Ranking])</f>
        <v>SVI between 0.25-0.5 (low to moderate vulnerability)</v>
      </c>
      <c r="BH7" s="251">
        <f>_xlfn.XLOOKUP(FMP_Ranking[[#This Row],[FMP ID]],RawData[FMP_ID],RawData[Score 8])</f>
        <v>4</v>
      </c>
      <c r="BI7">
        <f>_xlfn.XLOOKUP(FMP_Ranking[[#This Row],[FMP ID]],RawData[FMP_ID],RawData[% Nature Based Solution by Cost])</f>
        <v>0</v>
      </c>
      <c r="BJ7" t="str">
        <f>_xlfn.XLOOKUP(FMP_Ranking[[#This Row],[FMP ID]],RawData[FMP_ID],RawData[Nature-Based Solutions Ranking])</f>
        <v>&lt;25% of the project cost is nature-based</v>
      </c>
      <c r="BK7">
        <f>_xlfn.XLOOKUP(FMP_Ranking[[#This Row],[FMP ID]],RawData[FMP_ID],RawData[Score 9])</f>
        <v>1</v>
      </c>
      <c r="BL7" s="248" t="str">
        <f>_xlfn.XLOOKUP(FMP_Ranking[[#This Row],[FMP ID]],RawData[FMP_ID],RawData[Multiple Benefits Description])</f>
        <v>Environmental, Public Uplift, Low Impact Development Features</v>
      </c>
      <c r="BM7" s="249" t="str">
        <f>_xlfn.XLOOKUP(FMP_Ranking[[#This Row],[FMP ID]],RawData[FMP_ID],RawData[Multiple Benefit Ranking])</f>
        <v>Project delivers benefits in 3 wider benefit categories</v>
      </c>
      <c r="BN7" s="251">
        <f>_xlfn.XLOOKUP(FMP_Ranking[[#This Row],[FMP ID]],RawData[FMP_ID],RawData[Score 10])</f>
        <v>7</v>
      </c>
      <c r="BO7">
        <f>_xlfn.XLOOKUP(FMP_Ranking[[#This Row],[FMP ID]],RawData[FMP_ID],RawData[O&amp;M Cost (Annual)])</f>
        <v>131000000</v>
      </c>
      <c r="BP7" t="str">
        <f>_xlfn.XLOOKUP(FMP_Ranking[[#This Row],[FMP ID]],RawData[FMP_ID],RawData[Operations and Maintenance Ranking])</f>
        <v>Project requires regular, ongoing operation and maintenance; and/or O&amp;M requirements are well defined (Regular);</v>
      </c>
      <c r="BQ7">
        <f>_xlfn.XLOOKUP(FMP_Ranking[[#This Row],[FMP ID]],RawData[FMP_ID],RawData[Score 11])</f>
        <v>7</v>
      </c>
      <c r="BR7" s="248" t="str">
        <f>_xlfn.XLOOKUP(FMP_Ranking[[#This Row],[FMP ID]],RawData[FMP_ID],RawData[Administrative, Regulatory and Other Obstacle Ranking])</f>
        <v>Project has a high number of administrative, regulatory and limitations / requirements</v>
      </c>
      <c r="BS7" s="251">
        <f>_xlfn.XLOOKUP(FMP_Ranking[[#This Row],[FMP ID]],RawData[FMP_ID],RawData[Score 12])</f>
        <v>2</v>
      </c>
      <c r="BT7" t="str">
        <f>_xlfn.XLOOKUP(FMP_Ranking[[#This Row],[FMP ID]],RawData[FMP_ID],RawData[Environmental Benefit Ranking])</f>
        <v>Project will deliver a high level of environmental benefits (4+ categories)</v>
      </c>
      <c r="BU7">
        <f>_xlfn.XLOOKUP(FMP_Ranking[[#This Row],[FMP ID]],RawData[FMP_ID],RawData[Score 13])</f>
        <v>10</v>
      </c>
      <c r="BV7" s="248" t="str">
        <f>_xlfn.XLOOKUP(FMP_Ranking[[#This Row],[FMP ID]],RawData[FMP_ID],RawData[Environmental Impact Ranking])</f>
        <v>Project has no adverse environmental impacts</v>
      </c>
      <c r="BW7" s="251">
        <f>_xlfn.XLOOKUP(FMP_Ranking[[#This Row],[FMP ID]],RawData[FMP_ID],RawData[Score 14])</f>
        <v>10</v>
      </c>
      <c r="BX7">
        <f>_xlfn.XLOOKUP(FMP_Ranking[[#This Row],[FMP ID]],RawData[FMP_ID],RawData[Traffic Count for LWC Project])</f>
        <v>0</v>
      </c>
      <c r="BY7"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7">
        <f>_xlfn.XLOOKUP(FMP_Ranking[[#This Row],[FMP ID]],RawData[FMP_ID],RawData[Score 15])</f>
        <v>4</v>
      </c>
      <c r="CA7" s="248"/>
      <c r="CB7" s="259">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48.215086421067852</v>
      </c>
      <c r="CC7" s="263">
        <f>_xlfn.RANK.EQ(FMP_Ranking[[#This Row],[Weighted Score Based on Normalized Reported Factors]],FMP_Ranking[Weighted Score Based on Normalized Reported Factors],0)</f>
        <v>1</v>
      </c>
      <c r="CD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68</v>
      </c>
      <c r="CE7" s="264">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12.000000000000002</v>
      </c>
      <c r="CF7">
        <f>_xlfn.RANK.EQ(FMP_Ranking[[#This Row],[Project Details Weighted Score]],FMP_Ranking[Project Details Weighted Score],0)</f>
        <v>51</v>
      </c>
      <c r="CG7" s="262">
        <f>FMP_Ranking[[#This Row],[Project Details Weighted Score]]+FMP_Ranking[[#This Row],[Weighted Score Based on Normalized Reported Factors]]</f>
        <v>60.215086421067852</v>
      </c>
      <c r="CH7" s="266">
        <f>_xlfn.RANK.EQ(FMP_Ranking[[#This Row],[Total Score]],FMP_Ranking[Total Score],0)</f>
        <v>1</v>
      </c>
      <c r="CI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48.215086421067852</v>
      </c>
      <c r="CJ7" s="239"/>
      <c r="CK7" s="239"/>
      <c r="CT7"/>
    </row>
    <row r="8" spans="1:104" ht="12" customHeight="1" x14ac:dyDescent="0.25">
      <c r="A8" t="s">
        <v>304</v>
      </c>
      <c r="B8">
        <f>_xlfn.XLOOKUP(FMP_Ranking[[#This Row],[FMP ID]],RawData[FMP_ID],RawData[RFPG_NUM])</f>
        <v>1</v>
      </c>
      <c r="C8" t="str">
        <f>_xlfn.XLOOKUP(FMP_Ranking[[#This Row],[FMP ID]],RawData[FMP_ID],RawData[FMP_NAME])</f>
        <v>Landon, Duty and Sunset St Drainage Project</v>
      </c>
      <c r="D8" t="str">
        <f>_xlfn.XLOOKUP(FMP_Ranking[[#This Row],[FMP ID]],RawData[FMP_ID],RawData[FMP_DESCR])</f>
        <v>The proposed solution is be a combination of curb and gutter street improvements for Duty Lane, Landon Road, and Sunset Lane south of Duty Lane.</v>
      </c>
      <c r="E8" s="247">
        <f>_xlfn.XLOOKUP(FMP_Ranking[[#This Row],[FMP ID]],RawData[FMP_ID],RawData[FMP_COST])</f>
        <v>2120000</v>
      </c>
      <c r="F8" s="344" t="str">
        <f>_xlfn.XLOOKUP(FMP_Ranking[[#This Row],[FMP ID]],RawData[FMP_ID],RawData[EMER_NEED])</f>
        <v>No</v>
      </c>
      <c r="G8" s="252">
        <f>IF(FMP_Ranking[[#This Row],[Emergency Need Raw]]="Yes",10,0)</f>
        <v>0</v>
      </c>
      <c r="H8" s="245">
        <f>_xlfn.XLOOKUP(FMP_Ranking[[#This Row],[FMP ID]],RawData[FMP_ID],RawData[STRUCT_100])</f>
        <v>43</v>
      </c>
      <c r="I8" s="245">
        <f>_xlfn.XLOOKUP(FMP_Ranking[[#This Row],[FMP ID]],RawData[FMP_ID],RawData[RES_STRUCT100])</f>
        <v>43</v>
      </c>
      <c r="J8">
        <f>_xlfn.XLOOKUP(FMP_Ranking[[#This Row],[FMP ID]],RawData[FMP_ID],RawData[POP100])</f>
        <v>129</v>
      </c>
      <c r="K8" s="245">
        <f>_xlfn.XLOOKUP(FMP_Ranking[[#This Row],[FMP ID]],RawData[FMP_ID],RawData[CRITFAC100])</f>
        <v>0</v>
      </c>
      <c r="L8">
        <f>_xlfn.XLOOKUP(FMP_Ranking[[#This Row],[FMP ID]],RawData[FMP_ID],RawData[LWC])</f>
        <v>0</v>
      </c>
      <c r="M8" s="245">
        <f>_xlfn.XLOOKUP(FMP_Ranking[[#This Row],[FMP ID]],RawData[FMP_ID],RawData[ROADCLS])</f>
        <v>0</v>
      </c>
      <c r="N8">
        <f>_xlfn.XLOOKUP(FMP_Ranking[[#This Row],[FMP ID]],RawData[FMP_ID],RawData[ROAD_MILES100])</f>
        <v>0.27000001072883612</v>
      </c>
      <c r="O8" s="245">
        <f>_xlfn.XLOOKUP(FMP_Ranking[[#This Row],[FMP ID]],RawData[FMP_ID],RawData[FARMACRE100])</f>
        <v>0</v>
      </c>
      <c r="P8">
        <f>_xlfn.XLOOKUP(FMP_Ranking[[#This Row],[FMP ID]],RawData[FMP_ID],RawData[REDSTRUCT100])</f>
        <v>2</v>
      </c>
      <c r="Q8" s="245">
        <f>_xlfn.XLOOKUP(FMP_Ranking[[#This Row],[FMP ID]],RawData[FMP_ID],RawData[REMSTRC100])</f>
        <v>41</v>
      </c>
      <c r="R8" s="258">
        <f>IF(FMP_Ranking[[#This Row],[Structures 100 Raw]]=0,0,(IF(FMP_Ranking[[#This Row],[Removed Structures 100 Raw]]&gt;FMP_Ranking[[#This Row],[Structures 100 Raw]],100,FMP_Ranking[[#This Row],[Removed Structures 100 Raw]]/FMP_Ranking[[#This Row],[Structures 100 Raw]]*100)))</f>
        <v>95.348837209302332</v>
      </c>
      <c r="S8" s="245">
        <f>_xlfn.XLOOKUP(FMP_Ranking[[#This Row],[FMP ID]],RawData[FMP_ID],RawData[REMRESSTRC100])</f>
        <v>41</v>
      </c>
      <c r="T8" s="245">
        <f>_xlfn.XLOOKUP(FMP_Ranking[[#This Row],[FMP ID]],RawData[FMP_ID],RawData[REMPOP100])</f>
        <v>123</v>
      </c>
      <c r="U8">
        <f>_xlfn.XLOOKUP(FMP_Ranking[[#This Row],[FMP ID]],RawData[FMP_ID],RawData[REMCRITFAC100])</f>
        <v>0</v>
      </c>
      <c r="V8" s="245">
        <f>_xlfn.XLOOKUP(FMP_Ranking[[#This Row],[FMP ID]],RawData[FMP_ID],RawData[REMLWC100])</f>
        <v>0</v>
      </c>
      <c r="W8" s="245">
        <f>_xlfn.XLOOKUP(FMP_Ranking[[#This Row],[FMP ID]],RawData[FMP_ID],RawData[REMROADCLS])</f>
        <v>0</v>
      </c>
      <c r="X8">
        <f>_xlfn.XLOOKUP(FMP_Ranking[[#This Row],[FMP ID]],RawData[FMP_ID],RawData[REMRDLEN100])</f>
        <v>0</v>
      </c>
      <c r="Y8" s="245">
        <f>_xlfn.XLOOKUP(FMP_Ranking[[#This Row],[FMP ID]],RawData[FMP_ID],RawData[REMFRMACRE100])</f>
        <v>0</v>
      </c>
      <c r="Z8" s="255">
        <f>_xlfn.XLOOKUP(FMP_Ranking[[#This Row],[FMP ID]],RawData[FMP_ID],RawData[COSTSTRUCT])</f>
        <v>51707</v>
      </c>
      <c r="AA8">
        <f>_xlfn.XLOOKUP(FMP_Ranking[[#This Row],[FMP ID]],RawData[FMP_ID],RawData[NATURE])</f>
        <v>0</v>
      </c>
      <c r="AB8" s="250">
        <f>_xlfn.XLOOKUP(FMP_Ranking[[#This Row],[FMP ID]],RawData[FMP_ID],RawData[BC_RATIO])</f>
        <v>10.60000038146973</v>
      </c>
      <c r="AC8">
        <f>IF(FMP_Ranking[[#This Row],[BCA Raw]]&gt;1,1,0)</f>
        <v>1</v>
      </c>
      <c r="AD8" s="250" t="str">
        <f>_xlfn.XLOOKUP(FMP_Ranking[[#This Row],[FMP ID]],RawData[FMP_ID],RawData[WATER_SUP])</f>
        <v>No</v>
      </c>
      <c r="AE8" s="257">
        <f>IF(FMP_Ranking[[#This Row],[Water Supply Raw]]="Yes",1,0)</f>
        <v>0</v>
      </c>
      <c r="AF8">
        <f>_xlfn.XLOOKUP(FMP_Ranking[[#This Row],[FMP ID]],RawData[FMP_ID],RawData[Average Flood Depth (100yr)])</f>
        <v>1.889999985694885</v>
      </c>
      <c r="AG8" s="346" t="str">
        <f>_xlfn.XLOOKUP(FMP_Ranking[[#This Row],[FMP ID]],RawData[FMP_ID],RawData[PREPROJLOS])</f>
        <v>&gt;50% Annual</v>
      </c>
      <c r="AH8">
        <f>_xlfn.XLOOKUP(FMP_Ranking[[#This Row],[FMP ID]],RawData[FMP_ID],RawData[Score 1])</f>
        <v>6</v>
      </c>
      <c r="AI8" s="250">
        <f>_xlfn.XLOOKUP(FMP_Ranking[[#This Row],[FMP ID]],RawData[FMP_ID],RawData[Community Population Served])</f>
        <v>102316</v>
      </c>
      <c r="AJ8">
        <f>_xlfn.XLOOKUP(FMP_Ranking[[#This Row],[FMP ID]],RawData[FMP_ID],RawData[Flood Plain Population])</f>
        <v>129</v>
      </c>
      <c r="AK8" s="346" t="str">
        <f>_xlfn.XLOOKUP(FMP_Ranking[[#This Row],[FMP ID]],RawData[FMP_ID],RawData[Severity Ranking: Community Need (% Population)])</f>
        <v>&lt;25% of project community affected</v>
      </c>
      <c r="AL8" s="252">
        <f>_xlfn.XLOOKUP(FMP_Ranking[[#This Row],[FMP ID]],RawData[FMP_ID],RawData[Score 2])</f>
        <v>1</v>
      </c>
      <c r="AM8">
        <f>_xlfn.XLOOKUP(FMP_Ranking[[#This Row],[FMP ID]],RawData[FMP_ID],RawData['# of Structures Removed from 1% Annual Chance FP])</f>
        <v>41</v>
      </c>
      <c r="AN8" t="str">
        <f>_xlfn.XLOOKUP(FMP_Ranking[[#This Row],[FMP ID]],RawData[FMP_ID],RawData[Flood Risk Reduction])</f>
        <v>Reduced risk to &gt;75% of structures in floodplain</v>
      </c>
      <c r="AO8">
        <f>_xlfn.XLOOKUP(FMP_Ranking[[#This Row],[FMP ID]],RawData[FMP_ID],RawData[[Score 3 ]])</f>
        <v>10</v>
      </c>
      <c r="AP8" s="250">
        <f>_xlfn.XLOOKUP(FMP_Ranking[[#This Row],[FMP ID]],RawData[FMP_ID],RawData['# of Structures with Reduced 1% Annual Chance Flood Risk])</f>
        <v>2</v>
      </c>
      <c r="AQ8">
        <f>_xlfn.XLOOKUP(FMP_Ranking[[#This Row],[FMP ID]],RawData[FMP_ID],RawData[Pre-Project Damage $])</f>
        <v>1820345</v>
      </c>
      <c r="AR8">
        <f>_xlfn.XLOOKUP(FMP_Ranking[[#This Row],[FMP ID]],RawData[FMP_ID],RawData[Post-Project Damage $])</f>
        <v>4085</v>
      </c>
      <c r="AS8" t="str">
        <f>_xlfn.XLOOKUP(FMP_Ranking[[#This Row],[FMP ID]],RawData[FMP_ID],RawData[Flood Damage Reduction])</f>
        <v>Flood damage reduction &gt;95%</v>
      </c>
      <c r="AT8" s="252">
        <f>_xlfn.XLOOKUP(FMP_Ranking[[#This Row],[FMP ID]],RawData[FMP_ID],RawData[Score 4])</f>
        <v>10</v>
      </c>
      <c r="AU8">
        <f>_xlfn.XLOOKUP(FMP_Ranking[[#This Row],[FMP ID]],RawData[FMP_ID],RawData['# of Critical Faciliites Removed from 1% Annual Chance FP])</f>
        <v>0</v>
      </c>
      <c r="AV8" t="str">
        <f>_xlfn.XLOOKUP(FMP_Ranking[[#This Row],[FMP ID]],RawData[FMP_ID],RawData[Reduction in Critical Facilities Flood Risk])</f>
        <v>Reduced risk for 0 structures in floodplain</v>
      </c>
      <c r="AW8">
        <f>_xlfn.XLOOKUP(FMP_Ranking[[#This Row],[FMP ID]],RawData[FMP_ID],RawData[Score 5])</f>
        <v>0</v>
      </c>
      <c r="AX8" s="250">
        <f>_xlfn.XLOOKUP(FMP_Ranking[[#This Row],[FMP ID]],RawData[FMP_ID],RawData[Adjusted Injurt Risk (%)])</f>
        <v>60.919998168945313</v>
      </c>
      <c r="AY8" t="str">
        <f>_xlfn.XLOOKUP(FMP_Ranking[[#This Row],[FMP ID]],RawData[FMP_ID],RawData[Life and Safety Ranking (Injury/Loss of Life)2])</f>
        <v>Life/injury risk percentage &gt;50%</v>
      </c>
      <c r="AZ8" s="252">
        <f>_xlfn.XLOOKUP(FMP_Ranking[[#This Row],[FMP ID]],RawData[FMP_ID],RawData[Score 6])</f>
        <v>10</v>
      </c>
      <c r="BA8">
        <f>_xlfn.XLOOKUP(FMP_Ranking[[#This Row],[FMP ID]],RawData[FMP_ID],RawData[Water Supply Benefit in Acre-Feet])</f>
        <v>0</v>
      </c>
      <c r="BB8">
        <f>_xlfn.XLOOKUP(FMP_Ranking[[#This Row],[FMP ID]],RawData[FMP_ID],RawData[SourceID])</f>
        <v>0</v>
      </c>
      <c r="BC8">
        <f>_xlfn.XLOOKUP(FMP_Ranking[[#This Row],[FMP ID]],RawData[FMP_ID],RawData[WMS_ID])</f>
        <v>0</v>
      </c>
      <c r="BD8" t="str">
        <f>_xlfn.XLOOKUP(FMP_Ranking[[#This Row],[FMP ID]],RawData[FMP_ID],RawData[Water Supply Yield Ranking])</f>
        <v>No impact on water supply</v>
      </c>
      <c r="BE8">
        <f>_xlfn.XLOOKUP(FMP_Ranking[[#This Row],[FMP ID]],RawData[FMP_ID],RawData[Score 7])</f>
        <v>0</v>
      </c>
      <c r="BF8" s="250">
        <f>_xlfn.XLOOKUP(FMP_Ranking[[#This Row],[FMP ID]],RawData[FMP_ID],RawData[SVI])</f>
        <v>0.7630000114440918</v>
      </c>
      <c r="BG8" t="str">
        <f>_xlfn.XLOOKUP(FMP_Ranking[[#This Row],[FMP ID]],RawData[FMP_ID],RawData[Social Vulnerability Ranking])</f>
        <v>SVI between 0.75-1.00 (high vulnerability)</v>
      </c>
      <c r="BH8" s="252">
        <f>_xlfn.XLOOKUP(FMP_Ranking[[#This Row],[FMP ID]],RawData[FMP_ID],RawData[Score 8])</f>
        <v>10</v>
      </c>
      <c r="BI8">
        <f>_xlfn.XLOOKUP(FMP_Ranking[[#This Row],[FMP ID]],RawData[FMP_ID],RawData[% Nature Based Solution by Cost])</f>
        <v>0</v>
      </c>
      <c r="BJ8" t="str">
        <f>_xlfn.XLOOKUP(FMP_Ranking[[#This Row],[FMP ID]],RawData[FMP_ID],RawData[Nature-Based Solutions Ranking])</f>
        <v>&lt;25% of the project cost is nature-based</v>
      </c>
      <c r="BK8">
        <f>_xlfn.XLOOKUP(FMP_Ranking[[#This Row],[FMP ID]],RawData[FMP_ID],RawData[Score 9])</f>
        <v>1</v>
      </c>
      <c r="BL8" s="250" t="str">
        <f>_xlfn.XLOOKUP(FMP_Ranking[[#This Row],[FMP ID]],RawData[FMP_ID],RawData[Multiple Benefits Description])</f>
        <v>No wider benefits</v>
      </c>
      <c r="BM8" t="str">
        <f>_xlfn.XLOOKUP(FMP_Ranking[[#This Row],[FMP ID]],RawData[FMP_ID],RawData[Multiple Benefit Ranking])</f>
        <v>Project does not deliver any wider benefits</v>
      </c>
      <c r="BN8" s="252">
        <f>_xlfn.XLOOKUP(FMP_Ranking[[#This Row],[FMP ID]],RawData[FMP_ID],RawData[Score 10])</f>
        <v>0</v>
      </c>
      <c r="BO8">
        <f>_xlfn.XLOOKUP(FMP_Ranking[[#This Row],[FMP ID]],RawData[FMP_ID],RawData[O&amp;M Cost (Annual)])</f>
        <v>18860</v>
      </c>
      <c r="BP8" t="str">
        <f>_xlfn.XLOOKUP(FMP_Ranking[[#This Row],[FMP ID]],RawData[FMP_ID],RawData[Operations and Maintenance Ranking])</f>
        <v>Project requires regular, ongoing operation and maintenance; and/or O&amp;M requirements are well defined (Regular);</v>
      </c>
      <c r="BQ8">
        <f>_xlfn.XLOOKUP(FMP_Ranking[[#This Row],[FMP ID]],RawData[FMP_ID],RawData[Score 11])</f>
        <v>7</v>
      </c>
      <c r="BR8" s="250" t="str">
        <f>_xlfn.XLOOKUP(FMP_Ranking[[#This Row],[FMP ID]],RawData[FMP_ID],RawData[Administrative, Regulatory and Other Obstacle Ranking])</f>
        <v>Project has a typical number of administrative, regulatory and limitations / requirements</v>
      </c>
      <c r="BS8" s="252">
        <f>_xlfn.XLOOKUP(FMP_Ranking[[#This Row],[FMP ID]],RawData[FMP_ID],RawData[Score 12])</f>
        <v>6</v>
      </c>
      <c r="BT8" t="str">
        <f>_xlfn.XLOOKUP(FMP_Ranking[[#This Row],[FMP ID]],RawData[FMP_ID],RawData[Environmental Benefit Ranking])</f>
        <v>Project does not provide any environmental benefits</v>
      </c>
      <c r="BU8">
        <f>_xlfn.XLOOKUP(FMP_Ranking[[#This Row],[FMP ID]],RawData[FMP_ID],RawData[Score 13])</f>
        <v>0</v>
      </c>
      <c r="BV8" s="250" t="str">
        <f>_xlfn.XLOOKUP(FMP_Ranking[[#This Row],[FMP ID]],RawData[FMP_ID],RawData[Environmental Impact Ranking])</f>
        <v>Project has no adverse environmental impacts</v>
      </c>
      <c r="BW8" s="252">
        <f>_xlfn.XLOOKUP(FMP_Ranking[[#This Row],[FMP ID]],RawData[FMP_ID],RawData[Score 14])</f>
        <v>10</v>
      </c>
      <c r="BX8">
        <f>_xlfn.XLOOKUP(FMP_Ranking[[#This Row],[FMP ID]],RawData[FMP_ID],RawData[Traffic Count for LWC Project])</f>
        <v>0</v>
      </c>
      <c r="BY8"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8">
        <f>_xlfn.XLOOKUP(FMP_Ranking[[#This Row],[FMP ID]],RawData[FMP_ID],RawData[Score 15])</f>
        <v>4</v>
      </c>
      <c r="CA8" s="250"/>
      <c r="CB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11.907170560104948</v>
      </c>
      <c r="CC8" s="263">
        <f>_xlfn.RANK.EQ(FMP_Ranking[[#This Row],[Weighted Score Based on Normalized Reported Factors]],FMP_Ranking[Weighted Score Based on Normalized Reported Factors],0)</f>
        <v>9</v>
      </c>
      <c r="CD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75</v>
      </c>
      <c r="CE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15.750000000000002</v>
      </c>
      <c r="CF8">
        <f>_xlfn.RANK.EQ(FMP_Ranking[[#This Row],[Project Details Weighted Score]],FMP_Ranking[Project Details Weighted Score],0)</f>
        <v>4</v>
      </c>
      <c r="CG8" s="262">
        <f>FMP_Ranking[[#This Row],[Project Details Weighted Score]]+FMP_Ranking[[#This Row],[Weighted Score Based on Normalized Reported Factors]]</f>
        <v>27.657170560104952</v>
      </c>
      <c r="CH8" s="245">
        <f>_xlfn.RANK.EQ(FMP_Ranking[[#This Row],[Total Score]],FMP_Ranking[Total Score],0)</f>
        <v>2</v>
      </c>
      <c r="CI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11.907170560104948</v>
      </c>
      <c r="CJ8" s="239"/>
      <c r="CK8" s="239"/>
      <c r="CT8"/>
    </row>
    <row r="9" spans="1:104" ht="12" customHeight="1" x14ac:dyDescent="0.25">
      <c r="A9" t="s">
        <v>1443</v>
      </c>
      <c r="B9">
        <f>_xlfn.XLOOKUP(FMP_Ranking[[#This Row],[FMP ID]],RawData[FMP_ID],RawData[RFPG_NUM])</f>
        <v>10</v>
      </c>
      <c r="C9" t="str">
        <f>_xlfn.XLOOKUP(FMP_Ranking[[#This Row],[FMP ID]],RawData[FMP_ID],RawData[FMP_NAME])</f>
        <v>Walnut Creek Wastewater Treatment Plant Flood Wall</v>
      </c>
      <c r="D9" t="str">
        <f>_xlfn.XLOOKUP(FMP_Ranking[[#This Row],[FMP ID]],RawData[FMP_ID],RawData[FMP_DESCR])</f>
        <v>Sheetpile floodwall installation to protect WWTP</v>
      </c>
      <c r="E9" s="247">
        <f>_xlfn.XLOOKUP(FMP_Ranking[[#This Row],[FMP ID]],RawData[FMP_ID],RawData[FMP_COST])</f>
        <v>31462000</v>
      </c>
      <c r="F9" s="344" t="str">
        <f>_xlfn.XLOOKUP(FMP_Ranking[[#This Row],[FMP ID]],RawData[FMP_ID],RawData[EMER_NEED])</f>
        <v>No</v>
      </c>
      <c r="G9" s="252">
        <f>IF(FMP_Ranking[[#This Row],[Emergency Need Raw]]="Yes",10,0)</f>
        <v>0</v>
      </c>
      <c r="H9" s="245">
        <f>_xlfn.XLOOKUP(FMP_Ranking[[#This Row],[FMP ID]],RawData[FMP_ID],RawData[STRUCT_100])</f>
        <v>1</v>
      </c>
      <c r="I9" s="245">
        <f>_xlfn.XLOOKUP(FMP_Ranking[[#This Row],[FMP ID]],RawData[FMP_ID],RawData[RES_STRUCT100])</f>
        <v>0</v>
      </c>
      <c r="J9">
        <f>_xlfn.XLOOKUP(FMP_Ranking[[#This Row],[FMP ID]],RawData[FMP_ID],RawData[POP100])</f>
        <v>0</v>
      </c>
      <c r="K9" s="245">
        <f>_xlfn.XLOOKUP(FMP_Ranking[[#This Row],[FMP ID]],RawData[FMP_ID],RawData[CRITFAC100])</f>
        <v>1</v>
      </c>
      <c r="L9">
        <f>_xlfn.XLOOKUP(FMP_Ranking[[#This Row],[FMP ID]],RawData[FMP_ID],RawData[LWC])</f>
        <v>0</v>
      </c>
      <c r="M9" s="245">
        <f>_xlfn.XLOOKUP(FMP_Ranking[[#This Row],[FMP ID]],RawData[FMP_ID],RawData[ROADCLS])</f>
        <v>0</v>
      </c>
      <c r="N9">
        <f>_xlfn.XLOOKUP(FMP_Ranking[[#This Row],[FMP ID]],RawData[FMP_ID],RawData[ROAD_MILES100])</f>
        <v>0</v>
      </c>
      <c r="O9" s="245">
        <f>_xlfn.XLOOKUP(FMP_Ranking[[#This Row],[FMP ID]],RawData[FMP_ID],RawData[FARMACRE100])</f>
        <v>6.3389458656311044</v>
      </c>
      <c r="P9">
        <f>_xlfn.XLOOKUP(FMP_Ranking[[#This Row],[FMP ID]],RawData[FMP_ID],RawData[REDSTRUCT100])</f>
        <v>0</v>
      </c>
      <c r="Q9" s="245">
        <f>_xlfn.XLOOKUP(FMP_Ranking[[#This Row],[FMP ID]],RawData[FMP_ID],RawData[REMSTRC100])</f>
        <v>1</v>
      </c>
      <c r="R9" s="258">
        <f>IF(FMP_Ranking[[#This Row],[Structures 100 Raw]]=0,0,(IF(FMP_Ranking[[#This Row],[Removed Structures 100 Raw]]&gt;FMP_Ranking[[#This Row],[Structures 100 Raw]],100,FMP_Ranking[[#This Row],[Removed Structures 100 Raw]]/FMP_Ranking[[#This Row],[Structures 100 Raw]]*100)))</f>
        <v>100</v>
      </c>
      <c r="S9" s="245">
        <f>_xlfn.XLOOKUP(FMP_Ranking[[#This Row],[FMP ID]],RawData[FMP_ID],RawData[REMRESSTRC100])</f>
        <v>0</v>
      </c>
      <c r="T9" s="245">
        <f>_xlfn.XLOOKUP(FMP_Ranking[[#This Row],[FMP ID]],RawData[FMP_ID],RawData[REMPOP100])</f>
        <v>0</v>
      </c>
      <c r="U9">
        <f>_xlfn.XLOOKUP(FMP_Ranking[[#This Row],[FMP ID]],RawData[FMP_ID],RawData[REMCRITFAC100])</f>
        <v>1</v>
      </c>
      <c r="V9" s="245">
        <f>_xlfn.XLOOKUP(FMP_Ranking[[#This Row],[FMP ID]],RawData[FMP_ID],RawData[REMLWC100])</f>
        <v>0</v>
      </c>
      <c r="W9" s="245">
        <f>_xlfn.XLOOKUP(FMP_Ranking[[#This Row],[FMP ID]],RawData[FMP_ID],RawData[REMROADCLS])</f>
        <v>0</v>
      </c>
      <c r="X9">
        <f>_xlfn.XLOOKUP(FMP_Ranking[[#This Row],[FMP ID]],RawData[FMP_ID],RawData[REMRDLEN100])</f>
        <v>0</v>
      </c>
      <c r="Y9" s="245">
        <f>_xlfn.XLOOKUP(FMP_Ranking[[#This Row],[FMP ID]],RawData[FMP_ID],RawData[REMFRMACRE100])</f>
        <v>0</v>
      </c>
      <c r="Z9" s="255">
        <f>_xlfn.XLOOKUP(FMP_Ranking[[#This Row],[FMP ID]],RawData[FMP_ID],RawData[COSTSTRUCT])</f>
        <v>31462000</v>
      </c>
      <c r="AA9">
        <f>_xlfn.XLOOKUP(FMP_Ranking[[#This Row],[FMP ID]],RawData[FMP_ID],RawData[NATURE])</f>
        <v>0</v>
      </c>
      <c r="AB9" s="250">
        <f>_xlfn.XLOOKUP(FMP_Ranking[[#This Row],[FMP ID]],RawData[FMP_ID],RawData[BC_RATIO])</f>
        <v>8.369999885559082</v>
      </c>
      <c r="AC9">
        <f>IF(FMP_Ranking[[#This Row],[BCA Raw]]&gt;1,1,0)</f>
        <v>1</v>
      </c>
      <c r="AD9" s="250" t="str">
        <f>_xlfn.XLOOKUP(FMP_Ranking[[#This Row],[FMP ID]],RawData[FMP_ID],RawData[WATER_SUP])</f>
        <v>No</v>
      </c>
      <c r="AE9" s="257">
        <f>IF(FMP_Ranking[[#This Row],[Water Supply Raw]]="Yes",1,0)</f>
        <v>0</v>
      </c>
      <c r="AF9">
        <f>_xlfn.XLOOKUP(FMP_Ranking[[#This Row],[FMP ID]],RawData[FMP_ID],RawData[Average Flood Depth (100yr)])</f>
        <v>1.5</v>
      </c>
      <c r="AG9" s="346" t="str">
        <f>_xlfn.XLOOKUP(FMP_Ranking[[#This Row],[FMP ID]],RawData[FMP_ID],RawData[PREPROJLOS])</f>
        <v>&gt;1% ACE</v>
      </c>
      <c r="AH9">
        <f>_xlfn.XLOOKUP(FMP_Ranking[[#This Row],[FMP ID]],RawData[FMP_ID],RawData[Score 1])</f>
        <v>6</v>
      </c>
      <c r="AI9" s="250">
        <f>_xlfn.XLOOKUP(FMP_Ranking[[#This Row],[FMP ID]],RawData[FMP_ID],RawData[Community Population Served])</f>
        <v>964177</v>
      </c>
      <c r="AJ9">
        <f>_xlfn.XLOOKUP(FMP_Ranking[[#This Row],[FMP ID]],RawData[FMP_ID],RawData[Flood Plain Population])</f>
        <v>0</v>
      </c>
      <c r="AK9" s="346" t="str">
        <f>_xlfn.XLOOKUP(FMP_Ranking[[#This Row],[FMP ID]],RawData[FMP_ID],RawData[Severity Ranking: Community Need (% Population)])</f>
        <v>&lt;25% of project community affected</v>
      </c>
      <c r="AL9" s="252">
        <f>_xlfn.XLOOKUP(FMP_Ranking[[#This Row],[FMP ID]],RawData[FMP_ID],RawData[Score 2])</f>
        <v>1</v>
      </c>
      <c r="AM9">
        <f>_xlfn.XLOOKUP(FMP_Ranking[[#This Row],[FMP ID]],RawData[FMP_ID],RawData['# of Structures Removed from 1% Annual Chance FP])</f>
        <v>1</v>
      </c>
      <c r="AN9" t="str">
        <f>_xlfn.XLOOKUP(FMP_Ranking[[#This Row],[FMP ID]],RawData[FMP_ID],RawData[Flood Risk Reduction])</f>
        <v>Reduced risk to &gt;75% of structures in floodplain</v>
      </c>
      <c r="AO9">
        <f>_xlfn.XLOOKUP(FMP_Ranking[[#This Row],[FMP ID]],RawData[FMP_ID],RawData[[Score 3 ]])</f>
        <v>10</v>
      </c>
      <c r="AP9" s="250">
        <f>_xlfn.XLOOKUP(FMP_Ranking[[#This Row],[FMP ID]],RawData[FMP_ID],RawData['# of Structures with Reduced 1% Annual Chance Flood Risk])</f>
        <v>1</v>
      </c>
      <c r="AQ9">
        <f>_xlfn.XLOOKUP(FMP_Ranking[[#This Row],[FMP ID]],RawData[FMP_ID],RawData[Pre-Project Damage $])</f>
        <v>293000000</v>
      </c>
      <c r="AR9">
        <f>_xlfn.XLOOKUP(FMP_Ranking[[#This Row],[FMP ID]],RawData[FMP_ID],RawData[Post-Project Damage $])</f>
        <v>0</v>
      </c>
      <c r="AS9" t="str">
        <f>_xlfn.XLOOKUP(FMP_Ranking[[#This Row],[FMP ID]],RawData[FMP_ID],RawData[Flood Damage Reduction])</f>
        <v>Flood damage reduction &gt;95%</v>
      </c>
      <c r="AT9" s="252">
        <f>_xlfn.XLOOKUP(FMP_Ranking[[#This Row],[FMP ID]],RawData[FMP_ID],RawData[Score 4])</f>
        <v>10</v>
      </c>
      <c r="AU9">
        <f>_xlfn.XLOOKUP(FMP_Ranking[[#This Row],[FMP ID]],RawData[FMP_ID],RawData['# of Critical Faciliites Removed from 1% Annual Chance FP])</f>
        <v>1</v>
      </c>
      <c r="AV9" t="str">
        <f>_xlfn.XLOOKUP(FMP_Ranking[[#This Row],[FMP ID]],RawData[FMP_ID],RawData[Reduction in Critical Facilities Flood Risk])</f>
        <v>Reduced risk for &gt;75% of critical facilities in floodplain</v>
      </c>
      <c r="AW9">
        <f>_xlfn.XLOOKUP(FMP_Ranking[[#This Row],[FMP ID]],RawData[FMP_ID],RawData[Score 5])</f>
        <v>10</v>
      </c>
      <c r="AX9" s="250">
        <f>_xlfn.XLOOKUP(FMP_Ranking[[#This Row],[FMP ID]],RawData[FMP_ID],RawData[Adjusted Injurt Risk (%)])</f>
        <v>40.25</v>
      </c>
      <c r="AY9" t="str">
        <f>_xlfn.XLOOKUP(FMP_Ranking[[#This Row],[FMP ID]],RawData[FMP_ID],RawData[Life and Safety Ranking (Injury/Loss of Life)2])</f>
        <v>Life/injury risk percentage &gt;40%</v>
      </c>
      <c r="AZ9" s="252">
        <f>_xlfn.XLOOKUP(FMP_Ranking[[#This Row],[FMP ID]],RawData[FMP_ID],RawData[Score 6])</f>
        <v>8</v>
      </c>
      <c r="BA9">
        <f>_xlfn.XLOOKUP(FMP_Ranking[[#This Row],[FMP ID]],RawData[FMP_ID],RawData[Water Supply Benefit in Acre-Feet])</f>
        <v>0</v>
      </c>
      <c r="BB9" t="str">
        <f>_xlfn.XLOOKUP(FMP_Ranking[[#This Row],[FMP ID]],RawData[FMP_ID],RawData[SourceID])</f>
        <v>N/A</v>
      </c>
      <c r="BC9" t="str">
        <f>_xlfn.XLOOKUP(FMP_Ranking[[#This Row],[FMP ID]],RawData[FMP_ID],RawData[WMS_ID])</f>
        <v>N/A</v>
      </c>
      <c r="BD9" t="str">
        <f>_xlfn.XLOOKUP(FMP_Ranking[[#This Row],[FMP ID]],RawData[FMP_ID],RawData[Water Supply Yield Ranking])</f>
        <v>No impact on water supply</v>
      </c>
      <c r="BE9">
        <f>_xlfn.XLOOKUP(FMP_Ranking[[#This Row],[FMP ID]],RawData[FMP_ID],RawData[Score 7])</f>
        <v>0</v>
      </c>
      <c r="BF9" s="250">
        <f>_xlfn.XLOOKUP(FMP_Ranking[[#This Row],[FMP ID]],RawData[FMP_ID],RawData[SVI])</f>
        <v>0.8475000262260437</v>
      </c>
      <c r="BG9" t="str">
        <f>_xlfn.XLOOKUP(FMP_Ranking[[#This Row],[FMP ID]],RawData[FMP_ID],RawData[Social Vulnerability Ranking])</f>
        <v>SVI between 0.75-1.00 (high vulnerability)</v>
      </c>
      <c r="BH9" s="252">
        <f>_xlfn.XLOOKUP(FMP_Ranking[[#This Row],[FMP ID]],RawData[FMP_ID],RawData[Score 8])</f>
        <v>10</v>
      </c>
      <c r="BI9">
        <f>_xlfn.XLOOKUP(FMP_Ranking[[#This Row],[FMP ID]],RawData[FMP_ID],RawData[% Nature Based Solution by Cost])</f>
        <v>0</v>
      </c>
      <c r="BJ9" t="str">
        <f>_xlfn.XLOOKUP(FMP_Ranking[[#This Row],[FMP ID]],RawData[FMP_ID],RawData[Nature-Based Solutions Ranking])</f>
        <v>&lt;25% of the project cost is nature-based</v>
      </c>
      <c r="BK9">
        <f>_xlfn.XLOOKUP(FMP_Ranking[[#This Row],[FMP ID]],RawData[FMP_ID],RawData[Score 9])</f>
        <v>1</v>
      </c>
      <c r="BL9" s="250" t="str">
        <f>_xlfn.XLOOKUP(FMP_Ranking[[#This Row],[FMP ID]],RawData[FMP_ID],RawData[Multiple Benefits Description])</f>
        <v>N/A</v>
      </c>
      <c r="BM9" t="str">
        <f>_xlfn.XLOOKUP(FMP_Ranking[[#This Row],[FMP ID]],RawData[FMP_ID],RawData[Multiple Benefit Ranking])</f>
        <v>Project does not deliver any wider benefits</v>
      </c>
      <c r="BN9" s="252">
        <f>_xlfn.XLOOKUP(FMP_Ranking[[#This Row],[FMP ID]],RawData[FMP_ID],RawData[Score 10])</f>
        <v>0</v>
      </c>
      <c r="BO9">
        <f>_xlfn.XLOOKUP(FMP_Ranking[[#This Row],[FMP ID]],RawData[FMP_ID],RawData[O&amp;M Cost (Annual)])</f>
        <v>0</v>
      </c>
      <c r="BP9" t="str">
        <f>_xlfn.XLOOKUP(FMP_Ranking[[#This Row],[FMP ID]],RawData[FMP_ID],RawData[Operations and Maintenance Ranking])</f>
        <v>Project requires regular, ongoing operation and maintenance; and/or O&amp;M requirements are well defined (Regular);</v>
      </c>
      <c r="BQ9">
        <f>_xlfn.XLOOKUP(FMP_Ranking[[#This Row],[FMP ID]],RawData[FMP_ID],RawData[Score 11])</f>
        <v>7</v>
      </c>
      <c r="BR9" s="250" t="str">
        <f>_xlfn.XLOOKUP(FMP_Ranking[[#This Row],[FMP ID]],RawData[FMP_ID],RawData[Administrative, Regulatory and Other Obstacle Ranking])</f>
        <v>Project has a typical number of administrative, regulatory and limitations / requirements</v>
      </c>
      <c r="BS9" s="252">
        <f>_xlfn.XLOOKUP(FMP_Ranking[[#This Row],[FMP ID]],RawData[FMP_ID],RawData[Score 12])</f>
        <v>6</v>
      </c>
      <c r="BT9" t="str">
        <f>_xlfn.XLOOKUP(FMP_Ranking[[#This Row],[FMP ID]],RawData[FMP_ID],RawData[Environmental Benefit Ranking])</f>
        <v>Project will deliver a low level of environmental benefits (1 category)</v>
      </c>
      <c r="BU9">
        <f>_xlfn.XLOOKUP(FMP_Ranking[[#This Row],[FMP ID]],RawData[FMP_ID],RawData[Score 13])</f>
        <v>3</v>
      </c>
      <c r="BV9" s="250" t="str">
        <f>_xlfn.XLOOKUP(FMP_Ranking[[#This Row],[FMP ID]],RawData[FMP_ID],RawData[Environmental Impact Ranking])</f>
        <v>Project has no adverse environmental impacts</v>
      </c>
      <c r="BW9" s="252">
        <f>_xlfn.XLOOKUP(FMP_Ranking[[#This Row],[FMP ID]],RawData[FMP_ID],RawData[Score 14])</f>
        <v>10</v>
      </c>
      <c r="BX9">
        <f>_xlfn.XLOOKUP(FMP_Ranking[[#This Row],[FMP ID]],RawData[FMP_ID],RawData[Traffic Count for LWC Project])</f>
        <v>0</v>
      </c>
      <c r="BY9" t="str">
        <f>_xlfn.XLOOKUP(FMP_Ranking[[#This Row],[FMP ID]],RawData[FMP_ID],RawData[Mobility Ranking])</f>
        <v>Project provides no change to major, minor, or emergency access routes in the project area.</v>
      </c>
      <c r="BZ9">
        <f>_xlfn.XLOOKUP(FMP_Ranking[[#This Row],[FMP ID]],RawData[FMP_ID],RawData[Score 15])</f>
        <v>0</v>
      </c>
      <c r="CA9" s="250"/>
      <c r="CB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11.8714967751208</v>
      </c>
      <c r="CC9" s="263">
        <f>_xlfn.RANK.EQ(FMP_Ranking[[#This Row],[Weighted Score Based on Normalized Reported Factors]],FMP_Ranking[Weighted Score Based on Normalized Reported Factors],0)</f>
        <v>10</v>
      </c>
      <c r="CD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82</v>
      </c>
      <c r="CE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14.500000000000002</v>
      </c>
      <c r="CF9">
        <f>_xlfn.RANK.EQ(FMP_Ranking[[#This Row],[Project Details Weighted Score]],FMP_Ranking[Project Details Weighted Score],0)</f>
        <v>19</v>
      </c>
      <c r="CG9" s="262">
        <f>FMP_Ranking[[#This Row],[Project Details Weighted Score]]+FMP_Ranking[[#This Row],[Weighted Score Based on Normalized Reported Factors]]</f>
        <v>26.371496775120804</v>
      </c>
      <c r="CH9" s="245">
        <f>_xlfn.RANK.EQ(FMP_Ranking[[#This Row],[Total Score]],FMP_Ranking[Total Score],0)</f>
        <v>3</v>
      </c>
      <c r="CI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11.8714967751208</v>
      </c>
      <c r="CJ9" s="239"/>
      <c r="CK9" s="239"/>
      <c r="CT9"/>
    </row>
    <row r="10" spans="1:104" ht="12" customHeight="1" x14ac:dyDescent="0.25">
      <c r="A10" t="s">
        <v>1324</v>
      </c>
      <c r="B10">
        <f>_xlfn.XLOOKUP(FMP_Ranking[[#This Row],[FMP ID]],RawData[FMP_ID],RawData[RFPG_NUM])</f>
        <v>10</v>
      </c>
      <c r="C10" t="str">
        <f>_xlfn.XLOOKUP(FMP_Ranking[[#This Row],[FMP ID]],RawData[FMP_ID],RawData[FMP_NAME])</f>
        <v>Sandy Creek/Pecan Park Areas Buyout</v>
      </c>
      <c r="D10" t="str">
        <f>_xlfn.XLOOKUP(FMP_Ranking[[#This Row],[FMP ID]],RawData[FMP_ID],RawData[FMP_DESCR])</f>
        <v xml:space="preserve">Acquisition of 11 residential properties located in the regulatory 1% ACE floodplain and floodway on Sandy Creek, Pecan Park area </v>
      </c>
      <c r="E10" s="247">
        <f>_xlfn.XLOOKUP(FMP_Ranking[[#This Row],[FMP ID]],RawData[FMP_ID],RawData[FMP_COST])</f>
        <v>1050000</v>
      </c>
      <c r="F10" s="344" t="str">
        <f>_xlfn.XLOOKUP(FMP_Ranking[[#This Row],[FMP ID]],RawData[FMP_ID],RawData[EMER_NEED])</f>
        <v>No</v>
      </c>
      <c r="G10" s="252">
        <f>IF(FMP_Ranking[[#This Row],[Emergency Need Raw]]="Yes",10,0)</f>
        <v>0</v>
      </c>
      <c r="H10" s="245">
        <f>_xlfn.XLOOKUP(FMP_Ranking[[#This Row],[FMP ID]],RawData[FMP_ID],RawData[STRUCT_100])</f>
        <v>12</v>
      </c>
      <c r="I10" s="245">
        <f>_xlfn.XLOOKUP(FMP_Ranking[[#This Row],[FMP ID]],RawData[FMP_ID],RawData[RES_STRUCT100])</f>
        <v>10</v>
      </c>
      <c r="J10">
        <f>_xlfn.XLOOKUP(FMP_Ranking[[#This Row],[FMP ID]],RawData[FMP_ID],RawData[POP100])</f>
        <v>14</v>
      </c>
      <c r="K10" s="245">
        <f>_xlfn.XLOOKUP(FMP_Ranking[[#This Row],[FMP ID]],RawData[FMP_ID],RawData[CRITFAC100])</f>
        <v>0</v>
      </c>
      <c r="L10">
        <f>_xlfn.XLOOKUP(FMP_Ranking[[#This Row],[FMP ID]],RawData[FMP_ID],RawData[LWC])</f>
        <v>0</v>
      </c>
      <c r="M10" s="245">
        <f>_xlfn.XLOOKUP(FMP_Ranking[[#This Row],[FMP ID]],RawData[FMP_ID],RawData[ROADCLS])</f>
        <v>0</v>
      </c>
      <c r="N10">
        <f>_xlfn.XLOOKUP(FMP_Ranking[[#This Row],[FMP ID]],RawData[FMP_ID],RawData[ROAD_MILES100])</f>
        <v>0.48071762919425959</v>
      </c>
      <c r="O10" s="245">
        <f>_xlfn.XLOOKUP(FMP_Ranking[[#This Row],[FMP ID]],RawData[FMP_ID],RawData[FARMACRE100])</f>
        <v>3.8053662776947021</v>
      </c>
      <c r="P10">
        <f>_xlfn.XLOOKUP(FMP_Ranking[[#This Row],[FMP ID]],RawData[FMP_ID],RawData[REDSTRUCT100])</f>
        <v>0</v>
      </c>
      <c r="Q10" s="245">
        <f>_xlfn.XLOOKUP(FMP_Ranking[[#This Row],[FMP ID]],RawData[FMP_ID],RawData[REMSTRC100])</f>
        <v>11</v>
      </c>
      <c r="R10" s="258">
        <f>IF(FMP_Ranking[[#This Row],[Structures 100 Raw]]=0,0,(IF(FMP_Ranking[[#This Row],[Removed Structures 100 Raw]]&gt;FMP_Ranking[[#This Row],[Structures 100 Raw]],100,FMP_Ranking[[#This Row],[Removed Structures 100 Raw]]/FMP_Ranking[[#This Row],[Structures 100 Raw]]*100)))</f>
        <v>91.666666666666657</v>
      </c>
      <c r="S10" s="245">
        <f>_xlfn.XLOOKUP(FMP_Ranking[[#This Row],[FMP ID]],RawData[FMP_ID],RawData[REMRESSTRC100])</f>
        <v>10</v>
      </c>
      <c r="T10" s="245">
        <f>_xlfn.XLOOKUP(FMP_Ranking[[#This Row],[FMP ID]],RawData[FMP_ID],RawData[REMPOP100])</f>
        <v>10</v>
      </c>
      <c r="U10">
        <f>_xlfn.XLOOKUP(FMP_Ranking[[#This Row],[FMP ID]],RawData[FMP_ID],RawData[REMCRITFAC100])</f>
        <v>0</v>
      </c>
      <c r="V10" s="245">
        <f>_xlfn.XLOOKUP(FMP_Ranking[[#This Row],[FMP ID]],RawData[FMP_ID],RawData[REMLWC100])</f>
        <v>0</v>
      </c>
      <c r="W10" s="245">
        <f>_xlfn.XLOOKUP(FMP_Ranking[[#This Row],[FMP ID]],RawData[FMP_ID],RawData[REMROADCLS])</f>
        <v>0</v>
      </c>
      <c r="X10">
        <f>_xlfn.XLOOKUP(FMP_Ranking[[#This Row],[FMP ID]],RawData[FMP_ID],RawData[REMRDLEN100])</f>
        <v>0</v>
      </c>
      <c r="Y10" s="245">
        <f>_xlfn.XLOOKUP(FMP_Ranking[[#This Row],[FMP ID]],RawData[FMP_ID],RawData[REMFRMACRE100])</f>
        <v>0</v>
      </c>
      <c r="Z10" s="255">
        <f>_xlfn.XLOOKUP(FMP_Ranking[[#This Row],[FMP ID]],RawData[FMP_ID],RawData[COSTSTRUCT])</f>
        <v>95455</v>
      </c>
      <c r="AA10">
        <f>_xlfn.XLOOKUP(FMP_Ranking[[#This Row],[FMP ID]],RawData[FMP_ID],RawData[NATURE])</f>
        <v>0</v>
      </c>
      <c r="AB10" s="250">
        <f>_xlfn.XLOOKUP(FMP_Ranking[[#This Row],[FMP ID]],RawData[FMP_ID],RawData[BC_RATIO])</f>
        <v>1.049999952316284</v>
      </c>
      <c r="AC10">
        <f>IF(FMP_Ranking[[#This Row],[BCA Raw]]&gt;1,1,0)</f>
        <v>1</v>
      </c>
      <c r="AD10" s="250" t="str">
        <f>_xlfn.XLOOKUP(FMP_Ranking[[#This Row],[FMP ID]],RawData[FMP_ID],RawData[WATER_SUP])</f>
        <v>No</v>
      </c>
      <c r="AE10" s="257">
        <f>IF(FMP_Ranking[[#This Row],[Water Supply Raw]]="Yes",1,0)</f>
        <v>0</v>
      </c>
      <c r="AF10">
        <f>_xlfn.XLOOKUP(FMP_Ranking[[#This Row],[FMP ID]],RawData[FMP_ID],RawData[Average Flood Depth (100yr)])</f>
        <v>15.10000038146973</v>
      </c>
      <c r="AG10" s="346" t="str">
        <f>_xlfn.XLOOKUP(FMP_Ranking[[#This Row],[FMP ID]],RawData[FMP_ID],RawData[PREPROJLOS])</f>
        <v>N/A</v>
      </c>
      <c r="AH10">
        <f>_xlfn.XLOOKUP(FMP_Ranking[[#This Row],[FMP ID]],RawData[FMP_ID],RawData[Score 1])</f>
        <v>10</v>
      </c>
      <c r="AI10" s="250">
        <f>_xlfn.XLOOKUP(FMP_Ranking[[#This Row],[FMP ID]],RawData[FMP_ID],RawData[Community Population Served])</f>
        <v>2456</v>
      </c>
      <c r="AJ10">
        <f>_xlfn.XLOOKUP(FMP_Ranking[[#This Row],[FMP ID]],RawData[FMP_ID],RawData[Flood Plain Population])</f>
        <v>10</v>
      </c>
      <c r="AK10" s="346" t="str">
        <f>_xlfn.XLOOKUP(FMP_Ranking[[#This Row],[FMP ID]],RawData[FMP_ID],RawData[Severity Ranking: Community Need (% Population)])</f>
        <v>&lt;25% of project community affected</v>
      </c>
      <c r="AL10" s="252">
        <f>_xlfn.XLOOKUP(FMP_Ranking[[#This Row],[FMP ID]],RawData[FMP_ID],RawData[Score 2])</f>
        <v>1</v>
      </c>
      <c r="AM10">
        <f>_xlfn.XLOOKUP(FMP_Ranking[[#This Row],[FMP ID]],RawData[FMP_ID],RawData['# of Structures Removed from 1% Annual Chance FP])</f>
        <v>11</v>
      </c>
      <c r="AN10" t="str">
        <f>_xlfn.XLOOKUP(FMP_Ranking[[#This Row],[FMP ID]],RawData[FMP_ID],RawData[Flood Risk Reduction])</f>
        <v>Reduced risk to &gt;75% of structures in floodplain</v>
      </c>
      <c r="AO10">
        <f>_xlfn.XLOOKUP(FMP_Ranking[[#This Row],[FMP ID]],RawData[FMP_ID],RawData[[Score 3 ]])</f>
        <v>10</v>
      </c>
      <c r="AP10" s="250">
        <f>_xlfn.XLOOKUP(FMP_Ranking[[#This Row],[FMP ID]],RawData[FMP_ID],RawData['# of Structures with Reduced 1% Annual Chance Flood Risk])</f>
        <v>11</v>
      </c>
      <c r="AQ10">
        <f>_xlfn.XLOOKUP(FMP_Ranking[[#This Row],[FMP ID]],RawData[FMP_ID],RawData[Pre-Project Damage $])</f>
        <v>74296</v>
      </c>
      <c r="AR10">
        <f>_xlfn.XLOOKUP(FMP_Ranking[[#This Row],[FMP ID]],RawData[FMP_ID],RawData[Post-Project Damage $])</f>
        <v>0</v>
      </c>
      <c r="AS10" t="str">
        <f>_xlfn.XLOOKUP(FMP_Ranking[[#This Row],[FMP ID]],RawData[FMP_ID],RawData[Flood Damage Reduction])</f>
        <v>Flood damage reduction &gt;95%</v>
      </c>
      <c r="AT10" s="252">
        <f>_xlfn.XLOOKUP(FMP_Ranking[[#This Row],[FMP ID]],RawData[FMP_ID],RawData[Score 4])</f>
        <v>10</v>
      </c>
      <c r="AU10">
        <f>_xlfn.XLOOKUP(FMP_Ranking[[#This Row],[FMP ID]],RawData[FMP_ID],RawData['# of Critical Faciliites Removed from 1% Annual Chance FP])</f>
        <v>0</v>
      </c>
      <c r="AV10" t="str">
        <f>_xlfn.XLOOKUP(FMP_Ranking[[#This Row],[FMP ID]],RawData[FMP_ID],RawData[Reduction in Critical Facilities Flood Risk])</f>
        <v>Reduced risk for 0 structures in floodplain</v>
      </c>
      <c r="AW10">
        <f>_xlfn.XLOOKUP(FMP_Ranking[[#This Row],[FMP ID]],RawData[FMP_ID],RawData[Score 5])</f>
        <v>0</v>
      </c>
      <c r="AX10" s="250">
        <f>_xlfn.XLOOKUP(FMP_Ranking[[#This Row],[FMP ID]],RawData[FMP_ID],RawData[Adjusted Injurt Risk (%)])</f>
        <v>373.45001220703119</v>
      </c>
      <c r="AY10" t="str">
        <f>_xlfn.XLOOKUP(FMP_Ranking[[#This Row],[FMP ID]],RawData[FMP_ID],RawData[Life and Safety Ranking (Injury/Loss of Life)2])</f>
        <v>Life/injury risk percentage &gt;50%</v>
      </c>
      <c r="AZ10" s="252">
        <f>_xlfn.XLOOKUP(FMP_Ranking[[#This Row],[FMP ID]],RawData[FMP_ID],RawData[Score 6])</f>
        <v>10</v>
      </c>
      <c r="BA10">
        <f>_xlfn.XLOOKUP(FMP_Ranking[[#This Row],[FMP ID]],RawData[FMP_ID],RawData[Water Supply Benefit in Acre-Feet])</f>
        <v>0</v>
      </c>
      <c r="BB10" t="str">
        <f>_xlfn.XLOOKUP(FMP_Ranking[[#This Row],[FMP ID]],RawData[FMP_ID],RawData[SourceID])</f>
        <v>N/A</v>
      </c>
      <c r="BC10" t="str">
        <f>_xlfn.XLOOKUP(FMP_Ranking[[#This Row],[FMP ID]],RawData[FMP_ID],RawData[WMS_ID])</f>
        <v>N/A</v>
      </c>
      <c r="BD10" t="str">
        <f>_xlfn.XLOOKUP(FMP_Ranking[[#This Row],[FMP ID]],RawData[FMP_ID],RawData[Water Supply Yield Ranking])</f>
        <v>No impact on water supply</v>
      </c>
      <c r="BE10">
        <f>_xlfn.XLOOKUP(FMP_Ranking[[#This Row],[FMP ID]],RawData[FMP_ID],RawData[Score 7])</f>
        <v>0</v>
      </c>
      <c r="BF10" s="250">
        <f>_xlfn.XLOOKUP(FMP_Ranking[[#This Row],[FMP ID]],RawData[FMP_ID],RawData[SVI])</f>
        <v>0.1817999929189682</v>
      </c>
      <c r="BG10" t="str">
        <f>_xlfn.XLOOKUP(FMP_Ranking[[#This Row],[FMP ID]],RawData[FMP_ID],RawData[Social Vulnerability Ranking])</f>
        <v>SVI between 0.01-0.25 (low vulnerability)</v>
      </c>
      <c r="BH10" s="252">
        <f>_xlfn.XLOOKUP(FMP_Ranking[[#This Row],[FMP ID]],RawData[FMP_ID],RawData[Score 8])</f>
        <v>1</v>
      </c>
      <c r="BI10">
        <f>_xlfn.XLOOKUP(FMP_Ranking[[#This Row],[FMP ID]],RawData[FMP_ID],RawData[% Nature Based Solution by Cost])</f>
        <v>0</v>
      </c>
      <c r="BJ10" t="str">
        <f>_xlfn.XLOOKUP(FMP_Ranking[[#This Row],[FMP ID]],RawData[FMP_ID],RawData[Nature-Based Solutions Ranking])</f>
        <v>&lt;25% of the project cost is nature-based</v>
      </c>
      <c r="BK10">
        <f>_xlfn.XLOOKUP(FMP_Ranking[[#This Row],[FMP ID]],RawData[FMP_ID],RawData[Score 9])</f>
        <v>1</v>
      </c>
      <c r="BL10" s="250" t="str">
        <f>_xlfn.XLOOKUP(FMP_Ranking[[#This Row],[FMP ID]],RawData[FMP_ID],RawData[Multiple Benefits Description])</f>
        <v>Creation of green open space</v>
      </c>
      <c r="BM10" t="str">
        <f>_xlfn.XLOOKUP(FMP_Ranking[[#This Row],[FMP ID]],RawData[FMP_ID],RawData[Multiple Benefit Ranking])</f>
        <v>Project delivers benefits in only 1 wider benefit category</v>
      </c>
      <c r="BN10" s="252">
        <f>_xlfn.XLOOKUP(FMP_Ranking[[#This Row],[FMP ID]],RawData[FMP_ID],RawData[Score 10])</f>
        <v>1</v>
      </c>
      <c r="BO10">
        <f>_xlfn.XLOOKUP(FMP_Ranking[[#This Row],[FMP ID]],RawData[FMP_ID],RawData[O&amp;M Cost (Annual)])</f>
        <v>0</v>
      </c>
      <c r="BP10" t="str">
        <f>_xlfn.XLOOKUP(FMP_Ranking[[#This Row],[FMP ID]],RawData[FMP_ID],RawData[Operations and Maintenance Ranking])</f>
        <v>Project will not require any ongoing operation and maintenance (low);</v>
      </c>
      <c r="BQ10">
        <f>_xlfn.XLOOKUP(FMP_Ranking[[#This Row],[FMP ID]],RawData[FMP_ID],RawData[Score 11])</f>
        <v>10</v>
      </c>
      <c r="BR10" s="250" t="str">
        <f>_xlfn.XLOOKUP(FMP_Ranking[[#This Row],[FMP ID]],RawData[FMP_ID],RawData[Administrative, Regulatory and Other Obstacle Ranking])</f>
        <v>Project has a typical number of administrative, regulatory and limitations / requirements</v>
      </c>
      <c r="BS10" s="252">
        <f>_xlfn.XLOOKUP(FMP_Ranking[[#This Row],[FMP ID]],RawData[FMP_ID],RawData[Score 12])</f>
        <v>6</v>
      </c>
      <c r="BT10" t="str">
        <f>_xlfn.XLOOKUP(FMP_Ranking[[#This Row],[FMP ID]],RawData[FMP_ID],RawData[Environmental Benefit Ranking])</f>
        <v>Project will deliver a low level of environmental benefits (1 category)</v>
      </c>
      <c r="BU10">
        <f>_xlfn.XLOOKUP(FMP_Ranking[[#This Row],[FMP ID]],RawData[FMP_ID],RawData[Score 13])</f>
        <v>3</v>
      </c>
      <c r="BV10" s="250" t="str">
        <f>_xlfn.XLOOKUP(FMP_Ranking[[#This Row],[FMP ID]],RawData[FMP_ID],RawData[Environmental Impact Ranking])</f>
        <v>Project has no adverse environmental impacts</v>
      </c>
      <c r="BW10" s="252">
        <f>_xlfn.XLOOKUP(FMP_Ranking[[#This Row],[FMP ID]],RawData[FMP_ID],RawData[Score 14])</f>
        <v>10</v>
      </c>
      <c r="BX10">
        <f>_xlfn.XLOOKUP(FMP_Ranking[[#This Row],[FMP ID]],RawData[FMP_ID],RawData[Traffic Count for LWC Project])</f>
        <v>0</v>
      </c>
      <c r="BY10" t="str">
        <f>_xlfn.XLOOKUP(FMP_Ranking[[#This Row],[FMP ID]],RawData[FMP_ID],RawData[Mobility Ranking])</f>
        <v>Project provides no change to major, minor, or emergency access routes in the project area.</v>
      </c>
      <c r="BZ10">
        <f>_xlfn.XLOOKUP(FMP_Ranking[[#This Row],[FMP ID]],RawData[FMP_ID],RawData[Score 15])</f>
        <v>0</v>
      </c>
      <c r="CA10" s="250"/>
      <c r="CB1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9.4018470817264852</v>
      </c>
      <c r="CC10" s="263">
        <f>_xlfn.RANK.EQ(FMP_Ranking[[#This Row],[Weighted Score Based on Normalized Reported Factors]],FMP_Ranking[Weighted Score Based on Normalized Reported Factors],0)</f>
        <v>35</v>
      </c>
      <c r="CD1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73</v>
      </c>
      <c r="CE1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16.249999999999996</v>
      </c>
      <c r="CF10">
        <f>_xlfn.RANK.EQ(FMP_Ranking[[#This Row],[Project Details Weighted Score]],FMP_Ranking[Project Details Weighted Score],0)</f>
        <v>3</v>
      </c>
      <c r="CG10" s="262">
        <f>FMP_Ranking[[#This Row],[Project Details Weighted Score]]+FMP_Ranking[[#This Row],[Weighted Score Based on Normalized Reported Factors]]</f>
        <v>25.65184708172648</v>
      </c>
      <c r="CH10" s="245">
        <f>_xlfn.RANK.EQ(FMP_Ranking[[#This Row],[Total Score]],FMP_Ranking[Total Score],0)</f>
        <v>4</v>
      </c>
      <c r="CI1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9.4018470817264852</v>
      </c>
      <c r="CJ10" s="239"/>
      <c r="CK10" s="239"/>
      <c r="CT10"/>
    </row>
    <row r="11" spans="1:104" ht="12" customHeight="1" x14ac:dyDescent="0.25">
      <c r="A11" t="s">
        <v>1826</v>
      </c>
      <c r="B11">
        <f>_xlfn.XLOOKUP(FMP_Ranking[[#This Row],[FMP ID]],RawData[FMP_ID],RawData[RFPG_NUM])</f>
        <v>12</v>
      </c>
      <c r="C11" t="str">
        <f>_xlfn.XLOOKUP(FMP_Ranking[[#This Row],[FMP ID]],RawData[FMP_ID],RawData[FMP_NAME])</f>
        <v>Concepcion Creek Improvements Project</v>
      </c>
      <c r="D11" t="str">
        <f>_xlfn.XLOOKUP(FMP_Ranking[[#This Row],[FMP ID]],RawData[FMP_ID],RawData[FMP_DESCR])</f>
        <v>Ph1. 54-ac detention, property acquisition and 10,000ft of storm drain systems and road reconstruction. Ph2. 1.36mi of Concepcion Creek channel improvements. Ph3. 2,300ft of (3)10x8 MBC systems</v>
      </c>
      <c r="E11" s="247">
        <f>_xlfn.XLOOKUP(FMP_Ranking[[#This Row],[FMP ID]],RawData[FMP_ID],RawData[FMP_COST])</f>
        <v>240222000</v>
      </c>
      <c r="F11" s="344" t="str">
        <f>_xlfn.XLOOKUP(FMP_Ranking[[#This Row],[FMP ID]],RawData[FMP_ID],RawData[EMER_NEED])</f>
        <v>Yes</v>
      </c>
      <c r="G11" s="252">
        <f>IF(FMP_Ranking[[#This Row],[Emergency Need Raw]]="Yes",10,0)</f>
        <v>10</v>
      </c>
      <c r="H11" s="245">
        <f>_xlfn.XLOOKUP(FMP_Ranking[[#This Row],[FMP ID]],RawData[FMP_ID],RawData[STRUCT_100])</f>
        <v>298</v>
      </c>
      <c r="I11" s="245">
        <f>_xlfn.XLOOKUP(FMP_Ranking[[#This Row],[FMP ID]],RawData[FMP_ID],RawData[RES_STRUCT100])</f>
        <v>275</v>
      </c>
      <c r="J11">
        <f>_xlfn.XLOOKUP(FMP_Ranking[[#This Row],[FMP ID]],RawData[FMP_ID],RawData[POP100])</f>
        <v>790</v>
      </c>
      <c r="K11" s="245">
        <f>_xlfn.XLOOKUP(FMP_Ranking[[#This Row],[FMP ID]],RawData[FMP_ID],RawData[CRITFAC100])</f>
        <v>0</v>
      </c>
      <c r="L11">
        <f>_xlfn.XLOOKUP(FMP_Ranking[[#This Row],[FMP ID]],RawData[FMP_ID],RawData[LWC])</f>
        <v>0</v>
      </c>
      <c r="M11" s="245">
        <f>_xlfn.XLOOKUP(FMP_Ranking[[#This Row],[FMP ID]],RawData[FMP_ID],RawData[ROADCLS])</f>
        <v>0</v>
      </c>
      <c r="N11">
        <f>_xlfn.XLOOKUP(FMP_Ranking[[#This Row],[FMP ID]],RawData[FMP_ID],RawData[ROAD_MILES100])</f>
        <v>1.5</v>
      </c>
      <c r="O11" s="245">
        <f>_xlfn.XLOOKUP(FMP_Ranking[[#This Row],[FMP ID]],RawData[FMP_ID],RawData[FARMACRE100])</f>
        <v>0</v>
      </c>
      <c r="P11">
        <f>_xlfn.XLOOKUP(FMP_Ranking[[#This Row],[FMP ID]],RawData[FMP_ID],RawData[REDSTRUCT100])</f>
        <v>2772</v>
      </c>
      <c r="Q11" s="245">
        <f>_xlfn.XLOOKUP(FMP_Ranking[[#This Row],[FMP ID]],RawData[FMP_ID],RawData[REMSTRC100])</f>
        <v>2335</v>
      </c>
      <c r="R11" s="258">
        <f>IF(FMP_Ranking[[#This Row],[Structures 100 Raw]]=0,0,(IF(FMP_Ranking[[#This Row],[Removed Structures 100 Raw]]&gt;FMP_Ranking[[#This Row],[Structures 100 Raw]],100,FMP_Ranking[[#This Row],[Removed Structures 100 Raw]]/FMP_Ranking[[#This Row],[Structures 100 Raw]]*100)))</f>
        <v>100</v>
      </c>
      <c r="S11" s="245">
        <f>_xlfn.XLOOKUP(FMP_Ranking[[#This Row],[FMP ID]],RawData[FMP_ID],RawData[REMRESSTRC100])</f>
        <v>1251</v>
      </c>
      <c r="T11" s="245">
        <f>_xlfn.XLOOKUP(FMP_Ranking[[#This Row],[FMP ID]],RawData[FMP_ID],RawData[REMPOP100])</f>
        <v>3753</v>
      </c>
      <c r="U11">
        <f>_xlfn.XLOOKUP(FMP_Ranking[[#This Row],[FMP ID]],RawData[FMP_ID],RawData[REMCRITFAC100])</f>
        <v>0</v>
      </c>
      <c r="V11" s="245">
        <f>_xlfn.XLOOKUP(FMP_Ranking[[#This Row],[FMP ID]],RawData[FMP_ID],RawData[REMLWC100])</f>
        <v>0</v>
      </c>
      <c r="W11" s="245">
        <f>_xlfn.XLOOKUP(FMP_Ranking[[#This Row],[FMP ID]],RawData[FMP_ID],RawData[REMROADCLS])</f>
        <v>0</v>
      </c>
      <c r="X11">
        <f>_xlfn.XLOOKUP(FMP_Ranking[[#This Row],[FMP ID]],RawData[FMP_ID],RawData[REMRDLEN100])</f>
        <v>1</v>
      </c>
      <c r="Y11" s="245">
        <f>_xlfn.XLOOKUP(FMP_Ranking[[#This Row],[FMP ID]],RawData[FMP_ID],RawData[REMFRMACRE100])</f>
        <v>0</v>
      </c>
      <c r="Z11" s="255">
        <f>_xlfn.XLOOKUP(FMP_Ranking[[#This Row],[FMP ID]],RawData[FMP_ID],RawData[COSTSTRUCT])</f>
        <v>87461</v>
      </c>
      <c r="AA11">
        <f>_xlfn.XLOOKUP(FMP_Ranking[[#This Row],[FMP ID]],RawData[FMP_ID],RawData[NATURE])</f>
        <v>0</v>
      </c>
      <c r="AB11" s="250">
        <f>_xlfn.XLOOKUP(FMP_Ranking[[#This Row],[FMP ID]],RawData[FMP_ID],RawData[BC_RATIO])</f>
        <v>0.10000000149011611</v>
      </c>
      <c r="AC11">
        <f>IF(FMP_Ranking[[#This Row],[BCA Raw]]&gt;1,1,0)</f>
        <v>0</v>
      </c>
      <c r="AD11" s="250" t="str">
        <f>_xlfn.XLOOKUP(FMP_Ranking[[#This Row],[FMP ID]],RawData[FMP_ID],RawData[WATER_SUP])</f>
        <v>No</v>
      </c>
      <c r="AE11" s="257">
        <f>IF(FMP_Ranking[[#This Row],[Water Supply Raw]]="Yes",1,0)</f>
        <v>0</v>
      </c>
      <c r="AF11">
        <f>_xlfn.XLOOKUP(FMP_Ranking[[#This Row],[FMP ID]],RawData[FMP_ID],RawData[Average Flood Depth (100yr)])</f>
        <v>0.5</v>
      </c>
      <c r="AG11" s="346" t="str">
        <f>_xlfn.XLOOKUP(FMP_Ranking[[#This Row],[FMP ID]],RawData[FMP_ID],RawData[PREPROJLOS])</f>
        <v>Less than the 100 year</v>
      </c>
      <c r="AH11">
        <f>_xlfn.XLOOKUP(FMP_Ranking[[#This Row],[FMP ID]],RawData[FMP_ID],RawData[Score 1])</f>
        <v>4</v>
      </c>
      <c r="AI11" s="250">
        <f>_xlfn.XLOOKUP(FMP_Ranking[[#This Row],[FMP ID]],RawData[FMP_ID],RawData[Community Population Served])</f>
        <v>1555370</v>
      </c>
      <c r="AJ11">
        <f>_xlfn.XLOOKUP(FMP_Ranking[[#This Row],[FMP ID]],RawData[FMP_ID],RawData[Flood Plain Population])</f>
        <v>2772</v>
      </c>
      <c r="AK11" s="346" t="str">
        <f>_xlfn.XLOOKUP(FMP_Ranking[[#This Row],[FMP ID]],RawData[FMP_ID],RawData[Severity Ranking: Community Need (% Population)])</f>
        <v>&lt;25% of project community affected</v>
      </c>
      <c r="AL11" s="252">
        <f>_xlfn.XLOOKUP(FMP_Ranking[[#This Row],[FMP ID]],RawData[FMP_ID],RawData[Score 2])</f>
        <v>1</v>
      </c>
      <c r="AM11">
        <f>_xlfn.XLOOKUP(FMP_Ranking[[#This Row],[FMP ID]],RawData[FMP_ID],RawData['# of Structures Removed from 1% Annual Chance FP])</f>
        <v>2335</v>
      </c>
      <c r="AN11" t="str">
        <f>_xlfn.XLOOKUP(FMP_Ranking[[#This Row],[FMP ID]],RawData[FMP_ID],RawData[Flood Risk Reduction])</f>
        <v>Reduced risk to &lt;50% of structures in floodplain</v>
      </c>
      <c r="AO11">
        <f>_xlfn.XLOOKUP(FMP_Ranking[[#This Row],[FMP ID]],RawData[FMP_ID],RawData[[Score 3 ]])</f>
        <v>4</v>
      </c>
      <c r="AP11" s="250">
        <f>_xlfn.XLOOKUP(FMP_Ranking[[#This Row],[FMP ID]],RawData[FMP_ID],RawData['# of Structures with Reduced 1% Annual Chance Flood Risk])</f>
        <v>2335</v>
      </c>
      <c r="AQ11">
        <f>_xlfn.XLOOKUP(FMP_Ranking[[#This Row],[FMP ID]],RawData[FMP_ID],RawData[Pre-Project Damage $])</f>
        <v>34567992</v>
      </c>
      <c r="AR11">
        <f>_xlfn.XLOOKUP(FMP_Ranking[[#This Row],[FMP ID]],RawData[FMP_ID],RawData[Post-Project Damage $])</f>
        <v>18754120</v>
      </c>
      <c r="AS11" t="str">
        <f>_xlfn.XLOOKUP(FMP_Ranking[[#This Row],[FMP ID]],RawData[FMP_ID],RawData[Flood Damage Reduction])</f>
        <v>Flood damage reduction &gt; 25%</v>
      </c>
      <c r="AT11" s="252">
        <f>_xlfn.XLOOKUP(FMP_Ranking[[#This Row],[FMP ID]],RawData[FMP_ID],RawData[Score 4])</f>
        <v>4</v>
      </c>
      <c r="AU11">
        <f>_xlfn.XLOOKUP(FMP_Ranking[[#This Row],[FMP ID]],RawData[FMP_ID],RawData['# of Critical Faciliites Removed from 1% Annual Chance FP])</f>
        <v>0</v>
      </c>
      <c r="AV11" t="str">
        <f>_xlfn.XLOOKUP(FMP_Ranking[[#This Row],[FMP ID]],RawData[FMP_ID],RawData[Reduction in Critical Facilities Flood Risk])</f>
        <v>Reduced risk for 0 structures in floodplain</v>
      </c>
      <c r="AW11">
        <f>_xlfn.XLOOKUP(FMP_Ranking[[#This Row],[FMP ID]],RawData[FMP_ID],RawData[Score 5])</f>
        <v>0</v>
      </c>
      <c r="AX11" s="250">
        <f>_xlfn.XLOOKUP(FMP_Ranking[[#This Row],[FMP ID]],RawData[FMP_ID],RawData[Adjusted Injurt Risk (%)])</f>
        <v>25.5</v>
      </c>
      <c r="AY11" t="str">
        <f>_xlfn.XLOOKUP(FMP_Ranking[[#This Row],[FMP ID]],RawData[FMP_ID],RawData[Life and Safety Ranking (Injury/Loss of Life)2])</f>
        <v>Life/injury risk percentage &gt;40%</v>
      </c>
      <c r="AZ11" s="252">
        <f>_xlfn.XLOOKUP(FMP_Ranking[[#This Row],[FMP ID]],RawData[FMP_ID],RawData[Score 6])</f>
        <v>8</v>
      </c>
      <c r="BA11">
        <f>_xlfn.XLOOKUP(FMP_Ranking[[#This Row],[FMP ID]],RawData[FMP_ID],RawData[Water Supply Benefit in Acre-Feet])</f>
        <v>0</v>
      </c>
      <c r="BB11">
        <f>_xlfn.XLOOKUP(FMP_Ranking[[#This Row],[FMP ID]],RawData[FMP_ID],RawData[SourceID])</f>
        <v>0</v>
      </c>
      <c r="BC11">
        <f>_xlfn.XLOOKUP(FMP_Ranking[[#This Row],[FMP ID]],RawData[FMP_ID],RawData[WMS_ID])</f>
        <v>0</v>
      </c>
      <c r="BD11" t="str">
        <f>_xlfn.XLOOKUP(FMP_Ranking[[#This Row],[FMP ID]],RawData[FMP_ID],RawData[Water Supply Yield Ranking])</f>
        <v>No impact on water supply</v>
      </c>
      <c r="BE11">
        <f>_xlfn.XLOOKUP(FMP_Ranking[[#This Row],[FMP ID]],RawData[FMP_ID],RawData[Score 7])</f>
        <v>0</v>
      </c>
      <c r="BF11" s="250">
        <f>_xlfn.XLOOKUP(FMP_Ranking[[#This Row],[FMP ID]],RawData[FMP_ID],RawData[SVI])</f>
        <v>0.91509997844696045</v>
      </c>
      <c r="BG11" t="str">
        <f>_xlfn.XLOOKUP(FMP_Ranking[[#This Row],[FMP ID]],RawData[FMP_ID],RawData[Social Vulnerability Ranking])</f>
        <v>SVI between 0.75-1.00 (high vulnerability)</v>
      </c>
      <c r="BH11" s="252">
        <f>_xlfn.XLOOKUP(FMP_Ranking[[#This Row],[FMP ID]],RawData[FMP_ID],RawData[Score 8])</f>
        <v>10</v>
      </c>
      <c r="BI11">
        <f>_xlfn.XLOOKUP(FMP_Ranking[[#This Row],[FMP ID]],RawData[FMP_ID],RawData[% Nature Based Solution by Cost])</f>
        <v>0</v>
      </c>
      <c r="BJ11" t="str">
        <f>_xlfn.XLOOKUP(FMP_Ranking[[#This Row],[FMP ID]],RawData[FMP_ID],RawData[Nature-Based Solutions Ranking])</f>
        <v>&lt;25% of the project cost is nature-based</v>
      </c>
      <c r="BK11">
        <f>_xlfn.XLOOKUP(FMP_Ranking[[#This Row],[FMP ID]],RawData[FMP_ID],RawData[Score 9])</f>
        <v>1</v>
      </c>
      <c r="BL11" s="250" t="str">
        <f>_xlfn.XLOOKUP(FMP_Ranking[[#This Row],[FMP ID]],RawData[FMP_ID],RawData[Multiple Benefits Description])</f>
        <v>Recreational, Transportation, Local Economic Impacts</v>
      </c>
      <c r="BM11" t="str">
        <f>_xlfn.XLOOKUP(FMP_Ranking[[#This Row],[FMP ID]],RawData[FMP_ID],RawData[Multiple Benefit Ranking])</f>
        <v>Project delivers benefits in 3 wider benefit categories</v>
      </c>
      <c r="BN11" s="252">
        <f>_xlfn.XLOOKUP(FMP_Ranking[[#This Row],[FMP ID]],RawData[FMP_ID],RawData[Score 10])</f>
        <v>7</v>
      </c>
      <c r="BO11">
        <f>_xlfn.XLOOKUP(FMP_Ranking[[#This Row],[FMP ID]],RawData[FMP_ID],RawData[O&amp;M Cost (Annual)])</f>
        <v>0</v>
      </c>
      <c r="BP11">
        <f>_xlfn.XLOOKUP(FMP_Ranking[[#This Row],[FMP ID]],RawData[FMP_ID],RawData[Operations and Maintenance Ranking])</f>
        <v>0</v>
      </c>
      <c r="BQ11">
        <f>_xlfn.XLOOKUP(FMP_Ranking[[#This Row],[FMP ID]],RawData[FMP_ID],RawData[Score 11])</f>
        <v>0</v>
      </c>
      <c r="BR11" s="250" t="str">
        <f>_xlfn.XLOOKUP(FMP_Ranking[[#This Row],[FMP ID]],RawData[FMP_ID],RawData[Administrative, Regulatory and Other Obstacle Ranking])</f>
        <v>Project has a high number of administrative, regulatory and limitations / requirements</v>
      </c>
      <c r="BS11" s="252">
        <f>_xlfn.XLOOKUP(FMP_Ranking[[#This Row],[FMP ID]],RawData[FMP_ID],RawData[Score 12])</f>
        <v>2</v>
      </c>
      <c r="BT11" t="str">
        <f>_xlfn.XLOOKUP(FMP_Ranking[[#This Row],[FMP ID]],RawData[FMP_ID],RawData[Environmental Benefit Ranking])</f>
        <v>Project does not provide any environmental benefits</v>
      </c>
      <c r="BU11">
        <f>_xlfn.XLOOKUP(FMP_Ranking[[#This Row],[FMP ID]],RawData[FMP_ID],RawData[Score 13])</f>
        <v>0</v>
      </c>
      <c r="BV11" s="250" t="str">
        <f>_xlfn.XLOOKUP(FMP_Ranking[[#This Row],[FMP ID]],RawData[FMP_ID],RawData[Environmental Impact Ranking])</f>
        <v>Project has no adverse environmental impacts</v>
      </c>
      <c r="BW11" s="252">
        <f>_xlfn.XLOOKUP(FMP_Ranking[[#This Row],[FMP ID]],RawData[FMP_ID],RawData[Score 14])</f>
        <v>10</v>
      </c>
      <c r="BX11">
        <f>_xlfn.XLOOKUP(FMP_Ranking[[#This Row],[FMP ID]],RawData[FMP_ID],RawData[Traffic Count for LWC Project])</f>
        <v>0</v>
      </c>
      <c r="BY11"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1">
        <f>_xlfn.XLOOKUP(FMP_Ranking[[#This Row],[FMP ID]],RawData[FMP_ID],RawData[Score 15])</f>
        <v>4</v>
      </c>
      <c r="CA11" s="250"/>
      <c r="CB1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13.157206415857097</v>
      </c>
      <c r="CC11" s="263">
        <f>_xlfn.RANK.EQ(FMP_Ranking[[#This Row],[Weighted Score Based on Normalized Reported Factors]],FMP_Ranking[Weighted Score Based on Normalized Reported Factors],0)</f>
        <v>6</v>
      </c>
      <c r="CD1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55</v>
      </c>
      <c r="CE1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12.25</v>
      </c>
      <c r="CF11">
        <f>_xlfn.RANK.EQ(FMP_Ranking[[#This Row],[Project Details Weighted Score]],FMP_Ranking[Project Details Weighted Score],0)</f>
        <v>47</v>
      </c>
      <c r="CG11" s="262">
        <f>FMP_Ranking[[#This Row],[Project Details Weighted Score]]+FMP_Ranking[[#This Row],[Weighted Score Based on Normalized Reported Factors]]</f>
        <v>25.407206415857097</v>
      </c>
      <c r="CH11" s="245">
        <f>_xlfn.RANK.EQ(FMP_Ranking[[#This Row],[Total Score]],FMP_Ranking[Total Score],0)</f>
        <v>5</v>
      </c>
      <c r="CI1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13.157206415857097</v>
      </c>
      <c r="CJ11" s="239"/>
      <c r="CK11" s="239"/>
      <c r="CT11"/>
    </row>
    <row r="12" spans="1:104" ht="12" customHeight="1" x14ac:dyDescent="0.25">
      <c r="A12" t="s">
        <v>1756</v>
      </c>
      <c r="B12">
        <f>_xlfn.XLOOKUP(FMP_Ranking[[#This Row],[FMP ID]],RawData[FMP_ID],RawData[RFPG_NUM])</f>
        <v>12</v>
      </c>
      <c r="C12" t="str">
        <f>_xlfn.XLOOKUP(FMP_Ranking[[#This Row],[FMP ID]],RawData[FMP_ID],RawData[FMP_NAME])</f>
        <v>Lewis Creek  Alternative 1 Phase 1 &amp; 2</v>
      </c>
      <c r="D12" t="str">
        <f>_xlfn.XLOOKUP(FMP_Ranking[[#This Row],[FMP ID]],RawData[FMP_ID],RawData[FMP_DESCR])</f>
        <v>Channel improvement, roadway improvement</v>
      </c>
      <c r="E12" s="247">
        <f>_xlfn.XLOOKUP(FMP_Ranking[[#This Row],[FMP ID]],RawData[FMP_ID],RawData[FMP_COST])</f>
        <v>6021778</v>
      </c>
      <c r="F12" s="344" t="str">
        <f>_xlfn.XLOOKUP(FMP_Ranking[[#This Row],[FMP ID]],RawData[FMP_ID],RawData[EMER_NEED])</f>
        <v>Yes</v>
      </c>
      <c r="G12" s="252">
        <f>IF(FMP_Ranking[[#This Row],[Emergency Need Raw]]="Yes",10,0)</f>
        <v>10</v>
      </c>
      <c r="H12" s="245">
        <f>_xlfn.XLOOKUP(FMP_Ranking[[#This Row],[FMP ID]],RawData[FMP_ID],RawData[STRUCT_100])</f>
        <v>3</v>
      </c>
      <c r="I12" s="245">
        <f>_xlfn.XLOOKUP(FMP_Ranking[[#This Row],[FMP ID]],RawData[FMP_ID],RawData[RES_STRUCT100])</f>
        <v>3</v>
      </c>
      <c r="J12">
        <f>_xlfn.XLOOKUP(FMP_Ranking[[#This Row],[FMP ID]],RawData[FMP_ID],RawData[POP100])</f>
        <v>2</v>
      </c>
      <c r="K12" s="245">
        <f>_xlfn.XLOOKUP(FMP_Ranking[[#This Row],[FMP ID]],RawData[FMP_ID],RawData[CRITFAC100])</f>
        <v>0</v>
      </c>
      <c r="L12">
        <f>_xlfn.XLOOKUP(FMP_Ranking[[#This Row],[FMP ID]],RawData[FMP_ID],RawData[LWC])</f>
        <v>1</v>
      </c>
      <c r="M12" s="245">
        <f>_xlfn.XLOOKUP(FMP_Ranking[[#This Row],[FMP ID]],RawData[FMP_ID],RawData[ROADCLS])</f>
        <v>2</v>
      </c>
      <c r="N12">
        <f>_xlfn.XLOOKUP(FMP_Ranking[[#This Row],[FMP ID]],RawData[FMP_ID],RawData[ROAD_MILES100])</f>
        <v>0.14699999988079071</v>
      </c>
      <c r="O12" s="245">
        <f>_xlfn.XLOOKUP(FMP_Ranking[[#This Row],[FMP ID]],RawData[FMP_ID],RawData[FARMACRE100])</f>
        <v>0</v>
      </c>
      <c r="P12">
        <f>_xlfn.XLOOKUP(FMP_Ranking[[#This Row],[FMP ID]],RawData[FMP_ID],RawData[REDSTRUCT100])</f>
        <v>0</v>
      </c>
      <c r="Q12" s="245">
        <f>_xlfn.XLOOKUP(FMP_Ranking[[#This Row],[FMP ID]],RawData[FMP_ID],RawData[REMSTRC100])</f>
        <v>12</v>
      </c>
      <c r="R12" s="258">
        <f>IF(FMP_Ranking[[#This Row],[Structures 100 Raw]]=0,0,(IF(FMP_Ranking[[#This Row],[Removed Structures 100 Raw]]&gt;FMP_Ranking[[#This Row],[Structures 100 Raw]],100,FMP_Ranking[[#This Row],[Removed Structures 100 Raw]]/FMP_Ranking[[#This Row],[Structures 100 Raw]]*100)))</f>
        <v>100</v>
      </c>
      <c r="S12" s="245">
        <f>_xlfn.XLOOKUP(FMP_Ranking[[#This Row],[FMP ID]],RawData[FMP_ID],RawData[REMRESSTRC100])</f>
        <v>0</v>
      </c>
      <c r="T12" s="245">
        <f>_xlfn.XLOOKUP(FMP_Ranking[[#This Row],[FMP ID]],RawData[FMP_ID],RawData[REMPOP100])</f>
        <v>36</v>
      </c>
      <c r="U12">
        <f>_xlfn.XLOOKUP(FMP_Ranking[[#This Row],[FMP ID]],RawData[FMP_ID],RawData[REMCRITFAC100])</f>
        <v>0</v>
      </c>
      <c r="V12" s="245">
        <f>_xlfn.XLOOKUP(FMP_Ranking[[#This Row],[FMP ID]],RawData[FMP_ID],RawData[REMLWC100])</f>
        <v>0</v>
      </c>
      <c r="W12" s="245">
        <f>_xlfn.XLOOKUP(FMP_Ranking[[#This Row],[FMP ID]],RawData[FMP_ID],RawData[REMROADCLS])</f>
        <v>0</v>
      </c>
      <c r="X12">
        <f>_xlfn.XLOOKUP(FMP_Ranking[[#This Row],[FMP ID]],RawData[FMP_ID],RawData[REMRDLEN100])</f>
        <v>0</v>
      </c>
      <c r="Y12" s="245">
        <f>_xlfn.XLOOKUP(FMP_Ranking[[#This Row],[FMP ID]],RawData[FMP_ID],RawData[REMFRMACRE100])</f>
        <v>0</v>
      </c>
      <c r="Z12" s="255">
        <f>_xlfn.XLOOKUP(FMP_Ranking[[#This Row],[FMP ID]],RawData[FMP_ID],RawData[COSTSTRUCT])</f>
        <v>151896</v>
      </c>
      <c r="AA12">
        <f>_xlfn.XLOOKUP(FMP_Ranking[[#This Row],[FMP ID]],RawData[FMP_ID],RawData[NATURE])</f>
        <v>0</v>
      </c>
      <c r="AB12" s="250">
        <f>_xlfn.XLOOKUP(FMP_Ranking[[#This Row],[FMP ID]],RawData[FMP_ID],RawData[BC_RATIO])</f>
        <v>0.10999999940395359</v>
      </c>
      <c r="AC12">
        <f>IF(FMP_Ranking[[#This Row],[BCA Raw]]&gt;1,1,0)</f>
        <v>0</v>
      </c>
      <c r="AD12" s="250" t="str">
        <f>_xlfn.XLOOKUP(FMP_Ranking[[#This Row],[FMP ID]],RawData[FMP_ID],RawData[WATER_SUP])</f>
        <v>No</v>
      </c>
      <c r="AE12" s="257">
        <f>IF(FMP_Ranking[[#This Row],[Water Supply Raw]]="Yes",1,0)</f>
        <v>0</v>
      </c>
      <c r="AF12">
        <f>_xlfn.XLOOKUP(FMP_Ranking[[#This Row],[FMP ID]],RawData[FMP_ID],RawData[Average Flood Depth (100yr)])</f>
        <v>2.5</v>
      </c>
      <c r="AG12" s="346" t="str">
        <f>_xlfn.XLOOKUP(FMP_Ranking[[#This Row],[FMP ID]],RawData[FMP_ID],RawData[PREPROJLOS])</f>
        <v>Unknown</v>
      </c>
      <c r="AH12">
        <f>_xlfn.XLOOKUP(FMP_Ranking[[#This Row],[FMP ID]],RawData[FMP_ID],RawData[Score 1])</f>
        <v>10</v>
      </c>
      <c r="AI12" s="250">
        <f>_xlfn.XLOOKUP(FMP_Ranking[[#This Row],[FMP ID]],RawData[FMP_ID],RawData[Community Population Served])</f>
        <v>5867</v>
      </c>
      <c r="AJ12">
        <f>_xlfn.XLOOKUP(FMP_Ranking[[#This Row],[FMP ID]],RawData[FMP_ID],RawData[Flood Plain Population])</f>
        <v>9</v>
      </c>
      <c r="AK12" s="346" t="str">
        <f>_xlfn.XLOOKUP(FMP_Ranking[[#This Row],[FMP ID]],RawData[FMP_ID],RawData[Severity Ranking: Community Need (% Population)])</f>
        <v>&lt;25% of project community affected</v>
      </c>
      <c r="AL12" s="252">
        <f>_xlfn.XLOOKUP(FMP_Ranking[[#This Row],[FMP ID]],RawData[FMP_ID],RawData[Score 2])</f>
        <v>1</v>
      </c>
      <c r="AM12">
        <f>_xlfn.XLOOKUP(FMP_Ranking[[#This Row],[FMP ID]],RawData[FMP_ID],RawData['# of Structures Removed from 1% Annual Chance FP])</f>
        <v>12</v>
      </c>
      <c r="AN12" t="str">
        <f>_xlfn.XLOOKUP(FMP_Ranking[[#This Row],[FMP ID]],RawData[FMP_ID],RawData[Flood Risk Reduction])</f>
        <v>Reduced risk to &lt;50% of structures in floodplain</v>
      </c>
      <c r="AO12">
        <f>_xlfn.XLOOKUP(FMP_Ranking[[#This Row],[FMP ID]],RawData[FMP_ID],RawData[[Score 3 ]])</f>
        <v>4</v>
      </c>
      <c r="AP12" s="250">
        <f>_xlfn.XLOOKUP(FMP_Ranking[[#This Row],[FMP ID]],RawData[FMP_ID],RawData['# of Structures with Reduced 1% Annual Chance Flood Risk])</f>
        <v>36</v>
      </c>
      <c r="AQ12">
        <f>_xlfn.XLOOKUP(FMP_Ranking[[#This Row],[FMP ID]],RawData[FMP_ID],RawData[Pre-Project Damage $])</f>
        <v>0</v>
      </c>
      <c r="AR12">
        <f>_xlfn.XLOOKUP(FMP_Ranking[[#This Row],[FMP ID]],RawData[FMP_ID],RawData[Post-Project Damage $])</f>
        <v>0</v>
      </c>
      <c r="AS12">
        <f>_xlfn.XLOOKUP(FMP_Ranking[[#This Row],[FMP ID]],RawData[FMP_ID],RawData[Flood Damage Reduction])</f>
        <v>0</v>
      </c>
      <c r="AT12" s="252">
        <f>_xlfn.XLOOKUP(FMP_Ranking[[#This Row],[FMP ID]],RawData[FMP_ID],RawData[Score 4])</f>
        <v>0</v>
      </c>
      <c r="AU12">
        <f>_xlfn.XLOOKUP(FMP_Ranking[[#This Row],[FMP ID]],RawData[FMP_ID],RawData['# of Critical Faciliites Removed from 1% Annual Chance FP])</f>
        <v>0</v>
      </c>
      <c r="AV12" t="str">
        <f>_xlfn.XLOOKUP(FMP_Ranking[[#This Row],[FMP ID]],RawData[FMP_ID],RawData[Reduction in Critical Facilities Flood Risk])</f>
        <v>Reduced risk for 0 structures in floodplain</v>
      </c>
      <c r="AW12">
        <f>_xlfn.XLOOKUP(FMP_Ranking[[#This Row],[FMP ID]],RawData[FMP_ID],RawData[Score 5])</f>
        <v>0</v>
      </c>
      <c r="AX12" s="250">
        <f>_xlfn.XLOOKUP(FMP_Ranking[[#This Row],[FMP ID]],RawData[FMP_ID],RawData[Adjusted Injurt Risk (%)])</f>
        <v>162</v>
      </c>
      <c r="AY12" t="str">
        <f>_xlfn.XLOOKUP(FMP_Ranking[[#This Row],[FMP ID]],RawData[FMP_ID],RawData[Life and Safety Ranking (Injury/Loss of Life)2])</f>
        <v>Life/injury risk percentage &gt;50%</v>
      </c>
      <c r="AZ12" s="252">
        <f>_xlfn.XLOOKUP(FMP_Ranking[[#This Row],[FMP ID]],RawData[FMP_ID],RawData[Score 6])</f>
        <v>10</v>
      </c>
      <c r="BA12">
        <f>_xlfn.XLOOKUP(FMP_Ranking[[#This Row],[FMP ID]],RawData[FMP_ID],RawData[Water Supply Benefit in Acre-Feet])</f>
        <v>0</v>
      </c>
      <c r="BB12">
        <f>_xlfn.XLOOKUP(FMP_Ranking[[#This Row],[FMP ID]],RawData[FMP_ID],RawData[SourceID])</f>
        <v>0</v>
      </c>
      <c r="BC12">
        <f>_xlfn.XLOOKUP(FMP_Ranking[[#This Row],[FMP ID]],RawData[FMP_ID],RawData[WMS_ID])</f>
        <v>0</v>
      </c>
      <c r="BD12" t="str">
        <f>_xlfn.XLOOKUP(FMP_Ranking[[#This Row],[FMP ID]],RawData[FMP_ID],RawData[Water Supply Yield Ranking])</f>
        <v>No impact on water supply</v>
      </c>
      <c r="BE12">
        <f>_xlfn.XLOOKUP(FMP_Ranking[[#This Row],[FMP ID]],RawData[FMP_ID],RawData[Score 7])</f>
        <v>0</v>
      </c>
      <c r="BF12" s="250">
        <f>_xlfn.XLOOKUP(FMP_Ranking[[#This Row],[FMP ID]],RawData[FMP_ID],RawData[SVI])</f>
        <v>9.7450003027915955E-2</v>
      </c>
      <c r="BG12" t="str">
        <f>_xlfn.XLOOKUP(FMP_Ranking[[#This Row],[FMP ID]],RawData[FMP_ID],RawData[Social Vulnerability Ranking])</f>
        <v>SVI between 0.25-0.5 (low to moderate vulnerability)</v>
      </c>
      <c r="BH12" s="252">
        <f>_xlfn.XLOOKUP(FMP_Ranking[[#This Row],[FMP ID]],RawData[FMP_ID],RawData[Score 8])</f>
        <v>4</v>
      </c>
      <c r="BI12">
        <f>_xlfn.XLOOKUP(FMP_Ranking[[#This Row],[FMP ID]],RawData[FMP_ID],RawData[% Nature Based Solution by Cost])</f>
        <v>6.1399998664855957</v>
      </c>
      <c r="BJ12" t="str">
        <f>_xlfn.XLOOKUP(FMP_Ranking[[#This Row],[FMP ID]],RawData[FMP_ID],RawData[Nature-Based Solutions Ranking])</f>
        <v>&lt;25% of the project cost is nature-based</v>
      </c>
      <c r="BK12">
        <f>_xlfn.XLOOKUP(FMP_Ranking[[#This Row],[FMP ID]],RawData[FMP_ID],RawData[Score 9])</f>
        <v>1</v>
      </c>
      <c r="BL12" s="250" t="str">
        <f>_xlfn.XLOOKUP(FMP_Ranking[[#This Row],[FMP ID]],RawData[FMP_ID],RawData[Multiple Benefits Description])</f>
        <v>Social and quality of life, Transportation</v>
      </c>
      <c r="BM12" t="str">
        <f>_xlfn.XLOOKUP(FMP_Ranking[[#This Row],[FMP ID]],RawData[FMP_ID],RawData[Multiple Benefit Ranking])</f>
        <v>Project delivers benefits in 2 wider benefit categories</v>
      </c>
      <c r="BN12" s="252">
        <f>_xlfn.XLOOKUP(FMP_Ranking[[#This Row],[FMP ID]],RawData[FMP_ID],RawData[Score 10])</f>
        <v>4</v>
      </c>
      <c r="BO12">
        <f>_xlfn.XLOOKUP(FMP_Ranking[[#This Row],[FMP ID]],RawData[FMP_ID],RawData[O&amp;M Cost (Annual)])</f>
        <v>0</v>
      </c>
      <c r="BP12">
        <f>_xlfn.XLOOKUP(FMP_Ranking[[#This Row],[FMP ID]],RawData[FMP_ID],RawData[Operations and Maintenance Ranking])</f>
        <v>0</v>
      </c>
      <c r="BQ12">
        <f>_xlfn.XLOOKUP(FMP_Ranking[[#This Row],[FMP ID]],RawData[FMP_ID],RawData[Score 11])</f>
        <v>0</v>
      </c>
      <c r="BR12" s="250" t="str">
        <f>_xlfn.XLOOKUP(FMP_Ranking[[#This Row],[FMP ID]],RawData[FMP_ID],RawData[Administrative, Regulatory and Other Obstacle Ranking])</f>
        <v>Project has few administrative, regulatory and implementation limitations / requirements</v>
      </c>
      <c r="BS12" s="252">
        <f>_xlfn.XLOOKUP(FMP_Ranking[[#This Row],[FMP ID]],RawData[FMP_ID],RawData[Score 12])</f>
        <v>10</v>
      </c>
      <c r="BT12" t="str">
        <f>_xlfn.XLOOKUP(FMP_Ranking[[#This Row],[FMP ID]],RawData[FMP_ID],RawData[Environmental Benefit Ranking])</f>
        <v xml:space="preserve">Project will deliver a moderate level of environmental benefits (2-3 categories) </v>
      </c>
      <c r="BU12">
        <f>_xlfn.XLOOKUP(FMP_Ranking[[#This Row],[FMP ID]],RawData[FMP_ID],RawData[Score 13])</f>
        <v>6</v>
      </c>
      <c r="BV12" s="250" t="str">
        <f>_xlfn.XLOOKUP(FMP_Ranking[[#This Row],[FMP ID]],RawData[FMP_ID],RawData[Environmental Impact Ranking])</f>
        <v>Project has no adverse environmental impacts</v>
      </c>
      <c r="BW12" s="252">
        <f>_xlfn.XLOOKUP(FMP_Ranking[[#This Row],[FMP ID]],RawData[FMP_ID],RawData[Score 14])</f>
        <v>10</v>
      </c>
      <c r="BX12">
        <f>_xlfn.XLOOKUP(FMP_Ranking[[#This Row],[FMP ID]],RawData[FMP_ID],RawData[Traffic Count for LWC Project])</f>
        <v>0</v>
      </c>
      <c r="BY12" t="str">
        <f>_xlfn.XLOOKUP(FMP_Ranking[[#This Row],[FMP ID]],RawData[FMP_ID],RawData[Mobility Ranking])</f>
        <v>Project will protect all major access routes in floodplain and all emergency service access. Minor access routes are still flooded or have restricted access in local areas.</v>
      </c>
      <c r="BZ12">
        <f>_xlfn.XLOOKUP(FMP_Ranking[[#This Row],[FMP ID]],RawData[FMP_ID],RawData[Score 15])</f>
        <v>7</v>
      </c>
      <c r="CA12" s="250"/>
      <c r="CB1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10.026361952996893</v>
      </c>
      <c r="CC12" s="263">
        <f>_xlfn.RANK.EQ(FMP_Ranking[[#This Row],[Weighted Score Based on Normalized Reported Factors]],FMP_Ranking[Weighted Score Based on Normalized Reported Factors],0)</f>
        <v>27</v>
      </c>
      <c r="CD1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67</v>
      </c>
      <c r="CE1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15.250000000000002</v>
      </c>
      <c r="CF12">
        <f>_xlfn.RANK.EQ(FMP_Ranking[[#This Row],[Project Details Weighted Score]],FMP_Ranking[Project Details Weighted Score],0)</f>
        <v>7</v>
      </c>
      <c r="CG12" s="262">
        <f>FMP_Ranking[[#This Row],[Project Details Weighted Score]]+FMP_Ranking[[#This Row],[Weighted Score Based on Normalized Reported Factors]]</f>
        <v>25.276361952996893</v>
      </c>
      <c r="CH12" s="245">
        <f>_xlfn.RANK.EQ(FMP_Ranking[[#This Row],[Total Score]],FMP_Ranking[Total Score],0)</f>
        <v>6</v>
      </c>
      <c r="CI1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10.026361952996893</v>
      </c>
      <c r="CJ12" s="239"/>
      <c r="CK12" s="239"/>
      <c r="CT12"/>
    </row>
    <row r="13" spans="1:104" ht="12" customHeight="1" x14ac:dyDescent="0.25">
      <c r="A13" t="s">
        <v>1777</v>
      </c>
      <c r="B13">
        <f>_xlfn.XLOOKUP(FMP_Ranking[[#This Row],[FMP ID]],RawData[FMP_ID],RawData[RFPG_NUM])</f>
        <v>12</v>
      </c>
      <c r="C13" t="str">
        <f>_xlfn.XLOOKUP(FMP_Ranking[[#This Row],[FMP ID]],RawData[FMP_ID],RawData[FMP_NAME])</f>
        <v>Lewis Creek Main</v>
      </c>
      <c r="D13" t="str">
        <f>_xlfn.XLOOKUP(FMP_Ranking[[#This Row],[FMP ID]],RawData[FMP_ID],RawData[FMP_DESCR])</f>
        <v>High water detection system. System includes warning signs, with flashers and automatic arm barricade.</v>
      </c>
      <c r="E13" s="247">
        <f>_xlfn.XLOOKUP(FMP_Ranking[[#This Row],[FMP ID]],RawData[FMP_ID],RawData[FMP_COST])</f>
        <v>165184</v>
      </c>
      <c r="F13" s="344" t="str">
        <f>_xlfn.XLOOKUP(FMP_Ranking[[#This Row],[FMP ID]],RawData[FMP_ID],RawData[EMER_NEED])</f>
        <v>Yes</v>
      </c>
      <c r="G13" s="252">
        <f>IF(FMP_Ranking[[#This Row],[Emergency Need Raw]]="Yes",10,0)</f>
        <v>10</v>
      </c>
      <c r="H13" s="245">
        <f>_xlfn.XLOOKUP(FMP_Ranking[[#This Row],[FMP ID]],RawData[FMP_ID],RawData[STRUCT_100])</f>
        <v>3</v>
      </c>
      <c r="I13" s="245">
        <f>_xlfn.XLOOKUP(FMP_Ranking[[#This Row],[FMP ID]],RawData[FMP_ID],RawData[RES_STRUCT100])</f>
        <v>3</v>
      </c>
      <c r="J13">
        <f>_xlfn.XLOOKUP(FMP_Ranking[[#This Row],[FMP ID]],RawData[FMP_ID],RawData[POP100])</f>
        <v>2</v>
      </c>
      <c r="K13" s="245">
        <f>_xlfn.XLOOKUP(FMP_Ranking[[#This Row],[FMP ID]],RawData[FMP_ID],RawData[CRITFAC100])</f>
        <v>0</v>
      </c>
      <c r="L13">
        <f>_xlfn.XLOOKUP(FMP_Ranking[[#This Row],[FMP ID]],RawData[FMP_ID],RawData[LWC])</f>
        <v>1</v>
      </c>
      <c r="M13" s="245">
        <f>_xlfn.XLOOKUP(FMP_Ranking[[#This Row],[FMP ID]],RawData[FMP_ID],RawData[ROADCLS])</f>
        <v>2</v>
      </c>
      <c r="N13">
        <f>_xlfn.XLOOKUP(FMP_Ranking[[#This Row],[FMP ID]],RawData[FMP_ID],RawData[ROAD_MILES100])</f>
        <v>0.14699999988079071</v>
      </c>
      <c r="O13" s="245">
        <f>_xlfn.XLOOKUP(FMP_Ranking[[#This Row],[FMP ID]],RawData[FMP_ID],RawData[FARMACRE100])</f>
        <v>0</v>
      </c>
      <c r="P13">
        <f>_xlfn.XLOOKUP(FMP_Ranking[[#This Row],[FMP ID]],RawData[FMP_ID],RawData[REDSTRUCT100])</f>
        <v>0</v>
      </c>
      <c r="Q13" s="245">
        <f>_xlfn.XLOOKUP(FMP_Ranking[[#This Row],[FMP ID]],RawData[FMP_ID],RawData[REMSTRC100])</f>
        <v>12</v>
      </c>
      <c r="R13" s="258">
        <f>IF(FMP_Ranking[[#This Row],[Structures 100 Raw]]=0,0,(IF(FMP_Ranking[[#This Row],[Removed Structures 100 Raw]]&gt;FMP_Ranking[[#This Row],[Structures 100 Raw]],100,FMP_Ranking[[#This Row],[Removed Structures 100 Raw]]/FMP_Ranking[[#This Row],[Structures 100 Raw]]*100)))</f>
        <v>100</v>
      </c>
      <c r="S13" s="245">
        <f>_xlfn.XLOOKUP(FMP_Ranking[[#This Row],[FMP ID]],RawData[FMP_ID],RawData[REMRESSTRC100])</f>
        <v>0</v>
      </c>
      <c r="T13" s="245">
        <f>_xlfn.XLOOKUP(FMP_Ranking[[#This Row],[FMP ID]],RawData[FMP_ID],RawData[REMPOP100])</f>
        <v>36</v>
      </c>
      <c r="U13">
        <f>_xlfn.XLOOKUP(FMP_Ranking[[#This Row],[FMP ID]],RawData[FMP_ID],RawData[REMCRITFAC100])</f>
        <v>0</v>
      </c>
      <c r="V13" s="245">
        <f>_xlfn.XLOOKUP(FMP_Ranking[[#This Row],[FMP ID]],RawData[FMP_ID],RawData[REMLWC100])</f>
        <v>0</v>
      </c>
      <c r="W13" s="245">
        <f>_xlfn.XLOOKUP(FMP_Ranking[[#This Row],[FMP ID]],RawData[FMP_ID],RawData[REMROADCLS])</f>
        <v>0</v>
      </c>
      <c r="X13">
        <f>_xlfn.XLOOKUP(FMP_Ranking[[#This Row],[FMP ID]],RawData[FMP_ID],RawData[REMRDLEN100])</f>
        <v>0</v>
      </c>
      <c r="Y13" s="245">
        <f>_xlfn.XLOOKUP(FMP_Ranking[[#This Row],[FMP ID]],RawData[FMP_ID],RawData[REMFRMACRE100])</f>
        <v>0</v>
      </c>
      <c r="Z13" s="255">
        <f>_xlfn.XLOOKUP(FMP_Ranking[[#This Row],[FMP ID]],RawData[FMP_ID],RawData[COSTSTRUCT])</f>
        <v>4167</v>
      </c>
      <c r="AA13">
        <f>_xlfn.XLOOKUP(FMP_Ranking[[#This Row],[FMP ID]],RawData[FMP_ID],RawData[NATURE])</f>
        <v>0</v>
      </c>
      <c r="AB13" s="250">
        <f>_xlfn.XLOOKUP(FMP_Ranking[[#This Row],[FMP ID]],RawData[FMP_ID],RawData[BC_RATIO])</f>
        <v>0</v>
      </c>
      <c r="AC13">
        <f>IF(FMP_Ranking[[#This Row],[BCA Raw]]&gt;1,1,0)</f>
        <v>0</v>
      </c>
      <c r="AD13" s="250" t="str">
        <f>_xlfn.XLOOKUP(FMP_Ranking[[#This Row],[FMP ID]],RawData[FMP_ID],RawData[WATER_SUP])</f>
        <v>No</v>
      </c>
      <c r="AE13" s="257">
        <f>IF(FMP_Ranking[[#This Row],[Water Supply Raw]]="Yes",1,0)</f>
        <v>0</v>
      </c>
      <c r="AF13">
        <f>_xlfn.XLOOKUP(FMP_Ranking[[#This Row],[FMP ID]],RawData[FMP_ID],RawData[Average Flood Depth (100yr)])</f>
        <v>2.5</v>
      </c>
      <c r="AG13" s="346" t="str">
        <f>_xlfn.XLOOKUP(FMP_Ranking[[#This Row],[FMP ID]],RawData[FMP_ID],RawData[PREPROJLOS])</f>
        <v>Unknown</v>
      </c>
      <c r="AH13">
        <f>_xlfn.XLOOKUP(FMP_Ranking[[#This Row],[FMP ID]],RawData[FMP_ID],RawData[Score 1])</f>
        <v>10</v>
      </c>
      <c r="AI13" s="250">
        <f>_xlfn.XLOOKUP(FMP_Ranking[[#This Row],[FMP ID]],RawData[FMP_ID],RawData[Community Population Served])</f>
        <v>5867</v>
      </c>
      <c r="AJ13">
        <f>_xlfn.XLOOKUP(FMP_Ranking[[#This Row],[FMP ID]],RawData[FMP_ID],RawData[Flood Plain Population])</f>
        <v>9</v>
      </c>
      <c r="AK13" s="346" t="str">
        <f>_xlfn.XLOOKUP(FMP_Ranking[[#This Row],[FMP ID]],RawData[FMP_ID],RawData[Severity Ranking: Community Need (% Population)])</f>
        <v>&lt;25% of project community affected</v>
      </c>
      <c r="AL13" s="252">
        <f>_xlfn.XLOOKUP(FMP_Ranking[[#This Row],[FMP ID]],RawData[FMP_ID],RawData[Score 2])</f>
        <v>1</v>
      </c>
      <c r="AM13">
        <f>_xlfn.XLOOKUP(FMP_Ranking[[#This Row],[FMP ID]],RawData[FMP_ID],RawData['# of Structures Removed from 1% Annual Chance FP])</f>
        <v>12</v>
      </c>
      <c r="AN13" t="str">
        <f>_xlfn.XLOOKUP(FMP_Ranking[[#This Row],[FMP ID]],RawData[FMP_ID],RawData[Flood Risk Reduction])</f>
        <v>Reduced risk to &lt;50% of structures in floodplain</v>
      </c>
      <c r="AO13">
        <f>_xlfn.XLOOKUP(FMP_Ranking[[#This Row],[FMP ID]],RawData[FMP_ID],RawData[[Score 3 ]])</f>
        <v>4</v>
      </c>
      <c r="AP13" s="250">
        <f>_xlfn.XLOOKUP(FMP_Ranking[[#This Row],[FMP ID]],RawData[FMP_ID],RawData['# of Structures with Reduced 1% Annual Chance Flood Risk])</f>
        <v>36</v>
      </c>
      <c r="AQ13">
        <f>_xlfn.XLOOKUP(FMP_Ranking[[#This Row],[FMP ID]],RawData[FMP_ID],RawData[Pre-Project Damage $])</f>
        <v>0</v>
      </c>
      <c r="AR13">
        <f>_xlfn.XLOOKUP(FMP_Ranking[[#This Row],[FMP ID]],RawData[FMP_ID],RawData[Post-Project Damage $])</f>
        <v>0</v>
      </c>
      <c r="AS13">
        <f>_xlfn.XLOOKUP(FMP_Ranking[[#This Row],[FMP ID]],RawData[FMP_ID],RawData[Flood Damage Reduction])</f>
        <v>0</v>
      </c>
      <c r="AT13" s="252">
        <f>_xlfn.XLOOKUP(FMP_Ranking[[#This Row],[FMP ID]],RawData[FMP_ID],RawData[Score 4])</f>
        <v>0</v>
      </c>
      <c r="AU13">
        <f>_xlfn.XLOOKUP(FMP_Ranking[[#This Row],[FMP ID]],RawData[FMP_ID],RawData['# of Critical Faciliites Removed from 1% Annual Chance FP])</f>
        <v>0</v>
      </c>
      <c r="AV13" t="str">
        <f>_xlfn.XLOOKUP(FMP_Ranking[[#This Row],[FMP ID]],RawData[FMP_ID],RawData[Reduction in Critical Facilities Flood Risk])</f>
        <v>Reduced risk for 0 structures in floodplain</v>
      </c>
      <c r="AW13">
        <f>_xlfn.XLOOKUP(FMP_Ranking[[#This Row],[FMP ID]],RawData[FMP_ID],RawData[Score 5])</f>
        <v>0</v>
      </c>
      <c r="AX13" s="250">
        <f>_xlfn.XLOOKUP(FMP_Ranking[[#This Row],[FMP ID]],RawData[FMP_ID],RawData[Adjusted Injurt Risk (%)])</f>
        <v>6</v>
      </c>
      <c r="AY13" t="str">
        <f>_xlfn.XLOOKUP(FMP_Ranking[[#This Row],[FMP ID]],RawData[FMP_ID],RawData[Life and Safety Ranking (Injury/Loss of Life)2])</f>
        <v>Life/injury risk percentage &gt;50%</v>
      </c>
      <c r="AZ13" s="252">
        <f>_xlfn.XLOOKUP(FMP_Ranking[[#This Row],[FMP ID]],RawData[FMP_ID],RawData[Score 6])</f>
        <v>10</v>
      </c>
      <c r="BA13">
        <f>_xlfn.XLOOKUP(FMP_Ranking[[#This Row],[FMP ID]],RawData[FMP_ID],RawData[Water Supply Benefit in Acre-Feet])</f>
        <v>0</v>
      </c>
      <c r="BB13">
        <f>_xlfn.XLOOKUP(FMP_Ranking[[#This Row],[FMP ID]],RawData[FMP_ID],RawData[SourceID])</f>
        <v>0</v>
      </c>
      <c r="BC13">
        <f>_xlfn.XLOOKUP(FMP_Ranking[[#This Row],[FMP ID]],RawData[FMP_ID],RawData[WMS_ID])</f>
        <v>0</v>
      </c>
      <c r="BD13" t="str">
        <f>_xlfn.XLOOKUP(FMP_Ranking[[#This Row],[FMP ID]],RawData[FMP_ID],RawData[Water Supply Yield Ranking])</f>
        <v>No impact on water supply</v>
      </c>
      <c r="BE13">
        <f>_xlfn.XLOOKUP(FMP_Ranking[[#This Row],[FMP ID]],RawData[FMP_ID],RawData[Score 7])</f>
        <v>0</v>
      </c>
      <c r="BF13" s="250">
        <f>_xlfn.XLOOKUP(FMP_Ranking[[#This Row],[FMP ID]],RawData[FMP_ID],RawData[SVI])</f>
        <v>9.7450003027915955E-2</v>
      </c>
      <c r="BG13" t="str">
        <f>_xlfn.XLOOKUP(FMP_Ranking[[#This Row],[FMP ID]],RawData[FMP_ID],RawData[Social Vulnerability Ranking])</f>
        <v>SVI between 0.01-0.25 (low vulnerability)</v>
      </c>
      <c r="BH13" s="252">
        <f>_xlfn.XLOOKUP(FMP_Ranking[[#This Row],[FMP ID]],RawData[FMP_ID],RawData[Score 8])</f>
        <v>1</v>
      </c>
      <c r="BI13">
        <f>_xlfn.XLOOKUP(FMP_Ranking[[#This Row],[FMP ID]],RawData[FMP_ID],RawData[% Nature Based Solution by Cost])</f>
        <v>1.669999957084656</v>
      </c>
      <c r="BJ13" t="str">
        <f>_xlfn.XLOOKUP(FMP_Ranking[[#This Row],[FMP ID]],RawData[FMP_ID],RawData[Nature-Based Solutions Ranking])</f>
        <v>&lt;25% of the project cost is nature-based</v>
      </c>
      <c r="BK13">
        <f>_xlfn.XLOOKUP(FMP_Ranking[[#This Row],[FMP ID]],RawData[FMP_ID],RawData[Score 9])</f>
        <v>1</v>
      </c>
      <c r="BL13" s="250" t="str">
        <f>_xlfn.XLOOKUP(FMP_Ranking[[#This Row],[FMP ID]],RawData[FMP_ID],RawData[Multiple Benefits Description])</f>
        <v>Social and quality of life, Transportation</v>
      </c>
      <c r="BM13" t="str">
        <f>_xlfn.XLOOKUP(FMP_Ranking[[#This Row],[FMP ID]],RawData[FMP_ID],RawData[Multiple Benefit Ranking])</f>
        <v>Project delivers benefits in 2 wider benefit categories</v>
      </c>
      <c r="BN13" s="252">
        <f>_xlfn.XLOOKUP(FMP_Ranking[[#This Row],[FMP ID]],RawData[FMP_ID],RawData[Score 10])</f>
        <v>4</v>
      </c>
      <c r="BO13">
        <f>_xlfn.XLOOKUP(FMP_Ranking[[#This Row],[FMP ID]],RawData[FMP_ID],RawData[O&amp;M Cost (Annual)])</f>
        <v>0</v>
      </c>
      <c r="BP13">
        <f>_xlfn.XLOOKUP(FMP_Ranking[[#This Row],[FMP ID]],RawData[FMP_ID],RawData[Operations and Maintenance Ranking])</f>
        <v>0</v>
      </c>
      <c r="BQ13">
        <f>_xlfn.XLOOKUP(FMP_Ranking[[#This Row],[FMP ID]],RawData[FMP_ID],RawData[Score 11])</f>
        <v>0</v>
      </c>
      <c r="BR13" s="250" t="str">
        <f>_xlfn.XLOOKUP(FMP_Ranking[[#This Row],[FMP ID]],RawData[FMP_ID],RawData[Administrative, Regulatory and Other Obstacle Ranking])</f>
        <v>Project has a typical number of administrative, regulatory and limitations / requirements</v>
      </c>
      <c r="BS13" s="252">
        <f>_xlfn.XLOOKUP(FMP_Ranking[[#This Row],[FMP ID]],RawData[FMP_ID],RawData[Score 12])</f>
        <v>6</v>
      </c>
      <c r="BT13" t="str">
        <f>_xlfn.XLOOKUP(FMP_Ranking[[#This Row],[FMP ID]],RawData[FMP_ID],RawData[Environmental Benefit Ranking])</f>
        <v xml:space="preserve">Project will deliver a moderate level of environmental benefits (2-3 categories) </v>
      </c>
      <c r="BU13">
        <f>_xlfn.XLOOKUP(FMP_Ranking[[#This Row],[FMP ID]],RawData[FMP_ID],RawData[Score 13])</f>
        <v>6</v>
      </c>
      <c r="BV13" s="250" t="str">
        <f>_xlfn.XLOOKUP(FMP_Ranking[[#This Row],[FMP ID]],RawData[FMP_ID],RawData[Environmental Impact Ranking])</f>
        <v>Project has no adverse environmental impacts</v>
      </c>
      <c r="BW13" s="252">
        <f>_xlfn.XLOOKUP(FMP_Ranking[[#This Row],[FMP ID]],RawData[FMP_ID],RawData[Score 14])</f>
        <v>10</v>
      </c>
      <c r="BX13">
        <f>_xlfn.XLOOKUP(FMP_Ranking[[#This Row],[FMP ID]],RawData[FMP_ID],RawData[Traffic Count for LWC Project])</f>
        <v>0</v>
      </c>
      <c r="BY13" t="str">
        <f>_xlfn.XLOOKUP(FMP_Ranking[[#This Row],[FMP ID]],RawData[FMP_ID],RawData[Mobility Ranking])</f>
        <v>Project will protect all major access routes in floodplain and all emergency service access. Minor access routes are still flooded or have restricted access in local areas.</v>
      </c>
      <c r="BZ13">
        <f>_xlfn.XLOOKUP(FMP_Ranking[[#This Row],[FMP ID]],RawData[FMP_ID],RawData[Score 15])</f>
        <v>7</v>
      </c>
      <c r="CA13" s="250"/>
      <c r="CB13"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10.001830285059865</v>
      </c>
      <c r="CC13" s="263">
        <f>_xlfn.RANK.EQ(FMP_Ranking[[#This Row],[Weighted Score Based on Normalized Reported Factors]],FMP_Ranking[Weighted Score Based on Normalized Reported Factors],0)</f>
        <v>30</v>
      </c>
      <c r="CD13"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60</v>
      </c>
      <c r="CE13"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14.5</v>
      </c>
      <c r="CF13">
        <f>_xlfn.RANK.EQ(FMP_Ranking[[#This Row],[Project Details Weighted Score]],FMP_Ranking[Project Details Weighted Score],0)</f>
        <v>23</v>
      </c>
      <c r="CG13" s="262">
        <f>FMP_Ranking[[#This Row],[Project Details Weighted Score]]+FMP_Ranking[[#This Row],[Weighted Score Based on Normalized Reported Factors]]</f>
        <v>24.501830285059867</v>
      </c>
      <c r="CH13" s="245">
        <f>_xlfn.RANK.EQ(FMP_Ranking[[#This Row],[Total Score]],FMP_Ranking[Total Score],0)</f>
        <v>7</v>
      </c>
      <c r="CI13"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10.001830285059865</v>
      </c>
      <c r="CJ13" s="239"/>
      <c r="CK13" s="239"/>
      <c r="CT13"/>
    </row>
    <row r="14" spans="1:104" ht="12" customHeight="1" x14ac:dyDescent="0.25">
      <c r="A14" t="s">
        <v>803</v>
      </c>
      <c r="B14">
        <f>_xlfn.XLOOKUP(FMP_Ranking[[#This Row],[FMP ID]],RawData[FMP_ID],RawData[RFPG_NUM])</f>
        <v>3</v>
      </c>
      <c r="C14" t="str">
        <f>_xlfn.XLOOKUP(FMP_Ranking[[#This Row],[FMP ID]],RawData[FMP_ID],RawData[FMP_NAME])</f>
        <v>West Irving Creek Phases 2, 3, and 4</v>
      </c>
      <c r="D14" t="str">
        <f>_xlfn.XLOOKUP(FMP_Ranking[[#This Row],[FMP ID]],RawData[FMP_ID],RawData[FMP_DESCR])</f>
        <v>Reconstruction of 2.5+ miles of shallow, trapezoidal, concrete channel to deeper, vertical-walled channel to increase capacity &amp; relieve historical flooding issues. Other improvements: reconstruct 15 road crossings, wastewater mains, detention, &amp; WQ ponds</v>
      </c>
      <c r="E14" s="247">
        <f>_xlfn.XLOOKUP(FMP_Ranking[[#This Row],[FMP ID]],RawData[FMP_ID],RawData[FMP_COST])</f>
        <v>98746000</v>
      </c>
      <c r="F14" s="344" t="str">
        <f>_xlfn.XLOOKUP(FMP_Ranking[[#This Row],[FMP ID]],RawData[FMP_ID],RawData[EMER_NEED])</f>
        <v>No</v>
      </c>
      <c r="G14" s="252">
        <f>IF(FMP_Ranking[[#This Row],[Emergency Need Raw]]="Yes",10,0)</f>
        <v>0</v>
      </c>
      <c r="H14" s="245">
        <f>_xlfn.XLOOKUP(FMP_Ranking[[#This Row],[FMP ID]],RawData[FMP_ID],RawData[STRUCT_100])</f>
        <v>256</v>
      </c>
      <c r="I14" s="245">
        <f>_xlfn.XLOOKUP(FMP_Ranking[[#This Row],[FMP ID]],RawData[FMP_ID],RawData[RES_STRUCT100])</f>
        <v>235</v>
      </c>
      <c r="J14">
        <f>_xlfn.XLOOKUP(FMP_Ranking[[#This Row],[FMP ID]],RawData[FMP_ID],RawData[POP100])</f>
        <v>1180</v>
      </c>
      <c r="K14" s="245">
        <f>_xlfn.XLOOKUP(FMP_Ranking[[#This Row],[FMP ID]],RawData[FMP_ID],RawData[CRITFAC100])</f>
        <v>1</v>
      </c>
      <c r="L14">
        <f>_xlfn.XLOOKUP(FMP_Ranking[[#This Row],[FMP ID]],RawData[FMP_ID],RawData[LWC])</f>
        <v>8</v>
      </c>
      <c r="M14" s="245">
        <f>_xlfn.XLOOKUP(FMP_Ranking[[#This Row],[FMP ID]],RawData[FMP_ID],RawData[ROADCLS])</f>
        <v>61</v>
      </c>
      <c r="N14">
        <f>_xlfn.XLOOKUP(FMP_Ranking[[#This Row],[FMP ID]],RawData[FMP_ID],RawData[ROAD_MILES100])</f>
        <v>5.2194886207580566</v>
      </c>
      <c r="O14" s="245">
        <f>_xlfn.XLOOKUP(FMP_Ranking[[#This Row],[FMP ID]],RawData[FMP_ID],RawData[FARMACRE100])</f>
        <v>0</v>
      </c>
      <c r="P14">
        <f>_xlfn.XLOOKUP(FMP_Ranking[[#This Row],[FMP ID]],RawData[FMP_ID],RawData[REDSTRUCT100])</f>
        <v>6</v>
      </c>
      <c r="Q14" s="245">
        <f>_xlfn.XLOOKUP(FMP_Ranking[[#This Row],[FMP ID]],RawData[FMP_ID],RawData[REMSTRC100])</f>
        <v>252</v>
      </c>
      <c r="R14" s="258">
        <f>IF(FMP_Ranking[[#This Row],[Structures 100 Raw]]=0,0,(IF(FMP_Ranking[[#This Row],[Removed Structures 100 Raw]]&gt;FMP_Ranking[[#This Row],[Structures 100 Raw]],100,FMP_Ranking[[#This Row],[Removed Structures 100 Raw]]/FMP_Ranking[[#This Row],[Structures 100 Raw]]*100)))</f>
        <v>98.4375</v>
      </c>
      <c r="S14" s="245">
        <f>_xlfn.XLOOKUP(FMP_Ranking[[#This Row],[FMP ID]],RawData[FMP_ID],RawData[REMRESSTRC100])</f>
        <v>230</v>
      </c>
      <c r="T14" s="245">
        <f>_xlfn.XLOOKUP(FMP_Ranking[[#This Row],[FMP ID]],RawData[FMP_ID],RawData[REMPOP100])</f>
        <v>1151</v>
      </c>
      <c r="U14">
        <f>_xlfn.XLOOKUP(FMP_Ranking[[#This Row],[FMP ID]],RawData[FMP_ID],RawData[REMCRITFAC100])</f>
        <v>1</v>
      </c>
      <c r="V14" s="245">
        <f>_xlfn.XLOOKUP(FMP_Ranking[[#This Row],[FMP ID]],RawData[FMP_ID],RawData[REMLWC100])</f>
        <v>1</v>
      </c>
      <c r="W14" s="245">
        <f>_xlfn.XLOOKUP(FMP_Ranking[[#This Row],[FMP ID]],RawData[FMP_ID],RawData[REMROADCLS])</f>
        <v>44</v>
      </c>
      <c r="X14">
        <f>_xlfn.XLOOKUP(FMP_Ranking[[#This Row],[FMP ID]],RawData[FMP_ID],RawData[REMRDLEN100])</f>
        <v>5</v>
      </c>
      <c r="Y14" s="245">
        <f>_xlfn.XLOOKUP(FMP_Ranking[[#This Row],[FMP ID]],RawData[FMP_ID],RawData[REMFRMACRE100])</f>
        <v>0</v>
      </c>
      <c r="Z14" s="255">
        <f>_xlfn.XLOOKUP(FMP_Ranking[[#This Row],[FMP ID]],RawData[FMP_ID],RawData[COSTSTRUCT])</f>
        <v>392000</v>
      </c>
      <c r="AA14">
        <f>_xlfn.XLOOKUP(FMP_Ranking[[#This Row],[FMP ID]],RawData[FMP_ID],RawData[NATURE])</f>
        <v>0</v>
      </c>
      <c r="AB14" s="250">
        <f>_xlfn.XLOOKUP(FMP_Ranking[[#This Row],[FMP ID]],RawData[FMP_ID],RawData[BC_RATIO])</f>
        <v>0.10000000149011611</v>
      </c>
      <c r="AC14">
        <f>IF(FMP_Ranking[[#This Row],[BCA Raw]]&gt;1,1,0)</f>
        <v>0</v>
      </c>
      <c r="AD14" s="250" t="str">
        <f>_xlfn.XLOOKUP(FMP_Ranking[[#This Row],[FMP ID]],RawData[FMP_ID],RawData[WATER_SUP])</f>
        <v>No</v>
      </c>
      <c r="AE14" s="257">
        <f>IF(FMP_Ranking[[#This Row],[Water Supply Raw]]="Yes",1,0)</f>
        <v>0</v>
      </c>
      <c r="AF14">
        <f>_xlfn.XLOOKUP(FMP_Ranking[[#This Row],[FMP ID]],RawData[FMP_ID],RawData[Average Flood Depth (100yr)])</f>
        <v>0.68000000715255737</v>
      </c>
      <c r="AG14" s="346" t="str">
        <f>_xlfn.XLOOKUP(FMP_Ranking[[#This Row],[FMP ID]],RawData[FMP_ID],RawData[PREPROJLOS])</f>
        <v>2-yr</v>
      </c>
      <c r="AH14">
        <f>_xlfn.XLOOKUP(FMP_Ranking[[#This Row],[FMP ID]],RawData[FMP_ID],RawData[Score 1])</f>
        <v>4</v>
      </c>
      <c r="AI14" s="250">
        <f>_xlfn.XLOOKUP(FMP_Ranking[[#This Row],[FMP ID]],RawData[FMP_ID],RawData[Community Population Served])</f>
        <v>245344</v>
      </c>
      <c r="AJ14">
        <f>_xlfn.XLOOKUP(FMP_Ranking[[#This Row],[FMP ID]],RawData[FMP_ID],RawData[Flood Plain Population])</f>
        <v>1180</v>
      </c>
      <c r="AK14" s="346" t="str">
        <f>_xlfn.XLOOKUP(FMP_Ranking[[#This Row],[FMP ID]],RawData[FMP_ID],RawData[Severity Ranking: Community Need (% Population)])</f>
        <v>&lt;25% of project community affected</v>
      </c>
      <c r="AL14" s="252">
        <f>_xlfn.XLOOKUP(FMP_Ranking[[#This Row],[FMP ID]],RawData[FMP_ID],RawData[Score 2])</f>
        <v>1</v>
      </c>
      <c r="AM14">
        <f>_xlfn.XLOOKUP(FMP_Ranking[[#This Row],[FMP ID]],RawData[FMP_ID],RawData['# of Structures Removed from 1% Annual Chance FP])</f>
        <v>252</v>
      </c>
      <c r="AN14" t="str">
        <f>_xlfn.XLOOKUP(FMP_Ranking[[#This Row],[FMP ID]],RawData[FMP_ID],RawData[Flood Risk Reduction])</f>
        <v>Reduced risk to &gt;75% of structures in floodplain</v>
      </c>
      <c r="AO14">
        <f>_xlfn.XLOOKUP(FMP_Ranking[[#This Row],[FMP ID]],RawData[FMP_ID],RawData[[Score 3 ]])</f>
        <v>10</v>
      </c>
      <c r="AP14" s="250">
        <f>_xlfn.XLOOKUP(FMP_Ranking[[#This Row],[FMP ID]],RawData[FMP_ID],RawData['# of Structures with Reduced 1% Annual Chance Flood Risk])</f>
        <v>6</v>
      </c>
      <c r="AQ14">
        <f>_xlfn.XLOOKUP(FMP_Ranking[[#This Row],[FMP ID]],RawData[FMP_ID],RawData[Pre-Project Damage $])</f>
        <v>13816226</v>
      </c>
      <c r="AR14">
        <f>_xlfn.XLOOKUP(FMP_Ranking[[#This Row],[FMP ID]],RawData[FMP_ID],RawData[Post-Project Damage $])</f>
        <v>0</v>
      </c>
      <c r="AS14" t="str">
        <f>_xlfn.XLOOKUP(FMP_Ranking[[#This Row],[FMP ID]],RawData[FMP_ID],RawData[Flood Damage Reduction])</f>
        <v>Flood damage reduction &gt;95%</v>
      </c>
      <c r="AT14" s="252">
        <f>_xlfn.XLOOKUP(FMP_Ranking[[#This Row],[FMP ID]],RawData[FMP_ID],RawData[Score 4])</f>
        <v>10</v>
      </c>
      <c r="AU14">
        <f>_xlfn.XLOOKUP(FMP_Ranking[[#This Row],[FMP ID]],RawData[FMP_ID],RawData['# of Critical Faciliites Removed from 1% Annual Chance FP])</f>
        <v>1</v>
      </c>
      <c r="AV14" t="str">
        <f>_xlfn.XLOOKUP(FMP_Ranking[[#This Row],[FMP ID]],RawData[FMP_ID],RawData[Reduction in Critical Facilities Flood Risk])</f>
        <v>Reduced risk for &lt; 10% of critical facilities in floodplain</v>
      </c>
      <c r="AW14">
        <f>_xlfn.XLOOKUP(FMP_Ranking[[#This Row],[FMP ID]],RawData[FMP_ID],RawData[Score 5])</f>
        <v>1</v>
      </c>
      <c r="AX14" s="250">
        <f>_xlfn.XLOOKUP(FMP_Ranking[[#This Row],[FMP ID]],RawData[FMP_ID],RawData[Adjusted Injurt Risk (%)])</f>
        <v>8.805999755859375</v>
      </c>
      <c r="AY14" t="str">
        <f>_xlfn.XLOOKUP(FMP_Ranking[[#This Row],[FMP ID]],RawData[FMP_ID],RawData[Life and Safety Ranking (Injury/Loss of Life)2])</f>
        <v>Life/injury risk percentage &lt;20%</v>
      </c>
      <c r="AZ14" s="252">
        <f>_xlfn.XLOOKUP(FMP_Ranking[[#This Row],[FMP ID]],RawData[FMP_ID],RawData[Score 6])</f>
        <v>2</v>
      </c>
      <c r="BA14">
        <f>_xlfn.XLOOKUP(FMP_Ranking[[#This Row],[FMP ID]],RawData[FMP_ID],RawData[Water Supply Benefit in Acre-Feet])</f>
        <v>0</v>
      </c>
      <c r="BB14">
        <f>_xlfn.XLOOKUP(FMP_Ranking[[#This Row],[FMP ID]],RawData[FMP_ID],RawData[SourceID])</f>
        <v>0</v>
      </c>
      <c r="BC14">
        <f>_xlfn.XLOOKUP(FMP_Ranking[[#This Row],[FMP ID]],RawData[FMP_ID],RawData[WMS_ID])</f>
        <v>0</v>
      </c>
      <c r="BD14" t="str">
        <f>_xlfn.XLOOKUP(FMP_Ranking[[#This Row],[FMP ID]],RawData[FMP_ID],RawData[Water Supply Yield Ranking])</f>
        <v>No impact on water supply</v>
      </c>
      <c r="BE14">
        <f>_xlfn.XLOOKUP(FMP_Ranking[[#This Row],[FMP ID]],RawData[FMP_ID],RawData[Score 7])</f>
        <v>0</v>
      </c>
      <c r="BF14" s="250">
        <f>_xlfn.XLOOKUP(FMP_Ranking[[#This Row],[FMP ID]],RawData[FMP_ID],RawData[SVI])</f>
        <v>0.77999997138977051</v>
      </c>
      <c r="BG14" t="str">
        <f>_xlfn.XLOOKUP(FMP_Ranking[[#This Row],[FMP ID]],RawData[FMP_ID],RawData[Social Vulnerability Ranking])</f>
        <v>SVI between 0.75-1.00 (high vulnerability)</v>
      </c>
      <c r="BH14" s="252">
        <f>_xlfn.XLOOKUP(FMP_Ranking[[#This Row],[FMP ID]],RawData[FMP_ID],RawData[Score 8])</f>
        <v>10</v>
      </c>
      <c r="BI14">
        <f>_xlfn.XLOOKUP(FMP_Ranking[[#This Row],[FMP ID]],RawData[FMP_ID],RawData[% Nature Based Solution by Cost])</f>
        <v>0</v>
      </c>
      <c r="BJ14" t="str">
        <f>_xlfn.XLOOKUP(FMP_Ranking[[#This Row],[FMP ID]],RawData[FMP_ID],RawData[Nature-Based Solutions Ranking])</f>
        <v>&lt;25% of the project cost is nature-based</v>
      </c>
      <c r="BK14">
        <f>_xlfn.XLOOKUP(FMP_Ranking[[#This Row],[FMP ID]],RawData[FMP_ID],RawData[Score 9])</f>
        <v>1</v>
      </c>
      <c r="BL14" s="250" t="str">
        <f>_xlfn.XLOOKUP(FMP_Ranking[[#This Row],[FMP ID]],RawData[FMP_ID],RawData[Multiple Benefits Description])</f>
        <v>None</v>
      </c>
      <c r="BM14" t="str">
        <f>_xlfn.XLOOKUP(FMP_Ranking[[#This Row],[FMP ID]],RawData[FMP_ID],RawData[Multiple Benefit Ranking])</f>
        <v>Project does not deliver any wider benefits</v>
      </c>
      <c r="BN14" s="252">
        <f>_xlfn.XLOOKUP(FMP_Ranking[[#This Row],[FMP ID]],RawData[FMP_ID],RawData[Score 10])</f>
        <v>0</v>
      </c>
      <c r="BO14">
        <f>_xlfn.XLOOKUP(FMP_Ranking[[#This Row],[FMP ID]],RawData[FMP_ID],RawData[O&amp;M Cost (Annual)])</f>
        <v>104193</v>
      </c>
      <c r="BP14" t="str">
        <f>_xlfn.XLOOKUP(FMP_Ranking[[#This Row],[FMP ID]],RawData[FMP_ID],RawData[Operations and Maintenance Ranking])</f>
        <v>Project requires regular, ongoing operation and maintenance; and/or O&amp;M requirements are well defined (Regular);</v>
      </c>
      <c r="BQ14">
        <f>_xlfn.XLOOKUP(FMP_Ranking[[#This Row],[FMP ID]],RawData[FMP_ID],RawData[Score 11])</f>
        <v>7</v>
      </c>
      <c r="BR14" s="250" t="str">
        <f>_xlfn.XLOOKUP(FMP_Ranking[[#This Row],[FMP ID]],RawData[FMP_ID],RawData[Administrative, Regulatory and Other Obstacle Ranking])</f>
        <v>Project has a high number of administrative, regulatory and limitations / requirements</v>
      </c>
      <c r="BS14" s="252">
        <f>_xlfn.XLOOKUP(FMP_Ranking[[#This Row],[FMP ID]],RawData[FMP_ID],RawData[Score 12])</f>
        <v>2</v>
      </c>
      <c r="BT14" t="str">
        <f>_xlfn.XLOOKUP(FMP_Ranking[[#This Row],[FMP ID]],RawData[FMP_ID],RawData[Environmental Benefit Ranking])</f>
        <v xml:space="preserve">Project will deliver a moderate level of environmental benefits (2-3 categories) </v>
      </c>
      <c r="BU14">
        <f>_xlfn.XLOOKUP(FMP_Ranking[[#This Row],[FMP ID]],RawData[FMP_ID],RawData[Score 13])</f>
        <v>6</v>
      </c>
      <c r="BV14" s="250">
        <f>_xlfn.XLOOKUP(FMP_Ranking[[#This Row],[FMP ID]],RawData[FMP_ID],RawData[Environmental Impact Ranking])</f>
        <v>0</v>
      </c>
      <c r="BW14" s="252">
        <f>_xlfn.XLOOKUP(FMP_Ranking[[#This Row],[FMP ID]],RawData[FMP_ID],RawData[Score 14])</f>
        <v>0</v>
      </c>
      <c r="BX14">
        <f>_xlfn.XLOOKUP(FMP_Ranking[[#This Row],[FMP ID]],RawData[FMP_ID],RawData[Traffic Count for LWC Project])</f>
        <v>0</v>
      </c>
      <c r="BY14"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14">
        <f>_xlfn.XLOOKUP(FMP_Ranking[[#This Row],[FMP ID]],RawData[FMP_ID],RawData[Score 15])</f>
        <v>10</v>
      </c>
      <c r="CA14" s="250"/>
      <c r="CB14"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10.403090189122997</v>
      </c>
      <c r="CC14" s="263">
        <f>_xlfn.RANK.EQ(FMP_Ranking[[#This Row],[Weighted Score Based on Normalized Reported Factors]],FMP_Ranking[Weighted Score Based on Normalized Reported Factors],0)</f>
        <v>16</v>
      </c>
      <c r="CD14"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64</v>
      </c>
      <c r="CE14"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13.75</v>
      </c>
      <c r="CF14">
        <f>_xlfn.RANK.EQ(FMP_Ranking[[#This Row],[Project Details Weighted Score]],FMP_Ranking[Project Details Weighted Score],0)</f>
        <v>29</v>
      </c>
      <c r="CG14" s="262">
        <f>FMP_Ranking[[#This Row],[Project Details Weighted Score]]+FMP_Ranking[[#This Row],[Weighted Score Based on Normalized Reported Factors]]</f>
        <v>24.153090189122999</v>
      </c>
      <c r="CH14" s="245">
        <f>_xlfn.RANK.EQ(FMP_Ranking[[#This Row],[Total Score]],FMP_Ranking[Total Score],0)</f>
        <v>8</v>
      </c>
      <c r="CI14"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10.403090189122997</v>
      </c>
      <c r="CJ14" s="239"/>
      <c r="CK14" s="239"/>
      <c r="CT14"/>
    </row>
    <row r="15" spans="1:104" ht="12" customHeight="1" x14ac:dyDescent="0.25">
      <c r="A15" t="s">
        <v>1867</v>
      </c>
      <c r="B15">
        <f>_xlfn.XLOOKUP(FMP_Ranking[[#This Row],[FMP ID]],RawData[FMP_ID],RawData[RFPG_NUM])</f>
        <v>14</v>
      </c>
      <c r="C15" t="str">
        <f>_xlfn.XLOOKUP(FMP_Ranking[[#This Row],[FMP ID]],RawData[FMP_ID],RawData[FMP_NAME])</f>
        <v>SOC4</v>
      </c>
      <c r="D15" t="str">
        <f>_xlfn.XLOOKUP(FMP_Ranking[[#This Row],[FMP ID]],RawData[FMP_ID],RawData[FMP_DESCR])</f>
        <v>Sediment/Detention Basin at “Mankato Arroyo”</v>
      </c>
      <c r="E15" s="247">
        <f>_xlfn.XLOOKUP(FMP_Ranking[[#This Row],[FMP ID]],RawData[FMP_ID],RawData[FMP_COST])</f>
        <v>2383000</v>
      </c>
      <c r="F15" s="344" t="str">
        <f>_xlfn.XLOOKUP(FMP_Ranking[[#This Row],[FMP ID]],RawData[FMP_ID],RawData[EMER_NEED])</f>
        <v>No</v>
      </c>
      <c r="G15" s="252">
        <f>IF(FMP_Ranking[[#This Row],[Emergency Need Raw]]="Yes",10,0)</f>
        <v>0</v>
      </c>
      <c r="H15" s="245">
        <f>_xlfn.XLOOKUP(FMP_Ranking[[#This Row],[FMP ID]],RawData[FMP_ID],RawData[STRUCT_100])</f>
        <v>10</v>
      </c>
      <c r="I15" s="245">
        <f>_xlfn.XLOOKUP(FMP_Ranking[[#This Row],[FMP ID]],RawData[FMP_ID],RawData[RES_STRUCT100])</f>
        <v>2</v>
      </c>
      <c r="J15">
        <f>_xlfn.XLOOKUP(FMP_Ranking[[#This Row],[FMP ID]],RawData[FMP_ID],RawData[POP100])</f>
        <v>26</v>
      </c>
      <c r="K15" s="245">
        <f>_xlfn.XLOOKUP(FMP_Ranking[[#This Row],[FMP ID]],RawData[FMP_ID],RawData[CRITFAC100])</f>
        <v>0</v>
      </c>
      <c r="L15">
        <f>_xlfn.XLOOKUP(FMP_Ranking[[#This Row],[FMP ID]],RawData[FMP_ID],RawData[LWC])</f>
        <v>0</v>
      </c>
      <c r="M15" s="245">
        <f>_xlfn.XLOOKUP(FMP_Ranking[[#This Row],[FMP ID]],RawData[FMP_ID],RawData[ROADCLS])</f>
        <v>4</v>
      </c>
      <c r="N15">
        <f>_xlfn.XLOOKUP(FMP_Ranking[[#This Row],[FMP ID]],RawData[FMP_ID],RawData[ROAD_MILES100])</f>
        <v>0.27900001406669622</v>
      </c>
      <c r="O15" s="245">
        <f>_xlfn.XLOOKUP(FMP_Ranking[[#This Row],[FMP ID]],RawData[FMP_ID],RawData[FARMACRE100])</f>
        <v>99.879997253417969</v>
      </c>
      <c r="P15">
        <f>_xlfn.XLOOKUP(FMP_Ranking[[#This Row],[FMP ID]],RawData[FMP_ID],RawData[REDSTRUCT100])</f>
        <v>10</v>
      </c>
      <c r="Q15" s="245">
        <f>_xlfn.XLOOKUP(FMP_Ranking[[#This Row],[FMP ID]],RawData[FMP_ID],RawData[REMSTRC100])</f>
        <v>10</v>
      </c>
      <c r="R15" s="258">
        <f>IF(FMP_Ranking[[#This Row],[Structures 100 Raw]]=0,0,(IF(FMP_Ranking[[#This Row],[Removed Structures 100 Raw]]&gt;FMP_Ranking[[#This Row],[Structures 100 Raw]],100,FMP_Ranking[[#This Row],[Removed Structures 100 Raw]]/FMP_Ranking[[#This Row],[Structures 100 Raw]]*100)))</f>
        <v>100</v>
      </c>
      <c r="S15" s="245">
        <f>_xlfn.XLOOKUP(FMP_Ranking[[#This Row],[FMP ID]],RawData[FMP_ID],RawData[REMRESSTRC100])</f>
        <v>2</v>
      </c>
      <c r="T15" s="245">
        <f>_xlfn.XLOOKUP(FMP_Ranking[[#This Row],[FMP ID]],RawData[FMP_ID],RawData[REMPOP100])</f>
        <v>26</v>
      </c>
      <c r="U15">
        <f>_xlfn.XLOOKUP(FMP_Ranking[[#This Row],[FMP ID]],RawData[FMP_ID],RawData[REMCRITFAC100])</f>
        <v>0</v>
      </c>
      <c r="V15" s="245">
        <f>_xlfn.XLOOKUP(FMP_Ranking[[#This Row],[FMP ID]],RawData[FMP_ID],RawData[REMLWC100])</f>
        <v>0</v>
      </c>
      <c r="W15" s="245">
        <f>_xlfn.XLOOKUP(FMP_Ranking[[#This Row],[FMP ID]],RawData[FMP_ID],RawData[REMROADCLS])</f>
        <v>4</v>
      </c>
      <c r="X15">
        <f>_xlfn.XLOOKUP(FMP_Ranking[[#This Row],[FMP ID]],RawData[FMP_ID],RawData[REMRDLEN100])</f>
        <v>0</v>
      </c>
      <c r="Y15" s="245">
        <f>_xlfn.XLOOKUP(FMP_Ranking[[#This Row],[FMP ID]],RawData[FMP_ID],RawData[REMFRMACRE100])</f>
        <v>0</v>
      </c>
      <c r="Z15" s="255">
        <f>_xlfn.XLOOKUP(FMP_Ranking[[#This Row],[FMP ID]],RawData[FMP_ID],RawData[COSTSTRUCT])</f>
        <v>238300</v>
      </c>
      <c r="AA15">
        <f>_xlfn.XLOOKUP(FMP_Ranking[[#This Row],[FMP ID]],RawData[FMP_ID],RawData[NATURE])</f>
        <v>0</v>
      </c>
      <c r="AB15" s="250">
        <f>_xlfn.XLOOKUP(FMP_Ranking[[#This Row],[FMP ID]],RawData[FMP_ID],RawData[BC_RATIO])</f>
        <v>0.10000000149011611</v>
      </c>
      <c r="AC15">
        <f>IF(FMP_Ranking[[#This Row],[BCA Raw]]&gt;1,1,0)</f>
        <v>0</v>
      </c>
      <c r="AD15" s="250" t="str">
        <f>_xlfn.XLOOKUP(FMP_Ranking[[#This Row],[FMP ID]],RawData[FMP_ID],RawData[WATER_SUP])</f>
        <v>No</v>
      </c>
      <c r="AE15" s="257">
        <f>IF(FMP_Ranking[[#This Row],[Water Supply Raw]]="Yes",1,0)</f>
        <v>0</v>
      </c>
      <c r="AF15">
        <f>_xlfn.XLOOKUP(FMP_Ranking[[#This Row],[FMP ID]],RawData[FMP_ID],RawData[Average Flood Depth (100yr)])</f>
        <v>0.59799998998641968</v>
      </c>
      <c r="AG15" s="346" t="str">
        <f>_xlfn.XLOOKUP(FMP_Ranking[[#This Row],[FMP ID]],RawData[FMP_ID],RawData[PREPROJLOS])</f>
        <v>&lt;1% annual chance</v>
      </c>
      <c r="AH15">
        <f>_xlfn.XLOOKUP(FMP_Ranking[[#This Row],[FMP ID]],RawData[FMP_ID],RawData[Score 1])</f>
        <v>4</v>
      </c>
      <c r="AI15" s="250">
        <f>_xlfn.XLOOKUP(FMP_Ranking[[#This Row],[FMP ID]],RawData[FMP_ID],RawData[Community Population Served])</f>
        <v>34306</v>
      </c>
      <c r="AJ15">
        <f>_xlfn.XLOOKUP(FMP_Ranking[[#This Row],[FMP ID]],RawData[FMP_ID],RawData[Flood Plain Population])</f>
        <v>26</v>
      </c>
      <c r="AK15" s="346" t="str">
        <f>_xlfn.XLOOKUP(FMP_Ranking[[#This Row],[FMP ID]],RawData[FMP_ID],RawData[Severity Ranking: Community Need (% Population)])</f>
        <v>&lt;25% of project community affected</v>
      </c>
      <c r="AL15" s="252">
        <f>_xlfn.XLOOKUP(FMP_Ranking[[#This Row],[FMP ID]],RawData[FMP_ID],RawData[Score 2])</f>
        <v>1</v>
      </c>
      <c r="AM15">
        <f>_xlfn.XLOOKUP(FMP_Ranking[[#This Row],[FMP ID]],RawData[FMP_ID],RawData['# of Structures Removed from 1% Annual Chance FP])</f>
        <v>10</v>
      </c>
      <c r="AN15" t="str">
        <f>_xlfn.XLOOKUP(FMP_Ranking[[#This Row],[FMP ID]],RawData[FMP_ID],RawData[Flood Risk Reduction])</f>
        <v>Reduced risk to &gt;75% of structures in floodplain</v>
      </c>
      <c r="AO15">
        <f>_xlfn.XLOOKUP(FMP_Ranking[[#This Row],[FMP ID]],RawData[FMP_ID],RawData[[Score 3 ]])</f>
        <v>10</v>
      </c>
      <c r="AP15" s="250">
        <f>_xlfn.XLOOKUP(FMP_Ranking[[#This Row],[FMP ID]],RawData[FMP_ID],RawData['# of Structures with Reduced 1% Annual Chance Flood Risk])</f>
        <v>10</v>
      </c>
      <c r="AQ15">
        <f>_xlfn.XLOOKUP(FMP_Ranking[[#This Row],[FMP ID]],RawData[FMP_ID],RawData[Pre-Project Damage $])</f>
        <v>432110.25</v>
      </c>
      <c r="AR15">
        <f>_xlfn.XLOOKUP(FMP_Ranking[[#This Row],[FMP ID]],RawData[FMP_ID],RawData[Post-Project Damage $])</f>
        <v>0</v>
      </c>
      <c r="AS15" t="str">
        <f>_xlfn.XLOOKUP(FMP_Ranking[[#This Row],[FMP ID]],RawData[FMP_ID],RawData[Flood Damage Reduction])</f>
        <v>Flood Damage Reduction &gt; 95%</v>
      </c>
      <c r="AT15" s="252">
        <f>_xlfn.XLOOKUP(FMP_Ranking[[#This Row],[FMP ID]],RawData[FMP_ID],RawData[Score 4])</f>
        <v>10</v>
      </c>
      <c r="AU15">
        <f>_xlfn.XLOOKUP(FMP_Ranking[[#This Row],[FMP ID]],RawData[FMP_ID],RawData['# of Critical Faciliites Removed from 1% Annual Chance FP])</f>
        <v>0</v>
      </c>
      <c r="AV15">
        <f>_xlfn.XLOOKUP(FMP_Ranking[[#This Row],[FMP ID]],RawData[FMP_ID],RawData[Reduction in Critical Facilities Flood Risk])</f>
        <v>0</v>
      </c>
      <c r="AW15">
        <f>_xlfn.XLOOKUP(FMP_Ranking[[#This Row],[FMP ID]],RawData[FMP_ID],RawData[Score 5])</f>
        <v>0</v>
      </c>
      <c r="AX15" s="250">
        <f>_xlfn.XLOOKUP(FMP_Ranking[[#This Row],[FMP ID]],RawData[FMP_ID],RawData[Adjusted Injurt Risk (%)])</f>
        <v>2.7370080947875981</v>
      </c>
      <c r="AY15" t="str">
        <f>_xlfn.XLOOKUP(FMP_Ranking[[#This Row],[FMP ID]],RawData[FMP_ID],RawData[Life and Safety Ranking (Injury/Loss of Life)2])</f>
        <v>Life/injury risk percentage &lt;20%</v>
      </c>
      <c r="AZ15" s="252">
        <f>_xlfn.XLOOKUP(FMP_Ranking[[#This Row],[FMP ID]],RawData[FMP_ID],RawData[Score 6])</f>
        <v>0</v>
      </c>
      <c r="BA15">
        <f>_xlfn.XLOOKUP(FMP_Ranking[[#This Row],[FMP ID]],RawData[FMP_ID],RawData[Water Supply Benefit in Acre-Feet])</f>
        <v>0</v>
      </c>
      <c r="BB15">
        <f>_xlfn.XLOOKUP(FMP_Ranking[[#This Row],[FMP ID]],RawData[FMP_ID],RawData[SourceID])</f>
        <v>0</v>
      </c>
      <c r="BC15">
        <f>_xlfn.XLOOKUP(FMP_Ranking[[#This Row],[FMP ID]],RawData[FMP_ID],RawData[WMS_ID])</f>
        <v>0</v>
      </c>
      <c r="BD15" t="str">
        <f>_xlfn.XLOOKUP(FMP_Ranking[[#This Row],[FMP ID]],RawData[FMP_ID],RawData[Water Supply Yield Ranking])</f>
        <v>No impact on water supply</v>
      </c>
      <c r="BE15">
        <f>_xlfn.XLOOKUP(FMP_Ranking[[#This Row],[FMP ID]],RawData[FMP_ID],RawData[Score 7])</f>
        <v>0</v>
      </c>
      <c r="BF15" s="250">
        <f>_xlfn.XLOOKUP(FMP_Ranking[[#This Row],[FMP ID]],RawData[FMP_ID],RawData[SVI])</f>
        <v>0.94300001859664917</v>
      </c>
      <c r="BG15" t="str">
        <f>_xlfn.XLOOKUP(FMP_Ranking[[#This Row],[FMP ID]],RawData[FMP_ID],RawData[Social Vulnerability Ranking])</f>
        <v>SVI between 0.75-1.00 (high vulnerability)</v>
      </c>
      <c r="BH15" s="252">
        <f>_xlfn.XLOOKUP(FMP_Ranking[[#This Row],[FMP ID]],RawData[FMP_ID],RawData[Score 8])</f>
        <v>10</v>
      </c>
      <c r="BI15">
        <f>_xlfn.XLOOKUP(FMP_Ranking[[#This Row],[FMP ID]],RawData[FMP_ID],RawData[% Nature Based Solution by Cost])</f>
        <v>0</v>
      </c>
      <c r="BJ15">
        <f>_xlfn.XLOOKUP(FMP_Ranking[[#This Row],[FMP ID]],RawData[FMP_ID],RawData[Nature-Based Solutions Ranking])</f>
        <v>0</v>
      </c>
      <c r="BK15">
        <f>_xlfn.XLOOKUP(FMP_Ranking[[#This Row],[FMP ID]],RawData[FMP_ID],RawData[Score 9])</f>
        <v>0</v>
      </c>
      <c r="BL15" s="250">
        <f>_xlfn.XLOOKUP(FMP_Ranking[[#This Row],[FMP ID]],RawData[FMP_ID],RawData[Multiple Benefits Description])</f>
        <v>0</v>
      </c>
      <c r="BM15" t="str">
        <f>_xlfn.XLOOKUP(FMP_Ranking[[#This Row],[FMP ID]],RawData[FMP_ID],RawData[Multiple Benefit Ranking])</f>
        <v>Project delivers benefits in 2 wider benefit categories</v>
      </c>
      <c r="BN15" s="252">
        <f>_xlfn.XLOOKUP(FMP_Ranking[[#This Row],[FMP ID]],RawData[FMP_ID],RawData[Score 10])</f>
        <v>4</v>
      </c>
      <c r="BO15">
        <f>_xlfn.XLOOKUP(FMP_Ranking[[#This Row],[FMP ID]],RawData[FMP_ID],RawData[O&amp;M Cost (Annual)])</f>
        <v>10000</v>
      </c>
      <c r="BP15" t="str">
        <f>_xlfn.XLOOKUP(FMP_Ranking[[#This Row],[FMP ID]],RawData[FMP_ID],RawData[Operations and Maintenance Ranking])</f>
        <v>Project requires regular, ongoing operation and maintenance; and/or O&amp;M requirements are well defined (Regular)</v>
      </c>
      <c r="BQ15">
        <f>_xlfn.XLOOKUP(FMP_Ranking[[#This Row],[FMP ID]],RawData[FMP_ID],RawData[Score 11])</f>
        <v>7</v>
      </c>
      <c r="BR15" s="250" t="str">
        <f>_xlfn.XLOOKUP(FMP_Ranking[[#This Row],[FMP ID]],RawData[FMP_ID],RawData[Administrative, Regulatory and Other Obstacle Ranking])</f>
        <v>Project has a typical number of administrative, regulatory and limitations / requirements</v>
      </c>
      <c r="BS15" s="252">
        <f>_xlfn.XLOOKUP(FMP_Ranking[[#This Row],[FMP ID]],RawData[FMP_ID],RawData[Score 12])</f>
        <v>6</v>
      </c>
      <c r="BT15" t="str">
        <f>_xlfn.XLOOKUP(FMP_Ranking[[#This Row],[FMP ID]],RawData[FMP_ID],RawData[Environmental Benefit Ranking])</f>
        <v xml:space="preserve">Project will deliver a moderate level of environmental benefits (benefits in 2-3 categories) </v>
      </c>
      <c r="BU15">
        <f>_xlfn.XLOOKUP(FMP_Ranking[[#This Row],[FMP ID]],RawData[FMP_ID],RawData[Score 13])</f>
        <v>6</v>
      </c>
      <c r="BV15" s="250" t="str">
        <f>_xlfn.XLOOKUP(FMP_Ranking[[#This Row],[FMP ID]],RawData[FMP_ID],RawData[Environmental Impact Ranking])</f>
        <v xml:space="preserve">Project will have adverse environmental impacts in 2-3 environmental categories </v>
      </c>
      <c r="BW15" s="252">
        <f>_xlfn.XLOOKUP(FMP_Ranking[[#This Row],[FMP ID]],RawData[FMP_ID],RawData[Score 14])</f>
        <v>3</v>
      </c>
      <c r="BX15">
        <f>_xlfn.XLOOKUP(FMP_Ranking[[#This Row],[FMP ID]],RawData[FMP_ID],RawData[Traffic Count for LWC Project])</f>
        <v>0</v>
      </c>
      <c r="BY15"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15">
        <f>_xlfn.XLOOKUP(FMP_Ranking[[#This Row],[FMP ID]],RawData[FMP_ID],RawData[Score 15])</f>
        <v>10</v>
      </c>
      <c r="CA15" s="250"/>
      <c r="CB15"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10.034074099375729</v>
      </c>
      <c r="CC15" s="263">
        <f>_xlfn.RANK.EQ(FMP_Ranking[[#This Row],[Weighted Score Based on Normalized Reported Factors]],FMP_Ranking[Weighted Score Based on Normalized Reported Factors],0)</f>
        <v>25</v>
      </c>
      <c r="CD15"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71</v>
      </c>
      <c r="CE15"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13.75</v>
      </c>
      <c r="CF15">
        <f>_xlfn.RANK.EQ(FMP_Ranking[[#This Row],[Project Details Weighted Score]],FMP_Ranking[Project Details Weighted Score],0)</f>
        <v>29</v>
      </c>
      <c r="CG15" s="262">
        <f>FMP_Ranking[[#This Row],[Project Details Weighted Score]]+FMP_Ranking[[#This Row],[Weighted Score Based on Normalized Reported Factors]]</f>
        <v>23.784074099375729</v>
      </c>
      <c r="CH15" s="245">
        <f>_xlfn.RANK.EQ(FMP_Ranking[[#This Row],[Total Score]],FMP_Ranking[Total Score],0)</f>
        <v>9</v>
      </c>
      <c r="CI15"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10.034074099375729</v>
      </c>
      <c r="CJ15" s="239"/>
      <c r="CK15" s="239"/>
      <c r="CT15"/>
    </row>
    <row r="16" spans="1:104" ht="12" customHeight="1" x14ac:dyDescent="0.25">
      <c r="A16" t="s">
        <v>526</v>
      </c>
      <c r="B16">
        <f>_xlfn.XLOOKUP(FMP_Ranking[[#This Row],[FMP ID]],RawData[FMP_ID],RawData[RFPG_NUM])</f>
        <v>6</v>
      </c>
      <c r="C16" t="str">
        <f>_xlfn.XLOOKUP(FMP_Ranking[[#This Row],[FMP ID]],RawData[FMP_ID],RawData[FMP_NAME])</f>
        <v>Sims Bayou CDBG MIT Application - South Post Oak SWDB C147/C547; South Shaver SWDB C506-01-00-E003; Salt Water Ditch SWDB &amp; Channel Improvements C108-00-00</v>
      </c>
      <c r="D16" t="str">
        <f>_xlfn.XLOOKUP(FMP_Ranking[[#This Row],[FMP ID]],RawData[FMP_ID],RawData[FMP_DESCR])</f>
        <v>Projects submitted as part of the CDBG MIT grant in the Sims Bayou Watershed which include three (3) regional channel and detention projects including C147/C547, Saltwater Ditch, and C506.</v>
      </c>
      <c r="E16" s="247">
        <f>_xlfn.XLOOKUP(FMP_Ranking[[#This Row],[FMP ID]],RawData[FMP_ID],RawData[FMP_COST])</f>
        <v>99653000</v>
      </c>
      <c r="F16" s="344" t="str">
        <f>_xlfn.XLOOKUP(FMP_Ranking[[#This Row],[FMP ID]],RawData[FMP_ID],RawData[EMER_NEED])</f>
        <v>Yes</v>
      </c>
      <c r="G16" s="252">
        <f>IF(FMP_Ranking[[#This Row],[Emergency Need Raw]]="Yes",10,0)</f>
        <v>10</v>
      </c>
      <c r="H16" s="245">
        <f>_xlfn.XLOOKUP(FMP_Ranking[[#This Row],[FMP ID]],RawData[FMP_ID],RawData[STRUCT_100])</f>
        <v>4367</v>
      </c>
      <c r="I16" s="245">
        <f>_xlfn.XLOOKUP(FMP_Ranking[[#This Row],[FMP ID]],RawData[FMP_ID],RawData[RES_STRUCT100])</f>
        <v>4032</v>
      </c>
      <c r="J16">
        <f>_xlfn.XLOOKUP(FMP_Ranking[[#This Row],[FMP ID]],RawData[FMP_ID],RawData[POP100])</f>
        <v>18899</v>
      </c>
      <c r="K16" s="245">
        <f>_xlfn.XLOOKUP(FMP_Ranking[[#This Row],[FMP ID]],RawData[FMP_ID],RawData[CRITFAC100])</f>
        <v>59</v>
      </c>
      <c r="L16">
        <f>_xlfn.XLOOKUP(FMP_Ranking[[#This Row],[FMP ID]],RawData[FMP_ID],RawData[LWC])</f>
        <v>4</v>
      </c>
      <c r="M16" s="245">
        <f>_xlfn.XLOOKUP(FMP_Ranking[[#This Row],[FMP ID]],RawData[FMP_ID],RawData[ROADCLS])</f>
        <v>4</v>
      </c>
      <c r="N16">
        <f>_xlfn.XLOOKUP(FMP_Ranking[[#This Row],[FMP ID]],RawData[FMP_ID],RawData[ROAD_MILES100])</f>
        <v>55.449901580810547</v>
      </c>
      <c r="O16" s="245">
        <f>_xlfn.XLOOKUP(FMP_Ranking[[#This Row],[FMP ID]],RawData[FMP_ID],RawData[FARMACRE100])</f>
        <v>5.3797154426574707</v>
      </c>
      <c r="P16">
        <f>_xlfn.XLOOKUP(FMP_Ranking[[#This Row],[FMP ID]],RawData[FMP_ID],RawData[REDSTRUCT100])</f>
        <v>1328</v>
      </c>
      <c r="Q16" s="245">
        <f>_xlfn.XLOOKUP(FMP_Ranking[[#This Row],[FMP ID]],RawData[FMP_ID],RawData[REMSTRC100])</f>
        <v>2283</v>
      </c>
      <c r="R16" s="258">
        <f>IF(FMP_Ranking[[#This Row],[Structures 100 Raw]]=0,0,(IF(FMP_Ranking[[#This Row],[Removed Structures 100 Raw]]&gt;FMP_Ranking[[#This Row],[Structures 100 Raw]],100,FMP_Ranking[[#This Row],[Removed Structures 100 Raw]]/FMP_Ranking[[#This Row],[Structures 100 Raw]]*100)))</f>
        <v>52.27845202656286</v>
      </c>
      <c r="S16" s="245">
        <f>_xlfn.XLOOKUP(FMP_Ranking[[#This Row],[FMP ID]],RawData[FMP_ID],RawData[REMRESSTRC100])</f>
        <v>2127</v>
      </c>
      <c r="T16" s="245">
        <f>_xlfn.XLOOKUP(FMP_Ranking[[#This Row],[FMP ID]],RawData[FMP_ID],RawData[REMPOP100])</f>
        <v>9352</v>
      </c>
      <c r="U16">
        <f>_xlfn.XLOOKUP(FMP_Ranking[[#This Row],[FMP ID]],RawData[FMP_ID],RawData[REMCRITFAC100])</f>
        <v>32</v>
      </c>
      <c r="V16" s="245">
        <f>_xlfn.XLOOKUP(FMP_Ranking[[#This Row],[FMP ID]],RawData[FMP_ID],RawData[REMLWC100])</f>
        <v>2</v>
      </c>
      <c r="W16" s="245">
        <f>_xlfn.XLOOKUP(FMP_Ranking[[#This Row],[FMP ID]],RawData[FMP_ID],RawData[REMROADCLS])</f>
        <v>2</v>
      </c>
      <c r="X16">
        <f>_xlfn.XLOOKUP(FMP_Ranking[[#This Row],[FMP ID]],RawData[FMP_ID],RawData[REMRDLEN100])</f>
        <v>17</v>
      </c>
      <c r="Y16" s="245">
        <f>_xlfn.XLOOKUP(FMP_Ranking[[#This Row],[FMP ID]],RawData[FMP_ID],RawData[REMFRMACRE100])</f>
        <v>2.4627349376678471</v>
      </c>
      <c r="Z16" s="255">
        <f>_xlfn.XLOOKUP(FMP_Ranking[[#This Row],[FMP ID]],RawData[FMP_ID],RawData[COSTSTRUCT])</f>
        <v>43650.0234375</v>
      </c>
      <c r="AA16">
        <f>_xlfn.XLOOKUP(FMP_Ranking[[#This Row],[FMP ID]],RawData[FMP_ID],RawData[NATURE])</f>
        <v>0</v>
      </c>
      <c r="AB16" s="250">
        <f>_xlfn.XLOOKUP(FMP_Ranking[[#This Row],[FMP ID]],RawData[FMP_ID],RawData[BC_RATIO])</f>
        <v>1.799999952316284</v>
      </c>
      <c r="AC16">
        <f>IF(FMP_Ranking[[#This Row],[BCA Raw]]&gt;1,1,0)</f>
        <v>1</v>
      </c>
      <c r="AD16" s="250" t="str">
        <f>_xlfn.XLOOKUP(FMP_Ranking[[#This Row],[FMP ID]],RawData[FMP_ID],RawData[WATER_SUP])</f>
        <v>No</v>
      </c>
      <c r="AE16" s="257">
        <f>IF(FMP_Ranking[[#This Row],[Water Supply Raw]]="Yes",1,0)</f>
        <v>0</v>
      </c>
      <c r="AF16">
        <f>_xlfn.XLOOKUP(FMP_Ranking[[#This Row],[FMP ID]],RawData[FMP_ID],RawData[Average Flood Depth (100yr)])</f>
        <v>1.062999963760376</v>
      </c>
      <c r="AG16" s="346">
        <f>_xlfn.XLOOKUP(FMP_Ranking[[#This Row],[FMP ID]],RawData[FMP_ID],RawData[PREPROJLOS])</f>
        <v>0</v>
      </c>
      <c r="AH16">
        <f>_xlfn.XLOOKUP(FMP_Ranking[[#This Row],[FMP ID]],RawData[FMP_ID],RawData[Score 1])</f>
        <v>6</v>
      </c>
      <c r="AI16" s="250">
        <f>_xlfn.XLOOKUP(FMP_Ranking[[#This Row],[FMP ID]],RawData[FMP_ID],RawData[Community Population Served])</f>
        <v>5553924</v>
      </c>
      <c r="AJ16">
        <f>_xlfn.XLOOKUP(FMP_Ranking[[#This Row],[FMP ID]],RawData[FMP_ID],RawData[Flood Plain Population])</f>
        <v>18899</v>
      </c>
      <c r="AK16" s="346" t="str">
        <f>_xlfn.XLOOKUP(FMP_Ranking[[#This Row],[FMP ID]],RawData[FMP_ID],RawData[Severity Ranking: Community Need (% Population)])</f>
        <v>&lt;25% of project community affected</v>
      </c>
      <c r="AL16" s="252">
        <f>_xlfn.XLOOKUP(FMP_Ranking[[#This Row],[FMP ID]],RawData[FMP_ID],RawData[Score 2])</f>
        <v>1</v>
      </c>
      <c r="AM16">
        <f>_xlfn.XLOOKUP(FMP_Ranking[[#This Row],[FMP ID]],RawData[FMP_ID],RawData['# of Structures Removed from 1% Annual Chance FP])</f>
        <v>2283</v>
      </c>
      <c r="AN16" t="str">
        <f>_xlfn.XLOOKUP(FMP_Ranking[[#This Row],[FMP ID]],RawData[FMP_ID],RawData[Flood Risk Reduction])</f>
        <v>Reduced risk to &lt;75% of structures in floodplain</v>
      </c>
      <c r="AO16">
        <f>_xlfn.XLOOKUP(FMP_Ranking[[#This Row],[FMP ID]],RawData[FMP_ID],RawData[[Score 3 ]])</f>
        <v>7</v>
      </c>
      <c r="AP16" s="250">
        <f>_xlfn.XLOOKUP(FMP_Ranking[[#This Row],[FMP ID]],RawData[FMP_ID],RawData['# of Structures with Reduced 1% Annual Chance Flood Risk])</f>
        <v>4367</v>
      </c>
      <c r="AQ16">
        <f>_xlfn.XLOOKUP(FMP_Ranking[[#This Row],[FMP ID]],RawData[FMP_ID],RawData[Pre-Project Damage $])</f>
        <v>27781666</v>
      </c>
      <c r="AR16">
        <f>_xlfn.XLOOKUP(FMP_Ranking[[#This Row],[FMP ID]],RawData[FMP_ID],RawData[Post-Project Damage $])</f>
        <v>0</v>
      </c>
      <c r="AS16" t="str">
        <f>_xlfn.XLOOKUP(FMP_Ranking[[#This Row],[FMP ID]],RawData[FMP_ID],RawData[Flood Damage Reduction])</f>
        <v>Flood damage reduction &gt;95%</v>
      </c>
      <c r="AT16" s="252">
        <f>_xlfn.XLOOKUP(FMP_Ranking[[#This Row],[FMP ID]],RawData[FMP_ID],RawData[Score 4])</f>
        <v>10</v>
      </c>
      <c r="AU16">
        <f>_xlfn.XLOOKUP(FMP_Ranking[[#This Row],[FMP ID]],RawData[FMP_ID],RawData['# of Critical Faciliites Removed from 1% Annual Chance FP])</f>
        <v>32</v>
      </c>
      <c r="AV16" t="str">
        <f>_xlfn.XLOOKUP(FMP_Ranking[[#This Row],[FMP ID]],RawData[FMP_ID],RawData[Reduction in Critical Facilities Flood Risk])</f>
        <v>Reduced risk for &lt;75% of critical facilities in floodplain</v>
      </c>
      <c r="AW16">
        <f>_xlfn.XLOOKUP(FMP_Ranking[[#This Row],[FMP ID]],RawData[FMP_ID],RawData[Score 5])</f>
        <v>7</v>
      </c>
      <c r="AX16" s="250">
        <f>_xlfn.XLOOKUP(FMP_Ranking[[#This Row],[FMP ID]],RawData[FMP_ID],RawData[Adjusted Injurt Risk (%)])</f>
        <v>9.189000129699707</v>
      </c>
      <c r="AY16" t="str">
        <f>_xlfn.XLOOKUP(FMP_Ranking[[#This Row],[FMP ID]],RawData[FMP_ID],RawData[Life and Safety Ranking (Injury/Loss of Life)2])</f>
        <v>Life/injury risk percentage &lt;20%</v>
      </c>
      <c r="AZ16" s="252">
        <f>_xlfn.XLOOKUP(FMP_Ranking[[#This Row],[FMP ID]],RawData[FMP_ID],RawData[Score 6])</f>
        <v>2</v>
      </c>
      <c r="BA16">
        <f>_xlfn.XLOOKUP(FMP_Ranking[[#This Row],[FMP ID]],RawData[FMP_ID],RawData[Water Supply Benefit in Acre-Feet])</f>
        <v>0</v>
      </c>
      <c r="BB16">
        <f>_xlfn.XLOOKUP(FMP_Ranking[[#This Row],[FMP ID]],RawData[FMP_ID],RawData[SourceID])</f>
        <v>0</v>
      </c>
      <c r="BC16">
        <f>_xlfn.XLOOKUP(FMP_Ranking[[#This Row],[FMP ID]],RawData[FMP_ID],RawData[WMS_ID])</f>
        <v>0</v>
      </c>
      <c r="BD16" t="str">
        <f>_xlfn.XLOOKUP(FMP_Ranking[[#This Row],[FMP ID]],RawData[FMP_ID],RawData[Water Supply Yield Ranking])</f>
        <v>No impact on water supply</v>
      </c>
      <c r="BE16">
        <f>_xlfn.XLOOKUP(FMP_Ranking[[#This Row],[FMP ID]],RawData[FMP_ID],RawData[Score 7])</f>
        <v>0</v>
      </c>
      <c r="BF16" s="250">
        <f>_xlfn.XLOOKUP(FMP_Ranking[[#This Row],[FMP ID]],RawData[FMP_ID],RawData[SVI])</f>
        <v>0.79731601476669312</v>
      </c>
      <c r="BG16" t="str">
        <f>_xlfn.XLOOKUP(FMP_Ranking[[#This Row],[FMP ID]],RawData[FMP_ID],RawData[Social Vulnerability Ranking])</f>
        <v>SVI between 0.75-1.00 (high vulnerability)</v>
      </c>
      <c r="BH16" s="252">
        <f>_xlfn.XLOOKUP(FMP_Ranking[[#This Row],[FMP ID]],RawData[FMP_ID],RawData[Score 8])</f>
        <v>10</v>
      </c>
      <c r="BI16">
        <f>_xlfn.XLOOKUP(FMP_Ranking[[#This Row],[FMP ID]],RawData[FMP_ID],RawData[% Nature Based Solution by Cost])</f>
        <v>0</v>
      </c>
      <c r="BJ16" t="str">
        <f>_xlfn.XLOOKUP(FMP_Ranking[[#This Row],[FMP ID]],RawData[FMP_ID],RawData[Nature-Based Solutions Ranking])</f>
        <v>&lt;25% of the project cost is nature-based</v>
      </c>
      <c r="BK16">
        <f>_xlfn.XLOOKUP(FMP_Ranking[[#This Row],[FMP ID]],RawData[FMP_ID],RawData[Score 9])</f>
        <v>1</v>
      </c>
      <c r="BL16" s="250" t="str">
        <f>_xlfn.XLOOKUP(FMP_Ranking[[#This Row],[FMP ID]],RawData[FMP_ID],RawData[Multiple Benefits Description])</f>
        <v>None</v>
      </c>
      <c r="BM16" t="str">
        <f>_xlfn.XLOOKUP(FMP_Ranking[[#This Row],[FMP ID]],RawData[FMP_ID],RawData[Multiple Benefit Ranking])</f>
        <v>Project delivers benefits in 3 wider benefit categories</v>
      </c>
      <c r="BN16" s="252">
        <f>_xlfn.XLOOKUP(FMP_Ranking[[#This Row],[FMP ID]],RawData[FMP_ID],RawData[Score 10])</f>
        <v>7</v>
      </c>
      <c r="BO16">
        <f>_xlfn.XLOOKUP(FMP_Ranking[[#This Row],[FMP ID]],RawData[FMP_ID],RawData[O&amp;M Cost (Annual)])</f>
        <v>0</v>
      </c>
      <c r="BP16" t="str">
        <f>_xlfn.XLOOKUP(FMP_Ranking[[#This Row],[FMP ID]],RawData[FMP_ID],RawData[Operations and Maintenance Ranking])</f>
        <v>Project will require ongoing operation and maintenance outside of the owner’s regular maintenance practices;  long-term O&amp;M requirements are undefined; and/or high annual O&amp;M cost &gt; 1% of project (high);</v>
      </c>
      <c r="BQ16">
        <f>_xlfn.XLOOKUP(FMP_Ranking[[#This Row],[FMP ID]],RawData[FMP_ID],RawData[Score 11])</f>
        <v>4</v>
      </c>
      <c r="BR16" s="250" t="str">
        <f>_xlfn.XLOOKUP(FMP_Ranking[[#This Row],[FMP ID]],RawData[FMP_ID],RawData[Administrative, Regulatory and Other Obstacle Ranking])</f>
        <v>Project has a high number of administrative, regulatory and limitations / requirements</v>
      </c>
      <c r="BS16" s="252">
        <f>_xlfn.XLOOKUP(FMP_Ranking[[#This Row],[FMP ID]],RawData[FMP_ID],RawData[Score 12])</f>
        <v>2</v>
      </c>
      <c r="BT16" t="str">
        <f>_xlfn.XLOOKUP(FMP_Ranking[[#This Row],[FMP ID]],RawData[FMP_ID],RawData[Environmental Benefit Ranking])</f>
        <v>Project will deliver a high level of environmental benefits (4+ categories)</v>
      </c>
      <c r="BU16">
        <f>_xlfn.XLOOKUP(FMP_Ranking[[#This Row],[FMP ID]],RawData[FMP_ID],RawData[Score 13])</f>
        <v>10</v>
      </c>
      <c r="BV16" s="250" t="str">
        <f>_xlfn.XLOOKUP(FMP_Ranking[[#This Row],[FMP ID]],RawData[FMP_ID],RawData[Environmental Impact Ranking])</f>
        <v>Project has no adverse environmental impacts</v>
      </c>
      <c r="BW16" s="252">
        <f>_xlfn.XLOOKUP(FMP_Ranking[[#This Row],[FMP ID]],RawData[FMP_ID],RawData[Score 14])</f>
        <v>10</v>
      </c>
      <c r="BX16">
        <f>_xlfn.XLOOKUP(FMP_Ranking[[#This Row],[FMP ID]],RawData[FMP_ID],RawData[Traffic Count for LWC Project])</f>
        <v>0</v>
      </c>
      <c r="BY16"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6">
        <f>_xlfn.XLOOKUP(FMP_Ranking[[#This Row],[FMP ID]],RawData[FMP_ID],RawData[Score 15])</f>
        <v>4</v>
      </c>
      <c r="CA16" s="250"/>
      <c r="CB16"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8.5335490728903505</v>
      </c>
      <c r="CC16" s="263">
        <f>_xlfn.RANK.EQ(FMP_Ranking[[#This Row],[Weighted Score Based on Normalized Reported Factors]],FMP_Ranking[Weighted Score Based on Normalized Reported Factors],0)</f>
        <v>40</v>
      </c>
      <c r="CD16"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81</v>
      </c>
      <c r="CE16"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15.250000000000002</v>
      </c>
      <c r="CF16">
        <f>_xlfn.RANK.EQ(FMP_Ranking[[#This Row],[Project Details Weighted Score]],FMP_Ranking[Project Details Weighted Score],0)</f>
        <v>7</v>
      </c>
      <c r="CG16" s="262">
        <f>FMP_Ranking[[#This Row],[Project Details Weighted Score]]+FMP_Ranking[[#This Row],[Weighted Score Based on Normalized Reported Factors]]</f>
        <v>23.783549072890352</v>
      </c>
      <c r="CH16" s="245">
        <f>_xlfn.RANK.EQ(FMP_Ranking[[#This Row],[Total Score]],FMP_Ranking[Total Score],0)</f>
        <v>10</v>
      </c>
      <c r="CI16"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8.5335490728903505</v>
      </c>
      <c r="CJ16" s="239"/>
      <c r="CK16" s="239"/>
      <c r="CT16"/>
    </row>
    <row r="17" spans="1:98" ht="12" customHeight="1" x14ac:dyDescent="0.25">
      <c r="A17" t="s">
        <v>732</v>
      </c>
      <c r="B17">
        <f>_xlfn.XLOOKUP(FMP_Ranking[[#This Row],[FMP ID]],RawData[FMP_ID],RawData[RFPG_NUM])</f>
        <v>6</v>
      </c>
      <c r="C17" t="str">
        <f>_xlfn.XLOOKUP(FMP_Ranking[[#This Row],[FMP ID]],RawData[FMP_ID],RawData[FMP_NAME])</f>
        <v>Greens CDBG MIT Applicatoin Projects, including the following local drainage improvements: Castlewood, Fountainview, Humble Rd Place, North Forest, and the larger channelization and detention along Greens Bayou known as the Mid-Reach project.</v>
      </c>
      <c r="D17" t="str">
        <f>_xlfn.XLOOKUP(FMP_Ranking[[#This Row],[FMP ID]],RawData[FMP_ID],RawData[FMP_DESCR])</f>
        <v>Projects submited as part of the CDBG MIT grant in Greens Bayou including Projects: Fountainview Sec 1&amp;2, Castlewood Sec 3&amp;4, North Forest, Mid-Reach Greens, Parkland Estates, and Humble Road Place.</v>
      </c>
      <c r="E17" s="247">
        <f>_xlfn.XLOOKUP(FMP_Ranking[[#This Row],[FMP ID]],RawData[FMP_ID],RawData[FMP_COST])</f>
        <v>120284000</v>
      </c>
      <c r="F17" s="344" t="str">
        <f>_xlfn.XLOOKUP(FMP_Ranking[[#This Row],[FMP ID]],RawData[FMP_ID],RawData[EMER_NEED])</f>
        <v>Yes</v>
      </c>
      <c r="G17" s="252">
        <f>IF(FMP_Ranking[[#This Row],[Emergency Need Raw]]="Yes",10,0)</f>
        <v>10</v>
      </c>
      <c r="H17" s="245">
        <f>_xlfn.XLOOKUP(FMP_Ranking[[#This Row],[FMP ID]],RawData[FMP_ID],RawData[STRUCT_100])</f>
        <v>6644</v>
      </c>
      <c r="I17" s="245">
        <f>_xlfn.XLOOKUP(FMP_Ranking[[#This Row],[FMP ID]],RawData[FMP_ID],RawData[RES_STRUCT100])</f>
        <v>4979</v>
      </c>
      <c r="J17">
        <f>_xlfn.XLOOKUP(FMP_Ranking[[#This Row],[FMP ID]],RawData[FMP_ID],RawData[POP100])</f>
        <v>82257</v>
      </c>
      <c r="K17" s="245">
        <f>_xlfn.XLOOKUP(FMP_Ranking[[#This Row],[FMP ID]],RawData[FMP_ID],RawData[CRITFAC100])</f>
        <v>112</v>
      </c>
      <c r="L17">
        <f>_xlfn.XLOOKUP(FMP_Ranking[[#This Row],[FMP ID]],RawData[FMP_ID],RawData[LWC])</f>
        <v>2</v>
      </c>
      <c r="M17" s="245">
        <f>_xlfn.XLOOKUP(FMP_Ranking[[#This Row],[FMP ID]],RawData[FMP_ID],RawData[ROADCLS])</f>
        <v>2</v>
      </c>
      <c r="N17">
        <f>_xlfn.XLOOKUP(FMP_Ranking[[#This Row],[FMP ID]],RawData[FMP_ID],RawData[ROAD_MILES100])</f>
        <v>1557.8427734375</v>
      </c>
      <c r="O17" s="245">
        <f>_xlfn.XLOOKUP(FMP_Ranking[[#This Row],[FMP ID]],RawData[FMP_ID],RawData[FARMACRE100])</f>
        <v>126.95753479003911</v>
      </c>
      <c r="P17">
        <f>_xlfn.XLOOKUP(FMP_Ranking[[#This Row],[FMP ID]],RawData[FMP_ID],RawData[REDSTRUCT100])</f>
        <v>2076</v>
      </c>
      <c r="Q17" s="245">
        <f>_xlfn.XLOOKUP(FMP_Ranking[[#This Row],[FMP ID]],RawData[FMP_ID],RawData[REMSTRC100])</f>
        <v>1816</v>
      </c>
      <c r="R17" s="258">
        <f>IF(FMP_Ranking[[#This Row],[Structures 100 Raw]]=0,0,(IF(FMP_Ranking[[#This Row],[Removed Structures 100 Raw]]&gt;FMP_Ranking[[#This Row],[Structures 100 Raw]],100,FMP_Ranking[[#This Row],[Removed Structures 100 Raw]]/FMP_Ranking[[#This Row],[Structures 100 Raw]]*100)))</f>
        <v>27.332931968693558</v>
      </c>
      <c r="S17" s="245">
        <f>_xlfn.XLOOKUP(FMP_Ranking[[#This Row],[FMP ID]],RawData[FMP_ID],RawData[REMRESSTRC100])</f>
        <v>1508</v>
      </c>
      <c r="T17" s="245">
        <f>_xlfn.XLOOKUP(FMP_Ranking[[#This Row],[FMP ID]],RawData[FMP_ID],RawData[REMPOP100])</f>
        <v>21508</v>
      </c>
      <c r="U17">
        <f>_xlfn.XLOOKUP(FMP_Ranking[[#This Row],[FMP ID]],RawData[FMP_ID],RawData[REMCRITFAC100])</f>
        <v>21</v>
      </c>
      <c r="V17" s="245">
        <f>_xlfn.XLOOKUP(FMP_Ranking[[#This Row],[FMP ID]],RawData[FMP_ID],RawData[REMLWC100])</f>
        <v>0</v>
      </c>
      <c r="W17" s="245">
        <f>_xlfn.XLOOKUP(FMP_Ranking[[#This Row],[FMP ID]],RawData[FMP_ID],RawData[REMROADCLS])</f>
        <v>0</v>
      </c>
      <c r="X17">
        <f>_xlfn.XLOOKUP(FMP_Ranking[[#This Row],[FMP ID]],RawData[FMP_ID],RawData[REMRDLEN100])</f>
        <v>2501851</v>
      </c>
      <c r="Y17" s="245">
        <f>_xlfn.XLOOKUP(FMP_Ranking[[#This Row],[FMP ID]],RawData[FMP_ID],RawData[REMFRMACRE100])</f>
        <v>-3.215939044952393</v>
      </c>
      <c r="Z17" s="255">
        <f>_xlfn.XLOOKUP(FMP_Ranking[[#This Row],[FMP ID]],RawData[FMP_ID],RawData[COSTSTRUCT])</f>
        <v>66235.6796875</v>
      </c>
      <c r="AA17">
        <f>_xlfn.XLOOKUP(FMP_Ranking[[#This Row],[FMP ID]],RawData[FMP_ID],RawData[NATURE])</f>
        <v>0</v>
      </c>
      <c r="AB17" s="250">
        <f>_xlfn.XLOOKUP(FMP_Ranking[[#This Row],[FMP ID]],RawData[FMP_ID],RawData[BC_RATIO])</f>
        <v>2.130000114440918</v>
      </c>
      <c r="AC17">
        <f>IF(FMP_Ranking[[#This Row],[BCA Raw]]&gt;1,1,0)</f>
        <v>1</v>
      </c>
      <c r="AD17" s="250" t="str">
        <f>_xlfn.XLOOKUP(FMP_Ranking[[#This Row],[FMP ID]],RawData[FMP_ID],RawData[WATER_SUP])</f>
        <v>No</v>
      </c>
      <c r="AE17" s="257">
        <f>IF(FMP_Ranking[[#This Row],[Water Supply Raw]]="Yes",1,0)</f>
        <v>0</v>
      </c>
      <c r="AF17">
        <f>_xlfn.XLOOKUP(FMP_Ranking[[#This Row],[FMP ID]],RawData[FMP_ID],RawData[Average Flood Depth (100yr)])</f>
        <v>0.93300002813339233</v>
      </c>
      <c r="AG17" s="346">
        <f>_xlfn.XLOOKUP(FMP_Ranking[[#This Row],[FMP ID]],RawData[FMP_ID],RawData[PREPROJLOS])</f>
        <v>0</v>
      </c>
      <c r="AH17">
        <f>_xlfn.XLOOKUP(FMP_Ranking[[#This Row],[FMP ID]],RawData[FMP_ID],RawData[Score 1])</f>
        <v>4</v>
      </c>
      <c r="AI17" s="250">
        <f>_xlfn.XLOOKUP(FMP_Ranking[[#This Row],[FMP ID]],RawData[FMP_ID],RawData[Community Population Served])</f>
        <v>4731145</v>
      </c>
      <c r="AJ17">
        <f>_xlfn.XLOOKUP(FMP_Ranking[[#This Row],[FMP ID]],RawData[FMP_ID],RawData[Flood Plain Population])</f>
        <v>82257</v>
      </c>
      <c r="AK17" s="346" t="str">
        <f>_xlfn.XLOOKUP(FMP_Ranking[[#This Row],[FMP ID]],RawData[FMP_ID],RawData[Severity Ranking: Community Need (% Population)])</f>
        <v>&lt;25% of project community affected</v>
      </c>
      <c r="AL17" s="252">
        <f>_xlfn.XLOOKUP(FMP_Ranking[[#This Row],[FMP ID]],RawData[FMP_ID],RawData[Score 2])</f>
        <v>1</v>
      </c>
      <c r="AM17">
        <f>_xlfn.XLOOKUP(FMP_Ranking[[#This Row],[FMP ID]],RawData[FMP_ID],RawData['# of Structures Removed from 1% Annual Chance FP])</f>
        <v>1816</v>
      </c>
      <c r="AN17" t="str">
        <f>_xlfn.XLOOKUP(FMP_Ranking[[#This Row],[FMP ID]],RawData[FMP_ID],RawData[Flood Risk Reduction])</f>
        <v>Reduced risk to &lt;50% of structures in floodplain</v>
      </c>
      <c r="AO17">
        <f>_xlfn.XLOOKUP(FMP_Ranking[[#This Row],[FMP ID]],RawData[FMP_ID],RawData[[Score 3 ]])</f>
        <v>4</v>
      </c>
      <c r="AP17" s="250">
        <f>_xlfn.XLOOKUP(FMP_Ranking[[#This Row],[FMP ID]],RawData[FMP_ID],RawData['# of Structures with Reduced 1% Annual Chance Flood Risk])</f>
        <v>6644</v>
      </c>
      <c r="AQ17">
        <f>_xlfn.XLOOKUP(FMP_Ranking[[#This Row],[FMP ID]],RawData[FMP_ID],RawData[Pre-Project Damage $])</f>
        <v>945592576</v>
      </c>
      <c r="AR17">
        <f>_xlfn.XLOOKUP(FMP_Ranking[[#This Row],[FMP ID]],RawData[FMP_ID],RawData[Post-Project Damage $])</f>
        <v>714694144</v>
      </c>
      <c r="AS17" t="str">
        <f>_xlfn.XLOOKUP(FMP_Ranking[[#This Row],[FMP ID]],RawData[FMP_ID],RawData[Flood Damage Reduction])</f>
        <v>Flood damage reduction &lt; 25%</v>
      </c>
      <c r="AT17" s="252">
        <f>_xlfn.XLOOKUP(FMP_Ranking[[#This Row],[FMP ID]],RawData[FMP_ID],RawData[Score 4])</f>
        <v>2</v>
      </c>
      <c r="AU17">
        <f>_xlfn.XLOOKUP(FMP_Ranking[[#This Row],[FMP ID]],RawData[FMP_ID],RawData['# of Critical Faciliites Removed from 1% Annual Chance FP])</f>
        <v>21</v>
      </c>
      <c r="AV17" t="str">
        <f>_xlfn.XLOOKUP(FMP_Ranking[[#This Row],[FMP ID]],RawData[FMP_ID],RawData[Reduction in Critical Facilities Flood Risk])</f>
        <v>Reduced risk for &lt;50% of critical facilities in floodplain</v>
      </c>
      <c r="AW17">
        <f>_xlfn.XLOOKUP(FMP_Ranking[[#This Row],[FMP ID]],RawData[FMP_ID],RawData[Score 5])</f>
        <v>4</v>
      </c>
      <c r="AX17" s="250">
        <f>_xlfn.XLOOKUP(FMP_Ranking[[#This Row],[FMP ID]],RawData[FMP_ID],RawData[Adjusted Injurt Risk (%)])</f>
        <v>8.7989997863769531</v>
      </c>
      <c r="AY17" t="str">
        <f>_xlfn.XLOOKUP(FMP_Ranking[[#This Row],[FMP ID]],RawData[FMP_ID],RawData[Life and Safety Ranking (Injury/Loss of Life)2])</f>
        <v>Life/injury risk percentage &gt;30%</v>
      </c>
      <c r="AZ17" s="252">
        <f>_xlfn.XLOOKUP(FMP_Ranking[[#This Row],[FMP ID]],RawData[FMP_ID],RawData[Score 6])</f>
        <v>6</v>
      </c>
      <c r="BA17">
        <f>_xlfn.XLOOKUP(FMP_Ranking[[#This Row],[FMP ID]],RawData[FMP_ID],RawData[Water Supply Benefit in Acre-Feet])</f>
        <v>0</v>
      </c>
      <c r="BB17">
        <f>_xlfn.XLOOKUP(FMP_Ranking[[#This Row],[FMP ID]],RawData[FMP_ID],RawData[SourceID])</f>
        <v>0</v>
      </c>
      <c r="BC17">
        <f>_xlfn.XLOOKUP(FMP_Ranking[[#This Row],[FMP ID]],RawData[FMP_ID],RawData[WMS_ID])</f>
        <v>0</v>
      </c>
      <c r="BD17" t="str">
        <f>_xlfn.XLOOKUP(FMP_Ranking[[#This Row],[FMP ID]],RawData[FMP_ID],RawData[Water Supply Yield Ranking])</f>
        <v>No impact on water supply</v>
      </c>
      <c r="BE17">
        <f>_xlfn.XLOOKUP(FMP_Ranking[[#This Row],[FMP ID]],RawData[FMP_ID],RawData[Score 7])</f>
        <v>0</v>
      </c>
      <c r="BF17" s="250">
        <f>_xlfn.XLOOKUP(FMP_Ranking[[#This Row],[FMP ID]],RawData[FMP_ID],RawData[SVI])</f>
        <v>0.69506800174713135</v>
      </c>
      <c r="BG17" t="str">
        <f>_xlfn.XLOOKUP(FMP_Ranking[[#This Row],[FMP ID]],RawData[FMP_ID],RawData[Social Vulnerability Ranking])</f>
        <v>SVI between 0.5-0.75 (moderate to high vulnerability)</v>
      </c>
      <c r="BH17" s="252">
        <f>_xlfn.XLOOKUP(FMP_Ranking[[#This Row],[FMP ID]],RawData[FMP_ID],RawData[Score 8])</f>
        <v>7</v>
      </c>
      <c r="BI17">
        <f>_xlfn.XLOOKUP(FMP_Ranking[[#This Row],[FMP ID]],RawData[FMP_ID],RawData[% Nature Based Solution by Cost])</f>
        <v>0</v>
      </c>
      <c r="BJ17" t="str">
        <f>_xlfn.XLOOKUP(FMP_Ranking[[#This Row],[FMP ID]],RawData[FMP_ID],RawData[Nature-Based Solutions Ranking])</f>
        <v>&lt;25% of the project cost is nature-based</v>
      </c>
      <c r="BK17">
        <f>_xlfn.XLOOKUP(FMP_Ranking[[#This Row],[FMP ID]],RawData[FMP_ID],RawData[Score 9])</f>
        <v>1</v>
      </c>
      <c r="BL17" s="250" t="str">
        <f>_xlfn.XLOOKUP(FMP_Ranking[[#This Row],[FMP ID]],RawData[FMP_ID],RawData[Multiple Benefits Description])</f>
        <v>None</v>
      </c>
      <c r="BM17" t="str">
        <f>_xlfn.XLOOKUP(FMP_Ranking[[#This Row],[FMP ID]],RawData[FMP_ID],RawData[Multiple Benefit Ranking])</f>
        <v>Project delivers benefits in 3 wider benefit categories</v>
      </c>
      <c r="BN17" s="252">
        <f>_xlfn.XLOOKUP(FMP_Ranking[[#This Row],[FMP ID]],RawData[FMP_ID],RawData[Score 10])</f>
        <v>7</v>
      </c>
      <c r="BO17">
        <f>_xlfn.XLOOKUP(FMP_Ranking[[#This Row],[FMP ID]],RawData[FMP_ID],RawData[O&amp;M Cost (Annual)])</f>
        <v>0</v>
      </c>
      <c r="BP17" t="str">
        <f>_xlfn.XLOOKUP(FMP_Ranking[[#This Row],[FMP ID]],RawData[FMP_ID],RawData[Operations and Maintenance Ranking])</f>
        <v>Project will require ongoing operation and maintenance outside of the owner’s regular maintenance practices;  long-term O&amp;M requirements are undefined; and/or high annual O&amp;M cost &gt; 1% of project (high);</v>
      </c>
      <c r="BQ17">
        <f>_xlfn.XLOOKUP(FMP_Ranking[[#This Row],[FMP ID]],RawData[FMP_ID],RawData[Score 11])</f>
        <v>4</v>
      </c>
      <c r="BR17" s="250" t="str">
        <f>_xlfn.XLOOKUP(FMP_Ranking[[#This Row],[FMP ID]],RawData[FMP_ID],RawData[Administrative, Regulatory and Other Obstacle Ranking])</f>
        <v>Project has a high number of administrative, regulatory and limitations / requirements</v>
      </c>
      <c r="BS17" s="252">
        <f>_xlfn.XLOOKUP(FMP_Ranking[[#This Row],[FMP ID]],RawData[FMP_ID],RawData[Score 12])</f>
        <v>2</v>
      </c>
      <c r="BT17" t="str">
        <f>_xlfn.XLOOKUP(FMP_Ranking[[#This Row],[FMP ID]],RawData[FMP_ID],RawData[Environmental Benefit Ranking])</f>
        <v xml:space="preserve">Project will deliver a moderate level of environmental benefits (2-3 categories) </v>
      </c>
      <c r="BU17">
        <f>_xlfn.XLOOKUP(FMP_Ranking[[#This Row],[FMP ID]],RawData[FMP_ID],RawData[Score 13])</f>
        <v>6</v>
      </c>
      <c r="BV17" s="250" t="str">
        <f>_xlfn.XLOOKUP(FMP_Ranking[[#This Row],[FMP ID]],RawData[FMP_ID],RawData[Environmental Impact Ranking])</f>
        <v>Project has no adverse environmental impacts</v>
      </c>
      <c r="BW17" s="252">
        <f>_xlfn.XLOOKUP(FMP_Ranking[[#This Row],[FMP ID]],RawData[FMP_ID],RawData[Score 14])</f>
        <v>10</v>
      </c>
      <c r="BX17">
        <f>_xlfn.XLOOKUP(FMP_Ranking[[#This Row],[FMP ID]],RawData[FMP_ID],RawData[Traffic Count for LWC Project])</f>
        <v>0</v>
      </c>
      <c r="BY17"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7">
        <f>_xlfn.XLOOKUP(FMP_Ranking[[#This Row],[FMP ID]],RawData[FMP_ID],RawData[Score 15])</f>
        <v>4</v>
      </c>
      <c r="CA17" s="250"/>
      <c r="CB17"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11.197910309246641</v>
      </c>
      <c r="CC17" s="263">
        <f>_xlfn.RANK.EQ(FMP_Ranking[[#This Row],[Weighted Score Based on Normalized Reported Factors]],FMP_Ranking[Weighted Score Based on Normalized Reported Factors],0)</f>
        <v>12</v>
      </c>
      <c r="CD1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62</v>
      </c>
      <c r="CE17"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12.500000000000004</v>
      </c>
      <c r="CF17">
        <f>_xlfn.RANK.EQ(FMP_Ranking[[#This Row],[Project Details Weighted Score]],FMP_Ranking[Project Details Weighted Score],0)</f>
        <v>40</v>
      </c>
      <c r="CG17" s="262">
        <f>FMP_Ranking[[#This Row],[Project Details Weighted Score]]+FMP_Ranking[[#This Row],[Weighted Score Based on Normalized Reported Factors]]</f>
        <v>23.697910309246645</v>
      </c>
      <c r="CH17" s="245">
        <f>_xlfn.RANK.EQ(FMP_Ranking[[#This Row],[Total Score]],FMP_Ranking[Total Score],0)</f>
        <v>11</v>
      </c>
      <c r="CI1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11.197910309246641</v>
      </c>
      <c r="CJ17" s="239"/>
      <c r="CK17" s="239"/>
      <c r="CT17"/>
    </row>
    <row r="18" spans="1:98" ht="12" customHeight="1" x14ac:dyDescent="0.25">
      <c r="A18" t="s">
        <v>1332</v>
      </c>
      <c r="B18">
        <f>_xlfn.XLOOKUP(FMP_Ranking[[#This Row],[FMP ID]],RawData[FMP_ID],RawData[RFPG_NUM])</f>
        <v>10</v>
      </c>
      <c r="C18" t="str">
        <f>_xlfn.XLOOKUP(FMP_Ranking[[#This Row],[FMP ID]],RawData[FMP_ID],RawData[FMP_NAME])</f>
        <v>Onion Creek Structure Elevation</v>
      </c>
      <c r="D18" t="str">
        <f>_xlfn.XLOOKUP(FMP_Ranking[[#This Row],[FMP ID]],RawData[FMP_ID],RawData[FMP_DESCR])</f>
        <v xml:space="preserve">Elevation of 15 residential properties in the 1% ACE floodplain at Arroyo Doble and Onion Creek Meadows neighborhoods
</v>
      </c>
      <c r="E18" s="247">
        <f>_xlfn.XLOOKUP(FMP_Ranking[[#This Row],[FMP ID]],RawData[FMP_ID],RawData[FMP_COST])</f>
        <v>2800000</v>
      </c>
      <c r="F18" s="344" t="str">
        <f>_xlfn.XLOOKUP(FMP_Ranking[[#This Row],[FMP ID]],RawData[FMP_ID],RawData[EMER_NEED])</f>
        <v>No</v>
      </c>
      <c r="G18" s="252">
        <f>IF(FMP_Ranking[[#This Row],[Emergency Need Raw]]="Yes",10,0)</f>
        <v>0</v>
      </c>
      <c r="H18" s="245">
        <f>_xlfn.XLOOKUP(FMP_Ranking[[#This Row],[FMP ID]],RawData[FMP_ID],RawData[STRUCT_100])</f>
        <v>19</v>
      </c>
      <c r="I18" s="245">
        <f>_xlfn.XLOOKUP(FMP_Ranking[[#This Row],[FMP ID]],RawData[FMP_ID],RawData[RES_STRUCT100])</f>
        <v>19</v>
      </c>
      <c r="J18">
        <f>_xlfn.XLOOKUP(FMP_Ranking[[#This Row],[FMP ID]],RawData[FMP_ID],RawData[POP100])</f>
        <v>28</v>
      </c>
      <c r="K18" s="245">
        <f>_xlfn.XLOOKUP(FMP_Ranking[[#This Row],[FMP ID]],RawData[FMP_ID],RawData[CRITFAC100])</f>
        <v>0</v>
      </c>
      <c r="L18">
        <f>_xlfn.XLOOKUP(FMP_Ranking[[#This Row],[FMP ID]],RawData[FMP_ID],RawData[LWC])</f>
        <v>0</v>
      </c>
      <c r="M18" s="245">
        <f>_xlfn.XLOOKUP(FMP_Ranking[[#This Row],[FMP ID]],RawData[FMP_ID],RawData[ROADCLS])</f>
        <v>0</v>
      </c>
      <c r="N18">
        <f>_xlfn.XLOOKUP(FMP_Ranking[[#This Row],[FMP ID]],RawData[FMP_ID],RawData[ROAD_MILES100])</f>
        <v>0.1097777113318443</v>
      </c>
      <c r="O18" s="245">
        <f>_xlfn.XLOOKUP(FMP_Ranking[[#This Row],[FMP ID]],RawData[FMP_ID],RawData[FARMACRE100])</f>
        <v>7.7852063179016113</v>
      </c>
      <c r="P18">
        <f>_xlfn.XLOOKUP(FMP_Ranking[[#This Row],[FMP ID]],RawData[FMP_ID],RawData[REDSTRUCT100])</f>
        <v>0</v>
      </c>
      <c r="Q18" s="245">
        <f>_xlfn.XLOOKUP(FMP_Ranking[[#This Row],[FMP ID]],RawData[FMP_ID],RawData[REMSTRC100])</f>
        <v>15</v>
      </c>
      <c r="R18" s="258">
        <f>IF(FMP_Ranking[[#This Row],[Structures 100 Raw]]=0,0,(IF(FMP_Ranking[[#This Row],[Removed Structures 100 Raw]]&gt;FMP_Ranking[[#This Row],[Structures 100 Raw]],100,FMP_Ranking[[#This Row],[Removed Structures 100 Raw]]/FMP_Ranking[[#This Row],[Structures 100 Raw]]*100)))</f>
        <v>78.94736842105263</v>
      </c>
      <c r="S18" s="245">
        <f>_xlfn.XLOOKUP(FMP_Ranking[[#This Row],[FMP ID]],RawData[FMP_ID],RawData[REMRESSTRC100])</f>
        <v>15</v>
      </c>
      <c r="T18" s="245">
        <f>_xlfn.XLOOKUP(FMP_Ranking[[#This Row],[FMP ID]],RawData[FMP_ID],RawData[REMPOP100])</f>
        <v>28</v>
      </c>
      <c r="U18">
        <f>_xlfn.XLOOKUP(FMP_Ranking[[#This Row],[FMP ID]],RawData[FMP_ID],RawData[REMCRITFAC100])</f>
        <v>0</v>
      </c>
      <c r="V18" s="245">
        <f>_xlfn.XLOOKUP(FMP_Ranking[[#This Row],[FMP ID]],RawData[FMP_ID],RawData[REMLWC100])</f>
        <v>0</v>
      </c>
      <c r="W18" s="245">
        <f>_xlfn.XLOOKUP(FMP_Ranking[[#This Row],[FMP ID]],RawData[FMP_ID],RawData[REMROADCLS])</f>
        <v>0</v>
      </c>
      <c r="X18">
        <f>_xlfn.XLOOKUP(FMP_Ranking[[#This Row],[FMP ID]],RawData[FMP_ID],RawData[REMRDLEN100])</f>
        <v>0</v>
      </c>
      <c r="Y18" s="245">
        <f>_xlfn.XLOOKUP(FMP_Ranking[[#This Row],[FMP ID]],RawData[FMP_ID],RawData[REMFRMACRE100])</f>
        <v>0</v>
      </c>
      <c r="Z18" s="255">
        <f>_xlfn.XLOOKUP(FMP_Ranking[[#This Row],[FMP ID]],RawData[FMP_ID],RawData[COSTSTRUCT])</f>
        <v>186666.671875</v>
      </c>
      <c r="AA18">
        <f>_xlfn.XLOOKUP(FMP_Ranking[[#This Row],[FMP ID]],RawData[FMP_ID],RawData[NATURE])</f>
        <v>0</v>
      </c>
      <c r="AB18" s="250">
        <f>_xlfn.XLOOKUP(FMP_Ranking[[#This Row],[FMP ID]],RawData[FMP_ID],RawData[BC_RATIO])</f>
        <v>1</v>
      </c>
      <c r="AC18">
        <f>IF(FMP_Ranking[[#This Row],[BCA Raw]]&gt;1,1,0)</f>
        <v>0</v>
      </c>
      <c r="AD18" s="250" t="str">
        <f>_xlfn.XLOOKUP(FMP_Ranking[[#This Row],[FMP ID]],RawData[FMP_ID],RawData[WATER_SUP])</f>
        <v>No</v>
      </c>
      <c r="AE18" s="257">
        <f>IF(FMP_Ranking[[#This Row],[Water Supply Raw]]="Yes",1,0)</f>
        <v>0</v>
      </c>
      <c r="AF18">
        <f>_xlfn.XLOOKUP(FMP_Ranking[[#This Row],[FMP ID]],RawData[FMP_ID],RawData[Average Flood Depth (100yr)])</f>
        <v>3.2000000476837158</v>
      </c>
      <c r="AG18" s="346" t="str">
        <f>_xlfn.XLOOKUP(FMP_Ranking[[#This Row],[FMP ID]],RawData[FMP_ID],RawData[PREPROJLOS])</f>
        <v>N/A</v>
      </c>
      <c r="AH18">
        <f>_xlfn.XLOOKUP(FMP_Ranking[[#This Row],[FMP ID]],RawData[FMP_ID],RawData[Score 1])</f>
        <v>8</v>
      </c>
      <c r="AI18" s="250">
        <f>_xlfn.XLOOKUP(FMP_Ranking[[#This Row],[FMP ID]],RawData[FMP_ID],RawData[Community Population Served])</f>
        <v>1301000</v>
      </c>
      <c r="AJ18">
        <f>_xlfn.XLOOKUP(FMP_Ranking[[#This Row],[FMP ID]],RawData[FMP_ID],RawData[Flood Plain Population])</f>
        <v>28</v>
      </c>
      <c r="AK18" s="346" t="str">
        <f>_xlfn.XLOOKUP(FMP_Ranking[[#This Row],[FMP ID]],RawData[FMP_ID],RawData[Severity Ranking: Community Need (% Population)])</f>
        <v>&lt;25% of project community affected</v>
      </c>
      <c r="AL18" s="252">
        <f>_xlfn.XLOOKUP(FMP_Ranking[[#This Row],[FMP ID]],RawData[FMP_ID],RawData[Score 2])</f>
        <v>1</v>
      </c>
      <c r="AM18">
        <f>_xlfn.XLOOKUP(FMP_Ranking[[#This Row],[FMP ID]],RawData[FMP_ID],RawData['# of Structures Removed from 1% Annual Chance FP])</f>
        <v>15</v>
      </c>
      <c r="AN18" t="str">
        <f>_xlfn.XLOOKUP(FMP_Ranking[[#This Row],[FMP ID]],RawData[FMP_ID],RawData[Flood Risk Reduction])</f>
        <v>Reduced risk to &gt;75% of structures in floodplain</v>
      </c>
      <c r="AO18">
        <f>_xlfn.XLOOKUP(FMP_Ranking[[#This Row],[FMP ID]],RawData[FMP_ID],RawData[[Score 3 ]])</f>
        <v>10</v>
      </c>
      <c r="AP18" s="250">
        <f>_xlfn.XLOOKUP(FMP_Ranking[[#This Row],[FMP ID]],RawData[FMP_ID],RawData['# of Structures with Reduced 1% Annual Chance Flood Risk])</f>
        <v>15</v>
      </c>
      <c r="AQ18">
        <f>_xlfn.XLOOKUP(FMP_Ranking[[#This Row],[FMP ID]],RawData[FMP_ID],RawData[Pre-Project Damage $])</f>
        <v>2625000</v>
      </c>
      <c r="AR18">
        <f>_xlfn.XLOOKUP(FMP_Ranking[[#This Row],[FMP ID]],RawData[FMP_ID],RawData[Post-Project Damage $])</f>
        <v>0</v>
      </c>
      <c r="AS18" t="str">
        <f>_xlfn.XLOOKUP(FMP_Ranking[[#This Row],[FMP ID]],RawData[FMP_ID],RawData[Flood Damage Reduction])</f>
        <v>Flood damage reduction &gt;95%</v>
      </c>
      <c r="AT18" s="252">
        <f>_xlfn.XLOOKUP(FMP_Ranking[[#This Row],[FMP ID]],RawData[FMP_ID],RawData[Score 4])</f>
        <v>10</v>
      </c>
      <c r="AU18">
        <f>_xlfn.XLOOKUP(FMP_Ranking[[#This Row],[FMP ID]],RawData[FMP_ID],RawData['# of Critical Faciliites Removed from 1% Annual Chance FP])</f>
        <v>0</v>
      </c>
      <c r="AV18" t="str">
        <f>_xlfn.XLOOKUP(FMP_Ranking[[#This Row],[FMP ID]],RawData[FMP_ID],RawData[Reduction in Critical Facilities Flood Risk])</f>
        <v>Reduced risk for 0 structures in floodplain</v>
      </c>
      <c r="AW18">
        <f>_xlfn.XLOOKUP(FMP_Ranking[[#This Row],[FMP ID]],RawData[FMP_ID],RawData[Score 5])</f>
        <v>0</v>
      </c>
      <c r="AX18" s="250">
        <f>_xlfn.XLOOKUP(FMP_Ranking[[#This Row],[FMP ID]],RawData[FMP_ID],RawData[Adjusted Injurt Risk (%)])</f>
        <v>81.900001525878906</v>
      </c>
      <c r="AY18" t="str">
        <f>_xlfn.XLOOKUP(FMP_Ranking[[#This Row],[FMP ID]],RawData[FMP_ID],RawData[Life and Safety Ranking (Injury/Loss of Life)2])</f>
        <v>Life/injury risk percentage &gt;50%</v>
      </c>
      <c r="AZ18" s="252">
        <f>_xlfn.XLOOKUP(FMP_Ranking[[#This Row],[FMP ID]],RawData[FMP_ID],RawData[Score 6])</f>
        <v>10</v>
      </c>
      <c r="BA18">
        <f>_xlfn.XLOOKUP(FMP_Ranking[[#This Row],[FMP ID]],RawData[FMP_ID],RawData[Water Supply Benefit in Acre-Feet])</f>
        <v>0</v>
      </c>
      <c r="BB18" t="str">
        <f>_xlfn.XLOOKUP(FMP_Ranking[[#This Row],[FMP ID]],RawData[FMP_ID],RawData[SourceID])</f>
        <v>N/A</v>
      </c>
      <c r="BC18" t="str">
        <f>_xlfn.XLOOKUP(FMP_Ranking[[#This Row],[FMP ID]],RawData[FMP_ID],RawData[WMS_ID])</f>
        <v>N/A</v>
      </c>
      <c r="BD18" t="str">
        <f>_xlfn.XLOOKUP(FMP_Ranking[[#This Row],[FMP ID]],RawData[FMP_ID],RawData[Water Supply Yield Ranking])</f>
        <v>No impact on water supply</v>
      </c>
      <c r="BE18">
        <f>_xlfn.XLOOKUP(FMP_Ranking[[#This Row],[FMP ID]],RawData[FMP_ID],RawData[Score 7])</f>
        <v>0</v>
      </c>
      <c r="BF18" s="250">
        <f>_xlfn.XLOOKUP(FMP_Ranking[[#This Row],[FMP ID]],RawData[FMP_ID],RawData[SVI])</f>
        <v>0.34389999508857733</v>
      </c>
      <c r="BG18" t="str">
        <f>_xlfn.XLOOKUP(FMP_Ranking[[#This Row],[FMP ID]],RawData[FMP_ID],RawData[Social Vulnerability Ranking])</f>
        <v>SVI between 0.25-0.5 (low to moderate vulnerability)</v>
      </c>
      <c r="BH18" s="252">
        <f>_xlfn.XLOOKUP(FMP_Ranking[[#This Row],[FMP ID]],RawData[FMP_ID],RawData[Score 8])</f>
        <v>4</v>
      </c>
      <c r="BI18">
        <f>_xlfn.XLOOKUP(FMP_Ranking[[#This Row],[FMP ID]],RawData[FMP_ID],RawData[% Nature Based Solution by Cost])</f>
        <v>0</v>
      </c>
      <c r="BJ18" t="str">
        <f>_xlfn.XLOOKUP(FMP_Ranking[[#This Row],[FMP ID]],RawData[FMP_ID],RawData[Nature-Based Solutions Ranking])</f>
        <v>&lt;25% of the project cost is nature-based</v>
      </c>
      <c r="BK18">
        <f>_xlfn.XLOOKUP(FMP_Ranking[[#This Row],[FMP ID]],RawData[FMP_ID],RawData[Score 9])</f>
        <v>1</v>
      </c>
      <c r="BL18" s="250" t="str">
        <f>_xlfn.XLOOKUP(FMP_Ranking[[#This Row],[FMP ID]],RawData[FMP_ID],RawData[Multiple Benefits Description])</f>
        <v>N/A</v>
      </c>
      <c r="BM18" t="str">
        <f>_xlfn.XLOOKUP(FMP_Ranking[[#This Row],[FMP ID]],RawData[FMP_ID],RawData[Multiple Benefit Ranking])</f>
        <v>Project does not deliver any wider benefits</v>
      </c>
      <c r="BN18" s="252">
        <f>_xlfn.XLOOKUP(FMP_Ranking[[#This Row],[FMP ID]],RawData[FMP_ID],RawData[Score 10])</f>
        <v>0</v>
      </c>
      <c r="BO18">
        <f>_xlfn.XLOOKUP(FMP_Ranking[[#This Row],[FMP ID]],RawData[FMP_ID],RawData[O&amp;M Cost (Annual)])</f>
        <v>0</v>
      </c>
      <c r="BP18" t="str">
        <f>_xlfn.XLOOKUP(FMP_Ranking[[#This Row],[FMP ID]],RawData[FMP_ID],RawData[Operations and Maintenance Ranking])</f>
        <v>Project will not require any ongoing operation and maintenance (low);</v>
      </c>
      <c r="BQ18">
        <f>_xlfn.XLOOKUP(FMP_Ranking[[#This Row],[FMP ID]],RawData[FMP_ID],RawData[Score 11])</f>
        <v>10</v>
      </c>
      <c r="BR18" s="250" t="str">
        <f>_xlfn.XLOOKUP(FMP_Ranking[[#This Row],[FMP ID]],RawData[FMP_ID],RawData[Administrative, Regulatory and Other Obstacle Ranking])</f>
        <v>Project has a typical number of administrative, regulatory and limitations / requirements</v>
      </c>
      <c r="BS18" s="252">
        <f>_xlfn.XLOOKUP(FMP_Ranking[[#This Row],[FMP ID]],RawData[FMP_ID],RawData[Score 12])</f>
        <v>6</v>
      </c>
      <c r="BT18" t="str">
        <f>_xlfn.XLOOKUP(FMP_Ranking[[#This Row],[FMP ID]],RawData[FMP_ID],RawData[Environmental Benefit Ranking])</f>
        <v>Project does not provide any environmental benefits</v>
      </c>
      <c r="BU18">
        <f>_xlfn.XLOOKUP(FMP_Ranking[[#This Row],[FMP ID]],RawData[FMP_ID],RawData[Score 13])</f>
        <v>0</v>
      </c>
      <c r="BV18" s="250" t="str">
        <f>_xlfn.XLOOKUP(FMP_Ranking[[#This Row],[FMP ID]],RawData[FMP_ID],RawData[Environmental Impact Ranking])</f>
        <v>Project has no adverse environmental impacts</v>
      </c>
      <c r="BW18" s="252">
        <f>_xlfn.XLOOKUP(FMP_Ranking[[#This Row],[FMP ID]],RawData[FMP_ID],RawData[Score 14])</f>
        <v>10</v>
      </c>
      <c r="BX18">
        <f>_xlfn.XLOOKUP(FMP_Ranking[[#This Row],[FMP ID]],RawData[FMP_ID],RawData[Traffic Count for LWC Project])</f>
        <v>0</v>
      </c>
      <c r="BY18" t="str">
        <f>_xlfn.XLOOKUP(FMP_Ranking[[#This Row],[FMP ID]],RawData[FMP_ID],RawData[Mobility Ranking])</f>
        <v>Project provides no change to major, minor, or emergency access routes in the project area.</v>
      </c>
      <c r="BZ18">
        <f>_xlfn.XLOOKUP(FMP_Ranking[[#This Row],[FMP ID]],RawData[FMP_ID],RawData[Score 15])</f>
        <v>0</v>
      </c>
      <c r="CA18" s="250"/>
      <c r="CB1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8.1195496284569515</v>
      </c>
      <c r="CC18" s="263">
        <f>_xlfn.RANK.EQ(FMP_Ranking[[#This Row],[Weighted Score Based on Normalized Reported Factors]],FMP_Ranking[Weighted Score Based on Normalized Reported Factors],0)</f>
        <v>44</v>
      </c>
      <c r="CD1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70</v>
      </c>
      <c r="CE1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15</v>
      </c>
      <c r="CF18">
        <f>_xlfn.RANK.EQ(FMP_Ranking[[#This Row],[Project Details Weighted Score]],FMP_Ranking[Project Details Weighted Score],0)</f>
        <v>14</v>
      </c>
      <c r="CG18" s="262">
        <f>FMP_Ranking[[#This Row],[Project Details Weighted Score]]+FMP_Ranking[[#This Row],[Weighted Score Based on Normalized Reported Factors]]</f>
        <v>23.119549628456951</v>
      </c>
      <c r="CH18" s="245">
        <f>_xlfn.RANK.EQ(FMP_Ranking[[#This Row],[Total Score]],FMP_Ranking[Total Score],0)</f>
        <v>12</v>
      </c>
      <c r="CI1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8.1195496284569515</v>
      </c>
      <c r="CJ18" s="239"/>
      <c r="CK18" s="239"/>
      <c r="CT18"/>
    </row>
    <row r="19" spans="1:98" ht="12" customHeight="1" x14ac:dyDescent="0.25">
      <c r="A19" t="s">
        <v>1816</v>
      </c>
      <c r="B19">
        <f>_xlfn.XLOOKUP(FMP_Ranking[[#This Row],[FMP ID]],RawData[FMP_ID],RawData[RFPG_NUM])</f>
        <v>12</v>
      </c>
      <c r="C19" t="str">
        <f>_xlfn.XLOOKUP(FMP_Ranking[[#This Row],[FMP ID]],RawData[FMP_ID],RawData[FMP_NAME])</f>
        <v>Thames Drainage Channel Replacement - Alt 1</v>
      </c>
      <c r="D19" t="str">
        <f>_xlfn.XLOOKUP(FMP_Ranking[[#This Row],[FMP ID]],RawData[FMP_ID],RawData[FMP_DESCR])</f>
        <v>Replace the existing culverts at Blanco Rd., San Pedro Ave, Thames Dr, Private Dr and Dorsets.</v>
      </c>
      <c r="E19" s="247">
        <f>_xlfn.XLOOKUP(FMP_Ranking[[#This Row],[FMP ID]],RawData[FMP_ID],RawData[FMP_COST])</f>
        <v>28990748</v>
      </c>
      <c r="F19" s="344" t="str">
        <f>_xlfn.XLOOKUP(FMP_Ranking[[#This Row],[FMP ID]],RawData[FMP_ID],RawData[EMER_NEED])</f>
        <v>No</v>
      </c>
      <c r="G19" s="252">
        <f>IF(FMP_Ranking[[#This Row],[Emergency Need Raw]]="Yes",10,0)</f>
        <v>0</v>
      </c>
      <c r="H19" s="245">
        <f>_xlfn.XLOOKUP(FMP_Ranking[[#This Row],[FMP ID]],RawData[FMP_ID],RawData[STRUCT_100])</f>
        <v>26</v>
      </c>
      <c r="I19" s="245">
        <f>_xlfn.XLOOKUP(FMP_Ranking[[#This Row],[FMP ID]],RawData[FMP_ID],RawData[RES_STRUCT100])</f>
        <v>20</v>
      </c>
      <c r="J19">
        <f>_xlfn.XLOOKUP(FMP_Ranking[[#This Row],[FMP ID]],RawData[FMP_ID],RawData[POP100])</f>
        <v>336</v>
      </c>
      <c r="K19" s="245">
        <f>_xlfn.XLOOKUP(FMP_Ranking[[#This Row],[FMP ID]],RawData[FMP_ID],RawData[CRITFAC100])</f>
        <v>0</v>
      </c>
      <c r="L19">
        <f>_xlfn.XLOOKUP(FMP_Ranking[[#This Row],[FMP ID]],RawData[FMP_ID],RawData[LWC])</f>
        <v>0</v>
      </c>
      <c r="M19" s="245">
        <f>_xlfn.XLOOKUP(FMP_Ranking[[#This Row],[FMP ID]],RawData[FMP_ID],RawData[ROADCLS])</f>
        <v>11</v>
      </c>
      <c r="N19">
        <f>_xlfn.XLOOKUP(FMP_Ranking[[#This Row],[FMP ID]],RawData[FMP_ID],RawData[ROAD_MILES100])</f>
        <v>1.2300000190734861</v>
      </c>
      <c r="O19" s="245">
        <f>_xlfn.XLOOKUP(FMP_Ranking[[#This Row],[FMP ID]],RawData[FMP_ID],RawData[FARMACRE100])</f>
        <v>0</v>
      </c>
      <c r="P19">
        <f>_xlfn.XLOOKUP(FMP_Ranking[[#This Row],[FMP ID]],RawData[FMP_ID],RawData[REDSTRUCT100])</f>
        <v>0</v>
      </c>
      <c r="Q19" s="245">
        <f>_xlfn.XLOOKUP(FMP_Ranking[[#This Row],[FMP ID]],RawData[FMP_ID],RawData[REMSTRC100])</f>
        <v>23</v>
      </c>
      <c r="R19" s="258">
        <f>IF(FMP_Ranking[[#This Row],[Structures 100 Raw]]=0,0,(IF(FMP_Ranking[[#This Row],[Removed Structures 100 Raw]]&gt;FMP_Ranking[[#This Row],[Structures 100 Raw]],100,FMP_Ranking[[#This Row],[Removed Structures 100 Raw]]/FMP_Ranking[[#This Row],[Structures 100 Raw]]*100)))</f>
        <v>88.461538461538453</v>
      </c>
      <c r="S19" s="245">
        <f>_xlfn.XLOOKUP(FMP_Ranking[[#This Row],[FMP ID]],RawData[FMP_ID],RawData[REMRESSTRC100])</f>
        <v>20</v>
      </c>
      <c r="T19" s="245">
        <f>_xlfn.XLOOKUP(FMP_Ranking[[#This Row],[FMP ID]],RawData[FMP_ID],RawData[REMPOP100])</f>
        <v>69</v>
      </c>
      <c r="U19">
        <f>_xlfn.XLOOKUP(FMP_Ranking[[#This Row],[FMP ID]],RawData[FMP_ID],RawData[REMCRITFAC100])</f>
        <v>0</v>
      </c>
      <c r="V19" s="245">
        <f>_xlfn.XLOOKUP(FMP_Ranking[[#This Row],[FMP ID]],RawData[FMP_ID],RawData[REMLWC100])</f>
        <v>2</v>
      </c>
      <c r="W19" s="245">
        <f>_xlfn.XLOOKUP(FMP_Ranking[[#This Row],[FMP ID]],RawData[FMP_ID],RawData[REMROADCLS])</f>
        <v>0</v>
      </c>
      <c r="X19">
        <f>_xlfn.XLOOKUP(FMP_Ranking[[#This Row],[FMP ID]],RawData[FMP_ID],RawData[REMRDLEN100])</f>
        <v>1</v>
      </c>
      <c r="Y19" s="245">
        <f>_xlfn.XLOOKUP(FMP_Ranking[[#This Row],[FMP ID]],RawData[FMP_ID],RawData[REMFRMACRE100])</f>
        <v>0</v>
      </c>
      <c r="Z19" s="255">
        <f>_xlfn.XLOOKUP(FMP_Ranking[[#This Row],[FMP ID]],RawData[FMP_ID],RawData[COSTSTRUCT])</f>
        <v>0</v>
      </c>
      <c r="AA19">
        <f>_xlfn.XLOOKUP(FMP_Ranking[[#This Row],[FMP ID]],RawData[FMP_ID],RawData[NATURE])</f>
        <v>0</v>
      </c>
      <c r="AB19" s="250">
        <f>_xlfn.XLOOKUP(FMP_Ranking[[#This Row],[FMP ID]],RawData[FMP_ID],RawData[BC_RATIO])</f>
        <v>2.999999932944775E-2</v>
      </c>
      <c r="AC19">
        <f>IF(FMP_Ranking[[#This Row],[BCA Raw]]&gt;1,1,0)</f>
        <v>0</v>
      </c>
      <c r="AD19" s="250" t="str">
        <f>_xlfn.XLOOKUP(FMP_Ranking[[#This Row],[FMP ID]],RawData[FMP_ID],RawData[WATER_SUP])</f>
        <v>No</v>
      </c>
      <c r="AE19" s="257">
        <f>IF(FMP_Ranking[[#This Row],[Water Supply Raw]]="Yes",1,0)</f>
        <v>0</v>
      </c>
      <c r="AF19">
        <f>_xlfn.XLOOKUP(FMP_Ranking[[#This Row],[FMP ID]],RawData[FMP_ID],RawData[Average Flood Depth (100yr)])</f>
        <v>2.5</v>
      </c>
      <c r="AG19" s="346" t="str">
        <f>_xlfn.XLOOKUP(FMP_Ranking[[#This Row],[FMP ID]],RawData[FMP_ID],RawData[PREPROJLOS])</f>
        <v>Less than the 100 year</v>
      </c>
      <c r="AH19">
        <f>_xlfn.XLOOKUP(FMP_Ranking[[#This Row],[FMP ID]],RawData[FMP_ID],RawData[Score 1])</f>
        <v>6</v>
      </c>
      <c r="AI19" s="250">
        <f>_xlfn.XLOOKUP(FMP_Ranking[[#This Row],[FMP ID]],RawData[FMP_ID],RawData[Community Population Served])</f>
        <v>1555370</v>
      </c>
      <c r="AJ19">
        <f>_xlfn.XLOOKUP(FMP_Ranking[[#This Row],[FMP ID]],RawData[FMP_ID],RawData[Flood Plain Population])</f>
        <v>78</v>
      </c>
      <c r="AK19" s="346" t="str">
        <f>_xlfn.XLOOKUP(FMP_Ranking[[#This Row],[FMP ID]],RawData[FMP_ID],RawData[Severity Ranking: Community Need (% Population)])</f>
        <v>&lt;25% of project community affected</v>
      </c>
      <c r="AL19" s="252">
        <f>_xlfn.XLOOKUP(FMP_Ranking[[#This Row],[FMP ID]],RawData[FMP_ID],RawData[Score 2])</f>
        <v>1</v>
      </c>
      <c r="AM19">
        <f>_xlfn.XLOOKUP(FMP_Ranking[[#This Row],[FMP ID]],RawData[FMP_ID],RawData['# of Structures Removed from 1% Annual Chance FP])</f>
        <v>23</v>
      </c>
      <c r="AN19" t="str">
        <f>_xlfn.XLOOKUP(FMP_Ranking[[#This Row],[FMP ID]],RawData[FMP_ID],RawData[Flood Risk Reduction])</f>
        <v>Reduced risk to &gt;75% of structures in floodplain</v>
      </c>
      <c r="AO19">
        <f>_xlfn.XLOOKUP(FMP_Ranking[[#This Row],[FMP ID]],RawData[FMP_ID],RawData[[Score 3 ]])</f>
        <v>10</v>
      </c>
      <c r="AP19" s="250">
        <f>_xlfn.XLOOKUP(FMP_Ranking[[#This Row],[FMP ID]],RawData[FMP_ID],RawData['# of Structures with Reduced 1% Annual Chance Flood Risk])</f>
        <v>26</v>
      </c>
      <c r="AQ19">
        <f>_xlfn.XLOOKUP(FMP_Ranking[[#This Row],[FMP ID]],RawData[FMP_ID],RawData[Pre-Project Damage $])</f>
        <v>0</v>
      </c>
      <c r="AR19">
        <f>_xlfn.XLOOKUP(FMP_Ranking[[#This Row],[FMP ID]],RawData[FMP_ID],RawData[Post-Project Damage $])</f>
        <v>0</v>
      </c>
      <c r="AS19">
        <f>_xlfn.XLOOKUP(FMP_Ranking[[#This Row],[FMP ID]],RawData[FMP_ID],RawData[Flood Damage Reduction])</f>
        <v>0</v>
      </c>
      <c r="AT19" s="252">
        <f>_xlfn.XLOOKUP(FMP_Ranking[[#This Row],[FMP ID]],RawData[FMP_ID],RawData[Score 4])</f>
        <v>0</v>
      </c>
      <c r="AU19">
        <f>_xlfn.XLOOKUP(FMP_Ranking[[#This Row],[FMP ID]],RawData[FMP_ID],RawData['# of Critical Faciliites Removed from 1% Annual Chance FP])</f>
        <v>0</v>
      </c>
      <c r="AV19" t="str">
        <f>_xlfn.XLOOKUP(FMP_Ranking[[#This Row],[FMP ID]],RawData[FMP_ID],RawData[Reduction in Critical Facilities Flood Risk])</f>
        <v>Reduced risk for 0 structures in floodplain</v>
      </c>
      <c r="AW19">
        <f>_xlfn.XLOOKUP(FMP_Ranking[[#This Row],[FMP ID]],RawData[FMP_ID],RawData[Score 5])</f>
        <v>0</v>
      </c>
      <c r="AX19" s="250">
        <f>_xlfn.XLOOKUP(FMP_Ranking[[#This Row],[FMP ID]],RawData[FMP_ID],RawData[Adjusted Injurt Risk (%)])</f>
        <v>6</v>
      </c>
      <c r="AY19" t="str">
        <f>_xlfn.XLOOKUP(FMP_Ranking[[#This Row],[FMP ID]],RawData[FMP_ID],RawData[Life and Safety Ranking (Injury/Loss of Life)2])</f>
        <v>Life/injury risk percentage &gt;50%</v>
      </c>
      <c r="AZ19" s="252">
        <f>_xlfn.XLOOKUP(FMP_Ranking[[#This Row],[FMP ID]],RawData[FMP_ID],RawData[Score 6])</f>
        <v>10</v>
      </c>
      <c r="BA19">
        <f>_xlfn.XLOOKUP(FMP_Ranking[[#This Row],[FMP ID]],RawData[FMP_ID],RawData[Water Supply Benefit in Acre-Feet])</f>
        <v>0</v>
      </c>
      <c r="BB19">
        <f>_xlfn.XLOOKUP(FMP_Ranking[[#This Row],[FMP ID]],RawData[FMP_ID],RawData[SourceID])</f>
        <v>0</v>
      </c>
      <c r="BC19">
        <f>_xlfn.XLOOKUP(FMP_Ranking[[#This Row],[FMP ID]],RawData[FMP_ID],RawData[WMS_ID])</f>
        <v>0</v>
      </c>
      <c r="BD19" t="str">
        <f>_xlfn.XLOOKUP(FMP_Ranking[[#This Row],[FMP ID]],RawData[FMP_ID],RawData[Water Supply Yield Ranking])</f>
        <v>No impact on water supply</v>
      </c>
      <c r="BE19">
        <f>_xlfn.XLOOKUP(FMP_Ranking[[#This Row],[FMP ID]],RawData[FMP_ID],RawData[Score 7])</f>
        <v>0</v>
      </c>
      <c r="BF19" s="250">
        <f>_xlfn.XLOOKUP(FMP_Ranking[[#This Row],[FMP ID]],RawData[FMP_ID],RawData[SVI])</f>
        <v>0.74099999666213989</v>
      </c>
      <c r="BG19" t="str">
        <f>_xlfn.XLOOKUP(FMP_Ranking[[#This Row],[FMP ID]],RawData[FMP_ID],RawData[Social Vulnerability Ranking])</f>
        <v>SVI between 0.75-1.00 (high vulnerability)</v>
      </c>
      <c r="BH19" s="252">
        <f>_xlfn.XLOOKUP(FMP_Ranking[[#This Row],[FMP ID]],RawData[FMP_ID],RawData[Score 8])</f>
        <v>10</v>
      </c>
      <c r="BI19">
        <f>_xlfn.XLOOKUP(FMP_Ranking[[#This Row],[FMP ID]],RawData[FMP_ID],RawData[% Nature Based Solution by Cost])</f>
        <v>0</v>
      </c>
      <c r="BJ19" t="str">
        <f>_xlfn.XLOOKUP(FMP_Ranking[[#This Row],[FMP ID]],RawData[FMP_ID],RawData[Nature-Based Solutions Ranking])</f>
        <v>&lt;25% of the project cost is nature-based</v>
      </c>
      <c r="BK19">
        <f>_xlfn.XLOOKUP(FMP_Ranking[[#This Row],[FMP ID]],RawData[FMP_ID],RawData[Score 9])</f>
        <v>1</v>
      </c>
      <c r="BL19" s="250" t="str">
        <f>_xlfn.XLOOKUP(FMP_Ranking[[#This Row],[FMP ID]],RawData[FMP_ID],RawData[Multiple Benefits Description])</f>
        <v>Social and quality of life, Transportation</v>
      </c>
      <c r="BM19" t="str">
        <f>_xlfn.XLOOKUP(FMP_Ranking[[#This Row],[FMP ID]],RawData[FMP_ID],RawData[Multiple Benefit Ranking])</f>
        <v>Project delivers benefits in 2 wider benefit categories</v>
      </c>
      <c r="BN19" s="252">
        <f>_xlfn.XLOOKUP(FMP_Ranking[[#This Row],[FMP ID]],RawData[FMP_ID],RawData[Score 10])</f>
        <v>4</v>
      </c>
      <c r="BO19">
        <f>_xlfn.XLOOKUP(FMP_Ranking[[#This Row],[FMP ID]],RawData[FMP_ID],RawData[O&amp;M Cost (Annual)])</f>
        <v>0</v>
      </c>
      <c r="BP19">
        <f>_xlfn.XLOOKUP(FMP_Ranking[[#This Row],[FMP ID]],RawData[FMP_ID],RawData[Operations and Maintenance Ranking])</f>
        <v>0</v>
      </c>
      <c r="BQ19">
        <f>_xlfn.XLOOKUP(FMP_Ranking[[#This Row],[FMP ID]],RawData[FMP_ID],RawData[Score 11])</f>
        <v>0</v>
      </c>
      <c r="BR19" s="250" t="str">
        <f>_xlfn.XLOOKUP(FMP_Ranking[[#This Row],[FMP ID]],RawData[FMP_ID],RawData[Administrative, Regulatory and Other Obstacle Ranking])</f>
        <v>Project has a typical number of administrative, regulatory and limitations / requirements</v>
      </c>
      <c r="BS19" s="252">
        <f>_xlfn.XLOOKUP(FMP_Ranking[[#This Row],[FMP ID]],RawData[FMP_ID],RawData[Score 12])</f>
        <v>6</v>
      </c>
      <c r="BT19" t="str">
        <f>_xlfn.XLOOKUP(FMP_Ranking[[#This Row],[FMP ID]],RawData[FMP_ID],RawData[Environmental Benefit Ranking])</f>
        <v>Project does not provide any environmental benefits</v>
      </c>
      <c r="BU19">
        <f>_xlfn.XLOOKUP(FMP_Ranking[[#This Row],[FMP ID]],RawData[FMP_ID],RawData[Score 13])</f>
        <v>0</v>
      </c>
      <c r="BV19" s="250" t="str">
        <f>_xlfn.XLOOKUP(FMP_Ranking[[#This Row],[FMP ID]],RawData[FMP_ID],RawData[Environmental Impact Ranking])</f>
        <v>Project has no adverse environmental impacts</v>
      </c>
      <c r="BW19" s="252">
        <f>_xlfn.XLOOKUP(FMP_Ranking[[#This Row],[FMP ID]],RawData[FMP_ID],RawData[Score 14])</f>
        <v>10</v>
      </c>
      <c r="BX19">
        <f>_xlfn.XLOOKUP(FMP_Ranking[[#This Row],[FMP ID]],RawData[FMP_ID],RawData[Traffic Count for LWC Project])</f>
        <v>0</v>
      </c>
      <c r="BY19" t="str">
        <f>_xlfn.XLOOKUP(FMP_Ranking[[#This Row],[FMP ID]],RawData[FMP_ID],RawData[Mobility Ranking])</f>
        <v>Project will protect all major access routes in floodplain and all emergency service access. Minor access routes are still flooded or have restricted access in local areas.</v>
      </c>
      <c r="BZ19">
        <f>_xlfn.XLOOKUP(FMP_Ranking[[#This Row],[FMP ID]],RawData[FMP_ID],RawData[Score 15])</f>
        <v>7</v>
      </c>
      <c r="CA19" s="250"/>
      <c r="CB1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9.8087352981984601</v>
      </c>
      <c r="CC19" s="263">
        <f>_xlfn.RANK.EQ(FMP_Ranking[[#This Row],[Weighted Score Based on Normalized Reported Factors]],FMP_Ranking[Weighted Score Based on Normalized Reported Factors],0)</f>
        <v>33</v>
      </c>
      <c r="CD1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65</v>
      </c>
      <c r="CE1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13.250000000000002</v>
      </c>
      <c r="CF19">
        <f>_xlfn.RANK.EQ(FMP_Ranking[[#This Row],[Project Details Weighted Score]],FMP_Ranking[Project Details Weighted Score],0)</f>
        <v>36</v>
      </c>
      <c r="CG19" s="262">
        <f>FMP_Ranking[[#This Row],[Project Details Weighted Score]]+FMP_Ranking[[#This Row],[Weighted Score Based on Normalized Reported Factors]]</f>
        <v>23.058735298198464</v>
      </c>
      <c r="CH19" s="245">
        <f>_xlfn.RANK.EQ(FMP_Ranking[[#This Row],[Total Score]],FMP_Ranking[Total Score],0)</f>
        <v>13</v>
      </c>
      <c r="CI1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9.8087352981984601</v>
      </c>
      <c r="CJ19" s="239"/>
      <c r="CK19" s="239"/>
      <c r="CT19"/>
    </row>
    <row r="20" spans="1:98" ht="12" customHeight="1" x14ac:dyDescent="0.25">
      <c r="A20" t="s">
        <v>1760</v>
      </c>
      <c r="B20">
        <f>_xlfn.XLOOKUP(FMP_Ranking[[#This Row],[FMP ID]],RawData[FMP_ID],RawData[RFPG_NUM])</f>
        <v>12</v>
      </c>
      <c r="C20" t="str">
        <f>_xlfn.XLOOKUP(FMP_Ranking[[#This Row],[FMP ID]],RawData[FMP_ID],RawData[FMP_NAME])</f>
        <v>Seeling Drainage Improvements</v>
      </c>
      <c r="D20" t="str">
        <f>_xlfn.XLOOKUP(FMP_Ranking[[#This Row],[FMP ID]],RawData[FMP_ID],RawData[FMP_DESCR])</f>
        <v>Install box culverts, grass lined channel construction</v>
      </c>
      <c r="E20" s="247">
        <f>_xlfn.XLOOKUP(FMP_Ranking[[#This Row],[FMP ID]],RawData[FMP_ID],RawData[FMP_COST])</f>
        <v>28367456</v>
      </c>
      <c r="F20" s="344" t="str">
        <f>_xlfn.XLOOKUP(FMP_Ranking[[#This Row],[FMP ID]],RawData[FMP_ID],RawData[EMER_NEED])</f>
        <v>No</v>
      </c>
      <c r="G20" s="252">
        <f>IF(FMP_Ranking[[#This Row],[Emergency Need Raw]]="Yes",10,0)</f>
        <v>0</v>
      </c>
      <c r="H20" s="245">
        <f>_xlfn.XLOOKUP(FMP_Ranking[[#This Row],[FMP ID]],RawData[FMP_ID],RawData[STRUCT_100])</f>
        <v>134</v>
      </c>
      <c r="I20" s="245">
        <f>_xlfn.XLOOKUP(FMP_Ranking[[#This Row],[FMP ID]],RawData[FMP_ID],RawData[RES_STRUCT100])</f>
        <v>128</v>
      </c>
      <c r="J20">
        <f>_xlfn.XLOOKUP(FMP_Ranking[[#This Row],[FMP ID]],RawData[FMP_ID],RawData[POP100])</f>
        <v>481</v>
      </c>
      <c r="K20" s="245">
        <f>_xlfn.XLOOKUP(FMP_Ranking[[#This Row],[FMP ID]],RawData[FMP_ID],RawData[CRITFAC100])</f>
        <v>0</v>
      </c>
      <c r="L20">
        <f>_xlfn.XLOOKUP(FMP_Ranking[[#This Row],[FMP ID]],RawData[FMP_ID],RawData[LWC])</f>
        <v>0</v>
      </c>
      <c r="M20" s="245">
        <f>_xlfn.XLOOKUP(FMP_Ranking[[#This Row],[FMP ID]],RawData[FMP_ID],RawData[ROADCLS])</f>
        <v>15</v>
      </c>
      <c r="N20">
        <f>_xlfn.XLOOKUP(FMP_Ranking[[#This Row],[FMP ID]],RawData[FMP_ID],RawData[ROAD_MILES100])</f>
        <v>1.830000042915344</v>
      </c>
      <c r="O20" s="245">
        <f>_xlfn.XLOOKUP(FMP_Ranking[[#This Row],[FMP ID]],RawData[FMP_ID],RawData[FARMACRE100])</f>
        <v>0</v>
      </c>
      <c r="P20">
        <f>_xlfn.XLOOKUP(FMP_Ranking[[#This Row],[FMP ID]],RawData[FMP_ID],RawData[REDSTRUCT100])</f>
        <v>0</v>
      </c>
      <c r="Q20" s="245">
        <f>_xlfn.XLOOKUP(FMP_Ranking[[#This Row],[FMP ID]],RawData[FMP_ID],RawData[REMSTRC100])</f>
        <v>396</v>
      </c>
      <c r="R20" s="258">
        <f>IF(FMP_Ranking[[#This Row],[Structures 100 Raw]]=0,0,(IF(FMP_Ranking[[#This Row],[Removed Structures 100 Raw]]&gt;FMP_Ranking[[#This Row],[Structures 100 Raw]],100,FMP_Ranking[[#This Row],[Removed Structures 100 Raw]]/FMP_Ranking[[#This Row],[Structures 100 Raw]]*100)))</f>
        <v>100</v>
      </c>
      <c r="S20" s="245">
        <f>_xlfn.XLOOKUP(FMP_Ranking[[#This Row],[FMP ID]],RawData[FMP_ID],RawData[REMRESSTRC100])</f>
        <v>0</v>
      </c>
      <c r="T20" s="245">
        <f>_xlfn.XLOOKUP(FMP_Ranking[[#This Row],[FMP ID]],RawData[FMP_ID],RawData[REMPOP100])</f>
        <v>1188</v>
      </c>
      <c r="U20">
        <f>_xlfn.XLOOKUP(FMP_Ranking[[#This Row],[FMP ID]],RawData[FMP_ID],RawData[REMCRITFAC100])</f>
        <v>0</v>
      </c>
      <c r="V20" s="245">
        <f>_xlfn.XLOOKUP(FMP_Ranking[[#This Row],[FMP ID]],RawData[FMP_ID],RawData[REMLWC100])</f>
        <v>0</v>
      </c>
      <c r="W20" s="245">
        <f>_xlfn.XLOOKUP(FMP_Ranking[[#This Row],[FMP ID]],RawData[FMP_ID],RawData[REMROADCLS])</f>
        <v>0</v>
      </c>
      <c r="X20">
        <f>_xlfn.XLOOKUP(FMP_Ranking[[#This Row],[FMP ID]],RawData[FMP_ID],RawData[REMRDLEN100])</f>
        <v>2</v>
      </c>
      <c r="Y20" s="245">
        <f>_xlfn.XLOOKUP(FMP_Ranking[[#This Row],[FMP ID]],RawData[FMP_ID],RawData[REMFRMACRE100])</f>
        <v>0</v>
      </c>
      <c r="Z20" s="255">
        <f>_xlfn.XLOOKUP(FMP_Ranking[[#This Row],[FMP ID]],RawData[FMP_ID],RawData[COSTSTRUCT])</f>
        <v>0</v>
      </c>
      <c r="AA20">
        <f>_xlfn.XLOOKUP(FMP_Ranking[[#This Row],[FMP ID]],RawData[FMP_ID],RawData[NATURE])</f>
        <v>0</v>
      </c>
      <c r="AB20" s="250">
        <f>_xlfn.XLOOKUP(FMP_Ranking[[#This Row],[FMP ID]],RawData[FMP_ID],RawData[BC_RATIO])</f>
        <v>0.62000000476837158</v>
      </c>
      <c r="AC20">
        <f>IF(FMP_Ranking[[#This Row],[BCA Raw]]&gt;1,1,0)</f>
        <v>0</v>
      </c>
      <c r="AD20" s="250" t="str">
        <f>_xlfn.XLOOKUP(FMP_Ranking[[#This Row],[FMP ID]],RawData[FMP_ID],RawData[WATER_SUP])</f>
        <v>No</v>
      </c>
      <c r="AE20" s="257">
        <f>IF(FMP_Ranking[[#This Row],[Water Supply Raw]]="Yes",1,0)</f>
        <v>0</v>
      </c>
      <c r="AF20">
        <f>_xlfn.XLOOKUP(FMP_Ranking[[#This Row],[FMP ID]],RawData[FMP_ID],RawData[Average Flood Depth (100yr)])</f>
        <v>2.5</v>
      </c>
      <c r="AG20" s="346" t="str">
        <f>_xlfn.XLOOKUP(FMP_Ranking[[#This Row],[FMP ID]],RawData[FMP_ID],RawData[PREPROJLOS])</f>
        <v>Unknown</v>
      </c>
      <c r="AH20">
        <f>_xlfn.XLOOKUP(FMP_Ranking[[#This Row],[FMP ID]],RawData[FMP_ID],RawData[Score 1])</f>
        <v>4</v>
      </c>
      <c r="AI20" s="250">
        <f>_xlfn.XLOOKUP(FMP_Ranking[[#This Row],[FMP ID]],RawData[FMP_ID],RawData[Community Population Served])</f>
        <v>1555370</v>
      </c>
      <c r="AJ20">
        <f>_xlfn.XLOOKUP(FMP_Ranking[[#This Row],[FMP ID]],RawData[FMP_ID],RawData[Flood Plain Population])</f>
        <v>402</v>
      </c>
      <c r="AK20" s="346" t="str">
        <f>_xlfn.XLOOKUP(FMP_Ranking[[#This Row],[FMP ID]],RawData[FMP_ID],RawData[Severity Ranking: Community Need (% Population)])</f>
        <v>&lt;25% of project community affected</v>
      </c>
      <c r="AL20" s="252">
        <f>_xlfn.XLOOKUP(FMP_Ranking[[#This Row],[FMP ID]],RawData[FMP_ID],RawData[Score 2])</f>
        <v>1</v>
      </c>
      <c r="AM20">
        <f>_xlfn.XLOOKUP(FMP_Ranking[[#This Row],[FMP ID]],RawData[FMP_ID],RawData['# of Structures Removed from 1% Annual Chance FP])</f>
        <v>396</v>
      </c>
      <c r="AN20" t="str">
        <f>_xlfn.XLOOKUP(FMP_Ranking[[#This Row],[FMP ID]],RawData[FMP_ID],RawData[Flood Risk Reduction])</f>
        <v>Reduced risk to &lt;50% of structures in floodplain</v>
      </c>
      <c r="AO20">
        <f>_xlfn.XLOOKUP(FMP_Ranking[[#This Row],[FMP ID]],RawData[FMP_ID],RawData[[Score 3 ]])</f>
        <v>4</v>
      </c>
      <c r="AP20" s="250">
        <f>_xlfn.XLOOKUP(FMP_Ranking[[#This Row],[FMP ID]],RawData[FMP_ID],RawData['# of Structures with Reduced 1% Annual Chance Flood Risk])</f>
        <v>214</v>
      </c>
      <c r="AQ20">
        <f>_xlfn.XLOOKUP(FMP_Ranking[[#This Row],[FMP ID]],RawData[FMP_ID],RawData[Pre-Project Damage $])</f>
        <v>0</v>
      </c>
      <c r="AR20">
        <f>_xlfn.XLOOKUP(FMP_Ranking[[#This Row],[FMP ID]],RawData[FMP_ID],RawData[Post-Project Damage $])</f>
        <v>0</v>
      </c>
      <c r="AS20">
        <f>_xlfn.XLOOKUP(FMP_Ranking[[#This Row],[FMP ID]],RawData[FMP_ID],RawData[Flood Damage Reduction])</f>
        <v>0</v>
      </c>
      <c r="AT20" s="252">
        <f>_xlfn.XLOOKUP(FMP_Ranking[[#This Row],[FMP ID]],RawData[FMP_ID],RawData[Score 4])</f>
        <v>0</v>
      </c>
      <c r="AU20">
        <f>_xlfn.XLOOKUP(FMP_Ranking[[#This Row],[FMP ID]],RawData[FMP_ID],RawData['# of Critical Faciliites Removed from 1% Annual Chance FP])</f>
        <v>0</v>
      </c>
      <c r="AV20" t="str">
        <f>_xlfn.XLOOKUP(FMP_Ranking[[#This Row],[FMP ID]],RawData[FMP_ID],RawData[Reduction in Critical Facilities Flood Risk])</f>
        <v>Reduced risk for 0 structures in floodplain</v>
      </c>
      <c r="AW20">
        <f>_xlfn.XLOOKUP(FMP_Ranking[[#This Row],[FMP ID]],RawData[FMP_ID],RawData[Score 5])</f>
        <v>0</v>
      </c>
      <c r="AX20" s="250">
        <f>_xlfn.XLOOKUP(FMP_Ranking[[#This Row],[FMP ID]],RawData[FMP_ID],RawData[Adjusted Injurt Risk (%)])</f>
        <v>6</v>
      </c>
      <c r="AY20" t="str">
        <f>_xlfn.XLOOKUP(FMP_Ranking[[#This Row],[FMP ID]],RawData[FMP_ID],RawData[Life and Safety Ranking (Injury/Loss of Life)2])</f>
        <v>Life/injury risk percentage &gt;50%</v>
      </c>
      <c r="AZ20" s="252">
        <f>_xlfn.XLOOKUP(FMP_Ranking[[#This Row],[FMP ID]],RawData[FMP_ID],RawData[Score 6])</f>
        <v>10</v>
      </c>
      <c r="BA20">
        <f>_xlfn.XLOOKUP(FMP_Ranking[[#This Row],[FMP ID]],RawData[FMP_ID],RawData[Water Supply Benefit in Acre-Feet])</f>
        <v>0</v>
      </c>
      <c r="BB20">
        <f>_xlfn.XLOOKUP(FMP_Ranking[[#This Row],[FMP ID]],RawData[FMP_ID],RawData[SourceID])</f>
        <v>0</v>
      </c>
      <c r="BC20">
        <f>_xlfn.XLOOKUP(FMP_Ranking[[#This Row],[FMP ID]],RawData[FMP_ID],RawData[WMS_ID])</f>
        <v>0</v>
      </c>
      <c r="BD20" t="str">
        <f>_xlfn.XLOOKUP(FMP_Ranking[[#This Row],[FMP ID]],RawData[FMP_ID],RawData[Water Supply Yield Ranking])</f>
        <v>No impact on water supply</v>
      </c>
      <c r="BE20">
        <f>_xlfn.XLOOKUP(FMP_Ranking[[#This Row],[FMP ID]],RawData[FMP_ID],RawData[Score 7])</f>
        <v>0</v>
      </c>
      <c r="BF20" s="250">
        <f>_xlfn.XLOOKUP(FMP_Ranking[[#This Row],[FMP ID]],RawData[FMP_ID],RawData[SVI])</f>
        <v>0.44409999251365662</v>
      </c>
      <c r="BG20" t="str">
        <f>_xlfn.XLOOKUP(FMP_Ranking[[#This Row],[FMP ID]],RawData[FMP_ID],RawData[Social Vulnerability Ranking])</f>
        <v>SVI between 0.5-0.75 (moderate to high vulnerability)</v>
      </c>
      <c r="BH20" s="252">
        <f>_xlfn.XLOOKUP(FMP_Ranking[[#This Row],[FMP ID]],RawData[FMP_ID],RawData[Score 8])</f>
        <v>7</v>
      </c>
      <c r="BI20">
        <f>_xlfn.XLOOKUP(FMP_Ranking[[#This Row],[FMP ID]],RawData[FMP_ID],RawData[% Nature Based Solution by Cost])</f>
        <v>2.5499999523162842</v>
      </c>
      <c r="BJ20" t="str">
        <f>_xlfn.XLOOKUP(FMP_Ranking[[#This Row],[FMP ID]],RawData[FMP_ID],RawData[Nature-Based Solutions Ranking])</f>
        <v>&lt;25% of the project cost is nature-based</v>
      </c>
      <c r="BK20">
        <f>_xlfn.XLOOKUP(FMP_Ranking[[#This Row],[FMP ID]],RawData[FMP_ID],RawData[Score 9])</f>
        <v>1</v>
      </c>
      <c r="BL20" s="250" t="str">
        <f>_xlfn.XLOOKUP(FMP_Ranking[[#This Row],[FMP ID]],RawData[FMP_ID],RawData[Multiple Benefits Description])</f>
        <v>Social and quality of life, Transportation</v>
      </c>
      <c r="BM20" t="str">
        <f>_xlfn.XLOOKUP(FMP_Ranking[[#This Row],[FMP ID]],RawData[FMP_ID],RawData[Multiple Benefit Ranking])</f>
        <v>Project delivers benefits in 2 wider benefit categories</v>
      </c>
      <c r="BN20" s="252">
        <f>_xlfn.XLOOKUP(FMP_Ranking[[#This Row],[FMP ID]],RawData[FMP_ID],RawData[Score 10])</f>
        <v>4</v>
      </c>
      <c r="BO20">
        <f>_xlfn.XLOOKUP(FMP_Ranking[[#This Row],[FMP ID]],RawData[FMP_ID],RawData[O&amp;M Cost (Annual)])</f>
        <v>0</v>
      </c>
      <c r="BP20">
        <f>_xlfn.XLOOKUP(FMP_Ranking[[#This Row],[FMP ID]],RawData[FMP_ID],RawData[Operations and Maintenance Ranking])</f>
        <v>0</v>
      </c>
      <c r="BQ20">
        <f>_xlfn.XLOOKUP(FMP_Ranking[[#This Row],[FMP ID]],RawData[FMP_ID],RawData[Score 11])</f>
        <v>0</v>
      </c>
      <c r="BR20" s="250" t="str">
        <f>_xlfn.XLOOKUP(FMP_Ranking[[#This Row],[FMP ID]],RawData[FMP_ID],RawData[Administrative, Regulatory and Other Obstacle Ranking])</f>
        <v>Project has a typical number of administrative, regulatory and limitations / requirements</v>
      </c>
      <c r="BS20" s="252">
        <f>_xlfn.XLOOKUP(FMP_Ranking[[#This Row],[FMP ID]],RawData[FMP_ID],RawData[Score 12])</f>
        <v>6</v>
      </c>
      <c r="BT20" t="str">
        <f>_xlfn.XLOOKUP(FMP_Ranking[[#This Row],[FMP ID]],RawData[FMP_ID],RawData[Environmental Benefit Ranking])</f>
        <v xml:space="preserve">Project will deliver a moderate level of environmental benefits (2-3 categories) </v>
      </c>
      <c r="BU20">
        <f>_xlfn.XLOOKUP(FMP_Ranking[[#This Row],[FMP ID]],RawData[FMP_ID],RawData[Score 13])</f>
        <v>6</v>
      </c>
      <c r="BV20" s="250" t="str">
        <f>_xlfn.XLOOKUP(FMP_Ranking[[#This Row],[FMP ID]],RawData[FMP_ID],RawData[Environmental Impact Ranking])</f>
        <v>Project has no adverse environmental impacts</v>
      </c>
      <c r="BW20" s="252">
        <f>_xlfn.XLOOKUP(FMP_Ranking[[#This Row],[FMP ID]],RawData[FMP_ID],RawData[Score 14])</f>
        <v>10</v>
      </c>
      <c r="BX20">
        <f>_xlfn.XLOOKUP(FMP_Ranking[[#This Row],[FMP ID]],RawData[FMP_ID],RawData[Traffic Count for LWC Project])</f>
        <v>0</v>
      </c>
      <c r="BY20"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20">
        <f>_xlfn.XLOOKUP(FMP_Ranking[[#This Row],[FMP ID]],RawData[FMP_ID],RawData[Score 15])</f>
        <v>4</v>
      </c>
      <c r="CA20" s="250"/>
      <c r="CB2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10.198672806928398</v>
      </c>
      <c r="CC20" s="263">
        <f>_xlfn.RANK.EQ(FMP_Ranking[[#This Row],[Weighted Score Based on Normalized Reported Factors]],FMP_Ranking[Weighted Score Based on Normalized Reported Factors],0)</f>
        <v>21</v>
      </c>
      <c r="CD2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57</v>
      </c>
      <c r="CE2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12.25</v>
      </c>
      <c r="CF20">
        <f>_xlfn.RANK.EQ(FMP_Ranking[[#This Row],[Project Details Weighted Score]],FMP_Ranking[Project Details Weighted Score],0)</f>
        <v>47</v>
      </c>
      <c r="CG20" s="262">
        <f>FMP_Ranking[[#This Row],[Project Details Weighted Score]]+FMP_Ranking[[#This Row],[Weighted Score Based on Normalized Reported Factors]]</f>
        <v>22.4486728069284</v>
      </c>
      <c r="CH20" s="245">
        <f>_xlfn.RANK.EQ(FMP_Ranking[[#This Row],[Total Score]],FMP_Ranking[Total Score],0)</f>
        <v>14</v>
      </c>
      <c r="CI2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10.198672806928398</v>
      </c>
      <c r="CJ20" s="239"/>
      <c r="CK20" s="239"/>
      <c r="CT20"/>
    </row>
    <row r="21" spans="1:98" ht="12" customHeight="1" x14ac:dyDescent="0.25">
      <c r="A21" t="s">
        <v>581</v>
      </c>
      <c r="B21">
        <f>_xlfn.XLOOKUP(FMP_Ranking[[#This Row],[FMP ID]],RawData[FMP_ID],RawData[RFPG_NUM])</f>
        <v>6</v>
      </c>
      <c r="C21" t="str">
        <f>_xlfn.XLOOKUP(FMP_Ranking[[#This Row],[FMP ID]],RawData[FMP_ID],RawData[FMP_NAME])</f>
        <v>Peach Creek - Channelization at IH-69 &amp; Detention at SH105 + Walker Creek</v>
      </c>
      <c r="D21" t="str">
        <f>_xlfn.XLOOKUP(FMP_Ranking[[#This Row],[FMP ID]],RawData[FMP_ID],RawData[FMP_DESCR])</f>
        <v>Widen 4.3-mile-long stretch to increase conveyance capacity. Must be completed with 4.7-mile-long detention at SH105 and 3.2-mile-long at Walker Creek to reduce flooding in Peach Creek watershed.</v>
      </c>
      <c r="E21" s="247">
        <f>_xlfn.XLOOKUP(FMP_Ranking[[#This Row],[FMP ID]],RawData[FMP_ID],RawData[FMP_COST])</f>
        <v>810000000</v>
      </c>
      <c r="F21" s="344" t="str">
        <f>_xlfn.XLOOKUP(FMP_Ranking[[#This Row],[FMP ID]],RawData[FMP_ID],RawData[EMER_NEED])</f>
        <v>Yes</v>
      </c>
      <c r="G21" s="252">
        <f>IF(FMP_Ranking[[#This Row],[Emergency Need Raw]]="Yes",10,0)</f>
        <v>10</v>
      </c>
      <c r="H21" s="245">
        <f>_xlfn.XLOOKUP(FMP_Ranking[[#This Row],[FMP ID]],RawData[FMP_ID],RawData[STRUCT_100])</f>
        <v>1516</v>
      </c>
      <c r="I21" s="245">
        <f>_xlfn.XLOOKUP(FMP_Ranking[[#This Row],[FMP ID]],RawData[FMP_ID],RawData[RES_STRUCT100])</f>
        <v>1172</v>
      </c>
      <c r="J21">
        <f>_xlfn.XLOOKUP(FMP_Ranking[[#This Row],[FMP ID]],RawData[FMP_ID],RawData[POP100])</f>
        <v>2394</v>
      </c>
      <c r="K21" s="245">
        <f>_xlfn.XLOOKUP(FMP_Ranking[[#This Row],[FMP ID]],RawData[FMP_ID],RawData[CRITFAC100])</f>
        <v>1</v>
      </c>
      <c r="L21">
        <f>_xlfn.XLOOKUP(FMP_Ranking[[#This Row],[FMP ID]],RawData[FMP_ID],RawData[LWC])</f>
        <v>6</v>
      </c>
      <c r="M21" s="245">
        <f>_xlfn.XLOOKUP(FMP_Ranking[[#This Row],[FMP ID]],RawData[FMP_ID],RawData[ROADCLS])</f>
        <v>6</v>
      </c>
      <c r="N21">
        <f>_xlfn.XLOOKUP(FMP_Ranking[[#This Row],[FMP ID]],RawData[FMP_ID],RawData[ROAD_MILES100])</f>
        <v>45.113346099853523</v>
      </c>
      <c r="O21" s="245">
        <f>_xlfn.XLOOKUP(FMP_Ranking[[#This Row],[FMP ID]],RawData[FMP_ID],RawData[FARMACRE100])</f>
        <v>15.51760196685791</v>
      </c>
      <c r="P21">
        <f>_xlfn.XLOOKUP(FMP_Ranking[[#This Row],[FMP ID]],RawData[FMP_ID],RawData[REDSTRUCT100])</f>
        <v>98</v>
      </c>
      <c r="Q21" s="245">
        <f>_xlfn.XLOOKUP(FMP_Ranking[[#This Row],[FMP ID]],RawData[FMP_ID],RawData[REMSTRC100])</f>
        <v>1146</v>
      </c>
      <c r="R21" s="258">
        <f>IF(FMP_Ranking[[#This Row],[Structures 100 Raw]]=0,0,(IF(FMP_Ranking[[#This Row],[Removed Structures 100 Raw]]&gt;FMP_Ranking[[#This Row],[Structures 100 Raw]],100,FMP_Ranking[[#This Row],[Removed Structures 100 Raw]]/FMP_Ranking[[#This Row],[Structures 100 Raw]]*100)))</f>
        <v>75.593667546174132</v>
      </c>
      <c r="S21" s="245">
        <f>_xlfn.XLOOKUP(FMP_Ranking[[#This Row],[FMP ID]],RawData[FMP_ID],RawData[REMRESSTRC100])</f>
        <v>842</v>
      </c>
      <c r="T21" s="245">
        <f>_xlfn.XLOOKUP(FMP_Ranking[[#This Row],[FMP ID]],RawData[FMP_ID],RawData[REMPOP100])</f>
        <v>1855</v>
      </c>
      <c r="U21">
        <f>_xlfn.XLOOKUP(FMP_Ranking[[#This Row],[FMP ID]],RawData[FMP_ID],RawData[REMCRITFAC100])</f>
        <v>1</v>
      </c>
      <c r="V21" s="245">
        <f>_xlfn.XLOOKUP(FMP_Ranking[[#This Row],[FMP ID]],RawData[FMP_ID],RawData[REMLWC100])</f>
        <v>0</v>
      </c>
      <c r="W21" s="245">
        <f>_xlfn.XLOOKUP(FMP_Ranking[[#This Row],[FMP ID]],RawData[FMP_ID],RawData[REMROADCLS])</f>
        <v>0</v>
      </c>
      <c r="X21">
        <f>_xlfn.XLOOKUP(FMP_Ranking[[#This Row],[FMP ID]],RawData[FMP_ID],RawData[REMRDLEN100])</f>
        <v>24</v>
      </c>
      <c r="Y21" s="245">
        <f>_xlfn.XLOOKUP(FMP_Ranking[[#This Row],[FMP ID]],RawData[FMP_ID],RawData[REMFRMACRE100])</f>
        <v>2.8593814373016362</v>
      </c>
      <c r="Z21" s="255">
        <f>_xlfn.XLOOKUP(FMP_Ranking[[#This Row],[FMP ID]],RawData[FMP_ID],RawData[COSTSTRUCT])</f>
        <v>706806.3125</v>
      </c>
      <c r="AA21">
        <f>_xlfn.XLOOKUP(FMP_Ranking[[#This Row],[FMP ID]],RawData[FMP_ID],RawData[NATURE])</f>
        <v>0</v>
      </c>
      <c r="AB21" s="250">
        <f>_xlfn.XLOOKUP(FMP_Ranking[[#This Row],[FMP ID]],RawData[FMP_ID],RawData[BC_RATIO])</f>
        <v>0.25999999046325678</v>
      </c>
      <c r="AC21">
        <f>IF(FMP_Ranking[[#This Row],[BCA Raw]]&gt;1,1,0)</f>
        <v>0</v>
      </c>
      <c r="AD21" s="250" t="str">
        <f>_xlfn.XLOOKUP(FMP_Ranking[[#This Row],[FMP ID]],RawData[FMP_ID],RawData[WATER_SUP])</f>
        <v>No</v>
      </c>
      <c r="AE21" s="257">
        <f>IF(FMP_Ranking[[#This Row],[Water Supply Raw]]="Yes",1,0)</f>
        <v>0</v>
      </c>
      <c r="AF21">
        <f>_xlfn.XLOOKUP(FMP_Ranking[[#This Row],[FMP ID]],RawData[FMP_ID],RawData[Average Flood Depth (100yr)])</f>
        <v>2.5999999046325679</v>
      </c>
      <c r="AG21" s="346" t="str">
        <f>_xlfn.XLOOKUP(FMP_Ranking[[#This Row],[FMP ID]],RawData[FMP_ID],RawData[PREPROJLOS])</f>
        <v>Varies by Roadways</v>
      </c>
      <c r="AH21">
        <f>_xlfn.XLOOKUP(FMP_Ranking[[#This Row],[FMP ID]],RawData[FMP_ID],RawData[Score 1])</f>
        <v>8</v>
      </c>
      <c r="AI21" s="250">
        <f>_xlfn.XLOOKUP(FMP_Ranking[[#This Row],[FMP ID]],RawData[FMP_ID],RawData[Community Population Served])</f>
        <v>815873</v>
      </c>
      <c r="AJ21">
        <f>_xlfn.XLOOKUP(FMP_Ranking[[#This Row],[FMP ID]],RawData[FMP_ID],RawData[Flood Plain Population])</f>
        <v>2394</v>
      </c>
      <c r="AK21" s="346" t="str">
        <f>_xlfn.XLOOKUP(FMP_Ranking[[#This Row],[FMP ID]],RawData[FMP_ID],RawData[Severity Ranking: Community Need (% Population)])</f>
        <v>&lt;25% of project community affected</v>
      </c>
      <c r="AL21" s="252">
        <f>_xlfn.XLOOKUP(FMP_Ranking[[#This Row],[FMP ID]],RawData[FMP_ID],RawData[Score 2])</f>
        <v>1</v>
      </c>
      <c r="AM21">
        <f>_xlfn.XLOOKUP(FMP_Ranking[[#This Row],[FMP ID]],RawData[FMP_ID],RawData['# of Structures Removed from 1% Annual Chance FP])</f>
        <v>1146</v>
      </c>
      <c r="AN21" t="str">
        <f>_xlfn.XLOOKUP(FMP_Ranking[[#This Row],[FMP ID]],RawData[FMP_ID],RawData[Flood Risk Reduction])</f>
        <v>Reduced risk to &gt;75% of structures in floodplain</v>
      </c>
      <c r="AO21">
        <f>_xlfn.XLOOKUP(FMP_Ranking[[#This Row],[FMP ID]],RawData[FMP_ID],RawData[[Score 3 ]])</f>
        <v>10</v>
      </c>
      <c r="AP21" s="250">
        <f>_xlfn.XLOOKUP(FMP_Ranking[[#This Row],[FMP ID]],RawData[FMP_ID],RawData['# of Structures with Reduced 1% Annual Chance Flood Risk])</f>
        <v>9</v>
      </c>
      <c r="AQ21">
        <f>_xlfn.XLOOKUP(FMP_Ranking[[#This Row],[FMP ID]],RawData[FMP_ID],RawData[Pre-Project Damage $])</f>
        <v>528140</v>
      </c>
      <c r="AR21">
        <f>_xlfn.XLOOKUP(FMP_Ranking[[#This Row],[FMP ID]],RawData[FMP_ID],RawData[Post-Project Damage $])</f>
        <v>0</v>
      </c>
      <c r="AS21" t="str">
        <f>_xlfn.XLOOKUP(FMP_Ranking[[#This Row],[FMP ID]],RawData[FMP_ID],RawData[Flood Damage Reduction])</f>
        <v>Flood damage reduction &gt;95%</v>
      </c>
      <c r="AT21" s="252">
        <f>_xlfn.XLOOKUP(FMP_Ranking[[#This Row],[FMP ID]],RawData[FMP_ID],RawData[Score 4])</f>
        <v>10</v>
      </c>
      <c r="AU21">
        <f>_xlfn.XLOOKUP(FMP_Ranking[[#This Row],[FMP ID]],RawData[FMP_ID],RawData['# of Critical Faciliites Removed from 1% Annual Chance FP])</f>
        <v>1</v>
      </c>
      <c r="AV21" t="str">
        <f>_xlfn.XLOOKUP(FMP_Ranking[[#This Row],[FMP ID]],RawData[FMP_ID],RawData[Reduction in Critical Facilities Flood Risk])</f>
        <v>Reduced risk for &gt;75% of critical facilities in floodplain</v>
      </c>
      <c r="AW21">
        <f>_xlfn.XLOOKUP(FMP_Ranking[[#This Row],[FMP ID]],RawData[FMP_ID],RawData[Score 5])</f>
        <v>10</v>
      </c>
      <c r="AX21" s="250">
        <f>_xlfn.XLOOKUP(FMP_Ranking[[#This Row],[FMP ID]],RawData[FMP_ID],RawData[Adjusted Injurt Risk (%)])</f>
        <v>13.80000019073486</v>
      </c>
      <c r="AY21" t="str">
        <f>_xlfn.XLOOKUP(FMP_Ranking[[#This Row],[FMP ID]],RawData[FMP_ID],RawData[Life and Safety Ranking (Injury/Loss of Life)2])</f>
        <v>Life/injury risk percentage &lt;20%</v>
      </c>
      <c r="AZ21" s="252">
        <f>_xlfn.XLOOKUP(FMP_Ranking[[#This Row],[FMP ID]],RawData[FMP_ID],RawData[Score 6])</f>
        <v>2</v>
      </c>
      <c r="BA21">
        <f>_xlfn.XLOOKUP(FMP_Ranking[[#This Row],[FMP ID]],RawData[FMP_ID],RawData[Water Supply Benefit in Acre-Feet])</f>
        <v>0</v>
      </c>
      <c r="BB21">
        <f>_xlfn.XLOOKUP(FMP_Ranking[[#This Row],[FMP ID]],RawData[FMP_ID],RawData[SourceID])</f>
        <v>0</v>
      </c>
      <c r="BC21">
        <f>_xlfn.XLOOKUP(FMP_Ranking[[#This Row],[FMP ID]],RawData[FMP_ID],RawData[WMS_ID])</f>
        <v>0</v>
      </c>
      <c r="BD21" t="str">
        <f>_xlfn.XLOOKUP(FMP_Ranking[[#This Row],[FMP ID]],RawData[FMP_ID],RawData[Water Supply Yield Ranking])</f>
        <v>No impact on water supply</v>
      </c>
      <c r="BE21">
        <f>_xlfn.XLOOKUP(FMP_Ranking[[#This Row],[FMP ID]],RawData[FMP_ID],RawData[Score 7])</f>
        <v>0</v>
      </c>
      <c r="BF21" s="250">
        <f>_xlfn.XLOOKUP(FMP_Ranking[[#This Row],[FMP ID]],RawData[FMP_ID],RawData[SVI])</f>
        <v>0.58934301137924194</v>
      </c>
      <c r="BG21" t="str">
        <f>_xlfn.XLOOKUP(FMP_Ranking[[#This Row],[FMP ID]],RawData[FMP_ID],RawData[Social Vulnerability Ranking])</f>
        <v>SVI between 0.5-0.75 (moderate to high vulnerability)</v>
      </c>
      <c r="BH21" s="252">
        <f>_xlfn.XLOOKUP(FMP_Ranking[[#This Row],[FMP ID]],RawData[FMP_ID],RawData[Score 8])</f>
        <v>7</v>
      </c>
      <c r="BI21">
        <f>_xlfn.XLOOKUP(FMP_Ranking[[#This Row],[FMP ID]],RawData[FMP_ID],RawData[% Nature Based Solution by Cost])</f>
        <v>0</v>
      </c>
      <c r="BJ21" t="str">
        <f>_xlfn.XLOOKUP(FMP_Ranking[[#This Row],[FMP ID]],RawData[FMP_ID],RawData[Nature-Based Solutions Ranking])</f>
        <v>&lt;25% of the project cost is nature-based</v>
      </c>
      <c r="BK21">
        <f>_xlfn.XLOOKUP(FMP_Ranking[[#This Row],[FMP ID]],RawData[FMP_ID],RawData[Score 9])</f>
        <v>1</v>
      </c>
      <c r="BL21" s="250" t="str">
        <f>_xlfn.XLOOKUP(FMP_Ranking[[#This Row],[FMP ID]],RawData[FMP_ID],RawData[Multiple Benefits Description])</f>
        <v>None</v>
      </c>
      <c r="BM21" t="str">
        <f>_xlfn.XLOOKUP(FMP_Ranking[[#This Row],[FMP ID]],RawData[FMP_ID],RawData[Multiple Benefit Ranking])</f>
        <v>Project delivers benefits in 3 wider benefit categories</v>
      </c>
      <c r="BN21" s="252">
        <f>_xlfn.XLOOKUP(FMP_Ranking[[#This Row],[FMP ID]],RawData[FMP_ID],RawData[Score 10])</f>
        <v>7</v>
      </c>
      <c r="BO21">
        <f>_xlfn.XLOOKUP(FMP_Ranking[[#This Row],[FMP ID]],RawData[FMP_ID],RawData[O&amp;M Cost (Annual)])</f>
        <v>0</v>
      </c>
      <c r="BP21" t="str">
        <f>_xlfn.XLOOKUP(FMP_Ranking[[#This Row],[FMP ID]],RawData[FMP_ID],RawData[Operations and Maintenance Ranking])</f>
        <v>Project will require ongoing operation and maintenance outside of the owner’s regular maintenance practices;  long-term O&amp;M requirements are undefined; and/or high annual O&amp;M cost &gt; 1% of project (high);</v>
      </c>
      <c r="BQ21">
        <f>_xlfn.XLOOKUP(FMP_Ranking[[#This Row],[FMP ID]],RawData[FMP_ID],RawData[Score 11])</f>
        <v>4</v>
      </c>
      <c r="BR21" s="250" t="str">
        <f>_xlfn.XLOOKUP(FMP_Ranking[[#This Row],[FMP ID]],RawData[FMP_ID],RawData[Administrative, Regulatory and Other Obstacle Ranking])</f>
        <v>Project has a high number of administrative, regulatory and limitations / requirements</v>
      </c>
      <c r="BS21" s="252">
        <f>_xlfn.XLOOKUP(FMP_Ranking[[#This Row],[FMP ID]],RawData[FMP_ID],RawData[Score 12])</f>
        <v>2</v>
      </c>
      <c r="BT21" t="str">
        <f>_xlfn.XLOOKUP(FMP_Ranking[[#This Row],[FMP ID]],RawData[FMP_ID],RawData[Environmental Benefit Ranking])</f>
        <v xml:space="preserve">Project will deliver a moderate level of environmental benefits (2-3 categories) </v>
      </c>
      <c r="BU21">
        <f>_xlfn.XLOOKUP(FMP_Ranking[[#This Row],[FMP ID]],RawData[FMP_ID],RawData[Score 13])</f>
        <v>6</v>
      </c>
      <c r="BV21" s="250" t="str">
        <f>_xlfn.XLOOKUP(FMP_Ranking[[#This Row],[FMP ID]],RawData[FMP_ID],RawData[Environmental Impact Ranking])</f>
        <v>Project has no adverse environmental impacts</v>
      </c>
      <c r="BW21" s="252">
        <f>_xlfn.XLOOKUP(FMP_Ranking[[#This Row],[FMP ID]],RawData[FMP_ID],RawData[Score 14])</f>
        <v>10</v>
      </c>
      <c r="BX21">
        <f>_xlfn.XLOOKUP(FMP_Ranking[[#This Row],[FMP ID]],RawData[FMP_ID],RawData[Traffic Count for LWC Project])</f>
        <v>0</v>
      </c>
      <c r="BY21"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21">
        <f>_xlfn.XLOOKUP(FMP_Ranking[[#This Row],[FMP ID]],RawData[FMP_ID],RawData[Score 15])</f>
        <v>4</v>
      </c>
      <c r="CA21" s="250"/>
      <c r="CB2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7.8550965118099922</v>
      </c>
      <c r="CC21" s="263">
        <f>_xlfn.RANK.EQ(FMP_Ranking[[#This Row],[Weighted Score Based on Normalized Reported Factors]],FMP_Ranking[Weighted Score Based on Normalized Reported Factors],0)</f>
        <v>46</v>
      </c>
      <c r="CD2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82</v>
      </c>
      <c r="CE2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14.500000000000002</v>
      </c>
      <c r="CF21">
        <f>_xlfn.RANK.EQ(FMP_Ranking[[#This Row],[Project Details Weighted Score]],FMP_Ranking[Project Details Weighted Score],0)</f>
        <v>19</v>
      </c>
      <c r="CG21" s="262">
        <f>FMP_Ranking[[#This Row],[Project Details Weighted Score]]+FMP_Ranking[[#This Row],[Weighted Score Based on Normalized Reported Factors]]</f>
        <v>22.355096511809993</v>
      </c>
      <c r="CH21" s="245">
        <f>_xlfn.RANK.EQ(FMP_Ranking[[#This Row],[Total Score]],FMP_Ranking[Total Score],0)</f>
        <v>15</v>
      </c>
      <c r="CI2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7.8550965118099922</v>
      </c>
      <c r="CJ21" s="239"/>
      <c r="CK21" s="239"/>
      <c r="CT21"/>
    </row>
    <row r="22" spans="1:98" ht="12" customHeight="1" x14ac:dyDescent="0.25">
      <c r="A22" t="s">
        <v>1886</v>
      </c>
      <c r="B22">
        <f>_xlfn.XLOOKUP(FMP_Ranking[[#This Row],[FMP ID]],RawData[FMP_ID],RawData[RFPG_NUM])</f>
        <v>14</v>
      </c>
      <c r="C22" t="str">
        <f>_xlfn.XLOOKUP(FMP_Ranking[[#This Row],[FMP ID]],RawData[FMP_ID],RawData[FMP_NAME])</f>
        <v>NW3</v>
      </c>
      <c r="D22" t="str">
        <f>_xlfn.XLOOKUP(FMP_Ranking[[#This Row],[FMP ID]],RawData[FMP_ID],RawData[FMP_DESCR])</f>
        <v>Construction of new larger capacity Doniphan Pump Station to replace PS1, with new force main directly to the Rio Grande.  Install new catch basin with mechanical bar screen upstream of PS2.</v>
      </c>
      <c r="E22" s="247">
        <f>_xlfn.XLOOKUP(FMP_Ranking[[#This Row],[FMP ID]],RawData[FMP_ID],RawData[FMP_COST])</f>
        <v>16132000</v>
      </c>
      <c r="F22" s="344" t="str">
        <f>_xlfn.XLOOKUP(FMP_Ranking[[#This Row],[FMP ID]],RawData[FMP_ID],RawData[EMER_NEED])</f>
        <v>No</v>
      </c>
      <c r="G22" s="252">
        <f>IF(FMP_Ranking[[#This Row],[Emergency Need Raw]]="Yes",10,0)</f>
        <v>0</v>
      </c>
      <c r="H22" s="245">
        <f>_xlfn.XLOOKUP(FMP_Ranking[[#This Row],[FMP ID]],RawData[FMP_ID],RawData[STRUCT_100])</f>
        <v>6</v>
      </c>
      <c r="I22" s="245">
        <f>_xlfn.XLOOKUP(FMP_Ranking[[#This Row],[FMP ID]],RawData[FMP_ID],RawData[RES_STRUCT100])</f>
        <v>1</v>
      </c>
      <c r="J22">
        <f>_xlfn.XLOOKUP(FMP_Ranking[[#This Row],[FMP ID]],RawData[FMP_ID],RawData[POP100])</f>
        <v>37</v>
      </c>
      <c r="K22" s="245">
        <f>_xlfn.XLOOKUP(FMP_Ranking[[#This Row],[FMP ID]],RawData[FMP_ID],RawData[CRITFAC100])</f>
        <v>1</v>
      </c>
      <c r="L22">
        <f>_xlfn.XLOOKUP(FMP_Ranking[[#This Row],[FMP ID]],RawData[FMP_ID],RawData[LWC])</f>
        <v>0</v>
      </c>
      <c r="M22" s="245">
        <f>_xlfn.XLOOKUP(FMP_Ranking[[#This Row],[FMP ID]],RawData[FMP_ID],RawData[ROADCLS])</f>
        <v>7</v>
      </c>
      <c r="N22">
        <f>_xlfn.XLOOKUP(FMP_Ranking[[#This Row],[FMP ID]],RawData[FMP_ID],RawData[ROAD_MILES100])</f>
        <v>0.68999999761581421</v>
      </c>
      <c r="O22" s="245">
        <f>_xlfn.XLOOKUP(FMP_Ranking[[#This Row],[FMP ID]],RawData[FMP_ID],RawData[FARMACRE100])</f>
        <v>0</v>
      </c>
      <c r="P22">
        <f>_xlfn.XLOOKUP(FMP_Ranking[[#This Row],[FMP ID]],RawData[FMP_ID],RawData[REDSTRUCT100])</f>
        <v>1</v>
      </c>
      <c r="Q22" s="245">
        <f>_xlfn.XLOOKUP(FMP_Ranking[[#This Row],[FMP ID]],RawData[FMP_ID],RawData[REMSTRC100])</f>
        <v>6</v>
      </c>
      <c r="R22" s="258">
        <f>IF(FMP_Ranking[[#This Row],[Structures 100 Raw]]=0,0,(IF(FMP_Ranking[[#This Row],[Removed Structures 100 Raw]]&gt;FMP_Ranking[[#This Row],[Structures 100 Raw]],100,FMP_Ranking[[#This Row],[Removed Structures 100 Raw]]/FMP_Ranking[[#This Row],[Structures 100 Raw]]*100)))</f>
        <v>100</v>
      </c>
      <c r="S22" s="245">
        <f>_xlfn.XLOOKUP(FMP_Ranking[[#This Row],[FMP ID]],RawData[FMP_ID],RawData[REMRESSTRC100])</f>
        <v>1</v>
      </c>
      <c r="T22" s="245">
        <f>_xlfn.XLOOKUP(FMP_Ranking[[#This Row],[FMP ID]],RawData[FMP_ID],RawData[REMPOP100])</f>
        <v>37</v>
      </c>
      <c r="U22">
        <f>_xlfn.XLOOKUP(FMP_Ranking[[#This Row],[FMP ID]],RawData[FMP_ID],RawData[REMCRITFAC100])</f>
        <v>1</v>
      </c>
      <c r="V22" s="245">
        <f>_xlfn.XLOOKUP(FMP_Ranking[[#This Row],[FMP ID]],RawData[FMP_ID],RawData[REMLWC100])</f>
        <v>0</v>
      </c>
      <c r="W22" s="245">
        <f>_xlfn.XLOOKUP(FMP_Ranking[[#This Row],[FMP ID]],RawData[FMP_ID],RawData[REMROADCLS])</f>
        <v>7</v>
      </c>
      <c r="X22">
        <f>_xlfn.XLOOKUP(FMP_Ranking[[#This Row],[FMP ID]],RawData[FMP_ID],RawData[REMRDLEN100])</f>
        <v>1</v>
      </c>
      <c r="Y22" s="245">
        <f>_xlfn.XLOOKUP(FMP_Ranking[[#This Row],[FMP ID]],RawData[FMP_ID],RawData[REMFRMACRE100])</f>
        <v>0</v>
      </c>
      <c r="Z22" s="255">
        <f>_xlfn.XLOOKUP(FMP_Ranking[[#This Row],[FMP ID]],RawData[FMP_ID],RawData[COSTSTRUCT])</f>
        <v>2688670</v>
      </c>
      <c r="AA22">
        <f>_xlfn.XLOOKUP(FMP_Ranking[[#This Row],[FMP ID]],RawData[FMP_ID],RawData[NATURE])</f>
        <v>0</v>
      </c>
      <c r="AB22" s="250">
        <f>_xlfn.XLOOKUP(FMP_Ranking[[#This Row],[FMP ID]],RawData[FMP_ID],RawData[BC_RATIO])</f>
        <v>0</v>
      </c>
      <c r="AC22">
        <f>IF(FMP_Ranking[[#This Row],[BCA Raw]]&gt;1,1,0)</f>
        <v>0</v>
      </c>
      <c r="AD22" s="250" t="str">
        <f>_xlfn.XLOOKUP(FMP_Ranking[[#This Row],[FMP ID]],RawData[FMP_ID],RawData[WATER_SUP])</f>
        <v>No</v>
      </c>
      <c r="AE22" s="257">
        <f>IF(FMP_Ranking[[#This Row],[Water Supply Raw]]="Yes",1,0)</f>
        <v>0</v>
      </c>
      <c r="AF22">
        <f>_xlfn.XLOOKUP(FMP_Ranking[[#This Row],[FMP ID]],RawData[FMP_ID],RawData[Average Flood Depth (100yr)])</f>
        <v>0.61799997091293335</v>
      </c>
      <c r="AG22" s="346" t="str">
        <f>_xlfn.XLOOKUP(FMP_Ranking[[#This Row],[FMP ID]],RawData[FMP_ID],RawData[PREPROJLOS])</f>
        <v>&lt;1% annual chance</v>
      </c>
      <c r="AH22">
        <f>_xlfn.XLOOKUP(FMP_Ranking[[#This Row],[FMP ID]],RawData[FMP_ID],RawData[Score 1])</f>
        <v>4</v>
      </c>
      <c r="AI22" s="250">
        <f>_xlfn.XLOOKUP(FMP_Ranking[[#This Row],[FMP ID]],RawData[FMP_ID],RawData[Community Population Served])</f>
        <v>678815</v>
      </c>
      <c r="AJ22">
        <f>_xlfn.XLOOKUP(FMP_Ranking[[#This Row],[FMP ID]],RawData[FMP_ID],RawData[Flood Plain Population])</f>
        <v>37</v>
      </c>
      <c r="AK22" s="346" t="str">
        <f>_xlfn.XLOOKUP(FMP_Ranking[[#This Row],[FMP ID]],RawData[FMP_ID],RawData[Severity Ranking: Community Need (% Population)])</f>
        <v>&lt;25% of project community affected</v>
      </c>
      <c r="AL22" s="252">
        <f>_xlfn.XLOOKUP(FMP_Ranking[[#This Row],[FMP ID]],RawData[FMP_ID],RawData[Score 2])</f>
        <v>1</v>
      </c>
      <c r="AM22">
        <f>_xlfn.XLOOKUP(FMP_Ranking[[#This Row],[FMP ID]],RawData[FMP_ID],RawData['# of Structures Removed from 1% Annual Chance FP])</f>
        <v>6</v>
      </c>
      <c r="AN22" t="str">
        <f>_xlfn.XLOOKUP(FMP_Ranking[[#This Row],[FMP ID]],RawData[FMP_ID],RawData[Flood Risk Reduction])</f>
        <v>Reduced risk to &gt;75% of structures in floodplain</v>
      </c>
      <c r="AO22">
        <f>_xlfn.XLOOKUP(FMP_Ranking[[#This Row],[FMP ID]],RawData[FMP_ID],RawData[[Score 3 ]])</f>
        <v>10</v>
      </c>
      <c r="AP22" s="250">
        <f>_xlfn.XLOOKUP(FMP_Ranking[[#This Row],[FMP ID]],RawData[FMP_ID],RawData['# of Structures with Reduced 1% Annual Chance Flood Risk])</f>
        <v>6</v>
      </c>
      <c r="AQ22">
        <f>_xlfn.XLOOKUP(FMP_Ranking[[#This Row],[FMP ID]],RawData[FMP_ID],RawData[Pre-Project Damage $])</f>
        <v>230709.40625</v>
      </c>
      <c r="AR22">
        <f>_xlfn.XLOOKUP(FMP_Ranking[[#This Row],[FMP ID]],RawData[FMP_ID],RawData[Post-Project Damage $])</f>
        <v>0</v>
      </c>
      <c r="AS22" t="str">
        <f>_xlfn.XLOOKUP(FMP_Ranking[[#This Row],[FMP ID]],RawData[FMP_ID],RawData[Flood Damage Reduction])</f>
        <v>Flood Damage Reduction &gt; 95%</v>
      </c>
      <c r="AT22" s="252">
        <f>_xlfn.XLOOKUP(FMP_Ranking[[#This Row],[FMP ID]],RawData[FMP_ID],RawData[Score 4])</f>
        <v>10</v>
      </c>
      <c r="AU22">
        <f>_xlfn.XLOOKUP(FMP_Ranking[[#This Row],[FMP ID]],RawData[FMP_ID],RawData['# of Critical Faciliites Removed from 1% Annual Chance FP])</f>
        <v>1</v>
      </c>
      <c r="AV22" t="str">
        <f>_xlfn.XLOOKUP(FMP_Ranking[[#This Row],[FMP ID]],RawData[FMP_ID],RawData[Reduction in Critical Facilities Flood Risk])</f>
        <v>Critical Facilties reduction &gt;95%</v>
      </c>
      <c r="AW22">
        <f>_xlfn.XLOOKUP(FMP_Ranking[[#This Row],[FMP ID]],RawData[FMP_ID],RawData[Score 5])</f>
        <v>10</v>
      </c>
      <c r="AX22" s="250">
        <f>_xlfn.XLOOKUP(FMP_Ranking[[#This Row],[FMP ID]],RawData[FMP_ID],RawData[Adjusted Injurt Risk (%)])</f>
        <v>12.69084548950195</v>
      </c>
      <c r="AY22" t="str">
        <f>_xlfn.XLOOKUP(FMP_Ranking[[#This Row],[FMP ID]],RawData[FMP_ID],RawData[Life and Safety Ranking (Injury/Loss of Life)2])</f>
        <v>Life/injury risk percentage &lt;20%</v>
      </c>
      <c r="AZ22" s="252">
        <f>_xlfn.XLOOKUP(FMP_Ranking[[#This Row],[FMP ID]],RawData[FMP_ID],RawData[Score 6])</f>
        <v>0</v>
      </c>
      <c r="BA22">
        <f>_xlfn.XLOOKUP(FMP_Ranking[[#This Row],[FMP ID]],RawData[FMP_ID],RawData[Water Supply Benefit in Acre-Feet])</f>
        <v>0</v>
      </c>
      <c r="BB22">
        <f>_xlfn.XLOOKUP(FMP_Ranking[[#This Row],[FMP ID]],RawData[FMP_ID],RawData[SourceID])</f>
        <v>0</v>
      </c>
      <c r="BC22">
        <f>_xlfn.XLOOKUP(FMP_Ranking[[#This Row],[FMP ID]],RawData[FMP_ID],RawData[WMS_ID])</f>
        <v>0</v>
      </c>
      <c r="BD22" t="str">
        <f>_xlfn.XLOOKUP(FMP_Ranking[[#This Row],[FMP ID]],RawData[FMP_ID],RawData[Water Supply Yield Ranking])</f>
        <v>No impact on water supply</v>
      </c>
      <c r="BE22">
        <f>_xlfn.XLOOKUP(FMP_Ranking[[#This Row],[FMP ID]],RawData[FMP_ID],RawData[Score 7])</f>
        <v>0</v>
      </c>
      <c r="BF22" s="250">
        <f>_xlfn.XLOOKUP(FMP_Ranking[[#This Row],[FMP ID]],RawData[FMP_ID],RawData[SVI])</f>
        <v>0.78600001335144043</v>
      </c>
      <c r="BG22" t="str">
        <f>_xlfn.XLOOKUP(FMP_Ranking[[#This Row],[FMP ID]],RawData[FMP_ID],RawData[Social Vulnerability Ranking])</f>
        <v>SVI between 0.75-1.00 (high vulnerability)</v>
      </c>
      <c r="BH22" s="252">
        <f>_xlfn.XLOOKUP(FMP_Ranking[[#This Row],[FMP ID]],RawData[FMP_ID],RawData[Score 8])</f>
        <v>10</v>
      </c>
      <c r="BI22">
        <f>_xlfn.XLOOKUP(FMP_Ranking[[#This Row],[FMP ID]],RawData[FMP_ID],RawData[% Nature Based Solution by Cost])</f>
        <v>0</v>
      </c>
      <c r="BJ22">
        <f>_xlfn.XLOOKUP(FMP_Ranking[[#This Row],[FMP ID]],RawData[FMP_ID],RawData[Nature-Based Solutions Ranking])</f>
        <v>0</v>
      </c>
      <c r="BK22">
        <f>_xlfn.XLOOKUP(FMP_Ranking[[#This Row],[FMP ID]],RawData[FMP_ID],RawData[Score 9])</f>
        <v>0</v>
      </c>
      <c r="BL22" s="250">
        <f>_xlfn.XLOOKUP(FMP_Ranking[[#This Row],[FMP ID]],RawData[FMP_ID],RawData[Multiple Benefits Description])</f>
        <v>0</v>
      </c>
      <c r="BM22" t="str">
        <f>_xlfn.XLOOKUP(FMP_Ranking[[#This Row],[FMP ID]],RawData[FMP_ID],RawData[Multiple Benefit Ranking])</f>
        <v>Project delivers benefits in only 1 wider benefit category</v>
      </c>
      <c r="BN22" s="252">
        <f>_xlfn.XLOOKUP(FMP_Ranking[[#This Row],[FMP ID]],RawData[FMP_ID],RawData[Score 10])</f>
        <v>1</v>
      </c>
      <c r="BO22">
        <f>_xlfn.XLOOKUP(FMP_Ranking[[#This Row],[FMP ID]],RawData[FMP_ID],RawData[O&amp;M Cost (Annual)])</f>
        <v>5000</v>
      </c>
      <c r="BP22" t="str">
        <f>_xlfn.XLOOKUP(FMP_Ranking[[#This Row],[FMP ID]],RawData[FMP_ID],RawData[Operations and Maintenance Ranking])</f>
        <v>Project requires regular, ongoing operation and maintenance; and/or O&amp;M requirements are well defined (Regular)</v>
      </c>
      <c r="BQ22">
        <f>_xlfn.XLOOKUP(FMP_Ranking[[#This Row],[FMP ID]],RawData[FMP_ID],RawData[Score 11])</f>
        <v>7</v>
      </c>
      <c r="BR22" s="250" t="str">
        <f>_xlfn.XLOOKUP(FMP_Ranking[[#This Row],[FMP ID]],RawData[FMP_ID],RawData[Administrative, Regulatory and Other Obstacle Ranking])</f>
        <v>Project has a typical number of administrative, regulatory and limitations / requirements</v>
      </c>
      <c r="BS22" s="252">
        <f>_xlfn.XLOOKUP(FMP_Ranking[[#This Row],[FMP ID]],RawData[FMP_ID],RawData[Score 12])</f>
        <v>6</v>
      </c>
      <c r="BT22" t="str">
        <f>_xlfn.XLOOKUP(FMP_Ranking[[#This Row],[FMP ID]],RawData[FMP_ID],RawData[Environmental Benefit Ranking])</f>
        <v>Project will deliver a low level of environmental benefits (benefits in only 1 category)</v>
      </c>
      <c r="BU22">
        <f>_xlfn.XLOOKUP(FMP_Ranking[[#This Row],[FMP ID]],RawData[FMP_ID],RawData[Score 13])</f>
        <v>3</v>
      </c>
      <c r="BV22" s="250" t="str">
        <f>_xlfn.XLOOKUP(FMP_Ranking[[#This Row],[FMP ID]],RawData[FMP_ID],RawData[Environmental Impact Ranking])</f>
        <v xml:space="preserve">Project has no adverse environmental impacts </v>
      </c>
      <c r="BW22" s="252">
        <f>_xlfn.XLOOKUP(FMP_Ranking[[#This Row],[FMP ID]],RawData[FMP_ID],RawData[Score 14])</f>
        <v>10</v>
      </c>
      <c r="BX22">
        <f>_xlfn.XLOOKUP(FMP_Ranking[[#This Row],[FMP ID]],RawData[FMP_ID],RawData[Traffic Count for LWC Project])</f>
        <v>0</v>
      </c>
      <c r="BY22"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22">
        <f>_xlfn.XLOOKUP(FMP_Ranking[[#This Row],[FMP ID]],RawData[FMP_ID],RawData[Score 15])</f>
        <v>10</v>
      </c>
      <c r="CA22" s="250"/>
      <c r="CB2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10.007295183197115</v>
      </c>
      <c r="CC22" s="263">
        <f>_xlfn.RANK.EQ(FMP_Ranking[[#This Row],[Weighted Score Based on Normalized Reported Factors]],FMP_Ranking[Weighted Score Based on Normalized Reported Factors],0)</f>
        <v>29</v>
      </c>
      <c r="CD2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82</v>
      </c>
      <c r="CE2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12.25</v>
      </c>
      <c r="CF22">
        <f>_xlfn.RANK.EQ(FMP_Ranking[[#This Row],[Project Details Weighted Score]],FMP_Ranking[Project Details Weighted Score],0)</f>
        <v>47</v>
      </c>
      <c r="CG22" s="262">
        <f>FMP_Ranking[[#This Row],[Project Details Weighted Score]]+FMP_Ranking[[#This Row],[Weighted Score Based on Normalized Reported Factors]]</f>
        <v>22.257295183197115</v>
      </c>
      <c r="CH22" s="245">
        <f>_xlfn.RANK.EQ(FMP_Ranking[[#This Row],[Total Score]],FMP_Ranking[Total Score],0)</f>
        <v>16</v>
      </c>
      <c r="CI2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10.007295183197115</v>
      </c>
      <c r="CJ22" s="239"/>
      <c r="CK22" s="239"/>
      <c r="CT22"/>
    </row>
    <row r="23" spans="1:98" ht="12" customHeight="1" x14ac:dyDescent="0.25">
      <c r="A23" t="s">
        <v>266</v>
      </c>
      <c r="B23">
        <f>_xlfn.XLOOKUP(FMP_Ranking[[#This Row],[FMP ID]],RawData[FMP_ID],RawData[RFPG_NUM])</f>
        <v>1</v>
      </c>
      <c r="C23" t="str">
        <f>_xlfn.XLOOKUP(FMP_Ranking[[#This Row],[FMP ID]],RawData[FMP_ID],RawData[FMP_NAME])</f>
        <v>T-Anchor Lake Watershed Drainage Improvements</v>
      </c>
      <c r="D23" t="str">
        <f>_xlfn.XLOOKUP(FMP_Ranking[[#This Row],[FMP ID]],RawData[FMP_ID],RawData[FMP_DESCR])</f>
        <v>Four phase playa excavation project, pump station relocation and construction of storm sewer improvements along Ross-Osage Street and Southeast 10th Street to provide 100-year flood protection</v>
      </c>
      <c r="E23" s="247">
        <f>_xlfn.XLOOKUP(FMP_Ranking[[#This Row],[FMP ID]],RawData[FMP_ID],RawData[FMP_COST])</f>
        <v>31300000</v>
      </c>
      <c r="F23" s="344" t="str">
        <f>_xlfn.XLOOKUP(FMP_Ranking[[#This Row],[FMP ID]],RawData[FMP_ID],RawData[EMER_NEED])</f>
        <v>No</v>
      </c>
      <c r="G23" s="252">
        <f>IF(FMP_Ranking[[#This Row],[Emergency Need Raw]]="Yes",10,0)</f>
        <v>0</v>
      </c>
      <c r="H23" s="245">
        <f>_xlfn.XLOOKUP(FMP_Ranking[[#This Row],[FMP ID]],RawData[FMP_ID],RawData[STRUCT_100])</f>
        <v>407</v>
      </c>
      <c r="I23" s="245">
        <f>_xlfn.XLOOKUP(FMP_Ranking[[#This Row],[FMP ID]],RawData[FMP_ID],RawData[RES_STRUCT100])</f>
        <v>407</v>
      </c>
      <c r="J23">
        <f>_xlfn.XLOOKUP(FMP_Ranking[[#This Row],[FMP ID]],RawData[FMP_ID],RawData[POP100])</f>
        <v>1221</v>
      </c>
      <c r="K23" s="245">
        <f>_xlfn.XLOOKUP(FMP_Ranking[[#This Row],[FMP ID]],RawData[FMP_ID],RawData[CRITFAC100])</f>
        <v>0</v>
      </c>
      <c r="L23">
        <f>_xlfn.XLOOKUP(FMP_Ranking[[#This Row],[FMP ID]],RawData[FMP_ID],RawData[LWC])</f>
        <v>2</v>
      </c>
      <c r="M23" s="245">
        <f>_xlfn.XLOOKUP(FMP_Ranking[[#This Row],[FMP ID]],RawData[FMP_ID],RawData[ROADCLS])</f>
        <v>10</v>
      </c>
      <c r="N23">
        <f>_xlfn.XLOOKUP(FMP_Ranking[[#This Row],[FMP ID]],RawData[FMP_ID],RawData[ROAD_MILES100])</f>
        <v>2.8832123279571529</v>
      </c>
      <c r="O23" s="245">
        <f>_xlfn.XLOOKUP(FMP_Ranking[[#This Row],[FMP ID]],RawData[FMP_ID],RawData[FARMACRE100])</f>
        <v>0</v>
      </c>
      <c r="P23">
        <f>_xlfn.XLOOKUP(FMP_Ranking[[#This Row],[FMP ID]],RawData[FMP_ID],RawData[REDSTRUCT100])</f>
        <v>10</v>
      </c>
      <c r="Q23" s="245">
        <f>_xlfn.XLOOKUP(FMP_Ranking[[#This Row],[FMP ID]],RawData[FMP_ID],RawData[REMSTRC100])</f>
        <v>397</v>
      </c>
      <c r="R23" s="258">
        <f>IF(FMP_Ranking[[#This Row],[Structures 100 Raw]]=0,0,(IF(FMP_Ranking[[#This Row],[Removed Structures 100 Raw]]&gt;FMP_Ranking[[#This Row],[Structures 100 Raw]],100,FMP_Ranking[[#This Row],[Removed Structures 100 Raw]]/FMP_Ranking[[#This Row],[Structures 100 Raw]]*100)))</f>
        <v>97.54299754299754</v>
      </c>
      <c r="S23" s="245">
        <f>_xlfn.XLOOKUP(FMP_Ranking[[#This Row],[FMP ID]],RawData[FMP_ID],RawData[REMRESSTRC100])</f>
        <v>397</v>
      </c>
      <c r="T23" s="245">
        <f>_xlfn.XLOOKUP(FMP_Ranking[[#This Row],[FMP ID]],RawData[FMP_ID],RawData[REMPOP100])</f>
        <v>1191</v>
      </c>
      <c r="U23">
        <f>_xlfn.XLOOKUP(FMP_Ranking[[#This Row],[FMP ID]],RawData[FMP_ID],RawData[REMCRITFAC100])</f>
        <v>0</v>
      </c>
      <c r="V23" s="245">
        <f>_xlfn.XLOOKUP(FMP_Ranking[[#This Row],[FMP ID]],RawData[FMP_ID],RawData[REMLWC100])</f>
        <v>0</v>
      </c>
      <c r="W23" s="245">
        <f>_xlfn.XLOOKUP(FMP_Ranking[[#This Row],[FMP ID]],RawData[FMP_ID],RawData[REMROADCLS])</f>
        <v>10</v>
      </c>
      <c r="X23">
        <f>_xlfn.XLOOKUP(FMP_Ranking[[#This Row],[FMP ID]],RawData[FMP_ID],RawData[REMRDLEN100])</f>
        <v>0</v>
      </c>
      <c r="Y23" s="245">
        <f>_xlfn.XLOOKUP(FMP_Ranking[[#This Row],[FMP ID]],RawData[FMP_ID],RawData[REMFRMACRE100])</f>
        <v>0</v>
      </c>
      <c r="Z23" s="255">
        <f>_xlfn.XLOOKUP(FMP_Ranking[[#This Row],[FMP ID]],RawData[FMP_ID],RawData[COSTSTRUCT])</f>
        <v>78816</v>
      </c>
      <c r="AA23">
        <f>_xlfn.XLOOKUP(FMP_Ranking[[#This Row],[FMP ID]],RawData[FMP_ID],RawData[NATURE])</f>
        <v>0</v>
      </c>
      <c r="AB23" s="250">
        <f>_xlfn.XLOOKUP(FMP_Ranking[[#This Row],[FMP ID]],RawData[FMP_ID],RawData[BC_RATIO])</f>
        <v>1.700000047683716</v>
      </c>
      <c r="AC23">
        <f>IF(FMP_Ranking[[#This Row],[BCA Raw]]&gt;1,1,0)</f>
        <v>1</v>
      </c>
      <c r="AD23" s="250" t="str">
        <f>_xlfn.XLOOKUP(FMP_Ranking[[#This Row],[FMP ID]],RawData[FMP_ID],RawData[WATER_SUP])</f>
        <v>No</v>
      </c>
      <c r="AE23" s="257">
        <f>IF(FMP_Ranking[[#This Row],[Water Supply Raw]]="Yes",1,0)</f>
        <v>0</v>
      </c>
      <c r="AF23">
        <f>_xlfn.XLOOKUP(FMP_Ranking[[#This Row],[FMP ID]],RawData[FMP_ID],RawData[Average Flood Depth (100yr)])</f>
        <v>1</v>
      </c>
      <c r="AG23" s="346" t="str">
        <f>_xlfn.XLOOKUP(FMP_Ranking[[#This Row],[FMP ID]],RawData[FMP_ID],RawData[PREPROJLOS])</f>
        <v>10% annual</v>
      </c>
      <c r="AH23">
        <f>_xlfn.XLOOKUP(FMP_Ranking[[#This Row],[FMP ID]],RawData[FMP_ID],RawData[Score 1])</f>
        <v>4</v>
      </c>
      <c r="AI23" s="250">
        <f>_xlfn.XLOOKUP(FMP_Ranking[[#This Row],[FMP ID]],RawData[FMP_ID],RawData[Community Population Served])</f>
        <v>200393</v>
      </c>
      <c r="AJ23">
        <f>_xlfn.XLOOKUP(FMP_Ranking[[#This Row],[FMP ID]],RawData[FMP_ID],RawData[Flood Plain Population])</f>
        <v>1221</v>
      </c>
      <c r="AK23" s="346" t="str">
        <f>_xlfn.XLOOKUP(FMP_Ranking[[#This Row],[FMP ID]],RawData[FMP_ID],RawData[Severity Ranking: Community Need (% Population)])</f>
        <v>&lt;25% of project community affected</v>
      </c>
      <c r="AL23" s="252">
        <f>_xlfn.XLOOKUP(FMP_Ranking[[#This Row],[FMP ID]],RawData[FMP_ID],RawData[Score 2])</f>
        <v>1</v>
      </c>
      <c r="AM23">
        <f>_xlfn.XLOOKUP(FMP_Ranking[[#This Row],[FMP ID]],RawData[FMP_ID],RawData['# of Structures Removed from 1% Annual Chance FP])</f>
        <v>397</v>
      </c>
      <c r="AN23" t="str">
        <f>_xlfn.XLOOKUP(FMP_Ranking[[#This Row],[FMP ID]],RawData[FMP_ID],RawData[Flood Risk Reduction])</f>
        <v>Reduced risk to &gt;75% of structures in floodplain</v>
      </c>
      <c r="AO23">
        <f>_xlfn.XLOOKUP(FMP_Ranking[[#This Row],[FMP ID]],RawData[FMP_ID],RawData[[Score 3 ]])</f>
        <v>10</v>
      </c>
      <c r="AP23" s="250">
        <f>_xlfn.XLOOKUP(FMP_Ranking[[#This Row],[FMP ID]],RawData[FMP_ID],RawData['# of Structures with Reduced 1% Annual Chance Flood Risk])</f>
        <v>10</v>
      </c>
      <c r="AQ23">
        <f>_xlfn.XLOOKUP(FMP_Ranking[[#This Row],[FMP ID]],RawData[FMP_ID],RawData[Pre-Project Damage $])</f>
        <v>57200000</v>
      </c>
      <c r="AR23">
        <f>_xlfn.XLOOKUP(FMP_Ranking[[#This Row],[FMP ID]],RawData[FMP_ID],RawData[Post-Project Damage $])</f>
        <v>3600000</v>
      </c>
      <c r="AS23" t="str">
        <f>_xlfn.XLOOKUP(FMP_Ranking[[#This Row],[FMP ID]],RawData[FMP_ID],RawData[Flood Damage Reduction])</f>
        <v>Flood damage reduction &gt; 75%</v>
      </c>
      <c r="AT23" s="252">
        <f>_xlfn.XLOOKUP(FMP_Ranking[[#This Row],[FMP ID]],RawData[FMP_ID],RawData[Score 4])</f>
        <v>8</v>
      </c>
      <c r="AU23">
        <f>_xlfn.XLOOKUP(FMP_Ranking[[#This Row],[FMP ID]],RawData[FMP_ID],RawData['# of Critical Faciliites Removed from 1% Annual Chance FP])</f>
        <v>0</v>
      </c>
      <c r="AV23" t="str">
        <f>_xlfn.XLOOKUP(FMP_Ranking[[#This Row],[FMP ID]],RawData[FMP_ID],RawData[Reduction in Critical Facilities Flood Risk])</f>
        <v>Reduced risk for 0 structures in floodplain</v>
      </c>
      <c r="AW23">
        <f>_xlfn.XLOOKUP(FMP_Ranking[[#This Row],[FMP ID]],RawData[FMP_ID],RawData[Score 5])</f>
        <v>0</v>
      </c>
      <c r="AX23" s="250">
        <f>_xlfn.XLOOKUP(FMP_Ranking[[#This Row],[FMP ID]],RawData[FMP_ID],RawData[Adjusted Injurt Risk (%)])</f>
        <v>18</v>
      </c>
      <c r="AY23" t="str">
        <f>_xlfn.XLOOKUP(FMP_Ranking[[#This Row],[FMP ID]],RawData[FMP_ID],RawData[Life and Safety Ranking (Injury/Loss of Life)2])</f>
        <v>Life/injury risk percentage &lt;20%</v>
      </c>
      <c r="AZ23" s="252">
        <f>_xlfn.XLOOKUP(FMP_Ranking[[#This Row],[FMP ID]],RawData[FMP_ID],RawData[Score 6])</f>
        <v>2</v>
      </c>
      <c r="BA23">
        <f>_xlfn.XLOOKUP(FMP_Ranking[[#This Row],[FMP ID]],RawData[FMP_ID],RawData[Water Supply Benefit in Acre-Feet])</f>
        <v>0</v>
      </c>
      <c r="BB23">
        <f>_xlfn.XLOOKUP(FMP_Ranking[[#This Row],[FMP ID]],RawData[FMP_ID],RawData[SourceID])</f>
        <v>0</v>
      </c>
      <c r="BC23">
        <f>_xlfn.XLOOKUP(FMP_Ranking[[#This Row],[FMP ID]],RawData[FMP_ID],RawData[WMS_ID])</f>
        <v>0</v>
      </c>
      <c r="BD23" t="str">
        <f>_xlfn.XLOOKUP(FMP_Ranking[[#This Row],[FMP ID]],RawData[FMP_ID],RawData[Water Supply Yield Ranking])</f>
        <v>No impact on water supply</v>
      </c>
      <c r="BE23">
        <f>_xlfn.XLOOKUP(FMP_Ranking[[#This Row],[FMP ID]],RawData[FMP_ID],RawData[Score 7])</f>
        <v>0</v>
      </c>
      <c r="BF23" s="250">
        <f>_xlfn.XLOOKUP(FMP_Ranking[[#This Row],[FMP ID]],RawData[FMP_ID],RawData[SVI])</f>
        <v>0.8968999981880188</v>
      </c>
      <c r="BG23" t="str">
        <f>_xlfn.XLOOKUP(FMP_Ranking[[#This Row],[FMP ID]],RawData[FMP_ID],RawData[Social Vulnerability Ranking])</f>
        <v>SVI between 0.75-1.00 (high vulnerability)</v>
      </c>
      <c r="BH23" s="252">
        <f>_xlfn.XLOOKUP(FMP_Ranking[[#This Row],[FMP ID]],RawData[FMP_ID],RawData[Score 8])</f>
        <v>10</v>
      </c>
      <c r="BI23">
        <f>_xlfn.XLOOKUP(FMP_Ranking[[#This Row],[FMP ID]],RawData[FMP_ID],RawData[% Nature Based Solution by Cost])</f>
        <v>0</v>
      </c>
      <c r="BJ23" t="str">
        <f>_xlfn.XLOOKUP(FMP_Ranking[[#This Row],[FMP ID]],RawData[FMP_ID],RawData[Nature-Based Solutions Ranking])</f>
        <v>&lt;25% of the project cost is nature-based</v>
      </c>
      <c r="BK23">
        <f>_xlfn.XLOOKUP(FMP_Ranking[[#This Row],[FMP ID]],RawData[FMP_ID],RawData[Score 9])</f>
        <v>1</v>
      </c>
      <c r="BL23" s="250" t="str">
        <f>_xlfn.XLOOKUP(FMP_Ranking[[#This Row],[FMP ID]],RawData[FMP_ID],RawData[Multiple Benefits Description])</f>
        <v>Recreation benefits, Transportation benefits</v>
      </c>
      <c r="BM23" t="str">
        <f>_xlfn.XLOOKUP(FMP_Ranking[[#This Row],[FMP ID]],RawData[FMP_ID],RawData[Multiple Benefit Ranking])</f>
        <v>Project delivers benefits in 2 wider benefit categories</v>
      </c>
      <c r="BN23" s="252">
        <f>_xlfn.XLOOKUP(FMP_Ranking[[#This Row],[FMP ID]],RawData[FMP_ID],RawData[Score 10])</f>
        <v>4</v>
      </c>
      <c r="BO23">
        <f>_xlfn.XLOOKUP(FMP_Ranking[[#This Row],[FMP ID]],RawData[FMP_ID],RawData[O&amp;M Cost (Annual)])</f>
        <v>0</v>
      </c>
      <c r="BP23" t="str">
        <f>_xlfn.XLOOKUP(FMP_Ranking[[#This Row],[FMP ID]],RawData[FMP_ID],RawData[Operations and Maintenance Ranking])</f>
        <v>Project requires regular, ongoing operation and maintenance; and/or O&amp;M requirements are well defined (Regular);</v>
      </c>
      <c r="BQ23">
        <f>_xlfn.XLOOKUP(FMP_Ranking[[#This Row],[FMP ID]],RawData[FMP_ID],RawData[Score 11])</f>
        <v>7</v>
      </c>
      <c r="BR23" s="250" t="str">
        <f>_xlfn.XLOOKUP(FMP_Ranking[[#This Row],[FMP ID]],RawData[FMP_ID],RawData[Administrative, Regulatory and Other Obstacle Ranking])</f>
        <v>Project has a typical number of administrative, regulatory and limitations / requirements</v>
      </c>
      <c r="BS23" s="252">
        <f>_xlfn.XLOOKUP(FMP_Ranking[[#This Row],[FMP ID]],RawData[FMP_ID],RawData[Score 12])</f>
        <v>6</v>
      </c>
      <c r="BT23" t="str">
        <f>_xlfn.XLOOKUP(FMP_Ranking[[#This Row],[FMP ID]],RawData[FMP_ID],RawData[Environmental Benefit Ranking])</f>
        <v>Project will deliver a low level of environmental benefits (1 category)</v>
      </c>
      <c r="BU23">
        <f>_xlfn.XLOOKUP(FMP_Ranking[[#This Row],[FMP ID]],RawData[FMP_ID],RawData[Score 13])</f>
        <v>3</v>
      </c>
      <c r="BV23" s="250" t="str">
        <f>_xlfn.XLOOKUP(FMP_Ranking[[#This Row],[FMP ID]],RawData[FMP_ID],RawData[Environmental Impact Ranking])</f>
        <v>Project has no adverse environmental impacts</v>
      </c>
      <c r="BW23" s="252">
        <f>_xlfn.XLOOKUP(FMP_Ranking[[#This Row],[FMP ID]],RawData[FMP_ID],RawData[Score 14])</f>
        <v>10</v>
      </c>
      <c r="BX23">
        <f>_xlfn.XLOOKUP(FMP_Ranking[[#This Row],[FMP ID]],RawData[FMP_ID],RawData[Traffic Count for LWC Project])</f>
        <v>0</v>
      </c>
      <c r="BY23"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23">
        <f>_xlfn.XLOOKUP(FMP_Ranking[[#This Row],[FMP ID]],RawData[FMP_ID],RawData[Score 15])</f>
        <v>4</v>
      </c>
      <c r="CA23" s="250"/>
      <c r="CB23"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10.20434016922794</v>
      </c>
      <c r="CC23" s="263">
        <f>_xlfn.RANK.EQ(FMP_Ranking[[#This Row],[Weighted Score Based on Normalized Reported Factors]],FMP_Ranking[Weighted Score Based on Normalized Reported Factors],0)</f>
        <v>20</v>
      </c>
      <c r="CD23"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70</v>
      </c>
      <c r="CE23"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12</v>
      </c>
      <c r="CF23">
        <f>_xlfn.RANK.EQ(FMP_Ranking[[#This Row],[Project Details Weighted Score]],FMP_Ranking[Project Details Weighted Score],0)</f>
        <v>57</v>
      </c>
      <c r="CG23" s="262">
        <f>FMP_Ranking[[#This Row],[Project Details Weighted Score]]+FMP_Ranking[[#This Row],[Weighted Score Based on Normalized Reported Factors]]</f>
        <v>22.20434016922794</v>
      </c>
      <c r="CH23" s="245">
        <f>_xlfn.RANK.EQ(FMP_Ranking[[#This Row],[Total Score]],FMP_Ranking[Total Score],0)</f>
        <v>17</v>
      </c>
      <c r="CI23"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10.20434016922794</v>
      </c>
      <c r="CJ23" s="240"/>
      <c r="CK23" s="240"/>
      <c r="CT23"/>
    </row>
    <row r="24" spans="1:98" ht="12" customHeight="1" x14ac:dyDescent="0.25">
      <c r="A24" t="s">
        <v>886</v>
      </c>
      <c r="B24">
        <f>_xlfn.XLOOKUP(FMP_Ranking[[#This Row],[FMP ID]],RawData[FMP_ID],RawData[RFPG_NUM])</f>
        <v>4</v>
      </c>
      <c r="C24" t="str">
        <f>_xlfn.XLOOKUP(FMP_Ranking[[#This Row],[FMP ID]],RawData[FMP_ID],RawData[FMP_NAME])</f>
        <v>Sabine Pass to Galveston Bay Coastal Storm Risk Management Project</v>
      </c>
      <c r="D24" t="str">
        <f>_xlfn.XLOOKUP(FMP_Ranking[[#This Row],[FMP ID]],RawData[FMP_ID],RawData[FMP_DESCR])</f>
        <v>Program comprised of improvements and construction of new infrastructure currently being implemented to reduce the risk of storm surge impacts in Orange, Jefferson, and Brazoria Counties in Texas.</v>
      </c>
      <c r="E24" s="247">
        <f>_xlfn.XLOOKUP(FMP_Ranking[[#This Row],[FMP ID]],RawData[FMP_ID],RawData[FMP_COST])</f>
        <v>2270099968</v>
      </c>
      <c r="F24" s="344" t="str">
        <f>_xlfn.XLOOKUP(FMP_Ranking[[#This Row],[FMP ID]],RawData[FMP_ID],RawData[EMER_NEED])</f>
        <v>Yes</v>
      </c>
      <c r="G24" s="252">
        <f>IF(FMP_Ranking[[#This Row],[Emergency Need Raw]]="Yes",10,0)</f>
        <v>10</v>
      </c>
      <c r="H24" s="245">
        <f>_xlfn.XLOOKUP(FMP_Ranking[[#This Row],[FMP ID]],RawData[FMP_ID],RawData[STRUCT_100])</f>
        <v>7929</v>
      </c>
      <c r="I24" s="245">
        <f>_xlfn.XLOOKUP(FMP_Ranking[[#This Row],[FMP ID]],RawData[FMP_ID],RawData[RES_STRUCT100])</f>
        <v>6107</v>
      </c>
      <c r="J24">
        <f>_xlfn.XLOOKUP(FMP_Ranking[[#This Row],[FMP ID]],RawData[FMP_ID],RawData[POP100])</f>
        <v>24485</v>
      </c>
      <c r="K24" s="245">
        <f>_xlfn.XLOOKUP(FMP_Ranking[[#This Row],[FMP ID]],RawData[FMP_ID],RawData[CRITFAC100])</f>
        <v>206</v>
      </c>
      <c r="L24">
        <f>_xlfn.XLOOKUP(FMP_Ranking[[#This Row],[FMP ID]],RawData[FMP_ID],RawData[LWC])</f>
        <v>21</v>
      </c>
      <c r="M24" s="245">
        <f>_xlfn.XLOOKUP(FMP_Ranking[[#This Row],[FMP ID]],RawData[FMP_ID],RawData[ROADCLS])</f>
        <v>0</v>
      </c>
      <c r="N24">
        <f>_xlfn.XLOOKUP(FMP_Ranking[[#This Row],[FMP ID]],RawData[FMP_ID],RawData[ROAD_MILES100])</f>
        <v>158.44526672363281</v>
      </c>
      <c r="O24" s="245">
        <f>_xlfn.XLOOKUP(FMP_Ranking[[#This Row],[FMP ID]],RawData[FMP_ID],RawData[FARMACRE100])</f>
        <v>3495.219970703125</v>
      </c>
      <c r="P24">
        <f>_xlfn.XLOOKUP(FMP_Ranking[[#This Row],[FMP ID]],RawData[FMP_ID],RawData[REDSTRUCT100])</f>
        <v>0</v>
      </c>
      <c r="Q24" s="245">
        <f>_xlfn.XLOOKUP(FMP_Ranking[[#This Row],[FMP ID]],RawData[FMP_ID],RawData[REMSTRC100])</f>
        <v>1618</v>
      </c>
      <c r="R24" s="258">
        <f>IF(FMP_Ranking[[#This Row],[Structures 100 Raw]]=0,0,(IF(FMP_Ranking[[#This Row],[Removed Structures 100 Raw]]&gt;FMP_Ranking[[#This Row],[Structures 100 Raw]],100,FMP_Ranking[[#This Row],[Removed Structures 100 Raw]]/FMP_Ranking[[#This Row],[Structures 100 Raw]]*100)))</f>
        <v>20.406104174549121</v>
      </c>
      <c r="S24" s="245">
        <f>_xlfn.XLOOKUP(FMP_Ranking[[#This Row],[FMP ID]],RawData[FMP_ID],RawData[REMRESSTRC100])</f>
        <v>1272</v>
      </c>
      <c r="T24" s="245">
        <f>_xlfn.XLOOKUP(FMP_Ranking[[#This Row],[FMP ID]],RawData[FMP_ID],RawData[REMPOP100])</f>
        <v>2375</v>
      </c>
      <c r="U24">
        <f>_xlfn.XLOOKUP(FMP_Ranking[[#This Row],[FMP ID]],RawData[FMP_ID],RawData[REMCRITFAC100])</f>
        <v>9</v>
      </c>
      <c r="V24" s="245">
        <f>_xlfn.XLOOKUP(FMP_Ranking[[#This Row],[FMP ID]],RawData[FMP_ID],RawData[REMLWC100])</f>
        <v>21</v>
      </c>
      <c r="W24" s="245">
        <f>_xlfn.XLOOKUP(FMP_Ranking[[#This Row],[FMP ID]],RawData[FMP_ID],RawData[REMROADCLS])</f>
        <v>0</v>
      </c>
      <c r="X24">
        <f>_xlfn.XLOOKUP(FMP_Ranking[[#This Row],[FMP ID]],RawData[FMP_ID],RawData[REMRDLEN100])</f>
        <v>28</v>
      </c>
      <c r="Y24" s="245">
        <f>_xlfn.XLOOKUP(FMP_Ranking[[#This Row],[FMP ID]],RawData[FMP_ID],RawData[REMFRMACRE100])</f>
        <v>1678.722045898438</v>
      </c>
      <c r="Z24" s="255">
        <f>_xlfn.XLOOKUP(FMP_Ranking[[#This Row],[FMP ID]],RawData[FMP_ID],RawData[COSTSTRUCT])</f>
        <v>1477132.25</v>
      </c>
      <c r="AA24">
        <f>_xlfn.XLOOKUP(FMP_Ranking[[#This Row],[FMP ID]],RawData[FMP_ID],RawData[NATURE])</f>
        <v>0</v>
      </c>
      <c r="AB24" s="250">
        <f>_xlfn.XLOOKUP(FMP_Ranking[[#This Row],[FMP ID]],RawData[FMP_ID],RawData[BC_RATIO])</f>
        <v>1.6000000238418579</v>
      </c>
      <c r="AC24">
        <f>IF(FMP_Ranking[[#This Row],[BCA Raw]]&gt;1,1,0)</f>
        <v>1</v>
      </c>
      <c r="AD24" s="250" t="str">
        <f>_xlfn.XLOOKUP(FMP_Ranking[[#This Row],[FMP ID]],RawData[FMP_ID],RawData[WATER_SUP])</f>
        <v>No</v>
      </c>
      <c r="AE24" s="257">
        <f>IF(FMP_Ranking[[#This Row],[Water Supply Raw]]="Yes",1,0)</f>
        <v>0</v>
      </c>
      <c r="AF24">
        <f>_xlfn.XLOOKUP(FMP_Ranking[[#This Row],[FMP ID]],RawData[FMP_ID],RawData[Average Flood Depth (100yr)])</f>
        <v>0</v>
      </c>
      <c r="AG24" s="346">
        <f>_xlfn.XLOOKUP(FMP_Ranking[[#This Row],[FMP ID]],RawData[FMP_ID],RawData[PREPROJLOS])</f>
        <v>0</v>
      </c>
      <c r="AH24">
        <f>_xlfn.XLOOKUP(FMP_Ranking[[#This Row],[FMP ID]],RawData[FMP_ID],RawData[Score 1])</f>
        <v>0</v>
      </c>
      <c r="AI24" s="250">
        <f>_xlfn.XLOOKUP(FMP_Ranking[[#This Row],[FMP ID]],RawData[FMP_ID],RawData[Community Population Served])</f>
        <v>56259</v>
      </c>
      <c r="AJ24">
        <f>_xlfn.XLOOKUP(FMP_Ranking[[#This Row],[FMP ID]],RawData[FMP_ID],RawData[Flood Plain Population])</f>
        <v>24485</v>
      </c>
      <c r="AK24" s="346" t="str">
        <f>_xlfn.XLOOKUP(FMP_Ranking[[#This Row],[FMP ID]],RawData[FMP_ID],RawData[Severity Ranking: Community Need (% Population)])</f>
        <v>25%-50% of project community affected</v>
      </c>
      <c r="AL24" s="252">
        <f>_xlfn.XLOOKUP(FMP_Ranking[[#This Row],[FMP ID]],RawData[FMP_ID],RawData[Score 2])</f>
        <v>4</v>
      </c>
      <c r="AM24">
        <f>_xlfn.XLOOKUP(FMP_Ranking[[#This Row],[FMP ID]],RawData[FMP_ID],RawData['# of Structures Removed from 1% Annual Chance FP])</f>
        <v>1618</v>
      </c>
      <c r="AN24">
        <f>_xlfn.XLOOKUP(FMP_Ranking[[#This Row],[FMP ID]],RawData[FMP_ID],RawData[Flood Risk Reduction])</f>
        <v>0</v>
      </c>
      <c r="AO24">
        <f>_xlfn.XLOOKUP(FMP_Ranking[[#This Row],[FMP ID]],RawData[FMP_ID],RawData[[Score 3 ]])</f>
        <v>0</v>
      </c>
      <c r="AP24" s="250">
        <f>_xlfn.XLOOKUP(FMP_Ranking[[#This Row],[FMP ID]],RawData[FMP_ID],RawData['# of Structures with Reduced 1% Annual Chance Flood Risk])</f>
        <v>0</v>
      </c>
      <c r="AQ24">
        <f>_xlfn.XLOOKUP(FMP_Ranking[[#This Row],[FMP ID]],RawData[FMP_ID],RawData[Pre-Project Damage $])</f>
        <v>0</v>
      </c>
      <c r="AR24">
        <f>_xlfn.XLOOKUP(FMP_Ranking[[#This Row],[FMP ID]],RawData[FMP_ID],RawData[Post-Project Damage $])</f>
        <v>0</v>
      </c>
      <c r="AS24">
        <f>_xlfn.XLOOKUP(FMP_Ranking[[#This Row],[FMP ID]],RawData[FMP_ID],RawData[Flood Damage Reduction])</f>
        <v>0</v>
      </c>
      <c r="AT24" s="252">
        <f>_xlfn.XLOOKUP(FMP_Ranking[[#This Row],[FMP ID]],RawData[FMP_ID],RawData[Score 4])</f>
        <v>0</v>
      </c>
      <c r="AU24">
        <f>_xlfn.XLOOKUP(FMP_Ranking[[#This Row],[FMP ID]],RawData[FMP_ID],RawData['# of Critical Faciliites Removed from 1% Annual Chance FP])</f>
        <v>9</v>
      </c>
      <c r="AV24" t="str">
        <f>_xlfn.XLOOKUP(FMP_Ranking[[#This Row],[FMP ID]],RawData[FMP_ID],RawData[Reduction in Critical Facilities Flood Risk])</f>
        <v>Reduced risk for &lt;10% of critical facilities in floodplain</v>
      </c>
      <c r="AW24">
        <f>_xlfn.XLOOKUP(FMP_Ranking[[#This Row],[FMP ID]],RawData[FMP_ID],RawData[Score 5])</f>
        <v>1</v>
      </c>
      <c r="AX24" s="250">
        <f>_xlfn.XLOOKUP(FMP_Ranking[[#This Row],[FMP ID]],RawData[FMP_ID],RawData[Adjusted Injurt Risk (%)])</f>
        <v>0</v>
      </c>
      <c r="AY24">
        <f>_xlfn.XLOOKUP(FMP_Ranking[[#This Row],[FMP ID]],RawData[FMP_ID],RawData[Life and Safety Ranking (Injury/Loss of Life)2])</f>
        <v>0</v>
      </c>
      <c r="AZ24" s="252">
        <f>_xlfn.XLOOKUP(FMP_Ranking[[#This Row],[FMP ID]],RawData[FMP_ID],RawData[Score 6])</f>
        <v>0</v>
      </c>
      <c r="BA24">
        <f>_xlfn.XLOOKUP(FMP_Ranking[[#This Row],[FMP ID]],RawData[FMP_ID],RawData[Water Supply Benefit in Acre-Feet])</f>
        <v>0</v>
      </c>
      <c r="BB24">
        <f>_xlfn.XLOOKUP(FMP_Ranking[[#This Row],[FMP ID]],RawData[FMP_ID],RawData[SourceID])</f>
        <v>0</v>
      </c>
      <c r="BC24">
        <f>_xlfn.XLOOKUP(FMP_Ranking[[#This Row],[FMP ID]],RawData[FMP_ID],RawData[WMS_ID])</f>
        <v>0</v>
      </c>
      <c r="BD24" t="str">
        <f>_xlfn.XLOOKUP(FMP_Ranking[[#This Row],[FMP ID]],RawData[FMP_ID],RawData[Water Supply Yield Ranking])</f>
        <v>No impact on water supply</v>
      </c>
      <c r="BE24">
        <f>_xlfn.XLOOKUP(FMP_Ranking[[#This Row],[FMP ID]],RawData[FMP_ID],RawData[Score 7])</f>
        <v>0</v>
      </c>
      <c r="BF24" s="250">
        <f>_xlfn.XLOOKUP(FMP_Ranking[[#This Row],[FMP ID]],RawData[FMP_ID],RawData[SVI])</f>
        <v>0.80566000938415527</v>
      </c>
      <c r="BG24" t="str">
        <f>_xlfn.XLOOKUP(FMP_Ranking[[#This Row],[FMP ID]],RawData[FMP_ID],RawData[Social Vulnerability Ranking])</f>
        <v>SVI between 0.75-1.00 (high vulnerability)</v>
      </c>
      <c r="BH24" s="252">
        <f>_xlfn.XLOOKUP(FMP_Ranking[[#This Row],[FMP ID]],RawData[FMP_ID],RawData[Score 8])</f>
        <v>10</v>
      </c>
      <c r="BI24">
        <f>_xlfn.XLOOKUP(FMP_Ranking[[#This Row],[FMP ID]],RawData[FMP_ID],RawData[% Nature Based Solution by Cost])</f>
        <v>0</v>
      </c>
      <c r="BJ24" t="str">
        <f>_xlfn.XLOOKUP(FMP_Ranking[[#This Row],[FMP ID]],RawData[FMP_ID],RawData[Nature-Based Solutions Ranking])</f>
        <v>&lt;25% of the project cost is nature-based</v>
      </c>
      <c r="BK24">
        <f>_xlfn.XLOOKUP(FMP_Ranking[[#This Row],[FMP ID]],RawData[FMP_ID],RawData[Score 9])</f>
        <v>1</v>
      </c>
      <c r="BL24" s="250" t="str">
        <f>_xlfn.XLOOKUP(FMP_Ranking[[#This Row],[FMP ID]],RawData[FMP_ID],RawData[Multiple Benefits Description])</f>
        <v xml:space="preserve">Environmental </v>
      </c>
      <c r="BM24" t="str">
        <f>_xlfn.XLOOKUP(FMP_Ranking[[#This Row],[FMP ID]],RawData[FMP_ID],RawData[Multiple Benefit Ranking])</f>
        <v>Project delivers benefits in 2 wider benefit categories</v>
      </c>
      <c r="BN24" s="252">
        <f>_xlfn.XLOOKUP(FMP_Ranking[[#This Row],[FMP ID]],RawData[FMP_ID],RawData[Score 10])</f>
        <v>4</v>
      </c>
      <c r="BO24">
        <f>_xlfn.XLOOKUP(FMP_Ranking[[#This Row],[FMP ID]],RawData[FMP_ID],RawData[O&amp;M Cost (Annual)])</f>
        <v>195000</v>
      </c>
      <c r="BP24" t="str">
        <f>_xlfn.XLOOKUP(FMP_Ranking[[#This Row],[FMP ID]],RawData[FMP_ID],RawData[Operations and Maintenance Ranking])</f>
        <v>Project will require ongoing operation and maintenance outside of the owner’s regular maintenance practices;  long-term O&amp;M requirements are undefined; and/or high annual O&amp;M cost &gt; 1% of project (high);</v>
      </c>
      <c r="BQ24">
        <f>_xlfn.XLOOKUP(FMP_Ranking[[#This Row],[FMP ID]],RawData[FMP_ID],RawData[Score 11])</f>
        <v>4</v>
      </c>
      <c r="BR24" s="250" t="str">
        <f>_xlfn.XLOOKUP(FMP_Ranking[[#This Row],[FMP ID]],RawData[FMP_ID],RawData[Administrative, Regulatory and Other Obstacle Ranking])</f>
        <v>Project has a high number of administrative, regulatory and limitations / requirements</v>
      </c>
      <c r="BS24" s="252">
        <f>_xlfn.XLOOKUP(FMP_Ranking[[#This Row],[FMP ID]],RawData[FMP_ID],RawData[Score 12])</f>
        <v>2</v>
      </c>
      <c r="BT24" t="str">
        <f>_xlfn.XLOOKUP(FMP_Ranking[[#This Row],[FMP ID]],RawData[FMP_ID],RawData[Environmental Benefit Ranking])</f>
        <v>Project will deliver a high level of environmental benefits (4+ categories)</v>
      </c>
      <c r="BU24">
        <f>_xlfn.XLOOKUP(FMP_Ranking[[#This Row],[FMP ID]],RawData[FMP_ID],RawData[Score 13])</f>
        <v>10</v>
      </c>
      <c r="BV24" s="250" t="str">
        <f>_xlfn.XLOOKUP(FMP_Ranking[[#This Row],[FMP ID]],RawData[FMP_ID],RawData[Environmental Impact Ranking])</f>
        <v>Project has no adverse environmental impacts</v>
      </c>
      <c r="BW24" s="252">
        <f>_xlfn.XLOOKUP(FMP_Ranking[[#This Row],[FMP ID]],RawData[FMP_ID],RawData[Score 14])</f>
        <v>10</v>
      </c>
      <c r="BX24">
        <f>_xlfn.XLOOKUP(FMP_Ranking[[#This Row],[FMP ID]],RawData[FMP_ID],RawData[Traffic Count for LWC Project])</f>
        <v>0</v>
      </c>
      <c r="BY24"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24">
        <f>_xlfn.XLOOKUP(FMP_Ranking[[#This Row],[FMP ID]],RawData[FMP_ID],RawData[Score 15])</f>
        <v>4</v>
      </c>
      <c r="CA24" s="250"/>
      <c r="CB24"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13.911539343891556</v>
      </c>
      <c r="CC24" s="263">
        <f>_xlfn.RANK.EQ(FMP_Ranking[[#This Row],[Weighted Score Based on Normalized Reported Factors]],FMP_Ranking[Weighted Score Based on Normalized Reported Factors],0)</f>
        <v>3</v>
      </c>
      <c r="CD24"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50</v>
      </c>
      <c r="CE24"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7.9999999999999991</v>
      </c>
      <c r="CF24">
        <f>_xlfn.RANK.EQ(FMP_Ranking[[#This Row],[Project Details Weighted Score]],FMP_Ranking[Project Details Weighted Score],0)</f>
        <v>100</v>
      </c>
      <c r="CG24" s="262">
        <f>FMP_Ranking[[#This Row],[Project Details Weighted Score]]+FMP_Ranking[[#This Row],[Weighted Score Based on Normalized Reported Factors]]</f>
        <v>21.911539343891555</v>
      </c>
      <c r="CH24" s="245">
        <f>_xlfn.RANK.EQ(FMP_Ranking[[#This Row],[Total Score]],FMP_Ranking[Total Score],0)</f>
        <v>18</v>
      </c>
      <c r="CI24"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13.911539343891556</v>
      </c>
      <c r="CJ24" s="239"/>
      <c r="CK24" s="239"/>
      <c r="CT24"/>
    </row>
    <row r="25" spans="1:98" ht="12" customHeight="1" x14ac:dyDescent="0.25">
      <c r="A25" t="s">
        <v>293</v>
      </c>
      <c r="B25">
        <f>_xlfn.XLOOKUP(FMP_Ranking[[#This Row],[FMP ID]],RawData[FMP_ID],RawData[RFPG_NUM])</f>
        <v>1</v>
      </c>
      <c r="C25" t="str">
        <f>_xlfn.XLOOKUP(FMP_Ranking[[#This Row],[FMP ID]],RawData[FMP_ID],RawData[FMP_NAME])</f>
        <v>Wichita Gardens Drainage Improvements</v>
      </c>
      <c r="D25" t="str">
        <f>_xlfn.XLOOKUP(FMP_Ranking[[#This Row],[FMP ID]],RawData[FMP_ID],RawData[FMP_DESCR])</f>
        <v>The proposed improvements include for the installation of concrete curb and gutter throughout entire development in order to install a storm drain system with curb inlets and a trunk line that runs to an outfall at the Wichita River.</v>
      </c>
      <c r="E25" s="247">
        <f>_xlfn.XLOOKUP(FMP_Ranking[[#This Row],[FMP ID]],RawData[FMP_ID],RawData[FMP_COST])</f>
        <v>10008000</v>
      </c>
      <c r="F25" s="344" t="str">
        <f>_xlfn.XLOOKUP(FMP_Ranking[[#This Row],[FMP ID]],RawData[FMP_ID],RawData[EMER_NEED])</f>
        <v>No</v>
      </c>
      <c r="G25" s="252">
        <f>IF(FMP_Ranking[[#This Row],[Emergency Need Raw]]="Yes",10,0)</f>
        <v>0</v>
      </c>
      <c r="H25" s="245">
        <f>_xlfn.XLOOKUP(FMP_Ranking[[#This Row],[FMP ID]],RawData[FMP_ID],RawData[STRUCT_100])</f>
        <v>100</v>
      </c>
      <c r="I25" s="245">
        <f>_xlfn.XLOOKUP(FMP_Ranking[[#This Row],[FMP ID]],RawData[FMP_ID],RawData[RES_STRUCT100])</f>
        <v>100</v>
      </c>
      <c r="J25">
        <f>_xlfn.XLOOKUP(FMP_Ranking[[#This Row],[FMP ID]],RawData[FMP_ID],RawData[POP100])</f>
        <v>300</v>
      </c>
      <c r="K25" s="245">
        <f>_xlfn.XLOOKUP(FMP_Ranking[[#This Row],[FMP ID]],RawData[FMP_ID],RawData[CRITFAC100])</f>
        <v>0</v>
      </c>
      <c r="L25">
        <f>_xlfn.XLOOKUP(FMP_Ranking[[#This Row],[FMP ID]],RawData[FMP_ID],RawData[LWC])</f>
        <v>0</v>
      </c>
      <c r="M25" s="245">
        <f>_xlfn.XLOOKUP(FMP_Ranking[[#This Row],[FMP ID]],RawData[FMP_ID],RawData[ROADCLS])</f>
        <v>0</v>
      </c>
      <c r="N25">
        <f>_xlfn.XLOOKUP(FMP_Ranking[[#This Row],[FMP ID]],RawData[FMP_ID],RawData[ROAD_MILES100])</f>
        <v>2.4300000667572021</v>
      </c>
      <c r="O25" s="245">
        <f>_xlfn.XLOOKUP(FMP_Ranking[[#This Row],[FMP ID]],RawData[FMP_ID],RawData[FARMACRE100])</f>
        <v>0</v>
      </c>
      <c r="P25">
        <f>_xlfn.XLOOKUP(FMP_Ranking[[#This Row],[FMP ID]],RawData[FMP_ID],RawData[REDSTRUCT100])</f>
        <v>0</v>
      </c>
      <c r="Q25" s="245">
        <f>_xlfn.XLOOKUP(FMP_Ranking[[#This Row],[FMP ID]],RawData[FMP_ID],RawData[REMSTRC100])</f>
        <v>100</v>
      </c>
      <c r="R25" s="258">
        <f>IF(FMP_Ranking[[#This Row],[Structures 100 Raw]]=0,0,(IF(FMP_Ranking[[#This Row],[Removed Structures 100 Raw]]&gt;FMP_Ranking[[#This Row],[Structures 100 Raw]],100,FMP_Ranking[[#This Row],[Removed Structures 100 Raw]]/FMP_Ranking[[#This Row],[Structures 100 Raw]]*100)))</f>
        <v>100</v>
      </c>
      <c r="S25" s="245">
        <f>_xlfn.XLOOKUP(FMP_Ranking[[#This Row],[FMP ID]],RawData[FMP_ID],RawData[REMRESSTRC100])</f>
        <v>100</v>
      </c>
      <c r="T25" s="245">
        <f>_xlfn.XLOOKUP(FMP_Ranking[[#This Row],[FMP ID]],RawData[FMP_ID],RawData[REMPOP100])</f>
        <v>252</v>
      </c>
      <c r="U25">
        <f>_xlfn.XLOOKUP(FMP_Ranking[[#This Row],[FMP ID]],RawData[FMP_ID],RawData[REMCRITFAC100])</f>
        <v>0</v>
      </c>
      <c r="V25" s="245">
        <f>_xlfn.XLOOKUP(FMP_Ranking[[#This Row],[FMP ID]],RawData[FMP_ID],RawData[REMLWC100])</f>
        <v>0</v>
      </c>
      <c r="W25" s="245">
        <f>_xlfn.XLOOKUP(FMP_Ranking[[#This Row],[FMP ID]],RawData[FMP_ID],RawData[REMROADCLS])</f>
        <v>0</v>
      </c>
      <c r="X25">
        <f>_xlfn.XLOOKUP(FMP_Ranking[[#This Row],[FMP ID]],RawData[FMP_ID],RawData[REMRDLEN100])</f>
        <v>2</v>
      </c>
      <c r="Y25" s="245">
        <f>_xlfn.XLOOKUP(FMP_Ranking[[#This Row],[FMP ID]],RawData[FMP_ID],RawData[REMFRMACRE100])</f>
        <v>0</v>
      </c>
      <c r="Z25" s="255">
        <f>_xlfn.XLOOKUP(FMP_Ranking[[#This Row],[FMP ID]],RawData[FMP_ID],RawData[COSTSTRUCT])</f>
        <v>100082</v>
      </c>
      <c r="AA25">
        <f>_xlfn.XLOOKUP(FMP_Ranking[[#This Row],[FMP ID]],RawData[FMP_ID],RawData[NATURE])</f>
        <v>0</v>
      </c>
      <c r="AB25" s="250">
        <f>_xlfn.XLOOKUP(FMP_Ranking[[#This Row],[FMP ID]],RawData[FMP_ID],RawData[BC_RATIO])</f>
        <v>3.0999999046325679</v>
      </c>
      <c r="AC25">
        <f>IF(FMP_Ranking[[#This Row],[BCA Raw]]&gt;1,1,0)</f>
        <v>1</v>
      </c>
      <c r="AD25" s="250" t="str">
        <f>_xlfn.XLOOKUP(FMP_Ranking[[#This Row],[FMP ID]],RawData[FMP_ID],RawData[WATER_SUP])</f>
        <v>No</v>
      </c>
      <c r="AE25" s="257">
        <f>IF(FMP_Ranking[[#This Row],[Water Supply Raw]]="Yes",1,0)</f>
        <v>0</v>
      </c>
      <c r="AF25">
        <f>_xlfn.XLOOKUP(FMP_Ranking[[#This Row],[FMP ID]],RawData[FMP_ID],RawData[Average Flood Depth (100yr)])</f>
        <v>0.95999997854232788</v>
      </c>
      <c r="AG25" s="346" t="str">
        <f>_xlfn.XLOOKUP(FMP_Ranking[[#This Row],[FMP ID]],RawData[FMP_ID],RawData[PREPROJLOS])</f>
        <v>&gt;50% Annual</v>
      </c>
      <c r="AH25">
        <f>_xlfn.XLOOKUP(FMP_Ranking[[#This Row],[FMP ID]],RawData[FMP_ID],RawData[Score 1])</f>
        <v>4</v>
      </c>
      <c r="AI25" s="250">
        <f>_xlfn.XLOOKUP(FMP_Ranking[[#This Row],[FMP ID]],RawData[FMP_ID],RawData[Community Population Served])</f>
        <v>102316</v>
      </c>
      <c r="AJ25">
        <f>_xlfn.XLOOKUP(FMP_Ranking[[#This Row],[FMP ID]],RawData[FMP_ID],RawData[Flood Plain Population])</f>
        <v>300</v>
      </c>
      <c r="AK25" s="346" t="str">
        <f>_xlfn.XLOOKUP(FMP_Ranking[[#This Row],[FMP ID]],RawData[FMP_ID],RawData[Severity Ranking: Community Need (% Population)])</f>
        <v>&lt;25% of project community affected</v>
      </c>
      <c r="AL25" s="252">
        <f>_xlfn.XLOOKUP(FMP_Ranking[[#This Row],[FMP ID]],RawData[FMP_ID],RawData[Score 2])</f>
        <v>1</v>
      </c>
      <c r="AM25">
        <f>_xlfn.XLOOKUP(FMP_Ranking[[#This Row],[FMP ID]],RawData[FMP_ID],RawData['# of Structures Removed from 1% Annual Chance FP])</f>
        <v>100</v>
      </c>
      <c r="AN25" t="str">
        <f>_xlfn.XLOOKUP(FMP_Ranking[[#This Row],[FMP ID]],RawData[FMP_ID],RawData[Flood Risk Reduction])</f>
        <v>Reduced risk to &gt;75% of structures in floodplain</v>
      </c>
      <c r="AO25">
        <f>_xlfn.XLOOKUP(FMP_Ranking[[#This Row],[FMP ID]],RawData[FMP_ID],RawData[[Score 3 ]])</f>
        <v>10</v>
      </c>
      <c r="AP25" s="250">
        <f>_xlfn.XLOOKUP(FMP_Ranking[[#This Row],[FMP ID]],RawData[FMP_ID],RawData['# of Structures with Reduced 1% Annual Chance Flood Risk])</f>
        <v>0</v>
      </c>
      <c r="AQ25">
        <f>_xlfn.XLOOKUP(FMP_Ranking[[#This Row],[FMP ID]],RawData[FMP_ID],RawData[Pre-Project Damage $])</f>
        <v>3440091</v>
      </c>
      <c r="AR25">
        <f>_xlfn.XLOOKUP(FMP_Ranking[[#This Row],[FMP ID]],RawData[FMP_ID],RawData[Post-Project Damage $])</f>
        <v>899813</v>
      </c>
      <c r="AS25" t="str">
        <f>_xlfn.XLOOKUP(FMP_Ranking[[#This Row],[FMP ID]],RawData[FMP_ID],RawData[Flood Damage Reduction])</f>
        <v>Flood damage reduction &gt;95%</v>
      </c>
      <c r="AT25" s="252">
        <f>_xlfn.XLOOKUP(FMP_Ranking[[#This Row],[FMP ID]],RawData[FMP_ID],RawData[Score 4])</f>
        <v>6</v>
      </c>
      <c r="AU25">
        <f>_xlfn.XLOOKUP(FMP_Ranking[[#This Row],[FMP ID]],RawData[FMP_ID],RawData['# of Critical Faciliites Removed from 1% Annual Chance FP])</f>
        <v>0</v>
      </c>
      <c r="AV25" t="str">
        <f>_xlfn.XLOOKUP(FMP_Ranking[[#This Row],[FMP ID]],RawData[FMP_ID],RawData[Reduction in Critical Facilities Flood Risk])</f>
        <v>Reduced risk for 0 structures in floodplain</v>
      </c>
      <c r="AW25">
        <f>_xlfn.XLOOKUP(FMP_Ranking[[#This Row],[FMP ID]],RawData[FMP_ID],RawData[Score 5])</f>
        <v>0</v>
      </c>
      <c r="AX25" s="250">
        <f>_xlfn.XLOOKUP(FMP_Ranking[[#This Row],[FMP ID]],RawData[FMP_ID],RawData[Adjusted Injurt Risk (%)])</f>
        <v>34.880001068115227</v>
      </c>
      <c r="AY25" t="str">
        <f>_xlfn.XLOOKUP(FMP_Ranking[[#This Row],[FMP ID]],RawData[FMP_ID],RawData[Life and Safety Ranking (Injury/Loss of Life)2])</f>
        <v>Life/injury risk percentage &gt;30%</v>
      </c>
      <c r="AZ25" s="252">
        <f>_xlfn.XLOOKUP(FMP_Ranking[[#This Row],[FMP ID]],RawData[FMP_ID],RawData[Score 6])</f>
        <v>6</v>
      </c>
      <c r="BA25">
        <f>_xlfn.XLOOKUP(FMP_Ranking[[#This Row],[FMP ID]],RawData[FMP_ID],RawData[Water Supply Benefit in Acre-Feet])</f>
        <v>0</v>
      </c>
      <c r="BB25">
        <f>_xlfn.XLOOKUP(FMP_Ranking[[#This Row],[FMP ID]],RawData[FMP_ID],RawData[SourceID])</f>
        <v>0</v>
      </c>
      <c r="BC25">
        <f>_xlfn.XLOOKUP(FMP_Ranking[[#This Row],[FMP ID]],RawData[FMP_ID],RawData[WMS_ID])</f>
        <v>0</v>
      </c>
      <c r="BD25" t="str">
        <f>_xlfn.XLOOKUP(FMP_Ranking[[#This Row],[FMP ID]],RawData[FMP_ID],RawData[Water Supply Yield Ranking])</f>
        <v>No impact on water supply</v>
      </c>
      <c r="BE25">
        <f>_xlfn.XLOOKUP(FMP_Ranking[[#This Row],[FMP ID]],RawData[FMP_ID],RawData[Score 7])</f>
        <v>0</v>
      </c>
      <c r="BF25" s="250">
        <f>_xlfn.XLOOKUP(FMP_Ranking[[#This Row],[FMP ID]],RawData[FMP_ID],RawData[SVI])</f>
        <v>0.631600022315979</v>
      </c>
      <c r="BG25" t="str">
        <f>_xlfn.XLOOKUP(FMP_Ranking[[#This Row],[FMP ID]],RawData[FMP_ID],RawData[Social Vulnerability Ranking])</f>
        <v>SVI between 0.5-0.75 (moderate to high vulnerability)</v>
      </c>
      <c r="BH25" s="252">
        <f>_xlfn.XLOOKUP(FMP_Ranking[[#This Row],[FMP ID]],RawData[FMP_ID],RawData[Score 8])</f>
        <v>7</v>
      </c>
      <c r="BI25">
        <f>_xlfn.XLOOKUP(FMP_Ranking[[#This Row],[FMP ID]],RawData[FMP_ID],RawData[% Nature Based Solution by Cost])</f>
        <v>0</v>
      </c>
      <c r="BJ25" t="str">
        <f>_xlfn.XLOOKUP(FMP_Ranking[[#This Row],[FMP ID]],RawData[FMP_ID],RawData[Nature-Based Solutions Ranking])</f>
        <v>&lt;25% of the project cost is nature-based</v>
      </c>
      <c r="BK25">
        <f>_xlfn.XLOOKUP(FMP_Ranking[[#This Row],[FMP ID]],RawData[FMP_ID],RawData[Score 9])</f>
        <v>1</v>
      </c>
      <c r="BL25" s="250" t="str">
        <f>_xlfn.XLOOKUP(FMP_Ranking[[#This Row],[FMP ID]],RawData[FMP_ID],RawData[Multiple Benefits Description])</f>
        <v>No wider benefits</v>
      </c>
      <c r="BM25" t="str">
        <f>_xlfn.XLOOKUP(FMP_Ranking[[#This Row],[FMP ID]],RawData[FMP_ID],RawData[Multiple Benefit Ranking])</f>
        <v>Project does not deliver any wider benefits</v>
      </c>
      <c r="BN25" s="252">
        <f>_xlfn.XLOOKUP(FMP_Ranking[[#This Row],[FMP ID]],RawData[FMP_ID],RawData[Score 10])</f>
        <v>0</v>
      </c>
      <c r="BO25">
        <f>_xlfn.XLOOKUP(FMP_Ranking[[#This Row],[FMP ID]],RawData[FMP_ID],RawData[O&amp;M Cost (Annual)])</f>
        <v>78331</v>
      </c>
      <c r="BP25" t="str">
        <f>_xlfn.XLOOKUP(FMP_Ranking[[#This Row],[FMP ID]],RawData[FMP_ID],RawData[Operations and Maintenance Ranking])</f>
        <v>Project requires regular, ongoing operation and maintenance; and/or O&amp;M requirements are well defined (Regular);</v>
      </c>
      <c r="BQ25">
        <f>_xlfn.XLOOKUP(FMP_Ranking[[#This Row],[FMP ID]],RawData[FMP_ID],RawData[Score 11])</f>
        <v>7</v>
      </c>
      <c r="BR25" s="250" t="str">
        <f>_xlfn.XLOOKUP(FMP_Ranking[[#This Row],[FMP ID]],RawData[FMP_ID],RawData[Administrative, Regulatory and Other Obstacle Ranking])</f>
        <v>Project has a typical number of administrative, regulatory and limitations / requirements</v>
      </c>
      <c r="BS25" s="252">
        <f>_xlfn.XLOOKUP(FMP_Ranking[[#This Row],[FMP ID]],RawData[FMP_ID],RawData[Score 12])</f>
        <v>6</v>
      </c>
      <c r="BT25" t="str">
        <f>_xlfn.XLOOKUP(FMP_Ranking[[#This Row],[FMP ID]],RawData[FMP_ID],RawData[Environmental Benefit Ranking])</f>
        <v>Project does not provide any environmental benefits</v>
      </c>
      <c r="BU25">
        <f>_xlfn.XLOOKUP(FMP_Ranking[[#This Row],[FMP ID]],RawData[FMP_ID],RawData[Score 13])</f>
        <v>0</v>
      </c>
      <c r="BV25" s="250" t="str">
        <f>_xlfn.XLOOKUP(FMP_Ranking[[#This Row],[FMP ID]],RawData[FMP_ID],RawData[Environmental Impact Ranking])</f>
        <v>Project has no adverse environmental impacts</v>
      </c>
      <c r="BW25" s="252">
        <f>_xlfn.XLOOKUP(FMP_Ranking[[#This Row],[FMP ID]],RawData[FMP_ID],RawData[Score 14])</f>
        <v>10</v>
      </c>
      <c r="BX25">
        <f>_xlfn.XLOOKUP(FMP_Ranking[[#This Row],[FMP ID]],RawData[FMP_ID],RawData[Traffic Count for LWC Project])</f>
        <v>0</v>
      </c>
      <c r="BY25"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25">
        <f>_xlfn.XLOOKUP(FMP_Ranking[[#This Row],[FMP ID]],RawData[FMP_ID],RawData[Score 15])</f>
        <v>4</v>
      </c>
      <c r="CA25" s="250"/>
      <c r="CB25"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10.705219169704556</v>
      </c>
      <c r="CC25" s="263">
        <f>_xlfn.RANK.EQ(FMP_Ranking[[#This Row],[Weighted Score Based on Normalized Reported Factors]],FMP_Ranking[Weighted Score Based on Normalized Reported Factors],0)</f>
        <v>14</v>
      </c>
      <c r="CD25"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62</v>
      </c>
      <c r="CE25"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11.000000000000004</v>
      </c>
      <c r="CF25">
        <f>_xlfn.RANK.EQ(FMP_Ranking[[#This Row],[Project Details Weighted Score]],FMP_Ranking[Project Details Weighted Score],0)</f>
        <v>63</v>
      </c>
      <c r="CG25" s="262">
        <f>FMP_Ranking[[#This Row],[Project Details Weighted Score]]+FMP_Ranking[[#This Row],[Weighted Score Based on Normalized Reported Factors]]</f>
        <v>21.705219169704559</v>
      </c>
      <c r="CH25" s="245">
        <f>_xlfn.RANK.EQ(FMP_Ranking[[#This Row],[Total Score]],FMP_Ranking[Total Score],0)</f>
        <v>19</v>
      </c>
      <c r="CI25"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10.705219169704556</v>
      </c>
      <c r="CJ25" s="240"/>
      <c r="CK25" s="240"/>
      <c r="CT25"/>
    </row>
    <row r="26" spans="1:98" ht="12" customHeight="1" x14ac:dyDescent="0.25">
      <c r="A26" t="s">
        <v>307</v>
      </c>
      <c r="B26">
        <f>_xlfn.XLOOKUP(FMP_Ranking[[#This Row],[FMP ID]],RawData[FMP_ID],RawData[RFPG_NUM])</f>
        <v>1</v>
      </c>
      <c r="C26" t="str">
        <f>_xlfn.XLOOKUP(FMP_Ranking[[#This Row],[FMP ID]],RawData[FMP_ID],RawData[FMP_NAME])</f>
        <v>Spanish Trace Drainage Project</v>
      </c>
      <c r="D26" t="str">
        <f>_xlfn.XLOOKUP(FMP_Ranking[[#This Row],[FMP ID]],RawData[FMP_ID],RawData[FMP_DESCR])</f>
        <v>The proposed improvements include re-grading of an abandoned irrigation canal to convey flow north towards Johnson Road, connecting to the existing torm sewer system.</v>
      </c>
      <c r="E26" s="247">
        <f>_xlfn.XLOOKUP(FMP_Ranking[[#This Row],[FMP ID]],RawData[FMP_ID],RawData[FMP_COST])</f>
        <v>1043000</v>
      </c>
      <c r="F26" s="344" t="str">
        <f>_xlfn.XLOOKUP(FMP_Ranking[[#This Row],[FMP ID]],RawData[FMP_ID],RawData[EMER_NEED])</f>
        <v>No</v>
      </c>
      <c r="G26" s="252">
        <f>IF(FMP_Ranking[[#This Row],[Emergency Need Raw]]="Yes",10,0)</f>
        <v>0</v>
      </c>
      <c r="H26" s="245">
        <f>_xlfn.XLOOKUP(FMP_Ranking[[#This Row],[FMP ID]],RawData[FMP_ID],RawData[STRUCT_100])</f>
        <v>8</v>
      </c>
      <c r="I26" s="245">
        <f>_xlfn.XLOOKUP(FMP_Ranking[[#This Row],[FMP ID]],RawData[FMP_ID],RawData[RES_STRUCT100])</f>
        <v>8</v>
      </c>
      <c r="J26">
        <f>_xlfn.XLOOKUP(FMP_Ranking[[#This Row],[FMP ID]],RawData[FMP_ID],RawData[POP100])</f>
        <v>24</v>
      </c>
      <c r="K26" s="245">
        <f>_xlfn.XLOOKUP(FMP_Ranking[[#This Row],[FMP ID]],RawData[FMP_ID],RawData[CRITFAC100])</f>
        <v>0</v>
      </c>
      <c r="L26">
        <f>_xlfn.XLOOKUP(FMP_Ranking[[#This Row],[FMP ID]],RawData[FMP_ID],RawData[LWC])</f>
        <v>0</v>
      </c>
      <c r="M26" s="245">
        <f>_xlfn.XLOOKUP(FMP_Ranking[[#This Row],[FMP ID]],RawData[FMP_ID],RawData[ROADCLS])</f>
        <v>0</v>
      </c>
      <c r="N26">
        <f>_xlfn.XLOOKUP(FMP_Ranking[[#This Row],[FMP ID]],RawData[FMP_ID],RawData[ROAD_MILES100])</f>
        <v>0</v>
      </c>
      <c r="O26" s="245">
        <f>_xlfn.XLOOKUP(FMP_Ranking[[#This Row],[FMP ID]],RawData[FMP_ID],RawData[FARMACRE100])</f>
        <v>0</v>
      </c>
      <c r="P26">
        <f>_xlfn.XLOOKUP(FMP_Ranking[[#This Row],[FMP ID]],RawData[FMP_ID],RawData[REDSTRUCT100])</f>
        <v>0</v>
      </c>
      <c r="Q26" s="245">
        <f>_xlfn.XLOOKUP(FMP_Ranking[[#This Row],[FMP ID]],RawData[FMP_ID],RawData[REMSTRC100])</f>
        <v>8</v>
      </c>
      <c r="R26" s="258">
        <f>IF(FMP_Ranking[[#This Row],[Structures 100 Raw]]=0,0,(IF(FMP_Ranking[[#This Row],[Removed Structures 100 Raw]]&gt;FMP_Ranking[[#This Row],[Structures 100 Raw]],100,FMP_Ranking[[#This Row],[Removed Structures 100 Raw]]/FMP_Ranking[[#This Row],[Structures 100 Raw]]*100)))</f>
        <v>100</v>
      </c>
      <c r="S26" s="245">
        <f>_xlfn.XLOOKUP(FMP_Ranking[[#This Row],[FMP ID]],RawData[FMP_ID],RawData[REMRESSTRC100])</f>
        <v>8</v>
      </c>
      <c r="T26" s="245">
        <f>_xlfn.XLOOKUP(FMP_Ranking[[#This Row],[FMP ID]],RawData[FMP_ID],RawData[REMPOP100])</f>
        <v>24</v>
      </c>
      <c r="U26">
        <f>_xlfn.XLOOKUP(FMP_Ranking[[#This Row],[FMP ID]],RawData[FMP_ID],RawData[REMCRITFAC100])</f>
        <v>0</v>
      </c>
      <c r="V26" s="245">
        <f>_xlfn.XLOOKUP(FMP_Ranking[[#This Row],[FMP ID]],RawData[FMP_ID],RawData[REMLWC100])</f>
        <v>0</v>
      </c>
      <c r="W26" s="245">
        <f>_xlfn.XLOOKUP(FMP_Ranking[[#This Row],[FMP ID]],RawData[FMP_ID],RawData[REMROADCLS])</f>
        <v>0</v>
      </c>
      <c r="X26">
        <f>_xlfn.XLOOKUP(FMP_Ranking[[#This Row],[FMP ID]],RawData[FMP_ID],RawData[REMRDLEN100])</f>
        <v>0</v>
      </c>
      <c r="Y26" s="245">
        <f>_xlfn.XLOOKUP(FMP_Ranking[[#This Row],[FMP ID]],RawData[FMP_ID],RawData[REMFRMACRE100])</f>
        <v>0</v>
      </c>
      <c r="Z26" s="255">
        <f>_xlfn.XLOOKUP(FMP_Ranking[[#This Row],[FMP ID]],RawData[FMP_ID],RawData[COSTSTRUCT])</f>
        <v>130322</v>
      </c>
      <c r="AA26">
        <f>_xlfn.XLOOKUP(FMP_Ranking[[#This Row],[FMP ID]],RawData[FMP_ID],RawData[NATURE])</f>
        <v>0</v>
      </c>
      <c r="AB26" s="250">
        <f>_xlfn.XLOOKUP(FMP_Ranking[[#This Row],[FMP ID]],RawData[FMP_ID],RawData[BC_RATIO])</f>
        <v>1.200000047683716</v>
      </c>
      <c r="AC26">
        <f>IF(FMP_Ranking[[#This Row],[BCA Raw]]&gt;1,1,0)</f>
        <v>1</v>
      </c>
      <c r="AD26" s="250" t="str">
        <f>_xlfn.XLOOKUP(FMP_Ranking[[#This Row],[FMP ID]],RawData[FMP_ID],RawData[WATER_SUP])</f>
        <v>No</v>
      </c>
      <c r="AE26" s="257">
        <f>IF(FMP_Ranking[[#This Row],[Water Supply Raw]]="Yes",1,0)</f>
        <v>0</v>
      </c>
      <c r="AF26">
        <f>_xlfn.XLOOKUP(FMP_Ranking[[#This Row],[FMP ID]],RawData[FMP_ID],RawData[Average Flood Depth (100yr)])</f>
        <v>0.62000000476837158</v>
      </c>
      <c r="AG26" s="346" t="str">
        <f>_xlfn.XLOOKUP(FMP_Ranking[[#This Row],[FMP ID]],RawData[FMP_ID],RawData[PREPROJLOS])</f>
        <v>&gt;50% Annual</v>
      </c>
      <c r="AH26">
        <f>_xlfn.XLOOKUP(FMP_Ranking[[#This Row],[FMP ID]],RawData[FMP_ID],RawData[Score 1])</f>
        <v>4</v>
      </c>
      <c r="AI26" s="250">
        <f>_xlfn.XLOOKUP(FMP_Ranking[[#This Row],[FMP ID]],RawData[FMP_ID],RawData[Community Population Served])</f>
        <v>102316</v>
      </c>
      <c r="AJ26">
        <f>_xlfn.XLOOKUP(FMP_Ranking[[#This Row],[FMP ID]],RawData[FMP_ID],RawData[Flood Plain Population])</f>
        <v>24</v>
      </c>
      <c r="AK26" s="346" t="str">
        <f>_xlfn.XLOOKUP(FMP_Ranking[[#This Row],[FMP ID]],RawData[FMP_ID],RawData[Severity Ranking: Community Need (% Population)])</f>
        <v>&lt;25% of project community affected</v>
      </c>
      <c r="AL26" s="252">
        <f>_xlfn.XLOOKUP(FMP_Ranking[[#This Row],[FMP ID]],RawData[FMP_ID],RawData[Score 2])</f>
        <v>1</v>
      </c>
      <c r="AM26">
        <f>_xlfn.XLOOKUP(FMP_Ranking[[#This Row],[FMP ID]],RawData[FMP_ID],RawData['# of Structures Removed from 1% Annual Chance FP])</f>
        <v>8</v>
      </c>
      <c r="AN26" t="str">
        <f>_xlfn.XLOOKUP(FMP_Ranking[[#This Row],[FMP ID]],RawData[FMP_ID],RawData[Flood Risk Reduction])</f>
        <v>Reduced risk to &gt;75% of structures in floodplain</v>
      </c>
      <c r="AO26">
        <f>_xlfn.XLOOKUP(FMP_Ranking[[#This Row],[FMP ID]],RawData[FMP_ID],RawData[[Score 3 ]])</f>
        <v>10</v>
      </c>
      <c r="AP26" s="250">
        <f>_xlfn.XLOOKUP(FMP_Ranking[[#This Row],[FMP ID]],RawData[FMP_ID],RawData['# of Structures with Reduced 1% Annual Chance Flood Risk])</f>
        <v>0</v>
      </c>
      <c r="AQ26">
        <f>_xlfn.XLOOKUP(FMP_Ranking[[#This Row],[FMP ID]],RawData[FMP_ID],RawData[Pre-Project Damage $])</f>
        <v>99703</v>
      </c>
      <c r="AR26">
        <f>_xlfn.XLOOKUP(FMP_Ranking[[#This Row],[FMP ID]],RawData[FMP_ID],RawData[Post-Project Damage $])</f>
        <v>0</v>
      </c>
      <c r="AS26" t="str">
        <f>_xlfn.XLOOKUP(FMP_Ranking[[#This Row],[FMP ID]],RawData[FMP_ID],RawData[Flood Damage Reduction])</f>
        <v>Flood damage reduction &gt;95%</v>
      </c>
      <c r="AT26" s="252">
        <f>_xlfn.XLOOKUP(FMP_Ranking[[#This Row],[FMP ID]],RawData[FMP_ID],RawData[Score 4])</f>
        <v>10</v>
      </c>
      <c r="AU26">
        <f>_xlfn.XLOOKUP(FMP_Ranking[[#This Row],[FMP ID]],RawData[FMP_ID],RawData['# of Critical Faciliites Removed from 1% Annual Chance FP])</f>
        <v>0</v>
      </c>
      <c r="AV26" t="str">
        <f>_xlfn.XLOOKUP(FMP_Ranking[[#This Row],[FMP ID]],RawData[FMP_ID],RawData[Reduction in Critical Facilities Flood Risk])</f>
        <v>Reduced risk for 0 structures in floodplain</v>
      </c>
      <c r="AW26">
        <f>_xlfn.XLOOKUP(FMP_Ranking[[#This Row],[FMP ID]],RawData[FMP_ID],RawData[Score 5])</f>
        <v>0</v>
      </c>
      <c r="AX26" s="250">
        <f>_xlfn.XLOOKUP(FMP_Ranking[[#This Row],[FMP ID]],RawData[FMP_ID],RawData[Adjusted Injurt Risk (%)])</f>
        <v>25.360000610351559</v>
      </c>
      <c r="AY26" t="str">
        <f>_xlfn.XLOOKUP(FMP_Ranking[[#This Row],[FMP ID]],RawData[FMP_ID],RawData[Life and Safety Ranking (Injury/Loss of Life)2])</f>
        <v>Life/injury risk percentage &gt;20%</v>
      </c>
      <c r="AZ26" s="252">
        <f>_xlfn.XLOOKUP(FMP_Ranking[[#This Row],[FMP ID]],RawData[FMP_ID],RawData[Score 6])</f>
        <v>4</v>
      </c>
      <c r="BA26">
        <f>_xlfn.XLOOKUP(FMP_Ranking[[#This Row],[FMP ID]],RawData[FMP_ID],RawData[Water Supply Benefit in Acre-Feet])</f>
        <v>0</v>
      </c>
      <c r="BB26">
        <f>_xlfn.XLOOKUP(FMP_Ranking[[#This Row],[FMP ID]],RawData[FMP_ID],RawData[SourceID])</f>
        <v>0</v>
      </c>
      <c r="BC26">
        <f>_xlfn.XLOOKUP(FMP_Ranking[[#This Row],[FMP ID]],RawData[FMP_ID],RawData[WMS_ID])</f>
        <v>0</v>
      </c>
      <c r="BD26" t="str">
        <f>_xlfn.XLOOKUP(FMP_Ranking[[#This Row],[FMP ID]],RawData[FMP_ID],RawData[Water Supply Yield Ranking])</f>
        <v>No impact on water supply</v>
      </c>
      <c r="BE26">
        <f>_xlfn.XLOOKUP(FMP_Ranking[[#This Row],[FMP ID]],RawData[FMP_ID],RawData[Score 7])</f>
        <v>0</v>
      </c>
      <c r="BF26" s="250">
        <f>_xlfn.XLOOKUP(FMP_Ranking[[#This Row],[FMP ID]],RawData[FMP_ID],RawData[SVI])</f>
        <v>0.50830000638961792</v>
      </c>
      <c r="BG26" t="str">
        <f>_xlfn.XLOOKUP(FMP_Ranking[[#This Row],[FMP ID]],RawData[FMP_ID],RawData[Social Vulnerability Ranking])</f>
        <v>SVI between 0.5-0.75 (moderate to high vulnerability)</v>
      </c>
      <c r="BH26" s="252">
        <f>_xlfn.XLOOKUP(FMP_Ranking[[#This Row],[FMP ID]],RawData[FMP_ID],RawData[Score 8])</f>
        <v>7</v>
      </c>
      <c r="BI26">
        <f>_xlfn.XLOOKUP(FMP_Ranking[[#This Row],[FMP ID]],RawData[FMP_ID],RawData[% Nature Based Solution by Cost])</f>
        <v>0</v>
      </c>
      <c r="BJ26" t="str">
        <f>_xlfn.XLOOKUP(FMP_Ranking[[#This Row],[FMP ID]],RawData[FMP_ID],RawData[Nature-Based Solutions Ranking])</f>
        <v>&lt;25% of the project cost is nature-based</v>
      </c>
      <c r="BK26">
        <f>_xlfn.XLOOKUP(FMP_Ranking[[#This Row],[FMP ID]],RawData[FMP_ID],RawData[Score 9])</f>
        <v>1</v>
      </c>
      <c r="BL26" s="250" t="str">
        <f>_xlfn.XLOOKUP(FMP_Ranking[[#This Row],[FMP ID]],RawData[FMP_ID],RawData[Multiple Benefits Description])</f>
        <v>No wider benefits</v>
      </c>
      <c r="BM26" t="str">
        <f>_xlfn.XLOOKUP(FMP_Ranking[[#This Row],[FMP ID]],RawData[FMP_ID],RawData[Multiple Benefit Ranking])</f>
        <v>Project does not deliver any wider benefits</v>
      </c>
      <c r="BN26" s="252">
        <f>_xlfn.XLOOKUP(FMP_Ranking[[#This Row],[FMP ID]],RawData[FMP_ID],RawData[Score 10])</f>
        <v>0</v>
      </c>
      <c r="BO26">
        <f>_xlfn.XLOOKUP(FMP_Ranking[[#This Row],[FMP ID]],RawData[FMP_ID],RawData[O&amp;M Cost (Annual)])</f>
        <v>9275</v>
      </c>
      <c r="BP26" t="str">
        <f>_xlfn.XLOOKUP(FMP_Ranking[[#This Row],[FMP ID]],RawData[FMP_ID],RawData[Operations and Maintenance Ranking])</f>
        <v>Project requires regular, ongoing operation and maintenance; and/or O&amp;M requirements are well defined (Regular);</v>
      </c>
      <c r="BQ26">
        <f>_xlfn.XLOOKUP(FMP_Ranking[[#This Row],[FMP ID]],RawData[FMP_ID],RawData[Score 11])</f>
        <v>7</v>
      </c>
      <c r="BR26" s="250" t="str">
        <f>_xlfn.XLOOKUP(FMP_Ranking[[#This Row],[FMP ID]],RawData[FMP_ID],RawData[Administrative, Regulatory and Other Obstacle Ranking])</f>
        <v>Project has a typical number of administrative, regulatory and limitations / requirements</v>
      </c>
      <c r="BS26" s="252">
        <f>_xlfn.XLOOKUP(FMP_Ranking[[#This Row],[FMP ID]],RawData[FMP_ID],RawData[Score 12])</f>
        <v>6</v>
      </c>
      <c r="BT26" t="str">
        <f>_xlfn.XLOOKUP(FMP_Ranking[[#This Row],[FMP ID]],RawData[FMP_ID],RawData[Environmental Benefit Ranking])</f>
        <v>Project does not provide any environmental benefits</v>
      </c>
      <c r="BU26">
        <f>_xlfn.XLOOKUP(FMP_Ranking[[#This Row],[FMP ID]],RawData[FMP_ID],RawData[Score 13])</f>
        <v>0</v>
      </c>
      <c r="BV26" s="250" t="str">
        <f>_xlfn.XLOOKUP(FMP_Ranking[[#This Row],[FMP ID]],RawData[FMP_ID],RawData[Environmental Impact Ranking])</f>
        <v>Project has no adverse environmental impacts</v>
      </c>
      <c r="BW26" s="252">
        <f>_xlfn.XLOOKUP(FMP_Ranking[[#This Row],[FMP ID]],RawData[FMP_ID],RawData[Score 14])</f>
        <v>10</v>
      </c>
      <c r="BX26">
        <f>_xlfn.XLOOKUP(FMP_Ranking[[#This Row],[FMP ID]],RawData[FMP_ID],RawData[Traffic Count for LWC Project])</f>
        <v>0</v>
      </c>
      <c r="BY26"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26">
        <f>_xlfn.XLOOKUP(FMP_Ranking[[#This Row],[FMP ID]],RawData[FMP_ID],RawData[Score 15])</f>
        <v>4</v>
      </c>
      <c r="CA26" s="250"/>
      <c r="CB26"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10.268838397800881</v>
      </c>
      <c r="CC26" s="263">
        <f>_xlfn.RANK.EQ(FMP_Ranking[[#This Row],[Weighted Score Based on Normalized Reported Factors]],FMP_Ranking[Weighted Score Based on Normalized Reported Factors],0)</f>
        <v>17</v>
      </c>
      <c r="CD26"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64</v>
      </c>
      <c r="CE26"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11</v>
      </c>
      <c r="CF26">
        <f>_xlfn.RANK.EQ(FMP_Ranking[[#This Row],[Project Details Weighted Score]],FMP_Ranking[Project Details Weighted Score],0)</f>
        <v>64</v>
      </c>
      <c r="CG26" s="262">
        <f>FMP_Ranking[[#This Row],[Project Details Weighted Score]]+FMP_Ranking[[#This Row],[Weighted Score Based on Normalized Reported Factors]]</f>
        <v>21.268838397800881</v>
      </c>
      <c r="CH26" s="245">
        <f>_xlfn.RANK.EQ(FMP_Ranking[[#This Row],[Total Score]],FMP_Ranking[Total Score],0)</f>
        <v>20</v>
      </c>
      <c r="CI26"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10.268838397800881</v>
      </c>
      <c r="CJ26" s="239"/>
      <c r="CK26" s="239"/>
      <c r="CT26"/>
    </row>
    <row r="27" spans="1:98" ht="12" customHeight="1" x14ac:dyDescent="0.25">
      <c r="A27" t="s">
        <v>1280</v>
      </c>
      <c r="B27">
        <f>_xlfn.XLOOKUP(FMP_Ranking[[#This Row],[FMP ID]],RawData[FMP_ID],RawData[RFPG_NUM])</f>
        <v>10</v>
      </c>
      <c r="C27" t="str">
        <f>_xlfn.XLOOKUP(FMP_Ranking[[#This Row],[FMP ID]],RawData[FMP_ID],RawData[FMP_NAME])</f>
        <v>Gills Branch Flood Mitigation Improvements</v>
      </c>
      <c r="D27" t="str">
        <f>_xlfn.XLOOKUP(FMP_Ranking[[#This Row],[FMP ID]],RawData[FMP_ID],RawData[FMP_DESCR])</f>
        <v>5,050 LF channel benching, 175 LF channel improvements, increased capacity at 3 roadway creek crossings, landscape walls</v>
      </c>
      <c r="E27" s="247">
        <f>_xlfn.XLOOKUP(FMP_Ranking[[#This Row],[FMP ID]],RawData[FMP_ID],RawData[FMP_COST])</f>
        <v>6240000</v>
      </c>
      <c r="F27" s="344" t="str">
        <f>_xlfn.XLOOKUP(FMP_Ranking[[#This Row],[FMP ID]],RawData[FMP_ID],RawData[EMER_NEED])</f>
        <v>No</v>
      </c>
      <c r="G27" s="252">
        <f>IF(FMP_Ranking[[#This Row],[Emergency Need Raw]]="Yes",10,0)</f>
        <v>0</v>
      </c>
      <c r="H27" s="245">
        <f>_xlfn.XLOOKUP(FMP_Ranking[[#This Row],[FMP ID]],RawData[FMP_ID],RawData[STRUCT_100])</f>
        <v>362</v>
      </c>
      <c r="I27" s="245">
        <f>_xlfn.XLOOKUP(FMP_Ranking[[#This Row],[FMP ID]],RawData[FMP_ID],RawData[RES_STRUCT100])</f>
        <v>278</v>
      </c>
      <c r="J27">
        <f>_xlfn.XLOOKUP(FMP_Ranking[[#This Row],[FMP ID]],RawData[FMP_ID],RawData[POP100])</f>
        <v>1713</v>
      </c>
      <c r="K27" s="245">
        <f>_xlfn.XLOOKUP(FMP_Ranking[[#This Row],[FMP ID]],RawData[FMP_ID],RawData[CRITFAC100])</f>
        <v>1</v>
      </c>
      <c r="L27">
        <f>_xlfn.XLOOKUP(FMP_Ranking[[#This Row],[FMP ID]],RawData[FMP_ID],RawData[LWC])</f>
        <v>5</v>
      </c>
      <c r="M27" s="245">
        <f>_xlfn.XLOOKUP(FMP_Ranking[[#This Row],[FMP ID]],RawData[FMP_ID],RawData[ROADCLS])</f>
        <v>0</v>
      </c>
      <c r="N27">
        <f>_xlfn.XLOOKUP(FMP_Ranking[[#This Row],[FMP ID]],RawData[FMP_ID],RawData[ROAD_MILES100])</f>
        <v>5.4099540710449219</v>
      </c>
      <c r="O27" s="245">
        <f>_xlfn.XLOOKUP(FMP_Ranking[[#This Row],[FMP ID]],RawData[FMP_ID],RawData[FARMACRE100])</f>
        <v>66.650390625</v>
      </c>
      <c r="P27">
        <f>_xlfn.XLOOKUP(FMP_Ranking[[#This Row],[FMP ID]],RawData[FMP_ID],RawData[REDSTRUCT100])</f>
        <v>23</v>
      </c>
      <c r="Q27" s="245">
        <f>_xlfn.XLOOKUP(FMP_Ranking[[#This Row],[FMP ID]],RawData[FMP_ID],RawData[REMSTRC100])</f>
        <v>242</v>
      </c>
      <c r="R27" s="258">
        <f>IF(FMP_Ranking[[#This Row],[Structures 100 Raw]]=0,0,(IF(FMP_Ranking[[#This Row],[Removed Structures 100 Raw]]&gt;FMP_Ranking[[#This Row],[Structures 100 Raw]],100,FMP_Ranking[[#This Row],[Removed Structures 100 Raw]]/FMP_Ranking[[#This Row],[Structures 100 Raw]]*100)))</f>
        <v>66.850828729281758</v>
      </c>
      <c r="S27" s="245">
        <f>_xlfn.XLOOKUP(FMP_Ranking[[#This Row],[FMP ID]],RawData[FMP_ID],RawData[REMRESSTRC100])</f>
        <v>170</v>
      </c>
      <c r="T27" s="245">
        <f>_xlfn.XLOOKUP(FMP_Ranking[[#This Row],[FMP ID]],RawData[FMP_ID],RawData[REMPOP100])</f>
        <v>1051</v>
      </c>
      <c r="U27">
        <f>_xlfn.XLOOKUP(FMP_Ranking[[#This Row],[FMP ID]],RawData[FMP_ID],RawData[REMCRITFAC100])</f>
        <v>1</v>
      </c>
      <c r="V27" s="245">
        <f>_xlfn.XLOOKUP(FMP_Ranking[[#This Row],[FMP ID]],RawData[FMP_ID],RawData[REMLWC100])</f>
        <v>4</v>
      </c>
      <c r="W27" s="245">
        <f>_xlfn.XLOOKUP(FMP_Ranking[[#This Row],[FMP ID]],RawData[FMP_ID],RawData[REMROADCLS])</f>
        <v>0</v>
      </c>
      <c r="X27">
        <f>_xlfn.XLOOKUP(FMP_Ranking[[#This Row],[FMP ID]],RawData[FMP_ID],RawData[REMRDLEN100])</f>
        <v>3</v>
      </c>
      <c r="Y27" s="245">
        <f>_xlfn.XLOOKUP(FMP_Ranking[[#This Row],[FMP ID]],RawData[FMP_ID],RawData[REMFRMACRE100])</f>
        <v>0</v>
      </c>
      <c r="Z27" s="255">
        <f>_xlfn.XLOOKUP(FMP_Ranking[[#This Row],[FMP ID]],RawData[FMP_ID],RawData[COSTSTRUCT])</f>
        <v>25785.123046875</v>
      </c>
      <c r="AA27">
        <f>_xlfn.XLOOKUP(FMP_Ranking[[#This Row],[FMP ID]],RawData[FMP_ID],RawData[NATURE])</f>
        <v>0</v>
      </c>
      <c r="AB27" s="250">
        <f>_xlfn.XLOOKUP(FMP_Ranking[[#This Row],[FMP ID]],RawData[FMP_ID],RawData[BC_RATIO])</f>
        <v>1.1499999761581421</v>
      </c>
      <c r="AC27">
        <f>IF(FMP_Ranking[[#This Row],[BCA Raw]]&gt;1,1,0)</f>
        <v>1</v>
      </c>
      <c r="AD27" s="250" t="str">
        <f>_xlfn.XLOOKUP(FMP_Ranking[[#This Row],[FMP ID]],RawData[FMP_ID],RawData[WATER_SUP])</f>
        <v>No</v>
      </c>
      <c r="AE27" s="257">
        <f>IF(FMP_Ranking[[#This Row],[Water Supply Raw]]="Yes",1,0)</f>
        <v>0</v>
      </c>
      <c r="AF27">
        <f>_xlfn.XLOOKUP(FMP_Ranking[[#This Row],[FMP ID]],RawData[FMP_ID],RawData[Average Flood Depth (100yr)])</f>
        <v>0.63999998569488525</v>
      </c>
      <c r="AG27" s="346" t="str">
        <f>_xlfn.XLOOKUP(FMP_Ranking[[#This Row],[FMP ID]],RawData[FMP_ID],RawData[PREPROJLOS])</f>
        <v>&gt;1% ACE</v>
      </c>
      <c r="AH27">
        <f>_xlfn.XLOOKUP(FMP_Ranking[[#This Row],[FMP ID]],RawData[FMP_ID],RawData[Score 1])</f>
        <v>4</v>
      </c>
      <c r="AI27" s="250">
        <f>_xlfn.XLOOKUP(FMP_Ranking[[#This Row],[FMP ID]],RawData[FMP_ID],RawData[Community Population Served])</f>
        <v>10434</v>
      </c>
      <c r="AJ27">
        <f>_xlfn.XLOOKUP(FMP_Ranking[[#This Row],[FMP ID]],RawData[FMP_ID],RawData[Flood Plain Population])</f>
        <v>1350</v>
      </c>
      <c r="AK27" s="346" t="str">
        <f>_xlfn.XLOOKUP(FMP_Ranking[[#This Row],[FMP ID]],RawData[FMP_ID],RawData[Severity Ranking: Community Need (% Population)])</f>
        <v>&lt;25% of project community affected</v>
      </c>
      <c r="AL27" s="252">
        <f>_xlfn.XLOOKUP(FMP_Ranking[[#This Row],[FMP ID]],RawData[FMP_ID],RawData[Score 2])</f>
        <v>1</v>
      </c>
      <c r="AM27">
        <f>_xlfn.XLOOKUP(FMP_Ranking[[#This Row],[FMP ID]],RawData[FMP_ID],RawData['# of Structures Removed from 1% Annual Chance FP])</f>
        <v>242</v>
      </c>
      <c r="AN27" t="str">
        <f>_xlfn.XLOOKUP(FMP_Ranking[[#This Row],[FMP ID]],RawData[FMP_ID],RawData[Flood Risk Reduction])</f>
        <v>Reduced risk to &gt;75% of structures in floodplain</v>
      </c>
      <c r="AO27">
        <f>_xlfn.XLOOKUP(FMP_Ranking[[#This Row],[FMP ID]],RawData[FMP_ID],RawData[[Score 3 ]])</f>
        <v>10</v>
      </c>
      <c r="AP27" s="250">
        <f>_xlfn.XLOOKUP(FMP_Ranking[[#This Row],[FMP ID]],RawData[FMP_ID],RawData['# of Structures with Reduced 1% Annual Chance Flood Risk])</f>
        <v>265</v>
      </c>
      <c r="AQ27">
        <f>_xlfn.XLOOKUP(FMP_Ranking[[#This Row],[FMP ID]],RawData[FMP_ID],RawData[Pre-Project Damage $])</f>
        <v>258224</v>
      </c>
      <c r="AR27">
        <f>_xlfn.XLOOKUP(FMP_Ranking[[#This Row],[FMP ID]],RawData[FMP_ID],RawData[Post-Project Damage $])</f>
        <v>23048</v>
      </c>
      <c r="AS27" t="str">
        <f>_xlfn.XLOOKUP(FMP_Ranking[[#This Row],[FMP ID]],RawData[FMP_ID],RawData[Flood Damage Reduction])</f>
        <v>Flood damage reduction &gt; 75%</v>
      </c>
      <c r="AT27" s="252">
        <f>_xlfn.XLOOKUP(FMP_Ranking[[#This Row],[FMP ID]],RawData[FMP_ID],RawData[Score 4])</f>
        <v>8</v>
      </c>
      <c r="AU27">
        <f>_xlfn.XLOOKUP(FMP_Ranking[[#This Row],[FMP ID]],RawData[FMP_ID],RawData['# of Critical Faciliites Removed from 1% Annual Chance FP])</f>
        <v>1</v>
      </c>
      <c r="AV27" t="str">
        <f>_xlfn.XLOOKUP(FMP_Ranking[[#This Row],[FMP ID]],RawData[FMP_ID],RawData[Reduction in Critical Facilities Flood Risk])</f>
        <v>Reduced risk for &gt;75% of critical facilities in floodplain</v>
      </c>
      <c r="AW27">
        <f>_xlfn.XLOOKUP(FMP_Ranking[[#This Row],[FMP ID]],RawData[FMP_ID],RawData[Score 5])</f>
        <v>10</v>
      </c>
      <c r="AX27" s="250">
        <f>_xlfn.XLOOKUP(FMP_Ranking[[#This Row],[FMP ID]],RawData[FMP_ID],RawData[Adjusted Injurt Risk (%)])</f>
        <v>19.180000305175781</v>
      </c>
      <c r="AY27" t="str">
        <f>_xlfn.XLOOKUP(FMP_Ranking[[#This Row],[FMP ID]],RawData[FMP_ID],RawData[Life and Safety Ranking (Injury/Loss of Life)2])</f>
        <v>Life/injury risk percentage &lt;20%</v>
      </c>
      <c r="AZ27" s="252">
        <f>_xlfn.XLOOKUP(FMP_Ranking[[#This Row],[FMP ID]],RawData[FMP_ID],RawData[Score 6])</f>
        <v>2</v>
      </c>
      <c r="BA27">
        <f>_xlfn.XLOOKUP(FMP_Ranking[[#This Row],[FMP ID]],RawData[FMP_ID],RawData[Water Supply Benefit in Acre-Feet])</f>
        <v>0</v>
      </c>
      <c r="BB27" t="str">
        <f>_xlfn.XLOOKUP(FMP_Ranking[[#This Row],[FMP ID]],RawData[FMP_ID],RawData[SourceID])</f>
        <v>N/A</v>
      </c>
      <c r="BC27" t="str">
        <f>_xlfn.XLOOKUP(FMP_Ranking[[#This Row],[FMP ID]],RawData[FMP_ID],RawData[WMS_ID])</f>
        <v>N/A</v>
      </c>
      <c r="BD27" t="str">
        <f>_xlfn.XLOOKUP(FMP_Ranking[[#This Row],[FMP ID]],RawData[FMP_ID],RawData[Water Supply Yield Ranking])</f>
        <v>No impact on water supply</v>
      </c>
      <c r="BE27">
        <f>_xlfn.XLOOKUP(FMP_Ranking[[#This Row],[FMP ID]],RawData[FMP_ID],RawData[Score 7])</f>
        <v>0</v>
      </c>
      <c r="BF27" s="250">
        <f>_xlfn.XLOOKUP(FMP_Ranking[[#This Row],[FMP ID]],RawData[FMP_ID],RawData[SVI])</f>
        <v>0.41859999299049377</v>
      </c>
      <c r="BG27" t="str">
        <f>_xlfn.XLOOKUP(FMP_Ranking[[#This Row],[FMP ID]],RawData[FMP_ID],RawData[Social Vulnerability Ranking])</f>
        <v>SVI between 0.25-0.5 (low to moderate vulnerability)</v>
      </c>
      <c r="BH27" s="252">
        <f>_xlfn.XLOOKUP(FMP_Ranking[[#This Row],[FMP ID]],RawData[FMP_ID],RawData[Score 8])</f>
        <v>4</v>
      </c>
      <c r="BI27">
        <f>_xlfn.XLOOKUP(FMP_Ranking[[#This Row],[FMP ID]],RawData[FMP_ID],RawData[% Nature Based Solution by Cost])</f>
        <v>0</v>
      </c>
      <c r="BJ27" t="str">
        <f>_xlfn.XLOOKUP(FMP_Ranking[[#This Row],[FMP ID]],RawData[FMP_ID],RawData[Nature-Based Solutions Ranking])</f>
        <v>&lt;25% of the project cost is nature-based</v>
      </c>
      <c r="BK27">
        <f>_xlfn.XLOOKUP(FMP_Ranking[[#This Row],[FMP ID]],RawData[FMP_ID],RawData[Score 9])</f>
        <v>1</v>
      </c>
      <c r="BL27" s="250" t="str">
        <f>_xlfn.XLOOKUP(FMP_Ranking[[#This Row],[FMP ID]],RawData[FMP_ID],RawData[Multiple Benefits Description])</f>
        <v>Preservation of homes of historical significance and historical structures; channel erosion stabilization; protection of overhead utility lines</v>
      </c>
      <c r="BM27" t="str">
        <f>_xlfn.XLOOKUP(FMP_Ranking[[#This Row],[FMP ID]],RawData[FMP_ID],RawData[Multiple Benefit Ranking])</f>
        <v>Project delivers benefits in only 1 wider benefit category</v>
      </c>
      <c r="BN27" s="252">
        <f>_xlfn.XLOOKUP(FMP_Ranking[[#This Row],[FMP ID]],RawData[FMP_ID],RawData[Score 10])</f>
        <v>1</v>
      </c>
      <c r="BO27">
        <f>_xlfn.XLOOKUP(FMP_Ranking[[#This Row],[FMP ID]],RawData[FMP_ID],RawData[O&amp;M Cost (Annual)])</f>
        <v>0</v>
      </c>
      <c r="BP27" t="str">
        <f>_xlfn.XLOOKUP(FMP_Ranking[[#This Row],[FMP ID]],RawData[FMP_ID],RawData[Operations and Maintenance Ranking])</f>
        <v>Project requires regular, ongoing operation and maintenance; and/or O&amp;M requirements are well defined (Regular);</v>
      </c>
      <c r="BQ27">
        <f>_xlfn.XLOOKUP(FMP_Ranking[[#This Row],[FMP ID]],RawData[FMP_ID],RawData[Score 11])</f>
        <v>7</v>
      </c>
      <c r="BR27" s="250" t="str">
        <f>_xlfn.XLOOKUP(FMP_Ranking[[#This Row],[FMP ID]],RawData[FMP_ID],RawData[Administrative, Regulatory and Other Obstacle Ranking])</f>
        <v>Project has a typical number of administrative, regulatory and limitations / requirements</v>
      </c>
      <c r="BS27" s="252">
        <f>_xlfn.XLOOKUP(FMP_Ranking[[#This Row],[FMP ID]],RawData[FMP_ID],RawData[Score 12])</f>
        <v>6</v>
      </c>
      <c r="BT27" t="str">
        <f>_xlfn.XLOOKUP(FMP_Ranking[[#This Row],[FMP ID]],RawData[FMP_ID],RawData[Environmental Benefit Ranking])</f>
        <v xml:space="preserve">Project will deliver a moderate level of environmental benefits (2-3 categories) </v>
      </c>
      <c r="BU27">
        <f>_xlfn.XLOOKUP(FMP_Ranking[[#This Row],[FMP ID]],RawData[FMP_ID],RawData[Score 13])</f>
        <v>6</v>
      </c>
      <c r="BV27" s="250" t="str">
        <f>_xlfn.XLOOKUP(FMP_Ranking[[#This Row],[FMP ID]],RawData[FMP_ID],RawData[Environmental Impact Ranking])</f>
        <v>Project has no adverse environmental impacts</v>
      </c>
      <c r="BW27" s="252">
        <f>_xlfn.XLOOKUP(FMP_Ranking[[#This Row],[FMP ID]],RawData[FMP_ID],RawData[Score 14])</f>
        <v>10</v>
      </c>
      <c r="BX27">
        <f>_xlfn.XLOOKUP(FMP_Ranking[[#This Row],[FMP ID]],RawData[FMP_ID],RawData[Traffic Count for LWC Project])</f>
        <v>13139</v>
      </c>
      <c r="BY27"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27">
        <f>_xlfn.XLOOKUP(FMP_Ranking[[#This Row],[FMP ID]],RawData[FMP_ID],RawData[Score 15])</f>
        <v>10</v>
      </c>
      <c r="CA27" s="250"/>
      <c r="CB27"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8.9212291415805769</v>
      </c>
      <c r="CC27" s="263">
        <f>_xlfn.RANK.EQ(FMP_Ranking[[#This Row],[Weighted Score Based on Normalized Reported Factors]],FMP_Ranking[Weighted Score Based on Normalized Reported Factors],0)</f>
        <v>38</v>
      </c>
      <c r="CD2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80</v>
      </c>
      <c r="CE27"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12.000000000000002</v>
      </c>
      <c r="CF27">
        <f>_xlfn.RANK.EQ(FMP_Ranking[[#This Row],[Project Details Weighted Score]],FMP_Ranking[Project Details Weighted Score],0)</f>
        <v>51</v>
      </c>
      <c r="CG27" s="262">
        <f>FMP_Ranking[[#This Row],[Project Details Weighted Score]]+FMP_Ranking[[#This Row],[Weighted Score Based on Normalized Reported Factors]]</f>
        <v>20.921229141580579</v>
      </c>
      <c r="CH27" s="245">
        <f>_xlfn.RANK.EQ(FMP_Ranking[[#This Row],[Total Score]],FMP_Ranking[Total Score],0)</f>
        <v>21</v>
      </c>
      <c r="CI2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8.9212291415805769</v>
      </c>
      <c r="CJ27" s="239"/>
      <c r="CK27" s="239"/>
      <c r="CT27"/>
    </row>
    <row r="28" spans="1:98" ht="12" customHeight="1" x14ac:dyDescent="0.25">
      <c r="A28" t="s">
        <v>535</v>
      </c>
      <c r="B28">
        <f>_xlfn.XLOOKUP(FMP_Ranking[[#This Row],[FMP ID]],RawData[FMP_ID],RawData[RFPG_NUM])</f>
        <v>6</v>
      </c>
      <c r="C28" t="str">
        <f>_xlfn.XLOOKUP(FMP_Ranking[[#This Row],[FMP ID]],RawData[FMP_ID],RawData[FMP_NAME])</f>
        <v>Halls Bayou Watershed Mitigation Application 1 - CDBG MIT</v>
      </c>
      <c r="D28" t="str">
        <f>_xlfn.XLOOKUP(FMP_Ranking[[#This Row],[FMP ID]],RawData[FMP_ID],RawData[FMP_DESCR])</f>
        <v>Projects submitted as part of the CDBG MIT grant in Halls Bayou which include five (5) regional channel and detention projects including C-28, C-41 Hardy West, C-41 Mainstem, C-30, and C-23.</v>
      </c>
      <c r="E28" s="247">
        <f>_xlfn.XLOOKUP(FMP_Ranking[[#This Row],[FMP ID]],RawData[FMP_ID],RawData[FMP_COST])</f>
        <v>99653000</v>
      </c>
      <c r="F28" s="344" t="str">
        <f>_xlfn.XLOOKUP(FMP_Ranking[[#This Row],[FMP ID]],RawData[FMP_ID],RawData[EMER_NEED])</f>
        <v>Yes</v>
      </c>
      <c r="G28" s="252">
        <f>IF(FMP_Ranking[[#This Row],[Emergency Need Raw]]="Yes",10,0)</f>
        <v>10</v>
      </c>
      <c r="H28" s="245">
        <f>_xlfn.XLOOKUP(FMP_Ranking[[#This Row],[FMP ID]],RawData[FMP_ID],RawData[STRUCT_100])</f>
        <v>15541</v>
      </c>
      <c r="I28" s="245">
        <f>_xlfn.XLOOKUP(FMP_Ranking[[#This Row],[FMP ID]],RawData[FMP_ID],RawData[RES_STRUCT100])</f>
        <v>13009</v>
      </c>
      <c r="J28">
        <f>_xlfn.XLOOKUP(FMP_Ranking[[#This Row],[FMP ID]],RawData[FMP_ID],RawData[POP100])</f>
        <v>55015</v>
      </c>
      <c r="K28" s="245">
        <f>_xlfn.XLOOKUP(FMP_Ranking[[#This Row],[FMP ID]],RawData[FMP_ID],RawData[CRITFAC100])</f>
        <v>96</v>
      </c>
      <c r="L28">
        <f>_xlfn.XLOOKUP(FMP_Ranking[[#This Row],[FMP ID]],RawData[FMP_ID],RawData[LWC])</f>
        <v>7</v>
      </c>
      <c r="M28" s="245">
        <f>_xlfn.XLOOKUP(FMP_Ranking[[#This Row],[FMP ID]],RawData[FMP_ID],RawData[ROADCLS])</f>
        <v>7</v>
      </c>
      <c r="N28">
        <f>_xlfn.XLOOKUP(FMP_Ranking[[#This Row],[FMP ID]],RawData[FMP_ID],RawData[ROAD_MILES100])</f>
        <v>138.50288391113281</v>
      </c>
      <c r="O28" s="245">
        <f>_xlfn.XLOOKUP(FMP_Ranking[[#This Row],[FMP ID]],RawData[FMP_ID],RawData[FARMACRE100])</f>
        <v>15.10172271728516</v>
      </c>
      <c r="P28">
        <f>_xlfn.XLOOKUP(FMP_Ranking[[#This Row],[FMP ID]],RawData[FMP_ID],RawData[REDSTRUCT100])</f>
        <v>3259</v>
      </c>
      <c r="Q28" s="245">
        <f>_xlfn.XLOOKUP(FMP_Ranking[[#This Row],[FMP ID]],RawData[FMP_ID],RawData[REMSTRC100])</f>
        <v>3023</v>
      </c>
      <c r="R28" s="258">
        <f>IF(FMP_Ranking[[#This Row],[Structures 100 Raw]]=0,0,(IF(FMP_Ranking[[#This Row],[Removed Structures 100 Raw]]&gt;FMP_Ranking[[#This Row],[Structures 100 Raw]],100,FMP_Ranking[[#This Row],[Removed Structures 100 Raw]]/FMP_Ranking[[#This Row],[Structures 100 Raw]]*100)))</f>
        <v>19.451772730197543</v>
      </c>
      <c r="S28" s="245">
        <f>_xlfn.XLOOKUP(FMP_Ranking[[#This Row],[FMP ID]],RawData[FMP_ID],RawData[REMRESSTRC100])</f>
        <v>2652</v>
      </c>
      <c r="T28" s="245">
        <f>_xlfn.XLOOKUP(FMP_Ranking[[#This Row],[FMP ID]],RawData[FMP_ID],RawData[REMPOP100])</f>
        <v>9386</v>
      </c>
      <c r="U28">
        <f>_xlfn.XLOOKUP(FMP_Ranking[[#This Row],[FMP ID]],RawData[FMP_ID],RawData[REMCRITFAC100])</f>
        <v>6</v>
      </c>
      <c r="V28" s="245">
        <f>_xlfn.XLOOKUP(FMP_Ranking[[#This Row],[FMP ID]],RawData[FMP_ID],RawData[REMLWC100])</f>
        <v>0</v>
      </c>
      <c r="W28" s="245">
        <f>_xlfn.XLOOKUP(FMP_Ranking[[#This Row],[FMP ID]],RawData[FMP_ID],RawData[REMROADCLS])</f>
        <v>0</v>
      </c>
      <c r="X28">
        <f>_xlfn.XLOOKUP(FMP_Ranking[[#This Row],[FMP ID]],RawData[FMP_ID],RawData[REMRDLEN100])</f>
        <v>17</v>
      </c>
      <c r="Y28" s="245">
        <f>_xlfn.XLOOKUP(FMP_Ranking[[#This Row],[FMP ID]],RawData[FMP_ID],RawData[REMFRMACRE100])</f>
        <v>3.2652001827955253E-2</v>
      </c>
      <c r="Z28" s="255">
        <f>_xlfn.XLOOKUP(FMP_Ranking[[#This Row],[FMP ID]],RawData[FMP_ID],RawData[COSTSTRUCT])</f>
        <v>32964.93359375</v>
      </c>
      <c r="AA28">
        <f>_xlfn.XLOOKUP(FMP_Ranking[[#This Row],[FMP ID]],RawData[FMP_ID],RawData[NATURE])</f>
        <v>0</v>
      </c>
      <c r="AB28" s="250">
        <f>_xlfn.XLOOKUP(FMP_Ranking[[#This Row],[FMP ID]],RawData[FMP_ID],RawData[BC_RATIO])</f>
        <v>1.4600000381469731</v>
      </c>
      <c r="AC28">
        <f>IF(FMP_Ranking[[#This Row],[BCA Raw]]&gt;1,1,0)</f>
        <v>1</v>
      </c>
      <c r="AD28" s="250" t="str">
        <f>_xlfn.XLOOKUP(FMP_Ranking[[#This Row],[FMP ID]],RawData[FMP_ID],RawData[WATER_SUP])</f>
        <v>No</v>
      </c>
      <c r="AE28" s="257">
        <f>IF(FMP_Ranking[[#This Row],[Water Supply Raw]]="Yes",1,0)</f>
        <v>0</v>
      </c>
      <c r="AF28">
        <f>_xlfn.XLOOKUP(FMP_Ranking[[#This Row],[FMP ID]],RawData[FMP_ID],RawData[Average Flood Depth (100yr)])</f>
        <v>2.812999963760376</v>
      </c>
      <c r="AG28" s="346">
        <f>_xlfn.XLOOKUP(FMP_Ranking[[#This Row],[FMP ID]],RawData[FMP_ID],RawData[PREPROJLOS])</f>
        <v>0</v>
      </c>
      <c r="AH28">
        <f>_xlfn.XLOOKUP(FMP_Ranking[[#This Row],[FMP ID]],RawData[FMP_ID],RawData[Score 1])</f>
        <v>8</v>
      </c>
      <c r="AI28" s="250">
        <f>_xlfn.XLOOKUP(FMP_Ranking[[#This Row],[FMP ID]],RawData[FMP_ID],RawData[Community Population Served])</f>
        <v>4731145</v>
      </c>
      <c r="AJ28">
        <f>_xlfn.XLOOKUP(FMP_Ranking[[#This Row],[FMP ID]],RawData[FMP_ID],RawData[Flood Plain Population])</f>
        <v>55015</v>
      </c>
      <c r="AK28" s="346" t="str">
        <f>_xlfn.XLOOKUP(FMP_Ranking[[#This Row],[FMP ID]],RawData[FMP_ID],RawData[Severity Ranking: Community Need (% Population)])</f>
        <v>&lt;25% of project community affected</v>
      </c>
      <c r="AL28" s="252">
        <f>_xlfn.XLOOKUP(FMP_Ranking[[#This Row],[FMP ID]],RawData[FMP_ID],RawData[Score 2])</f>
        <v>1</v>
      </c>
      <c r="AM28">
        <f>_xlfn.XLOOKUP(FMP_Ranking[[#This Row],[FMP ID]],RawData[FMP_ID],RawData['# of Structures Removed from 1% Annual Chance FP])</f>
        <v>3023</v>
      </c>
      <c r="AN28" t="str">
        <f>_xlfn.XLOOKUP(FMP_Ranking[[#This Row],[FMP ID]],RawData[FMP_ID],RawData[Flood Risk Reduction])</f>
        <v>Reduced risk to &lt;50% of structures in floodplain</v>
      </c>
      <c r="AO28">
        <f>_xlfn.XLOOKUP(FMP_Ranking[[#This Row],[FMP ID]],RawData[FMP_ID],RawData[[Score 3 ]])</f>
        <v>4</v>
      </c>
      <c r="AP28" s="250">
        <f>_xlfn.XLOOKUP(FMP_Ranking[[#This Row],[FMP ID]],RawData[FMP_ID],RawData['# of Structures with Reduced 1% Annual Chance Flood Risk])</f>
        <v>15541</v>
      </c>
      <c r="AQ28">
        <f>_xlfn.XLOOKUP(FMP_Ranking[[#This Row],[FMP ID]],RawData[FMP_ID],RawData[Pre-Project Damage $])</f>
        <v>147283200</v>
      </c>
      <c r="AR28">
        <f>_xlfn.XLOOKUP(FMP_Ranking[[#This Row],[FMP ID]],RawData[FMP_ID],RawData[Post-Project Damage $])</f>
        <v>7740717.5</v>
      </c>
      <c r="AS28" t="str">
        <f>_xlfn.XLOOKUP(FMP_Ranking[[#This Row],[FMP ID]],RawData[FMP_ID],RawData[Flood Damage Reduction])</f>
        <v>Flood damage reduction &gt; 75%</v>
      </c>
      <c r="AT28" s="252">
        <f>_xlfn.XLOOKUP(FMP_Ranking[[#This Row],[FMP ID]],RawData[FMP_ID],RawData[Score 4])</f>
        <v>8</v>
      </c>
      <c r="AU28">
        <f>_xlfn.XLOOKUP(FMP_Ranking[[#This Row],[FMP ID]],RawData[FMP_ID],RawData['# of Critical Faciliites Removed from 1% Annual Chance FP])</f>
        <v>6</v>
      </c>
      <c r="AV28" t="str">
        <f>_xlfn.XLOOKUP(FMP_Ranking[[#This Row],[FMP ID]],RawData[FMP_ID],RawData[Reduction in Critical Facilities Flood Risk])</f>
        <v>Reduced risk for &lt;10% of critical facilities in floodplain</v>
      </c>
      <c r="AW28">
        <f>_xlfn.XLOOKUP(FMP_Ranking[[#This Row],[FMP ID]],RawData[FMP_ID],RawData[Score 5])</f>
        <v>1</v>
      </c>
      <c r="AX28" s="250">
        <f>_xlfn.XLOOKUP(FMP_Ranking[[#This Row],[FMP ID]],RawData[FMP_ID],RawData[Adjusted Injurt Risk (%)])</f>
        <v>14.439000129699711</v>
      </c>
      <c r="AY28" t="str">
        <f>_xlfn.XLOOKUP(FMP_Ranking[[#This Row],[FMP ID]],RawData[FMP_ID],RawData[Life and Safety Ranking (Injury/Loss of Life)2])</f>
        <v>Life/injury risk percentage &lt;20%</v>
      </c>
      <c r="AZ28" s="252">
        <f>_xlfn.XLOOKUP(FMP_Ranking[[#This Row],[FMP ID]],RawData[FMP_ID],RawData[Score 6])</f>
        <v>2</v>
      </c>
      <c r="BA28">
        <f>_xlfn.XLOOKUP(FMP_Ranking[[#This Row],[FMP ID]],RawData[FMP_ID],RawData[Water Supply Benefit in Acre-Feet])</f>
        <v>0</v>
      </c>
      <c r="BB28">
        <f>_xlfn.XLOOKUP(FMP_Ranking[[#This Row],[FMP ID]],RawData[FMP_ID],RawData[SourceID])</f>
        <v>0</v>
      </c>
      <c r="BC28">
        <f>_xlfn.XLOOKUP(FMP_Ranking[[#This Row],[FMP ID]],RawData[FMP_ID],RawData[WMS_ID])</f>
        <v>0</v>
      </c>
      <c r="BD28" t="str">
        <f>_xlfn.XLOOKUP(FMP_Ranking[[#This Row],[FMP ID]],RawData[FMP_ID],RawData[Water Supply Yield Ranking])</f>
        <v>No impact on water supply</v>
      </c>
      <c r="BE28">
        <f>_xlfn.XLOOKUP(FMP_Ranking[[#This Row],[FMP ID]],RawData[FMP_ID],RawData[Score 7])</f>
        <v>0</v>
      </c>
      <c r="BF28" s="250">
        <f>_xlfn.XLOOKUP(FMP_Ranking[[#This Row],[FMP ID]],RawData[FMP_ID],RawData[SVI])</f>
        <v>0.78274166584014893</v>
      </c>
      <c r="BG28" t="str">
        <f>_xlfn.XLOOKUP(FMP_Ranking[[#This Row],[FMP ID]],RawData[FMP_ID],RawData[Social Vulnerability Ranking])</f>
        <v>SVI between 0.75-1.00 (high vulnerability)</v>
      </c>
      <c r="BH28" s="252">
        <f>_xlfn.XLOOKUP(FMP_Ranking[[#This Row],[FMP ID]],RawData[FMP_ID],RawData[Score 8])</f>
        <v>10</v>
      </c>
      <c r="BI28">
        <f>_xlfn.XLOOKUP(FMP_Ranking[[#This Row],[FMP ID]],RawData[FMP_ID],RawData[% Nature Based Solution by Cost])</f>
        <v>0</v>
      </c>
      <c r="BJ28" t="str">
        <f>_xlfn.XLOOKUP(FMP_Ranking[[#This Row],[FMP ID]],RawData[FMP_ID],RawData[Nature-Based Solutions Ranking])</f>
        <v>&lt;25% of the project cost is nature-based</v>
      </c>
      <c r="BK28">
        <f>_xlfn.XLOOKUP(FMP_Ranking[[#This Row],[FMP ID]],RawData[FMP_ID],RawData[Score 9])</f>
        <v>1</v>
      </c>
      <c r="BL28" s="250" t="str">
        <f>_xlfn.XLOOKUP(FMP_Ranking[[#This Row],[FMP ID]],RawData[FMP_ID],RawData[Multiple Benefits Description])</f>
        <v>None</v>
      </c>
      <c r="BM28" t="str">
        <f>_xlfn.XLOOKUP(FMP_Ranking[[#This Row],[FMP ID]],RawData[FMP_ID],RawData[Multiple Benefit Ranking])</f>
        <v>Project delivers benefits in 3 wider benefit categories</v>
      </c>
      <c r="BN28" s="252">
        <f>_xlfn.XLOOKUP(FMP_Ranking[[#This Row],[FMP ID]],RawData[FMP_ID],RawData[Score 10])</f>
        <v>7</v>
      </c>
      <c r="BO28">
        <f>_xlfn.XLOOKUP(FMP_Ranking[[#This Row],[FMP ID]],RawData[FMP_ID],RawData[O&amp;M Cost (Annual)])</f>
        <v>0</v>
      </c>
      <c r="BP28" t="str">
        <f>_xlfn.XLOOKUP(FMP_Ranking[[#This Row],[FMP ID]],RawData[FMP_ID],RawData[Operations and Maintenance Ranking])</f>
        <v>Project will require ongoing operation and maintenance outside of the owner’s regular maintenance practices;  long-term O&amp;M requirements are undefined; and/or high annual O&amp;M cost &gt; 1% of project (high);</v>
      </c>
      <c r="BQ28">
        <f>_xlfn.XLOOKUP(FMP_Ranking[[#This Row],[FMP ID]],RawData[FMP_ID],RawData[Score 11])</f>
        <v>4</v>
      </c>
      <c r="BR28" s="250" t="str">
        <f>_xlfn.XLOOKUP(FMP_Ranking[[#This Row],[FMP ID]],RawData[FMP_ID],RawData[Administrative, Regulatory and Other Obstacle Ranking])</f>
        <v>Project has a high number of administrative, regulatory and limitations / requirements</v>
      </c>
      <c r="BS28" s="252">
        <f>_xlfn.XLOOKUP(FMP_Ranking[[#This Row],[FMP ID]],RawData[FMP_ID],RawData[Score 12])</f>
        <v>2</v>
      </c>
      <c r="BT28" t="str">
        <f>_xlfn.XLOOKUP(FMP_Ranking[[#This Row],[FMP ID]],RawData[FMP_ID],RawData[Environmental Benefit Ranking])</f>
        <v xml:space="preserve">Project will deliver a moderate level of environmental benefits (2-3 categories) </v>
      </c>
      <c r="BU28">
        <f>_xlfn.XLOOKUP(FMP_Ranking[[#This Row],[FMP ID]],RawData[FMP_ID],RawData[Score 13])</f>
        <v>6</v>
      </c>
      <c r="BV28" s="250" t="str">
        <f>_xlfn.XLOOKUP(FMP_Ranking[[#This Row],[FMP ID]],RawData[FMP_ID],RawData[Environmental Impact Ranking])</f>
        <v>Project has no adverse environmental impacts</v>
      </c>
      <c r="BW28" s="252">
        <f>_xlfn.XLOOKUP(FMP_Ranking[[#This Row],[FMP ID]],RawData[FMP_ID],RawData[Score 14])</f>
        <v>10</v>
      </c>
      <c r="BX28">
        <f>_xlfn.XLOOKUP(FMP_Ranking[[#This Row],[FMP ID]],RawData[FMP_ID],RawData[Traffic Count for LWC Project])</f>
        <v>0</v>
      </c>
      <c r="BY28"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28">
        <f>_xlfn.XLOOKUP(FMP_Ranking[[#This Row],[FMP ID]],RawData[FMP_ID],RawData[Score 15])</f>
        <v>4</v>
      </c>
      <c r="CA28" s="250"/>
      <c r="CB2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6.1470245902588347</v>
      </c>
      <c r="CC28" s="263">
        <f>_xlfn.RANK.EQ(FMP_Ranking[[#This Row],[Weighted Score Based on Normalized Reported Factors]],FMP_Ranking[Weighted Score Based on Normalized Reported Factors],0)</f>
        <v>59</v>
      </c>
      <c r="CD2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68</v>
      </c>
      <c r="CE2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14.75</v>
      </c>
      <c r="CF28">
        <f>_xlfn.RANK.EQ(FMP_Ranking[[#This Row],[Project Details Weighted Score]],FMP_Ranking[Project Details Weighted Score],0)</f>
        <v>16</v>
      </c>
      <c r="CG28" s="262">
        <f>FMP_Ranking[[#This Row],[Project Details Weighted Score]]+FMP_Ranking[[#This Row],[Weighted Score Based on Normalized Reported Factors]]</f>
        <v>20.897024590258834</v>
      </c>
      <c r="CH28" s="245">
        <f>_xlfn.RANK.EQ(FMP_Ranking[[#This Row],[Total Score]],FMP_Ranking[Total Score],0)</f>
        <v>22</v>
      </c>
      <c r="CI2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6.1470245902588347</v>
      </c>
      <c r="CJ28" s="239"/>
      <c r="CK28" s="239"/>
      <c r="CT28"/>
    </row>
    <row r="29" spans="1:98" ht="12" customHeight="1" x14ac:dyDescent="0.25">
      <c r="A29" t="s">
        <v>1285</v>
      </c>
      <c r="B29">
        <f>_xlfn.XLOOKUP(FMP_Ranking[[#This Row],[FMP ID]],RawData[FMP_ID],RawData[RFPG_NUM])</f>
        <v>10</v>
      </c>
      <c r="C29" t="str">
        <f>_xlfn.XLOOKUP(FMP_Ranking[[#This Row],[FMP ID]],RawData[FMP_ID],RawData[FMP_NAME])</f>
        <v>FM 685 Crossing Improvements</v>
      </c>
      <c r="D29" t="str">
        <f>_xlfn.XLOOKUP(FMP_Ranking[[#This Row],[FMP ID]],RawData[FMP_ID],RawData[FMP_DESCR])</f>
        <v xml:space="preserve">Integreated with E. Pflugerville Prkwy improvement, 100 FT wide channel bench 1,700 LF, four 50 FT span bridge, 810 LF raised roadway
</v>
      </c>
      <c r="E29" s="247">
        <f>_xlfn.XLOOKUP(FMP_Ranking[[#This Row],[FMP ID]],RawData[FMP_ID],RawData[FMP_COST])</f>
        <v>7660000</v>
      </c>
      <c r="F29" s="344" t="str">
        <f>_xlfn.XLOOKUP(FMP_Ranking[[#This Row],[FMP ID]],RawData[FMP_ID],RawData[EMER_NEED])</f>
        <v>No</v>
      </c>
      <c r="G29" s="252">
        <f>IF(FMP_Ranking[[#This Row],[Emergency Need Raw]]="Yes",10,0)</f>
        <v>0</v>
      </c>
      <c r="H29" s="245">
        <f>_xlfn.XLOOKUP(FMP_Ranking[[#This Row],[FMP ID]],RawData[FMP_ID],RawData[STRUCT_100])</f>
        <v>13</v>
      </c>
      <c r="I29" s="245">
        <f>_xlfn.XLOOKUP(FMP_Ranking[[#This Row],[FMP ID]],RawData[FMP_ID],RawData[RES_STRUCT100])</f>
        <v>10</v>
      </c>
      <c r="J29">
        <f>_xlfn.XLOOKUP(FMP_Ranking[[#This Row],[FMP ID]],RawData[FMP_ID],RawData[POP100])</f>
        <v>47</v>
      </c>
      <c r="K29" s="245">
        <f>_xlfn.XLOOKUP(FMP_Ranking[[#This Row],[FMP ID]],RawData[FMP_ID],RawData[CRITFAC100])</f>
        <v>0</v>
      </c>
      <c r="L29">
        <f>_xlfn.XLOOKUP(FMP_Ranking[[#This Row],[FMP ID]],RawData[FMP_ID],RawData[LWC])</f>
        <v>0</v>
      </c>
      <c r="M29" s="245">
        <f>_xlfn.XLOOKUP(FMP_Ranking[[#This Row],[FMP ID]],RawData[FMP_ID],RawData[ROADCLS])</f>
        <v>0</v>
      </c>
      <c r="N29">
        <f>_xlfn.XLOOKUP(FMP_Ranking[[#This Row],[FMP ID]],RawData[FMP_ID],RawData[ROAD_MILES100])</f>
        <v>1.017730593681335</v>
      </c>
      <c r="O29" s="245">
        <f>_xlfn.XLOOKUP(FMP_Ranking[[#This Row],[FMP ID]],RawData[FMP_ID],RawData[FARMACRE100])</f>
        <v>178.1012268066406</v>
      </c>
      <c r="P29">
        <f>_xlfn.XLOOKUP(FMP_Ranking[[#This Row],[FMP ID]],RawData[FMP_ID],RawData[REDSTRUCT100])</f>
        <v>0</v>
      </c>
      <c r="Q29" s="245">
        <f>_xlfn.XLOOKUP(FMP_Ranking[[#This Row],[FMP ID]],RawData[FMP_ID],RawData[REMSTRC100])</f>
        <v>5</v>
      </c>
      <c r="R29" s="258">
        <f>IF(FMP_Ranking[[#This Row],[Structures 100 Raw]]=0,0,(IF(FMP_Ranking[[#This Row],[Removed Structures 100 Raw]]&gt;FMP_Ranking[[#This Row],[Structures 100 Raw]],100,FMP_Ranking[[#This Row],[Removed Structures 100 Raw]]/FMP_Ranking[[#This Row],[Structures 100 Raw]]*100)))</f>
        <v>38.461538461538467</v>
      </c>
      <c r="S29" s="245">
        <f>_xlfn.XLOOKUP(FMP_Ranking[[#This Row],[FMP ID]],RawData[FMP_ID],RawData[REMRESSTRC100])</f>
        <v>0</v>
      </c>
      <c r="T29" s="245">
        <f>_xlfn.XLOOKUP(FMP_Ranking[[#This Row],[FMP ID]],RawData[FMP_ID],RawData[REMPOP100])</f>
        <v>37</v>
      </c>
      <c r="U29">
        <f>_xlfn.XLOOKUP(FMP_Ranking[[#This Row],[FMP ID]],RawData[FMP_ID],RawData[REMCRITFAC100])</f>
        <v>0</v>
      </c>
      <c r="V29" s="245">
        <f>_xlfn.XLOOKUP(FMP_Ranking[[#This Row],[FMP ID]],RawData[FMP_ID],RawData[REMLWC100])</f>
        <v>1</v>
      </c>
      <c r="W29" s="245">
        <f>_xlfn.XLOOKUP(FMP_Ranking[[#This Row],[FMP ID]],RawData[FMP_ID],RawData[REMROADCLS])</f>
        <v>0</v>
      </c>
      <c r="X29">
        <f>_xlfn.XLOOKUP(FMP_Ranking[[#This Row],[FMP ID]],RawData[FMP_ID],RawData[REMRDLEN100])</f>
        <v>1</v>
      </c>
      <c r="Y29" s="245">
        <f>_xlfn.XLOOKUP(FMP_Ranking[[#This Row],[FMP ID]],RawData[FMP_ID],RawData[REMFRMACRE100])</f>
        <v>0</v>
      </c>
      <c r="Z29" s="255">
        <f>_xlfn.XLOOKUP(FMP_Ranking[[#This Row],[FMP ID]],RawData[FMP_ID],RawData[COSTSTRUCT])</f>
        <v>1532000</v>
      </c>
      <c r="AA29">
        <f>_xlfn.XLOOKUP(FMP_Ranking[[#This Row],[FMP ID]],RawData[FMP_ID],RawData[NATURE])</f>
        <v>0</v>
      </c>
      <c r="AB29" s="250">
        <f>_xlfn.XLOOKUP(FMP_Ranking[[#This Row],[FMP ID]],RawData[FMP_ID],RawData[BC_RATIO])</f>
        <v>0.10000000149011611</v>
      </c>
      <c r="AC29">
        <f>IF(FMP_Ranking[[#This Row],[BCA Raw]]&gt;1,1,0)</f>
        <v>0</v>
      </c>
      <c r="AD29" s="250" t="str">
        <f>_xlfn.XLOOKUP(FMP_Ranking[[#This Row],[FMP ID]],RawData[FMP_ID],RawData[WATER_SUP])</f>
        <v>No</v>
      </c>
      <c r="AE29" s="257">
        <f>IF(FMP_Ranking[[#This Row],[Water Supply Raw]]="Yes",1,0)</f>
        <v>0</v>
      </c>
      <c r="AF29">
        <f>_xlfn.XLOOKUP(FMP_Ranking[[#This Row],[FMP ID]],RawData[FMP_ID],RawData[Average Flood Depth (100yr)])</f>
        <v>4</v>
      </c>
      <c r="AG29" s="346" t="str">
        <f>_xlfn.XLOOKUP(FMP_Ranking[[#This Row],[FMP ID]],RawData[FMP_ID],RawData[PREPROJLOS])</f>
        <v>50% ACE</v>
      </c>
      <c r="AH29">
        <f>_xlfn.XLOOKUP(FMP_Ranking[[#This Row],[FMP ID]],RawData[FMP_ID],RawData[Score 1])</f>
        <v>10</v>
      </c>
      <c r="AI29" s="250">
        <f>_xlfn.XLOOKUP(FMP_Ranking[[#This Row],[FMP ID]],RawData[FMP_ID],RawData[Community Population Served])</f>
        <v>66884</v>
      </c>
      <c r="AJ29">
        <f>_xlfn.XLOOKUP(FMP_Ranking[[#This Row],[FMP ID]],RawData[FMP_ID],RawData[Flood Plain Population])</f>
        <v>29</v>
      </c>
      <c r="AK29" s="346" t="str">
        <f>_xlfn.XLOOKUP(FMP_Ranking[[#This Row],[FMP ID]],RawData[FMP_ID],RawData[Severity Ranking: Community Need (% Population)])</f>
        <v>&lt;25% of project community affected</v>
      </c>
      <c r="AL29" s="252">
        <f>_xlfn.XLOOKUP(FMP_Ranking[[#This Row],[FMP ID]],RawData[FMP_ID],RawData[Score 2])</f>
        <v>1</v>
      </c>
      <c r="AM29">
        <f>_xlfn.XLOOKUP(FMP_Ranking[[#This Row],[FMP ID]],RawData[FMP_ID],RawData['# of Structures Removed from 1% Annual Chance FP])</f>
        <v>5</v>
      </c>
      <c r="AN29" t="str">
        <f>_xlfn.XLOOKUP(FMP_Ranking[[#This Row],[FMP ID]],RawData[FMP_ID],RawData[Flood Risk Reduction])</f>
        <v>Reduced risk to &lt;50% of structures in floodplain</v>
      </c>
      <c r="AO29">
        <f>_xlfn.XLOOKUP(FMP_Ranking[[#This Row],[FMP ID]],RawData[FMP_ID],RawData[[Score 3 ]])</f>
        <v>4</v>
      </c>
      <c r="AP29" s="250">
        <f>_xlfn.XLOOKUP(FMP_Ranking[[#This Row],[FMP ID]],RawData[FMP_ID],RawData['# of Structures with Reduced 1% Annual Chance Flood Risk])</f>
        <v>5</v>
      </c>
      <c r="AQ29">
        <f>_xlfn.XLOOKUP(FMP_Ranking[[#This Row],[FMP ID]],RawData[FMP_ID],RawData[Pre-Project Damage $])</f>
        <v>19491</v>
      </c>
      <c r="AR29">
        <f>_xlfn.XLOOKUP(FMP_Ranking[[#This Row],[FMP ID]],RawData[FMP_ID],RawData[Post-Project Damage $])</f>
        <v>1304</v>
      </c>
      <c r="AS29" t="str">
        <f>_xlfn.XLOOKUP(FMP_Ranking[[#This Row],[FMP ID]],RawData[FMP_ID],RawData[Flood Damage Reduction])</f>
        <v>Flood damage reduction &gt; 75%</v>
      </c>
      <c r="AT29" s="252">
        <f>_xlfn.XLOOKUP(FMP_Ranking[[#This Row],[FMP ID]],RawData[FMP_ID],RawData[Score 4])</f>
        <v>8</v>
      </c>
      <c r="AU29">
        <f>_xlfn.XLOOKUP(FMP_Ranking[[#This Row],[FMP ID]],RawData[FMP_ID],RawData['# of Critical Faciliites Removed from 1% Annual Chance FP])</f>
        <v>0</v>
      </c>
      <c r="AV29" t="str">
        <f>_xlfn.XLOOKUP(FMP_Ranking[[#This Row],[FMP ID]],RawData[FMP_ID],RawData[Reduction in Critical Facilities Flood Risk])</f>
        <v>Reduced risk for 0 structures in floodplain</v>
      </c>
      <c r="AW29">
        <f>_xlfn.XLOOKUP(FMP_Ranking[[#This Row],[FMP ID]],RawData[FMP_ID],RawData[Score 5])</f>
        <v>0</v>
      </c>
      <c r="AX29" s="250">
        <f>_xlfn.XLOOKUP(FMP_Ranking[[#This Row],[FMP ID]],RawData[FMP_ID],RawData[Adjusted Injurt Risk (%)])</f>
        <v>101.5</v>
      </c>
      <c r="AY29" t="str">
        <f>_xlfn.XLOOKUP(FMP_Ranking[[#This Row],[FMP ID]],RawData[FMP_ID],RawData[Life and Safety Ranking (Injury/Loss of Life)2])</f>
        <v>Life/injury risk percentage &gt;50%</v>
      </c>
      <c r="AZ29" s="252">
        <f>_xlfn.XLOOKUP(FMP_Ranking[[#This Row],[FMP ID]],RawData[FMP_ID],RawData[Score 6])</f>
        <v>10</v>
      </c>
      <c r="BA29">
        <f>_xlfn.XLOOKUP(FMP_Ranking[[#This Row],[FMP ID]],RawData[FMP_ID],RawData[Water Supply Benefit in Acre-Feet])</f>
        <v>0</v>
      </c>
      <c r="BB29" t="str">
        <f>_xlfn.XLOOKUP(FMP_Ranking[[#This Row],[FMP ID]],RawData[FMP_ID],RawData[SourceID])</f>
        <v>N/A</v>
      </c>
      <c r="BC29" t="str">
        <f>_xlfn.XLOOKUP(FMP_Ranking[[#This Row],[FMP ID]],RawData[FMP_ID],RawData[WMS_ID])</f>
        <v>N/A</v>
      </c>
      <c r="BD29" t="str">
        <f>_xlfn.XLOOKUP(FMP_Ranking[[#This Row],[FMP ID]],RawData[FMP_ID],RawData[Water Supply Yield Ranking])</f>
        <v>No impact on water supply</v>
      </c>
      <c r="BE29">
        <f>_xlfn.XLOOKUP(FMP_Ranking[[#This Row],[FMP ID]],RawData[FMP_ID],RawData[Score 7])</f>
        <v>0</v>
      </c>
      <c r="BF29" s="250">
        <f>_xlfn.XLOOKUP(FMP_Ranking[[#This Row],[FMP ID]],RawData[FMP_ID],RawData[SVI])</f>
        <v>0.1925999969244003</v>
      </c>
      <c r="BG29" t="str">
        <f>_xlfn.XLOOKUP(FMP_Ranking[[#This Row],[FMP ID]],RawData[FMP_ID],RawData[Social Vulnerability Ranking])</f>
        <v>SVI between 0.01-0.25 (low vulnerability)</v>
      </c>
      <c r="BH29" s="252">
        <f>_xlfn.XLOOKUP(FMP_Ranking[[#This Row],[FMP ID]],RawData[FMP_ID],RawData[Score 8])</f>
        <v>1</v>
      </c>
      <c r="BI29">
        <f>_xlfn.XLOOKUP(FMP_Ranking[[#This Row],[FMP ID]],RawData[FMP_ID],RawData[% Nature Based Solution by Cost])</f>
        <v>0</v>
      </c>
      <c r="BJ29" t="str">
        <f>_xlfn.XLOOKUP(FMP_Ranking[[#This Row],[FMP ID]],RawData[FMP_ID],RawData[Nature-Based Solutions Ranking])</f>
        <v>&lt;25% of the project cost is nature-based</v>
      </c>
      <c r="BK29">
        <f>_xlfn.XLOOKUP(FMP_Ranking[[#This Row],[FMP ID]],RawData[FMP_ID],RawData[Score 9])</f>
        <v>1</v>
      </c>
      <c r="BL29" s="250" t="str">
        <f>_xlfn.XLOOKUP(FMP_Ranking[[#This Row],[FMP ID]],RawData[FMP_ID],RawData[Multiple Benefits Description])</f>
        <v>N/A</v>
      </c>
      <c r="BM29" t="str">
        <f>_xlfn.XLOOKUP(FMP_Ranking[[#This Row],[FMP ID]],RawData[FMP_ID],RawData[Multiple Benefit Ranking])</f>
        <v>Project does not deliver any wider benefits</v>
      </c>
      <c r="BN29" s="252">
        <f>_xlfn.XLOOKUP(FMP_Ranking[[#This Row],[FMP ID]],RawData[FMP_ID],RawData[Score 10])</f>
        <v>0</v>
      </c>
      <c r="BO29">
        <f>_xlfn.XLOOKUP(FMP_Ranking[[#This Row],[FMP ID]],RawData[FMP_ID],RawData[O&amp;M Cost (Annual)])</f>
        <v>0</v>
      </c>
      <c r="BP29" t="str">
        <f>_xlfn.XLOOKUP(FMP_Ranking[[#This Row],[FMP ID]],RawData[FMP_ID],RawData[Operations and Maintenance Ranking])</f>
        <v>Project requires regular, ongoing operation and maintenance; and/or O&amp;M requirements are well defined (Regular);</v>
      </c>
      <c r="BQ29">
        <f>_xlfn.XLOOKUP(FMP_Ranking[[#This Row],[FMP ID]],RawData[FMP_ID],RawData[Score 11])</f>
        <v>7</v>
      </c>
      <c r="BR29" s="250" t="str">
        <f>_xlfn.XLOOKUP(FMP_Ranking[[#This Row],[FMP ID]],RawData[FMP_ID],RawData[Administrative, Regulatory and Other Obstacle Ranking])</f>
        <v>Project has a typical number of administrative, regulatory and limitations / requirements</v>
      </c>
      <c r="BS29" s="252">
        <f>_xlfn.XLOOKUP(FMP_Ranking[[#This Row],[FMP ID]],RawData[FMP_ID],RawData[Score 12])</f>
        <v>6</v>
      </c>
      <c r="BT29" t="str">
        <f>_xlfn.XLOOKUP(FMP_Ranking[[#This Row],[FMP ID]],RawData[FMP_ID],RawData[Environmental Benefit Ranking])</f>
        <v>Project does not provide any environmental benefits</v>
      </c>
      <c r="BU29">
        <f>_xlfn.XLOOKUP(FMP_Ranking[[#This Row],[FMP ID]],RawData[FMP_ID],RawData[Score 13])</f>
        <v>0</v>
      </c>
      <c r="BV29" s="250" t="str">
        <f>_xlfn.XLOOKUP(FMP_Ranking[[#This Row],[FMP ID]],RawData[FMP_ID],RawData[Environmental Impact Ranking])</f>
        <v>Project has no adverse environmental impacts</v>
      </c>
      <c r="BW29" s="252">
        <f>_xlfn.XLOOKUP(FMP_Ranking[[#This Row],[FMP ID]],RawData[FMP_ID],RawData[Score 14])</f>
        <v>10</v>
      </c>
      <c r="BX29">
        <f>_xlfn.XLOOKUP(FMP_Ranking[[#This Row],[FMP ID]],RawData[FMP_ID],RawData[Traffic Count for LWC Project])</f>
        <v>24318</v>
      </c>
      <c r="BY29"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29">
        <f>_xlfn.XLOOKUP(FMP_Ranking[[#This Row],[FMP ID]],RawData[FMP_ID],RawData[Score 15])</f>
        <v>10</v>
      </c>
      <c r="CA29" s="250"/>
      <c r="CB2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4.3460448771873521</v>
      </c>
      <c r="CC29" s="263">
        <f>_xlfn.RANK.EQ(FMP_Ranking[[#This Row],[Weighted Score Based on Normalized Reported Factors]],FMP_Ranking[Weighted Score Based on Normalized Reported Factors],0)</f>
        <v>77</v>
      </c>
      <c r="CD2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68</v>
      </c>
      <c r="CE2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16.5</v>
      </c>
      <c r="CF29">
        <f>_xlfn.RANK.EQ(FMP_Ranking[[#This Row],[Project Details Weighted Score]],FMP_Ranking[Project Details Weighted Score],0)</f>
        <v>2</v>
      </c>
      <c r="CG29" s="262">
        <f>FMP_Ranking[[#This Row],[Project Details Weighted Score]]+FMP_Ranking[[#This Row],[Weighted Score Based on Normalized Reported Factors]]</f>
        <v>20.846044877187353</v>
      </c>
      <c r="CH29" s="245">
        <f>_xlfn.RANK.EQ(FMP_Ranking[[#This Row],[Total Score]],FMP_Ranking[Total Score],0)</f>
        <v>23</v>
      </c>
      <c r="CI2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4.3460448771873521</v>
      </c>
      <c r="CJ29" s="239"/>
      <c r="CK29" s="239"/>
      <c r="CT29"/>
    </row>
    <row r="30" spans="1:98" ht="12" customHeight="1" x14ac:dyDescent="0.25">
      <c r="A30" t="s">
        <v>1649</v>
      </c>
      <c r="B30">
        <f>_xlfn.XLOOKUP(FMP_Ranking[[#This Row],[FMP ID]],RawData[FMP_ID],RawData[RFPG_NUM])</f>
        <v>11</v>
      </c>
      <c r="C30" t="str">
        <f>_xlfn.XLOOKUP(FMP_Ranking[[#This Row],[FMP ID]],RawData[FMP_ID],RawData[FMP_NAME])</f>
        <v>City of Victoria Channel and Bridge Modifications on State Highway 87 Project</v>
      </c>
      <c r="D30" t="str">
        <f>_xlfn.XLOOKUP(FMP_Ranking[[#This Row],[FMP ID]],RawData[FMP_ID],RawData[FMP_DESCR])</f>
        <v>Proposed channel and bridge modification project. The design modification consists of adding two additional piers to the right and left overbanks of the bridge.</v>
      </c>
      <c r="E30" s="247">
        <f>_xlfn.XLOOKUP(FMP_Ranking[[#This Row],[FMP ID]],RawData[FMP_ID],RawData[FMP_COST])</f>
        <v>8350000</v>
      </c>
      <c r="F30" s="344" t="str">
        <f>_xlfn.XLOOKUP(FMP_Ranking[[#This Row],[FMP ID]],RawData[FMP_ID],RawData[EMER_NEED])</f>
        <v>No</v>
      </c>
      <c r="G30" s="252">
        <f>IF(FMP_Ranking[[#This Row],[Emergency Need Raw]]="Yes",10,0)</f>
        <v>0</v>
      </c>
      <c r="H30" s="245">
        <f>_xlfn.XLOOKUP(FMP_Ranking[[#This Row],[FMP ID]],RawData[FMP_ID],RawData[STRUCT_100])</f>
        <v>2</v>
      </c>
      <c r="I30" s="245">
        <f>_xlfn.XLOOKUP(FMP_Ranking[[#This Row],[FMP ID]],RawData[FMP_ID],RawData[RES_STRUCT100])</f>
        <v>2</v>
      </c>
      <c r="J30">
        <f>_xlfn.XLOOKUP(FMP_Ranking[[#This Row],[FMP ID]],RawData[FMP_ID],RawData[POP100])</f>
        <v>2</v>
      </c>
      <c r="K30" s="245">
        <f>_xlfn.XLOOKUP(FMP_Ranking[[#This Row],[FMP ID]],RawData[FMP_ID],RawData[CRITFAC100])</f>
        <v>0</v>
      </c>
      <c r="L30">
        <f>_xlfn.XLOOKUP(FMP_Ranking[[#This Row],[FMP ID]],RawData[FMP_ID],RawData[LWC])</f>
        <v>0</v>
      </c>
      <c r="M30" s="245">
        <f>_xlfn.XLOOKUP(FMP_Ranking[[#This Row],[FMP ID]],RawData[FMP_ID],RawData[ROADCLS])</f>
        <v>0</v>
      </c>
      <c r="N30">
        <f>_xlfn.XLOOKUP(FMP_Ranking[[#This Row],[FMP ID]],RawData[FMP_ID],RawData[ROAD_MILES100])</f>
        <v>0.10755400359630581</v>
      </c>
      <c r="O30" s="245">
        <f>_xlfn.XLOOKUP(FMP_Ranking[[#This Row],[FMP ID]],RawData[FMP_ID],RawData[FARMACRE100])</f>
        <v>67.811965942382813</v>
      </c>
      <c r="P30">
        <f>_xlfn.XLOOKUP(FMP_Ranking[[#This Row],[FMP ID]],RawData[FMP_ID],RawData[REDSTRUCT100])</f>
        <v>2</v>
      </c>
      <c r="Q30" s="245">
        <f>_xlfn.XLOOKUP(FMP_Ranking[[#This Row],[FMP ID]],RawData[FMP_ID],RawData[REMSTRC100])</f>
        <v>2</v>
      </c>
      <c r="R30" s="258">
        <f>IF(FMP_Ranking[[#This Row],[Structures 100 Raw]]=0,0,(IF(FMP_Ranking[[#This Row],[Removed Structures 100 Raw]]&gt;FMP_Ranking[[#This Row],[Structures 100 Raw]],100,FMP_Ranking[[#This Row],[Removed Structures 100 Raw]]/FMP_Ranking[[#This Row],[Structures 100 Raw]]*100)))</f>
        <v>100</v>
      </c>
      <c r="S30" s="245">
        <f>_xlfn.XLOOKUP(FMP_Ranking[[#This Row],[FMP ID]],RawData[FMP_ID],RawData[REMRESSTRC100])</f>
        <v>2</v>
      </c>
      <c r="T30" s="245">
        <f>_xlfn.XLOOKUP(FMP_Ranking[[#This Row],[FMP ID]],RawData[FMP_ID],RawData[REMPOP100])</f>
        <v>4</v>
      </c>
      <c r="U30">
        <f>_xlfn.XLOOKUP(FMP_Ranking[[#This Row],[FMP ID]],RawData[FMP_ID],RawData[REMCRITFAC100])</f>
        <v>0</v>
      </c>
      <c r="V30" s="245">
        <f>_xlfn.XLOOKUP(FMP_Ranking[[#This Row],[FMP ID]],RawData[FMP_ID],RawData[REMLWC100])</f>
        <v>0</v>
      </c>
      <c r="W30" s="245">
        <f>_xlfn.XLOOKUP(FMP_Ranking[[#This Row],[FMP ID]],RawData[FMP_ID],RawData[REMROADCLS])</f>
        <v>0</v>
      </c>
      <c r="X30">
        <f>_xlfn.XLOOKUP(FMP_Ranking[[#This Row],[FMP ID]],RawData[FMP_ID],RawData[REMRDLEN100])</f>
        <v>0</v>
      </c>
      <c r="Y30" s="245">
        <f>_xlfn.XLOOKUP(FMP_Ranking[[#This Row],[FMP ID]],RawData[FMP_ID],RawData[REMFRMACRE100])</f>
        <v>0</v>
      </c>
      <c r="Z30" s="255">
        <f>_xlfn.XLOOKUP(FMP_Ranking[[#This Row],[FMP ID]],RawData[FMP_ID],RawData[COSTSTRUCT])</f>
        <v>4175000</v>
      </c>
      <c r="AA30">
        <f>_xlfn.XLOOKUP(FMP_Ranking[[#This Row],[FMP ID]],RawData[FMP_ID],RawData[NATURE])</f>
        <v>2.0999999046325679</v>
      </c>
      <c r="AB30" s="250">
        <f>_xlfn.XLOOKUP(FMP_Ranking[[#This Row],[FMP ID]],RawData[FMP_ID],RawData[BC_RATIO])</f>
        <v>0.25</v>
      </c>
      <c r="AC30">
        <f>IF(FMP_Ranking[[#This Row],[BCA Raw]]&gt;1,1,0)</f>
        <v>0</v>
      </c>
      <c r="AD30" s="250" t="str">
        <f>_xlfn.XLOOKUP(FMP_Ranking[[#This Row],[FMP ID]],RawData[FMP_ID],RawData[WATER_SUP])</f>
        <v>No</v>
      </c>
      <c r="AE30" s="257">
        <f>IF(FMP_Ranking[[#This Row],[Water Supply Raw]]="Yes",1,0)</f>
        <v>0</v>
      </c>
      <c r="AF30">
        <f>_xlfn.XLOOKUP(FMP_Ranking[[#This Row],[FMP ID]],RawData[FMP_ID],RawData[Average Flood Depth (100yr)])</f>
        <v>1.700000047683716</v>
      </c>
      <c r="AG30" s="346" t="str">
        <f>_xlfn.XLOOKUP(FMP_Ranking[[#This Row],[FMP ID]],RawData[FMP_ID],RawData[PREPROJLOS])</f>
        <v>100-year</v>
      </c>
      <c r="AH30">
        <f>_xlfn.XLOOKUP(FMP_Ranking[[#This Row],[FMP ID]],RawData[FMP_ID],RawData[Score 1])</f>
        <v>6</v>
      </c>
      <c r="AI30" s="250">
        <f>_xlfn.XLOOKUP(FMP_Ranking[[#This Row],[FMP ID]],RawData[FMP_ID],RawData[Community Population Served])</f>
        <v>66974</v>
      </c>
      <c r="AJ30">
        <f>_xlfn.XLOOKUP(FMP_Ranking[[#This Row],[FMP ID]],RawData[FMP_ID],RawData[Flood Plain Population])</f>
        <v>2</v>
      </c>
      <c r="AK30" s="346" t="str">
        <f>_xlfn.XLOOKUP(FMP_Ranking[[#This Row],[FMP ID]],RawData[FMP_ID],RawData[Severity Ranking: Community Need (% Population)])</f>
        <v>&gt;75% of project community affected (by population)</v>
      </c>
      <c r="AL30" s="252">
        <f>_xlfn.XLOOKUP(FMP_Ranking[[#This Row],[FMP ID]],RawData[FMP_ID],RawData[Score 2])</f>
        <v>10</v>
      </c>
      <c r="AM30">
        <f>_xlfn.XLOOKUP(FMP_Ranking[[#This Row],[FMP ID]],RawData[FMP_ID],RawData['# of Structures Removed from 1% Annual Chance FP])</f>
        <v>2</v>
      </c>
      <c r="AN30" t="str">
        <f>_xlfn.XLOOKUP(FMP_Ranking[[#This Row],[FMP ID]],RawData[FMP_ID],RawData[Flood Risk Reduction])</f>
        <v>Reduced risk to &gt;75% of structures in floodplain</v>
      </c>
      <c r="AO30">
        <f>_xlfn.XLOOKUP(FMP_Ranking[[#This Row],[FMP ID]],RawData[FMP_ID],RawData[[Score 3 ]])</f>
        <v>10</v>
      </c>
      <c r="AP30" s="250">
        <f>_xlfn.XLOOKUP(FMP_Ranking[[#This Row],[FMP ID]],RawData[FMP_ID],RawData['# of Structures with Reduced 1% Annual Chance Flood Risk])</f>
        <v>2</v>
      </c>
      <c r="AQ30">
        <f>_xlfn.XLOOKUP(FMP_Ranking[[#This Row],[FMP ID]],RawData[FMP_ID],RawData[Pre-Project Damage $])</f>
        <v>41800</v>
      </c>
      <c r="AR30">
        <f>_xlfn.XLOOKUP(FMP_Ranking[[#This Row],[FMP ID]],RawData[FMP_ID],RawData[Post-Project Damage $])</f>
        <v>19600</v>
      </c>
      <c r="AS30" t="str">
        <f>_xlfn.XLOOKUP(FMP_Ranking[[#This Row],[FMP ID]],RawData[FMP_ID],RawData[Flood Damage Reduction])</f>
        <v>Flood damage reduction &gt; 50%</v>
      </c>
      <c r="AT30" s="252">
        <f>_xlfn.XLOOKUP(FMP_Ranking[[#This Row],[FMP ID]],RawData[FMP_ID],RawData[Score 4])</f>
        <v>6</v>
      </c>
      <c r="AU30">
        <f>_xlfn.XLOOKUP(FMP_Ranking[[#This Row],[FMP ID]],RawData[FMP_ID],RawData['# of Critical Faciliites Removed from 1% Annual Chance FP])</f>
        <v>0</v>
      </c>
      <c r="AV30" t="str">
        <f>_xlfn.XLOOKUP(FMP_Ranking[[#This Row],[FMP ID]],RawData[FMP_ID],RawData[Reduction in Critical Facilities Flood Risk])</f>
        <v>Reduced risk for 0 structures in floodplain</v>
      </c>
      <c r="AW30">
        <f>_xlfn.XLOOKUP(FMP_Ranking[[#This Row],[FMP ID]],RawData[FMP_ID],RawData[Score 5])</f>
        <v>0</v>
      </c>
      <c r="AX30" s="250">
        <f>_xlfn.XLOOKUP(FMP_Ranking[[#This Row],[FMP ID]],RawData[FMP_ID],RawData[Adjusted Injurt Risk (%)])</f>
        <v>33.75</v>
      </c>
      <c r="AY30" t="str">
        <f>_xlfn.XLOOKUP(FMP_Ranking[[#This Row],[FMP ID]],RawData[FMP_ID],RawData[Life and Safety Ranking (Injury/Loss of Life)2])</f>
        <v>Life/injury risk percentage &gt;30%</v>
      </c>
      <c r="AZ30" s="252">
        <f>_xlfn.XLOOKUP(FMP_Ranking[[#This Row],[FMP ID]],RawData[FMP_ID],RawData[Score 6])</f>
        <v>6</v>
      </c>
      <c r="BA30">
        <f>_xlfn.XLOOKUP(FMP_Ranking[[#This Row],[FMP ID]],RawData[FMP_ID],RawData[Water Supply Benefit in Acre-Feet])</f>
        <v>0</v>
      </c>
      <c r="BB30">
        <f>_xlfn.XLOOKUP(FMP_Ranking[[#This Row],[FMP ID]],RawData[FMP_ID],RawData[SourceID])</f>
        <v>0</v>
      </c>
      <c r="BC30">
        <f>_xlfn.XLOOKUP(FMP_Ranking[[#This Row],[FMP ID]],RawData[FMP_ID],RawData[WMS_ID])</f>
        <v>0</v>
      </c>
      <c r="BD30" t="str">
        <f>_xlfn.XLOOKUP(FMP_Ranking[[#This Row],[FMP ID]],RawData[FMP_ID],RawData[Water Supply Yield Ranking])</f>
        <v>No impact on water supply</v>
      </c>
      <c r="BE30">
        <f>_xlfn.XLOOKUP(FMP_Ranking[[#This Row],[FMP ID]],RawData[FMP_ID],RawData[Score 7])</f>
        <v>0</v>
      </c>
      <c r="BF30" s="250">
        <f>_xlfn.XLOOKUP(FMP_Ranking[[#This Row],[FMP ID]],RawData[FMP_ID],RawData[SVI])</f>
        <v>0.1284999996423721</v>
      </c>
      <c r="BG30" t="str">
        <f>_xlfn.XLOOKUP(FMP_Ranking[[#This Row],[FMP ID]],RawData[FMP_ID],RawData[Social Vulnerability Ranking])</f>
        <v>SVI between 0.01-0.25 (low vulnerability)</v>
      </c>
      <c r="BH30" s="252">
        <f>_xlfn.XLOOKUP(FMP_Ranking[[#This Row],[FMP ID]],RawData[FMP_ID],RawData[Score 8])</f>
        <v>1</v>
      </c>
      <c r="BI30">
        <f>_xlfn.XLOOKUP(FMP_Ranking[[#This Row],[FMP ID]],RawData[FMP_ID],RawData[% Nature Based Solution by Cost])</f>
        <v>2.0999999716877941E-2</v>
      </c>
      <c r="BJ30" t="str">
        <f>_xlfn.XLOOKUP(FMP_Ranking[[#This Row],[FMP ID]],RawData[FMP_ID],RawData[Nature-Based Solutions Ranking])</f>
        <v>&lt;25% of the project cost is nature-based</v>
      </c>
      <c r="BK30">
        <f>_xlfn.XLOOKUP(FMP_Ranking[[#This Row],[FMP ID]],RawData[FMP_ID],RawData[Score 9])</f>
        <v>1</v>
      </c>
      <c r="BL30" s="250" t="str">
        <f>_xlfn.XLOOKUP(FMP_Ranking[[#This Row],[FMP ID]],RawData[FMP_ID],RawData[Multiple Benefits Description])</f>
        <v>Reduces severity and frequency of flooding along SH 87 and Nursery Drive, minimizes environmental effects by requiring less land to address flooding</v>
      </c>
      <c r="BM30" t="str">
        <f>_xlfn.XLOOKUP(FMP_Ranking[[#This Row],[FMP ID]],RawData[FMP_ID],RawData[Multiple Benefit Ranking])</f>
        <v>Project delivers benefits in 2 wider benefit categories</v>
      </c>
      <c r="BN30" s="252">
        <f>_xlfn.XLOOKUP(FMP_Ranking[[#This Row],[FMP ID]],RawData[FMP_ID],RawData[Score 10])</f>
        <v>4</v>
      </c>
      <c r="BO30">
        <f>_xlfn.XLOOKUP(FMP_Ranking[[#This Row],[FMP ID]],RawData[FMP_ID],RawData[O&amp;M Cost (Annual)])</f>
        <v>42000</v>
      </c>
      <c r="BP30" t="str">
        <f>_xlfn.XLOOKUP(FMP_Ranking[[#This Row],[FMP ID]],RawData[FMP_ID],RawData[Operations and Maintenance Ranking])</f>
        <v>Project requires regular, ongoing operation and maintenance; and/or O&amp;M requirements are well defined (Regular);</v>
      </c>
      <c r="BQ30">
        <f>_xlfn.XLOOKUP(FMP_Ranking[[#This Row],[FMP ID]],RawData[FMP_ID],RawData[Score 11])</f>
        <v>7</v>
      </c>
      <c r="BR30" s="250" t="str">
        <f>_xlfn.XLOOKUP(FMP_Ranking[[#This Row],[FMP ID]],RawData[FMP_ID],RawData[Administrative, Regulatory and Other Obstacle Ranking])</f>
        <v>Project has a typical number of administrative, regulatory and limitations / requirements</v>
      </c>
      <c r="BS30" s="252">
        <f>_xlfn.XLOOKUP(FMP_Ranking[[#This Row],[FMP ID]],RawData[FMP_ID],RawData[Score 12])</f>
        <v>6</v>
      </c>
      <c r="BT30" t="str">
        <f>_xlfn.XLOOKUP(FMP_Ranking[[#This Row],[FMP ID]],RawData[FMP_ID],RawData[Environmental Benefit Ranking])</f>
        <v>Project does not provide any environmental benefits</v>
      </c>
      <c r="BU30">
        <f>_xlfn.XLOOKUP(FMP_Ranking[[#This Row],[FMP ID]],RawData[FMP_ID],RawData[Score 13])</f>
        <v>0</v>
      </c>
      <c r="BV30" s="250" t="str">
        <f>_xlfn.XLOOKUP(FMP_Ranking[[#This Row],[FMP ID]],RawData[FMP_ID],RawData[Environmental Impact Ranking])</f>
        <v>Project will have adverse environmental impacts in 1 environmental category</v>
      </c>
      <c r="BW30" s="252">
        <f>_xlfn.XLOOKUP(FMP_Ranking[[#This Row],[FMP ID]],RawData[FMP_ID],RawData[Score 14])</f>
        <v>6</v>
      </c>
      <c r="BX30">
        <f>_xlfn.XLOOKUP(FMP_Ranking[[#This Row],[FMP ID]],RawData[FMP_ID],RawData[Traffic Count for LWC Project])</f>
        <v>0</v>
      </c>
      <c r="BY30" t="str">
        <f>_xlfn.XLOOKUP(FMP_Ranking[[#This Row],[FMP ID]],RawData[FMP_ID],RawData[Mobility Ranking])</f>
        <v>Project provides no change to major, minor, or emergency access routes in the project area.</v>
      </c>
      <c r="BZ30">
        <f>_xlfn.XLOOKUP(FMP_Ranking[[#This Row],[FMP ID]],RawData[FMP_ID],RawData[Score 15])</f>
        <v>0</v>
      </c>
      <c r="CA30" s="250"/>
      <c r="CB3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10.268073693284302</v>
      </c>
      <c r="CC30" s="263">
        <f>_xlfn.RANK.EQ(FMP_Ranking[[#This Row],[Weighted Score Based on Normalized Reported Factors]],FMP_Ranking[Weighted Score Based on Normalized Reported Factors],0)</f>
        <v>18</v>
      </c>
      <c r="CD3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63</v>
      </c>
      <c r="CE3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10.5</v>
      </c>
      <c r="CF30">
        <f>_xlfn.RANK.EQ(FMP_Ranking[[#This Row],[Project Details Weighted Score]],FMP_Ranking[Project Details Weighted Score],0)</f>
        <v>71</v>
      </c>
      <c r="CG30" s="262">
        <f>FMP_Ranking[[#This Row],[Project Details Weighted Score]]+FMP_Ranking[[#This Row],[Weighted Score Based on Normalized Reported Factors]]</f>
        <v>20.7680736932843</v>
      </c>
      <c r="CH30" s="245">
        <f>_xlfn.RANK.EQ(FMP_Ranking[[#This Row],[Total Score]],FMP_Ranking[Total Score],0)</f>
        <v>24</v>
      </c>
      <c r="CI3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10.268073693284302</v>
      </c>
      <c r="CJ30" s="239"/>
      <c r="CK30" s="239"/>
      <c r="CT30"/>
    </row>
    <row r="31" spans="1:98" ht="12" customHeight="1" x14ac:dyDescent="0.25">
      <c r="A31" t="s">
        <v>1768</v>
      </c>
      <c r="B31">
        <f>_xlfn.XLOOKUP(FMP_Ranking[[#This Row],[FMP ID]],RawData[FMP_ID],RawData[RFPG_NUM])</f>
        <v>12</v>
      </c>
      <c r="C31" t="str">
        <f>_xlfn.XLOOKUP(FMP_Ranking[[#This Row],[FMP ID]],RawData[FMP_ID],RawData[FMP_NAME])</f>
        <v>Lewis Creek Tributary 2 Alternative 1 &amp; 2</v>
      </c>
      <c r="D31" t="str">
        <f>_xlfn.XLOOKUP(FMP_Ranking[[#This Row],[FMP ID]],RawData[FMP_ID],RawData[FMP_DESCR])</f>
        <v>Channel widening/lowering, culvert improvement, roadway improvement</v>
      </c>
      <c r="E31" s="247">
        <f>_xlfn.XLOOKUP(FMP_Ranking[[#This Row],[FMP ID]],RawData[FMP_ID],RawData[FMP_COST])</f>
        <v>2939381</v>
      </c>
      <c r="F31" s="344" t="str">
        <f>_xlfn.XLOOKUP(FMP_Ranking[[#This Row],[FMP ID]],RawData[FMP_ID],RawData[EMER_NEED])</f>
        <v>No</v>
      </c>
      <c r="G31" s="252">
        <f>IF(FMP_Ranking[[#This Row],[Emergency Need Raw]]="Yes",10,0)</f>
        <v>0</v>
      </c>
      <c r="H31" s="245">
        <f>_xlfn.XLOOKUP(FMP_Ranking[[#This Row],[FMP ID]],RawData[FMP_ID],RawData[STRUCT_100])</f>
        <v>21</v>
      </c>
      <c r="I31" s="245">
        <f>_xlfn.XLOOKUP(FMP_Ranking[[#This Row],[FMP ID]],RawData[FMP_ID],RawData[RES_STRUCT100])</f>
        <v>20</v>
      </c>
      <c r="J31">
        <f>_xlfn.XLOOKUP(FMP_Ranking[[#This Row],[FMP ID]],RawData[FMP_ID],RawData[POP100])</f>
        <v>21</v>
      </c>
      <c r="K31" s="245">
        <f>_xlfn.XLOOKUP(FMP_Ranking[[#This Row],[FMP ID]],RawData[FMP_ID],RawData[CRITFAC100])</f>
        <v>0</v>
      </c>
      <c r="L31">
        <f>_xlfn.XLOOKUP(FMP_Ranking[[#This Row],[FMP ID]],RawData[FMP_ID],RawData[LWC])</f>
        <v>0</v>
      </c>
      <c r="M31" s="245">
        <f>_xlfn.XLOOKUP(FMP_Ranking[[#This Row],[FMP ID]],RawData[FMP_ID],RawData[ROADCLS])</f>
        <v>2</v>
      </c>
      <c r="N31">
        <f>_xlfn.XLOOKUP(FMP_Ranking[[#This Row],[FMP ID]],RawData[FMP_ID],RawData[ROAD_MILES100])</f>
        <v>4.3000001460313797E-2</v>
      </c>
      <c r="O31" s="245">
        <f>_xlfn.XLOOKUP(FMP_Ranking[[#This Row],[FMP ID]],RawData[FMP_ID],RawData[FARMACRE100])</f>
        <v>0.22239500284194949</v>
      </c>
      <c r="P31">
        <f>_xlfn.XLOOKUP(FMP_Ranking[[#This Row],[FMP ID]],RawData[FMP_ID],RawData[REDSTRUCT100])</f>
        <v>0</v>
      </c>
      <c r="Q31" s="245">
        <f>_xlfn.XLOOKUP(FMP_Ranking[[#This Row],[FMP ID]],RawData[FMP_ID],RawData[REMSTRC100])</f>
        <v>15</v>
      </c>
      <c r="R31" s="258">
        <f>IF(FMP_Ranking[[#This Row],[Structures 100 Raw]]=0,0,(IF(FMP_Ranking[[#This Row],[Removed Structures 100 Raw]]&gt;FMP_Ranking[[#This Row],[Structures 100 Raw]],100,FMP_Ranking[[#This Row],[Removed Structures 100 Raw]]/FMP_Ranking[[#This Row],[Structures 100 Raw]]*100)))</f>
        <v>71.428571428571431</v>
      </c>
      <c r="S31" s="245">
        <f>_xlfn.XLOOKUP(FMP_Ranking[[#This Row],[FMP ID]],RawData[FMP_ID],RawData[REMRESSTRC100])</f>
        <v>0</v>
      </c>
      <c r="T31" s="245">
        <f>_xlfn.XLOOKUP(FMP_Ranking[[#This Row],[FMP ID]],RawData[FMP_ID],RawData[REMPOP100])</f>
        <v>45</v>
      </c>
      <c r="U31">
        <f>_xlfn.XLOOKUP(FMP_Ranking[[#This Row],[FMP ID]],RawData[FMP_ID],RawData[REMCRITFAC100])</f>
        <v>0</v>
      </c>
      <c r="V31" s="245">
        <f>_xlfn.XLOOKUP(FMP_Ranking[[#This Row],[FMP ID]],RawData[FMP_ID],RawData[REMLWC100])</f>
        <v>0</v>
      </c>
      <c r="W31" s="245">
        <f>_xlfn.XLOOKUP(FMP_Ranking[[#This Row],[FMP ID]],RawData[FMP_ID],RawData[REMROADCLS])</f>
        <v>0</v>
      </c>
      <c r="X31">
        <f>_xlfn.XLOOKUP(FMP_Ranking[[#This Row],[FMP ID]],RawData[FMP_ID],RawData[REMRDLEN100])</f>
        <v>0</v>
      </c>
      <c r="Y31" s="245">
        <f>_xlfn.XLOOKUP(FMP_Ranking[[#This Row],[FMP ID]],RawData[FMP_ID],RawData[REMFRMACRE100])</f>
        <v>0.22239500284194949</v>
      </c>
      <c r="Z31" s="255">
        <f>_xlfn.XLOOKUP(FMP_Ranking[[#This Row],[FMP ID]],RawData[FMP_ID],RawData[COSTSTRUCT])</f>
        <v>70242</v>
      </c>
      <c r="AA31">
        <f>_xlfn.XLOOKUP(FMP_Ranking[[#This Row],[FMP ID]],RawData[FMP_ID],RawData[NATURE])</f>
        <v>0</v>
      </c>
      <c r="AB31" s="250">
        <f>_xlfn.XLOOKUP(FMP_Ranking[[#This Row],[FMP ID]],RawData[FMP_ID],RawData[BC_RATIO])</f>
        <v>0.18999999761581421</v>
      </c>
      <c r="AC31">
        <f>IF(FMP_Ranking[[#This Row],[BCA Raw]]&gt;1,1,0)</f>
        <v>0</v>
      </c>
      <c r="AD31" s="250" t="str">
        <f>_xlfn.XLOOKUP(FMP_Ranking[[#This Row],[FMP ID]],RawData[FMP_ID],RawData[WATER_SUP])</f>
        <v>No</v>
      </c>
      <c r="AE31" s="257">
        <f>IF(FMP_Ranking[[#This Row],[Water Supply Raw]]="Yes",1,0)</f>
        <v>0</v>
      </c>
      <c r="AF31">
        <f>_xlfn.XLOOKUP(FMP_Ranking[[#This Row],[FMP ID]],RawData[FMP_ID],RawData[Average Flood Depth (100yr)])</f>
        <v>2.5</v>
      </c>
      <c r="AG31" s="346" t="str">
        <f>_xlfn.XLOOKUP(FMP_Ranking[[#This Row],[FMP ID]],RawData[FMP_ID],RawData[PREPROJLOS])</f>
        <v>Unknown</v>
      </c>
      <c r="AH31">
        <f>_xlfn.XLOOKUP(FMP_Ranking[[#This Row],[FMP ID]],RawData[FMP_ID],RawData[Score 1])</f>
        <v>8</v>
      </c>
      <c r="AI31" s="250">
        <f>_xlfn.XLOOKUP(FMP_Ranking[[#This Row],[FMP ID]],RawData[FMP_ID],RawData[Community Population Served])</f>
        <v>5867</v>
      </c>
      <c r="AJ31">
        <f>_xlfn.XLOOKUP(FMP_Ranking[[#This Row],[FMP ID]],RawData[FMP_ID],RawData[Flood Plain Population])</f>
        <v>63</v>
      </c>
      <c r="AK31" s="346" t="str">
        <f>_xlfn.XLOOKUP(FMP_Ranking[[#This Row],[FMP ID]],RawData[FMP_ID],RawData[Severity Ranking: Community Need (% Population)])</f>
        <v>&lt;25% of project community affected</v>
      </c>
      <c r="AL31" s="252">
        <f>_xlfn.XLOOKUP(FMP_Ranking[[#This Row],[FMP ID]],RawData[FMP_ID],RawData[Score 2])</f>
        <v>1</v>
      </c>
      <c r="AM31">
        <f>_xlfn.XLOOKUP(FMP_Ranking[[#This Row],[FMP ID]],RawData[FMP_ID],RawData['# of Structures Removed from 1% Annual Chance FP])</f>
        <v>15</v>
      </c>
      <c r="AN31" t="str">
        <f>_xlfn.XLOOKUP(FMP_Ranking[[#This Row],[FMP ID]],RawData[FMP_ID],RawData[Flood Risk Reduction])</f>
        <v>Reduced risk to &lt;50% of structures in floodplain</v>
      </c>
      <c r="AO31">
        <f>_xlfn.XLOOKUP(FMP_Ranking[[#This Row],[FMP ID]],RawData[FMP_ID],RawData[[Score 3 ]])</f>
        <v>4</v>
      </c>
      <c r="AP31" s="250">
        <f>_xlfn.XLOOKUP(FMP_Ranking[[#This Row],[FMP ID]],RawData[FMP_ID],RawData['# of Structures with Reduced 1% Annual Chance Flood Risk])</f>
        <v>38</v>
      </c>
      <c r="AQ31">
        <f>_xlfn.XLOOKUP(FMP_Ranking[[#This Row],[FMP ID]],RawData[FMP_ID],RawData[Pre-Project Damage $])</f>
        <v>0</v>
      </c>
      <c r="AR31">
        <f>_xlfn.XLOOKUP(FMP_Ranking[[#This Row],[FMP ID]],RawData[FMP_ID],RawData[Post-Project Damage $])</f>
        <v>0</v>
      </c>
      <c r="AS31">
        <f>_xlfn.XLOOKUP(FMP_Ranking[[#This Row],[FMP ID]],RawData[FMP_ID],RawData[Flood Damage Reduction])</f>
        <v>0</v>
      </c>
      <c r="AT31" s="252">
        <f>_xlfn.XLOOKUP(FMP_Ranking[[#This Row],[FMP ID]],RawData[FMP_ID],RawData[Score 4])</f>
        <v>0</v>
      </c>
      <c r="AU31">
        <f>_xlfn.XLOOKUP(FMP_Ranking[[#This Row],[FMP ID]],RawData[FMP_ID],RawData['# of Critical Faciliites Removed from 1% Annual Chance FP])</f>
        <v>0</v>
      </c>
      <c r="AV31" t="str">
        <f>_xlfn.XLOOKUP(FMP_Ranking[[#This Row],[FMP ID]],RawData[FMP_ID],RawData[Reduction in Critical Facilities Flood Risk])</f>
        <v>Reduced risk for 0 structures in floodplain</v>
      </c>
      <c r="AW31">
        <f>_xlfn.XLOOKUP(FMP_Ranking[[#This Row],[FMP ID]],RawData[FMP_ID],RawData[Score 5])</f>
        <v>0</v>
      </c>
      <c r="AX31" s="250">
        <f>_xlfn.XLOOKUP(FMP_Ranking[[#This Row],[FMP ID]],RawData[FMP_ID],RawData[Adjusted Injurt Risk (%)])</f>
        <v>162</v>
      </c>
      <c r="AY31" t="str">
        <f>_xlfn.XLOOKUP(FMP_Ranking[[#This Row],[FMP ID]],RawData[FMP_ID],RawData[Life and Safety Ranking (Injury/Loss of Life)2])</f>
        <v>Life/injury risk percentage &gt;50%</v>
      </c>
      <c r="AZ31" s="252">
        <f>_xlfn.XLOOKUP(FMP_Ranking[[#This Row],[FMP ID]],RawData[FMP_ID],RawData[Score 6])</f>
        <v>10</v>
      </c>
      <c r="BA31">
        <f>_xlfn.XLOOKUP(FMP_Ranking[[#This Row],[FMP ID]],RawData[FMP_ID],RawData[Water Supply Benefit in Acre-Feet])</f>
        <v>0</v>
      </c>
      <c r="BB31">
        <f>_xlfn.XLOOKUP(FMP_Ranking[[#This Row],[FMP ID]],RawData[FMP_ID],RawData[SourceID])</f>
        <v>0</v>
      </c>
      <c r="BC31">
        <f>_xlfn.XLOOKUP(FMP_Ranking[[#This Row],[FMP ID]],RawData[FMP_ID],RawData[WMS_ID])</f>
        <v>0</v>
      </c>
      <c r="BD31" t="str">
        <f>_xlfn.XLOOKUP(FMP_Ranking[[#This Row],[FMP ID]],RawData[FMP_ID],RawData[Water Supply Yield Ranking])</f>
        <v>No impact on water supply</v>
      </c>
      <c r="BE31">
        <f>_xlfn.XLOOKUP(FMP_Ranking[[#This Row],[FMP ID]],RawData[FMP_ID],RawData[Score 7])</f>
        <v>0</v>
      </c>
      <c r="BF31" s="250">
        <f>_xlfn.XLOOKUP(FMP_Ranking[[#This Row],[FMP ID]],RawData[FMP_ID],RawData[SVI])</f>
        <v>0.1212000027298927</v>
      </c>
      <c r="BG31" t="str">
        <f>_xlfn.XLOOKUP(FMP_Ranking[[#This Row],[FMP ID]],RawData[FMP_ID],RawData[Social Vulnerability Ranking])</f>
        <v>SVI between 0.01-0.25 (low vulnerability)</v>
      </c>
      <c r="BH31" s="252">
        <f>_xlfn.XLOOKUP(FMP_Ranking[[#This Row],[FMP ID]],RawData[FMP_ID],RawData[Score 8])</f>
        <v>1</v>
      </c>
      <c r="BI31">
        <f>_xlfn.XLOOKUP(FMP_Ranking[[#This Row],[FMP ID]],RawData[FMP_ID],RawData[% Nature Based Solution by Cost])</f>
        <v>9.7299995422363281</v>
      </c>
      <c r="BJ31" t="str">
        <f>_xlfn.XLOOKUP(FMP_Ranking[[#This Row],[FMP ID]],RawData[FMP_ID],RawData[Nature-Based Solutions Ranking])</f>
        <v>&lt;25% of the project cost is nature-based</v>
      </c>
      <c r="BK31">
        <f>_xlfn.XLOOKUP(FMP_Ranking[[#This Row],[FMP ID]],RawData[FMP_ID],RawData[Score 9])</f>
        <v>1</v>
      </c>
      <c r="BL31" s="250" t="str">
        <f>_xlfn.XLOOKUP(FMP_Ranking[[#This Row],[FMP ID]],RawData[FMP_ID],RawData[Multiple Benefits Description])</f>
        <v>Social and quality of life, Transportation</v>
      </c>
      <c r="BM31" t="str">
        <f>_xlfn.XLOOKUP(FMP_Ranking[[#This Row],[FMP ID]],RawData[FMP_ID],RawData[Multiple Benefit Ranking])</f>
        <v>Project delivers benefits in 2 wider benefit categories</v>
      </c>
      <c r="BN31" s="252">
        <f>_xlfn.XLOOKUP(FMP_Ranking[[#This Row],[FMP ID]],RawData[FMP_ID],RawData[Score 10])</f>
        <v>4</v>
      </c>
      <c r="BO31">
        <f>_xlfn.XLOOKUP(FMP_Ranking[[#This Row],[FMP ID]],RawData[FMP_ID],RawData[O&amp;M Cost (Annual)])</f>
        <v>0</v>
      </c>
      <c r="BP31">
        <f>_xlfn.XLOOKUP(FMP_Ranking[[#This Row],[FMP ID]],RawData[FMP_ID],RawData[Operations and Maintenance Ranking])</f>
        <v>0</v>
      </c>
      <c r="BQ31">
        <f>_xlfn.XLOOKUP(FMP_Ranking[[#This Row],[FMP ID]],RawData[FMP_ID],RawData[Score 11])</f>
        <v>0</v>
      </c>
      <c r="BR31" s="250" t="str">
        <f>_xlfn.XLOOKUP(FMP_Ranking[[#This Row],[FMP ID]],RawData[FMP_ID],RawData[Administrative, Regulatory and Other Obstacle Ranking])</f>
        <v>Project has few administrative, regulatory and implementation limitations / requirements</v>
      </c>
      <c r="BS31" s="252">
        <f>_xlfn.XLOOKUP(FMP_Ranking[[#This Row],[FMP ID]],RawData[FMP_ID],RawData[Score 12])</f>
        <v>10</v>
      </c>
      <c r="BT31" t="str">
        <f>_xlfn.XLOOKUP(FMP_Ranking[[#This Row],[FMP ID]],RawData[FMP_ID],RawData[Environmental Benefit Ranking])</f>
        <v xml:space="preserve">Project will deliver a moderate level of environmental benefits (2-3 categories) </v>
      </c>
      <c r="BU31">
        <f>_xlfn.XLOOKUP(FMP_Ranking[[#This Row],[FMP ID]],RawData[FMP_ID],RawData[Score 13])</f>
        <v>6</v>
      </c>
      <c r="BV31" s="250" t="str">
        <f>_xlfn.XLOOKUP(FMP_Ranking[[#This Row],[FMP ID]],RawData[FMP_ID],RawData[Environmental Impact Ranking])</f>
        <v>Project has no adverse environmental impacts</v>
      </c>
      <c r="BW31" s="252">
        <f>_xlfn.XLOOKUP(FMP_Ranking[[#This Row],[FMP ID]],RawData[FMP_ID],RawData[Score 14])</f>
        <v>10</v>
      </c>
      <c r="BX31">
        <f>_xlfn.XLOOKUP(FMP_Ranking[[#This Row],[FMP ID]],RawData[FMP_ID],RawData[Traffic Count for LWC Project])</f>
        <v>0</v>
      </c>
      <c r="BY31" t="str">
        <f>_xlfn.XLOOKUP(FMP_Ranking[[#This Row],[FMP ID]],RawData[FMP_ID],RawData[Mobility Ranking])</f>
        <v>Project will protect all major access routes in floodplain and all emergency service access. Minor access routes are still flooded or have restricted access in local areas.</v>
      </c>
      <c r="BZ31">
        <f>_xlfn.XLOOKUP(FMP_Ranking[[#This Row],[FMP ID]],RawData[FMP_ID],RawData[Score 15])</f>
        <v>7</v>
      </c>
      <c r="CA31" s="250"/>
      <c r="CB3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7.1876895204173854</v>
      </c>
      <c r="CC31" s="263">
        <f>_xlfn.RANK.EQ(FMP_Ranking[[#This Row],[Weighted Score Based on Normalized Reported Factors]],FMP_Ranking[Weighted Score Based on Normalized Reported Factors],0)</f>
        <v>51</v>
      </c>
      <c r="CD3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62</v>
      </c>
      <c r="CE3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13.500000000000004</v>
      </c>
      <c r="CF31">
        <f>_xlfn.RANK.EQ(FMP_Ranking[[#This Row],[Project Details Weighted Score]],FMP_Ranking[Project Details Weighted Score],0)</f>
        <v>31</v>
      </c>
      <c r="CG31" s="262">
        <f>FMP_Ranking[[#This Row],[Project Details Weighted Score]]+FMP_Ranking[[#This Row],[Weighted Score Based on Normalized Reported Factors]]</f>
        <v>20.68768952041739</v>
      </c>
      <c r="CH31" s="245">
        <f>_xlfn.RANK.EQ(FMP_Ranking[[#This Row],[Total Score]],FMP_Ranking[Total Score],0)</f>
        <v>25</v>
      </c>
      <c r="CI3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7.1876895204173854</v>
      </c>
      <c r="CJ31" s="239"/>
      <c r="CK31" s="239"/>
      <c r="CT31"/>
    </row>
    <row r="32" spans="1:98" ht="12" customHeight="1" x14ac:dyDescent="0.25">
      <c r="A32" t="s">
        <v>1576</v>
      </c>
      <c r="B32">
        <f>_xlfn.XLOOKUP(FMP_Ranking[[#This Row],[FMP ID]],RawData[FMP_ID],RawData[RFPG_NUM])</f>
        <v>11</v>
      </c>
      <c r="C32" t="str">
        <f>_xlfn.XLOOKUP(FMP_Ranking[[#This Row],[FMP ID]],RawData[FMP_ID],RawData[FMP_NAME])</f>
        <v>Purgatory Creek Channel Improvement</v>
      </c>
      <c r="D32" t="str">
        <f>_xlfn.XLOOKUP(FMP_Ranking[[#This Row],[FMP ID]],RawData[FMP_ID],RawData[FMP_DESCR])</f>
        <v>Purgatory Creek Channel Improvement Project Preliminary Engineering Report</v>
      </c>
      <c r="E32" s="247">
        <f>_xlfn.XLOOKUP(FMP_Ranking[[#This Row],[FMP ID]],RawData[FMP_ID],RawData[FMP_COST])</f>
        <v>22391000</v>
      </c>
      <c r="F32" s="344" t="str">
        <f>_xlfn.XLOOKUP(FMP_Ranking[[#This Row],[FMP ID]],RawData[FMP_ID],RawData[EMER_NEED])</f>
        <v>No</v>
      </c>
      <c r="G32" s="252">
        <f>IF(FMP_Ranking[[#This Row],[Emergency Need Raw]]="Yes",10,0)</f>
        <v>0</v>
      </c>
      <c r="H32" s="245">
        <f>_xlfn.XLOOKUP(FMP_Ranking[[#This Row],[FMP ID]],RawData[FMP_ID],RawData[STRUCT_100])</f>
        <v>73</v>
      </c>
      <c r="I32" s="245">
        <f>_xlfn.XLOOKUP(FMP_Ranking[[#This Row],[FMP ID]],RawData[FMP_ID],RawData[RES_STRUCT100])</f>
        <v>53</v>
      </c>
      <c r="J32">
        <f>_xlfn.XLOOKUP(FMP_Ranking[[#This Row],[FMP ID]],RawData[FMP_ID],RawData[POP100])</f>
        <v>319</v>
      </c>
      <c r="K32" s="245">
        <f>_xlfn.XLOOKUP(FMP_Ranking[[#This Row],[FMP ID]],RawData[FMP_ID],RawData[CRITFAC100])</f>
        <v>0</v>
      </c>
      <c r="L32">
        <f>_xlfn.XLOOKUP(FMP_Ranking[[#This Row],[FMP ID]],RawData[FMP_ID],RawData[LWC])</f>
        <v>1</v>
      </c>
      <c r="M32" s="245">
        <f>_xlfn.XLOOKUP(FMP_Ranking[[#This Row],[FMP ID]],RawData[FMP_ID],RawData[ROADCLS])</f>
        <v>0</v>
      </c>
      <c r="N32">
        <f>_xlfn.XLOOKUP(FMP_Ranking[[#This Row],[FMP ID]],RawData[FMP_ID],RawData[ROAD_MILES100])</f>
        <v>1.433848023414612</v>
      </c>
      <c r="O32" s="245">
        <f>_xlfn.XLOOKUP(FMP_Ranking[[#This Row],[FMP ID]],RawData[FMP_ID],RawData[FARMACRE100])</f>
        <v>0</v>
      </c>
      <c r="P32">
        <f>_xlfn.XLOOKUP(FMP_Ranking[[#This Row],[FMP ID]],RawData[FMP_ID],RawData[REDSTRUCT100])</f>
        <v>5</v>
      </c>
      <c r="Q32" s="245">
        <f>_xlfn.XLOOKUP(FMP_Ranking[[#This Row],[FMP ID]],RawData[FMP_ID],RawData[REMSTRC100])</f>
        <v>27</v>
      </c>
      <c r="R32" s="258">
        <f>IF(FMP_Ranking[[#This Row],[Structures 100 Raw]]=0,0,(IF(FMP_Ranking[[#This Row],[Removed Structures 100 Raw]]&gt;FMP_Ranking[[#This Row],[Structures 100 Raw]],100,FMP_Ranking[[#This Row],[Removed Structures 100 Raw]]/FMP_Ranking[[#This Row],[Structures 100 Raw]]*100)))</f>
        <v>36.986301369863014</v>
      </c>
      <c r="S32" s="245">
        <f>_xlfn.XLOOKUP(FMP_Ranking[[#This Row],[FMP ID]],RawData[FMP_ID],RawData[REMRESSTRC100])</f>
        <v>27</v>
      </c>
      <c r="T32" s="245">
        <f>_xlfn.XLOOKUP(FMP_Ranking[[#This Row],[FMP ID]],RawData[FMP_ID],RawData[REMPOP100])</f>
        <v>56</v>
      </c>
      <c r="U32">
        <f>_xlfn.XLOOKUP(FMP_Ranking[[#This Row],[FMP ID]],RawData[FMP_ID],RawData[REMCRITFAC100])</f>
        <v>0</v>
      </c>
      <c r="V32" s="245">
        <f>_xlfn.XLOOKUP(FMP_Ranking[[#This Row],[FMP ID]],RawData[FMP_ID],RawData[REMLWC100])</f>
        <v>5</v>
      </c>
      <c r="W32" s="245">
        <f>_xlfn.XLOOKUP(FMP_Ranking[[#This Row],[FMP ID]],RawData[FMP_ID],RawData[REMROADCLS])</f>
        <v>0</v>
      </c>
      <c r="X32">
        <f>_xlfn.XLOOKUP(FMP_Ranking[[#This Row],[FMP ID]],RawData[FMP_ID],RawData[REMRDLEN100])</f>
        <v>1</v>
      </c>
      <c r="Y32" s="245">
        <f>_xlfn.XLOOKUP(FMP_Ranking[[#This Row],[FMP ID]],RawData[FMP_ID],RawData[REMFRMACRE100])</f>
        <v>0</v>
      </c>
      <c r="Z32" s="255">
        <f>_xlfn.XLOOKUP(FMP_Ranking[[#This Row],[FMP ID]],RawData[FMP_ID],RawData[COSTSTRUCT])</f>
        <v>829000</v>
      </c>
      <c r="AA32">
        <f>_xlfn.XLOOKUP(FMP_Ranking[[#This Row],[FMP ID]],RawData[FMP_ID],RawData[NATURE])</f>
        <v>2.2000000476837158</v>
      </c>
      <c r="AB32" s="250">
        <f>_xlfn.XLOOKUP(FMP_Ranking[[#This Row],[FMP ID]],RawData[FMP_ID],RawData[BC_RATIO])</f>
        <v>0.10999999940395359</v>
      </c>
      <c r="AC32">
        <f>IF(FMP_Ranking[[#This Row],[BCA Raw]]&gt;1,1,0)</f>
        <v>0</v>
      </c>
      <c r="AD32" s="250" t="str">
        <f>_xlfn.XLOOKUP(FMP_Ranking[[#This Row],[FMP ID]],RawData[FMP_ID],RawData[WATER_SUP])</f>
        <v>No</v>
      </c>
      <c r="AE32" s="257">
        <f>IF(FMP_Ranking[[#This Row],[Water Supply Raw]]="Yes",1,0)</f>
        <v>0</v>
      </c>
      <c r="AF32">
        <f>_xlfn.XLOOKUP(FMP_Ranking[[#This Row],[FMP ID]],RawData[FMP_ID],RawData[Average Flood Depth (100yr)])</f>
        <v>1.7599999904632571</v>
      </c>
      <c r="AG32" s="346" t="str">
        <f>_xlfn.XLOOKUP(FMP_Ranking[[#This Row],[FMP ID]],RawData[FMP_ID],RawData[PREPROJLOS])</f>
        <v>50-year</v>
      </c>
      <c r="AH32">
        <f>_xlfn.XLOOKUP(FMP_Ranking[[#This Row],[FMP ID]],RawData[FMP_ID],RawData[Score 1])</f>
        <v>6</v>
      </c>
      <c r="AI32" s="250">
        <f>_xlfn.XLOOKUP(FMP_Ranking[[#This Row],[FMP ID]],RawData[FMP_ID],RawData[Community Population Served])</f>
        <v>67553</v>
      </c>
      <c r="AJ32">
        <f>_xlfn.XLOOKUP(FMP_Ranking[[#This Row],[FMP ID]],RawData[FMP_ID],RawData[Flood Plain Population])</f>
        <v>433</v>
      </c>
      <c r="AK32" s="346" t="str">
        <f>_xlfn.XLOOKUP(FMP_Ranking[[#This Row],[FMP ID]],RawData[FMP_ID],RawData[Severity Ranking: Community Need (% Population)])</f>
        <v>&lt;25% of project community affected</v>
      </c>
      <c r="AL32" s="252">
        <f>_xlfn.XLOOKUP(FMP_Ranking[[#This Row],[FMP ID]],RawData[FMP_ID],RawData[Score 2])</f>
        <v>1</v>
      </c>
      <c r="AM32">
        <f>_xlfn.XLOOKUP(FMP_Ranking[[#This Row],[FMP ID]],RawData[FMP_ID],RawData['# of Structures Removed from 1% Annual Chance FP])</f>
        <v>27</v>
      </c>
      <c r="AN32" t="str">
        <f>_xlfn.XLOOKUP(FMP_Ranking[[#This Row],[FMP ID]],RawData[FMP_ID],RawData[Flood Risk Reduction])</f>
        <v>Reduced risk to &lt;50% of structures in floodplain</v>
      </c>
      <c r="AO32">
        <f>_xlfn.XLOOKUP(FMP_Ranking[[#This Row],[FMP ID]],RawData[FMP_ID],RawData[[Score 3 ]])</f>
        <v>4</v>
      </c>
      <c r="AP32" s="250">
        <f>_xlfn.XLOOKUP(FMP_Ranking[[#This Row],[FMP ID]],RawData[FMP_ID],RawData['# of Structures with Reduced 1% Annual Chance Flood Risk])</f>
        <v>5</v>
      </c>
      <c r="AQ32">
        <f>_xlfn.XLOOKUP(FMP_Ranking[[#This Row],[FMP ID]],RawData[FMP_ID],RawData[Pre-Project Damage $])</f>
        <v>7889940</v>
      </c>
      <c r="AR32">
        <f>_xlfn.XLOOKUP(FMP_Ranking[[#This Row],[FMP ID]],RawData[FMP_ID],RawData[Post-Project Damage $])</f>
        <v>360563</v>
      </c>
      <c r="AS32" t="str">
        <f>_xlfn.XLOOKUP(FMP_Ranking[[#This Row],[FMP ID]],RawData[FMP_ID],RawData[Flood Damage Reduction])</f>
        <v>Flood damage reduction &gt;95%</v>
      </c>
      <c r="AT32" s="252">
        <f>_xlfn.XLOOKUP(FMP_Ranking[[#This Row],[FMP ID]],RawData[FMP_ID],RawData[Score 4])</f>
        <v>10</v>
      </c>
      <c r="AU32">
        <f>_xlfn.XLOOKUP(FMP_Ranking[[#This Row],[FMP ID]],RawData[FMP_ID],RawData['# of Critical Faciliites Removed from 1% Annual Chance FP])</f>
        <v>0</v>
      </c>
      <c r="AV32" t="str">
        <f>_xlfn.XLOOKUP(FMP_Ranking[[#This Row],[FMP ID]],RawData[FMP_ID],RawData[Reduction in Critical Facilities Flood Risk])</f>
        <v>Reduced risk for 0 structures in floodplain</v>
      </c>
      <c r="AW32">
        <f>_xlfn.XLOOKUP(FMP_Ranking[[#This Row],[FMP ID]],RawData[FMP_ID],RawData[Score 5])</f>
        <v>0</v>
      </c>
      <c r="AX32" s="250">
        <f>_xlfn.XLOOKUP(FMP_Ranking[[#This Row],[FMP ID]],RawData[FMP_ID],RawData[Adjusted Injurt Risk (%)])</f>
        <v>36.75</v>
      </c>
      <c r="AY32" t="str">
        <f>_xlfn.XLOOKUP(FMP_Ranking[[#This Row],[FMP ID]],RawData[FMP_ID],RawData[Life and Safety Ranking (Injury/Loss of Life)2])</f>
        <v>Life/injury risk percentage &gt;30%</v>
      </c>
      <c r="AZ32" s="252">
        <f>_xlfn.XLOOKUP(FMP_Ranking[[#This Row],[FMP ID]],RawData[FMP_ID],RawData[Score 6])</f>
        <v>6</v>
      </c>
      <c r="BA32">
        <f>_xlfn.XLOOKUP(FMP_Ranking[[#This Row],[FMP ID]],RawData[FMP_ID],RawData[Water Supply Benefit in Acre-Feet])</f>
        <v>0</v>
      </c>
      <c r="BB32">
        <f>_xlfn.XLOOKUP(FMP_Ranking[[#This Row],[FMP ID]],RawData[FMP_ID],RawData[SourceID])</f>
        <v>0</v>
      </c>
      <c r="BC32">
        <f>_xlfn.XLOOKUP(FMP_Ranking[[#This Row],[FMP ID]],RawData[FMP_ID],RawData[WMS_ID])</f>
        <v>0</v>
      </c>
      <c r="BD32" t="str">
        <f>_xlfn.XLOOKUP(FMP_Ranking[[#This Row],[FMP ID]],RawData[FMP_ID],RawData[Water Supply Yield Ranking])</f>
        <v>No impact on water supply</v>
      </c>
      <c r="BE32">
        <f>_xlfn.XLOOKUP(FMP_Ranking[[#This Row],[FMP ID]],RawData[FMP_ID],RawData[Score 7])</f>
        <v>0</v>
      </c>
      <c r="BF32" s="250">
        <f>_xlfn.XLOOKUP(FMP_Ranking[[#This Row],[FMP ID]],RawData[FMP_ID],RawData[SVI])</f>
        <v>0.54298651218414307</v>
      </c>
      <c r="BG32" t="str">
        <f>_xlfn.XLOOKUP(FMP_Ranking[[#This Row],[FMP ID]],RawData[FMP_ID],RawData[Social Vulnerability Ranking])</f>
        <v>SVI between 0.5-0.75 (moderate to high vulnerability)</v>
      </c>
      <c r="BH32" s="252">
        <f>_xlfn.XLOOKUP(FMP_Ranking[[#This Row],[FMP ID]],RawData[FMP_ID],RawData[Score 8])</f>
        <v>7</v>
      </c>
      <c r="BI32">
        <f>_xlfn.XLOOKUP(FMP_Ranking[[#This Row],[FMP ID]],RawData[FMP_ID],RawData[% Nature Based Solution by Cost])</f>
        <v>2.199999988079071E-2</v>
      </c>
      <c r="BJ32" t="str">
        <f>_xlfn.XLOOKUP(FMP_Ranking[[#This Row],[FMP ID]],RawData[FMP_ID],RawData[Nature-Based Solutions Ranking])</f>
        <v>&lt;25% of the project cost is nature-based</v>
      </c>
      <c r="BK32">
        <f>_xlfn.XLOOKUP(FMP_Ranking[[#This Row],[FMP ID]],RawData[FMP_ID],RawData[Score 9])</f>
        <v>1</v>
      </c>
      <c r="BL32" s="250" t="str">
        <f>_xlfn.XLOOKUP(FMP_Ranking[[#This Row],[FMP ID]],RawData[FMP_ID],RawData[Multiple Benefits Description])</f>
        <v>Added natural features</v>
      </c>
      <c r="BM32" t="str">
        <f>_xlfn.XLOOKUP(FMP_Ranking[[#This Row],[FMP ID]],RawData[FMP_ID],RawData[Multiple Benefit Ranking])</f>
        <v>Project delivers benefits in only 1 wider benefit category</v>
      </c>
      <c r="BN32" s="252">
        <f>_xlfn.XLOOKUP(FMP_Ranking[[#This Row],[FMP ID]],RawData[FMP_ID],RawData[Score 10])</f>
        <v>1</v>
      </c>
      <c r="BO32">
        <f>_xlfn.XLOOKUP(FMP_Ranking[[#This Row],[FMP ID]],RawData[FMP_ID],RawData[O&amp;M Cost (Annual)])</f>
        <v>112000</v>
      </c>
      <c r="BP32" t="str">
        <f>_xlfn.XLOOKUP(FMP_Ranking[[#This Row],[FMP ID]],RawData[FMP_ID],RawData[Operations and Maintenance Ranking])</f>
        <v>Project requires regular, ongoing operation and maintenance; and/or O&amp;M requirements are well defined (Regular);</v>
      </c>
      <c r="BQ32">
        <f>_xlfn.XLOOKUP(FMP_Ranking[[#This Row],[FMP ID]],RawData[FMP_ID],RawData[Score 11])</f>
        <v>7</v>
      </c>
      <c r="BR32" s="250" t="str">
        <f>_xlfn.XLOOKUP(FMP_Ranking[[#This Row],[FMP ID]],RawData[FMP_ID],RawData[Administrative, Regulatory and Other Obstacle Ranking])</f>
        <v>Project has a typical number of administrative, regulatory and limitations / requirements</v>
      </c>
      <c r="BS32" s="252">
        <f>_xlfn.XLOOKUP(FMP_Ranking[[#This Row],[FMP ID]],RawData[FMP_ID],RawData[Score 12])</f>
        <v>6</v>
      </c>
      <c r="BT32" t="str">
        <f>_xlfn.XLOOKUP(FMP_Ranking[[#This Row],[FMP ID]],RawData[FMP_ID],RawData[Environmental Benefit Ranking])</f>
        <v>Project will deliver a low level of environmental benefits (1 category)</v>
      </c>
      <c r="BU32">
        <f>_xlfn.XLOOKUP(FMP_Ranking[[#This Row],[FMP ID]],RawData[FMP_ID],RawData[Score 13])</f>
        <v>3</v>
      </c>
      <c r="BV32" s="250" t="str">
        <f>_xlfn.XLOOKUP(FMP_Ranking[[#This Row],[FMP ID]],RawData[FMP_ID],RawData[Environmental Impact Ranking])</f>
        <v>Project will have adverse environmental impacts in 1 environmental category</v>
      </c>
      <c r="BW32" s="252">
        <f>_xlfn.XLOOKUP(FMP_Ranking[[#This Row],[FMP ID]],RawData[FMP_ID],RawData[Score 14])</f>
        <v>6</v>
      </c>
      <c r="BX32">
        <f>_xlfn.XLOOKUP(FMP_Ranking[[#This Row],[FMP ID]],RawData[FMP_ID],RawData[Traffic Count for LWC Project])</f>
        <v>0</v>
      </c>
      <c r="BY32"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32">
        <f>_xlfn.XLOOKUP(FMP_Ranking[[#This Row],[FMP ID]],RawData[FMP_ID],RawData[Score 15])</f>
        <v>4</v>
      </c>
      <c r="CA32" s="250"/>
      <c r="CB3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6.3326947449854245</v>
      </c>
      <c r="CC32" s="263">
        <f>_xlfn.RANK.EQ(FMP_Ranking[[#This Row],[Weighted Score Based on Normalized Reported Factors]],FMP_Ranking[Weighted Score Based on Normalized Reported Factors],0)</f>
        <v>55</v>
      </c>
      <c r="CD3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62</v>
      </c>
      <c r="CE3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14.000000000000002</v>
      </c>
      <c r="CF32">
        <f>_xlfn.RANK.EQ(FMP_Ranking[[#This Row],[Project Details Weighted Score]],FMP_Ranking[Project Details Weighted Score],0)</f>
        <v>27</v>
      </c>
      <c r="CG32" s="262">
        <f>FMP_Ranking[[#This Row],[Project Details Weighted Score]]+FMP_Ranking[[#This Row],[Weighted Score Based on Normalized Reported Factors]]</f>
        <v>20.332694744985425</v>
      </c>
      <c r="CH32" s="245">
        <f>_xlfn.RANK.EQ(FMP_Ranking[[#This Row],[Total Score]],FMP_Ranking[Total Score],0)</f>
        <v>26</v>
      </c>
      <c r="CI3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6.3326947449854245</v>
      </c>
      <c r="CJ32" s="239"/>
      <c r="CK32" s="239"/>
      <c r="CT32"/>
    </row>
    <row r="33" spans="1:98" ht="12" customHeight="1" x14ac:dyDescent="0.25">
      <c r="A33" t="s">
        <v>880</v>
      </c>
      <c r="B33">
        <f>_xlfn.XLOOKUP(FMP_Ranking[[#This Row],[FMP ID]],RawData[FMP_ID],RawData[RFPG_NUM])</f>
        <v>3</v>
      </c>
      <c r="C33" t="str">
        <f>_xlfn.XLOOKUP(FMP_Ranking[[#This Row],[FMP ID]],RawData[FMP_ID],RawData[FMP_NAME])</f>
        <v>Sunnyvale Urban Flooding Reduction Improvements - Area 1</v>
      </c>
      <c r="D33" t="str">
        <f>_xlfn.XLOOKUP(FMP_Ranking[[#This Row],[FMP ID]],RawData[FMP_ID],RawData[FMP_DESCR])</f>
        <v>Proposed alternatives to reduce roadway overtopping's during the 100-year ultimate storm such as culvert and ditch improvements.</v>
      </c>
      <c r="E33" s="247">
        <f>_xlfn.XLOOKUP(FMP_Ranking[[#This Row],[FMP ID]],RawData[FMP_ID],RawData[FMP_COST])</f>
        <v>4560000</v>
      </c>
      <c r="F33" s="344" t="str">
        <f>_xlfn.XLOOKUP(FMP_Ranking[[#This Row],[FMP ID]],RawData[FMP_ID],RawData[EMER_NEED])</f>
        <v>No</v>
      </c>
      <c r="G33" s="252">
        <f>IF(FMP_Ranking[[#This Row],[Emergency Need Raw]]="Yes",10,0)</f>
        <v>0</v>
      </c>
      <c r="H33" s="245">
        <f>_xlfn.XLOOKUP(FMP_Ranking[[#This Row],[FMP ID]],RawData[FMP_ID],RawData[STRUCT_100])</f>
        <v>14</v>
      </c>
      <c r="I33" s="245">
        <f>_xlfn.XLOOKUP(FMP_Ranking[[#This Row],[FMP ID]],RawData[FMP_ID],RawData[RES_STRUCT100])</f>
        <v>9</v>
      </c>
      <c r="J33">
        <f>_xlfn.XLOOKUP(FMP_Ranking[[#This Row],[FMP ID]],RawData[FMP_ID],RawData[POP100])</f>
        <v>56</v>
      </c>
      <c r="K33" s="245">
        <f>_xlfn.XLOOKUP(FMP_Ranking[[#This Row],[FMP ID]],RawData[FMP_ID],RawData[CRITFAC100])</f>
        <v>1</v>
      </c>
      <c r="L33">
        <f>_xlfn.XLOOKUP(FMP_Ranking[[#This Row],[FMP ID]],RawData[FMP_ID],RawData[LWC])</f>
        <v>0</v>
      </c>
      <c r="M33" s="245">
        <f>_xlfn.XLOOKUP(FMP_Ranking[[#This Row],[FMP ID]],RawData[FMP_ID],RawData[ROADCLS])</f>
        <v>7</v>
      </c>
      <c r="N33">
        <f>_xlfn.XLOOKUP(FMP_Ranking[[#This Row],[FMP ID]],RawData[FMP_ID],RawData[ROAD_MILES100])</f>
        <v>0.33000001311302191</v>
      </c>
      <c r="O33" s="245">
        <f>_xlfn.XLOOKUP(FMP_Ranking[[#This Row],[FMP ID]],RawData[FMP_ID],RawData[FARMACRE100])</f>
        <v>0</v>
      </c>
      <c r="P33">
        <f>_xlfn.XLOOKUP(FMP_Ranking[[#This Row],[FMP ID]],RawData[FMP_ID],RawData[REDSTRUCT100])</f>
        <v>0</v>
      </c>
      <c r="Q33" s="245">
        <f>_xlfn.XLOOKUP(FMP_Ranking[[#This Row],[FMP ID]],RawData[FMP_ID],RawData[REMSTRC100])</f>
        <v>14</v>
      </c>
      <c r="R33" s="258">
        <f>IF(FMP_Ranking[[#This Row],[Structures 100 Raw]]=0,0,(IF(FMP_Ranking[[#This Row],[Removed Structures 100 Raw]]&gt;FMP_Ranking[[#This Row],[Structures 100 Raw]],100,FMP_Ranking[[#This Row],[Removed Structures 100 Raw]]/FMP_Ranking[[#This Row],[Structures 100 Raw]]*100)))</f>
        <v>100</v>
      </c>
      <c r="S33" s="245">
        <f>_xlfn.XLOOKUP(FMP_Ranking[[#This Row],[FMP ID]],RawData[FMP_ID],RawData[REMRESSTRC100])</f>
        <v>12</v>
      </c>
      <c r="T33" s="245">
        <f>_xlfn.XLOOKUP(FMP_Ranking[[#This Row],[FMP ID]],RawData[FMP_ID],RawData[REMPOP100])</f>
        <v>56</v>
      </c>
      <c r="U33">
        <f>_xlfn.XLOOKUP(FMP_Ranking[[#This Row],[FMP ID]],RawData[FMP_ID],RawData[REMCRITFAC100])</f>
        <v>1</v>
      </c>
      <c r="V33" s="245">
        <f>_xlfn.XLOOKUP(FMP_Ranking[[#This Row],[FMP ID]],RawData[FMP_ID],RawData[REMLWC100])</f>
        <v>0</v>
      </c>
      <c r="W33" s="245">
        <f>_xlfn.XLOOKUP(FMP_Ranking[[#This Row],[FMP ID]],RawData[FMP_ID],RawData[REMROADCLS])</f>
        <v>7</v>
      </c>
      <c r="X33">
        <f>_xlfn.XLOOKUP(FMP_Ranking[[#This Row],[FMP ID]],RawData[FMP_ID],RawData[REMRDLEN100])</f>
        <v>1</v>
      </c>
      <c r="Y33" s="245">
        <f>_xlfn.XLOOKUP(FMP_Ranking[[#This Row],[FMP ID]],RawData[FMP_ID],RawData[REMFRMACRE100])</f>
        <v>0</v>
      </c>
      <c r="Z33" s="255">
        <f>_xlfn.XLOOKUP(FMP_Ranking[[#This Row],[FMP ID]],RawData[FMP_ID],RawData[COSTSTRUCT])</f>
        <v>326000</v>
      </c>
      <c r="AA33">
        <f>_xlfn.XLOOKUP(FMP_Ranking[[#This Row],[FMP ID]],RawData[FMP_ID],RawData[NATURE])</f>
        <v>0</v>
      </c>
      <c r="AB33" s="250">
        <f>_xlfn.XLOOKUP(FMP_Ranking[[#This Row],[FMP ID]],RawData[FMP_ID],RawData[BC_RATIO])</f>
        <v>0.10000000149011611</v>
      </c>
      <c r="AC33">
        <f>IF(FMP_Ranking[[#This Row],[BCA Raw]]&gt;1,1,0)</f>
        <v>0</v>
      </c>
      <c r="AD33" s="250" t="str">
        <f>_xlfn.XLOOKUP(FMP_Ranking[[#This Row],[FMP ID]],RawData[FMP_ID],RawData[WATER_SUP])</f>
        <v>No</v>
      </c>
      <c r="AE33" s="257">
        <f>IF(FMP_Ranking[[#This Row],[Water Supply Raw]]="Yes",1,0)</f>
        <v>0</v>
      </c>
      <c r="AF33">
        <f>_xlfn.XLOOKUP(FMP_Ranking[[#This Row],[FMP ID]],RawData[FMP_ID],RawData[Average Flood Depth (100yr)])</f>
        <v>1.5</v>
      </c>
      <c r="AG33" s="346" t="str">
        <f>_xlfn.XLOOKUP(FMP_Ranking[[#This Row],[FMP ID]],RawData[FMP_ID],RawData[PREPROJLOS])</f>
        <v>&lt;100-yr</v>
      </c>
      <c r="AH33">
        <f>_xlfn.XLOOKUP(FMP_Ranking[[#This Row],[FMP ID]],RawData[FMP_ID],RawData[Score 1])</f>
        <v>6</v>
      </c>
      <c r="AI33" s="250">
        <f>_xlfn.XLOOKUP(FMP_Ranking[[#This Row],[FMP ID]],RawData[FMP_ID],RawData[Community Population Served])</f>
        <v>6848</v>
      </c>
      <c r="AJ33">
        <f>_xlfn.XLOOKUP(FMP_Ranking[[#This Row],[FMP ID]],RawData[FMP_ID],RawData[Flood Plain Population])</f>
        <v>56</v>
      </c>
      <c r="AK33" s="346" t="str">
        <f>_xlfn.XLOOKUP(FMP_Ranking[[#This Row],[FMP ID]],RawData[FMP_ID],RawData[Severity Ranking: Community Need (% Population)])</f>
        <v>&lt;25% of project community affected</v>
      </c>
      <c r="AL33" s="252">
        <f>_xlfn.XLOOKUP(FMP_Ranking[[#This Row],[FMP ID]],RawData[FMP_ID],RawData[Score 2])</f>
        <v>1</v>
      </c>
      <c r="AM33">
        <f>_xlfn.XLOOKUP(FMP_Ranking[[#This Row],[FMP ID]],RawData[FMP_ID],RawData['# of Structures Removed from 1% Annual Chance FP])</f>
        <v>14</v>
      </c>
      <c r="AN33" t="str">
        <f>_xlfn.XLOOKUP(FMP_Ranking[[#This Row],[FMP ID]],RawData[FMP_ID],RawData[Flood Risk Reduction])</f>
        <v>Reduced risk to &lt;75% of structures in floodplain</v>
      </c>
      <c r="AO33">
        <f>_xlfn.XLOOKUP(FMP_Ranking[[#This Row],[FMP ID]],RawData[FMP_ID],RawData[[Score 3 ]])</f>
        <v>10</v>
      </c>
      <c r="AP33" s="250">
        <f>_xlfn.XLOOKUP(FMP_Ranking[[#This Row],[FMP ID]],RawData[FMP_ID],RawData['# of Structures with Reduced 1% Annual Chance Flood Risk])</f>
        <v>0</v>
      </c>
      <c r="AQ33">
        <f>_xlfn.XLOOKUP(FMP_Ranking[[#This Row],[FMP ID]],RawData[FMP_ID],RawData[Pre-Project Damage $])</f>
        <v>1027670</v>
      </c>
      <c r="AR33">
        <f>_xlfn.XLOOKUP(FMP_Ranking[[#This Row],[FMP ID]],RawData[FMP_ID],RawData[Post-Project Damage $])</f>
        <v>0</v>
      </c>
      <c r="AS33" t="str">
        <f>_xlfn.XLOOKUP(FMP_Ranking[[#This Row],[FMP ID]],RawData[FMP_ID],RawData[Flood Damage Reduction])</f>
        <v>Flood damage reduction &gt; 95%</v>
      </c>
      <c r="AT33" s="252">
        <f>_xlfn.XLOOKUP(FMP_Ranking[[#This Row],[FMP ID]],RawData[FMP_ID],RawData[Score 4])</f>
        <v>10</v>
      </c>
      <c r="AU33">
        <f>_xlfn.XLOOKUP(FMP_Ranking[[#This Row],[FMP ID]],RawData[FMP_ID],RawData['# of Critical Faciliites Removed from 1% Annual Chance FP])</f>
        <v>1</v>
      </c>
      <c r="AV33" t="str">
        <f>_xlfn.XLOOKUP(FMP_Ranking[[#This Row],[FMP ID]],RawData[FMP_ID],RawData[Reduction in Critical Facilities Flood Risk])</f>
        <v>Reduced risk for &lt;10% of critical facilities in floodplain</v>
      </c>
      <c r="AW33">
        <f>_xlfn.XLOOKUP(FMP_Ranking[[#This Row],[FMP ID]],RawData[FMP_ID],RawData[Score 5])</f>
        <v>1</v>
      </c>
      <c r="AX33" s="250">
        <f>_xlfn.XLOOKUP(FMP_Ranking[[#This Row],[FMP ID]],RawData[FMP_ID],RawData[Adjusted Injurt Risk (%)])</f>
        <v>19.844999313354489</v>
      </c>
      <c r="AY33" t="str">
        <f>_xlfn.XLOOKUP(FMP_Ranking[[#This Row],[FMP ID]],RawData[FMP_ID],RawData[Life and Safety Ranking (Injury/Loss of Life)2])</f>
        <v>Life/injury risk percentage &lt;20%</v>
      </c>
      <c r="AZ33" s="252">
        <f>_xlfn.XLOOKUP(FMP_Ranking[[#This Row],[FMP ID]],RawData[FMP_ID],RawData[Score 6])</f>
        <v>2</v>
      </c>
      <c r="BA33">
        <f>_xlfn.XLOOKUP(FMP_Ranking[[#This Row],[FMP ID]],RawData[FMP_ID],RawData[Water Supply Benefit in Acre-Feet])</f>
        <v>0</v>
      </c>
      <c r="BB33">
        <f>_xlfn.XLOOKUP(FMP_Ranking[[#This Row],[FMP ID]],RawData[FMP_ID],RawData[SourceID])</f>
        <v>0</v>
      </c>
      <c r="BC33">
        <f>_xlfn.XLOOKUP(FMP_Ranking[[#This Row],[FMP ID]],RawData[FMP_ID],RawData[WMS_ID])</f>
        <v>0</v>
      </c>
      <c r="BD33" t="str">
        <f>_xlfn.XLOOKUP(FMP_Ranking[[#This Row],[FMP ID]],RawData[FMP_ID],RawData[Water Supply Yield Ranking])</f>
        <v>No impact on water supply</v>
      </c>
      <c r="BE33">
        <f>_xlfn.XLOOKUP(FMP_Ranking[[#This Row],[FMP ID]],RawData[FMP_ID],RawData[Score 7])</f>
        <v>0</v>
      </c>
      <c r="BF33" s="250">
        <f>_xlfn.XLOOKUP(FMP_Ranking[[#This Row],[FMP ID]],RawData[FMP_ID],RawData[SVI])</f>
        <v>0.2352000027894974</v>
      </c>
      <c r="BG33" t="str">
        <f>_xlfn.XLOOKUP(FMP_Ranking[[#This Row],[FMP ID]],RawData[FMP_ID],RawData[Social Vulnerability Ranking])</f>
        <v>SVI between 0.01-0.25 (low vulnerability)</v>
      </c>
      <c r="BH33" s="252">
        <f>_xlfn.XLOOKUP(FMP_Ranking[[#This Row],[FMP ID]],RawData[FMP_ID],RawData[Score 8])</f>
        <v>1</v>
      </c>
      <c r="BI33">
        <f>_xlfn.XLOOKUP(FMP_Ranking[[#This Row],[FMP ID]],RawData[FMP_ID],RawData[% Nature Based Solution by Cost])</f>
        <v>0</v>
      </c>
      <c r="BJ33" t="str">
        <f>_xlfn.XLOOKUP(FMP_Ranking[[#This Row],[FMP ID]],RawData[FMP_ID],RawData[Nature-Based Solutions Ranking])</f>
        <v>&lt;25% of the project cost is nature-based</v>
      </c>
      <c r="BK33">
        <f>_xlfn.XLOOKUP(FMP_Ranking[[#This Row],[FMP ID]],RawData[FMP_ID],RawData[Score 9])</f>
        <v>1</v>
      </c>
      <c r="BL33" s="250" t="str">
        <f>_xlfn.XLOOKUP(FMP_Ranking[[#This Row],[FMP ID]],RawData[FMP_ID],RawData[Multiple Benefits Description])</f>
        <v>Transportation benefits</v>
      </c>
      <c r="BM33" t="str">
        <f>_xlfn.XLOOKUP(FMP_Ranking[[#This Row],[FMP ID]],RawData[FMP_ID],RawData[Multiple Benefit Ranking])</f>
        <v>Project delivers benefits in only 1 wider benefit category</v>
      </c>
      <c r="BN33" s="252">
        <f>_xlfn.XLOOKUP(FMP_Ranking[[#This Row],[FMP ID]],RawData[FMP_ID],RawData[Score 10])</f>
        <v>1</v>
      </c>
      <c r="BO33">
        <f>_xlfn.XLOOKUP(FMP_Ranking[[#This Row],[FMP ID]],RawData[FMP_ID],RawData[O&amp;M Cost (Annual)])</f>
        <v>4387</v>
      </c>
      <c r="BP33" t="str">
        <f>_xlfn.XLOOKUP(FMP_Ranking[[#This Row],[FMP ID]],RawData[FMP_ID],RawData[Operations and Maintenance Ranking])</f>
        <v>Project requires regular, ongoing operation and maintenance; and/or O&amp;M requirements are well defined (Regular);</v>
      </c>
      <c r="BQ33">
        <f>_xlfn.XLOOKUP(FMP_Ranking[[#This Row],[FMP ID]],RawData[FMP_ID],RawData[Score 11])</f>
        <v>7</v>
      </c>
      <c r="BR33" s="250" t="str">
        <f>_xlfn.XLOOKUP(FMP_Ranking[[#This Row],[FMP ID]],RawData[FMP_ID],RawData[Administrative, Regulatory and Other Obstacle Ranking])</f>
        <v>Project has a typical number of administrative, regulatory and limitations / requirements</v>
      </c>
      <c r="BS33" s="252">
        <f>_xlfn.XLOOKUP(FMP_Ranking[[#This Row],[FMP ID]],RawData[FMP_ID],RawData[Score 12])</f>
        <v>6</v>
      </c>
      <c r="BT33" t="str">
        <f>_xlfn.XLOOKUP(FMP_Ranking[[#This Row],[FMP ID]],RawData[FMP_ID],RawData[Environmental Benefit Ranking])</f>
        <v xml:space="preserve">Project will deliver a moderate level of environmental benefits (2-3 categories) </v>
      </c>
      <c r="BU33">
        <f>_xlfn.XLOOKUP(FMP_Ranking[[#This Row],[FMP ID]],RawData[FMP_ID],RawData[Score 13])</f>
        <v>6</v>
      </c>
      <c r="BV33" s="250">
        <f>_xlfn.XLOOKUP(FMP_Ranking[[#This Row],[FMP ID]],RawData[FMP_ID],RawData[Environmental Impact Ranking])</f>
        <v>0</v>
      </c>
      <c r="BW33" s="252">
        <f>_xlfn.XLOOKUP(FMP_Ranking[[#This Row],[FMP ID]],RawData[FMP_ID],RawData[Score 14])</f>
        <v>0</v>
      </c>
      <c r="BX33">
        <f>_xlfn.XLOOKUP(FMP_Ranking[[#This Row],[FMP ID]],RawData[FMP_ID],RawData[Traffic Count for LWC Project])</f>
        <v>0</v>
      </c>
      <c r="BY33" t="str">
        <f>_xlfn.XLOOKUP(FMP_Ranking[[#This Row],[FMP ID]],RawData[FMP_ID],RawData[Mobility Ranking])</f>
        <v>Project provides no change to major, minor, or emergency access routes in the project area.</v>
      </c>
      <c r="BZ33">
        <f>_xlfn.XLOOKUP(FMP_Ranking[[#This Row],[FMP ID]],RawData[FMP_ID],RawData[Score 15])</f>
        <v>0</v>
      </c>
      <c r="CA33" s="250"/>
      <c r="CB33"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10.029636434023741</v>
      </c>
      <c r="CC33" s="263">
        <f>_xlfn.RANK.EQ(FMP_Ranking[[#This Row],[Weighted Score Based on Normalized Reported Factors]],FMP_Ranking[Weighted Score Based on Normalized Reported Factors],0)</f>
        <v>26</v>
      </c>
      <c r="CD33"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52</v>
      </c>
      <c r="CE33"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10.250000000000002</v>
      </c>
      <c r="CF33">
        <f>_xlfn.RANK.EQ(FMP_Ranking[[#This Row],[Project Details Weighted Score]],FMP_Ranking[Project Details Weighted Score],0)</f>
        <v>73</v>
      </c>
      <c r="CG33" s="262">
        <f>FMP_Ranking[[#This Row],[Project Details Weighted Score]]+FMP_Ranking[[#This Row],[Weighted Score Based on Normalized Reported Factors]]</f>
        <v>20.279636434023743</v>
      </c>
      <c r="CH33" s="245">
        <f>_xlfn.RANK.EQ(FMP_Ranking[[#This Row],[Total Score]],FMP_Ranking[Total Score],0)</f>
        <v>27</v>
      </c>
      <c r="CI33"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10.029636434023741</v>
      </c>
      <c r="CJ33" s="239"/>
      <c r="CK33" s="239"/>
      <c r="CT33"/>
    </row>
    <row r="34" spans="1:98" ht="12" customHeight="1" x14ac:dyDescent="0.25">
      <c r="A34" t="s">
        <v>1337</v>
      </c>
      <c r="B34">
        <f>_xlfn.XLOOKUP(FMP_Ranking[[#This Row],[FMP ID]],RawData[FMP_ID],RawData[RFPG_NUM])</f>
        <v>10</v>
      </c>
      <c r="C34" t="str">
        <f>_xlfn.XLOOKUP(FMP_Ranking[[#This Row],[FMP ID]],RawData[FMP_ID],RawData[FMP_NAME])</f>
        <v>Bluff Springs Elevation</v>
      </c>
      <c r="D34" t="str">
        <f>_xlfn.XLOOKUP(FMP_Ranking[[#This Row],[FMP ID]],RawData[FMP_ID],RawData[FMP_DESCR])</f>
        <v xml:space="preserve">Elevation of 39 residential properties in the 1% ACE floodplain
</v>
      </c>
      <c r="E34" s="247">
        <f>_xlfn.XLOOKUP(FMP_Ranking[[#This Row],[FMP ID]],RawData[FMP_ID],RawData[FMP_COST])</f>
        <v>6980000</v>
      </c>
      <c r="F34" s="344" t="str">
        <f>_xlfn.XLOOKUP(FMP_Ranking[[#This Row],[FMP ID]],RawData[FMP_ID],RawData[EMER_NEED])</f>
        <v>No</v>
      </c>
      <c r="G34" s="252">
        <f>IF(FMP_Ranking[[#This Row],[Emergency Need Raw]]="Yes",10,0)</f>
        <v>0</v>
      </c>
      <c r="H34" s="245">
        <f>_xlfn.XLOOKUP(FMP_Ranking[[#This Row],[FMP ID]],RawData[FMP_ID],RawData[STRUCT_100])</f>
        <v>94</v>
      </c>
      <c r="I34" s="245">
        <f>_xlfn.XLOOKUP(FMP_Ranking[[#This Row],[FMP ID]],RawData[FMP_ID],RawData[RES_STRUCT100])</f>
        <v>73</v>
      </c>
      <c r="J34">
        <f>_xlfn.XLOOKUP(FMP_Ranking[[#This Row],[FMP ID]],RawData[FMP_ID],RawData[POP100])</f>
        <v>109</v>
      </c>
      <c r="K34" s="245">
        <f>_xlfn.XLOOKUP(FMP_Ranking[[#This Row],[FMP ID]],RawData[FMP_ID],RawData[CRITFAC100])</f>
        <v>0</v>
      </c>
      <c r="L34">
        <f>_xlfn.XLOOKUP(FMP_Ranking[[#This Row],[FMP ID]],RawData[FMP_ID],RawData[LWC])</f>
        <v>0</v>
      </c>
      <c r="M34" s="245">
        <f>_xlfn.XLOOKUP(FMP_Ranking[[#This Row],[FMP ID]],RawData[FMP_ID],RawData[ROADCLS])</f>
        <v>0</v>
      </c>
      <c r="N34">
        <f>_xlfn.XLOOKUP(FMP_Ranking[[#This Row],[FMP ID]],RawData[FMP_ID],RawData[ROAD_MILES100])</f>
        <v>0.58752328157424927</v>
      </c>
      <c r="O34" s="245">
        <f>_xlfn.XLOOKUP(FMP_Ranking[[#This Row],[FMP ID]],RawData[FMP_ID],RawData[FARMACRE100])</f>
        <v>31.867849349975589</v>
      </c>
      <c r="P34">
        <f>_xlfn.XLOOKUP(FMP_Ranking[[#This Row],[FMP ID]],RawData[FMP_ID],RawData[REDSTRUCT100])</f>
        <v>0</v>
      </c>
      <c r="Q34" s="245">
        <f>_xlfn.XLOOKUP(FMP_Ranking[[#This Row],[FMP ID]],RawData[FMP_ID],RawData[REMSTRC100])</f>
        <v>39</v>
      </c>
      <c r="R34" s="258">
        <f>IF(FMP_Ranking[[#This Row],[Structures 100 Raw]]=0,0,(IF(FMP_Ranking[[#This Row],[Removed Structures 100 Raw]]&gt;FMP_Ranking[[#This Row],[Structures 100 Raw]],100,FMP_Ranking[[#This Row],[Removed Structures 100 Raw]]/FMP_Ranking[[#This Row],[Structures 100 Raw]]*100)))</f>
        <v>41.48936170212766</v>
      </c>
      <c r="S34" s="245">
        <f>_xlfn.XLOOKUP(FMP_Ranking[[#This Row],[FMP ID]],RawData[FMP_ID],RawData[REMRESSTRC100])</f>
        <v>39</v>
      </c>
      <c r="T34" s="245">
        <f>_xlfn.XLOOKUP(FMP_Ranking[[#This Row],[FMP ID]],RawData[FMP_ID],RawData[REMPOP100])</f>
        <v>109</v>
      </c>
      <c r="U34">
        <f>_xlfn.XLOOKUP(FMP_Ranking[[#This Row],[FMP ID]],RawData[FMP_ID],RawData[REMCRITFAC100])</f>
        <v>0</v>
      </c>
      <c r="V34" s="245">
        <f>_xlfn.XLOOKUP(FMP_Ranking[[#This Row],[FMP ID]],RawData[FMP_ID],RawData[REMLWC100])</f>
        <v>0</v>
      </c>
      <c r="W34" s="245">
        <f>_xlfn.XLOOKUP(FMP_Ranking[[#This Row],[FMP ID]],RawData[FMP_ID],RawData[REMROADCLS])</f>
        <v>0</v>
      </c>
      <c r="X34">
        <f>_xlfn.XLOOKUP(FMP_Ranking[[#This Row],[FMP ID]],RawData[FMP_ID],RawData[REMRDLEN100])</f>
        <v>0</v>
      </c>
      <c r="Y34" s="245">
        <f>_xlfn.XLOOKUP(FMP_Ranking[[#This Row],[FMP ID]],RawData[FMP_ID],RawData[REMFRMACRE100])</f>
        <v>0</v>
      </c>
      <c r="Z34" s="255">
        <f>_xlfn.XLOOKUP(FMP_Ranking[[#This Row],[FMP ID]],RawData[FMP_ID],RawData[COSTSTRUCT])</f>
        <v>178974.359375</v>
      </c>
      <c r="AA34">
        <f>_xlfn.XLOOKUP(FMP_Ranking[[#This Row],[FMP ID]],RawData[FMP_ID],RawData[NATURE])</f>
        <v>0</v>
      </c>
      <c r="AB34" s="250">
        <f>_xlfn.XLOOKUP(FMP_Ranking[[#This Row],[FMP ID]],RawData[FMP_ID],RawData[BC_RATIO])</f>
        <v>1.029999971389771</v>
      </c>
      <c r="AC34">
        <f>IF(FMP_Ranking[[#This Row],[BCA Raw]]&gt;1,1,0)</f>
        <v>1</v>
      </c>
      <c r="AD34" s="250" t="str">
        <f>_xlfn.XLOOKUP(FMP_Ranking[[#This Row],[FMP ID]],RawData[FMP_ID],RawData[WATER_SUP])</f>
        <v>No</v>
      </c>
      <c r="AE34" s="257">
        <f>IF(FMP_Ranking[[#This Row],[Water Supply Raw]]="Yes",1,0)</f>
        <v>0</v>
      </c>
      <c r="AF34">
        <f>_xlfn.XLOOKUP(FMP_Ranking[[#This Row],[FMP ID]],RawData[FMP_ID],RawData[Average Flood Depth (100yr)])</f>
        <v>2.7000000476837158</v>
      </c>
      <c r="AG34" s="346" t="str">
        <f>_xlfn.XLOOKUP(FMP_Ranking[[#This Row],[FMP ID]],RawData[FMP_ID],RawData[PREPROJLOS])</f>
        <v>N/A</v>
      </c>
      <c r="AH34">
        <f>_xlfn.XLOOKUP(FMP_Ranking[[#This Row],[FMP ID]],RawData[FMP_ID],RawData[Score 1])</f>
        <v>8</v>
      </c>
      <c r="AI34" s="250">
        <f>_xlfn.XLOOKUP(FMP_Ranking[[#This Row],[FMP ID]],RawData[FMP_ID],RawData[Community Population Served])</f>
        <v>1301000</v>
      </c>
      <c r="AJ34">
        <f>_xlfn.XLOOKUP(FMP_Ranking[[#This Row],[FMP ID]],RawData[FMP_ID],RawData[Flood Plain Population])</f>
        <v>109</v>
      </c>
      <c r="AK34" s="346" t="str">
        <f>_xlfn.XLOOKUP(FMP_Ranking[[#This Row],[FMP ID]],RawData[FMP_ID],RawData[Severity Ranking: Community Need (% Population)])</f>
        <v>&lt;25% of project community affected</v>
      </c>
      <c r="AL34" s="252">
        <f>_xlfn.XLOOKUP(FMP_Ranking[[#This Row],[FMP ID]],RawData[FMP_ID],RawData[Score 2])</f>
        <v>1</v>
      </c>
      <c r="AM34">
        <f>_xlfn.XLOOKUP(FMP_Ranking[[#This Row],[FMP ID]],RawData[FMP_ID],RawData['# of Structures Removed from 1% Annual Chance FP])</f>
        <v>39</v>
      </c>
      <c r="AN34" t="str">
        <f>_xlfn.XLOOKUP(FMP_Ranking[[#This Row],[FMP ID]],RawData[FMP_ID],RawData[Flood Risk Reduction])</f>
        <v>Reduced risk to &lt;50% of structures in floodplain</v>
      </c>
      <c r="AO34">
        <f>_xlfn.XLOOKUP(FMP_Ranking[[#This Row],[FMP ID]],RawData[FMP_ID],RawData[[Score 3 ]])</f>
        <v>4</v>
      </c>
      <c r="AP34" s="250">
        <f>_xlfn.XLOOKUP(FMP_Ranking[[#This Row],[FMP ID]],RawData[FMP_ID],RawData['# of Structures with Reduced 1% Annual Chance Flood Risk])</f>
        <v>39</v>
      </c>
      <c r="AQ34">
        <f>_xlfn.XLOOKUP(FMP_Ranking[[#This Row],[FMP ID]],RawData[FMP_ID],RawData[Pre-Project Damage $])</f>
        <v>6767394</v>
      </c>
      <c r="AR34">
        <f>_xlfn.XLOOKUP(FMP_Ranking[[#This Row],[FMP ID]],RawData[FMP_ID],RawData[Post-Project Damage $])</f>
        <v>0</v>
      </c>
      <c r="AS34" t="str">
        <f>_xlfn.XLOOKUP(FMP_Ranking[[#This Row],[FMP ID]],RawData[FMP_ID],RawData[Flood Damage Reduction])</f>
        <v>Flood damage reduction &gt;95%</v>
      </c>
      <c r="AT34" s="252">
        <f>_xlfn.XLOOKUP(FMP_Ranking[[#This Row],[FMP ID]],RawData[FMP_ID],RawData[Score 4])</f>
        <v>10</v>
      </c>
      <c r="AU34">
        <f>_xlfn.XLOOKUP(FMP_Ranking[[#This Row],[FMP ID]],RawData[FMP_ID],RawData['# of Critical Faciliites Removed from 1% Annual Chance FP])</f>
        <v>0</v>
      </c>
      <c r="AV34" t="str">
        <f>_xlfn.XLOOKUP(FMP_Ranking[[#This Row],[FMP ID]],RawData[FMP_ID],RawData[Reduction in Critical Facilities Flood Risk])</f>
        <v>Reduced risk for 0 structures in floodplain</v>
      </c>
      <c r="AW34">
        <f>_xlfn.XLOOKUP(FMP_Ranking[[#This Row],[FMP ID]],RawData[FMP_ID],RawData[Score 5])</f>
        <v>0</v>
      </c>
      <c r="AX34" s="250">
        <f>_xlfn.XLOOKUP(FMP_Ranking[[#This Row],[FMP ID]],RawData[FMP_ID],RawData[Adjusted Injurt Risk (%)])</f>
        <v>69.650001525878906</v>
      </c>
      <c r="AY34" t="str">
        <f>_xlfn.XLOOKUP(FMP_Ranking[[#This Row],[FMP ID]],RawData[FMP_ID],RawData[Life and Safety Ranking (Injury/Loss of Life)2])</f>
        <v>Life/injury risk percentage &gt;50%</v>
      </c>
      <c r="AZ34" s="252">
        <f>_xlfn.XLOOKUP(FMP_Ranking[[#This Row],[FMP ID]],RawData[FMP_ID],RawData[Score 6])</f>
        <v>10</v>
      </c>
      <c r="BA34">
        <f>_xlfn.XLOOKUP(FMP_Ranking[[#This Row],[FMP ID]],RawData[FMP_ID],RawData[Water Supply Benefit in Acre-Feet])</f>
        <v>0</v>
      </c>
      <c r="BB34" t="str">
        <f>_xlfn.XLOOKUP(FMP_Ranking[[#This Row],[FMP ID]],RawData[FMP_ID],RawData[SourceID])</f>
        <v>N/A</v>
      </c>
      <c r="BC34" t="str">
        <f>_xlfn.XLOOKUP(FMP_Ranking[[#This Row],[FMP ID]],RawData[FMP_ID],RawData[WMS_ID])</f>
        <v>N/A</v>
      </c>
      <c r="BD34" t="str">
        <f>_xlfn.XLOOKUP(FMP_Ranking[[#This Row],[FMP ID]],RawData[FMP_ID],RawData[Water Supply Yield Ranking])</f>
        <v>No impact on water supply</v>
      </c>
      <c r="BE34">
        <f>_xlfn.XLOOKUP(FMP_Ranking[[#This Row],[FMP ID]],RawData[FMP_ID],RawData[Score 7])</f>
        <v>0</v>
      </c>
      <c r="BF34" s="250">
        <f>_xlfn.XLOOKUP(FMP_Ranking[[#This Row],[FMP ID]],RawData[FMP_ID],RawData[SVI])</f>
        <v>0.53078633546829224</v>
      </c>
      <c r="BG34" t="str">
        <f>_xlfn.XLOOKUP(FMP_Ranking[[#This Row],[FMP ID]],RawData[FMP_ID],RawData[Social Vulnerability Ranking])</f>
        <v>SVI between 0.5-0.75 (moderate to high vulnerability)</v>
      </c>
      <c r="BH34" s="252">
        <f>_xlfn.XLOOKUP(FMP_Ranking[[#This Row],[FMP ID]],RawData[FMP_ID],RawData[Score 8])</f>
        <v>7</v>
      </c>
      <c r="BI34">
        <f>_xlfn.XLOOKUP(FMP_Ranking[[#This Row],[FMP ID]],RawData[FMP_ID],RawData[% Nature Based Solution by Cost])</f>
        <v>0</v>
      </c>
      <c r="BJ34" t="str">
        <f>_xlfn.XLOOKUP(FMP_Ranking[[#This Row],[FMP ID]],RawData[FMP_ID],RawData[Nature-Based Solutions Ranking])</f>
        <v>&lt;25% of the project cost is nature-based</v>
      </c>
      <c r="BK34">
        <f>_xlfn.XLOOKUP(FMP_Ranking[[#This Row],[FMP ID]],RawData[FMP_ID],RawData[Score 9])</f>
        <v>1</v>
      </c>
      <c r="BL34" s="250" t="str">
        <f>_xlfn.XLOOKUP(FMP_Ranking[[#This Row],[FMP ID]],RawData[FMP_ID],RawData[Multiple Benefits Description])</f>
        <v>N/A</v>
      </c>
      <c r="BM34" t="str">
        <f>_xlfn.XLOOKUP(FMP_Ranking[[#This Row],[FMP ID]],RawData[FMP_ID],RawData[Multiple Benefit Ranking])</f>
        <v>Project does not deliver any wider benefits</v>
      </c>
      <c r="BN34" s="252">
        <f>_xlfn.XLOOKUP(FMP_Ranking[[#This Row],[FMP ID]],RawData[FMP_ID],RawData[Score 10])</f>
        <v>0</v>
      </c>
      <c r="BO34">
        <f>_xlfn.XLOOKUP(FMP_Ranking[[#This Row],[FMP ID]],RawData[FMP_ID],RawData[O&amp;M Cost (Annual)])</f>
        <v>0</v>
      </c>
      <c r="BP34" t="str">
        <f>_xlfn.XLOOKUP(FMP_Ranking[[#This Row],[FMP ID]],RawData[FMP_ID],RawData[Operations and Maintenance Ranking])</f>
        <v>Project will not require any ongoing operation and maintenance (low);</v>
      </c>
      <c r="BQ34">
        <f>_xlfn.XLOOKUP(FMP_Ranking[[#This Row],[FMP ID]],RawData[FMP_ID],RawData[Score 11])</f>
        <v>10</v>
      </c>
      <c r="BR34" s="250" t="str">
        <f>_xlfn.XLOOKUP(FMP_Ranking[[#This Row],[FMP ID]],RawData[FMP_ID],RawData[Administrative, Regulatory and Other Obstacle Ranking])</f>
        <v>Project has a typical number of administrative, regulatory and limitations / requirements</v>
      </c>
      <c r="BS34" s="252">
        <f>_xlfn.XLOOKUP(FMP_Ranking[[#This Row],[FMP ID]],RawData[FMP_ID],RawData[Score 12])</f>
        <v>6</v>
      </c>
      <c r="BT34" t="str">
        <f>_xlfn.XLOOKUP(FMP_Ranking[[#This Row],[FMP ID]],RawData[FMP_ID],RawData[Environmental Benefit Ranking])</f>
        <v>Project does not provide any environmental benefits</v>
      </c>
      <c r="BU34">
        <f>_xlfn.XLOOKUP(FMP_Ranking[[#This Row],[FMP ID]],RawData[FMP_ID],RawData[Score 13])</f>
        <v>0</v>
      </c>
      <c r="BV34" s="250" t="str">
        <f>_xlfn.XLOOKUP(FMP_Ranking[[#This Row],[FMP ID]],RawData[FMP_ID],RawData[Environmental Impact Ranking])</f>
        <v>Project has no adverse environmental impacts</v>
      </c>
      <c r="BW34" s="252">
        <f>_xlfn.XLOOKUP(FMP_Ranking[[#This Row],[FMP ID]],RawData[FMP_ID],RawData[Score 14])</f>
        <v>10</v>
      </c>
      <c r="BX34">
        <f>_xlfn.XLOOKUP(FMP_Ranking[[#This Row],[FMP ID]],RawData[FMP_ID],RawData[Traffic Count for LWC Project])</f>
        <v>0</v>
      </c>
      <c r="BY34" t="str">
        <f>_xlfn.XLOOKUP(FMP_Ranking[[#This Row],[FMP ID]],RawData[FMP_ID],RawData[Mobility Ranking])</f>
        <v>Project provides no change to major, minor, or emergency access routes in the project area.</v>
      </c>
      <c r="BZ34">
        <f>_xlfn.XLOOKUP(FMP_Ranking[[#This Row],[FMP ID]],RawData[FMP_ID],RawData[Score 15])</f>
        <v>0</v>
      </c>
      <c r="CA34" s="250"/>
      <c r="CB34"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4.3843595110088467</v>
      </c>
      <c r="CC34" s="263">
        <f>_xlfn.RANK.EQ(FMP_Ranking[[#This Row],[Weighted Score Based on Normalized Reported Factors]],FMP_Ranking[Weighted Score Based on Normalized Reported Factors],0)</f>
        <v>75</v>
      </c>
      <c r="CD34"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67</v>
      </c>
      <c r="CE34"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15.75</v>
      </c>
      <c r="CF34">
        <f>_xlfn.RANK.EQ(FMP_Ranking[[#This Row],[Project Details Weighted Score]],FMP_Ranking[Project Details Weighted Score],0)</f>
        <v>5</v>
      </c>
      <c r="CG34" s="262">
        <f>FMP_Ranking[[#This Row],[Project Details Weighted Score]]+FMP_Ranking[[#This Row],[Weighted Score Based on Normalized Reported Factors]]</f>
        <v>20.134359511008846</v>
      </c>
      <c r="CH34" s="245">
        <f>_xlfn.RANK.EQ(FMP_Ranking[[#This Row],[Total Score]],FMP_Ranking[Total Score],0)</f>
        <v>28</v>
      </c>
      <c r="CI34"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4.3843595110088467</v>
      </c>
      <c r="CJ34" s="239"/>
      <c r="CK34" s="239"/>
      <c r="CT34"/>
    </row>
    <row r="35" spans="1:98" ht="12" customHeight="1" x14ac:dyDescent="0.25">
      <c r="A35" t="s">
        <v>298</v>
      </c>
      <c r="B35">
        <f>_xlfn.XLOOKUP(FMP_Ranking[[#This Row],[FMP ID]],RawData[FMP_ID],RawData[RFPG_NUM])</f>
        <v>1</v>
      </c>
      <c r="C35" t="str">
        <f>_xlfn.XLOOKUP(FMP_Ranking[[#This Row],[FMP ID]],RawData[FMP_ID],RawData[FMP_NAME])</f>
        <v>Echo/Neta Lane Drainage Project</v>
      </c>
      <c r="D35" t="str">
        <f>_xlfn.XLOOKUP(FMP_Ranking[[#This Row],[FMP ID]],RawData[FMP_ID],RawData[FMP_DESCR])</f>
        <v>Install a storm drain system with curb and gutter along Jacksboro Highway beginning south of Echo Lane and reaching north to Norman Street.</v>
      </c>
      <c r="E35" s="247">
        <f>_xlfn.XLOOKUP(FMP_Ranking[[#This Row],[FMP ID]],RawData[FMP_ID],RawData[FMP_COST])</f>
        <v>2853000</v>
      </c>
      <c r="F35" s="344" t="str">
        <f>_xlfn.XLOOKUP(FMP_Ranking[[#This Row],[FMP ID]],RawData[FMP_ID],RawData[EMER_NEED])</f>
        <v>No</v>
      </c>
      <c r="G35" s="252">
        <f>IF(FMP_Ranking[[#This Row],[Emergency Need Raw]]="Yes",10,0)</f>
        <v>0</v>
      </c>
      <c r="H35" s="245">
        <f>_xlfn.XLOOKUP(FMP_Ranking[[#This Row],[FMP ID]],RawData[FMP_ID],RawData[STRUCT_100])</f>
        <v>18</v>
      </c>
      <c r="I35" s="245">
        <f>_xlfn.XLOOKUP(FMP_Ranking[[#This Row],[FMP ID]],RawData[FMP_ID],RawData[RES_STRUCT100])</f>
        <v>10</v>
      </c>
      <c r="J35">
        <f>_xlfn.XLOOKUP(FMP_Ranking[[#This Row],[FMP ID]],RawData[FMP_ID],RawData[POP100])</f>
        <v>54</v>
      </c>
      <c r="K35" s="245">
        <f>_xlfn.XLOOKUP(FMP_Ranking[[#This Row],[FMP ID]],RawData[FMP_ID],RawData[CRITFAC100])</f>
        <v>0</v>
      </c>
      <c r="L35">
        <f>_xlfn.XLOOKUP(FMP_Ranking[[#This Row],[FMP ID]],RawData[FMP_ID],RawData[LWC])</f>
        <v>0</v>
      </c>
      <c r="M35" s="245">
        <f>_xlfn.XLOOKUP(FMP_Ranking[[#This Row],[FMP ID]],RawData[FMP_ID],RawData[ROADCLS])</f>
        <v>0</v>
      </c>
      <c r="N35">
        <f>_xlfn.XLOOKUP(FMP_Ranking[[#This Row],[FMP ID]],RawData[FMP_ID],RawData[ROAD_MILES100])</f>
        <v>9.0000003576278687E-2</v>
      </c>
      <c r="O35" s="245">
        <f>_xlfn.XLOOKUP(FMP_Ranking[[#This Row],[FMP ID]],RawData[FMP_ID],RawData[FARMACRE100])</f>
        <v>0</v>
      </c>
      <c r="P35">
        <f>_xlfn.XLOOKUP(FMP_Ranking[[#This Row],[FMP ID]],RawData[FMP_ID],RawData[REDSTRUCT100])</f>
        <v>4</v>
      </c>
      <c r="Q35" s="245">
        <f>_xlfn.XLOOKUP(FMP_Ranking[[#This Row],[FMP ID]],RawData[FMP_ID],RawData[REMSTRC100])</f>
        <v>14</v>
      </c>
      <c r="R35" s="258">
        <f>IF(FMP_Ranking[[#This Row],[Structures 100 Raw]]=0,0,(IF(FMP_Ranking[[#This Row],[Removed Structures 100 Raw]]&gt;FMP_Ranking[[#This Row],[Structures 100 Raw]],100,FMP_Ranking[[#This Row],[Removed Structures 100 Raw]]/FMP_Ranking[[#This Row],[Structures 100 Raw]]*100)))</f>
        <v>77.777777777777786</v>
      </c>
      <c r="S35" s="245">
        <f>_xlfn.XLOOKUP(FMP_Ranking[[#This Row],[FMP ID]],RawData[FMP_ID],RawData[REMRESSTRC100])</f>
        <v>14</v>
      </c>
      <c r="T35" s="245">
        <f>_xlfn.XLOOKUP(FMP_Ranking[[#This Row],[FMP ID]],RawData[FMP_ID],RawData[REMPOP100])</f>
        <v>42</v>
      </c>
      <c r="U35">
        <f>_xlfn.XLOOKUP(FMP_Ranking[[#This Row],[FMP ID]],RawData[FMP_ID],RawData[REMCRITFAC100])</f>
        <v>0</v>
      </c>
      <c r="V35" s="245">
        <f>_xlfn.XLOOKUP(FMP_Ranking[[#This Row],[FMP ID]],RawData[FMP_ID],RawData[REMLWC100])</f>
        <v>0</v>
      </c>
      <c r="W35" s="245">
        <f>_xlfn.XLOOKUP(FMP_Ranking[[#This Row],[FMP ID]],RawData[FMP_ID],RawData[REMROADCLS])</f>
        <v>0</v>
      </c>
      <c r="X35">
        <f>_xlfn.XLOOKUP(FMP_Ranking[[#This Row],[FMP ID]],RawData[FMP_ID],RawData[REMRDLEN100])</f>
        <v>0</v>
      </c>
      <c r="Y35" s="245">
        <f>_xlfn.XLOOKUP(FMP_Ranking[[#This Row],[FMP ID]],RawData[FMP_ID],RawData[REMFRMACRE100])</f>
        <v>0</v>
      </c>
      <c r="Z35" s="255">
        <f>_xlfn.XLOOKUP(FMP_Ranking[[#This Row],[FMP ID]],RawData[FMP_ID],RawData[COSTSTRUCT])</f>
        <v>203779</v>
      </c>
      <c r="AA35">
        <f>_xlfn.XLOOKUP(FMP_Ranking[[#This Row],[FMP ID]],RawData[FMP_ID],RawData[NATURE])</f>
        <v>0</v>
      </c>
      <c r="AB35" s="250">
        <f>_xlfn.XLOOKUP(FMP_Ranking[[#This Row],[FMP ID]],RawData[FMP_ID],RawData[BC_RATIO])</f>
        <v>3.7000000476837158</v>
      </c>
      <c r="AC35">
        <f>IF(FMP_Ranking[[#This Row],[BCA Raw]]&gt;1,1,0)</f>
        <v>1</v>
      </c>
      <c r="AD35" s="250" t="str">
        <f>_xlfn.XLOOKUP(FMP_Ranking[[#This Row],[FMP ID]],RawData[FMP_ID],RawData[WATER_SUP])</f>
        <v>No</v>
      </c>
      <c r="AE35" s="257">
        <f>IF(FMP_Ranking[[#This Row],[Water Supply Raw]]="Yes",1,0)</f>
        <v>0</v>
      </c>
      <c r="AF35">
        <f>_xlfn.XLOOKUP(FMP_Ranking[[#This Row],[FMP ID]],RawData[FMP_ID],RawData[Average Flood Depth (100yr)])</f>
        <v>1.120000004768372</v>
      </c>
      <c r="AG35" s="346" t="str">
        <f>_xlfn.XLOOKUP(FMP_Ranking[[#This Row],[FMP ID]],RawData[FMP_ID],RawData[PREPROJLOS])</f>
        <v>&gt;50% Annual</v>
      </c>
      <c r="AH35">
        <f>_xlfn.XLOOKUP(FMP_Ranking[[#This Row],[FMP ID]],RawData[FMP_ID],RawData[Score 1])</f>
        <v>6</v>
      </c>
      <c r="AI35" s="250">
        <f>_xlfn.XLOOKUP(FMP_Ranking[[#This Row],[FMP ID]],RawData[FMP_ID],RawData[Community Population Served])</f>
        <v>102316</v>
      </c>
      <c r="AJ35">
        <f>_xlfn.XLOOKUP(FMP_Ranking[[#This Row],[FMP ID]],RawData[FMP_ID],RawData[Flood Plain Population])</f>
        <v>54</v>
      </c>
      <c r="AK35" s="346" t="str">
        <f>_xlfn.XLOOKUP(FMP_Ranking[[#This Row],[FMP ID]],RawData[FMP_ID],RawData[Severity Ranking: Community Need (% Population)])</f>
        <v>&lt;25% of project community affected</v>
      </c>
      <c r="AL35" s="252">
        <f>_xlfn.XLOOKUP(FMP_Ranking[[#This Row],[FMP ID]],RawData[FMP_ID],RawData[Score 2])</f>
        <v>1</v>
      </c>
      <c r="AM35">
        <f>_xlfn.XLOOKUP(FMP_Ranking[[#This Row],[FMP ID]],RawData[FMP_ID],RawData['# of Structures Removed from 1% Annual Chance FP])</f>
        <v>14</v>
      </c>
      <c r="AN35" t="str">
        <f>_xlfn.XLOOKUP(FMP_Ranking[[#This Row],[FMP ID]],RawData[FMP_ID],RawData[Flood Risk Reduction])</f>
        <v>Reduced risk to &gt;75% of structures in floodplain</v>
      </c>
      <c r="AO35">
        <f>_xlfn.XLOOKUP(FMP_Ranking[[#This Row],[FMP ID]],RawData[FMP_ID],RawData[[Score 3 ]])</f>
        <v>10</v>
      </c>
      <c r="AP35" s="250">
        <f>_xlfn.XLOOKUP(FMP_Ranking[[#This Row],[FMP ID]],RawData[FMP_ID],RawData['# of Structures with Reduced 1% Annual Chance Flood Risk])</f>
        <v>4</v>
      </c>
      <c r="AQ35">
        <f>_xlfn.XLOOKUP(FMP_Ranking[[#This Row],[FMP ID]],RawData[FMP_ID],RawData[Pre-Project Damage $])</f>
        <v>892686</v>
      </c>
      <c r="AR35">
        <f>_xlfn.XLOOKUP(FMP_Ranking[[#This Row],[FMP ID]],RawData[FMP_ID],RawData[Post-Project Damage $])</f>
        <v>36706</v>
      </c>
      <c r="AS35" t="str">
        <f>_xlfn.XLOOKUP(FMP_Ranking[[#This Row],[FMP ID]],RawData[FMP_ID],RawData[Flood Damage Reduction])</f>
        <v>Flood damage reduction &gt;95%</v>
      </c>
      <c r="AT35" s="252">
        <f>_xlfn.XLOOKUP(FMP_Ranking[[#This Row],[FMP ID]],RawData[FMP_ID],RawData[Score 4])</f>
        <v>10</v>
      </c>
      <c r="AU35">
        <f>_xlfn.XLOOKUP(FMP_Ranking[[#This Row],[FMP ID]],RawData[FMP_ID],RawData['# of Critical Faciliites Removed from 1% Annual Chance FP])</f>
        <v>0</v>
      </c>
      <c r="AV35" t="str">
        <f>_xlfn.XLOOKUP(FMP_Ranking[[#This Row],[FMP ID]],RawData[FMP_ID],RawData[Reduction in Critical Facilities Flood Risk])</f>
        <v>Reduced risk for 0 structures in floodplain</v>
      </c>
      <c r="AW35">
        <f>_xlfn.XLOOKUP(FMP_Ranking[[#This Row],[FMP ID]],RawData[FMP_ID],RawData[Score 5])</f>
        <v>0</v>
      </c>
      <c r="AX35" s="250">
        <f>_xlfn.XLOOKUP(FMP_Ranking[[#This Row],[FMP ID]],RawData[FMP_ID],RawData[Adjusted Injurt Risk (%)])</f>
        <v>39.360000610351563</v>
      </c>
      <c r="AY35" t="str">
        <f>_xlfn.XLOOKUP(FMP_Ranking[[#This Row],[FMP ID]],RawData[FMP_ID],RawData[Life and Safety Ranking (Injury/Loss of Life)2])</f>
        <v>Life/injury risk percentage &gt;30%</v>
      </c>
      <c r="AZ35" s="252">
        <f>_xlfn.XLOOKUP(FMP_Ranking[[#This Row],[FMP ID]],RawData[FMP_ID],RawData[Score 6])</f>
        <v>6</v>
      </c>
      <c r="BA35">
        <f>_xlfn.XLOOKUP(FMP_Ranking[[#This Row],[FMP ID]],RawData[FMP_ID],RawData[Water Supply Benefit in Acre-Feet])</f>
        <v>0</v>
      </c>
      <c r="BB35">
        <f>_xlfn.XLOOKUP(FMP_Ranking[[#This Row],[FMP ID]],RawData[FMP_ID],RawData[SourceID])</f>
        <v>0</v>
      </c>
      <c r="BC35">
        <f>_xlfn.XLOOKUP(FMP_Ranking[[#This Row],[FMP ID]],RawData[FMP_ID],RawData[WMS_ID])</f>
        <v>0</v>
      </c>
      <c r="BD35" t="str">
        <f>_xlfn.XLOOKUP(FMP_Ranking[[#This Row],[FMP ID]],RawData[FMP_ID],RawData[Water Supply Yield Ranking])</f>
        <v>No impact on water supply</v>
      </c>
      <c r="BE35">
        <f>_xlfn.XLOOKUP(FMP_Ranking[[#This Row],[FMP ID]],RawData[FMP_ID],RawData[Score 7])</f>
        <v>0</v>
      </c>
      <c r="BF35" s="250">
        <f>_xlfn.XLOOKUP(FMP_Ranking[[#This Row],[FMP ID]],RawData[FMP_ID],RawData[SVI])</f>
        <v>0.23710000514984131</v>
      </c>
      <c r="BG35" t="str">
        <f>_xlfn.XLOOKUP(FMP_Ranking[[#This Row],[FMP ID]],RawData[FMP_ID],RawData[Social Vulnerability Ranking])</f>
        <v>SVI between 0.01-0.25 (low vulnerability)</v>
      </c>
      <c r="BH35" s="252">
        <f>_xlfn.XLOOKUP(FMP_Ranking[[#This Row],[FMP ID]],RawData[FMP_ID],RawData[Score 8])</f>
        <v>1</v>
      </c>
      <c r="BI35">
        <f>_xlfn.XLOOKUP(FMP_Ranking[[#This Row],[FMP ID]],RawData[FMP_ID],RawData[% Nature Based Solution by Cost])</f>
        <v>0</v>
      </c>
      <c r="BJ35" t="str">
        <f>_xlfn.XLOOKUP(FMP_Ranking[[#This Row],[FMP ID]],RawData[FMP_ID],RawData[Nature-Based Solutions Ranking])</f>
        <v>&lt;25% of the project cost is nature-based</v>
      </c>
      <c r="BK35">
        <f>_xlfn.XLOOKUP(FMP_Ranking[[#This Row],[FMP ID]],RawData[FMP_ID],RawData[Score 9])</f>
        <v>1</v>
      </c>
      <c r="BL35" s="250" t="str">
        <f>_xlfn.XLOOKUP(FMP_Ranking[[#This Row],[FMP ID]],RawData[FMP_ID],RawData[Multiple Benefits Description])</f>
        <v>No wider benefits</v>
      </c>
      <c r="BM35" t="str">
        <f>_xlfn.XLOOKUP(FMP_Ranking[[#This Row],[FMP ID]],RawData[FMP_ID],RawData[Multiple Benefit Ranking])</f>
        <v>Project does not deliver any wider benefits</v>
      </c>
      <c r="BN35" s="252">
        <f>_xlfn.XLOOKUP(FMP_Ranking[[#This Row],[FMP ID]],RawData[FMP_ID],RawData[Score 10])</f>
        <v>0</v>
      </c>
      <c r="BO35">
        <f>_xlfn.XLOOKUP(FMP_Ranking[[#This Row],[FMP ID]],RawData[FMP_ID],RawData[O&amp;M Cost (Annual)])</f>
        <v>25380</v>
      </c>
      <c r="BP35" t="str">
        <f>_xlfn.XLOOKUP(FMP_Ranking[[#This Row],[FMP ID]],RawData[FMP_ID],RawData[Operations and Maintenance Ranking])</f>
        <v>Project requires regular, ongoing operation and maintenance; and/or O&amp;M requirements are well defined (Regular);</v>
      </c>
      <c r="BQ35">
        <f>_xlfn.XLOOKUP(FMP_Ranking[[#This Row],[FMP ID]],RawData[FMP_ID],RawData[Score 11])</f>
        <v>7</v>
      </c>
      <c r="BR35" s="250" t="str">
        <f>_xlfn.XLOOKUP(FMP_Ranking[[#This Row],[FMP ID]],RawData[FMP_ID],RawData[Administrative, Regulatory and Other Obstacle Ranking])</f>
        <v>Project has a typical number of administrative, regulatory and limitations / requirements</v>
      </c>
      <c r="BS35" s="252">
        <f>_xlfn.XLOOKUP(FMP_Ranking[[#This Row],[FMP ID]],RawData[FMP_ID],RawData[Score 12])</f>
        <v>6</v>
      </c>
      <c r="BT35" t="str">
        <f>_xlfn.XLOOKUP(FMP_Ranking[[#This Row],[FMP ID]],RawData[FMP_ID],RawData[Environmental Benefit Ranking])</f>
        <v>Project does not provide any environmental benefits</v>
      </c>
      <c r="BU35">
        <f>_xlfn.XLOOKUP(FMP_Ranking[[#This Row],[FMP ID]],RawData[FMP_ID],RawData[Score 13])</f>
        <v>0</v>
      </c>
      <c r="BV35" s="250" t="str">
        <f>_xlfn.XLOOKUP(FMP_Ranking[[#This Row],[FMP ID]],RawData[FMP_ID],RawData[Environmental Impact Ranking])</f>
        <v>Project has no adverse environmental impacts</v>
      </c>
      <c r="BW35" s="252">
        <f>_xlfn.XLOOKUP(FMP_Ranking[[#This Row],[FMP ID]],RawData[FMP_ID],RawData[Score 14])</f>
        <v>10</v>
      </c>
      <c r="BX35">
        <f>_xlfn.XLOOKUP(FMP_Ranking[[#This Row],[FMP ID]],RawData[FMP_ID],RawData[Traffic Count for LWC Project])</f>
        <v>0</v>
      </c>
      <c r="BY35"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35">
        <f>_xlfn.XLOOKUP(FMP_Ranking[[#This Row],[FMP ID]],RawData[FMP_ID],RawData[Score 15])</f>
        <v>4</v>
      </c>
      <c r="CA35" s="250"/>
      <c r="CB35"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8.6092143065095836</v>
      </c>
      <c r="CC35" s="263">
        <f>_xlfn.RANK.EQ(FMP_Ranking[[#This Row],[Weighted Score Based on Normalized Reported Factors]],FMP_Ranking[Weighted Score Based on Normalized Reported Factors],0)</f>
        <v>39</v>
      </c>
      <c r="CD35"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62</v>
      </c>
      <c r="CE35"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11.500000000000002</v>
      </c>
      <c r="CF35">
        <f>_xlfn.RANK.EQ(FMP_Ranking[[#This Row],[Project Details Weighted Score]],FMP_Ranking[Project Details Weighted Score],0)</f>
        <v>59</v>
      </c>
      <c r="CG35" s="262">
        <f>FMP_Ranking[[#This Row],[Project Details Weighted Score]]+FMP_Ranking[[#This Row],[Weighted Score Based on Normalized Reported Factors]]</f>
        <v>20.109214306509585</v>
      </c>
      <c r="CH35" s="245">
        <f>_xlfn.RANK.EQ(FMP_Ranking[[#This Row],[Total Score]],FMP_Ranking[Total Score],0)</f>
        <v>29</v>
      </c>
      <c r="CI35"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8.6092143065095836</v>
      </c>
      <c r="CJ35" s="239"/>
      <c r="CK35" s="239"/>
      <c r="CT35"/>
    </row>
    <row r="36" spans="1:98" ht="12" customHeight="1" x14ac:dyDescent="0.25">
      <c r="A36" t="s">
        <v>571</v>
      </c>
      <c r="B36">
        <f>_xlfn.XLOOKUP(FMP_Ranking[[#This Row],[FMP ID]],RawData[FMP_ID],RawData[RFPG_NUM])</f>
        <v>6</v>
      </c>
      <c r="C36" t="str">
        <f>_xlfn.XLOOKUP(FMP_Ranking[[#This Row],[FMP ID]],RawData[FMP_ID],RawData[FMP_NAME])</f>
        <v>Lake Creek - Detention on Garretts Creek, Little Caney Creek, &amp; Caney Creek</v>
      </c>
      <c r="D36" t="str">
        <f>_xlfn.XLOOKUP(FMP_Ranking[[#This Row],[FMP ID]],RawData[FMP_ID],RawData[FMP_DESCR])</f>
        <v>The goal of the detention ponds is to reduce flooding in the Lake Creek and West Fork watersheds by constructing earthen impoundments that captures runoff from Garrett’s Creek, Caney Creek, &amp; Little Caney Creek.</v>
      </c>
      <c r="E36" s="247">
        <f>_xlfn.XLOOKUP(FMP_Ranking[[#This Row],[FMP ID]],RawData[FMP_ID],RawData[FMP_COST])</f>
        <v>291000000</v>
      </c>
      <c r="F36" s="344" t="str">
        <f>_xlfn.XLOOKUP(FMP_Ranking[[#This Row],[FMP ID]],RawData[FMP_ID],RawData[EMER_NEED])</f>
        <v>Yes</v>
      </c>
      <c r="G36" s="252">
        <f>IF(FMP_Ranking[[#This Row],[Emergency Need Raw]]="Yes",10,0)</f>
        <v>10</v>
      </c>
      <c r="H36" s="245">
        <f>_xlfn.XLOOKUP(FMP_Ranking[[#This Row],[FMP ID]],RawData[FMP_ID],RawData[STRUCT_100])</f>
        <v>479</v>
      </c>
      <c r="I36" s="245">
        <f>_xlfn.XLOOKUP(FMP_Ranking[[#This Row],[FMP ID]],RawData[FMP_ID],RawData[RES_STRUCT100])</f>
        <v>368</v>
      </c>
      <c r="J36">
        <f>_xlfn.XLOOKUP(FMP_Ranking[[#This Row],[FMP ID]],RawData[FMP_ID],RawData[POP100])</f>
        <v>488</v>
      </c>
      <c r="K36" s="245">
        <f>_xlfn.XLOOKUP(FMP_Ranking[[#This Row],[FMP ID]],RawData[FMP_ID],RawData[CRITFAC100])</f>
        <v>0</v>
      </c>
      <c r="L36">
        <f>_xlfn.XLOOKUP(FMP_Ranking[[#This Row],[FMP ID]],RawData[FMP_ID],RawData[LWC])</f>
        <v>5</v>
      </c>
      <c r="M36" s="245">
        <f>_xlfn.XLOOKUP(FMP_Ranking[[#This Row],[FMP ID]],RawData[FMP_ID],RawData[ROADCLS])</f>
        <v>5</v>
      </c>
      <c r="N36">
        <f>_xlfn.XLOOKUP(FMP_Ranking[[#This Row],[FMP ID]],RawData[FMP_ID],RawData[ROAD_MILES100])</f>
        <v>18.212945938110352</v>
      </c>
      <c r="O36" s="245">
        <f>_xlfn.XLOOKUP(FMP_Ranking[[#This Row],[FMP ID]],RawData[FMP_ID],RawData[FARMACRE100])</f>
        <v>198.35054016113281</v>
      </c>
      <c r="P36">
        <f>_xlfn.XLOOKUP(FMP_Ranking[[#This Row],[FMP ID]],RawData[FMP_ID],RawData[REDSTRUCT100])</f>
        <v>41</v>
      </c>
      <c r="Q36" s="245">
        <f>_xlfn.XLOOKUP(FMP_Ranking[[#This Row],[FMP ID]],RawData[FMP_ID],RawData[REMSTRC100])</f>
        <v>355</v>
      </c>
      <c r="R36" s="258">
        <f>IF(FMP_Ranking[[#This Row],[Structures 100 Raw]]=0,0,(IF(FMP_Ranking[[#This Row],[Removed Structures 100 Raw]]&gt;FMP_Ranking[[#This Row],[Structures 100 Raw]],100,FMP_Ranking[[#This Row],[Removed Structures 100 Raw]]/FMP_Ranking[[#This Row],[Structures 100 Raw]]*100)))</f>
        <v>74.11273486430062</v>
      </c>
      <c r="S36" s="245">
        <f>_xlfn.XLOOKUP(FMP_Ranking[[#This Row],[FMP ID]],RawData[FMP_ID],RawData[REMRESSTRC100])</f>
        <v>265</v>
      </c>
      <c r="T36" s="245">
        <f>_xlfn.XLOOKUP(FMP_Ranking[[#This Row],[FMP ID]],RawData[FMP_ID],RawData[REMPOP100])</f>
        <v>383</v>
      </c>
      <c r="U36">
        <f>_xlfn.XLOOKUP(FMP_Ranking[[#This Row],[FMP ID]],RawData[FMP_ID],RawData[REMCRITFAC100])</f>
        <v>0</v>
      </c>
      <c r="V36" s="245">
        <f>_xlfn.XLOOKUP(FMP_Ranking[[#This Row],[FMP ID]],RawData[FMP_ID],RawData[REMLWC100])</f>
        <v>1</v>
      </c>
      <c r="W36" s="245">
        <f>_xlfn.XLOOKUP(FMP_Ranking[[#This Row],[FMP ID]],RawData[FMP_ID],RawData[REMROADCLS])</f>
        <v>1</v>
      </c>
      <c r="X36">
        <f>_xlfn.XLOOKUP(FMP_Ranking[[#This Row],[FMP ID]],RawData[FMP_ID],RawData[REMRDLEN100])</f>
        <v>5</v>
      </c>
      <c r="Y36" s="245">
        <f>_xlfn.XLOOKUP(FMP_Ranking[[#This Row],[FMP ID]],RawData[FMP_ID],RawData[REMFRMACRE100])</f>
        <v>-4.0002608299255371</v>
      </c>
      <c r="Z36" s="255">
        <f>_xlfn.XLOOKUP(FMP_Ranking[[#This Row],[FMP ID]],RawData[FMP_ID],RawData[COSTSTRUCT])</f>
        <v>819718.3125</v>
      </c>
      <c r="AA36">
        <f>_xlfn.XLOOKUP(FMP_Ranking[[#This Row],[FMP ID]],RawData[FMP_ID],RawData[NATURE])</f>
        <v>0</v>
      </c>
      <c r="AB36" s="250">
        <f>_xlfn.XLOOKUP(FMP_Ranking[[#This Row],[FMP ID]],RawData[FMP_ID],RawData[BC_RATIO])</f>
        <v>0.25999999046325678</v>
      </c>
      <c r="AC36">
        <f>IF(FMP_Ranking[[#This Row],[BCA Raw]]&gt;1,1,0)</f>
        <v>0</v>
      </c>
      <c r="AD36" s="250" t="str">
        <f>_xlfn.XLOOKUP(FMP_Ranking[[#This Row],[FMP ID]],RawData[FMP_ID],RawData[WATER_SUP])</f>
        <v>No</v>
      </c>
      <c r="AE36" s="257">
        <f>IF(FMP_Ranking[[#This Row],[Water Supply Raw]]="Yes",1,0)</f>
        <v>0</v>
      </c>
      <c r="AF36">
        <f>_xlfn.XLOOKUP(FMP_Ranking[[#This Row],[FMP ID]],RawData[FMP_ID],RawData[Average Flood Depth (100yr)])</f>
        <v>1.1440000534057619</v>
      </c>
      <c r="AG36" s="346" t="str">
        <f>_xlfn.XLOOKUP(FMP_Ranking[[#This Row],[FMP ID]],RawData[FMP_ID],RawData[PREPROJLOS])</f>
        <v>Varies by Roadways</v>
      </c>
      <c r="AH36">
        <f>_xlfn.XLOOKUP(FMP_Ranking[[#This Row],[FMP ID]],RawData[FMP_ID],RawData[Score 1])</f>
        <v>6</v>
      </c>
      <c r="AI36" s="250">
        <f>_xlfn.XLOOKUP(FMP_Ranking[[#This Row],[FMP ID]],RawData[FMP_ID],RawData[Community Population Served])</f>
        <v>649711</v>
      </c>
      <c r="AJ36">
        <f>_xlfn.XLOOKUP(FMP_Ranking[[#This Row],[FMP ID]],RawData[FMP_ID],RawData[Flood Plain Population])</f>
        <v>488</v>
      </c>
      <c r="AK36" s="346" t="str">
        <f>_xlfn.XLOOKUP(FMP_Ranking[[#This Row],[FMP ID]],RawData[FMP_ID],RawData[Severity Ranking: Community Need (% Population)])</f>
        <v>&lt;25% of project community affected</v>
      </c>
      <c r="AL36" s="252">
        <f>_xlfn.XLOOKUP(FMP_Ranking[[#This Row],[FMP ID]],RawData[FMP_ID],RawData[Score 2])</f>
        <v>1</v>
      </c>
      <c r="AM36">
        <f>_xlfn.XLOOKUP(FMP_Ranking[[#This Row],[FMP ID]],RawData[FMP_ID],RawData['# of Structures Removed from 1% Annual Chance FP])</f>
        <v>355</v>
      </c>
      <c r="AN36" t="str">
        <f>_xlfn.XLOOKUP(FMP_Ranking[[#This Row],[FMP ID]],RawData[FMP_ID],RawData[Flood Risk Reduction])</f>
        <v>Reduced risk to &lt;75% of structures in floodplain</v>
      </c>
      <c r="AO36">
        <f>_xlfn.XLOOKUP(FMP_Ranking[[#This Row],[FMP ID]],RawData[FMP_ID],RawData[[Score 3 ]])</f>
        <v>7</v>
      </c>
      <c r="AP36" s="250">
        <f>_xlfn.XLOOKUP(FMP_Ranking[[#This Row],[FMP ID]],RawData[FMP_ID],RawData['# of Structures with Reduced 1% Annual Chance Flood Risk])</f>
        <v>6</v>
      </c>
      <c r="AQ36">
        <f>_xlfn.XLOOKUP(FMP_Ranking[[#This Row],[FMP ID]],RawData[FMP_ID],RawData[Pre-Project Damage $])</f>
        <v>547719</v>
      </c>
      <c r="AR36">
        <f>_xlfn.XLOOKUP(FMP_Ranking[[#This Row],[FMP ID]],RawData[FMP_ID],RawData[Post-Project Damage $])</f>
        <v>0</v>
      </c>
      <c r="AS36" t="str">
        <f>_xlfn.XLOOKUP(FMP_Ranking[[#This Row],[FMP ID]],RawData[FMP_ID],RawData[Flood Damage Reduction])</f>
        <v>Flood damage reduction &gt;95%</v>
      </c>
      <c r="AT36" s="252">
        <f>_xlfn.XLOOKUP(FMP_Ranking[[#This Row],[FMP ID]],RawData[FMP_ID],RawData[Score 4])</f>
        <v>10</v>
      </c>
      <c r="AU36">
        <f>_xlfn.XLOOKUP(FMP_Ranking[[#This Row],[FMP ID]],RawData[FMP_ID],RawData['# of Critical Faciliites Removed from 1% Annual Chance FP])</f>
        <v>0</v>
      </c>
      <c r="AV36" t="str">
        <f>_xlfn.XLOOKUP(FMP_Ranking[[#This Row],[FMP ID]],RawData[FMP_ID],RawData[Reduction in Critical Facilities Flood Risk])</f>
        <v>Reduced risk for 0 structures in floodplain</v>
      </c>
      <c r="AW36">
        <f>_xlfn.XLOOKUP(FMP_Ranking[[#This Row],[FMP ID]],RawData[FMP_ID],RawData[Score 5])</f>
        <v>0</v>
      </c>
      <c r="AX36" s="250">
        <f>_xlfn.XLOOKUP(FMP_Ranking[[#This Row],[FMP ID]],RawData[FMP_ID],RawData[Adjusted Injurt Risk (%)])</f>
        <v>9.4320001602172852</v>
      </c>
      <c r="AY36" t="str">
        <f>_xlfn.XLOOKUP(FMP_Ranking[[#This Row],[FMP ID]],RawData[FMP_ID],RawData[Life and Safety Ranking (Injury/Loss of Life)2])</f>
        <v>Life/injury risk percentage &lt;20%</v>
      </c>
      <c r="AZ36" s="252">
        <f>_xlfn.XLOOKUP(FMP_Ranking[[#This Row],[FMP ID]],RawData[FMP_ID],RawData[Score 6])</f>
        <v>2</v>
      </c>
      <c r="BA36">
        <f>_xlfn.XLOOKUP(FMP_Ranking[[#This Row],[FMP ID]],RawData[FMP_ID],RawData[Water Supply Benefit in Acre-Feet])</f>
        <v>0</v>
      </c>
      <c r="BB36">
        <f>_xlfn.XLOOKUP(FMP_Ranking[[#This Row],[FMP ID]],RawData[FMP_ID],RawData[SourceID])</f>
        <v>0</v>
      </c>
      <c r="BC36">
        <f>_xlfn.XLOOKUP(FMP_Ranking[[#This Row],[FMP ID]],RawData[FMP_ID],RawData[WMS_ID])</f>
        <v>0</v>
      </c>
      <c r="BD36" t="str">
        <f>_xlfn.XLOOKUP(FMP_Ranking[[#This Row],[FMP ID]],RawData[FMP_ID],RawData[Water Supply Yield Ranking])</f>
        <v>No impact on water supply</v>
      </c>
      <c r="BE36">
        <f>_xlfn.XLOOKUP(FMP_Ranking[[#This Row],[FMP ID]],RawData[FMP_ID],RawData[Score 7])</f>
        <v>0</v>
      </c>
      <c r="BF36" s="250">
        <f>_xlfn.XLOOKUP(FMP_Ranking[[#This Row],[FMP ID]],RawData[FMP_ID],RawData[SVI])</f>
        <v>0.16964699327945709</v>
      </c>
      <c r="BG36" t="str">
        <f>_xlfn.XLOOKUP(FMP_Ranking[[#This Row],[FMP ID]],RawData[FMP_ID],RawData[Social Vulnerability Ranking])</f>
        <v>SVI between 0.01-0.25 (low vulnerability)</v>
      </c>
      <c r="BH36" s="252">
        <f>_xlfn.XLOOKUP(FMP_Ranking[[#This Row],[FMP ID]],RawData[FMP_ID],RawData[Score 8])</f>
        <v>1</v>
      </c>
      <c r="BI36">
        <f>_xlfn.XLOOKUP(FMP_Ranking[[#This Row],[FMP ID]],RawData[FMP_ID],RawData[% Nature Based Solution by Cost])</f>
        <v>0</v>
      </c>
      <c r="BJ36" t="str">
        <f>_xlfn.XLOOKUP(FMP_Ranking[[#This Row],[FMP ID]],RawData[FMP_ID],RawData[Nature-Based Solutions Ranking])</f>
        <v>&lt;25% of the project cost is nature-based</v>
      </c>
      <c r="BK36">
        <f>_xlfn.XLOOKUP(FMP_Ranking[[#This Row],[FMP ID]],RawData[FMP_ID],RawData[Score 9])</f>
        <v>1</v>
      </c>
      <c r="BL36" s="250" t="str">
        <f>_xlfn.XLOOKUP(FMP_Ranking[[#This Row],[FMP ID]],RawData[FMP_ID],RawData[Multiple Benefits Description])</f>
        <v>None</v>
      </c>
      <c r="BM36" t="str">
        <f>_xlfn.XLOOKUP(FMP_Ranking[[#This Row],[FMP ID]],RawData[FMP_ID],RawData[Multiple Benefit Ranking])</f>
        <v>Project delivers benefits in 3 wider benefit categories</v>
      </c>
      <c r="BN36" s="252">
        <f>_xlfn.XLOOKUP(FMP_Ranking[[#This Row],[FMP ID]],RawData[FMP_ID],RawData[Score 10])</f>
        <v>7</v>
      </c>
      <c r="BO36">
        <f>_xlfn.XLOOKUP(FMP_Ranking[[#This Row],[FMP ID]],RawData[FMP_ID],RawData[O&amp;M Cost (Annual)])</f>
        <v>0</v>
      </c>
      <c r="BP36" t="str">
        <f>_xlfn.XLOOKUP(FMP_Ranking[[#This Row],[FMP ID]],RawData[FMP_ID],RawData[Operations and Maintenance Ranking])</f>
        <v>Project will require ongoing operation and maintenance outside of the owner’s regular maintenance practices;  long-term O&amp;M requirements are undefined; and/or high annual O&amp;M cost &gt; 1% of project (high);</v>
      </c>
      <c r="BQ36">
        <f>_xlfn.XLOOKUP(FMP_Ranking[[#This Row],[FMP ID]],RawData[FMP_ID],RawData[Score 11])</f>
        <v>4</v>
      </c>
      <c r="BR36" s="250" t="str">
        <f>_xlfn.XLOOKUP(FMP_Ranking[[#This Row],[FMP ID]],RawData[FMP_ID],RawData[Administrative, Regulatory and Other Obstacle Ranking])</f>
        <v>Project has a high number of administrative, regulatory and limitations / requirements</v>
      </c>
      <c r="BS36" s="252">
        <f>_xlfn.XLOOKUP(FMP_Ranking[[#This Row],[FMP ID]],RawData[FMP_ID],RawData[Score 12])</f>
        <v>2</v>
      </c>
      <c r="BT36" t="str">
        <f>_xlfn.XLOOKUP(FMP_Ranking[[#This Row],[FMP ID]],RawData[FMP_ID],RawData[Environmental Benefit Ranking])</f>
        <v xml:space="preserve">Project will deliver a moderate level of environmental benefits (2-3 categories) </v>
      </c>
      <c r="BU36">
        <f>_xlfn.XLOOKUP(FMP_Ranking[[#This Row],[FMP ID]],RawData[FMP_ID],RawData[Score 13])</f>
        <v>6</v>
      </c>
      <c r="BV36" s="250" t="str">
        <f>_xlfn.XLOOKUP(FMP_Ranking[[#This Row],[FMP ID]],RawData[FMP_ID],RawData[Environmental Impact Ranking])</f>
        <v>Project has no adverse environmental impacts</v>
      </c>
      <c r="BW36" s="252">
        <f>_xlfn.XLOOKUP(FMP_Ranking[[#This Row],[FMP ID]],RawData[FMP_ID],RawData[Score 14])</f>
        <v>10</v>
      </c>
      <c r="BX36">
        <f>_xlfn.XLOOKUP(FMP_Ranking[[#This Row],[FMP ID]],RawData[FMP_ID],RawData[Traffic Count for LWC Project])</f>
        <v>0</v>
      </c>
      <c r="BY36"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36">
        <f>_xlfn.XLOOKUP(FMP_Ranking[[#This Row],[FMP ID]],RawData[FMP_ID],RawData[Score 15])</f>
        <v>4</v>
      </c>
      <c r="CA36" s="250"/>
      <c r="CB36"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8.0193365000057391</v>
      </c>
      <c r="CC36" s="263">
        <f>_xlfn.RANK.EQ(FMP_Ranking[[#This Row],[Weighted Score Based on Normalized Reported Factors]],FMP_Ranking[Weighted Score Based on Normalized Reported Factors],0)</f>
        <v>45</v>
      </c>
      <c r="CD36"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61</v>
      </c>
      <c r="CE36"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12.000000000000002</v>
      </c>
      <c r="CF36">
        <f>_xlfn.RANK.EQ(FMP_Ranking[[#This Row],[Project Details Weighted Score]],FMP_Ranking[Project Details Weighted Score],0)</f>
        <v>51</v>
      </c>
      <c r="CG36" s="262">
        <f>FMP_Ranking[[#This Row],[Project Details Weighted Score]]+FMP_Ranking[[#This Row],[Weighted Score Based on Normalized Reported Factors]]</f>
        <v>20.019336500005743</v>
      </c>
      <c r="CH36" s="245">
        <f>_xlfn.RANK.EQ(FMP_Ranking[[#This Row],[Total Score]],FMP_Ranking[Total Score],0)</f>
        <v>30</v>
      </c>
      <c r="CI36"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8.0193365000057391</v>
      </c>
      <c r="CJ36" s="239"/>
      <c r="CK36" s="239"/>
      <c r="CT36"/>
    </row>
    <row r="37" spans="1:98" ht="12" customHeight="1" x14ac:dyDescent="0.25">
      <c r="A37" t="s">
        <v>301</v>
      </c>
      <c r="B37">
        <f>_xlfn.XLOOKUP(FMP_Ranking[[#This Row],[FMP ID]],RawData[FMP_ID],RawData[RFPG_NUM])</f>
        <v>1</v>
      </c>
      <c r="C37" t="str">
        <f>_xlfn.XLOOKUP(FMP_Ranking[[#This Row],[FMP ID]],RawData[FMP_ID],RawData[FMP_NAME])</f>
        <v>Hirschi - Huskie Drainage Project (City of Wichita Falls)</v>
      </c>
      <c r="D37" t="str">
        <f>_xlfn.XLOOKUP(FMP_Ranking[[#This Row],[FMP ID]],RawData[FMP_ID],RawData[FMP_DESCR])</f>
        <v>Extend the existing storm drain system on Huskie Drive to reach to the north and south on Hirschi Lane. Additionally, acquire properties along the north side of Iowa Park Road between Hirschi Lane and Ridgeway Drive.</v>
      </c>
      <c r="E37" s="247">
        <f>_xlfn.XLOOKUP(FMP_Ranking[[#This Row],[FMP ID]],RawData[FMP_ID],RawData[FMP_COST])</f>
        <v>632000</v>
      </c>
      <c r="F37" s="344" t="str">
        <f>_xlfn.XLOOKUP(FMP_Ranking[[#This Row],[FMP ID]],RawData[FMP_ID],RawData[EMER_NEED])</f>
        <v>No</v>
      </c>
      <c r="G37" s="252">
        <f>IF(FMP_Ranking[[#This Row],[Emergency Need Raw]]="Yes",10,0)</f>
        <v>0</v>
      </c>
      <c r="H37" s="245">
        <f>_xlfn.XLOOKUP(FMP_Ranking[[#This Row],[FMP ID]],RawData[FMP_ID],RawData[STRUCT_100])</f>
        <v>35</v>
      </c>
      <c r="I37" s="245">
        <f>_xlfn.XLOOKUP(FMP_Ranking[[#This Row],[FMP ID]],RawData[FMP_ID],RawData[RES_STRUCT100])</f>
        <v>35</v>
      </c>
      <c r="J37">
        <f>_xlfn.XLOOKUP(FMP_Ranking[[#This Row],[FMP ID]],RawData[FMP_ID],RawData[POP100])</f>
        <v>105</v>
      </c>
      <c r="K37" s="245">
        <f>_xlfn.XLOOKUP(FMP_Ranking[[#This Row],[FMP ID]],RawData[FMP_ID],RawData[CRITFAC100])</f>
        <v>0</v>
      </c>
      <c r="L37">
        <f>_xlfn.XLOOKUP(FMP_Ranking[[#This Row],[FMP ID]],RawData[FMP_ID],RawData[LWC])</f>
        <v>0</v>
      </c>
      <c r="M37" s="245">
        <f>_xlfn.XLOOKUP(FMP_Ranking[[#This Row],[FMP ID]],RawData[FMP_ID],RawData[ROADCLS])</f>
        <v>0</v>
      </c>
      <c r="N37">
        <f>_xlfn.XLOOKUP(FMP_Ranking[[#This Row],[FMP ID]],RawData[FMP_ID],RawData[ROAD_MILES100])</f>
        <v>0.27000001072883612</v>
      </c>
      <c r="O37" s="245">
        <f>_xlfn.XLOOKUP(FMP_Ranking[[#This Row],[FMP ID]],RawData[FMP_ID],RawData[FARMACRE100])</f>
        <v>0</v>
      </c>
      <c r="P37">
        <f>_xlfn.XLOOKUP(FMP_Ranking[[#This Row],[FMP ID]],RawData[FMP_ID],RawData[REDSTRUCT100])</f>
        <v>0</v>
      </c>
      <c r="Q37" s="245">
        <f>_xlfn.XLOOKUP(FMP_Ranking[[#This Row],[FMP ID]],RawData[FMP_ID],RawData[REMSTRC100])</f>
        <v>35</v>
      </c>
      <c r="R37" s="258">
        <f>IF(FMP_Ranking[[#This Row],[Structures 100 Raw]]=0,0,(IF(FMP_Ranking[[#This Row],[Removed Structures 100 Raw]]&gt;FMP_Ranking[[#This Row],[Structures 100 Raw]],100,FMP_Ranking[[#This Row],[Removed Structures 100 Raw]]/FMP_Ranking[[#This Row],[Structures 100 Raw]]*100)))</f>
        <v>100</v>
      </c>
      <c r="S37" s="245">
        <f>_xlfn.XLOOKUP(FMP_Ranking[[#This Row],[FMP ID]],RawData[FMP_ID],RawData[REMRESSTRC100])</f>
        <v>35</v>
      </c>
      <c r="T37" s="245">
        <f>_xlfn.XLOOKUP(FMP_Ranking[[#This Row],[FMP ID]],RawData[FMP_ID],RawData[REMPOP100])</f>
        <v>105</v>
      </c>
      <c r="U37">
        <f>_xlfn.XLOOKUP(FMP_Ranking[[#This Row],[FMP ID]],RawData[FMP_ID],RawData[REMCRITFAC100])</f>
        <v>0</v>
      </c>
      <c r="V37" s="245">
        <f>_xlfn.XLOOKUP(FMP_Ranking[[#This Row],[FMP ID]],RawData[FMP_ID],RawData[REMLWC100])</f>
        <v>0</v>
      </c>
      <c r="W37" s="245">
        <f>_xlfn.XLOOKUP(FMP_Ranking[[#This Row],[FMP ID]],RawData[FMP_ID],RawData[REMROADCLS])</f>
        <v>0</v>
      </c>
      <c r="X37">
        <f>_xlfn.XLOOKUP(FMP_Ranking[[#This Row],[FMP ID]],RawData[FMP_ID],RawData[REMRDLEN100])</f>
        <v>0</v>
      </c>
      <c r="Y37" s="245">
        <f>_xlfn.XLOOKUP(FMP_Ranking[[#This Row],[FMP ID]],RawData[FMP_ID],RawData[REMFRMACRE100])</f>
        <v>0</v>
      </c>
      <c r="Z37" s="255">
        <f>_xlfn.XLOOKUP(FMP_Ranking[[#This Row],[FMP ID]],RawData[FMP_ID],RawData[COSTSTRUCT])</f>
        <v>18071</v>
      </c>
      <c r="AA37">
        <f>_xlfn.XLOOKUP(FMP_Ranking[[#This Row],[FMP ID]],RawData[FMP_ID],RawData[NATURE])</f>
        <v>0</v>
      </c>
      <c r="AB37" s="250">
        <f>_xlfn.XLOOKUP(FMP_Ranking[[#This Row],[FMP ID]],RawData[FMP_ID],RawData[BC_RATIO])</f>
        <v>0.80000001192092896</v>
      </c>
      <c r="AC37">
        <f>IF(FMP_Ranking[[#This Row],[BCA Raw]]&gt;1,1,0)</f>
        <v>0</v>
      </c>
      <c r="AD37" s="250" t="str">
        <f>_xlfn.XLOOKUP(FMP_Ranking[[#This Row],[FMP ID]],RawData[FMP_ID],RawData[WATER_SUP])</f>
        <v>No</v>
      </c>
      <c r="AE37" s="257">
        <f>IF(FMP_Ranking[[#This Row],[Water Supply Raw]]="Yes",1,0)</f>
        <v>0</v>
      </c>
      <c r="AF37">
        <f>_xlfn.XLOOKUP(FMP_Ranking[[#This Row],[FMP ID]],RawData[FMP_ID],RawData[Average Flood Depth (100yr)])</f>
        <v>0.2800000011920929</v>
      </c>
      <c r="AG37" s="346" t="str">
        <f>_xlfn.XLOOKUP(FMP_Ranking[[#This Row],[FMP ID]],RawData[FMP_ID],RawData[PREPROJLOS])</f>
        <v>&gt;50% Annual</v>
      </c>
      <c r="AH37">
        <f>_xlfn.XLOOKUP(FMP_Ranking[[#This Row],[FMP ID]],RawData[FMP_ID],RawData[Score 1])</f>
        <v>2</v>
      </c>
      <c r="AI37" s="250">
        <f>_xlfn.XLOOKUP(FMP_Ranking[[#This Row],[FMP ID]],RawData[FMP_ID],RawData[Community Population Served])</f>
        <v>102316</v>
      </c>
      <c r="AJ37">
        <f>_xlfn.XLOOKUP(FMP_Ranking[[#This Row],[FMP ID]],RawData[FMP_ID],RawData[Flood Plain Population])</f>
        <v>105</v>
      </c>
      <c r="AK37" s="346" t="str">
        <f>_xlfn.XLOOKUP(FMP_Ranking[[#This Row],[FMP ID]],RawData[FMP_ID],RawData[Severity Ranking: Community Need (% Population)])</f>
        <v>&lt;25% of project community affected</v>
      </c>
      <c r="AL37" s="252">
        <f>_xlfn.XLOOKUP(FMP_Ranking[[#This Row],[FMP ID]],RawData[FMP_ID],RawData[Score 2])</f>
        <v>1</v>
      </c>
      <c r="AM37">
        <f>_xlfn.XLOOKUP(FMP_Ranking[[#This Row],[FMP ID]],RawData[FMP_ID],RawData['# of Structures Removed from 1% Annual Chance FP])</f>
        <v>35</v>
      </c>
      <c r="AN37" t="str">
        <f>_xlfn.XLOOKUP(FMP_Ranking[[#This Row],[FMP ID]],RawData[FMP_ID],RawData[Flood Risk Reduction])</f>
        <v>Reduced risk to &gt;75% of structures in floodplain</v>
      </c>
      <c r="AO37">
        <f>_xlfn.XLOOKUP(FMP_Ranking[[#This Row],[FMP ID]],RawData[FMP_ID],RawData[[Score 3 ]])</f>
        <v>10</v>
      </c>
      <c r="AP37" s="250">
        <f>_xlfn.XLOOKUP(FMP_Ranking[[#This Row],[FMP ID]],RawData[FMP_ID],RawData['# of Structures with Reduced 1% Annual Chance Flood Risk])</f>
        <v>0</v>
      </c>
      <c r="AQ37">
        <f>_xlfn.XLOOKUP(FMP_Ranking[[#This Row],[FMP ID]],RawData[FMP_ID],RawData[Pre-Project Damage $])</f>
        <v>39621</v>
      </c>
      <c r="AR37">
        <f>_xlfn.XLOOKUP(FMP_Ranking[[#This Row],[FMP ID]],RawData[FMP_ID],RawData[Post-Project Damage $])</f>
        <v>0</v>
      </c>
      <c r="AS37" t="str">
        <f>_xlfn.XLOOKUP(FMP_Ranking[[#This Row],[FMP ID]],RawData[FMP_ID],RawData[Flood Damage Reduction])</f>
        <v>Flood damage reduction &gt;95%</v>
      </c>
      <c r="AT37" s="252">
        <f>_xlfn.XLOOKUP(FMP_Ranking[[#This Row],[FMP ID]],RawData[FMP_ID],RawData[Score 4])</f>
        <v>10</v>
      </c>
      <c r="AU37">
        <f>_xlfn.XLOOKUP(FMP_Ranking[[#This Row],[FMP ID]],RawData[FMP_ID],RawData['# of Critical Faciliites Removed from 1% Annual Chance FP])</f>
        <v>0</v>
      </c>
      <c r="AV37" t="str">
        <f>_xlfn.XLOOKUP(FMP_Ranking[[#This Row],[FMP ID]],RawData[FMP_ID],RawData[Reduction in Critical Facilities Flood Risk])</f>
        <v>Reduced risk for 0 structures in floodplain</v>
      </c>
      <c r="AW37">
        <f>_xlfn.XLOOKUP(FMP_Ranking[[#This Row],[FMP ID]],RawData[FMP_ID],RawData[Score 5])</f>
        <v>0</v>
      </c>
      <c r="AX37" s="250">
        <f>_xlfn.XLOOKUP(FMP_Ranking[[#This Row],[FMP ID]],RawData[FMP_ID],RawData[Adjusted Injurt Risk (%)])</f>
        <v>15.840000152587891</v>
      </c>
      <c r="AY37" t="str">
        <f>_xlfn.XLOOKUP(FMP_Ranking[[#This Row],[FMP ID]],RawData[FMP_ID],RawData[Life and Safety Ranking (Injury/Loss of Life)2])</f>
        <v>Life/injury risk percentage &lt;20%</v>
      </c>
      <c r="AZ37" s="252">
        <f>_xlfn.XLOOKUP(FMP_Ranking[[#This Row],[FMP ID]],RawData[FMP_ID],RawData[Score 6])</f>
        <v>2</v>
      </c>
      <c r="BA37">
        <f>_xlfn.XLOOKUP(FMP_Ranking[[#This Row],[FMP ID]],RawData[FMP_ID],RawData[Water Supply Benefit in Acre-Feet])</f>
        <v>0</v>
      </c>
      <c r="BB37">
        <f>_xlfn.XLOOKUP(FMP_Ranking[[#This Row],[FMP ID]],RawData[FMP_ID],RawData[SourceID])</f>
        <v>0</v>
      </c>
      <c r="BC37">
        <f>_xlfn.XLOOKUP(FMP_Ranking[[#This Row],[FMP ID]],RawData[FMP_ID],RawData[WMS_ID])</f>
        <v>0</v>
      </c>
      <c r="BD37" t="str">
        <f>_xlfn.XLOOKUP(FMP_Ranking[[#This Row],[FMP ID]],RawData[FMP_ID],RawData[Water Supply Yield Ranking])</f>
        <v>No impact on water supply</v>
      </c>
      <c r="BE37">
        <f>_xlfn.XLOOKUP(FMP_Ranking[[#This Row],[FMP ID]],RawData[FMP_ID],RawData[Score 7])</f>
        <v>0</v>
      </c>
      <c r="BF37" s="250">
        <f>_xlfn.XLOOKUP(FMP_Ranking[[#This Row],[FMP ID]],RawData[FMP_ID],RawData[SVI])</f>
        <v>0.7630000114440918</v>
      </c>
      <c r="BG37" t="str">
        <f>_xlfn.XLOOKUP(FMP_Ranking[[#This Row],[FMP ID]],RawData[FMP_ID],RawData[Social Vulnerability Ranking])</f>
        <v>SVI between 0.75-1.00 (high vulnerability)</v>
      </c>
      <c r="BH37" s="252">
        <f>_xlfn.XLOOKUP(FMP_Ranking[[#This Row],[FMP ID]],RawData[FMP_ID],RawData[Score 8])</f>
        <v>10</v>
      </c>
      <c r="BI37">
        <f>_xlfn.XLOOKUP(FMP_Ranking[[#This Row],[FMP ID]],RawData[FMP_ID],RawData[% Nature Based Solution by Cost])</f>
        <v>0</v>
      </c>
      <c r="BJ37" t="str">
        <f>_xlfn.XLOOKUP(FMP_Ranking[[#This Row],[FMP ID]],RawData[FMP_ID],RawData[Nature-Based Solutions Ranking])</f>
        <v>&lt;25% of the project cost is nature-based</v>
      </c>
      <c r="BK37">
        <f>_xlfn.XLOOKUP(FMP_Ranking[[#This Row],[FMP ID]],RawData[FMP_ID],RawData[Score 9])</f>
        <v>1</v>
      </c>
      <c r="BL37" s="250" t="str">
        <f>_xlfn.XLOOKUP(FMP_Ranking[[#This Row],[FMP ID]],RawData[FMP_ID],RawData[Multiple Benefits Description])</f>
        <v>No wider benefits</v>
      </c>
      <c r="BM37" t="str">
        <f>_xlfn.XLOOKUP(FMP_Ranking[[#This Row],[FMP ID]],RawData[FMP_ID],RawData[Multiple Benefit Ranking])</f>
        <v>Project does not deliver any wider benefits</v>
      </c>
      <c r="BN37" s="252">
        <f>_xlfn.XLOOKUP(FMP_Ranking[[#This Row],[FMP ID]],RawData[FMP_ID],RawData[Score 10])</f>
        <v>0</v>
      </c>
      <c r="BO37">
        <f>_xlfn.XLOOKUP(FMP_Ranking[[#This Row],[FMP ID]],RawData[FMP_ID],RawData[O&amp;M Cost (Annual)])</f>
        <v>5627</v>
      </c>
      <c r="BP37" t="str">
        <f>_xlfn.XLOOKUP(FMP_Ranking[[#This Row],[FMP ID]],RawData[FMP_ID],RawData[Operations and Maintenance Ranking])</f>
        <v>Project requires regular, ongoing operation and maintenance; and/or O&amp;M requirements are well defined (Regular);</v>
      </c>
      <c r="BQ37">
        <f>_xlfn.XLOOKUP(FMP_Ranking[[#This Row],[FMP ID]],RawData[FMP_ID],RawData[Score 11])</f>
        <v>7</v>
      </c>
      <c r="BR37" s="250" t="str">
        <f>_xlfn.XLOOKUP(FMP_Ranking[[#This Row],[FMP ID]],RawData[FMP_ID],RawData[Administrative, Regulatory and Other Obstacle Ranking])</f>
        <v>Project has a typical number of administrative, regulatory and limitations / requirements</v>
      </c>
      <c r="BS37" s="252">
        <f>_xlfn.XLOOKUP(FMP_Ranking[[#This Row],[FMP ID]],RawData[FMP_ID],RawData[Score 12])</f>
        <v>6</v>
      </c>
      <c r="BT37" t="str">
        <f>_xlfn.XLOOKUP(FMP_Ranking[[#This Row],[FMP ID]],RawData[FMP_ID],RawData[Environmental Benefit Ranking])</f>
        <v>Project does not provide any environmental benefits</v>
      </c>
      <c r="BU37">
        <f>_xlfn.XLOOKUP(FMP_Ranking[[#This Row],[FMP ID]],RawData[FMP_ID],RawData[Score 13])</f>
        <v>0</v>
      </c>
      <c r="BV37" s="250" t="str">
        <f>_xlfn.XLOOKUP(FMP_Ranking[[#This Row],[FMP ID]],RawData[FMP_ID],RawData[Environmental Impact Ranking])</f>
        <v>Project has no adverse environmental impacts</v>
      </c>
      <c r="BW37" s="252">
        <f>_xlfn.XLOOKUP(FMP_Ranking[[#This Row],[FMP ID]],RawData[FMP_ID],RawData[Score 14])</f>
        <v>10</v>
      </c>
      <c r="BX37">
        <f>_xlfn.XLOOKUP(FMP_Ranking[[#This Row],[FMP ID]],RawData[FMP_ID],RawData[Traffic Count for LWC Project])</f>
        <v>0</v>
      </c>
      <c r="BY37"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37">
        <f>_xlfn.XLOOKUP(FMP_Ranking[[#This Row],[FMP ID]],RawData[FMP_ID],RawData[Score 15])</f>
        <v>4</v>
      </c>
      <c r="CA37" s="250"/>
      <c r="CB37"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10.183750465501006</v>
      </c>
      <c r="CC37" s="263">
        <f>_xlfn.RANK.EQ(FMP_Ranking[[#This Row],[Weighted Score Based on Normalized Reported Factors]],FMP_Ranking[Weighted Score Based on Normalized Reported Factors],0)</f>
        <v>22</v>
      </c>
      <c r="CD3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63</v>
      </c>
      <c r="CE37"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9.75</v>
      </c>
      <c r="CF37">
        <f>_xlfn.RANK.EQ(FMP_Ranking[[#This Row],[Project Details Weighted Score]],FMP_Ranking[Project Details Weighted Score],0)</f>
        <v>78</v>
      </c>
      <c r="CG37" s="262">
        <f>FMP_Ranking[[#This Row],[Project Details Weighted Score]]+FMP_Ranking[[#This Row],[Weighted Score Based on Normalized Reported Factors]]</f>
        <v>19.933750465501006</v>
      </c>
      <c r="CH37" s="245">
        <f>_xlfn.RANK.EQ(FMP_Ranking[[#This Row],[Total Score]],FMP_Ranking[Total Score],0)</f>
        <v>31</v>
      </c>
      <c r="CI3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10.183750465501006</v>
      </c>
      <c r="CJ37" s="239"/>
      <c r="CK37" s="239"/>
      <c r="CT37"/>
    </row>
    <row r="38" spans="1:98" ht="12" customHeight="1" x14ac:dyDescent="0.25">
      <c r="A38" t="s">
        <v>553</v>
      </c>
      <c r="B38">
        <f>_xlfn.XLOOKUP(FMP_Ranking[[#This Row],[FMP ID]],RawData[FMP_ID],RawData[RFPG_NUM])</f>
        <v>6</v>
      </c>
      <c r="C38" t="str">
        <f>_xlfn.XLOOKUP(FMP_Ranking[[#This Row],[FMP ID]],RawData[FMP_ID],RawData[FMP_NAME])</f>
        <v>Caney Creek - Channelization at IH-69 &amp; Detention at FM1097 + SH105</v>
      </c>
      <c r="D38" t="str">
        <f>_xlfn.XLOOKUP(FMP_Ranking[[#This Row],[FMP ID]],RawData[FMP_ID],RawData[FMP_DESCR])</f>
        <v>Reduce flooding in the Caney Creek watershed by benching/widening a 7.8-mile-long stretch to increase conveyance capacity. Must be constructed with detention at FM1097 or detention at SH105 to capture runoff from Caney Creek.</v>
      </c>
      <c r="E38" s="247">
        <f>_xlfn.XLOOKUP(FMP_Ranking[[#This Row],[FMP ID]],RawData[FMP_ID],RawData[FMP_COST])</f>
        <v>469000000</v>
      </c>
      <c r="F38" s="344" t="str">
        <f>_xlfn.XLOOKUP(FMP_Ranking[[#This Row],[FMP ID]],RawData[FMP_ID],RawData[EMER_NEED])</f>
        <v>Yes</v>
      </c>
      <c r="G38" s="252">
        <f>IF(FMP_Ranking[[#This Row],[Emergency Need Raw]]="Yes",10,0)</f>
        <v>10</v>
      </c>
      <c r="H38" s="245">
        <f>_xlfn.XLOOKUP(FMP_Ranking[[#This Row],[FMP ID]],RawData[FMP_ID],RawData[STRUCT_100])</f>
        <v>3641</v>
      </c>
      <c r="I38" s="245">
        <f>_xlfn.XLOOKUP(FMP_Ranking[[#This Row],[FMP ID]],RawData[FMP_ID],RawData[RES_STRUCT100])</f>
        <v>2853</v>
      </c>
      <c r="J38">
        <f>_xlfn.XLOOKUP(FMP_Ranking[[#This Row],[FMP ID]],RawData[FMP_ID],RawData[POP100])</f>
        <v>5743</v>
      </c>
      <c r="K38" s="245">
        <f>_xlfn.XLOOKUP(FMP_Ranking[[#This Row],[FMP ID]],RawData[FMP_ID],RawData[CRITFAC100])</f>
        <v>1</v>
      </c>
      <c r="L38">
        <f>_xlfn.XLOOKUP(FMP_Ranking[[#This Row],[FMP ID]],RawData[FMP_ID],RawData[LWC])</f>
        <v>9</v>
      </c>
      <c r="M38" s="245">
        <f>_xlfn.XLOOKUP(FMP_Ranking[[#This Row],[FMP ID]],RawData[FMP_ID],RawData[ROADCLS])</f>
        <v>9</v>
      </c>
      <c r="N38">
        <f>_xlfn.XLOOKUP(FMP_Ranking[[#This Row],[FMP ID]],RawData[FMP_ID],RawData[ROAD_MILES100])</f>
        <v>91.437515258789063</v>
      </c>
      <c r="O38" s="245">
        <f>_xlfn.XLOOKUP(FMP_Ranking[[#This Row],[FMP ID]],RawData[FMP_ID],RawData[FARMACRE100])</f>
        <v>79.125381469726563</v>
      </c>
      <c r="P38">
        <f>_xlfn.XLOOKUP(FMP_Ranking[[#This Row],[FMP ID]],RawData[FMP_ID],RawData[REDSTRUCT100])</f>
        <v>336</v>
      </c>
      <c r="Q38" s="245">
        <f>_xlfn.XLOOKUP(FMP_Ranking[[#This Row],[FMP ID]],RawData[FMP_ID],RawData[REMSTRC100])</f>
        <v>2422</v>
      </c>
      <c r="R38" s="258">
        <f>IF(FMP_Ranking[[#This Row],[Structures 100 Raw]]=0,0,(IF(FMP_Ranking[[#This Row],[Removed Structures 100 Raw]]&gt;FMP_Ranking[[#This Row],[Structures 100 Raw]],100,FMP_Ranking[[#This Row],[Removed Structures 100 Raw]]/FMP_Ranking[[#This Row],[Structures 100 Raw]]*100)))</f>
        <v>66.520186761878605</v>
      </c>
      <c r="S38" s="245">
        <f>_xlfn.XLOOKUP(FMP_Ranking[[#This Row],[FMP ID]],RawData[FMP_ID],RawData[REMRESSTRC100])</f>
        <v>1827</v>
      </c>
      <c r="T38" s="245">
        <f>_xlfn.XLOOKUP(FMP_Ranking[[#This Row],[FMP ID]],RawData[FMP_ID],RawData[REMPOP100])</f>
        <v>4049</v>
      </c>
      <c r="U38">
        <f>_xlfn.XLOOKUP(FMP_Ranking[[#This Row],[FMP ID]],RawData[FMP_ID],RawData[REMCRITFAC100])</f>
        <v>1</v>
      </c>
      <c r="V38" s="245">
        <f>_xlfn.XLOOKUP(FMP_Ranking[[#This Row],[FMP ID]],RawData[FMP_ID],RawData[REMLWC100])</f>
        <v>0</v>
      </c>
      <c r="W38" s="245">
        <f>_xlfn.XLOOKUP(FMP_Ranking[[#This Row],[FMP ID]],RawData[FMP_ID],RawData[REMROADCLS])</f>
        <v>0</v>
      </c>
      <c r="X38">
        <f>_xlfn.XLOOKUP(FMP_Ranking[[#This Row],[FMP ID]],RawData[FMP_ID],RawData[REMRDLEN100])</f>
        <v>42</v>
      </c>
      <c r="Y38" s="245">
        <f>_xlfn.XLOOKUP(FMP_Ranking[[#This Row],[FMP ID]],RawData[FMP_ID],RawData[REMFRMACRE100])</f>
        <v>27.319768905639648</v>
      </c>
      <c r="Z38" s="255">
        <f>_xlfn.XLOOKUP(FMP_Ranking[[#This Row],[FMP ID]],RawData[FMP_ID],RawData[COSTSTRUCT])</f>
        <v>193641.625</v>
      </c>
      <c r="AA38">
        <f>_xlfn.XLOOKUP(FMP_Ranking[[#This Row],[FMP ID]],RawData[FMP_ID],RawData[NATURE])</f>
        <v>0</v>
      </c>
      <c r="AB38" s="250">
        <f>_xlfn.XLOOKUP(FMP_Ranking[[#This Row],[FMP ID]],RawData[FMP_ID],RawData[BC_RATIO])</f>
        <v>0.30000001192092901</v>
      </c>
      <c r="AC38">
        <f>IF(FMP_Ranking[[#This Row],[BCA Raw]]&gt;1,1,0)</f>
        <v>0</v>
      </c>
      <c r="AD38" s="250" t="str">
        <f>_xlfn.XLOOKUP(FMP_Ranking[[#This Row],[FMP ID]],RawData[FMP_ID],RawData[WATER_SUP])</f>
        <v>No</v>
      </c>
      <c r="AE38" s="257">
        <f>IF(FMP_Ranking[[#This Row],[Water Supply Raw]]="Yes",1,0)</f>
        <v>0</v>
      </c>
      <c r="AF38">
        <f>_xlfn.XLOOKUP(FMP_Ranking[[#This Row],[FMP ID]],RawData[FMP_ID],RawData[Average Flood Depth (100yr)])</f>
        <v>1.138000011444092</v>
      </c>
      <c r="AG38" s="346" t="str">
        <f>_xlfn.XLOOKUP(FMP_Ranking[[#This Row],[FMP ID]],RawData[FMP_ID],RawData[PREPROJLOS])</f>
        <v>Varies by Roadways</v>
      </c>
      <c r="AH38">
        <f>_xlfn.XLOOKUP(FMP_Ranking[[#This Row],[FMP ID]],RawData[FMP_ID],RawData[Score 1])</f>
        <v>6</v>
      </c>
      <c r="AI38" s="250">
        <f>_xlfn.XLOOKUP(FMP_Ranking[[#This Row],[FMP ID]],RawData[FMP_ID],RawData[Community Population Served])</f>
        <v>5547018</v>
      </c>
      <c r="AJ38">
        <f>_xlfn.XLOOKUP(FMP_Ranking[[#This Row],[FMP ID]],RawData[FMP_ID],RawData[Flood Plain Population])</f>
        <v>5743</v>
      </c>
      <c r="AK38" s="346" t="str">
        <f>_xlfn.XLOOKUP(FMP_Ranking[[#This Row],[FMP ID]],RawData[FMP_ID],RawData[Severity Ranking: Community Need (% Population)])</f>
        <v>&lt;25% of project community affected</v>
      </c>
      <c r="AL38" s="252">
        <f>_xlfn.XLOOKUP(FMP_Ranking[[#This Row],[FMP ID]],RawData[FMP_ID],RawData[Score 2])</f>
        <v>1</v>
      </c>
      <c r="AM38">
        <f>_xlfn.XLOOKUP(FMP_Ranking[[#This Row],[FMP ID]],RawData[FMP_ID],RawData['# of Structures Removed from 1% Annual Chance FP])</f>
        <v>2422</v>
      </c>
      <c r="AN38" t="str">
        <f>_xlfn.XLOOKUP(FMP_Ranking[[#This Row],[FMP ID]],RawData[FMP_ID],RawData[Flood Risk Reduction])</f>
        <v>Reduced risk to &lt;75% of structures in floodplain</v>
      </c>
      <c r="AO38">
        <f>_xlfn.XLOOKUP(FMP_Ranking[[#This Row],[FMP ID]],RawData[FMP_ID],RawData[[Score 3 ]])</f>
        <v>7</v>
      </c>
      <c r="AP38" s="250">
        <f>_xlfn.XLOOKUP(FMP_Ranking[[#This Row],[FMP ID]],RawData[FMP_ID],RawData['# of Structures with Reduced 1% Annual Chance Flood Risk])</f>
        <v>15</v>
      </c>
      <c r="AQ38">
        <f>_xlfn.XLOOKUP(FMP_Ranking[[#This Row],[FMP ID]],RawData[FMP_ID],RawData[Pre-Project Damage $])</f>
        <v>1182357</v>
      </c>
      <c r="AR38">
        <f>_xlfn.XLOOKUP(FMP_Ranking[[#This Row],[FMP ID]],RawData[FMP_ID],RawData[Post-Project Damage $])</f>
        <v>486080</v>
      </c>
      <c r="AS38" t="str">
        <f>_xlfn.XLOOKUP(FMP_Ranking[[#This Row],[FMP ID]],RawData[FMP_ID],RawData[Flood Damage Reduction])</f>
        <v>Flood damage reduction &gt; 50%</v>
      </c>
      <c r="AT38" s="252">
        <f>_xlfn.XLOOKUP(FMP_Ranking[[#This Row],[FMP ID]],RawData[FMP_ID],RawData[Score 4])</f>
        <v>6</v>
      </c>
      <c r="AU38">
        <f>_xlfn.XLOOKUP(FMP_Ranking[[#This Row],[FMP ID]],RawData[FMP_ID],RawData['# of Critical Faciliites Removed from 1% Annual Chance FP])</f>
        <v>1</v>
      </c>
      <c r="AV38" t="str">
        <f>_xlfn.XLOOKUP(FMP_Ranking[[#This Row],[FMP ID]],RawData[FMP_ID],RawData[Reduction in Critical Facilities Flood Risk])</f>
        <v>Reduced risk for &gt;75% of critical facilities in floodplain</v>
      </c>
      <c r="AW38">
        <f>_xlfn.XLOOKUP(FMP_Ranking[[#This Row],[FMP ID]],RawData[FMP_ID],RawData[Score 5])</f>
        <v>10</v>
      </c>
      <c r="AX38" s="250">
        <f>_xlfn.XLOOKUP(FMP_Ranking[[#This Row],[FMP ID]],RawData[FMP_ID],RawData[Adjusted Injurt Risk (%)])</f>
        <v>9.4139995574951172</v>
      </c>
      <c r="AY38" t="str">
        <f>_xlfn.XLOOKUP(FMP_Ranking[[#This Row],[FMP ID]],RawData[FMP_ID],RawData[Life and Safety Ranking (Injury/Loss of Life)2])</f>
        <v>Life/injury risk percentage &lt;20%</v>
      </c>
      <c r="AZ38" s="252">
        <f>_xlfn.XLOOKUP(FMP_Ranking[[#This Row],[FMP ID]],RawData[FMP_ID],RawData[Score 6])</f>
        <v>2</v>
      </c>
      <c r="BA38">
        <f>_xlfn.XLOOKUP(FMP_Ranking[[#This Row],[FMP ID]],RawData[FMP_ID],RawData[Water Supply Benefit in Acre-Feet])</f>
        <v>0</v>
      </c>
      <c r="BB38">
        <f>_xlfn.XLOOKUP(FMP_Ranking[[#This Row],[FMP ID]],RawData[FMP_ID],RawData[SourceID])</f>
        <v>0</v>
      </c>
      <c r="BC38">
        <f>_xlfn.XLOOKUP(FMP_Ranking[[#This Row],[FMP ID]],RawData[FMP_ID],RawData[WMS_ID])</f>
        <v>0</v>
      </c>
      <c r="BD38" t="str">
        <f>_xlfn.XLOOKUP(FMP_Ranking[[#This Row],[FMP ID]],RawData[FMP_ID],RawData[Water Supply Yield Ranking])</f>
        <v>No impact on water supply</v>
      </c>
      <c r="BE38">
        <f>_xlfn.XLOOKUP(FMP_Ranking[[#This Row],[FMP ID]],RawData[FMP_ID],RawData[Score 7])</f>
        <v>0</v>
      </c>
      <c r="BF38" s="250">
        <f>_xlfn.XLOOKUP(FMP_Ranking[[#This Row],[FMP ID]],RawData[FMP_ID],RawData[SVI])</f>
        <v>0.54807800054550171</v>
      </c>
      <c r="BG38" t="str">
        <f>_xlfn.XLOOKUP(FMP_Ranking[[#This Row],[FMP ID]],RawData[FMP_ID],RawData[Social Vulnerability Ranking])</f>
        <v>SVI between 0.5-0.75 (moderate to high vulnerability)</v>
      </c>
      <c r="BH38" s="252">
        <f>_xlfn.XLOOKUP(FMP_Ranking[[#This Row],[FMP ID]],RawData[FMP_ID],RawData[Score 8])</f>
        <v>7</v>
      </c>
      <c r="BI38">
        <f>_xlfn.XLOOKUP(FMP_Ranking[[#This Row],[FMP ID]],RawData[FMP_ID],RawData[% Nature Based Solution by Cost])</f>
        <v>0</v>
      </c>
      <c r="BJ38" t="str">
        <f>_xlfn.XLOOKUP(FMP_Ranking[[#This Row],[FMP ID]],RawData[FMP_ID],RawData[Nature-Based Solutions Ranking])</f>
        <v>&lt;25% of the project cost is nature-based</v>
      </c>
      <c r="BK38">
        <f>_xlfn.XLOOKUP(FMP_Ranking[[#This Row],[FMP ID]],RawData[FMP_ID],RawData[Score 9])</f>
        <v>1</v>
      </c>
      <c r="BL38" s="250" t="str">
        <f>_xlfn.XLOOKUP(FMP_Ranking[[#This Row],[FMP ID]],RawData[FMP_ID],RawData[Multiple Benefits Description])</f>
        <v>None</v>
      </c>
      <c r="BM38" t="str">
        <f>_xlfn.XLOOKUP(FMP_Ranking[[#This Row],[FMP ID]],RawData[FMP_ID],RawData[Multiple Benefit Ranking])</f>
        <v>Project delivers benefits in 3 wider benefit categories</v>
      </c>
      <c r="BN38" s="252">
        <f>_xlfn.XLOOKUP(FMP_Ranking[[#This Row],[FMP ID]],RawData[FMP_ID],RawData[Score 10])</f>
        <v>7</v>
      </c>
      <c r="BO38">
        <f>_xlfn.XLOOKUP(FMP_Ranking[[#This Row],[FMP ID]],RawData[FMP_ID],RawData[O&amp;M Cost (Annual)])</f>
        <v>0</v>
      </c>
      <c r="BP38" t="str">
        <f>_xlfn.XLOOKUP(FMP_Ranking[[#This Row],[FMP ID]],RawData[FMP_ID],RawData[Operations and Maintenance Ranking])</f>
        <v>Project will require ongoing operation and maintenance outside of the owner’s regular maintenance practices;  long-term O&amp;M requirements are undefined; and/or high annual O&amp;M cost &gt; 1% of project (high);</v>
      </c>
      <c r="BQ38">
        <f>_xlfn.XLOOKUP(FMP_Ranking[[#This Row],[FMP ID]],RawData[FMP_ID],RawData[Score 11])</f>
        <v>4</v>
      </c>
      <c r="BR38" s="250" t="str">
        <f>_xlfn.XLOOKUP(FMP_Ranking[[#This Row],[FMP ID]],RawData[FMP_ID],RawData[Administrative, Regulatory and Other Obstacle Ranking])</f>
        <v>Project has a high number of administrative, regulatory and limitations / requirements</v>
      </c>
      <c r="BS38" s="252">
        <f>_xlfn.XLOOKUP(FMP_Ranking[[#This Row],[FMP ID]],RawData[FMP_ID],RawData[Score 12])</f>
        <v>2</v>
      </c>
      <c r="BT38" t="str">
        <f>_xlfn.XLOOKUP(FMP_Ranking[[#This Row],[FMP ID]],RawData[FMP_ID],RawData[Environmental Benefit Ranking])</f>
        <v xml:space="preserve">Project will deliver a moderate level of environmental benefits (2-3 categories) </v>
      </c>
      <c r="BU38">
        <f>_xlfn.XLOOKUP(FMP_Ranking[[#This Row],[FMP ID]],RawData[FMP_ID],RawData[Score 13])</f>
        <v>6</v>
      </c>
      <c r="BV38" s="250" t="str">
        <f>_xlfn.XLOOKUP(FMP_Ranking[[#This Row],[FMP ID]],RawData[FMP_ID],RawData[Environmental Impact Ranking])</f>
        <v>Project has no adverse environmental impacts</v>
      </c>
      <c r="BW38" s="252">
        <f>_xlfn.XLOOKUP(FMP_Ranking[[#This Row],[FMP ID]],RawData[FMP_ID],RawData[Score 14])</f>
        <v>10</v>
      </c>
      <c r="BX38">
        <f>_xlfn.XLOOKUP(FMP_Ranking[[#This Row],[FMP ID]],RawData[FMP_ID],RawData[Traffic Count for LWC Project])</f>
        <v>0</v>
      </c>
      <c r="BY38"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38">
        <f>_xlfn.XLOOKUP(FMP_Ranking[[#This Row],[FMP ID]],RawData[FMP_ID],RawData[Score 15])</f>
        <v>4</v>
      </c>
      <c r="CA38" s="250"/>
      <c r="CB3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7.369715388881473</v>
      </c>
      <c r="CC38" s="263">
        <f>_xlfn.RANK.EQ(FMP_Ranking[[#This Row],[Weighted Score Based on Normalized Reported Factors]],FMP_Ranking[Weighted Score Based on Normalized Reported Factors],0)</f>
        <v>50</v>
      </c>
      <c r="CD3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73</v>
      </c>
      <c r="CE3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12.500000000000004</v>
      </c>
      <c r="CF38">
        <f>_xlfn.RANK.EQ(FMP_Ranking[[#This Row],[Project Details Weighted Score]],FMP_Ranking[Project Details Weighted Score],0)</f>
        <v>40</v>
      </c>
      <c r="CG38" s="262">
        <f>FMP_Ranking[[#This Row],[Project Details Weighted Score]]+FMP_Ranking[[#This Row],[Weighted Score Based on Normalized Reported Factors]]</f>
        <v>19.869715388881477</v>
      </c>
      <c r="CH38" s="245">
        <f>_xlfn.RANK.EQ(FMP_Ranking[[#This Row],[Total Score]],FMP_Ranking[Total Score],0)</f>
        <v>32</v>
      </c>
      <c r="CI3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7.369715388881473</v>
      </c>
      <c r="CJ38" s="239"/>
      <c r="CK38" s="239"/>
      <c r="CT38"/>
    </row>
    <row r="39" spans="1:98" ht="12" customHeight="1" x14ac:dyDescent="0.25">
      <c r="A39" t="s">
        <v>1294</v>
      </c>
      <c r="B39">
        <f>_xlfn.XLOOKUP(FMP_Ranking[[#This Row],[FMP ID]],RawData[FMP_ID],RawData[RFPG_NUM])</f>
        <v>10</v>
      </c>
      <c r="C39" t="str">
        <f>_xlfn.XLOOKUP(FMP_Ranking[[#This Row],[FMP ID]],RawData[FMP_ID],RawData[FMP_NAME])</f>
        <v>E. Pflugerville Parkway Crossing Improvements</v>
      </c>
      <c r="D39" t="str">
        <f>_xlfn.XLOOKUP(FMP_Ranking[[#This Row],[FMP ID]],RawData[FMP_ID],RawData[FMP_DESCR])</f>
        <v xml:space="preserve">Integreated with FM685 improvement, 100 FT wide channel bench 1,700 LF, four 50 FT span bridge, remove concrete drop structure
</v>
      </c>
      <c r="E39" s="247">
        <f>_xlfn.XLOOKUP(FMP_Ranking[[#This Row],[FMP ID]],RawData[FMP_ID],RawData[FMP_COST])</f>
        <v>2860000</v>
      </c>
      <c r="F39" s="344" t="str">
        <f>_xlfn.XLOOKUP(FMP_Ranking[[#This Row],[FMP ID]],RawData[FMP_ID],RawData[EMER_NEED])</f>
        <v>No</v>
      </c>
      <c r="G39" s="252">
        <f>IF(FMP_Ranking[[#This Row],[Emergency Need Raw]]="Yes",10,0)</f>
        <v>0</v>
      </c>
      <c r="H39" s="245">
        <f>_xlfn.XLOOKUP(FMP_Ranking[[#This Row],[FMP ID]],RawData[FMP_ID],RawData[STRUCT_100])</f>
        <v>13</v>
      </c>
      <c r="I39" s="245">
        <f>_xlfn.XLOOKUP(FMP_Ranking[[#This Row],[FMP ID]],RawData[FMP_ID],RawData[RES_STRUCT100])</f>
        <v>10</v>
      </c>
      <c r="J39">
        <f>_xlfn.XLOOKUP(FMP_Ranking[[#This Row],[FMP ID]],RawData[FMP_ID],RawData[POP100])</f>
        <v>47</v>
      </c>
      <c r="K39" s="245">
        <f>_xlfn.XLOOKUP(FMP_Ranking[[#This Row],[FMP ID]],RawData[FMP_ID],RawData[CRITFAC100])</f>
        <v>0</v>
      </c>
      <c r="L39">
        <f>_xlfn.XLOOKUP(FMP_Ranking[[#This Row],[FMP ID]],RawData[FMP_ID],RawData[LWC])</f>
        <v>0</v>
      </c>
      <c r="M39" s="245">
        <f>_xlfn.XLOOKUP(FMP_Ranking[[#This Row],[FMP ID]],RawData[FMP_ID],RawData[ROADCLS])</f>
        <v>0</v>
      </c>
      <c r="N39">
        <f>_xlfn.XLOOKUP(FMP_Ranking[[#This Row],[FMP ID]],RawData[FMP_ID],RawData[ROAD_MILES100])</f>
        <v>1.017730593681335</v>
      </c>
      <c r="O39" s="245">
        <f>_xlfn.XLOOKUP(FMP_Ranking[[#This Row],[FMP ID]],RawData[FMP_ID],RawData[FARMACRE100])</f>
        <v>178.1012268066406</v>
      </c>
      <c r="P39">
        <f>_xlfn.XLOOKUP(FMP_Ranking[[#This Row],[FMP ID]],RawData[FMP_ID],RawData[REDSTRUCT100])</f>
        <v>0</v>
      </c>
      <c r="Q39" s="245">
        <f>_xlfn.XLOOKUP(FMP_Ranking[[#This Row],[FMP ID]],RawData[FMP_ID],RawData[REMSTRC100])</f>
        <v>5</v>
      </c>
      <c r="R39" s="258">
        <f>IF(FMP_Ranking[[#This Row],[Structures 100 Raw]]=0,0,(IF(FMP_Ranking[[#This Row],[Removed Structures 100 Raw]]&gt;FMP_Ranking[[#This Row],[Structures 100 Raw]],100,FMP_Ranking[[#This Row],[Removed Structures 100 Raw]]/FMP_Ranking[[#This Row],[Structures 100 Raw]]*100)))</f>
        <v>38.461538461538467</v>
      </c>
      <c r="S39" s="245">
        <f>_xlfn.XLOOKUP(FMP_Ranking[[#This Row],[FMP ID]],RawData[FMP_ID],RawData[REMRESSTRC100])</f>
        <v>0</v>
      </c>
      <c r="T39" s="245">
        <f>_xlfn.XLOOKUP(FMP_Ranking[[#This Row],[FMP ID]],RawData[FMP_ID],RawData[REMPOP100])</f>
        <v>37</v>
      </c>
      <c r="U39">
        <f>_xlfn.XLOOKUP(FMP_Ranking[[#This Row],[FMP ID]],RawData[FMP_ID],RawData[REMCRITFAC100])</f>
        <v>0</v>
      </c>
      <c r="V39" s="245">
        <f>_xlfn.XLOOKUP(FMP_Ranking[[#This Row],[FMP ID]],RawData[FMP_ID],RawData[REMLWC100])</f>
        <v>1</v>
      </c>
      <c r="W39" s="245">
        <f>_xlfn.XLOOKUP(FMP_Ranking[[#This Row],[FMP ID]],RawData[FMP_ID],RawData[REMROADCLS])</f>
        <v>0</v>
      </c>
      <c r="X39">
        <f>_xlfn.XLOOKUP(FMP_Ranking[[#This Row],[FMP ID]],RawData[FMP_ID],RawData[REMRDLEN100])</f>
        <v>1</v>
      </c>
      <c r="Y39" s="245">
        <f>_xlfn.XLOOKUP(FMP_Ranking[[#This Row],[FMP ID]],RawData[FMP_ID],RawData[REMFRMACRE100])</f>
        <v>0</v>
      </c>
      <c r="Z39" s="255">
        <f>_xlfn.XLOOKUP(FMP_Ranking[[#This Row],[FMP ID]],RawData[FMP_ID],RawData[COSTSTRUCT])</f>
        <v>572000</v>
      </c>
      <c r="AA39">
        <f>_xlfn.XLOOKUP(FMP_Ranking[[#This Row],[FMP ID]],RawData[FMP_ID],RawData[NATURE])</f>
        <v>0</v>
      </c>
      <c r="AB39" s="250">
        <f>_xlfn.XLOOKUP(FMP_Ranking[[#This Row],[FMP ID]],RawData[FMP_ID],RawData[BC_RATIO])</f>
        <v>0.17000000178813929</v>
      </c>
      <c r="AC39">
        <f>IF(FMP_Ranking[[#This Row],[BCA Raw]]&gt;1,1,0)</f>
        <v>0</v>
      </c>
      <c r="AD39" s="250" t="str">
        <f>_xlfn.XLOOKUP(FMP_Ranking[[#This Row],[FMP ID]],RawData[FMP_ID],RawData[WATER_SUP])</f>
        <v>No</v>
      </c>
      <c r="AE39" s="257">
        <f>IF(FMP_Ranking[[#This Row],[Water Supply Raw]]="Yes",1,0)</f>
        <v>0</v>
      </c>
      <c r="AF39">
        <f>_xlfn.XLOOKUP(FMP_Ranking[[#This Row],[FMP ID]],RawData[FMP_ID],RawData[Average Flood Depth (100yr)])</f>
        <v>2.2000000476837158</v>
      </c>
      <c r="AG39" s="346" t="str">
        <f>_xlfn.XLOOKUP(FMP_Ranking[[#This Row],[FMP ID]],RawData[FMP_ID],RawData[PREPROJLOS])</f>
        <v>10% ACE</v>
      </c>
      <c r="AH39">
        <f>_xlfn.XLOOKUP(FMP_Ranking[[#This Row],[FMP ID]],RawData[FMP_ID],RawData[Score 1])</f>
        <v>8</v>
      </c>
      <c r="AI39" s="250">
        <f>_xlfn.XLOOKUP(FMP_Ranking[[#This Row],[FMP ID]],RawData[FMP_ID],RawData[Community Population Served])</f>
        <v>66884</v>
      </c>
      <c r="AJ39">
        <f>_xlfn.XLOOKUP(FMP_Ranking[[#This Row],[FMP ID]],RawData[FMP_ID],RawData[Flood Plain Population])</f>
        <v>37</v>
      </c>
      <c r="AK39" s="346" t="str">
        <f>_xlfn.XLOOKUP(FMP_Ranking[[#This Row],[FMP ID]],RawData[FMP_ID],RawData[Severity Ranking: Community Need (% Population)])</f>
        <v>&lt;25% of project community affected</v>
      </c>
      <c r="AL39" s="252">
        <f>_xlfn.XLOOKUP(FMP_Ranking[[#This Row],[FMP ID]],RawData[FMP_ID],RawData[Score 2])</f>
        <v>1</v>
      </c>
      <c r="AM39">
        <f>_xlfn.XLOOKUP(FMP_Ranking[[#This Row],[FMP ID]],RawData[FMP_ID],RawData['# of Structures Removed from 1% Annual Chance FP])</f>
        <v>5</v>
      </c>
      <c r="AN39" t="str">
        <f>_xlfn.XLOOKUP(FMP_Ranking[[#This Row],[FMP ID]],RawData[FMP_ID],RawData[Flood Risk Reduction])</f>
        <v>Reduced risk to &lt;50% of structures in floodplain</v>
      </c>
      <c r="AO39">
        <f>_xlfn.XLOOKUP(FMP_Ranking[[#This Row],[FMP ID]],RawData[FMP_ID],RawData[[Score 3 ]])</f>
        <v>4</v>
      </c>
      <c r="AP39" s="250">
        <f>_xlfn.XLOOKUP(FMP_Ranking[[#This Row],[FMP ID]],RawData[FMP_ID],RawData['# of Structures with Reduced 1% Annual Chance Flood Risk])</f>
        <v>5</v>
      </c>
      <c r="AQ39">
        <f>_xlfn.XLOOKUP(FMP_Ranking[[#This Row],[FMP ID]],RawData[FMP_ID],RawData[Pre-Project Damage $])</f>
        <v>19491</v>
      </c>
      <c r="AR39">
        <f>_xlfn.XLOOKUP(FMP_Ranking[[#This Row],[FMP ID]],RawData[FMP_ID],RawData[Post-Project Damage $])</f>
        <v>1524</v>
      </c>
      <c r="AS39" t="str">
        <f>_xlfn.XLOOKUP(FMP_Ranking[[#This Row],[FMP ID]],RawData[FMP_ID],RawData[Flood Damage Reduction])</f>
        <v>Flood damage reduction &gt; 75%</v>
      </c>
      <c r="AT39" s="252">
        <f>_xlfn.XLOOKUP(FMP_Ranking[[#This Row],[FMP ID]],RawData[FMP_ID],RawData[Score 4])</f>
        <v>8</v>
      </c>
      <c r="AU39">
        <f>_xlfn.XLOOKUP(FMP_Ranking[[#This Row],[FMP ID]],RawData[FMP_ID],RawData['# of Critical Faciliites Removed from 1% Annual Chance FP])</f>
        <v>0</v>
      </c>
      <c r="AV39" t="str">
        <f>_xlfn.XLOOKUP(FMP_Ranking[[#This Row],[FMP ID]],RawData[FMP_ID],RawData[Reduction in Critical Facilities Flood Risk])</f>
        <v>Reduced risk for 0 structures in floodplain</v>
      </c>
      <c r="AW39">
        <f>_xlfn.XLOOKUP(FMP_Ranking[[#This Row],[FMP ID]],RawData[FMP_ID],RawData[Score 5])</f>
        <v>0</v>
      </c>
      <c r="AX39" s="250">
        <f>_xlfn.XLOOKUP(FMP_Ranking[[#This Row],[FMP ID]],RawData[FMP_ID],RawData[Adjusted Injurt Risk (%)])</f>
        <v>57.400001525878913</v>
      </c>
      <c r="AY39" t="str">
        <f>_xlfn.XLOOKUP(FMP_Ranking[[#This Row],[FMP ID]],RawData[FMP_ID],RawData[Life and Safety Ranking (Injury/Loss of Life)2])</f>
        <v>Life/injury risk percentage &gt;50%</v>
      </c>
      <c r="AZ39" s="252">
        <f>_xlfn.XLOOKUP(FMP_Ranking[[#This Row],[FMP ID]],RawData[FMP_ID],RawData[Score 6])</f>
        <v>10</v>
      </c>
      <c r="BA39">
        <f>_xlfn.XLOOKUP(FMP_Ranking[[#This Row],[FMP ID]],RawData[FMP_ID],RawData[Water Supply Benefit in Acre-Feet])</f>
        <v>0</v>
      </c>
      <c r="BB39" t="str">
        <f>_xlfn.XLOOKUP(FMP_Ranking[[#This Row],[FMP ID]],RawData[FMP_ID],RawData[SourceID])</f>
        <v>N/A</v>
      </c>
      <c r="BC39" t="str">
        <f>_xlfn.XLOOKUP(FMP_Ranking[[#This Row],[FMP ID]],RawData[FMP_ID],RawData[WMS_ID])</f>
        <v>N/A</v>
      </c>
      <c r="BD39" t="str">
        <f>_xlfn.XLOOKUP(FMP_Ranking[[#This Row],[FMP ID]],RawData[FMP_ID],RawData[Water Supply Yield Ranking])</f>
        <v>No impact on water supply</v>
      </c>
      <c r="BE39">
        <f>_xlfn.XLOOKUP(FMP_Ranking[[#This Row],[FMP ID]],RawData[FMP_ID],RawData[Score 7])</f>
        <v>0</v>
      </c>
      <c r="BF39" s="250">
        <f>_xlfn.XLOOKUP(FMP_Ranking[[#This Row],[FMP ID]],RawData[FMP_ID],RawData[SVI])</f>
        <v>0.1925999969244003</v>
      </c>
      <c r="BG39" t="str">
        <f>_xlfn.XLOOKUP(FMP_Ranking[[#This Row],[FMP ID]],RawData[FMP_ID],RawData[Social Vulnerability Ranking])</f>
        <v>SVI between 0.01-0.25 (low vulnerability)</v>
      </c>
      <c r="BH39" s="252">
        <f>_xlfn.XLOOKUP(FMP_Ranking[[#This Row],[FMP ID]],RawData[FMP_ID],RawData[Score 8])</f>
        <v>1</v>
      </c>
      <c r="BI39">
        <f>_xlfn.XLOOKUP(FMP_Ranking[[#This Row],[FMP ID]],RawData[FMP_ID],RawData[% Nature Based Solution by Cost])</f>
        <v>0</v>
      </c>
      <c r="BJ39" t="str">
        <f>_xlfn.XLOOKUP(FMP_Ranking[[#This Row],[FMP ID]],RawData[FMP_ID],RawData[Nature-Based Solutions Ranking])</f>
        <v>&lt;25% of the project cost is nature-based</v>
      </c>
      <c r="BK39">
        <f>_xlfn.XLOOKUP(FMP_Ranking[[#This Row],[FMP ID]],RawData[FMP_ID],RawData[Score 9])</f>
        <v>1</v>
      </c>
      <c r="BL39" s="250" t="str">
        <f>_xlfn.XLOOKUP(FMP_Ranking[[#This Row],[FMP ID]],RawData[FMP_ID],RawData[Multiple Benefits Description])</f>
        <v>N/A</v>
      </c>
      <c r="BM39" t="str">
        <f>_xlfn.XLOOKUP(FMP_Ranking[[#This Row],[FMP ID]],RawData[FMP_ID],RawData[Multiple Benefit Ranking])</f>
        <v>Project does not deliver any wider benefits</v>
      </c>
      <c r="BN39" s="252">
        <f>_xlfn.XLOOKUP(FMP_Ranking[[#This Row],[FMP ID]],RawData[FMP_ID],RawData[Score 10])</f>
        <v>0</v>
      </c>
      <c r="BO39">
        <f>_xlfn.XLOOKUP(FMP_Ranking[[#This Row],[FMP ID]],RawData[FMP_ID],RawData[O&amp;M Cost (Annual)])</f>
        <v>0</v>
      </c>
      <c r="BP39" t="str">
        <f>_xlfn.XLOOKUP(FMP_Ranking[[#This Row],[FMP ID]],RawData[FMP_ID],RawData[Operations and Maintenance Ranking])</f>
        <v>Project requires regular, ongoing operation and maintenance; and/or O&amp;M requirements are well defined (Regular);</v>
      </c>
      <c r="BQ39">
        <f>_xlfn.XLOOKUP(FMP_Ranking[[#This Row],[FMP ID]],RawData[FMP_ID],RawData[Score 11])</f>
        <v>7</v>
      </c>
      <c r="BR39" s="250" t="str">
        <f>_xlfn.XLOOKUP(FMP_Ranking[[#This Row],[FMP ID]],RawData[FMP_ID],RawData[Administrative, Regulatory and Other Obstacle Ranking])</f>
        <v>Project has a typical number of administrative, regulatory and limitations / requirements</v>
      </c>
      <c r="BS39" s="252">
        <f>_xlfn.XLOOKUP(FMP_Ranking[[#This Row],[FMP ID]],RawData[FMP_ID],RawData[Score 12])</f>
        <v>6</v>
      </c>
      <c r="BT39" t="str">
        <f>_xlfn.XLOOKUP(FMP_Ranking[[#This Row],[FMP ID]],RawData[FMP_ID],RawData[Environmental Benefit Ranking])</f>
        <v>Project does not provide any environmental benefits</v>
      </c>
      <c r="BU39">
        <f>_xlfn.XLOOKUP(FMP_Ranking[[#This Row],[FMP ID]],RawData[FMP_ID],RawData[Score 13])</f>
        <v>0</v>
      </c>
      <c r="BV39" s="250" t="str">
        <f>_xlfn.XLOOKUP(FMP_Ranking[[#This Row],[FMP ID]],RawData[FMP_ID],RawData[Environmental Impact Ranking])</f>
        <v>Project has no adverse environmental impacts</v>
      </c>
      <c r="BW39" s="252">
        <f>_xlfn.XLOOKUP(FMP_Ranking[[#This Row],[FMP ID]],RawData[FMP_ID],RawData[Score 14])</f>
        <v>10</v>
      </c>
      <c r="BX39">
        <f>_xlfn.XLOOKUP(FMP_Ranking[[#This Row],[FMP ID]],RawData[FMP_ID],RawData[Traffic Count for LWC Project])</f>
        <v>10357</v>
      </c>
      <c r="BY39"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39">
        <f>_xlfn.XLOOKUP(FMP_Ranking[[#This Row],[FMP ID]],RawData[FMP_ID],RawData[Score 15])</f>
        <v>10</v>
      </c>
      <c r="CA39" s="250"/>
      <c r="CB3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4.361655938752877</v>
      </c>
      <c r="CC39" s="263">
        <f>_xlfn.RANK.EQ(FMP_Ranking[[#This Row],[Weighted Score Based on Normalized Reported Factors]],FMP_Ranking[Weighted Score Based on Normalized Reported Factors],0)</f>
        <v>76</v>
      </c>
      <c r="CD3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66</v>
      </c>
      <c r="CE3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15.5</v>
      </c>
      <c r="CF39">
        <f>_xlfn.RANK.EQ(FMP_Ranking[[#This Row],[Project Details Weighted Score]],FMP_Ranking[Project Details Weighted Score],0)</f>
        <v>6</v>
      </c>
      <c r="CG39" s="262">
        <f>FMP_Ranking[[#This Row],[Project Details Weighted Score]]+FMP_Ranking[[#This Row],[Weighted Score Based on Normalized Reported Factors]]</f>
        <v>19.861655938752875</v>
      </c>
      <c r="CH39" s="245">
        <f>_xlfn.RANK.EQ(FMP_Ranking[[#This Row],[Total Score]],FMP_Ranking[Total Score],0)</f>
        <v>33</v>
      </c>
      <c r="CI3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4.361655938752877</v>
      </c>
      <c r="CJ39" s="239"/>
      <c r="CK39" s="239"/>
      <c r="CT39"/>
    </row>
    <row r="40" spans="1:98" ht="12" customHeight="1" x14ac:dyDescent="0.25">
      <c r="A40" t="s">
        <v>1879</v>
      </c>
      <c r="B40">
        <f>_xlfn.XLOOKUP(FMP_Ranking[[#This Row],[FMP ID]],RawData[FMP_ID],RawData[RFPG_NUM])</f>
        <v>14</v>
      </c>
      <c r="C40" t="str">
        <f>_xlfn.XLOOKUP(FMP_Ranking[[#This Row],[FMP ID]],RawData[FMP_ID],RawData[FMP_NAME])</f>
        <v>HAC3</v>
      </c>
      <c r="D40" t="str">
        <f>_xlfn.XLOOKUP(FMP_Ranking[[#This Row],[FMP ID]],RawData[FMP_ID],RawData[FMP_DESCR])</f>
        <v>Sediment/Retention Basin</v>
      </c>
      <c r="E40" s="247">
        <f>_xlfn.XLOOKUP(FMP_Ranking[[#This Row],[FMP ID]],RawData[FMP_ID],RawData[FMP_COST])</f>
        <v>4619000</v>
      </c>
      <c r="F40" s="344" t="str">
        <f>_xlfn.XLOOKUP(FMP_Ranking[[#This Row],[FMP ID]],RawData[FMP_ID],RawData[EMER_NEED])</f>
        <v>No</v>
      </c>
      <c r="G40" s="252">
        <f>IF(FMP_Ranking[[#This Row],[Emergency Need Raw]]="Yes",10,0)</f>
        <v>0</v>
      </c>
      <c r="H40" s="245">
        <f>_xlfn.XLOOKUP(FMP_Ranking[[#This Row],[FMP ID]],RawData[FMP_ID],RawData[STRUCT_100])</f>
        <v>10</v>
      </c>
      <c r="I40" s="245">
        <f>_xlfn.XLOOKUP(FMP_Ranking[[#This Row],[FMP ID]],RawData[FMP_ID],RawData[RES_STRUCT100])</f>
        <v>6</v>
      </c>
      <c r="J40">
        <f>_xlfn.XLOOKUP(FMP_Ranking[[#This Row],[FMP ID]],RawData[FMP_ID],RawData[POP100])</f>
        <v>23</v>
      </c>
      <c r="K40" s="245">
        <f>_xlfn.XLOOKUP(FMP_Ranking[[#This Row],[FMP ID]],RawData[FMP_ID],RawData[CRITFAC100])</f>
        <v>0</v>
      </c>
      <c r="L40">
        <f>_xlfn.XLOOKUP(FMP_Ranking[[#This Row],[FMP ID]],RawData[FMP_ID],RawData[LWC])</f>
        <v>0</v>
      </c>
      <c r="M40" s="245">
        <f>_xlfn.XLOOKUP(FMP_Ranking[[#This Row],[FMP ID]],RawData[FMP_ID],RawData[ROADCLS])</f>
        <v>1</v>
      </c>
      <c r="N40">
        <f>_xlfn.XLOOKUP(FMP_Ranking[[#This Row],[FMP ID]],RawData[FMP_ID],RawData[ROAD_MILES100])</f>
        <v>0.15000000596046451</v>
      </c>
      <c r="O40" s="245">
        <f>_xlfn.XLOOKUP(FMP_Ranking[[#This Row],[FMP ID]],RawData[FMP_ID],RawData[FARMACRE100])</f>
        <v>96.730003356933594</v>
      </c>
      <c r="P40">
        <f>_xlfn.XLOOKUP(FMP_Ranking[[#This Row],[FMP ID]],RawData[FMP_ID],RawData[REDSTRUCT100])</f>
        <v>10</v>
      </c>
      <c r="Q40" s="245">
        <f>_xlfn.XLOOKUP(FMP_Ranking[[#This Row],[FMP ID]],RawData[FMP_ID],RawData[REMSTRC100])</f>
        <v>10</v>
      </c>
      <c r="R40" s="258">
        <f>IF(FMP_Ranking[[#This Row],[Structures 100 Raw]]=0,0,(IF(FMP_Ranking[[#This Row],[Removed Structures 100 Raw]]&gt;FMP_Ranking[[#This Row],[Structures 100 Raw]],100,FMP_Ranking[[#This Row],[Removed Structures 100 Raw]]/FMP_Ranking[[#This Row],[Structures 100 Raw]]*100)))</f>
        <v>100</v>
      </c>
      <c r="S40" s="245">
        <f>_xlfn.XLOOKUP(FMP_Ranking[[#This Row],[FMP ID]],RawData[FMP_ID],RawData[REMRESSTRC100])</f>
        <v>6</v>
      </c>
      <c r="T40" s="245">
        <f>_xlfn.XLOOKUP(FMP_Ranking[[#This Row],[FMP ID]],RawData[FMP_ID],RawData[REMPOP100])</f>
        <v>23</v>
      </c>
      <c r="U40">
        <f>_xlfn.XLOOKUP(FMP_Ranking[[#This Row],[FMP ID]],RawData[FMP_ID],RawData[REMCRITFAC100])</f>
        <v>0</v>
      </c>
      <c r="V40" s="245">
        <f>_xlfn.XLOOKUP(FMP_Ranking[[#This Row],[FMP ID]],RawData[FMP_ID],RawData[REMLWC100])</f>
        <v>0</v>
      </c>
      <c r="W40" s="245">
        <f>_xlfn.XLOOKUP(FMP_Ranking[[#This Row],[FMP ID]],RawData[FMP_ID],RawData[REMROADCLS])</f>
        <v>1</v>
      </c>
      <c r="X40">
        <f>_xlfn.XLOOKUP(FMP_Ranking[[#This Row],[FMP ID]],RawData[FMP_ID],RawData[REMRDLEN100])</f>
        <v>0</v>
      </c>
      <c r="Y40" s="245">
        <f>_xlfn.XLOOKUP(FMP_Ranking[[#This Row],[FMP ID]],RawData[FMP_ID],RawData[REMFRMACRE100])</f>
        <v>0</v>
      </c>
      <c r="Z40" s="255">
        <f>_xlfn.XLOOKUP(FMP_Ranking[[#This Row],[FMP ID]],RawData[FMP_ID],RawData[COSTSTRUCT])</f>
        <v>461900</v>
      </c>
      <c r="AA40">
        <f>_xlfn.XLOOKUP(FMP_Ranking[[#This Row],[FMP ID]],RawData[FMP_ID],RawData[NATURE])</f>
        <v>0</v>
      </c>
      <c r="AB40" s="250">
        <f>_xlfn.XLOOKUP(FMP_Ranking[[#This Row],[FMP ID]],RawData[FMP_ID],RawData[BC_RATIO])</f>
        <v>0</v>
      </c>
      <c r="AC40">
        <f>IF(FMP_Ranking[[#This Row],[BCA Raw]]&gt;1,1,0)</f>
        <v>0</v>
      </c>
      <c r="AD40" s="250" t="str">
        <f>_xlfn.XLOOKUP(FMP_Ranking[[#This Row],[FMP ID]],RawData[FMP_ID],RawData[WATER_SUP])</f>
        <v>No</v>
      </c>
      <c r="AE40" s="257">
        <f>IF(FMP_Ranking[[#This Row],[Water Supply Raw]]="Yes",1,0)</f>
        <v>0</v>
      </c>
      <c r="AF40">
        <f>_xlfn.XLOOKUP(FMP_Ranking[[#This Row],[FMP ID]],RawData[FMP_ID],RawData[Average Flood Depth (100yr)])</f>
        <v>0.15042510628700259</v>
      </c>
      <c r="AG40" s="346" t="str">
        <f>_xlfn.XLOOKUP(FMP_Ranking[[#This Row],[FMP ID]],RawData[FMP_ID],RawData[PREPROJLOS])</f>
        <v>&lt;1% annual chance</v>
      </c>
      <c r="AH40">
        <f>_xlfn.XLOOKUP(FMP_Ranking[[#This Row],[FMP ID]],RawData[FMP_ID],RawData[Score 1])</f>
        <v>2</v>
      </c>
      <c r="AI40" s="250">
        <f>_xlfn.XLOOKUP(FMP_Ranking[[#This Row],[FMP ID]],RawData[FMP_ID],RawData[Community Population Served])</f>
        <v>522</v>
      </c>
      <c r="AJ40">
        <f>_xlfn.XLOOKUP(FMP_Ranking[[#This Row],[FMP ID]],RawData[FMP_ID],RawData[Flood Plain Population])</f>
        <v>23</v>
      </c>
      <c r="AK40" s="346" t="str">
        <f>_xlfn.XLOOKUP(FMP_Ranking[[#This Row],[FMP ID]],RawData[FMP_ID],RawData[Severity Ranking: Community Need (% Population)])</f>
        <v>&lt;25% of project community affected</v>
      </c>
      <c r="AL40" s="252">
        <f>_xlfn.XLOOKUP(FMP_Ranking[[#This Row],[FMP ID]],RawData[FMP_ID],RawData[Score 2])</f>
        <v>1</v>
      </c>
      <c r="AM40">
        <f>_xlfn.XLOOKUP(FMP_Ranking[[#This Row],[FMP ID]],RawData[FMP_ID],RawData['# of Structures Removed from 1% Annual Chance FP])</f>
        <v>10</v>
      </c>
      <c r="AN40" t="str">
        <f>_xlfn.XLOOKUP(FMP_Ranking[[#This Row],[FMP ID]],RawData[FMP_ID],RawData[Flood Risk Reduction])</f>
        <v>Reduced risk to &gt;75% of structures in floodplain</v>
      </c>
      <c r="AO40">
        <f>_xlfn.XLOOKUP(FMP_Ranking[[#This Row],[FMP ID]],RawData[FMP_ID],RawData[[Score 3 ]])</f>
        <v>10</v>
      </c>
      <c r="AP40" s="250">
        <f>_xlfn.XLOOKUP(FMP_Ranking[[#This Row],[FMP ID]],RawData[FMP_ID],RawData['# of Structures with Reduced 1% Annual Chance Flood Risk])</f>
        <v>10</v>
      </c>
      <c r="AQ40">
        <f>_xlfn.XLOOKUP(FMP_Ranking[[#This Row],[FMP ID]],RawData[FMP_ID],RawData[Pre-Project Damage $])</f>
        <v>104578.9453125</v>
      </c>
      <c r="AR40">
        <f>_xlfn.XLOOKUP(FMP_Ranking[[#This Row],[FMP ID]],RawData[FMP_ID],RawData[Post-Project Damage $])</f>
        <v>0</v>
      </c>
      <c r="AS40" t="str">
        <f>_xlfn.XLOOKUP(FMP_Ranking[[#This Row],[FMP ID]],RawData[FMP_ID],RawData[Flood Damage Reduction])</f>
        <v>Flood Damage Reduction &gt; 95%</v>
      </c>
      <c r="AT40" s="252">
        <f>_xlfn.XLOOKUP(FMP_Ranking[[#This Row],[FMP ID]],RawData[FMP_ID],RawData[Score 4])</f>
        <v>10</v>
      </c>
      <c r="AU40">
        <f>_xlfn.XLOOKUP(FMP_Ranking[[#This Row],[FMP ID]],RawData[FMP_ID],RawData['# of Critical Faciliites Removed from 1% Annual Chance FP])</f>
        <v>0</v>
      </c>
      <c r="AV40">
        <f>_xlfn.XLOOKUP(FMP_Ranking[[#This Row],[FMP ID]],RawData[FMP_ID],RawData[Reduction in Critical Facilities Flood Risk])</f>
        <v>0</v>
      </c>
      <c r="AW40">
        <f>_xlfn.XLOOKUP(FMP_Ranking[[#This Row],[FMP ID]],RawData[FMP_ID],RawData[Score 5])</f>
        <v>0</v>
      </c>
      <c r="AX40" s="250">
        <f>_xlfn.XLOOKUP(FMP_Ranking[[#This Row],[FMP ID]],RawData[FMP_ID],RawData[Adjusted Injurt Risk (%)])</f>
        <v>2.035824060440063</v>
      </c>
      <c r="AY40" t="str">
        <f>_xlfn.XLOOKUP(FMP_Ranking[[#This Row],[FMP ID]],RawData[FMP_ID],RawData[Life and Safety Ranking (Injury/Loss of Life)2])</f>
        <v>Life/injury risk percentage &lt;20%</v>
      </c>
      <c r="AZ40" s="252">
        <f>_xlfn.XLOOKUP(FMP_Ranking[[#This Row],[FMP ID]],RawData[FMP_ID],RawData[Score 6])</f>
        <v>0</v>
      </c>
      <c r="BA40">
        <f>_xlfn.XLOOKUP(FMP_Ranking[[#This Row],[FMP ID]],RawData[FMP_ID],RawData[Water Supply Benefit in Acre-Feet])</f>
        <v>0</v>
      </c>
      <c r="BB40">
        <f>_xlfn.XLOOKUP(FMP_Ranking[[#This Row],[FMP ID]],RawData[FMP_ID],RawData[SourceID])</f>
        <v>0</v>
      </c>
      <c r="BC40">
        <f>_xlfn.XLOOKUP(FMP_Ranking[[#This Row],[FMP ID]],RawData[FMP_ID],RawData[WMS_ID])</f>
        <v>0</v>
      </c>
      <c r="BD40" t="str">
        <f>_xlfn.XLOOKUP(FMP_Ranking[[#This Row],[FMP ID]],RawData[FMP_ID],RawData[Water Supply Yield Ranking])</f>
        <v>No impact on water supply</v>
      </c>
      <c r="BE40">
        <f>_xlfn.XLOOKUP(FMP_Ranking[[#This Row],[FMP ID]],RawData[FMP_ID],RawData[Score 7])</f>
        <v>0</v>
      </c>
      <c r="BF40" s="250">
        <f>_xlfn.XLOOKUP(FMP_Ranking[[#This Row],[FMP ID]],RawData[FMP_ID],RawData[SVI])</f>
        <v>0.98500001430511475</v>
      </c>
      <c r="BG40" t="str">
        <f>_xlfn.XLOOKUP(FMP_Ranking[[#This Row],[FMP ID]],RawData[FMP_ID],RawData[Social Vulnerability Ranking])</f>
        <v>SVI between 0.75-1.00 (high vulnerability)</v>
      </c>
      <c r="BH40" s="252">
        <f>_xlfn.XLOOKUP(FMP_Ranking[[#This Row],[FMP ID]],RawData[FMP_ID],RawData[Score 8])</f>
        <v>10</v>
      </c>
      <c r="BI40">
        <f>_xlfn.XLOOKUP(FMP_Ranking[[#This Row],[FMP ID]],RawData[FMP_ID],RawData[% Nature Based Solution by Cost])</f>
        <v>0</v>
      </c>
      <c r="BJ40">
        <f>_xlfn.XLOOKUP(FMP_Ranking[[#This Row],[FMP ID]],RawData[FMP_ID],RawData[Nature-Based Solutions Ranking])</f>
        <v>0</v>
      </c>
      <c r="BK40">
        <f>_xlfn.XLOOKUP(FMP_Ranking[[#This Row],[FMP ID]],RawData[FMP_ID],RawData[Score 9])</f>
        <v>0</v>
      </c>
      <c r="BL40" s="250">
        <f>_xlfn.XLOOKUP(FMP_Ranking[[#This Row],[FMP ID]],RawData[FMP_ID],RawData[Multiple Benefits Description])</f>
        <v>0</v>
      </c>
      <c r="BM40" t="str">
        <f>_xlfn.XLOOKUP(FMP_Ranking[[#This Row],[FMP ID]],RawData[FMP_ID],RawData[Multiple Benefit Ranking])</f>
        <v>Project delivers benefits in 2 wider benefit categories</v>
      </c>
      <c r="BN40" s="252">
        <f>_xlfn.XLOOKUP(FMP_Ranking[[#This Row],[FMP ID]],RawData[FMP_ID],RawData[Score 10])</f>
        <v>2</v>
      </c>
      <c r="BO40">
        <f>_xlfn.XLOOKUP(FMP_Ranking[[#This Row],[FMP ID]],RawData[FMP_ID],RawData[O&amp;M Cost (Annual)])</f>
        <v>10000</v>
      </c>
      <c r="BP40" t="str">
        <f>_xlfn.XLOOKUP(FMP_Ranking[[#This Row],[FMP ID]],RawData[FMP_ID],RawData[Operations and Maintenance Ranking])</f>
        <v>Project requires regular, ongoing operation and maintenance; and/or O&amp;M requirements are well defined (Regular)</v>
      </c>
      <c r="BQ40">
        <f>_xlfn.XLOOKUP(FMP_Ranking[[#This Row],[FMP ID]],RawData[FMP_ID],RawData[Score 11])</f>
        <v>7</v>
      </c>
      <c r="BR40" s="250" t="str">
        <f>_xlfn.XLOOKUP(FMP_Ranking[[#This Row],[FMP ID]],RawData[FMP_ID],RawData[Administrative, Regulatory and Other Obstacle Ranking])</f>
        <v>Project has a typical number of administrative, regulatory and limitations / requirements</v>
      </c>
      <c r="BS40" s="252">
        <f>_xlfn.XLOOKUP(FMP_Ranking[[#This Row],[FMP ID]],RawData[FMP_ID],RawData[Score 12])</f>
        <v>6</v>
      </c>
      <c r="BT40" t="str">
        <f>_xlfn.XLOOKUP(FMP_Ranking[[#This Row],[FMP ID]],RawData[FMP_ID],RawData[Environmental Benefit Ranking])</f>
        <v xml:space="preserve">Project will deliver a moderate level of environmental benefits (benefits in 2-3 categories) </v>
      </c>
      <c r="BU40">
        <f>_xlfn.XLOOKUP(FMP_Ranking[[#This Row],[FMP ID]],RawData[FMP_ID],RawData[Score 13])</f>
        <v>6</v>
      </c>
      <c r="BV40" s="250" t="str">
        <f>_xlfn.XLOOKUP(FMP_Ranking[[#This Row],[FMP ID]],RawData[FMP_ID],RawData[Environmental Impact Ranking])</f>
        <v xml:space="preserve">Project will have adverse environmental impacts in 2-3 environmental categories </v>
      </c>
      <c r="BW40" s="252">
        <f>_xlfn.XLOOKUP(FMP_Ranking[[#This Row],[FMP ID]],RawData[FMP_ID],RawData[Score 14])</f>
        <v>3</v>
      </c>
      <c r="BX40">
        <f>_xlfn.XLOOKUP(FMP_Ranking[[#This Row],[FMP ID]],RawData[FMP_ID],RawData[Traffic Count for LWC Project])</f>
        <v>0</v>
      </c>
      <c r="BY40" t="str">
        <f>_xlfn.XLOOKUP(FMP_Ranking[[#This Row],[FMP ID]],RawData[FMP_ID],RawData[Mobility Ranking])</f>
        <v>Project provides no change to major, minor, or emergency access routes in the project area.</v>
      </c>
      <c r="BZ40">
        <f>_xlfn.XLOOKUP(FMP_Ranking[[#This Row],[FMP ID]],RawData[FMP_ID],RawData[Score 15])</f>
        <v>0</v>
      </c>
      <c r="CA40" s="250"/>
      <c r="CB4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10.01168607069051</v>
      </c>
      <c r="CC40" s="263">
        <f>_xlfn.RANK.EQ(FMP_Ranking[[#This Row],[Weighted Score Based on Normalized Reported Factors]],FMP_Ranking[Weighted Score Based on Normalized Reported Factors],0)</f>
        <v>28</v>
      </c>
      <c r="CD4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57</v>
      </c>
      <c r="CE4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9.75</v>
      </c>
      <c r="CF40">
        <f>_xlfn.RANK.EQ(FMP_Ranking[[#This Row],[Project Details Weighted Score]],FMP_Ranking[Project Details Weighted Score],0)</f>
        <v>78</v>
      </c>
      <c r="CG40" s="262">
        <f>FMP_Ranking[[#This Row],[Project Details Weighted Score]]+FMP_Ranking[[#This Row],[Weighted Score Based on Normalized Reported Factors]]</f>
        <v>19.761686070690509</v>
      </c>
      <c r="CH40" s="245">
        <f>_xlfn.RANK.EQ(FMP_Ranking[[#This Row],[Total Score]],FMP_Ranking[Total Score],0)</f>
        <v>34</v>
      </c>
      <c r="CI4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10.01168607069051</v>
      </c>
      <c r="CJ40" s="239"/>
      <c r="CK40" s="239"/>
      <c r="CT40"/>
    </row>
    <row r="41" spans="1:98" ht="12" customHeight="1" x14ac:dyDescent="0.25">
      <c r="A41" t="s">
        <v>1901</v>
      </c>
      <c r="B41">
        <f>_xlfn.XLOOKUP(FMP_Ranking[[#This Row],[FMP ID]],RawData[FMP_ID],RawData[RFPG_NUM])</f>
        <v>14</v>
      </c>
      <c r="C41" t="str">
        <f>_xlfn.XLOOKUP(FMP_Ranking[[#This Row],[FMP ID]],RawData[FMP_ID],RawData[FMP_NAME])</f>
        <v>NW16</v>
      </c>
      <c r="D41" t="str">
        <f>_xlfn.XLOOKUP(FMP_Ranking[[#This Row],[FMP ID]],RawData[FMP_ID],RawData[FMP_DESCR])</f>
        <v>Expand channel from Village Ct to Doniphan Dr</v>
      </c>
      <c r="E41" s="247">
        <f>_xlfn.XLOOKUP(FMP_Ranking[[#This Row],[FMP ID]],RawData[FMP_ID],RawData[FMP_COST])</f>
        <v>1570000</v>
      </c>
      <c r="F41" s="344" t="str">
        <f>_xlfn.XLOOKUP(FMP_Ranking[[#This Row],[FMP ID]],RawData[FMP_ID],RawData[EMER_NEED])</f>
        <v>No</v>
      </c>
      <c r="G41" s="252">
        <f>IF(FMP_Ranking[[#This Row],[Emergency Need Raw]]="Yes",10,0)</f>
        <v>0</v>
      </c>
      <c r="H41" s="245">
        <f>_xlfn.XLOOKUP(FMP_Ranking[[#This Row],[FMP ID]],RawData[FMP_ID],RawData[STRUCT_100])</f>
        <v>3</v>
      </c>
      <c r="I41" s="245">
        <f>_xlfn.XLOOKUP(FMP_Ranking[[#This Row],[FMP ID]],RawData[FMP_ID],RawData[RES_STRUCT100])</f>
        <v>0</v>
      </c>
      <c r="J41">
        <f>_xlfn.XLOOKUP(FMP_Ranking[[#This Row],[FMP ID]],RawData[FMP_ID],RawData[POP100])</f>
        <v>12</v>
      </c>
      <c r="K41" s="245">
        <f>_xlfn.XLOOKUP(FMP_Ranking[[#This Row],[FMP ID]],RawData[FMP_ID],RawData[CRITFAC100])</f>
        <v>0</v>
      </c>
      <c r="L41">
        <f>_xlfn.XLOOKUP(FMP_Ranking[[#This Row],[FMP ID]],RawData[FMP_ID],RawData[LWC])</f>
        <v>0</v>
      </c>
      <c r="M41" s="245">
        <f>_xlfn.XLOOKUP(FMP_Ranking[[#This Row],[FMP ID]],RawData[FMP_ID],RawData[ROADCLS])</f>
        <v>0</v>
      </c>
      <c r="N41">
        <f>_xlfn.XLOOKUP(FMP_Ranking[[#This Row],[FMP ID]],RawData[FMP_ID],RawData[ROAD_MILES100])</f>
        <v>7.8999996185302734E-3</v>
      </c>
      <c r="O41" s="245">
        <f>_xlfn.XLOOKUP(FMP_Ranking[[#This Row],[FMP ID]],RawData[FMP_ID],RawData[FARMACRE100])</f>
        <v>0</v>
      </c>
      <c r="P41">
        <f>_xlfn.XLOOKUP(FMP_Ranking[[#This Row],[FMP ID]],RawData[FMP_ID],RawData[REDSTRUCT100])</f>
        <v>0</v>
      </c>
      <c r="Q41" s="245">
        <f>_xlfn.XLOOKUP(FMP_Ranking[[#This Row],[FMP ID]],RawData[FMP_ID],RawData[REMSTRC100])</f>
        <v>3</v>
      </c>
      <c r="R41" s="258">
        <f>IF(FMP_Ranking[[#This Row],[Structures 100 Raw]]=0,0,(IF(FMP_Ranking[[#This Row],[Removed Structures 100 Raw]]&gt;FMP_Ranking[[#This Row],[Structures 100 Raw]],100,FMP_Ranking[[#This Row],[Removed Structures 100 Raw]]/FMP_Ranking[[#This Row],[Structures 100 Raw]]*100)))</f>
        <v>100</v>
      </c>
      <c r="S41" s="245">
        <f>_xlfn.XLOOKUP(FMP_Ranking[[#This Row],[FMP ID]],RawData[FMP_ID],RawData[REMRESSTRC100])</f>
        <v>0</v>
      </c>
      <c r="T41" s="245">
        <f>_xlfn.XLOOKUP(FMP_Ranking[[#This Row],[FMP ID]],RawData[FMP_ID],RawData[REMPOP100])</f>
        <v>12</v>
      </c>
      <c r="U41">
        <f>_xlfn.XLOOKUP(FMP_Ranking[[#This Row],[FMP ID]],RawData[FMP_ID],RawData[REMCRITFAC100])</f>
        <v>0</v>
      </c>
      <c r="V41" s="245">
        <f>_xlfn.XLOOKUP(FMP_Ranking[[#This Row],[FMP ID]],RawData[FMP_ID],RawData[REMLWC100])</f>
        <v>0</v>
      </c>
      <c r="W41" s="245">
        <f>_xlfn.XLOOKUP(FMP_Ranking[[#This Row],[FMP ID]],RawData[FMP_ID],RawData[REMROADCLS])</f>
        <v>0</v>
      </c>
      <c r="X41">
        <f>_xlfn.XLOOKUP(FMP_Ranking[[#This Row],[FMP ID]],RawData[FMP_ID],RawData[REMRDLEN100])</f>
        <v>0</v>
      </c>
      <c r="Y41" s="245">
        <f>_xlfn.XLOOKUP(FMP_Ranking[[#This Row],[FMP ID]],RawData[FMP_ID],RawData[REMFRMACRE100])</f>
        <v>0</v>
      </c>
      <c r="Z41" s="255">
        <f>_xlfn.XLOOKUP(FMP_Ranking[[#This Row],[FMP ID]],RawData[FMP_ID],RawData[COSTSTRUCT])</f>
        <v>523333</v>
      </c>
      <c r="AA41">
        <f>_xlfn.XLOOKUP(FMP_Ranking[[#This Row],[FMP ID]],RawData[FMP_ID],RawData[NATURE])</f>
        <v>0</v>
      </c>
      <c r="AB41" s="250">
        <f>_xlfn.XLOOKUP(FMP_Ranking[[#This Row],[FMP ID]],RawData[FMP_ID],RawData[BC_RATIO])</f>
        <v>0</v>
      </c>
      <c r="AC41">
        <f>IF(FMP_Ranking[[#This Row],[BCA Raw]]&gt;1,1,0)</f>
        <v>0</v>
      </c>
      <c r="AD41" s="250" t="str">
        <f>_xlfn.XLOOKUP(FMP_Ranking[[#This Row],[FMP ID]],RawData[FMP_ID],RawData[WATER_SUP])</f>
        <v>No</v>
      </c>
      <c r="AE41" s="257">
        <f>IF(FMP_Ranking[[#This Row],[Water Supply Raw]]="Yes",1,0)</f>
        <v>0</v>
      </c>
      <c r="AF41">
        <f>_xlfn.XLOOKUP(FMP_Ranking[[#This Row],[FMP ID]],RawData[FMP_ID],RawData[Average Flood Depth (100yr)])</f>
        <v>1.3159999847412109</v>
      </c>
      <c r="AG41" s="346" t="str">
        <f>_xlfn.XLOOKUP(FMP_Ranking[[#This Row],[FMP ID]],RawData[FMP_ID],RawData[PREPROJLOS])</f>
        <v>&lt;1% annual chance</v>
      </c>
      <c r="AH41">
        <f>_xlfn.XLOOKUP(FMP_Ranking[[#This Row],[FMP ID]],RawData[FMP_ID],RawData[Score 1])</f>
        <v>6</v>
      </c>
      <c r="AI41" s="250">
        <f>_xlfn.XLOOKUP(FMP_Ranking[[#This Row],[FMP ID]],RawData[FMP_ID],RawData[Community Population Served])</f>
        <v>678815</v>
      </c>
      <c r="AJ41">
        <f>_xlfn.XLOOKUP(FMP_Ranking[[#This Row],[FMP ID]],RawData[FMP_ID],RawData[Flood Plain Population])</f>
        <v>12</v>
      </c>
      <c r="AK41" s="346" t="str">
        <f>_xlfn.XLOOKUP(FMP_Ranking[[#This Row],[FMP ID]],RawData[FMP_ID],RawData[Severity Ranking: Community Need (% Population)])</f>
        <v>&lt;25% of project community affected</v>
      </c>
      <c r="AL41" s="252">
        <f>_xlfn.XLOOKUP(FMP_Ranking[[#This Row],[FMP ID]],RawData[FMP_ID],RawData[Score 2])</f>
        <v>1</v>
      </c>
      <c r="AM41">
        <f>_xlfn.XLOOKUP(FMP_Ranking[[#This Row],[FMP ID]],RawData[FMP_ID],RawData['# of Structures Removed from 1% Annual Chance FP])</f>
        <v>3</v>
      </c>
      <c r="AN41" t="str">
        <f>_xlfn.XLOOKUP(FMP_Ranking[[#This Row],[FMP ID]],RawData[FMP_ID],RawData[Flood Risk Reduction])</f>
        <v>Reduced risk to &gt;75% of structures in floodplain</v>
      </c>
      <c r="AO41">
        <f>_xlfn.XLOOKUP(FMP_Ranking[[#This Row],[FMP ID]],RawData[FMP_ID],RawData[[Score 3 ]])</f>
        <v>10</v>
      </c>
      <c r="AP41" s="250">
        <f>_xlfn.XLOOKUP(FMP_Ranking[[#This Row],[FMP ID]],RawData[FMP_ID],RawData['# of Structures with Reduced 1% Annual Chance Flood Risk])</f>
        <v>11</v>
      </c>
      <c r="AQ41">
        <f>_xlfn.XLOOKUP(FMP_Ranking[[#This Row],[FMP ID]],RawData[FMP_ID],RawData[Pre-Project Damage $])</f>
        <v>225771.328125</v>
      </c>
      <c r="AR41">
        <f>_xlfn.XLOOKUP(FMP_Ranking[[#This Row],[FMP ID]],RawData[FMP_ID],RawData[Post-Project Damage $])</f>
        <v>0</v>
      </c>
      <c r="AS41" t="str">
        <f>_xlfn.XLOOKUP(FMP_Ranking[[#This Row],[FMP ID]],RawData[FMP_ID],RawData[Flood Damage Reduction])</f>
        <v>Flood Damage Reduction &gt; 95%</v>
      </c>
      <c r="AT41" s="252">
        <f>_xlfn.XLOOKUP(FMP_Ranking[[#This Row],[FMP ID]],RawData[FMP_ID],RawData[Score 4])</f>
        <v>10</v>
      </c>
      <c r="AU41">
        <f>_xlfn.XLOOKUP(FMP_Ranking[[#This Row],[FMP ID]],RawData[FMP_ID],RawData['# of Critical Faciliites Removed from 1% Annual Chance FP])</f>
        <v>0</v>
      </c>
      <c r="AV41">
        <f>_xlfn.XLOOKUP(FMP_Ranking[[#This Row],[FMP ID]],RawData[FMP_ID],RawData[Reduction in Critical Facilities Flood Risk])</f>
        <v>0</v>
      </c>
      <c r="AW41">
        <f>_xlfn.XLOOKUP(FMP_Ranking[[#This Row],[FMP ID]],RawData[FMP_ID],RawData[Score 5])</f>
        <v>0</v>
      </c>
      <c r="AX41" s="250">
        <f>_xlfn.XLOOKUP(FMP_Ranking[[#This Row],[FMP ID]],RawData[FMP_ID],RawData[Adjusted Injurt Risk (%)])</f>
        <v>5.9204115867614746</v>
      </c>
      <c r="AY41" t="str">
        <f>_xlfn.XLOOKUP(FMP_Ranking[[#This Row],[FMP ID]],RawData[FMP_ID],RawData[Life and Safety Ranking (Injury/Loss of Life)2])</f>
        <v>Life/injury risk percentage &lt;20%</v>
      </c>
      <c r="AZ41" s="252">
        <f>_xlfn.XLOOKUP(FMP_Ranking[[#This Row],[FMP ID]],RawData[FMP_ID],RawData[Score 6])</f>
        <v>0</v>
      </c>
      <c r="BA41">
        <f>_xlfn.XLOOKUP(FMP_Ranking[[#This Row],[FMP ID]],RawData[FMP_ID],RawData[Water Supply Benefit in Acre-Feet])</f>
        <v>0</v>
      </c>
      <c r="BB41">
        <f>_xlfn.XLOOKUP(FMP_Ranking[[#This Row],[FMP ID]],RawData[FMP_ID],RawData[SourceID])</f>
        <v>0</v>
      </c>
      <c r="BC41">
        <f>_xlfn.XLOOKUP(FMP_Ranking[[#This Row],[FMP ID]],RawData[FMP_ID],RawData[WMS_ID])</f>
        <v>0</v>
      </c>
      <c r="BD41" t="str">
        <f>_xlfn.XLOOKUP(FMP_Ranking[[#This Row],[FMP ID]],RawData[FMP_ID],RawData[Water Supply Yield Ranking])</f>
        <v>No impact on water supply</v>
      </c>
      <c r="BE41">
        <f>_xlfn.XLOOKUP(FMP_Ranking[[#This Row],[FMP ID]],RawData[FMP_ID],RawData[Score 7])</f>
        <v>0</v>
      </c>
      <c r="BF41" s="250">
        <f>_xlfn.XLOOKUP(FMP_Ranking[[#This Row],[FMP ID]],RawData[FMP_ID],RawData[SVI])</f>
        <v>0.88899999856948853</v>
      </c>
      <c r="BG41" t="str">
        <f>_xlfn.XLOOKUP(FMP_Ranking[[#This Row],[FMP ID]],RawData[FMP_ID],RawData[Social Vulnerability Ranking])</f>
        <v>SVI between 0.75-1.00 (high vulnerability)</v>
      </c>
      <c r="BH41" s="252">
        <f>_xlfn.XLOOKUP(FMP_Ranking[[#This Row],[FMP ID]],RawData[FMP_ID],RawData[Score 8])</f>
        <v>10</v>
      </c>
      <c r="BI41">
        <f>_xlfn.XLOOKUP(FMP_Ranking[[#This Row],[FMP ID]],RawData[FMP_ID],RawData[% Nature Based Solution by Cost])</f>
        <v>0</v>
      </c>
      <c r="BJ41">
        <f>_xlfn.XLOOKUP(FMP_Ranking[[#This Row],[FMP ID]],RawData[FMP_ID],RawData[Nature-Based Solutions Ranking])</f>
        <v>0</v>
      </c>
      <c r="BK41">
        <f>_xlfn.XLOOKUP(FMP_Ranking[[#This Row],[FMP ID]],RawData[FMP_ID],RawData[Score 9])</f>
        <v>0</v>
      </c>
      <c r="BL41" s="250">
        <f>_xlfn.XLOOKUP(FMP_Ranking[[#This Row],[FMP ID]],RawData[FMP_ID],RawData[Multiple Benefits Description])</f>
        <v>0</v>
      </c>
      <c r="BM41" t="str">
        <f>_xlfn.XLOOKUP(FMP_Ranking[[#This Row],[FMP ID]],RawData[FMP_ID],RawData[Multiple Benefit Ranking])</f>
        <v>Project does not deliver any wider benefits</v>
      </c>
      <c r="BN41" s="252">
        <f>_xlfn.XLOOKUP(FMP_Ranking[[#This Row],[FMP ID]],RawData[FMP_ID],RawData[Score 10])</f>
        <v>0</v>
      </c>
      <c r="BO41">
        <f>_xlfn.XLOOKUP(FMP_Ranking[[#This Row],[FMP ID]],RawData[FMP_ID],RawData[O&amp;M Cost (Annual)])</f>
        <v>1000</v>
      </c>
      <c r="BP41" t="str">
        <f>_xlfn.XLOOKUP(FMP_Ranking[[#This Row],[FMP ID]],RawData[FMP_ID],RawData[Operations and Maintenance Ranking])</f>
        <v>Project requires regular, ongoing operation and maintenance; and/or O&amp;M requirements are well defined (Regular)</v>
      </c>
      <c r="BQ41">
        <f>_xlfn.XLOOKUP(FMP_Ranking[[#This Row],[FMP ID]],RawData[FMP_ID],RawData[Score 11])</f>
        <v>7</v>
      </c>
      <c r="BR41" s="250" t="str">
        <f>_xlfn.XLOOKUP(FMP_Ranking[[#This Row],[FMP ID]],RawData[FMP_ID],RawData[Administrative, Regulatory and Other Obstacle Ranking])</f>
        <v>Project has few administrative, regulatory and implementation limitations / requirements</v>
      </c>
      <c r="BS41" s="252">
        <f>_xlfn.XLOOKUP(FMP_Ranking[[#This Row],[FMP ID]],RawData[FMP_ID],RawData[Score 12])</f>
        <v>10</v>
      </c>
      <c r="BT41" t="str">
        <f>_xlfn.XLOOKUP(FMP_Ranking[[#This Row],[FMP ID]],RawData[FMP_ID],RawData[Environmental Benefit Ranking])</f>
        <v>Project does not provide any environmental benefits</v>
      </c>
      <c r="BU41">
        <f>_xlfn.XLOOKUP(FMP_Ranking[[#This Row],[FMP ID]],RawData[FMP_ID],RawData[Score 13])</f>
        <v>0</v>
      </c>
      <c r="BV41" s="250" t="str">
        <f>_xlfn.XLOOKUP(FMP_Ranking[[#This Row],[FMP ID]],RawData[FMP_ID],RawData[Environmental Impact Ranking])</f>
        <v xml:space="preserve">Project will have adverse environmental impacts in 1 environmental category </v>
      </c>
      <c r="BW41" s="252">
        <f>_xlfn.XLOOKUP(FMP_Ranking[[#This Row],[FMP ID]],RawData[FMP_ID],RawData[Score 14])</f>
        <v>6</v>
      </c>
      <c r="BX41">
        <f>_xlfn.XLOOKUP(FMP_Ranking[[#This Row],[FMP ID]],RawData[FMP_ID],RawData[Traffic Count for LWC Project])</f>
        <v>0</v>
      </c>
      <c r="BY41" t="str">
        <f>_xlfn.XLOOKUP(FMP_Ranking[[#This Row],[FMP ID]],RawData[FMP_ID],RawData[Mobility Ranking])</f>
        <v>Project provides no change to major, minor, or emergency access routes in the project area.</v>
      </c>
      <c r="BZ41">
        <f>_xlfn.XLOOKUP(FMP_Ranking[[#This Row],[FMP ID]],RawData[FMP_ID],RawData[Score 15])</f>
        <v>0</v>
      </c>
      <c r="CA41" s="250"/>
      <c r="CB4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10.000544083190636</v>
      </c>
      <c r="CC41" s="263">
        <f>_xlfn.RANK.EQ(FMP_Ranking[[#This Row],[Weighted Score Based on Normalized Reported Factors]],FMP_Ranking[Weighted Score Based on Normalized Reported Factors],0)</f>
        <v>32</v>
      </c>
      <c r="CD4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60</v>
      </c>
      <c r="CE4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9.75</v>
      </c>
      <c r="CF41">
        <f>_xlfn.RANK.EQ(FMP_Ranking[[#This Row],[Project Details Weighted Score]],FMP_Ranking[Project Details Weighted Score],0)</f>
        <v>78</v>
      </c>
      <c r="CG41" s="262">
        <f>FMP_Ranking[[#This Row],[Project Details Weighted Score]]+FMP_Ranking[[#This Row],[Weighted Score Based on Normalized Reported Factors]]</f>
        <v>19.750544083190636</v>
      </c>
      <c r="CH41" s="245">
        <f>_xlfn.RANK.EQ(FMP_Ranking[[#This Row],[Total Score]],FMP_Ranking[Total Score],0)</f>
        <v>35</v>
      </c>
      <c r="CI4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10.000544083190636</v>
      </c>
      <c r="CJ41" s="239"/>
      <c r="CK41" s="239"/>
      <c r="CT41"/>
    </row>
    <row r="42" spans="1:98" ht="12" customHeight="1" x14ac:dyDescent="0.25">
      <c r="A42" t="s">
        <v>1297</v>
      </c>
      <c r="B42">
        <f>_xlfn.XLOOKUP(FMP_Ranking[[#This Row],[FMP ID]],RawData[FMP_ID],RawData[RFPG_NUM])</f>
        <v>10</v>
      </c>
      <c r="C42" t="str">
        <f>_xlfn.XLOOKUP(FMP_Ranking[[#This Row],[FMP ID]],RawData[FMP_ID],RawData[FMP_NAME])</f>
        <v>Highland Park Subdivision Culvert Improvements</v>
      </c>
      <c r="D42" t="str">
        <f>_xlfn.XLOOKUP(FMP_Ranking[[#This Row],[FMP ID]],RawData[FMP_ID],RawData[FMP_DESCR])</f>
        <v>Add two 8x4 RCBs; grading US overbank; 1.5 FT tall 150 FT long berm to prevent water flowing onto Crater of the Moon Blvd</v>
      </c>
      <c r="E42" s="247">
        <f>_xlfn.XLOOKUP(FMP_Ranking[[#This Row],[FMP ID]],RawData[FMP_ID],RawData[FMP_COST])</f>
        <v>533000</v>
      </c>
      <c r="F42" s="344" t="str">
        <f>_xlfn.XLOOKUP(FMP_Ranking[[#This Row],[FMP ID]],RawData[FMP_ID],RawData[EMER_NEED])</f>
        <v>No</v>
      </c>
      <c r="G42" s="252">
        <f>IF(FMP_Ranking[[#This Row],[Emergency Need Raw]]="Yes",10,0)</f>
        <v>0</v>
      </c>
      <c r="H42" s="245">
        <f>_xlfn.XLOOKUP(FMP_Ranking[[#This Row],[FMP ID]],RawData[FMP_ID],RawData[STRUCT_100])</f>
        <v>3</v>
      </c>
      <c r="I42" s="245">
        <f>_xlfn.XLOOKUP(FMP_Ranking[[#This Row],[FMP ID]],RawData[FMP_ID],RawData[RES_STRUCT100])</f>
        <v>3</v>
      </c>
      <c r="J42">
        <f>_xlfn.XLOOKUP(FMP_Ranking[[#This Row],[FMP ID]],RawData[FMP_ID],RawData[POP100])</f>
        <v>9</v>
      </c>
      <c r="K42" s="245">
        <f>_xlfn.XLOOKUP(FMP_Ranking[[#This Row],[FMP ID]],RawData[FMP_ID],RawData[CRITFAC100])</f>
        <v>0</v>
      </c>
      <c r="L42">
        <f>_xlfn.XLOOKUP(FMP_Ranking[[#This Row],[FMP ID]],RawData[FMP_ID],RawData[LWC])</f>
        <v>0</v>
      </c>
      <c r="M42" s="245">
        <f>_xlfn.XLOOKUP(FMP_Ranking[[#This Row],[FMP ID]],RawData[FMP_ID],RawData[ROADCLS])</f>
        <v>0</v>
      </c>
      <c r="N42">
        <f>_xlfn.XLOOKUP(FMP_Ranking[[#This Row],[FMP ID]],RawData[FMP_ID],RawData[ROAD_MILES100])</f>
        <v>0</v>
      </c>
      <c r="O42" s="245">
        <f>_xlfn.XLOOKUP(FMP_Ranking[[#This Row],[FMP ID]],RawData[FMP_ID],RawData[FARMACRE100])</f>
        <v>8.6161098480224609</v>
      </c>
      <c r="P42">
        <f>_xlfn.XLOOKUP(FMP_Ranking[[#This Row],[FMP ID]],RawData[FMP_ID],RawData[REDSTRUCT100])</f>
        <v>0</v>
      </c>
      <c r="Q42" s="245">
        <f>_xlfn.XLOOKUP(FMP_Ranking[[#This Row],[FMP ID]],RawData[FMP_ID],RawData[REMSTRC100])</f>
        <v>3</v>
      </c>
      <c r="R42" s="258">
        <f>IF(FMP_Ranking[[#This Row],[Structures 100 Raw]]=0,0,(IF(FMP_Ranking[[#This Row],[Removed Structures 100 Raw]]&gt;FMP_Ranking[[#This Row],[Structures 100 Raw]],100,FMP_Ranking[[#This Row],[Removed Structures 100 Raw]]/FMP_Ranking[[#This Row],[Structures 100 Raw]]*100)))</f>
        <v>100</v>
      </c>
      <c r="S42" s="245">
        <f>_xlfn.XLOOKUP(FMP_Ranking[[#This Row],[FMP ID]],RawData[FMP_ID],RawData[REMRESSTRC100])</f>
        <v>3</v>
      </c>
      <c r="T42" s="245">
        <f>_xlfn.XLOOKUP(FMP_Ranking[[#This Row],[FMP ID]],RawData[FMP_ID],RawData[REMPOP100])</f>
        <v>0</v>
      </c>
      <c r="U42">
        <f>_xlfn.XLOOKUP(FMP_Ranking[[#This Row],[FMP ID]],RawData[FMP_ID],RawData[REMCRITFAC100])</f>
        <v>0</v>
      </c>
      <c r="V42" s="245">
        <f>_xlfn.XLOOKUP(FMP_Ranking[[#This Row],[FMP ID]],RawData[FMP_ID],RawData[REMLWC100])</f>
        <v>1</v>
      </c>
      <c r="W42" s="245">
        <f>_xlfn.XLOOKUP(FMP_Ranking[[#This Row],[FMP ID]],RawData[FMP_ID],RawData[REMROADCLS])</f>
        <v>0</v>
      </c>
      <c r="X42">
        <f>_xlfn.XLOOKUP(FMP_Ranking[[#This Row],[FMP ID]],RawData[FMP_ID],RawData[REMRDLEN100])</f>
        <v>0</v>
      </c>
      <c r="Y42" s="245">
        <f>_xlfn.XLOOKUP(FMP_Ranking[[#This Row],[FMP ID]],RawData[FMP_ID],RawData[REMFRMACRE100])</f>
        <v>0</v>
      </c>
      <c r="Z42" s="255">
        <f>_xlfn.XLOOKUP(FMP_Ranking[[#This Row],[FMP ID]],RawData[FMP_ID],RawData[COSTSTRUCT])</f>
        <v>177666.671875</v>
      </c>
      <c r="AA42">
        <f>_xlfn.XLOOKUP(FMP_Ranking[[#This Row],[FMP ID]],RawData[FMP_ID],RawData[NATURE])</f>
        <v>0</v>
      </c>
      <c r="AB42" s="250">
        <f>_xlfn.XLOOKUP(FMP_Ranking[[#This Row],[FMP ID]],RawData[FMP_ID],RawData[BC_RATIO])</f>
        <v>0.30000001192092901</v>
      </c>
      <c r="AC42">
        <f>IF(FMP_Ranking[[#This Row],[BCA Raw]]&gt;1,1,0)</f>
        <v>0</v>
      </c>
      <c r="AD42" s="250" t="str">
        <f>_xlfn.XLOOKUP(FMP_Ranking[[#This Row],[FMP ID]],RawData[FMP_ID],RawData[WATER_SUP])</f>
        <v>No</v>
      </c>
      <c r="AE42" s="257">
        <f>IF(FMP_Ranking[[#This Row],[Water Supply Raw]]="Yes",1,0)</f>
        <v>0</v>
      </c>
      <c r="AF42">
        <f>_xlfn.XLOOKUP(FMP_Ranking[[#This Row],[FMP ID]],RawData[FMP_ID],RawData[Average Flood Depth (100yr)])</f>
        <v>0.67000001668930054</v>
      </c>
      <c r="AG42" s="346" t="str">
        <f>_xlfn.XLOOKUP(FMP_Ranking[[#This Row],[FMP ID]],RawData[FMP_ID],RawData[PREPROJLOS])</f>
        <v>&gt;2% ACE</v>
      </c>
      <c r="AH42">
        <f>_xlfn.XLOOKUP(FMP_Ranking[[#This Row],[FMP ID]],RawData[FMP_ID],RawData[Score 1])</f>
        <v>4</v>
      </c>
      <c r="AI42" s="250">
        <f>_xlfn.XLOOKUP(FMP_Ranking[[#This Row],[FMP ID]],RawData[FMP_ID],RawData[Community Population Served])</f>
        <v>1301000</v>
      </c>
      <c r="AJ42">
        <f>_xlfn.XLOOKUP(FMP_Ranking[[#This Row],[FMP ID]],RawData[FMP_ID],RawData[Flood Plain Population])</f>
        <v>0</v>
      </c>
      <c r="AK42" s="346" t="str">
        <f>_xlfn.XLOOKUP(FMP_Ranking[[#This Row],[FMP ID]],RawData[FMP_ID],RawData[Severity Ranking: Community Need (% Population)])</f>
        <v>&lt;25% of project community affected</v>
      </c>
      <c r="AL42" s="252">
        <f>_xlfn.XLOOKUP(FMP_Ranking[[#This Row],[FMP ID]],RawData[FMP_ID],RawData[Score 2])</f>
        <v>1</v>
      </c>
      <c r="AM42">
        <f>_xlfn.XLOOKUP(FMP_Ranking[[#This Row],[FMP ID]],RawData[FMP_ID],RawData['# of Structures Removed from 1% Annual Chance FP])</f>
        <v>3</v>
      </c>
      <c r="AN42" t="str">
        <f>_xlfn.XLOOKUP(FMP_Ranking[[#This Row],[FMP ID]],RawData[FMP_ID],RawData[Flood Risk Reduction])</f>
        <v>Reduced risk to &gt;75% of structures in floodplain</v>
      </c>
      <c r="AO42">
        <f>_xlfn.XLOOKUP(FMP_Ranking[[#This Row],[FMP ID]],RawData[FMP_ID],RawData[[Score 3 ]])</f>
        <v>10</v>
      </c>
      <c r="AP42" s="250">
        <f>_xlfn.XLOOKUP(FMP_Ranking[[#This Row],[FMP ID]],RawData[FMP_ID],RawData['# of Structures with Reduced 1% Annual Chance Flood Risk])</f>
        <v>3</v>
      </c>
      <c r="AQ42">
        <f>_xlfn.XLOOKUP(FMP_Ranking[[#This Row],[FMP ID]],RawData[FMP_ID],RawData[Pre-Project Damage $])</f>
        <v>5049</v>
      </c>
      <c r="AR42">
        <f>_xlfn.XLOOKUP(FMP_Ranking[[#This Row],[FMP ID]],RawData[FMP_ID],RawData[Post-Project Damage $])</f>
        <v>1334</v>
      </c>
      <c r="AS42" t="str">
        <f>_xlfn.XLOOKUP(FMP_Ranking[[#This Row],[FMP ID]],RawData[FMP_ID],RawData[Flood Damage Reduction])</f>
        <v>Flood damage reduction &gt; 50%</v>
      </c>
      <c r="AT42" s="252">
        <f>_xlfn.XLOOKUP(FMP_Ranking[[#This Row],[FMP ID]],RawData[FMP_ID],RawData[Score 4])</f>
        <v>6</v>
      </c>
      <c r="AU42">
        <f>_xlfn.XLOOKUP(FMP_Ranking[[#This Row],[FMP ID]],RawData[FMP_ID],RawData['# of Critical Faciliites Removed from 1% Annual Chance FP])</f>
        <v>0</v>
      </c>
      <c r="AV42" t="str">
        <f>_xlfn.XLOOKUP(FMP_Ranking[[#This Row],[FMP ID]],RawData[FMP_ID],RawData[Reduction in Critical Facilities Flood Risk])</f>
        <v>Reduced risk for 0 structures in floodplain</v>
      </c>
      <c r="AW42">
        <f>_xlfn.XLOOKUP(FMP_Ranking[[#This Row],[FMP ID]],RawData[FMP_ID],RawData[Score 5])</f>
        <v>0</v>
      </c>
      <c r="AX42" s="250">
        <f>_xlfn.XLOOKUP(FMP_Ranking[[#This Row],[FMP ID]],RawData[FMP_ID],RawData[Adjusted Injurt Risk (%)])</f>
        <v>19.91500091552734</v>
      </c>
      <c r="AY42" t="str">
        <f>_xlfn.XLOOKUP(FMP_Ranking[[#This Row],[FMP ID]],RawData[FMP_ID],RawData[Life and Safety Ranking (Injury/Loss of Life)2])</f>
        <v>Life/injury risk percentage &lt;20%</v>
      </c>
      <c r="AZ42" s="252">
        <f>_xlfn.XLOOKUP(FMP_Ranking[[#This Row],[FMP ID]],RawData[FMP_ID],RawData[Score 6])</f>
        <v>2</v>
      </c>
      <c r="BA42">
        <f>_xlfn.XLOOKUP(FMP_Ranking[[#This Row],[FMP ID]],RawData[FMP_ID],RawData[Water Supply Benefit in Acre-Feet])</f>
        <v>0</v>
      </c>
      <c r="BB42" t="str">
        <f>_xlfn.XLOOKUP(FMP_Ranking[[#This Row],[FMP ID]],RawData[FMP_ID],RawData[SourceID])</f>
        <v>N/A</v>
      </c>
      <c r="BC42" t="str">
        <f>_xlfn.XLOOKUP(FMP_Ranking[[#This Row],[FMP ID]],RawData[FMP_ID],RawData[WMS_ID])</f>
        <v>N/A</v>
      </c>
      <c r="BD42" t="str">
        <f>_xlfn.XLOOKUP(FMP_Ranking[[#This Row],[FMP ID]],RawData[FMP_ID],RawData[Water Supply Yield Ranking])</f>
        <v>No impact on water supply</v>
      </c>
      <c r="BE42">
        <f>_xlfn.XLOOKUP(FMP_Ranking[[#This Row],[FMP ID]],RawData[FMP_ID],RawData[Score 7])</f>
        <v>0</v>
      </c>
      <c r="BF42" s="250">
        <f>_xlfn.XLOOKUP(FMP_Ranking[[#This Row],[FMP ID]],RawData[FMP_ID],RawData[SVI])</f>
        <v>0.21400000154972079</v>
      </c>
      <c r="BG42" t="str">
        <f>_xlfn.XLOOKUP(FMP_Ranking[[#This Row],[FMP ID]],RawData[FMP_ID],RawData[Social Vulnerability Ranking])</f>
        <v>SVI between 0.01-0.25 (low vulnerability)</v>
      </c>
      <c r="BH42" s="252">
        <f>_xlfn.XLOOKUP(FMP_Ranking[[#This Row],[FMP ID]],RawData[FMP_ID],RawData[Score 8])</f>
        <v>1</v>
      </c>
      <c r="BI42">
        <f>_xlfn.XLOOKUP(FMP_Ranking[[#This Row],[FMP ID]],RawData[FMP_ID],RawData[% Nature Based Solution by Cost])</f>
        <v>0</v>
      </c>
      <c r="BJ42" t="str">
        <f>_xlfn.XLOOKUP(FMP_Ranking[[#This Row],[FMP ID]],RawData[FMP_ID],RawData[Nature-Based Solutions Ranking])</f>
        <v>&lt;25% of the project cost is nature-based</v>
      </c>
      <c r="BK42">
        <f>_xlfn.XLOOKUP(FMP_Ranking[[#This Row],[FMP ID]],RawData[FMP_ID],RawData[Score 9])</f>
        <v>1</v>
      </c>
      <c r="BL42" s="250" t="str">
        <f>_xlfn.XLOOKUP(FMP_Ranking[[#This Row],[FMP ID]],RawData[FMP_ID],RawData[Multiple Benefits Description])</f>
        <v>N/A</v>
      </c>
      <c r="BM42" t="str">
        <f>_xlfn.XLOOKUP(FMP_Ranking[[#This Row],[FMP ID]],RawData[FMP_ID],RawData[Multiple Benefit Ranking])</f>
        <v>Project does not deliver any wider benefits</v>
      </c>
      <c r="BN42" s="252">
        <f>_xlfn.XLOOKUP(FMP_Ranking[[#This Row],[FMP ID]],RawData[FMP_ID],RawData[Score 10])</f>
        <v>0</v>
      </c>
      <c r="BO42">
        <f>_xlfn.XLOOKUP(FMP_Ranking[[#This Row],[FMP ID]],RawData[FMP_ID],RawData[O&amp;M Cost (Annual)])</f>
        <v>0</v>
      </c>
      <c r="BP42" t="str">
        <f>_xlfn.XLOOKUP(FMP_Ranking[[#This Row],[FMP ID]],RawData[FMP_ID],RawData[Operations and Maintenance Ranking])</f>
        <v>Project requires regular, ongoing operation and maintenance; and/or O&amp;M requirements are well defined (Regular);</v>
      </c>
      <c r="BQ42">
        <f>_xlfn.XLOOKUP(FMP_Ranking[[#This Row],[FMP ID]],RawData[FMP_ID],RawData[Score 11])</f>
        <v>7</v>
      </c>
      <c r="BR42" s="250" t="str">
        <f>_xlfn.XLOOKUP(FMP_Ranking[[#This Row],[FMP ID]],RawData[FMP_ID],RawData[Administrative, Regulatory and Other Obstacle Ranking])</f>
        <v>Project has a typical number of administrative, regulatory and limitations / requirements</v>
      </c>
      <c r="BS42" s="252">
        <f>_xlfn.XLOOKUP(FMP_Ranking[[#This Row],[FMP ID]],RawData[FMP_ID],RawData[Score 12])</f>
        <v>6</v>
      </c>
      <c r="BT42" t="str">
        <f>_xlfn.XLOOKUP(FMP_Ranking[[#This Row],[FMP ID]],RawData[FMP_ID],RawData[Environmental Benefit Ranking])</f>
        <v>Project does not provide any environmental benefits</v>
      </c>
      <c r="BU42">
        <f>_xlfn.XLOOKUP(FMP_Ranking[[#This Row],[FMP ID]],RawData[FMP_ID],RawData[Score 13])</f>
        <v>0</v>
      </c>
      <c r="BV42" s="250" t="str">
        <f>_xlfn.XLOOKUP(FMP_Ranking[[#This Row],[FMP ID]],RawData[FMP_ID],RawData[Environmental Impact Ranking])</f>
        <v>Project has no adverse environmental impacts</v>
      </c>
      <c r="BW42" s="252">
        <f>_xlfn.XLOOKUP(FMP_Ranking[[#This Row],[FMP ID]],RawData[FMP_ID],RawData[Score 14])</f>
        <v>10</v>
      </c>
      <c r="BX42">
        <f>_xlfn.XLOOKUP(FMP_Ranking[[#This Row],[FMP ID]],RawData[FMP_ID],RawData[Traffic Count for LWC Project])</f>
        <v>3000</v>
      </c>
      <c r="BY42"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42">
        <f>_xlfn.XLOOKUP(FMP_Ranking[[#This Row],[FMP ID]],RawData[FMP_ID],RawData[Score 15])</f>
        <v>10</v>
      </c>
      <c r="CA42" s="250"/>
      <c r="CB4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10.543293063618679</v>
      </c>
      <c r="CC42" s="263">
        <f>_xlfn.RANK.EQ(FMP_Ranking[[#This Row],[Weighted Score Based on Normalized Reported Factors]],FMP_Ranking[Weighted Score Based on Normalized Reported Factors],0)</f>
        <v>15</v>
      </c>
      <c r="CD4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58</v>
      </c>
      <c r="CE4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9.0000000000000018</v>
      </c>
      <c r="CF42">
        <f>_xlfn.RANK.EQ(FMP_Ranking[[#This Row],[Project Details Weighted Score]],FMP_Ranking[Project Details Weighted Score],0)</f>
        <v>88</v>
      </c>
      <c r="CG42" s="262">
        <f>FMP_Ranking[[#This Row],[Project Details Weighted Score]]+FMP_Ranking[[#This Row],[Weighted Score Based on Normalized Reported Factors]]</f>
        <v>19.54329306361868</v>
      </c>
      <c r="CH42" s="245">
        <f>_xlfn.RANK.EQ(FMP_Ranking[[#This Row],[Total Score]],FMP_Ranking[Total Score],0)</f>
        <v>36</v>
      </c>
      <c r="CI4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10.543293063618679</v>
      </c>
      <c r="CJ42" s="239"/>
      <c r="CK42" s="239"/>
      <c r="CT42"/>
    </row>
    <row r="43" spans="1:98" ht="12" customHeight="1" x14ac:dyDescent="0.25">
      <c r="A43" t="s">
        <v>275</v>
      </c>
      <c r="B43">
        <f>_xlfn.XLOOKUP(FMP_Ranking[[#This Row],[FMP ID]],RawData[FMP_ID],RawData[RFPG_NUM])</f>
        <v>1</v>
      </c>
      <c r="C43" t="str">
        <f>_xlfn.XLOOKUP(FMP_Ranking[[#This Row],[FMP ID]],RawData[FMP_ID],RawData[FMP_NAME])</f>
        <v>Rhea Road Drainage Project</v>
      </c>
      <c r="D43" t="str">
        <f>_xlfn.XLOOKUP(FMP_Ranking[[#This Row],[FMP ID]],RawData[FMP_ID],RawData[FMP_DESCR])</f>
        <v>The proposed improvements include the installation of a storm drain system along north on Rhea Road that would eliminate structure flooding in the 100-year storm event.</v>
      </c>
      <c r="E43" s="247">
        <f>_xlfn.XLOOKUP(FMP_Ranking[[#This Row],[FMP ID]],RawData[FMP_ID],RawData[FMP_COST])</f>
        <v>2995000</v>
      </c>
      <c r="F43" s="344" t="str">
        <f>_xlfn.XLOOKUP(FMP_Ranking[[#This Row],[FMP ID]],RawData[FMP_ID],RawData[EMER_NEED])</f>
        <v>No</v>
      </c>
      <c r="G43" s="252">
        <f>IF(FMP_Ranking[[#This Row],[Emergency Need Raw]]="Yes",10,0)</f>
        <v>0</v>
      </c>
      <c r="H43" s="245">
        <f>_xlfn.XLOOKUP(FMP_Ranking[[#This Row],[FMP ID]],RawData[FMP_ID],RawData[STRUCT_100])</f>
        <v>27</v>
      </c>
      <c r="I43" s="245">
        <f>_xlfn.XLOOKUP(FMP_Ranking[[#This Row],[FMP ID]],RawData[FMP_ID],RawData[RES_STRUCT100])</f>
        <v>26</v>
      </c>
      <c r="J43">
        <f>_xlfn.XLOOKUP(FMP_Ranking[[#This Row],[FMP ID]],RawData[FMP_ID],RawData[POP100])</f>
        <v>81</v>
      </c>
      <c r="K43" s="245">
        <f>_xlfn.XLOOKUP(FMP_Ranking[[#This Row],[FMP ID]],RawData[FMP_ID],RawData[CRITFAC100])</f>
        <v>1</v>
      </c>
      <c r="L43">
        <f>_xlfn.XLOOKUP(FMP_Ranking[[#This Row],[FMP ID]],RawData[FMP_ID],RawData[LWC])</f>
        <v>0</v>
      </c>
      <c r="M43" s="245">
        <f>_xlfn.XLOOKUP(FMP_Ranking[[#This Row],[FMP ID]],RawData[FMP_ID],RawData[ROADCLS])</f>
        <v>0</v>
      </c>
      <c r="N43">
        <f>_xlfn.XLOOKUP(FMP_Ranking[[#This Row],[FMP ID]],RawData[FMP_ID],RawData[ROAD_MILES100])</f>
        <v>0.31000000238418579</v>
      </c>
      <c r="O43" s="245">
        <f>_xlfn.XLOOKUP(FMP_Ranking[[#This Row],[FMP ID]],RawData[FMP_ID],RawData[FARMACRE100])</f>
        <v>0</v>
      </c>
      <c r="P43">
        <f>_xlfn.XLOOKUP(FMP_Ranking[[#This Row],[FMP ID]],RawData[FMP_ID],RawData[REDSTRUCT100])</f>
        <v>0</v>
      </c>
      <c r="Q43" s="245">
        <f>_xlfn.XLOOKUP(FMP_Ranking[[#This Row],[FMP ID]],RawData[FMP_ID],RawData[REMSTRC100])</f>
        <v>27</v>
      </c>
      <c r="R43" s="258">
        <f>IF(FMP_Ranking[[#This Row],[Structures 100 Raw]]=0,0,(IF(FMP_Ranking[[#This Row],[Removed Structures 100 Raw]]&gt;FMP_Ranking[[#This Row],[Structures 100 Raw]],100,FMP_Ranking[[#This Row],[Removed Structures 100 Raw]]/FMP_Ranking[[#This Row],[Structures 100 Raw]]*100)))</f>
        <v>100</v>
      </c>
      <c r="S43" s="245">
        <f>_xlfn.XLOOKUP(FMP_Ranking[[#This Row],[FMP ID]],RawData[FMP_ID],RawData[REMRESSTRC100])</f>
        <v>26</v>
      </c>
      <c r="T43" s="245">
        <f>_xlfn.XLOOKUP(FMP_Ranking[[#This Row],[FMP ID]],RawData[FMP_ID],RawData[REMPOP100])</f>
        <v>81</v>
      </c>
      <c r="U43">
        <f>_xlfn.XLOOKUP(FMP_Ranking[[#This Row],[FMP ID]],RawData[FMP_ID],RawData[REMCRITFAC100])</f>
        <v>1</v>
      </c>
      <c r="V43" s="245">
        <f>_xlfn.XLOOKUP(FMP_Ranking[[#This Row],[FMP ID]],RawData[FMP_ID],RawData[REMLWC100])</f>
        <v>0</v>
      </c>
      <c r="W43" s="245">
        <f>_xlfn.XLOOKUP(FMP_Ranking[[#This Row],[FMP ID]],RawData[FMP_ID],RawData[REMROADCLS])</f>
        <v>0</v>
      </c>
      <c r="X43">
        <f>_xlfn.XLOOKUP(FMP_Ranking[[#This Row],[FMP ID]],RawData[FMP_ID],RawData[REMRDLEN100])</f>
        <v>0</v>
      </c>
      <c r="Y43" s="245">
        <f>_xlfn.XLOOKUP(FMP_Ranking[[#This Row],[FMP ID]],RawData[FMP_ID],RawData[REMFRMACRE100])</f>
        <v>0</v>
      </c>
      <c r="Z43" s="255">
        <f>_xlfn.XLOOKUP(FMP_Ranking[[#This Row],[FMP ID]],RawData[FMP_ID],RawData[COSTSTRUCT])</f>
        <v>110929</v>
      </c>
      <c r="AA43">
        <f>_xlfn.XLOOKUP(FMP_Ranking[[#This Row],[FMP ID]],RawData[FMP_ID],RawData[NATURE])</f>
        <v>0</v>
      </c>
      <c r="AB43" s="250">
        <f>_xlfn.XLOOKUP(FMP_Ranking[[#This Row],[FMP ID]],RawData[FMP_ID],RawData[BC_RATIO])</f>
        <v>1.1000000238418579</v>
      </c>
      <c r="AC43">
        <f>IF(FMP_Ranking[[#This Row],[BCA Raw]]&gt;1,1,0)</f>
        <v>1</v>
      </c>
      <c r="AD43" s="250" t="str">
        <f>_xlfn.XLOOKUP(FMP_Ranking[[#This Row],[FMP ID]],RawData[FMP_ID],RawData[WATER_SUP])</f>
        <v>No</v>
      </c>
      <c r="AE43" s="257">
        <f>IF(FMP_Ranking[[#This Row],[Water Supply Raw]]="Yes",1,0)</f>
        <v>0</v>
      </c>
      <c r="AF43">
        <f>_xlfn.XLOOKUP(FMP_Ranking[[#This Row],[FMP ID]],RawData[FMP_ID],RawData[Average Flood Depth (100yr)])</f>
        <v>0.25999999046325678</v>
      </c>
      <c r="AG43" s="346" t="str">
        <f>_xlfn.XLOOKUP(FMP_Ranking[[#This Row],[FMP ID]],RawData[FMP_ID],RawData[PREPROJLOS])</f>
        <v>&gt;50% Annual</v>
      </c>
      <c r="AH43">
        <f>_xlfn.XLOOKUP(FMP_Ranking[[#This Row],[FMP ID]],RawData[FMP_ID],RawData[Score 1])</f>
        <v>2</v>
      </c>
      <c r="AI43" s="250">
        <f>_xlfn.XLOOKUP(FMP_Ranking[[#This Row],[FMP ID]],RawData[FMP_ID],RawData[Community Population Served])</f>
        <v>102316</v>
      </c>
      <c r="AJ43">
        <f>_xlfn.XLOOKUP(FMP_Ranking[[#This Row],[FMP ID]],RawData[FMP_ID],RawData[Flood Plain Population])</f>
        <v>81</v>
      </c>
      <c r="AK43" s="346" t="str">
        <f>_xlfn.XLOOKUP(FMP_Ranking[[#This Row],[FMP ID]],RawData[FMP_ID],RawData[Severity Ranking: Community Need (% Population)])</f>
        <v>&lt;25% of project community affected</v>
      </c>
      <c r="AL43" s="252">
        <f>_xlfn.XLOOKUP(FMP_Ranking[[#This Row],[FMP ID]],RawData[FMP_ID],RawData[Score 2])</f>
        <v>1</v>
      </c>
      <c r="AM43">
        <f>_xlfn.XLOOKUP(FMP_Ranking[[#This Row],[FMP ID]],RawData[FMP_ID],RawData['# of Structures Removed from 1% Annual Chance FP])</f>
        <v>27</v>
      </c>
      <c r="AN43" t="str">
        <f>_xlfn.XLOOKUP(FMP_Ranking[[#This Row],[FMP ID]],RawData[FMP_ID],RawData[Flood Risk Reduction])</f>
        <v>Reduced risk to &gt;75% of structures in floodplain</v>
      </c>
      <c r="AO43">
        <f>_xlfn.XLOOKUP(FMP_Ranking[[#This Row],[FMP ID]],RawData[FMP_ID],RawData[[Score 3 ]])</f>
        <v>10</v>
      </c>
      <c r="AP43" s="250">
        <f>_xlfn.XLOOKUP(FMP_Ranking[[#This Row],[FMP ID]],RawData[FMP_ID],RawData['# of Structures with Reduced 1% Annual Chance Flood Risk])</f>
        <v>0</v>
      </c>
      <c r="AQ43">
        <f>_xlfn.XLOOKUP(FMP_Ranking[[#This Row],[FMP ID]],RawData[FMP_ID],RawData[Pre-Project Damage $])</f>
        <v>270921</v>
      </c>
      <c r="AR43">
        <f>_xlfn.XLOOKUP(FMP_Ranking[[#This Row],[FMP ID]],RawData[FMP_ID],RawData[Post-Project Damage $])</f>
        <v>0</v>
      </c>
      <c r="AS43" t="str">
        <f>_xlfn.XLOOKUP(FMP_Ranking[[#This Row],[FMP ID]],RawData[FMP_ID],RawData[Flood Damage Reduction])</f>
        <v>Flood damage reduction &gt;95%</v>
      </c>
      <c r="AT43" s="252">
        <f>_xlfn.XLOOKUP(FMP_Ranking[[#This Row],[FMP ID]],RawData[FMP_ID],RawData[Score 4])</f>
        <v>10</v>
      </c>
      <c r="AU43">
        <f>_xlfn.XLOOKUP(FMP_Ranking[[#This Row],[FMP ID]],RawData[FMP_ID],RawData['# of Critical Faciliites Removed from 1% Annual Chance FP])</f>
        <v>1</v>
      </c>
      <c r="AV43" t="str">
        <f>_xlfn.XLOOKUP(FMP_Ranking[[#This Row],[FMP ID]],RawData[FMP_ID],RawData[Reduction in Critical Facilities Flood Risk])</f>
        <v>Reduced risk for &gt;75% of critical facilities in floodplain</v>
      </c>
      <c r="AW43">
        <f>_xlfn.XLOOKUP(FMP_Ranking[[#This Row],[FMP ID]],RawData[FMP_ID],RawData[Score 5])</f>
        <v>10</v>
      </c>
      <c r="AX43" s="250">
        <f>_xlfn.XLOOKUP(FMP_Ranking[[#This Row],[FMP ID]],RawData[FMP_ID],RawData[Adjusted Injurt Risk (%)])</f>
        <v>15.27999973297119</v>
      </c>
      <c r="AY43" t="str">
        <f>_xlfn.XLOOKUP(FMP_Ranking[[#This Row],[FMP ID]],RawData[FMP_ID],RawData[Life and Safety Ranking (Injury/Loss of Life)2])</f>
        <v>Life/injury risk percentage &lt;20%</v>
      </c>
      <c r="AZ43" s="252">
        <f>_xlfn.XLOOKUP(FMP_Ranking[[#This Row],[FMP ID]],RawData[FMP_ID],RawData[Score 6])</f>
        <v>2</v>
      </c>
      <c r="BA43">
        <f>_xlfn.XLOOKUP(FMP_Ranking[[#This Row],[FMP ID]],RawData[FMP_ID],RawData[Water Supply Benefit in Acre-Feet])</f>
        <v>0</v>
      </c>
      <c r="BB43">
        <f>_xlfn.XLOOKUP(FMP_Ranking[[#This Row],[FMP ID]],RawData[FMP_ID],RawData[SourceID])</f>
        <v>0</v>
      </c>
      <c r="BC43">
        <f>_xlfn.XLOOKUP(FMP_Ranking[[#This Row],[FMP ID]],RawData[FMP_ID],RawData[WMS_ID])</f>
        <v>0</v>
      </c>
      <c r="BD43" t="str">
        <f>_xlfn.XLOOKUP(FMP_Ranking[[#This Row],[FMP ID]],RawData[FMP_ID],RawData[Water Supply Yield Ranking])</f>
        <v>No impact on water supply</v>
      </c>
      <c r="BE43">
        <f>_xlfn.XLOOKUP(FMP_Ranking[[#This Row],[FMP ID]],RawData[FMP_ID],RawData[Score 7])</f>
        <v>0</v>
      </c>
      <c r="BF43" s="250">
        <f>_xlfn.XLOOKUP(FMP_Ranking[[#This Row],[FMP ID]],RawData[FMP_ID],RawData[SVI])</f>
        <v>0.60280001163482666</v>
      </c>
      <c r="BG43" t="str">
        <f>_xlfn.XLOOKUP(FMP_Ranking[[#This Row],[FMP ID]],RawData[FMP_ID],RawData[Social Vulnerability Ranking])</f>
        <v>SVI between 0.5-0.75 (moderate to high vulnerability)</v>
      </c>
      <c r="BH43" s="252">
        <f>_xlfn.XLOOKUP(FMP_Ranking[[#This Row],[FMP ID]],RawData[FMP_ID],RawData[Score 8])</f>
        <v>7</v>
      </c>
      <c r="BI43">
        <f>_xlfn.XLOOKUP(FMP_Ranking[[#This Row],[FMP ID]],RawData[FMP_ID],RawData[% Nature Based Solution by Cost])</f>
        <v>0</v>
      </c>
      <c r="BJ43" t="str">
        <f>_xlfn.XLOOKUP(FMP_Ranking[[#This Row],[FMP ID]],RawData[FMP_ID],RawData[Nature-Based Solutions Ranking])</f>
        <v>&lt;25% of the project cost is nature-based</v>
      </c>
      <c r="BK43">
        <f>_xlfn.XLOOKUP(FMP_Ranking[[#This Row],[FMP ID]],RawData[FMP_ID],RawData[Score 9])</f>
        <v>1</v>
      </c>
      <c r="BL43" s="250" t="str">
        <f>_xlfn.XLOOKUP(FMP_Ranking[[#This Row],[FMP ID]],RawData[FMP_ID],RawData[Multiple Benefits Description])</f>
        <v>No wider benefits</v>
      </c>
      <c r="BM43" t="str">
        <f>_xlfn.XLOOKUP(FMP_Ranking[[#This Row],[FMP ID]],RawData[FMP_ID],RawData[Multiple Benefit Ranking])</f>
        <v>Project does not deliver any wider benefits</v>
      </c>
      <c r="BN43" s="252">
        <f>_xlfn.XLOOKUP(FMP_Ranking[[#This Row],[FMP ID]],RawData[FMP_ID],RawData[Score 10])</f>
        <v>0</v>
      </c>
      <c r="BO43">
        <f>_xlfn.XLOOKUP(FMP_Ranking[[#This Row],[FMP ID]],RawData[FMP_ID],RawData[O&amp;M Cost (Annual)])</f>
        <v>26645</v>
      </c>
      <c r="BP43" t="str">
        <f>_xlfn.XLOOKUP(FMP_Ranking[[#This Row],[FMP ID]],RawData[FMP_ID],RawData[Operations and Maintenance Ranking])</f>
        <v>Project requires regular, ongoing operation and maintenance; and/or O&amp;M requirements are well defined (Regular);</v>
      </c>
      <c r="BQ43">
        <f>_xlfn.XLOOKUP(FMP_Ranking[[#This Row],[FMP ID]],RawData[FMP_ID],RawData[Score 11])</f>
        <v>7</v>
      </c>
      <c r="BR43" s="250" t="str">
        <f>_xlfn.XLOOKUP(FMP_Ranking[[#This Row],[FMP ID]],RawData[FMP_ID],RawData[Administrative, Regulatory and Other Obstacle Ranking])</f>
        <v>Project has a typical number of administrative, regulatory and limitations / requirements</v>
      </c>
      <c r="BS43" s="252">
        <f>_xlfn.XLOOKUP(FMP_Ranking[[#This Row],[FMP ID]],RawData[FMP_ID],RawData[Score 12])</f>
        <v>6</v>
      </c>
      <c r="BT43" t="str">
        <f>_xlfn.XLOOKUP(FMP_Ranking[[#This Row],[FMP ID]],RawData[FMP_ID],RawData[Environmental Benefit Ranking])</f>
        <v>Project does not provide any environmental benefits</v>
      </c>
      <c r="BU43">
        <f>_xlfn.XLOOKUP(FMP_Ranking[[#This Row],[FMP ID]],RawData[FMP_ID],RawData[Score 13])</f>
        <v>0</v>
      </c>
      <c r="BV43" s="250" t="str">
        <f>_xlfn.XLOOKUP(FMP_Ranking[[#This Row],[FMP ID]],RawData[FMP_ID],RawData[Environmental Impact Ranking])</f>
        <v>Project has no adverse environmental impacts</v>
      </c>
      <c r="BW43" s="252">
        <f>_xlfn.XLOOKUP(FMP_Ranking[[#This Row],[FMP ID]],RawData[FMP_ID],RawData[Score 14])</f>
        <v>10</v>
      </c>
      <c r="BX43">
        <f>_xlfn.XLOOKUP(FMP_Ranking[[#This Row],[FMP ID]],RawData[FMP_ID],RawData[Traffic Count for LWC Project])</f>
        <v>0</v>
      </c>
      <c r="BY43"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43">
        <f>_xlfn.XLOOKUP(FMP_Ranking[[#This Row],[FMP ID]],RawData[FMP_ID],RawData[Score 15])</f>
        <v>4</v>
      </c>
      <c r="CA43" s="250"/>
      <c r="CB43"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10.254228691255605</v>
      </c>
      <c r="CC43" s="263">
        <f>_xlfn.RANK.EQ(FMP_Ranking[[#This Row],[Weighted Score Based on Normalized Reported Factors]],FMP_Ranking[Weighted Score Based on Normalized Reported Factors],0)</f>
        <v>19</v>
      </c>
      <c r="CD43"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70</v>
      </c>
      <c r="CE43"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9</v>
      </c>
      <c r="CF43">
        <f>_xlfn.RANK.EQ(FMP_Ranking[[#This Row],[Project Details Weighted Score]],FMP_Ranking[Project Details Weighted Score],0)</f>
        <v>92</v>
      </c>
      <c r="CG43" s="262">
        <f>FMP_Ranking[[#This Row],[Project Details Weighted Score]]+FMP_Ranking[[#This Row],[Weighted Score Based on Normalized Reported Factors]]</f>
        <v>19.254228691255605</v>
      </c>
      <c r="CH43" s="245">
        <f>_xlfn.RANK.EQ(FMP_Ranking[[#This Row],[Total Score]],FMP_Ranking[Total Score],0)</f>
        <v>37</v>
      </c>
      <c r="CI43"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10.254228691255605</v>
      </c>
      <c r="CJ43" s="239"/>
      <c r="CK43" s="239"/>
      <c r="CT43"/>
    </row>
    <row r="44" spans="1:98" ht="12" customHeight="1" x14ac:dyDescent="0.25">
      <c r="A44" t="s">
        <v>868</v>
      </c>
      <c r="B44">
        <f>_xlfn.XLOOKUP(FMP_Ranking[[#This Row],[FMP ID]],RawData[FMP_ID],RawData[RFPG_NUM])</f>
        <v>3</v>
      </c>
      <c r="C44" t="str">
        <f>_xlfn.XLOOKUP(FMP_Ranking[[#This Row],[FMP ID]],RawData[FMP_ID],RawData[FMP_NAME])</f>
        <v>Sunnyvale Urban Flooding Reduction Improvements - Area 2</v>
      </c>
      <c r="D44" t="str">
        <f>_xlfn.XLOOKUP(FMP_Ranking[[#This Row],[FMP ID]],RawData[FMP_ID],RawData[FMP_DESCR])</f>
        <v>Proposed alternatives to reduce roadway overtopping's during the 100-year ultimate storm such as culvert, ditch and storm drain improvements.</v>
      </c>
      <c r="E44" s="247">
        <f>_xlfn.XLOOKUP(FMP_Ranking[[#This Row],[FMP ID]],RawData[FMP_ID],RawData[FMP_COST])</f>
        <v>5701000</v>
      </c>
      <c r="F44" s="344" t="str">
        <f>_xlfn.XLOOKUP(FMP_Ranking[[#This Row],[FMP ID]],RawData[FMP_ID],RawData[EMER_NEED])</f>
        <v>No</v>
      </c>
      <c r="G44" s="252">
        <f>IF(FMP_Ranking[[#This Row],[Emergency Need Raw]]="Yes",10,0)</f>
        <v>0</v>
      </c>
      <c r="H44" s="245">
        <f>_xlfn.XLOOKUP(FMP_Ranking[[#This Row],[FMP ID]],RawData[FMP_ID],RawData[STRUCT_100])</f>
        <v>35</v>
      </c>
      <c r="I44" s="245">
        <f>_xlfn.XLOOKUP(FMP_Ranking[[#This Row],[FMP ID]],RawData[FMP_ID],RawData[RES_STRUCT100])</f>
        <v>32</v>
      </c>
      <c r="J44">
        <f>_xlfn.XLOOKUP(FMP_Ranking[[#This Row],[FMP ID]],RawData[FMP_ID],RawData[POP100])</f>
        <v>113</v>
      </c>
      <c r="K44" s="245">
        <f>_xlfn.XLOOKUP(FMP_Ranking[[#This Row],[FMP ID]],RawData[FMP_ID],RawData[CRITFAC100])</f>
        <v>1</v>
      </c>
      <c r="L44">
        <f>_xlfn.XLOOKUP(FMP_Ranking[[#This Row],[FMP ID]],RawData[FMP_ID],RawData[LWC])</f>
        <v>0</v>
      </c>
      <c r="M44" s="245">
        <f>_xlfn.XLOOKUP(FMP_Ranking[[#This Row],[FMP ID]],RawData[FMP_ID],RawData[ROADCLS])</f>
        <v>8</v>
      </c>
      <c r="N44">
        <f>_xlfn.XLOOKUP(FMP_Ranking[[#This Row],[FMP ID]],RawData[FMP_ID],RawData[ROAD_MILES100])</f>
        <v>0.80000001192092896</v>
      </c>
      <c r="O44" s="245">
        <f>_xlfn.XLOOKUP(FMP_Ranking[[#This Row],[FMP ID]],RawData[FMP_ID],RawData[FARMACRE100])</f>
        <v>0</v>
      </c>
      <c r="P44">
        <f>_xlfn.XLOOKUP(FMP_Ranking[[#This Row],[FMP ID]],RawData[FMP_ID],RawData[REDSTRUCT100])</f>
        <v>0</v>
      </c>
      <c r="Q44" s="245">
        <f>_xlfn.XLOOKUP(FMP_Ranking[[#This Row],[FMP ID]],RawData[FMP_ID],RawData[REMSTRC100])</f>
        <v>32</v>
      </c>
      <c r="R44" s="258">
        <f>IF(FMP_Ranking[[#This Row],[Structures 100 Raw]]=0,0,(IF(FMP_Ranking[[#This Row],[Removed Structures 100 Raw]]&gt;FMP_Ranking[[#This Row],[Structures 100 Raw]],100,FMP_Ranking[[#This Row],[Removed Structures 100 Raw]]/FMP_Ranking[[#This Row],[Structures 100 Raw]]*100)))</f>
        <v>91.428571428571431</v>
      </c>
      <c r="S44" s="245">
        <f>_xlfn.XLOOKUP(FMP_Ranking[[#This Row],[FMP ID]],RawData[FMP_ID],RawData[REMRESSTRC100])</f>
        <v>32</v>
      </c>
      <c r="T44" s="245">
        <f>_xlfn.XLOOKUP(FMP_Ranking[[#This Row],[FMP ID]],RawData[FMP_ID],RawData[REMPOP100])</f>
        <v>113</v>
      </c>
      <c r="U44">
        <f>_xlfn.XLOOKUP(FMP_Ranking[[#This Row],[FMP ID]],RawData[FMP_ID],RawData[REMCRITFAC100])</f>
        <v>1</v>
      </c>
      <c r="V44" s="245">
        <f>_xlfn.XLOOKUP(FMP_Ranking[[#This Row],[FMP ID]],RawData[FMP_ID],RawData[REMLWC100])</f>
        <v>0</v>
      </c>
      <c r="W44" s="245">
        <f>_xlfn.XLOOKUP(FMP_Ranking[[#This Row],[FMP ID]],RawData[FMP_ID],RawData[REMROADCLS])</f>
        <v>8</v>
      </c>
      <c r="X44">
        <f>_xlfn.XLOOKUP(FMP_Ranking[[#This Row],[FMP ID]],RawData[FMP_ID],RawData[REMRDLEN100])</f>
        <v>1</v>
      </c>
      <c r="Y44" s="245">
        <f>_xlfn.XLOOKUP(FMP_Ranking[[#This Row],[FMP ID]],RawData[FMP_ID],RawData[REMFRMACRE100])</f>
        <v>0</v>
      </c>
      <c r="Z44" s="255">
        <f>_xlfn.XLOOKUP(FMP_Ranking[[#This Row],[FMP ID]],RawData[FMP_ID],RawData[COSTSTRUCT])</f>
        <v>178000</v>
      </c>
      <c r="AA44">
        <f>_xlfn.XLOOKUP(FMP_Ranking[[#This Row],[FMP ID]],RawData[FMP_ID],RawData[NATURE])</f>
        <v>0</v>
      </c>
      <c r="AB44" s="250">
        <f>_xlfn.XLOOKUP(FMP_Ranking[[#This Row],[FMP ID]],RawData[FMP_ID],RawData[BC_RATIO])</f>
        <v>0.10000000149011611</v>
      </c>
      <c r="AC44">
        <f>IF(FMP_Ranking[[#This Row],[BCA Raw]]&gt;1,1,0)</f>
        <v>0</v>
      </c>
      <c r="AD44" s="250" t="str">
        <f>_xlfn.XLOOKUP(FMP_Ranking[[#This Row],[FMP ID]],RawData[FMP_ID],RawData[WATER_SUP])</f>
        <v>No</v>
      </c>
      <c r="AE44" s="257">
        <f>IF(FMP_Ranking[[#This Row],[Water Supply Raw]]="Yes",1,0)</f>
        <v>0</v>
      </c>
      <c r="AF44">
        <f>_xlfn.XLOOKUP(FMP_Ranking[[#This Row],[FMP ID]],RawData[FMP_ID],RawData[Average Flood Depth (100yr)])</f>
        <v>7.9999998211860657E-2</v>
      </c>
      <c r="AG44" s="346" t="str">
        <f>_xlfn.XLOOKUP(FMP_Ranking[[#This Row],[FMP ID]],RawData[FMP_ID],RawData[PREPROJLOS])</f>
        <v>&lt;100-yr</v>
      </c>
      <c r="AH44">
        <f>_xlfn.XLOOKUP(FMP_Ranking[[#This Row],[FMP ID]],RawData[FMP_ID],RawData[Score 1])</f>
        <v>2</v>
      </c>
      <c r="AI44" s="250">
        <f>_xlfn.XLOOKUP(FMP_Ranking[[#This Row],[FMP ID]],RawData[FMP_ID],RawData[Community Population Served])</f>
        <v>6848</v>
      </c>
      <c r="AJ44">
        <f>_xlfn.XLOOKUP(FMP_Ranking[[#This Row],[FMP ID]],RawData[FMP_ID],RawData[Flood Plain Population])</f>
        <v>113</v>
      </c>
      <c r="AK44" s="346" t="str">
        <f>_xlfn.XLOOKUP(FMP_Ranking[[#This Row],[FMP ID]],RawData[FMP_ID],RawData[Severity Ranking: Community Need (% Population)])</f>
        <v>&lt;25% of project community affected</v>
      </c>
      <c r="AL44" s="252">
        <f>_xlfn.XLOOKUP(FMP_Ranking[[#This Row],[FMP ID]],RawData[FMP_ID],RawData[Score 2])</f>
        <v>1</v>
      </c>
      <c r="AM44">
        <f>_xlfn.XLOOKUP(FMP_Ranking[[#This Row],[FMP ID]],RawData[FMP_ID],RawData['# of Structures Removed from 1% Annual Chance FP])</f>
        <v>32</v>
      </c>
      <c r="AN44" t="str">
        <f>_xlfn.XLOOKUP(FMP_Ranking[[#This Row],[FMP ID]],RawData[FMP_ID],RawData[Flood Risk Reduction])</f>
        <v>Reduced risk to &gt;75% of structures in floodplain</v>
      </c>
      <c r="AO44">
        <f>_xlfn.XLOOKUP(FMP_Ranking[[#This Row],[FMP ID]],RawData[FMP_ID],RawData[[Score 3 ]])</f>
        <v>10</v>
      </c>
      <c r="AP44" s="250">
        <f>_xlfn.XLOOKUP(FMP_Ranking[[#This Row],[FMP ID]],RawData[FMP_ID],RawData['# of Structures with Reduced 1% Annual Chance Flood Risk])</f>
        <v>0</v>
      </c>
      <c r="AQ44">
        <f>_xlfn.XLOOKUP(FMP_Ranking[[#This Row],[FMP ID]],RawData[FMP_ID],RawData[Pre-Project Damage $])</f>
        <v>1316123</v>
      </c>
      <c r="AR44">
        <f>_xlfn.XLOOKUP(FMP_Ranking[[#This Row],[FMP ID]],RawData[FMP_ID],RawData[Post-Project Damage $])</f>
        <v>0</v>
      </c>
      <c r="AS44" t="str">
        <f>_xlfn.XLOOKUP(FMP_Ranking[[#This Row],[FMP ID]],RawData[FMP_ID],RawData[Flood Damage Reduction])</f>
        <v>Flood damage reduction &gt; 95%</v>
      </c>
      <c r="AT44" s="252">
        <f>_xlfn.XLOOKUP(FMP_Ranking[[#This Row],[FMP ID]],RawData[FMP_ID],RawData[Score 4])</f>
        <v>10</v>
      </c>
      <c r="AU44">
        <f>_xlfn.XLOOKUP(FMP_Ranking[[#This Row],[FMP ID]],RawData[FMP_ID],RawData['# of Critical Faciliites Removed from 1% Annual Chance FP])</f>
        <v>1</v>
      </c>
      <c r="AV44" t="str">
        <f>_xlfn.XLOOKUP(FMP_Ranking[[#This Row],[FMP ID]],RawData[FMP_ID],RawData[Reduction in Critical Facilities Flood Risk])</f>
        <v>Reduced risk for &lt;10% of critical facilities in floodplain</v>
      </c>
      <c r="AW44">
        <f>_xlfn.XLOOKUP(FMP_Ranking[[#This Row],[FMP ID]],RawData[FMP_ID],RawData[Score 5])</f>
        <v>1</v>
      </c>
      <c r="AX44" s="250">
        <f>_xlfn.XLOOKUP(FMP_Ranking[[#This Row],[FMP ID]],RawData[FMP_ID],RawData[Adjusted Injurt Risk (%)])</f>
        <v>1.08080005645752</v>
      </c>
      <c r="AY44" t="str">
        <f>_xlfn.XLOOKUP(FMP_Ranking[[#This Row],[FMP ID]],RawData[FMP_ID],RawData[Life and Safety Ranking (Injury/Loss of Life)2])</f>
        <v>Life/injury risk percentage &lt;20%</v>
      </c>
      <c r="AZ44" s="252">
        <f>_xlfn.XLOOKUP(FMP_Ranking[[#This Row],[FMP ID]],RawData[FMP_ID],RawData[Score 6])</f>
        <v>2</v>
      </c>
      <c r="BA44">
        <f>_xlfn.XLOOKUP(FMP_Ranking[[#This Row],[FMP ID]],RawData[FMP_ID],RawData[Water Supply Benefit in Acre-Feet])</f>
        <v>0</v>
      </c>
      <c r="BB44">
        <f>_xlfn.XLOOKUP(FMP_Ranking[[#This Row],[FMP ID]],RawData[FMP_ID],RawData[SourceID])</f>
        <v>0</v>
      </c>
      <c r="BC44">
        <f>_xlfn.XLOOKUP(FMP_Ranking[[#This Row],[FMP ID]],RawData[FMP_ID],RawData[WMS_ID])</f>
        <v>0</v>
      </c>
      <c r="BD44" t="str">
        <f>_xlfn.XLOOKUP(FMP_Ranking[[#This Row],[FMP ID]],RawData[FMP_ID],RawData[Water Supply Yield Ranking])</f>
        <v>No impact on water supply</v>
      </c>
      <c r="BE44">
        <f>_xlfn.XLOOKUP(FMP_Ranking[[#This Row],[FMP ID]],RawData[FMP_ID],RawData[Score 7])</f>
        <v>0</v>
      </c>
      <c r="BF44" s="250">
        <f>_xlfn.XLOOKUP(FMP_Ranking[[#This Row],[FMP ID]],RawData[FMP_ID],RawData[SVI])</f>
        <v>0.2352000027894974</v>
      </c>
      <c r="BG44" t="str">
        <f>_xlfn.XLOOKUP(FMP_Ranking[[#This Row],[FMP ID]],RawData[FMP_ID],RawData[Social Vulnerability Ranking])</f>
        <v>SVI between 0.01-0.25 (low vulnerability)</v>
      </c>
      <c r="BH44" s="252">
        <f>_xlfn.XLOOKUP(FMP_Ranking[[#This Row],[FMP ID]],RawData[FMP_ID],RawData[Score 8])</f>
        <v>1</v>
      </c>
      <c r="BI44">
        <f>_xlfn.XLOOKUP(FMP_Ranking[[#This Row],[FMP ID]],RawData[FMP_ID],RawData[% Nature Based Solution by Cost])</f>
        <v>0</v>
      </c>
      <c r="BJ44" t="str">
        <f>_xlfn.XLOOKUP(FMP_Ranking[[#This Row],[FMP ID]],RawData[FMP_ID],RawData[Nature-Based Solutions Ranking])</f>
        <v>&lt;25% of the project cost is nature-based</v>
      </c>
      <c r="BK44">
        <f>_xlfn.XLOOKUP(FMP_Ranking[[#This Row],[FMP ID]],RawData[FMP_ID],RawData[Score 9])</f>
        <v>1</v>
      </c>
      <c r="BL44" s="250" t="str">
        <f>_xlfn.XLOOKUP(FMP_Ranking[[#This Row],[FMP ID]],RawData[FMP_ID],RawData[Multiple Benefits Description])</f>
        <v>Transportation benefits</v>
      </c>
      <c r="BM44" t="str">
        <f>_xlfn.XLOOKUP(FMP_Ranking[[#This Row],[FMP ID]],RawData[FMP_ID],RawData[Multiple Benefit Ranking])</f>
        <v>Project delivers benefits in only 1 wider benefit category</v>
      </c>
      <c r="BN44" s="252">
        <f>_xlfn.XLOOKUP(FMP_Ranking[[#This Row],[FMP ID]],RawData[FMP_ID],RawData[Score 10])</f>
        <v>1</v>
      </c>
      <c r="BO44">
        <f>_xlfn.XLOOKUP(FMP_Ranking[[#This Row],[FMP ID]],RawData[FMP_ID],RawData[O&amp;M Cost (Annual)])</f>
        <v>5484</v>
      </c>
      <c r="BP44" t="str">
        <f>_xlfn.XLOOKUP(FMP_Ranking[[#This Row],[FMP ID]],RawData[FMP_ID],RawData[Operations and Maintenance Ranking])</f>
        <v>Project requires regular, ongoing operation and maintenance; and/or O&amp;M requirements are well defined (Regular);</v>
      </c>
      <c r="BQ44">
        <f>_xlfn.XLOOKUP(FMP_Ranking[[#This Row],[FMP ID]],RawData[FMP_ID],RawData[Score 11])</f>
        <v>7</v>
      </c>
      <c r="BR44" s="250" t="str">
        <f>_xlfn.XLOOKUP(FMP_Ranking[[#This Row],[FMP ID]],RawData[FMP_ID],RawData[Administrative, Regulatory and Other Obstacle Ranking])</f>
        <v>Project has a typical number of administrative, regulatory and limitations / requirements</v>
      </c>
      <c r="BS44" s="252">
        <f>_xlfn.XLOOKUP(FMP_Ranking[[#This Row],[FMP ID]],RawData[FMP_ID],RawData[Score 12])</f>
        <v>6</v>
      </c>
      <c r="BT44" t="str">
        <f>_xlfn.XLOOKUP(FMP_Ranking[[#This Row],[FMP ID]],RawData[FMP_ID],RawData[Environmental Benefit Ranking])</f>
        <v xml:space="preserve">Project will deliver a moderate level of environmental benefits (2-3 categories) </v>
      </c>
      <c r="BU44">
        <f>_xlfn.XLOOKUP(FMP_Ranking[[#This Row],[FMP ID]],RawData[FMP_ID],RawData[Score 13])</f>
        <v>6</v>
      </c>
      <c r="BV44" s="250">
        <f>_xlfn.XLOOKUP(FMP_Ranking[[#This Row],[FMP ID]],RawData[FMP_ID],RawData[Environmental Impact Ranking])</f>
        <v>0</v>
      </c>
      <c r="BW44" s="252">
        <f>_xlfn.XLOOKUP(FMP_Ranking[[#This Row],[FMP ID]],RawData[FMP_ID],RawData[Score 14])</f>
        <v>0</v>
      </c>
      <c r="BX44">
        <f>_xlfn.XLOOKUP(FMP_Ranking[[#This Row],[FMP ID]],RawData[FMP_ID],RawData[Traffic Count for LWC Project])</f>
        <v>0</v>
      </c>
      <c r="BY44" t="str">
        <f>_xlfn.XLOOKUP(FMP_Ranking[[#This Row],[FMP ID]],RawData[FMP_ID],RawData[Mobility Ranking])</f>
        <v>Project will protect all major access routes in floodplain and all emergency service access. Minor access routes are still flooded or have restricted access in local areas.</v>
      </c>
      <c r="BZ44">
        <f>_xlfn.XLOOKUP(FMP_Ranking[[#This Row],[FMP ID]],RawData[FMP_ID],RawData[Score 15])</f>
        <v>7</v>
      </c>
      <c r="CA44" s="250"/>
      <c r="CB44"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9.1753255163963523</v>
      </c>
      <c r="CC44" s="263">
        <f>_xlfn.RANK.EQ(FMP_Ranking[[#This Row],[Weighted Score Based on Normalized Reported Factors]],FMP_Ranking[Weighted Score Based on Normalized Reported Factors],0)</f>
        <v>36</v>
      </c>
      <c r="CD44"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55</v>
      </c>
      <c r="CE44"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10</v>
      </c>
      <c r="CF44">
        <f>_xlfn.RANK.EQ(FMP_Ranking[[#This Row],[Project Details Weighted Score]],FMP_Ranking[Project Details Weighted Score],0)</f>
        <v>76</v>
      </c>
      <c r="CG44" s="262">
        <f>FMP_Ranking[[#This Row],[Project Details Weighted Score]]+FMP_Ranking[[#This Row],[Weighted Score Based on Normalized Reported Factors]]</f>
        <v>19.175325516396352</v>
      </c>
      <c r="CH44" s="245">
        <f>_xlfn.RANK.EQ(FMP_Ranking[[#This Row],[Total Score]],FMP_Ranking[Total Score],0)</f>
        <v>38</v>
      </c>
      <c r="CI44"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9.1753255163963523</v>
      </c>
      <c r="CJ44" s="239"/>
      <c r="CK44" s="239"/>
      <c r="CT44"/>
    </row>
    <row r="45" spans="1:98" ht="12" customHeight="1" x14ac:dyDescent="0.25">
      <c r="A45" t="s">
        <v>837</v>
      </c>
      <c r="B45">
        <f>_xlfn.XLOOKUP(FMP_Ranking[[#This Row],[FMP ID]],RawData[FMP_ID],RawData[RFPG_NUM])</f>
        <v>3</v>
      </c>
      <c r="C45" t="str">
        <f>_xlfn.XLOOKUP(FMP_Ranking[[#This Row],[FMP ID]],RawData[FMP_ID],RawData[FMP_NAME])</f>
        <v>Spring Meadows Estates Detention Pond Design</v>
      </c>
      <c r="D45" t="str">
        <f>_xlfn.XLOOKUP(FMP_Ranking[[#This Row],[FMP ID]],RawData[FMP_ID],RawData[FMP_DESCR])</f>
        <v>Pond redesign and reconstruction to lower normal pool elevation to be below inlets upstream. Increase storage capacity and design outlet works to increase level of service to 100-yr storm event.</v>
      </c>
      <c r="E45" s="247">
        <f>_xlfn.XLOOKUP(FMP_Ranking[[#This Row],[FMP ID]],RawData[FMP_ID],RawData[FMP_COST])</f>
        <v>1868000</v>
      </c>
      <c r="F45" s="344" t="str">
        <f>_xlfn.XLOOKUP(FMP_Ranking[[#This Row],[FMP ID]],RawData[FMP_ID],RawData[EMER_NEED])</f>
        <v>No</v>
      </c>
      <c r="G45" s="252">
        <f>IF(FMP_Ranking[[#This Row],[Emergency Need Raw]]="Yes",10,0)</f>
        <v>0</v>
      </c>
      <c r="H45" s="245">
        <f>_xlfn.XLOOKUP(FMP_Ranking[[#This Row],[FMP ID]],RawData[FMP_ID],RawData[STRUCT_100])</f>
        <v>9</v>
      </c>
      <c r="I45" s="245">
        <f>_xlfn.XLOOKUP(FMP_Ranking[[#This Row],[FMP ID]],RawData[FMP_ID],RawData[RES_STRUCT100])</f>
        <v>9</v>
      </c>
      <c r="J45">
        <f>_xlfn.XLOOKUP(FMP_Ranking[[#This Row],[FMP ID]],RawData[FMP_ID],RawData[POP100])</f>
        <v>18</v>
      </c>
      <c r="K45" s="245">
        <f>_xlfn.XLOOKUP(FMP_Ranking[[#This Row],[FMP ID]],RawData[FMP_ID],RawData[CRITFAC100])</f>
        <v>0</v>
      </c>
      <c r="L45">
        <f>_xlfn.XLOOKUP(FMP_Ranking[[#This Row],[FMP ID]],RawData[FMP_ID],RawData[LWC])</f>
        <v>0</v>
      </c>
      <c r="M45" s="245">
        <f>_xlfn.XLOOKUP(FMP_Ranking[[#This Row],[FMP ID]],RawData[FMP_ID],RawData[ROADCLS])</f>
        <v>0</v>
      </c>
      <c r="N45">
        <f>_xlfn.XLOOKUP(FMP_Ranking[[#This Row],[FMP ID]],RawData[FMP_ID],RawData[ROAD_MILES100])</f>
        <v>0.34492248296737671</v>
      </c>
      <c r="O45" s="245">
        <f>_xlfn.XLOOKUP(FMP_Ranking[[#This Row],[FMP ID]],RawData[FMP_ID],RawData[FARMACRE100])</f>
        <v>0</v>
      </c>
      <c r="P45">
        <f>_xlfn.XLOOKUP(FMP_Ranking[[#This Row],[FMP ID]],RawData[FMP_ID],RawData[REDSTRUCT100])</f>
        <v>9</v>
      </c>
      <c r="Q45" s="245">
        <f>_xlfn.XLOOKUP(FMP_Ranking[[#This Row],[FMP ID]],RawData[FMP_ID],RawData[REMSTRC100])</f>
        <v>9</v>
      </c>
      <c r="R45" s="258">
        <f>IF(FMP_Ranking[[#This Row],[Structures 100 Raw]]=0,0,(IF(FMP_Ranking[[#This Row],[Removed Structures 100 Raw]]&gt;FMP_Ranking[[#This Row],[Structures 100 Raw]],100,FMP_Ranking[[#This Row],[Removed Structures 100 Raw]]/FMP_Ranking[[#This Row],[Structures 100 Raw]]*100)))</f>
        <v>100</v>
      </c>
      <c r="S45" s="245">
        <f>_xlfn.XLOOKUP(FMP_Ranking[[#This Row],[FMP ID]],RawData[FMP_ID],RawData[REMRESSTRC100])</f>
        <v>9</v>
      </c>
      <c r="T45" s="245">
        <f>_xlfn.XLOOKUP(FMP_Ranking[[#This Row],[FMP ID]],RawData[FMP_ID],RawData[REMPOP100])</f>
        <v>18</v>
      </c>
      <c r="U45">
        <f>_xlfn.XLOOKUP(FMP_Ranking[[#This Row],[FMP ID]],RawData[FMP_ID],RawData[REMCRITFAC100])</f>
        <v>0</v>
      </c>
      <c r="V45" s="245">
        <f>_xlfn.XLOOKUP(FMP_Ranking[[#This Row],[FMP ID]],RawData[FMP_ID],RawData[REMLWC100])</f>
        <v>0</v>
      </c>
      <c r="W45" s="245">
        <f>_xlfn.XLOOKUP(FMP_Ranking[[#This Row],[FMP ID]],RawData[FMP_ID],RawData[REMROADCLS])</f>
        <v>0</v>
      </c>
      <c r="X45">
        <f>_xlfn.XLOOKUP(FMP_Ranking[[#This Row],[FMP ID]],RawData[FMP_ID],RawData[REMRDLEN100])</f>
        <v>1</v>
      </c>
      <c r="Y45" s="245">
        <f>_xlfn.XLOOKUP(FMP_Ranking[[#This Row],[FMP ID]],RawData[FMP_ID],RawData[REMFRMACRE100])</f>
        <v>0</v>
      </c>
      <c r="Z45" s="255">
        <f>_xlfn.XLOOKUP(FMP_Ranking[[#This Row],[FMP ID]],RawData[FMP_ID],RawData[COSTSTRUCT])</f>
        <v>208000</v>
      </c>
      <c r="AA45">
        <f>_xlfn.XLOOKUP(FMP_Ranking[[#This Row],[FMP ID]],RawData[FMP_ID],RawData[NATURE])</f>
        <v>0</v>
      </c>
      <c r="AB45" s="250">
        <f>_xlfn.XLOOKUP(FMP_Ranking[[#This Row],[FMP ID]],RawData[FMP_ID],RawData[BC_RATIO])</f>
        <v>0.40000000596046448</v>
      </c>
      <c r="AC45">
        <f>IF(FMP_Ranking[[#This Row],[BCA Raw]]&gt;1,1,0)</f>
        <v>0</v>
      </c>
      <c r="AD45" s="250" t="str">
        <f>_xlfn.XLOOKUP(FMP_Ranking[[#This Row],[FMP ID]],RawData[FMP_ID],RawData[WATER_SUP])</f>
        <v>No</v>
      </c>
      <c r="AE45" s="257">
        <f>IF(FMP_Ranking[[#This Row],[Water Supply Raw]]="Yes",1,0)</f>
        <v>0</v>
      </c>
      <c r="AF45">
        <f>_xlfn.XLOOKUP(FMP_Ranking[[#This Row],[FMP ID]],RawData[FMP_ID],RawData[Average Flood Depth (100yr)])</f>
        <v>0.33000001311302191</v>
      </c>
      <c r="AG45" s="346" t="str">
        <f>_xlfn.XLOOKUP(FMP_Ranking[[#This Row],[FMP ID]],RawData[FMP_ID],RawData[PREPROJLOS])</f>
        <v>&lt;2 yr</v>
      </c>
      <c r="AH45">
        <f>_xlfn.XLOOKUP(FMP_Ranking[[#This Row],[FMP ID]],RawData[FMP_ID],RawData[Score 1])</f>
        <v>2</v>
      </c>
      <c r="AI45" s="250">
        <f>_xlfn.XLOOKUP(FMP_Ranking[[#This Row],[FMP ID]],RawData[FMP_ID],RawData[Community Population Served])</f>
        <v>26024</v>
      </c>
      <c r="AJ45">
        <f>_xlfn.XLOOKUP(FMP_Ranking[[#This Row],[FMP ID]],RawData[FMP_ID],RawData[Flood Plain Population])</f>
        <v>18</v>
      </c>
      <c r="AK45" s="346" t="str">
        <f>_xlfn.XLOOKUP(FMP_Ranking[[#This Row],[FMP ID]],RawData[FMP_ID],RawData[Severity Ranking: Community Need (% Population)])</f>
        <v>&lt;25% of project community affected</v>
      </c>
      <c r="AL45" s="252">
        <f>_xlfn.XLOOKUP(FMP_Ranking[[#This Row],[FMP ID]],RawData[FMP_ID],RawData[Score 2])</f>
        <v>1</v>
      </c>
      <c r="AM45">
        <f>_xlfn.XLOOKUP(FMP_Ranking[[#This Row],[FMP ID]],RawData[FMP_ID],RawData['# of Structures Removed from 1% Annual Chance FP])</f>
        <v>9</v>
      </c>
      <c r="AN45" t="str">
        <f>_xlfn.XLOOKUP(FMP_Ranking[[#This Row],[FMP ID]],RawData[FMP_ID],RawData[Flood Risk Reduction])</f>
        <v>Reduced risk to &gt;75% of structures in floodplain</v>
      </c>
      <c r="AO45">
        <f>_xlfn.XLOOKUP(FMP_Ranking[[#This Row],[FMP ID]],RawData[FMP_ID],RawData[[Score 3 ]])</f>
        <v>10</v>
      </c>
      <c r="AP45" s="250">
        <f>_xlfn.XLOOKUP(FMP_Ranking[[#This Row],[FMP ID]],RawData[FMP_ID],RawData['# of Structures with Reduced 1% Annual Chance Flood Risk])</f>
        <v>9</v>
      </c>
      <c r="AQ45">
        <f>_xlfn.XLOOKUP(FMP_Ranking[[#This Row],[FMP ID]],RawData[FMP_ID],RawData[Pre-Project Damage $])</f>
        <v>397580</v>
      </c>
      <c r="AR45">
        <f>_xlfn.XLOOKUP(FMP_Ranking[[#This Row],[FMP ID]],RawData[FMP_ID],RawData[Post-Project Damage $])</f>
        <v>0</v>
      </c>
      <c r="AS45" t="str">
        <f>_xlfn.XLOOKUP(FMP_Ranking[[#This Row],[FMP ID]],RawData[FMP_ID],RawData[Flood Damage Reduction])</f>
        <v>Flood damage reduction &gt;95%</v>
      </c>
      <c r="AT45" s="252">
        <f>_xlfn.XLOOKUP(FMP_Ranking[[#This Row],[FMP ID]],RawData[FMP_ID],RawData[Score 4])</f>
        <v>10</v>
      </c>
      <c r="AU45">
        <f>_xlfn.XLOOKUP(FMP_Ranking[[#This Row],[FMP ID]],RawData[FMP_ID],RawData['# of Critical Faciliites Removed from 1% Annual Chance FP])</f>
        <v>0</v>
      </c>
      <c r="AV45" t="str">
        <f>_xlfn.XLOOKUP(FMP_Ranking[[#This Row],[FMP ID]],RawData[FMP_ID],RawData[Reduction in Critical Facilities Flood Risk])</f>
        <v>Reduced risk for 0 structures in floodplain</v>
      </c>
      <c r="AW45">
        <f>_xlfn.XLOOKUP(FMP_Ranking[[#This Row],[FMP ID]],RawData[FMP_ID],RawData[Score 5])</f>
        <v>0</v>
      </c>
      <c r="AX45" s="250">
        <f>_xlfn.XLOOKUP(FMP_Ranking[[#This Row],[FMP ID]],RawData[FMP_ID],RawData[Adjusted Injurt Risk (%)])</f>
        <v>3.7883999347686772</v>
      </c>
      <c r="AY45" t="str">
        <f>_xlfn.XLOOKUP(FMP_Ranking[[#This Row],[FMP ID]],RawData[FMP_ID],RawData[Life and Safety Ranking (Injury/Loss of Life)2])</f>
        <v>Life/injury risk percentage &lt;20%</v>
      </c>
      <c r="AZ45" s="252">
        <f>_xlfn.XLOOKUP(FMP_Ranking[[#This Row],[FMP ID]],RawData[FMP_ID],RawData[Score 6])</f>
        <v>2</v>
      </c>
      <c r="BA45">
        <f>_xlfn.XLOOKUP(FMP_Ranking[[#This Row],[FMP ID]],RawData[FMP_ID],RawData[Water Supply Benefit in Acre-Feet])</f>
        <v>0</v>
      </c>
      <c r="BB45">
        <f>_xlfn.XLOOKUP(FMP_Ranking[[#This Row],[FMP ID]],RawData[FMP_ID],RawData[SourceID])</f>
        <v>0</v>
      </c>
      <c r="BC45">
        <f>_xlfn.XLOOKUP(FMP_Ranking[[#This Row],[FMP ID]],RawData[FMP_ID],RawData[WMS_ID])</f>
        <v>0</v>
      </c>
      <c r="BD45" t="str">
        <f>_xlfn.XLOOKUP(FMP_Ranking[[#This Row],[FMP ID]],RawData[FMP_ID],RawData[Water Supply Yield Ranking])</f>
        <v>No impact on water supply</v>
      </c>
      <c r="BE45">
        <f>_xlfn.XLOOKUP(FMP_Ranking[[#This Row],[FMP ID]],RawData[FMP_ID],RawData[Score 7])</f>
        <v>0</v>
      </c>
      <c r="BF45" s="250">
        <f>_xlfn.XLOOKUP(FMP_Ranking[[#This Row],[FMP ID]],RawData[FMP_ID],RawData[SVI])</f>
        <v>0.1479810029268265</v>
      </c>
      <c r="BG45" t="str">
        <f>_xlfn.XLOOKUP(FMP_Ranking[[#This Row],[FMP ID]],RawData[FMP_ID],RawData[Social Vulnerability Ranking])</f>
        <v>SVI between 0.01-0.25 (low vulnerability)</v>
      </c>
      <c r="BH45" s="252">
        <f>_xlfn.XLOOKUP(FMP_Ranking[[#This Row],[FMP ID]],RawData[FMP_ID],RawData[Score 8])</f>
        <v>1</v>
      </c>
      <c r="BI45">
        <f>_xlfn.XLOOKUP(FMP_Ranking[[#This Row],[FMP ID]],RawData[FMP_ID],RawData[% Nature Based Solution by Cost])</f>
        <v>0</v>
      </c>
      <c r="BJ45" t="str">
        <f>_xlfn.XLOOKUP(FMP_Ranking[[#This Row],[FMP ID]],RawData[FMP_ID],RawData[Nature-Based Solutions Ranking])</f>
        <v>&lt;25% of the project cost is nature-based</v>
      </c>
      <c r="BK45">
        <f>_xlfn.XLOOKUP(FMP_Ranking[[#This Row],[FMP ID]],RawData[FMP_ID],RawData[Score 9])</f>
        <v>1</v>
      </c>
      <c r="BL45" s="250" t="str">
        <f>_xlfn.XLOOKUP(FMP_Ranking[[#This Row],[FMP ID]],RawData[FMP_ID],RawData[Multiple Benefits Description])</f>
        <v>None</v>
      </c>
      <c r="BM45" t="str">
        <f>_xlfn.XLOOKUP(FMP_Ranking[[#This Row],[FMP ID]],RawData[FMP_ID],RawData[Multiple Benefit Ranking])</f>
        <v>Project does not deliver any wider benefits</v>
      </c>
      <c r="BN45" s="252">
        <f>_xlfn.XLOOKUP(FMP_Ranking[[#This Row],[FMP ID]],RawData[FMP_ID],RawData[Score 10])</f>
        <v>0</v>
      </c>
      <c r="BO45">
        <f>_xlfn.XLOOKUP(FMP_Ranking[[#This Row],[FMP ID]],RawData[FMP_ID],RawData[O&amp;M Cost (Annual)])</f>
        <v>1854</v>
      </c>
      <c r="BP45" t="str">
        <f>_xlfn.XLOOKUP(FMP_Ranking[[#This Row],[FMP ID]],RawData[FMP_ID],RawData[Operations and Maintenance Ranking])</f>
        <v>Project requires regular, ongoing operation and maintenance; and/or O&amp;M requirements are well defined (Regular);</v>
      </c>
      <c r="BQ45">
        <f>_xlfn.XLOOKUP(FMP_Ranking[[#This Row],[FMP ID]],RawData[FMP_ID],RawData[Score 11])</f>
        <v>7</v>
      </c>
      <c r="BR45" s="250" t="str">
        <f>_xlfn.XLOOKUP(FMP_Ranking[[#This Row],[FMP ID]],RawData[FMP_ID],RawData[Administrative, Regulatory and Other Obstacle Ranking])</f>
        <v>Project has a typical number of administrative, regulatory and limitations / requirements</v>
      </c>
      <c r="BS45" s="252">
        <f>_xlfn.XLOOKUP(FMP_Ranking[[#This Row],[FMP ID]],RawData[FMP_ID],RawData[Score 12])</f>
        <v>6</v>
      </c>
      <c r="BT45" t="str">
        <f>_xlfn.XLOOKUP(FMP_Ranking[[#This Row],[FMP ID]],RawData[FMP_ID],RawData[Environmental Benefit Ranking])</f>
        <v>Project will deliver a low level of environmental benefits (1 category)</v>
      </c>
      <c r="BU45">
        <f>_xlfn.XLOOKUP(FMP_Ranking[[#This Row],[FMP ID]],RawData[FMP_ID],RawData[Score 13])</f>
        <v>3</v>
      </c>
      <c r="BV45" s="250">
        <f>_xlfn.XLOOKUP(FMP_Ranking[[#This Row],[FMP ID]],RawData[FMP_ID],RawData[Environmental Impact Ranking])</f>
        <v>0</v>
      </c>
      <c r="BW45" s="252">
        <f>_xlfn.XLOOKUP(FMP_Ranking[[#This Row],[FMP ID]],RawData[FMP_ID],RawData[Score 14])</f>
        <v>0</v>
      </c>
      <c r="BX45">
        <f>_xlfn.XLOOKUP(FMP_Ranking[[#This Row],[FMP ID]],RawData[FMP_ID],RawData[Traffic Count for LWC Project])</f>
        <v>0</v>
      </c>
      <c r="BY45" t="str">
        <f>_xlfn.XLOOKUP(FMP_Ranking[[#This Row],[FMP ID]],RawData[FMP_ID],RawData[Mobility Ranking])</f>
        <v>Project will protect all major access routes in floodplain and all emergency service access. Minor access routes are still flooded or have restricted access in local areas.</v>
      </c>
      <c r="BZ45">
        <f>_xlfn.XLOOKUP(FMP_Ranking[[#This Row],[FMP ID]],RawData[FMP_ID],RawData[Score 15])</f>
        <v>7</v>
      </c>
      <c r="CA45" s="250"/>
      <c r="CB45"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10.099647668446853</v>
      </c>
      <c r="CC45" s="263">
        <f>_xlfn.RANK.EQ(FMP_Ranking[[#This Row],[Weighted Score Based on Normalized Reported Factors]],FMP_Ranking[Weighted Score Based on Normalized Reported Factors],0)</f>
        <v>23</v>
      </c>
      <c r="CD45"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50</v>
      </c>
      <c r="CE45"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9.0000000000000018</v>
      </c>
      <c r="CF45">
        <f>_xlfn.RANK.EQ(FMP_Ranking[[#This Row],[Project Details Weighted Score]],FMP_Ranking[Project Details Weighted Score],0)</f>
        <v>88</v>
      </c>
      <c r="CG45" s="262">
        <f>FMP_Ranking[[#This Row],[Project Details Weighted Score]]+FMP_Ranking[[#This Row],[Weighted Score Based on Normalized Reported Factors]]</f>
        <v>19.099647668446856</v>
      </c>
      <c r="CH45" s="245">
        <f>_xlfn.RANK.EQ(FMP_Ranking[[#This Row],[Total Score]],FMP_Ranking[Total Score],0)</f>
        <v>39</v>
      </c>
      <c r="CI45"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10.099647668446853</v>
      </c>
      <c r="CJ45" s="239"/>
      <c r="CK45" s="239"/>
      <c r="CT45"/>
    </row>
    <row r="46" spans="1:98" ht="12" customHeight="1" x14ac:dyDescent="0.25">
      <c r="A46" t="s">
        <v>1552</v>
      </c>
      <c r="B46">
        <f>_xlfn.XLOOKUP(FMP_Ranking[[#This Row],[FMP ID]],RawData[FMP_ID],RawData[RFPG_NUM])</f>
        <v>11</v>
      </c>
      <c r="C46" t="str">
        <f>_xlfn.XLOOKUP(FMP_Ranking[[#This Row],[FMP ID]],RawData[FMP_ID],RawData[FMP_NAME])</f>
        <v>Regional Detention on Bear Creek</v>
      </c>
      <c r="D46" t="str">
        <f>_xlfn.XLOOKUP(FMP_Ranking[[#This Row],[FMP ID]],RawData[FMP_ID],RawData[FMP_DESCR])</f>
        <v xml:space="preserve">The proposed dam height of 85 ft. and dam length of 620 ft. will provide a maximum storage capacity of approximately 3,375 ac-ft. </v>
      </c>
      <c r="E46" s="247">
        <f>_xlfn.XLOOKUP(FMP_Ranking[[#This Row],[FMP ID]],RawData[FMP_ID],RawData[FMP_COST])</f>
        <v>6973000</v>
      </c>
      <c r="F46" s="344" t="str">
        <f>_xlfn.XLOOKUP(FMP_Ranking[[#This Row],[FMP ID]],RawData[FMP_ID],RawData[EMER_NEED])</f>
        <v>No</v>
      </c>
      <c r="G46" s="252">
        <f>IF(FMP_Ranking[[#This Row],[Emergency Need Raw]]="Yes",10,0)</f>
        <v>0</v>
      </c>
      <c r="H46" s="245">
        <f>_xlfn.XLOOKUP(FMP_Ranking[[#This Row],[FMP ID]],RawData[FMP_ID],RawData[STRUCT_100])</f>
        <v>9789</v>
      </c>
      <c r="I46" s="245">
        <f>_xlfn.XLOOKUP(FMP_Ranking[[#This Row],[FMP ID]],RawData[FMP_ID],RawData[RES_STRUCT100])</f>
        <v>7399</v>
      </c>
      <c r="J46">
        <f>_xlfn.XLOOKUP(FMP_Ranking[[#This Row],[FMP ID]],RawData[FMP_ID],RawData[POP100])</f>
        <v>20781</v>
      </c>
      <c r="K46" s="245">
        <f>_xlfn.XLOOKUP(FMP_Ranking[[#This Row],[FMP ID]],RawData[FMP_ID],RawData[CRITFAC100])</f>
        <v>84</v>
      </c>
      <c r="L46">
        <f>_xlfn.XLOOKUP(FMP_Ranking[[#This Row],[FMP ID]],RawData[FMP_ID],RawData[LWC])</f>
        <v>19</v>
      </c>
      <c r="M46" s="245">
        <f>_xlfn.XLOOKUP(FMP_Ranking[[#This Row],[FMP ID]],RawData[FMP_ID],RawData[ROADCLS])</f>
        <v>0</v>
      </c>
      <c r="N46">
        <f>_xlfn.XLOOKUP(FMP_Ranking[[#This Row],[FMP ID]],RawData[FMP_ID],RawData[ROAD_MILES100])</f>
        <v>250.13093566894531</v>
      </c>
      <c r="O46" s="245">
        <f>_xlfn.XLOOKUP(FMP_Ranking[[#This Row],[FMP ID]],RawData[FMP_ID],RawData[FARMACRE100])</f>
        <v>80411.6796875</v>
      </c>
      <c r="P46">
        <f>_xlfn.XLOOKUP(FMP_Ranking[[#This Row],[FMP ID]],RawData[FMP_ID],RawData[REDSTRUCT100])</f>
        <v>4825</v>
      </c>
      <c r="Q46" s="245">
        <f>_xlfn.XLOOKUP(FMP_Ranking[[#This Row],[FMP ID]],RawData[FMP_ID],RawData[REMSTRC100])</f>
        <v>159</v>
      </c>
      <c r="R46" s="258">
        <f>IF(FMP_Ranking[[#This Row],[Structures 100 Raw]]=0,0,(IF(FMP_Ranking[[#This Row],[Removed Structures 100 Raw]]&gt;FMP_Ranking[[#This Row],[Structures 100 Raw]],100,FMP_Ranking[[#This Row],[Removed Structures 100 Raw]]/FMP_Ranking[[#This Row],[Structures 100 Raw]]*100)))</f>
        <v>1.6242721422004291</v>
      </c>
      <c r="S46" s="245">
        <f>_xlfn.XLOOKUP(FMP_Ranking[[#This Row],[FMP ID]],RawData[FMP_ID],RawData[REMRESSTRC100])</f>
        <v>112</v>
      </c>
      <c r="T46" s="245">
        <f>_xlfn.XLOOKUP(FMP_Ranking[[#This Row],[FMP ID]],RawData[FMP_ID],RawData[REMPOP100])</f>
        <v>456</v>
      </c>
      <c r="U46">
        <f>_xlfn.XLOOKUP(FMP_Ranking[[#This Row],[FMP ID]],RawData[FMP_ID],RawData[REMCRITFAC100])</f>
        <v>0</v>
      </c>
      <c r="V46" s="245">
        <f>_xlfn.XLOOKUP(FMP_Ranking[[#This Row],[FMP ID]],RawData[FMP_ID],RawData[REMLWC100])</f>
        <v>0</v>
      </c>
      <c r="W46" s="245">
        <f>_xlfn.XLOOKUP(FMP_Ranking[[#This Row],[FMP ID]],RawData[FMP_ID],RawData[REMROADCLS])</f>
        <v>0</v>
      </c>
      <c r="X46">
        <f>_xlfn.XLOOKUP(FMP_Ranking[[#This Row],[FMP ID]],RawData[FMP_ID],RawData[REMRDLEN100])</f>
        <v>0</v>
      </c>
      <c r="Y46" s="245">
        <f>_xlfn.XLOOKUP(FMP_Ranking[[#This Row],[FMP ID]],RawData[FMP_ID],RawData[REMFRMACRE100])</f>
        <v>0</v>
      </c>
      <c r="Z46" s="255">
        <f>_xlfn.XLOOKUP(FMP_Ranking[[#This Row],[FMP ID]],RawData[FMP_ID],RawData[COSTSTRUCT])</f>
        <v>44000</v>
      </c>
      <c r="AA46">
        <f>_xlfn.XLOOKUP(FMP_Ranking[[#This Row],[FMP ID]],RawData[FMP_ID],RawData[NATURE])</f>
        <v>0</v>
      </c>
      <c r="AB46" s="250">
        <f>_xlfn.XLOOKUP(FMP_Ranking[[#This Row],[FMP ID]],RawData[FMP_ID],RawData[BC_RATIO])</f>
        <v>3.529999971389771</v>
      </c>
      <c r="AC46">
        <f>IF(FMP_Ranking[[#This Row],[BCA Raw]]&gt;1,1,0)</f>
        <v>1</v>
      </c>
      <c r="AD46" s="250" t="str">
        <f>_xlfn.XLOOKUP(FMP_Ranking[[#This Row],[FMP ID]],RawData[FMP_ID],RawData[WATER_SUP])</f>
        <v>No</v>
      </c>
      <c r="AE46" s="257">
        <f>IF(FMP_Ranking[[#This Row],[Water Supply Raw]]="Yes",1,0)</f>
        <v>0</v>
      </c>
      <c r="AF46">
        <f>_xlfn.XLOOKUP(FMP_Ranking[[#This Row],[FMP ID]],RawData[FMP_ID],RawData[Average Flood Depth (100yr)])</f>
        <v>4.6999998092651367</v>
      </c>
      <c r="AG46" s="346" t="str">
        <f>_xlfn.XLOOKUP(FMP_Ranking[[#This Row],[FMP ID]],RawData[FMP_ID],RawData[PREPROJLOS])</f>
        <v>50-year</v>
      </c>
      <c r="AH46">
        <f>_xlfn.XLOOKUP(FMP_Ranking[[#This Row],[FMP ID]],RawData[FMP_ID],RawData[Score 1])</f>
        <v>10</v>
      </c>
      <c r="AI46" s="250">
        <f>_xlfn.XLOOKUP(FMP_Ranking[[#This Row],[FMP ID]],RawData[FMP_ID],RawData[Community Population Served])</f>
        <v>205257</v>
      </c>
      <c r="AJ46">
        <f>_xlfn.XLOOKUP(FMP_Ranking[[#This Row],[FMP ID]],RawData[FMP_ID],RawData[Flood Plain Population])</f>
        <v>25414</v>
      </c>
      <c r="AK46" s="346" t="str">
        <f>_xlfn.XLOOKUP(FMP_Ranking[[#This Row],[FMP ID]],RawData[FMP_ID],RawData[Severity Ranking: Community Need (% Population)])</f>
        <v>&lt;25% of project community affected</v>
      </c>
      <c r="AL46" s="252">
        <f>_xlfn.XLOOKUP(FMP_Ranking[[#This Row],[FMP ID]],RawData[FMP_ID],RawData[Score 2])</f>
        <v>1</v>
      </c>
      <c r="AM46">
        <f>_xlfn.XLOOKUP(FMP_Ranking[[#This Row],[FMP ID]],RawData[FMP_ID],RawData['# of Structures Removed from 1% Annual Chance FP])</f>
        <v>159</v>
      </c>
      <c r="AN46" t="str">
        <f>_xlfn.XLOOKUP(FMP_Ranking[[#This Row],[FMP ID]],RawData[FMP_ID],RawData[Flood Risk Reduction])</f>
        <v>Reduced risk to &lt;10% of structures in floodplain</v>
      </c>
      <c r="AO46">
        <f>_xlfn.XLOOKUP(FMP_Ranking[[#This Row],[FMP ID]],RawData[FMP_ID],RawData[[Score 3 ]])</f>
        <v>1</v>
      </c>
      <c r="AP46" s="250">
        <f>_xlfn.XLOOKUP(FMP_Ranking[[#This Row],[FMP ID]],RawData[FMP_ID],RawData['# of Structures with Reduced 1% Annual Chance Flood Risk])</f>
        <v>4825</v>
      </c>
      <c r="AQ46">
        <f>_xlfn.XLOOKUP(FMP_Ranking[[#This Row],[FMP ID]],RawData[FMP_ID],RawData[Pre-Project Damage $])</f>
        <v>7375759</v>
      </c>
      <c r="AR46">
        <f>_xlfn.XLOOKUP(FMP_Ranking[[#This Row],[FMP ID]],RawData[FMP_ID],RawData[Post-Project Damage $])</f>
        <v>7123568</v>
      </c>
      <c r="AS46" t="str">
        <f>_xlfn.XLOOKUP(FMP_Ranking[[#This Row],[FMP ID]],RawData[FMP_ID],RawData[Flood Damage Reduction])</f>
        <v>Flood damage reduction &lt; 25%</v>
      </c>
      <c r="AT46" s="252">
        <f>_xlfn.XLOOKUP(FMP_Ranking[[#This Row],[FMP ID]],RawData[FMP_ID],RawData[Score 4])</f>
        <v>2</v>
      </c>
      <c r="AU46">
        <f>_xlfn.XLOOKUP(FMP_Ranking[[#This Row],[FMP ID]],RawData[FMP_ID],RawData['# of Critical Faciliites Removed from 1% Annual Chance FP])</f>
        <v>0</v>
      </c>
      <c r="AV46" t="str">
        <f>_xlfn.XLOOKUP(FMP_Ranking[[#This Row],[FMP ID]],RawData[FMP_ID],RawData[Reduction in Critical Facilities Flood Risk])</f>
        <v>Reduced risk for 0 structures in floodplain</v>
      </c>
      <c r="AW46">
        <f>_xlfn.XLOOKUP(FMP_Ranking[[#This Row],[FMP ID]],RawData[FMP_ID],RawData[Score 5])</f>
        <v>0</v>
      </c>
      <c r="AX46" s="250">
        <f>_xlfn.XLOOKUP(FMP_Ranking[[#This Row],[FMP ID]],RawData[FMP_ID],RawData[Adjusted Injurt Risk (%)])</f>
        <v>31.5</v>
      </c>
      <c r="AY46" t="str">
        <f>_xlfn.XLOOKUP(FMP_Ranking[[#This Row],[FMP ID]],RawData[FMP_ID],RawData[Life and Safety Ranking (Injury/Loss of Life)2])</f>
        <v>Life/injury risk percentage &gt;30%</v>
      </c>
      <c r="AZ46" s="252">
        <f>_xlfn.XLOOKUP(FMP_Ranking[[#This Row],[FMP ID]],RawData[FMP_ID],RawData[Score 6])</f>
        <v>6</v>
      </c>
      <c r="BA46">
        <f>_xlfn.XLOOKUP(FMP_Ranking[[#This Row],[FMP ID]],RawData[FMP_ID],RawData[Water Supply Benefit in Acre-Feet])</f>
        <v>0</v>
      </c>
      <c r="BB46">
        <f>_xlfn.XLOOKUP(FMP_Ranking[[#This Row],[FMP ID]],RawData[FMP_ID],RawData[SourceID])</f>
        <v>0</v>
      </c>
      <c r="BC46">
        <f>_xlfn.XLOOKUP(FMP_Ranking[[#This Row],[FMP ID]],RawData[FMP_ID],RawData[WMS_ID])</f>
        <v>0</v>
      </c>
      <c r="BD46" t="str">
        <f>_xlfn.XLOOKUP(FMP_Ranking[[#This Row],[FMP ID]],RawData[FMP_ID],RawData[Water Supply Yield Ranking])</f>
        <v>No impact on water supply</v>
      </c>
      <c r="BE46">
        <f>_xlfn.XLOOKUP(FMP_Ranking[[#This Row],[FMP ID]],RawData[FMP_ID],RawData[Score 7])</f>
        <v>0</v>
      </c>
      <c r="BF46" s="250">
        <f>_xlfn.XLOOKUP(FMP_Ranking[[#This Row],[FMP ID]],RawData[FMP_ID],RawData[SVI])</f>
        <v>0.54181402921676636</v>
      </c>
      <c r="BG46" t="str">
        <f>_xlfn.XLOOKUP(FMP_Ranking[[#This Row],[FMP ID]],RawData[FMP_ID],RawData[Social Vulnerability Ranking])</f>
        <v>SVI between 0.5-0.75 (moderate to high vulnerability)</v>
      </c>
      <c r="BH46" s="252">
        <f>_xlfn.XLOOKUP(FMP_Ranking[[#This Row],[FMP ID]],RawData[FMP_ID],RawData[Score 8])</f>
        <v>7</v>
      </c>
      <c r="BI46">
        <f>_xlfn.XLOOKUP(FMP_Ranking[[#This Row],[FMP ID]],RawData[FMP_ID],RawData[% Nature Based Solution by Cost])</f>
        <v>0</v>
      </c>
      <c r="BJ46" t="str">
        <f>_xlfn.XLOOKUP(FMP_Ranking[[#This Row],[FMP ID]],RawData[FMP_ID],RawData[Nature-Based Solutions Ranking])</f>
        <v>&lt;25% of the project cost is nature-based</v>
      </c>
      <c r="BK46">
        <f>_xlfn.XLOOKUP(FMP_Ranking[[#This Row],[FMP ID]],RawData[FMP_ID],RawData[Score 9])</f>
        <v>1</v>
      </c>
      <c r="BL46" s="250" t="str">
        <f>_xlfn.XLOOKUP(FMP_Ranking[[#This Row],[FMP ID]],RawData[FMP_ID],RawData[Multiple Benefits Description])</f>
        <v>Would also benefit cities of New Braunfels and Seguin</v>
      </c>
      <c r="BM46" t="str">
        <f>_xlfn.XLOOKUP(FMP_Ranking[[#This Row],[FMP ID]],RawData[FMP_ID],RawData[Multiple Benefit Ranking])</f>
        <v>Project delivers benefits in 2 wider benefit categories</v>
      </c>
      <c r="BN46" s="252">
        <f>_xlfn.XLOOKUP(FMP_Ranking[[#This Row],[FMP ID]],RawData[FMP_ID],RawData[Score 10])</f>
        <v>4</v>
      </c>
      <c r="BO46">
        <f>_xlfn.XLOOKUP(FMP_Ranking[[#This Row],[FMP ID]],RawData[FMP_ID],RawData[O&amp;M Cost (Annual)])</f>
        <v>35000</v>
      </c>
      <c r="BP46" t="str">
        <f>_xlfn.XLOOKUP(FMP_Ranking[[#This Row],[FMP ID]],RawData[FMP_ID],RawData[Operations and Maintenance Ranking])</f>
        <v>Project requires regular, ongoing operation and maintenance; and/or O&amp;M requirements are well defined (Regular);</v>
      </c>
      <c r="BQ46">
        <f>_xlfn.XLOOKUP(FMP_Ranking[[#This Row],[FMP ID]],RawData[FMP_ID],RawData[Score 11])</f>
        <v>7</v>
      </c>
      <c r="BR46" s="250" t="str">
        <f>_xlfn.XLOOKUP(FMP_Ranking[[#This Row],[FMP ID]],RawData[FMP_ID],RawData[Administrative, Regulatory and Other Obstacle Ranking])</f>
        <v>Project has a typical number of administrative, regulatory and limitations / requirements</v>
      </c>
      <c r="BS46" s="252">
        <f>_xlfn.XLOOKUP(FMP_Ranking[[#This Row],[FMP ID]],RawData[FMP_ID],RawData[Score 12])</f>
        <v>6</v>
      </c>
      <c r="BT46" t="str">
        <f>_xlfn.XLOOKUP(FMP_Ranking[[#This Row],[FMP ID]],RawData[FMP_ID],RawData[Environmental Benefit Ranking])</f>
        <v>Project does not provide any environmental benefits</v>
      </c>
      <c r="BU46">
        <f>_xlfn.XLOOKUP(FMP_Ranking[[#This Row],[FMP ID]],RawData[FMP_ID],RawData[Score 13])</f>
        <v>0</v>
      </c>
      <c r="BV46" s="250" t="str">
        <f>_xlfn.XLOOKUP(FMP_Ranking[[#This Row],[FMP ID]],RawData[FMP_ID],RawData[Environmental Impact Ranking])</f>
        <v>Project will have adverse environmental impacts in 1 environmental category</v>
      </c>
      <c r="BW46" s="252">
        <f>_xlfn.XLOOKUP(FMP_Ranking[[#This Row],[FMP ID]],RawData[FMP_ID],RawData[Score 14])</f>
        <v>6</v>
      </c>
      <c r="BX46">
        <f>_xlfn.XLOOKUP(FMP_Ranking[[#This Row],[FMP ID]],RawData[FMP_ID],RawData[Traffic Count for LWC Project])</f>
        <v>0</v>
      </c>
      <c r="BY46" t="str">
        <f>_xlfn.XLOOKUP(FMP_Ranking[[#This Row],[FMP ID]],RawData[FMP_ID],RawData[Mobility Ranking])</f>
        <v>Project provides no change to major, minor, or emergency access routes in the project area.</v>
      </c>
      <c r="BZ46">
        <f>_xlfn.XLOOKUP(FMP_Ranking[[#This Row],[FMP ID]],RawData[FMP_ID],RawData[Score 15])</f>
        <v>0</v>
      </c>
      <c r="CA46" s="250"/>
      <c r="CB46"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5.9733164312843305</v>
      </c>
      <c r="CC46" s="263">
        <f>_xlfn.RANK.EQ(FMP_Ranking[[#This Row],[Weighted Score Based on Normalized Reported Factors]],FMP_Ranking[Weighted Score Based on Normalized Reported Factors],0)</f>
        <v>61</v>
      </c>
      <c r="CD46"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51</v>
      </c>
      <c r="CE46"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13.000000000000004</v>
      </c>
      <c r="CF46">
        <f>_xlfn.RANK.EQ(FMP_Ranking[[#This Row],[Project Details Weighted Score]],FMP_Ranking[Project Details Weighted Score],0)</f>
        <v>38</v>
      </c>
      <c r="CG46" s="262">
        <f>FMP_Ranking[[#This Row],[Project Details Weighted Score]]+FMP_Ranking[[#This Row],[Weighted Score Based on Normalized Reported Factors]]</f>
        <v>18.973316431284335</v>
      </c>
      <c r="CH46" s="245">
        <f>_xlfn.RANK.EQ(FMP_Ranking[[#This Row],[Total Score]],FMP_Ranking[Total Score],0)</f>
        <v>40</v>
      </c>
      <c r="CI46"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5.9733164312843305</v>
      </c>
      <c r="CJ46" s="239"/>
      <c r="CK46" s="239"/>
      <c r="CT46"/>
    </row>
    <row r="47" spans="1:98" ht="12" customHeight="1" x14ac:dyDescent="0.25">
      <c r="A47" t="s">
        <v>288</v>
      </c>
      <c r="B47">
        <f>_xlfn.XLOOKUP(FMP_Ranking[[#This Row],[FMP ID]],RawData[FMP_ID],RawData[RFPG_NUM])</f>
        <v>1</v>
      </c>
      <c r="C47" t="str">
        <f>_xlfn.XLOOKUP(FMP_Ranking[[#This Row],[FMP ID]],RawData[FMP_ID],RawData[FMP_NAME])</f>
        <v>City of Canyon Flood Mitigation Project</v>
      </c>
      <c r="D47" t="str">
        <f>_xlfn.XLOOKUP(FMP_Ranking[[#This Row],[FMP ID]],RawData[FMP_ID],RawData[FMP_DESCR])</f>
        <v>The proposed improvements include upstream and midstream detention ponds, channel enlargements and low water crossings improvements to reduce flooding in the residential area near Palo Duro Creek Golf Course.</v>
      </c>
      <c r="E47" s="247">
        <f>_xlfn.XLOOKUP(FMP_Ranking[[#This Row],[FMP ID]],RawData[FMP_ID],RawData[FMP_COST])</f>
        <v>37238000</v>
      </c>
      <c r="F47" s="344" t="str">
        <f>_xlfn.XLOOKUP(FMP_Ranking[[#This Row],[FMP ID]],RawData[FMP_ID],RawData[EMER_NEED])</f>
        <v>No</v>
      </c>
      <c r="G47" s="252">
        <f>IF(FMP_Ranking[[#This Row],[Emergency Need Raw]]="Yes",10,0)</f>
        <v>0</v>
      </c>
      <c r="H47" s="245">
        <f>_xlfn.XLOOKUP(FMP_Ranking[[#This Row],[FMP ID]],RawData[FMP_ID],RawData[STRUCT_100])</f>
        <v>106</v>
      </c>
      <c r="I47" s="245">
        <f>_xlfn.XLOOKUP(FMP_Ranking[[#This Row],[FMP ID]],RawData[FMP_ID],RawData[RES_STRUCT100])</f>
        <v>106</v>
      </c>
      <c r="J47">
        <f>_xlfn.XLOOKUP(FMP_Ranking[[#This Row],[FMP ID]],RawData[FMP_ID],RawData[POP100])</f>
        <v>318</v>
      </c>
      <c r="K47" s="245">
        <f>_xlfn.XLOOKUP(FMP_Ranking[[#This Row],[FMP ID]],RawData[FMP_ID],RawData[CRITFAC100])</f>
        <v>0</v>
      </c>
      <c r="L47">
        <f>_xlfn.XLOOKUP(FMP_Ranking[[#This Row],[FMP ID]],RawData[FMP_ID],RawData[LWC])</f>
        <v>3</v>
      </c>
      <c r="M47" s="245">
        <f>_xlfn.XLOOKUP(FMP_Ranking[[#This Row],[FMP ID]],RawData[FMP_ID],RawData[ROADCLS])</f>
        <v>0</v>
      </c>
      <c r="N47">
        <f>_xlfn.XLOOKUP(FMP_Ranking[[#This Row],[FMP ID]],RawData[FMP_ID],RawData[ROAD_MILES100])</f>
        <v>1.129999995231628</v>
      </c>
      <c r="O47" s="245">
        <f>_xlfn.XLOOKUP(FMP_Ranking[[#This Row],[FMP ID]],RawData[FMP_ID],RawData[FARMACRE100])</f>
        <v>0</v>
      </c>
      <c r="P47">
        <f>_xlfn.XLOOKUP(FMP_Ranking[[#This Row],[FMP ID]],RawData[FMP_ID],RawData[REDSTRUCT100])</f>
        <v>79</v>
      </c>
      <c r="Q47" s="245">
        <f>_xlfn.XLOOKUP(FMP_Ranking[[#This Row],[FMP ID]],RawData[FMP_ID],RawData[REMSTRC100])</f>
        <v>27</v>
      </c>
      <c r="R47" s="258">
        <f>IF(FMP_Ranking[[#This Row],[Structures 100 Raw]]=0,0,(IF(FMP_Ranking[[#This Row],[Removed Structures 100 Raw]]&gt;FMP_Ranking[[#This Row],[Structures 100 Raw]],100,FMP_Ranking[[#This Row],[Removed Structures 100 Raw]]/FMP_Ranking[[#This Row],[Structures 100 Raw]]*100)))</f>
        <v>25.471698113207548</v>
      </c>
      <c r="S47" s="245">
        <f>_xlfn.XLOOKUP(FMP_Ranking[[#This Row],[FMP ID]],RawData[FMP_ID],RawData[REMRESSTRC100])</f>
        <v>27</v>
      </c>
      <c r="T47" s="245">
        <f>_xlfn.XLOOKUP(FMP_Ranking[[#This Row],[FMP ID]],RawData[FMP_ID],RawData[REMPOP100])</f>
        <v>81</v>
      </c>
      <c r="U47">
        <f>_xlfn.XLOOKUP(FMP_Ranking[[#This Row],[FMP ID]],RawData[FMP_ID],RawData[REMCRITFAC100])</f>
        <v>0</v>
      </c>
      <c r="V47" s="245">
        <f>_xlfn.XLOOKUP(FMP_Ranking[[#This Row],[FMP ID]],RawData[FMP_ID],RawData[REMLWC100])</f>
        <v>3</v>
      </c>
      <c r="W47" s="245">
        <f>_xlfn.XLOOKUP(FMP_Ranking[[#This Row],[FMP ID]],RawData[FMP_ID],RawData[REMROADCLS])</f>
        <v>3</v>
      </c>
      <c r="X47">
        <f>_xlfn.XLOOKUP(FMP_Ranking[[#This Row],[FMP ID]],RawData[FMP_ID],RawData[REMRDLEN100])</f>
        <v>0</v>
      </c>
      <c r="Y47" s="245">
        <f>_xlfn.XLOOKUP(FMP_Ranking[[#This Row],[FMP ID]],RawData[FMP_ID],RawData[REMFRMACRE100])</f>
        <v>0</v>
      </c>
      <c r="Z47" s="255">
        <f>_xlfn.XLOOKUP(FMP_Ranking[[#This Row],[FMP ID]],RawData[FMP_ID],RawData[COSTSTRUCT])</f>
        <v>1379176</v>
      </c>
      <c r="AA47">
        <f>_xlfn.XLOOKUP(FMP_Ranking[[#This Row],[FMP ID]],RawData[FMP_ID],RawData[NATURE])</f>
        <v>0</v>
      </c>
      <c r="AB47" s="250">
        <f>_xlfn.XLOOKUP(FMP_Ranking[[#This Row],[FMP ID]],RawData[FMP_ID],RawData[BC_RATIO])</f>
        <v>0.50999999046325684</v>
      </c>
      <c r="AC47">
        <f>IF(FMP_Ranking[[#This Row],[BCA Raw]]&gt;1,1,0)</f>
        <v>0</v>
      </c>
      <c r="AD47" s="250" t="str">
        <f>_xlfn.XLOOKUP(FMP_Ranking[[#This Row],[FMP ID]],RawData[FMP_ID],RawData[WATER_SUP])</f>
        <v>No</v>
      </c>
      <c r="AE47" s="257">
        <f>IF(FMP_Ranking[[#This Row],[Water Supply Raw]]="Yes",1,0)</f>
        <v>0</v>
      </c>
      <c r="AF47">
        <f>_xlfn.XLOOKUP(FMP_Ranking[[#This Row],[FMP ID]],RawData[FMP_ID],RawData[Average Flood Depth (100yr)])</f>
        <v>1.889999985694885</v>
      </c>
      <c r="AG47" s="346" t="str">
        <f>_xlfn.XLOOKUP(FMP_Ranking[[#This Row],[FMP ID]],RawData[FMP_ID],RawData[PREPROJLOS])</f>
        <v>&gt;50% Annual</v>
      </c>
      <c r="AH47">
        <f>_xlfn.XLOOKUP(FMP_Ranking[[#This Row],[FMP ID]],RawData[FMP_ID],RawData[Score 1])</f>
        <v>6</v>
      </c>
      <c r="AI47" s="250">
        <f>_xlfn.XLOOKUP(FMP_Ranking[[#This Row],[FMP ID]],RawData[FMP_ID],RawData[Community Population Served])</f>
        <v>14836</v>
      </c>
      <c r="AJ47">
        <f>_xlfn.XLOOKUP(FMP_Ranking[[#This Row],[FMP ID]],RawData[FMP_ID],RawData[Flood Plain Population])</f>
        <v>318</v>
      </c>
      <c r="AK47" s="346" t="str">
        <f>_xlfn.XLOOKUP(FMP_Ranking[[#This Row],[FMP ID]],RawData[FMP_ID],RawData[Severity Ranking: Community Need (% Population)])</f>
        <v>&lt;25% of project community affected</v>
      </c>
      <c r="AL47" s="252">
        <f>_xlfn.XLOOKUP(FMP_Ranking[[#This Row],[FMP ID]],RawData[FMP_ID],RawData[Score 2])</f>
        <v>1</v>
      </c>
      <c r="AM47">
        <f>_xlfn.XLOOKUP(FMP_Ranking[[#This Row],[FMP ID]],RawData[FMP_ID],RawData['# of Structures Removed from 1% Annual Chance FP])</f>
        <v>27</v>
      </c>
      <c r="AN47" t="str">
        <f>_xlfn.XLOOKUP(FMP_Ranking[[#This Row],[FMP ID]],RawData[FMP_ID],RawData[Flood Risk Reduction])</f>
        <v>Reduced risk to &lt;50% of structures in floodplain</v>
      </c>
      <c r="AO47">
        <f>_xlfn.XLOOKUP(FMP_Ranking[[#This Row],[FMP ID]],RawData[FMP_ID],RawData[[Score 3 ]])</f>
        <v>4</v>
      </c>
      <c r="AP47" s="250">
        <f>_xlfn.XLOOKUP(FMP_Ranking[[#This Row],[FMP ID]],RawData[FMP_ID],RawData['# of Structures with Reduced 1% Annual Chance Flood Risk])</f>
        <v>79</v>
      </c>
      <c r="AQ47">
        <f>_xlfn.XLOOKUP(FMP_Ranking[[#This Row],[FMP ID]],RawData[FMP_ID],RawData[Pre-Project Damage $])</f>
        <v>2889929</v>
      </c>
      <c r="AR47">
        <f>_xlfn.XLOOKUP(FMP_Ranking[[#This Row],[FMP ID]],RawData[FMP_ID],RawData[Post-Project Damage $])</f>
        <v>1351802</v>
      </c>
      <c r="AS47" t="str">
        <f>_xlfn.XLOOKUP(FMP_Ranking[[#This Row],[FMP ID]],RawData[FMP_ID],RawData[Flood Damage Reduction])</f>
        <v>Flood damage reduction &gt;95%</v>
      </c>
      <c r="AT47" s="252">
        <f>_xlfn.XLOOKUP(FMP_Ranking[[#This Row],[FMP ID]],RawData[FMP_ID],RawData[Score 4])</f>
        <v>6</v>
      </c>
      <c r="AU47">
        <f>_xlfn.XLOOKUP(FMP_Ranking[[#This Row],[FMP ID]],RawData[FMP_ID],RawData['# of Critical Faciliites Removed from 1% Annual Chance FP])</f>
        <v>0</v>
      </c>
      <c r="AV47" t="str">
        <f>_xlfn.XLOOKUP(FMP_Ranking[[#This Row],[FMP ID]],RawData[FMP_ID],RawData[Reduction in Critical Facilities Flood Risk])</f>
        <v>Reduced risk for 0 structures in floodplain</v>
      </c>
      <c r="AW47">
        <f>_xlfn.XLOOKUP(FMP_Ranking[[#This Row],[FMP ID]],RawData[FMP_ID],RawData[Score 5])</f>
        <v>0</v>
      </c>
      <c r="AX47" s="250">
        <f>_xlfn.XLOOKUP(FMP_Ranking[[#This Row],[FMP ID]],RawData[FMP_ID],RawData[Adjusted Injurt Risk (%)])</f>
        <v>79.957496643066406</v>
      </c>
      <c r="AY47" t="str">
        <f>_xlfn.XLOOKUP(FMP_Ranking[[#This Row],[FMP ID]],RawData[FMP_ID],RawData[Life and Safety Ranking (Injury/Loss of Life)2])</f>
        <v>Life/injury risk percentage &gt;50%</v>
      </c>
      <c r="AZ47" s="252">
        <f>_xlfn.XLOOKUP(FMP_Ranking[[#This Row],[FMP ID]],RawData[FMP_ID],RawData[Score 6])</f>
        <v>10</v>
      </c>
      <c r="BA47">
        <f>_xlfn.XLOOKUP(FMP_Ranking[[#This Row],[FMP ID]],RawData[FMP_ID],RawData[Water Supply Benefit in Acre-Feet])</f>
        <v>0</v>
      </c>
      <c r="BB47">
        <f>_xlfn.XLOOKUP(FMP_Ranking[[#This Row],[FMP ID]],RawData[FMP_ID],RawData[SourceID])</f>
        <v>0</v>
      </c>
      <c r="BC47">
        <f>_xlfn.XLOOKUP(FMP_Ranking[[#This Row],[FMP ID]],RawData[FMP_ID],RawData[WMS_ID])</f>
        <v>0</v>
      </c>
      <c r="BD47" t="str">
        <f>_xlfn.XLOOKUP(FMP_Ranking[[#This Row],[FMP ID]],RawData[FMP_ID],RawData[Water Supply Yield Ranking])</f>
        <v>No impact on water supply</v>
      </c>
      <c r="BE47">
        <f>_xlfn.XLOOKUP(FMP_Ranking[[#This Row],[FMP ID]],RawData[FMP_ID],RawData[Score 7])</f>
        <v>0</v>
      </c>
      <c r="BF47" s="250">
        <f>_xlfn.XLOOKUP(FMP_Ranking[[#This Row],[FMP ID]],RawData[FMP_ID],RawData[SVI])</f>
        <v>0.52579998970031738</v>
      </c>
      <c r="BG47" t="str">
        <f>_xlfn.XLOOKUP(FMP_Ranking[[#This Row],[FMP ID]],RawData[FMP_ID],RawData[Social Vulnerability Ranking])</f>
        <v>SVI between 0.5-0.75 (moderate to high vulnerability)</v>
      </c>
      <c r="BH47" s="252">
        <f>_xlfn.XLOOKUP(FMP_Ranking[[#This Row],[FMP ID]],RawData[FMP_ID],RawData[Score 8])</f>
        <v>7</v>
      </c>
      <c r="BI47">
        <f>_xlfn.XLOOKUP(FMP_Ranking[[#This Row],[FMP ID]],RawData[FMP_ID],RawData[% Nature Based Solution by Cost])</f>
        <v>0</v>
      </c>
      <c r="BJ47" t="str">
        <f>_xlfn.XLOOKUP(FMP_Ranking[[#This Row],[FMP ID]],RawData[FMP_ID],RawData[Nature-Based Solutions Ranking])</f>
        <v>&lt;25% of the project cost is nature-based</v>
      </c>
      <c r="BK47">
        <f>_xlfn.XLOOKUP(FMP_Ranking[[#This Row],[FMP ID]],RawData[FMP_ID],RawData[Score 9])</f>
        <v>1</v>
      </c>
      <c r="BL47" s="250" t="str">
        <f>_xlfn.XLOOKUP(FMP_Ranking[[#This Row],[FMP ID]],RawData[FMP_ID],RawData[Multiple Benefits Description])</f>
        <v>No wider benefits</v>
      </c>
      <c r="BM47" t="str">
        <f>_xlfn.XLOOKUP(FMP_Ranking[[#This Row],[FMP ID]],RawData[FMP_ID],RawData[Multiple Benefit Ranking])</f>
        <v>Project does not deliver any wider benefits</v>
      </c>
      <c r="BN47" s="252">
        <f>_xlfn.XLOOKUP(FMP_Ranking[[#This Row],[FMP ID]],RawData[FMP_ID],RawData[Score 10])</f>
        <v>0</v>
      </c>
      <c r="BO47">
        <f>_xlfn.XLOOKUP(FMP_Ranking[[#This Row],[FMP ID]],RawData[FMP_ID],RawData[O&amp;M Cost (Annual)])</f>
        <v>100000</v>
      </c>
      <c r="BP47" t="str">
        <f>_xlfn.XLOOKUP(FMP_Ranking[[#This Row],[FMP ID]],RawData[FMP_ID],RawData[Operations and Maintenance Ranking])</f>
        <v>Project requires regular, ongoing operation and maintenance; and/or O&amp;M requirements are well defined (Regular);</v>
      </c>
      <c r="BQ47">
        <f>_xlfn.XLOOKUP(FMP_Ranking[[#This Row],[FMP ID]],RawData[FMP_ID],RawData[Score 11])</f>
        <v>7</v>
      </c>
      <c r="BR47" s="250" t="str">
        <f>_xlfn.XLOOKUP(FMP_Ranking[[#This Row],[FMP ID]],RawData[FMP_ID],RawData[Administrative, Regulatory and Other Obstacle Ranking])</f>
        <v>Project has a high number of administrative, regulatory and limitations / requirements</v>
      </c>
      <c r="BS47" s="252">
        <f>_xlfn.XLOOKUP(FMP_Ranking[[#This Row],[FMP ID]],RawData[FMP_ID],RawData[Score 12])</f>
        <v>2</v>
      </c>
      <c r="BT47" t="str">
        <f>_xlfn.XLOOKUP(FMP_Ranking[[#This Row],[FMP ID]],RawData[FMP_ID],RawData[Environmental Benefit Ranking])</f>
        <v>Project does not provide any environmental benefits</v>
      </c>
      <c r="BU47">
        <f>_xlfn.XLOOKUP(FMP_Ranking[[#This Row],[FMP ID]],RawData[FMP_ID],RawData[Score 13])</f>
        <v>0</v>
      </c>
      <c r="BV47" s="250" t="str">
        <f>_xlfn.XLOOKUP(FMP_Ranking[[#This Row],[FMP ID]],RawData[FMP_ID],RawData[Environmental Impact Ranking])</f>
        <v>Project has no adverse environmental impacts</v>
      </c>
      <c r="BW47" s="252">
        <f>_xlfn.XLOOKUP(FMP_Ranking[[#This Row],[FMP ID]],RawData[FMP_ID],RawData[Score 14])</f>
        <v>10</v>
      </c>
      <c r="BX47">
        <f>_xlfn.XLOOKUP(FMP_Ranking[[#This Row],[FMP ID]],RawData[FMP_ID],RawData[Traffic Count for LWC Project])</f>
        <v>1232</v>
      </c>
      <c r="BY47" t="str">
        <f>_xlfn.XLOOKUP(FMP_Ranking[[#This Row],[FMP ID]],RawData[FMP_ID],RawData[Mobility Ranking])</f>
        <v>Project will protect all major access routes in floodplain and all emergency service access. Minor access routes are still flooded or have restricted access in local areas.</v>
      </c>
      <c r="BZ47">
        <f>_xlfn.XLOOKUP(FMP_Ranking[[#This Row],[FMP ID]],RawData[FMP_ID],RawData[Score 15])</f>
        <v>7</v>
      </c>
      <c r="CA47" s="250"/>
      <c r="CB47"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4.1754623979030159</v>
      </c>
      <c r="CC47" s="263">
        <f>_xlfn.RANK.EQ(FMP_Ranking[[#This Row],[Weighted Score Based on Normalized Reported Factors]],FMP_Ranking[Weighted Score Based on Normalized Reported Factors],0)</f>
        <v>81</v>
      </c>
      <c r="CD4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61</v>
      </c>
      <c r="CE47"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14.75</v>
      </c>
      <c r="CF47">
        <f>_xlfn.RANK.EQ(FMP_Ranking[[#This Row],[Project Details Weighted Score]],FMP_Ranking[Project Details Weighted Score],0)</f>
        <v>16</v>
      </c>
      <c r="CG47" s="262">
        <f>FMP_Ranking[[#This Row],[Project Details Weighted Score]]+FMP_Ranking[[#This Row],[Weighted Score Based on Normalized Reported Factors]]</f>
        <v>18.925462397903015</v>
      </c>
      <c r="CH47" s="245">
        <f>_xlfn.RANK.EQ(FMP_Ranking[[#This Row],[Total Score]],FMP_Ranking[Total Score],0)</f>
        <v>41</v>
      </c>
      <c r="CI4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4.1754623979030159</v>
      </c>
      <c r="CJ47" s="239"/>
      <c r="CK47" s="239"/>
      <c r="CT47"/>
    </row>
    <row r="48" spans="1:98" ht="12" customHeight="1" x14ac:dyDescent="0.25">
      <c r="A48" t="s">
        <v>1976</v>
      </c>
      <c r="B48">
        <f>_xlfn.XLOOKUP(FMP_Ranking[[#This Row],[FMP ID]],RawData[FMP_ID],RawData[RFPG_NUM])</f>
        <v>14</v>
      </c>
      <c r="C48" t="str">
        <f>_xlfn.XLOOKUP(FMP_Ranking[[#This Row],[FMP ID]],RawData[FMP_ID],RawData[FMP_NAME])</f>
        <v>EA9A</v>
      </c>
      <c r="D48" t="str">
        <f>_xlfn.XLOOKUP(FMP_Ranking[[#This Row],[FMP ID]],RawData[FMP_ID],RawData[FMP_DESCR])</f>
        <v>Build sediment/detention basin upstream of Paseo del Este Drive</v>
      </c>
      <c r="E48" s="247">
        <f>_xlfn.XLOOKUP(FMP_Ranking[[#This Row],[FMP ID]],RawData[FMP_ID],RawData[FMP_COST])</f>
        <v>11897000</v>
      </c>
      <c r="F48" s="344" t="str">
        <f>_xlfn.XLOOKUP(FMP_Ranking[[#This Row],[FMP ID]],RawData[FMP_ID],RawData[EMER_NEED])</f>
        <v>No</v>
      </c>
      <c r="G48" s="252">
        <f>IF(FMP_Ranking[[#This Row],[Emergency Need Raw]]="Yes",10,0)</f>
        <v>0</v>
      </c>
      <c r="H48" s="245">
        <f>_xlfn.XLOOKUP(FMP_Ranking[[#This Row],[FMP ID]],RawData[FMP_ID],RawData[STRUCT_100])</f>
        <v>17</v>
      </c>
      <c r="I48" s="245">
        <f>_xlfn.XLOOKUP(FMP_Ranking[[#This Row],[FMP ID]],RawData[FMP_ID],RawData[RES_STRUCT100])</f>
        <v>6</v>
      </c>
      <c r="J48">
        <f>_xlfn.XLOOKUP(FMP_Ranking[[#This Row],[FMP ID]],RawData[FMP_ID],RawData[POP100])</f>
        <v>287</v>
      </c>
      <c r="K48" s="245">
        <f>_xlfn.XLOOKUP(FMP_Ranking[[#This Row],[FMP ID]],RawData[FMP_ID],RawData[CRITFAC100])</f>
        <v>0</v>
      </c>
      <c r="L48">
        <f>_xlfn.XLOOKUP(FMP_Ranking[[#This Row],[FMP ID]],RawData[FMP_ID],RawData[LWC])</f>
        <v>10</v>
      </c>
      <c r="M48" s="245">
        <f>_xlfn.XLOOKUP(FMP_Ranking[[#This Row],[FMP ID]],RawData[FMP_ID],RawData[ROADCLS])</f>
        <v>23</v>
      </c>
      <c r="N48">
        <f>_xlfn.XLOOKUP(FMP_Ranking[[#This Row],[FMP ID]],RawData[FMP_ID],RawData[ROAD_MILES100])</f>
        <v>4.320000171661377</v>
      </c>
      <c r="O48" s="245">
        <f>_xlfn.XLOOKUP(FMP_Ranking[[#This Row],[FMP ID]],RawData[FMP_ID],RawData[FARMACRE100])</f>
        <v>331.54299926757813</v>
      </c>
      <c r="P48">
        <f>_xlfn.XLOOKUP(FMP_Ranking[[#This Row],[FMP ID]],RawData[FMP_ID],RawData[REDSTRUCT100])</f>
        <v>11</v>
      </c>
      <c r="Q48" s="245">
        <f>_xlfn.XLOOKUP(FMP_Ranking[[#This Row],[FMP ID]],RawData[FMP_ID],RawData[REMSTRC100])</f>
        <v>13</v>
      </c>
      <c r="R48" s="258">
        <f>IF(FMP_Ranking[[#This Row],[Structures 100 Raw]]=0,0,(IF(FMP_Ranking[[#This Row],[Removed Structures 100 Raw]]&gt;FMP_Ranking[[#This Row],[Structures 100 Raw]],100,FMP_Ranking[[#This Row],[Removed Structures 100 Raw]]/FMP_Ranking[[#This Row],[Structures 100 Raw]]*100)))</f>
        <v>76.470588235294116</v>
      </c>
      <c r="S48" s="245">
        <f>_xlfn.XLOOKUP(FMP_Ranking[[#This Row],[FMP ID]],RawData[FMP_ID],RawData[REMRESSTRC100])</f>
        <v>2</v>
      </c>
      <c r="T48" s="245">
        <f>_xlfn.XLOOKUP(FMP_Ranking[[#This Row],[FMP ID]],RawData[FMP_ID],RawData[REMPOP100])</f>
        <v>282</v>
      </c>
      <c r="U48">
        <f>_xlfn.XLOOKUP(FMP_Ranking[[#This Row],[FMP ID]],RawData[FMP_ID],RawData[REMCRITFAC100])</f>
        <v>0</v>
      </c>
      <c r="V48" s="245">
        <f>_xlfn.XLOOKUP(FMP_Ranking[[#This Row],[FMP ID]],RawData[FMP_ID],RawData[REMLWC100])</f>
        <v>1</v>
      </c>
      <c r="W48" s="245">
        <f>_xlfn.XLOOKUP(FMP_Ranking[[#This Row],[FMP ID]],RawData[FMP_ID],RawData[REMROADCLS])</f>
        <v>9</v>
      </c>
      <c r="X48">
        <f>_xlfn.XLOOKUP(FMP_Ranking[[#This Row],[FMP ID]],RawData[FMP_ID],RawData[REMRDLEN100])</f>
        <v>1</v>
      </c>
      <c r="Y48" s="245">
        <f>_xlfn.XLOOKUP(FMP_Ranking[[#This Row],[FMP ID]],RawData[FMP_ID],RawData[REMFRMACRE100])</f>
        <v>0</v>
      </c>
      <c r="Z48" s="255">
        <f>_xlfn.XLOOKUP(FMP_Ranking[[#This Row],[FMP ID]],RawData[FMP_ID],RawData[COSTSTRUCT])</f>
        <v>915154</v>
      </c>
      <c r="AA48">
        <f>_xlfn.XLOOKUP(FMP_Ranking[[#This Row],[FMP ID]],RawData[FMP_ID],RawData[NATURE])</f>
        <v>0</v>
      </c>
      <c r="AB48" s="250">
        <f>_xlfn.XLOOKUP(FMP_Ranking[[#This Row],[FMP ID]],RawData[FMP_ID],RawData[BC_RATIO])</f>
        <v>0</v>
      </c>
      <c r="AC48">
        <f>IF(FMP_Ranking[[#This Row],[BCA Raw]]&gt;1,1,0)</f>
        <v>0</v>
      </c>
      <c r="AD48" s="250" t="str">
        <f>_xlfn.XLOOKUP(FMP_Ranking[[#This Row],[FMP ID]],RawData[FMP_ID],RawData[WATER_SUP])</f>
        <v>No</v>
      </c>
      <c r="AE48" s="257">
        <f>IF(FMP_Ranking[[#This Row],[Water Supply Raw]]="Yes",1,0)</f>
        <v>0</v>
      </c>
      <c r="AF48">
        <f>_xlfn.XLOOKUP(FMP_Ranking[[#This Row],[FMP ID]],RawData[FMP_ID],RawData[Average Flood Depth (100yr)])</f>
        <v>1.1469999551773069</v>
      </c>
      <c r="AG48" s="346" t="str">
        <f>_xlfn.XLOOKUP(FMP_Ranking[[#This Row],[FMP ID]],RawData[FMP_ID],RawData[PREPROJLOS])</f>
        <v>&lt;1% annual chance</v>
      </c>
      <c r="AH48">
        <f>_xlfn.XLOOKUP(FMP_Ranking[[#This Row],[FMP ID]],RawData[FMP_ID],RawData[Score 1])</f>
        <v>6</v>
      </c>
      <c r="AI48" s="250">
        <f>_xlfn.XLOOKUP(FMP_Ranking[[#This Row],[FMP ID]],RawData[FMP_ID],RawData[Community Population Served])</f>
        <v>713121</v>
      </c>
      <c r="AJ48">
        <f>_xlfn.XLOOKUP(FMP_Ranking[[#This Row],[FMP ID]],RawData[FMP_ID],RawData[Flood Plain Population])</f>
        <v>287</v>
      </c>
      <c r="AK48" s="346" t="str">
        <f>_xlfn.XLOOKUP(FMP_Ranking[[#This Row],[FMP ID]],RawData[FMP_ID],RawData[Severity Ranking: Community Need (% Population)])</f>
        <v>&lt;25% of project community affected</v>
      </c>
      <c r="AL48" s="252">
        <f>_xlfn.XLOOKUP(FMP_Ranking[[#This Row],[FMP ID]],RawData[FMP_ID],RawData[Score 2])</f>
        <v>1</v>
      </c>
      <c r="AM48">
        <f>_xlfn.XLOOKUP(FMP_Ranking[[#This Row],[FMP ID]],RawData[FMP_ID],RawData['# of Structures Removed from 1% Annual Chance FP])</f>
        <v>13</v>
      </c>
      <c r="AN48" t="str">
        <f>_xlfn.XLOOKUP(FMP_Ranking[[#This Row],[FMP ID]],RawData[FMP_ID],RawData[Flood Risk Reduction])</f>
        <v>Reduced risk to &gt;75% of structures in floodplain</v>
      </c>
      <c r="AO48">
        <f>_xlfn.XLOOKUP(FMP_Ranking[[#This Row],[FMP ID]],RawData[FMP_ID],RawData[[Score 3 ]])</f>
        <v>10</v>
      </c>
      <c r="AP48" s="250">
        <f>_xlfn.XLOOKUP(FMP_Ranking[[#This Row],[FMP ID]],RawData[FMP_ID],RawData['# of Structures with Reduced 1% Annual Chance Flood Risk])</f>
        <v>17</v>
      </c>
      <c r="AQ48">
        <f>_xlfn.XLOOKUP(FMP_Ranking[[#This Row],[FMP ID]],RawData[FMP_ID],RawData[Pre-Project Damage $])</f>
        <v>856242.625</v>
      </c>
      <c r="AR48">
        <f>_xlfn.XLOOKUP(FMP_Ranking[[#This Row],[FMP ID]],RawData[FMP_ID],RawData[Post-Project Damage $])</f>
        <v>86909.5078125</v>
      </c>
      <c r="AS48" t="str">
        <f>_xlfn.XLOOKUP(FMP_Ranking[[#This Row],[FMP ID]],RawData[FMP_ID],RawData[Flood Damage Reduction])</f>
        <v>Flood Damage Reduction &gt; 75%</v>
      </c>
      <c r="AT48" s="252">
        <f>_xlfn.XLOOKUP(FMP_Ranking[[#This Row],[FMP ID]],RawData[FMP_ID],RawData[Score 4])</f>
        <v>8</v>
      </c>
      <c r="AU48">
        <f>_xlfn.XLOOKUP(FMP_Ranking[[#This Row],[FMP ID]],RawData[FMP_ID],RawData['# of Critical Faciliites Removed from 1% Annual Chance FP])</f>
        <v>0</v>
      </c>
      <c r="AV48">
        <f>_xlfn.XLOOKUP(FMP_Ranking[[#This Row],[FMP ID]],RawData[FMP_ID],RawData[Reduction in Critical Facilities Flood Risk])</f>
        <v>0</v>
      </c>
      <c r="AW48">
        <f>_xlfn.XLOOKUP(FMP_Ranking[[#This Row],[FMP ID]],RawData[FMP_ID],RawData[Score 5])</f>
        <v>0</v>
      </c>
      <c r="AX48" s="250">
        <f>_xlfn.XLOOKUP(FMP_Ranking[[#This Row],[FMP ID]],RawData[FMP_ID],RawData[Adjusted Injurt Risk (%)])</f>
        <v>2.6323671340942378</v>
      </c>
      <c r="AY48" t="str">
        <f>_xlfn.XLOOKUP(FMP_Ranking[[#This Row],[FMP ID]],RawData[FMP_ID],RawData[Life and Safety Ranking (Injury/Loss of Life)2])</f>
        <v>Life/injury risk percentage &lt;20%</v>
      </c>
      <c r="AZ48" s="252">
        <f>_xlfn.XLOOKUP(FMP_Ranking[[#This Row],[FMP ID]],RawData[FMP_ID],RawData[Score 6])</f>
        <v>0</v>
      </c>
      <c r="BA48">
        <f>_xlfn.XLOOKUP(FMP_Ranking[[#This Row],[FMP ID]],RawData[FMP_ID],RawData[Water Supply Benefit in Acre-Feet])</f>
        <v>0</v>
      </c>
      <c r="BB48">
        <f>_xlfn.XLOOKUP(FMP_Ranking[[#This Row],[FMP ID]],RawData[FMP_ID],RawData[SourceID])</f>
        <v>0</v>
      </c>
      <c r="BC48">
        <f>_xlfn.XLOOKUP(FMP_Ranking[[#This Row],[FMP ID]],RawData[FMP_ID],RawData[WMS_ID])</f>
        <v>0</v>
      </c>
      <c r="BD48" t="str">
        <f>_xlfn.XLOOKUP(FMP_Ranking[[#This Row],[FMP ID]],RawData[FMP_ID],RawData[Water Supply Yield Ranking])</f>
        <v>No impact on water supply</v>
      </c>
      <c r="BE48">
        <f>_xlfn.XLOOKUP(FMP_Ranking[[#This Row],[FMP ID]],RawData[FMP_ID],RawData[Score 7])</f>
        <v>0</v>
      </c>
      <c r="BF48" s="250">
        <f>_xlfn.XLOOKUP(FMP_Ranking[[#This Row],[FMP ID]],RawData[FMP_ID],RawData[SVI])</f>
        <v>0.64399999380111694</v>
      </c>
      <c r="BG48" t="str">
        <f>_xlfn.XLOOKUP(FMP_Ranking[[#This Row],[FMP ID]],RawData[FMP_ID],RawData[Social Vulnerability Ranking])</f>
        <v>SVI between 0.5-0.75 (moderate to high vulnerability)</v>
      </c>
      <c r="BH48" s="252">
        <f>_xlfn.XLOOKUP(FMP_Ranking[[#This Row],[FMP ID]],RawData[FMP_ID],RawData[Score 8])</f>
        <v>7</v>
      </c>
      <c r="BI48">
        <f>_xlfn.XLOOKUP(FMP_Ranking[[#This Row],[FMP ID]],RawData[FMP_ID],RawData[% Nature Based Solution by Cost])</f>
        <v>0</v>
      </c>
      <c r="BJ48">
        <f>_xlfn.XLOOKUP(FMP_Ranking[[#This Row],[FMP ID]],RawData[FMP_ID],RawData[Nature-Based Solutions Ranking])</f>
        <v>0</v>
      </c>
      <c r="BK48">
        <f>_xlfn.XLOOKUP(FMP_Ranking[[#This Row],[FMP ID]],RawData[FMP_ID],RawData[Score 9])</f>
        <v>0</v>
      </c>
      <c r="BL48" s="250">
        <f>_xlfn.XLOOKUP(FMP_Ranking[[#This Row],[FMP ID]],RawData[FMP_ID],RawData[Multiple Benefits Description])</f>
        <v>0</v>
      </c>
      <c r="BM48" t="str">
        <f>_xlfn.XLOOKUP(FMP_Ranking[[#This Row],[FMP ID]],RawData[FMP_ID],RawData[Multiple Benefit Ranking])</f>
        <v>Project delivers benefits in 2 wider benefit categories</v>
      </c>
      <c r="BN48" s="252">
        <f>_xlfn.XLOOKUP(FMP_Ranking[[#This Row],[FMP ID]],RawData[FMP_ID],RawData[Score 10])</f>
        <v>2</v>
      </c>
      <c r="BO48">
        <f>_xlfn.XLOOKUP(FMP_Ranking[[#This Row],[FMP ID]],RawData[FMP_ID],RawData[O&amp;M Cost (Annual)])</f>
        <v>10000</v>
      </c>
      <c r="BP48" t="str">
        <f>_xlfn.XLOOKUP(FMP_Ranking[[#This Row],[FMP ID]],RawData[FMP_ID],RawData[Operations and Maintenance Ranking])</f>
        <v>Project requires regular, ongoing operation and maintenance; and/or O&amp;M requirements are well defined (Regular)</v>
      </c>
      <c r="BQ48">
        <f>_xlfn.XLOOKUP(FMP_Ranking[[#This Row],[FMP ID]],RawData[FMP_ID],RawData[Score 11])</f>
        <v>7</v>
      </c>
      <c r="BR48" s="250" t="str">
        <f>_xlfn.XLOOKUP(FMP_Ranking[[#This Row],[FMP ID]],RawData[FMP_ID],RawData[Administrative, Regulatory and Other Obstacle Ranking])</f>
        <v>Project has a typical number of administrative, regulatory and limitations / requirements</v>
      </c>
      <c r="BS48" s="252">
        <f>_xlfn.XLOOKUP(FMP_Ranking[[#This Row],[FMP ID]],RawData[FMP_ID],RawData[Score 12])</f>
        <v>6</v>
      </c>
      <c r="BT48" t="str">
        <f>_xlfn.XLOOKUP(FMP_Ranking[[#This Row],[FMP ID]],RawData[FMP_ID],RawData[Environmental Benefit Ranking])</f>
        <v xml:space="preserve">Project will deliver a moderate level of environmental benefits (benefits in 2-3 categories) </v>
      </c>
      <c r="BU48">
        <f>_xlfn.XLOOKUP(FMP_Ranking[[#This Row],[FMP ID]],RawData[FMP_ID],RawData[Score 13])</f>
        <v>6</v>
      </c>
      <c r="BV48" s="250" t="str">
        <f>_xlfn.XLOOKUP(FMP_Ranking[[#This Row],[FMP ID]],RawData[FMP_ID],RawData[Environmental Impact Ranking])</f>
        <v xml:space="preserve">Project has no adverse environmental impacts </v>
      </c>
      <c r="BW48" s="252">
        <f>_xlfn.XLOOKUP(FMP_Ranking[[#This Row],[FMP ID]],RawData[FMP_ID],RawData[Score 14])</f>
        <v>10</v>
      </c>
      <c r="BX48">
        <f>_xlfn.XLOOKUP(FMP_Ranking[[#This Row],[FMP ID]],RawData[FMP_ID],RawData[Traffic Count for LWC Project])</f>
        <v>0</v>
      </c>
      <c r="BY48" t="str">
        <f>_xlfn.XLOOKUP(FMP_Ranking[[#This Row],[FMP ID]],RawData[FMP_ID],RawData[Mobility Ranking])</f>
        <v>Project provides no change to major, minor, or emergency access routes in the project area.</v>
      </c>
      <c r="BZ48">
        <f>_xlfn.XLOOKUP(FMP_Ranking[[#This Row],[FMP ID]],RawData[FMP_ID],RawData[Score 15])</f>
        <v>0</v>
      </c>
      <c r="CA48" s="250"/>
      <c r="CB4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8.1436405367647922</v>
      </c>
      <c r="CC48" s="263">
        <f>_xlfn.RANK.EQ(FMP_Ranking[[#This Row],[Weighted Score Based on Normalized Reported Factors]],FMP_Ranking[Weighted Score Based on Normalized Reported Factors],0)</f>
        <v>43</v>
      </c>
      <c r="CD4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63</v>
      </c>
      <c r="CE4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10.500000000000004</v>
      </c>
      <c r="CF48">
        <f>_xlfn.RANK.EQ(FMP_Ranking[[#This Row],[Project Details Weighted Score]],FMP_Ranking[Project Details Weighted Score],0)</f>
        <v>70</v>
      </c>
      <c r="CG48" s="262">
        <f>FMP_Ranking[[#This Row],[Project Details Weighted Score]]+FMP_Ranking[[#This Row],[Weighted Score Based on Normalized Reported Factors]]</f>
        <v>18.643640536764796</v>
      </c>
      <c r="CH48" s="245">
        <f>_xlfn.RANK.EQ(FMP_Ranking[[#This Row],[Total Score]],FMP_Ranking[Total Score],0)</f>
        <v>42</v>
      </c>
      <c r="CI4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8.1436405367647922</v>
      </c>
      <c r="CJ48" s="239"/>
      <c r="CK48" s="239"/>
      <c r="CT48"/>
    </row>
    <row r="49" spans="1:98" ht="12" customHeight="1" x14ac:dyDescent="0.25">
      <c r="A49" t="s">
        <v>1457</v>
      </c>
      <c r="B49">
        <f>_xlfn.XLOOKUP(FMP_Ranking[[#This Row],[FMP ID]],RawData[FMP_ID],RawData[RFPG_NUM])</f>
        <v>10</v>
      </c>
      <c r="C49" t="str">
        <f>_xlfn.XLOOKUP(FMP_Ranking[[#This Row],[FMP ID]],RawData[FMP_ID],RawData[FMP_NAME])</f>
        <v>South Austin Regional WWTP / Sand Hill Energy Center Flood Reduction</v>
      </c>
      <c r="D49" t="str">
        <f>_xlfn.XLOOKUP(FMP_Ranking[[#This Row],[FMP ID]],RawData[FMP_ID],RawData[FMP_DESCR])</f>
        <v>Structural flood mitigation measures to protect WWTP</v>
      </c>
      <c r="E49" s="247">
        <f>_xlfn.XLOOKUP(FMP_Ranking[[#This Row],[FMP ID]],RawData[FMP_ID],RawData[FMP_COST])</f>
        <v>115000000</v>
      </c>
      <c r="F49" s="344" t="str">
        <f>_xlfn.XLOOKUP(FMP_Ranking[[#This Row],[FMP ID]],RawData[FMP_ID],RawData[EMER_NEED])</f>
        <v>No</v>
      </c>
      <c r="G49" s="252">
        <f>IF(FMP_Ranking[[#This Row],[Emergency Need Raw]]="Yes",10,0)</f>
        <v>0</v>
      </c>
      <c r="H49" s="245">
        <f>_xlfn.XLOOKUP(FMP_Ranking[[#This Row],[FMP ID]],RawData[FMP_ID],RawData[STRUCT_100])</f>
        <v>56</v>
      </c>
      <c r="I49" s="245">
        <f>_xlfn.XLOOKUP(FMP_Ranking[[#This Row],[FMP ID]],RawData[FMP_ID],RawData[RES_STRUCT100])</f>
        <v>0</v>
      </c>
      <c r="J49">
        <f>_xlfn.XLOOKUP(FMP_Ranking[[#This Row],[FMP ID]],RawData[FMP_ID],RawData[POP100])</f>
        <v>237</v>
      </c>
      <c r="K49" s="245">
        <f>_xlfn.XLOOKUP(FMP_Ranking[[#This Row],[FMP ID]],RawData[FMP_ID],RawData[CRITFAC100])</f>
        <v>2</v>
      </c>
      <c r="L49">
        <f>_xlfn.XLOOKUP(FMP_Ranking[[#This Row],[FMP ID]],RawData[FMP_ID],RawData[LWC])</f>
        <v>0</v>
      </c>
      <c r="M49" s="245">
        <f>_xlfn.XLOOKUP(FMP_Ranking[[#This Row],[FMP ID]],RawData[FMP_ID],RawData[ROADCLS])</f>
        <v>0</v>
      </c>
      <c r="N49">
        <f>_xlfn.XLOOKUP(FMP_Ranking[[#This Row],[FMP ID]],RawData[FMP_ID],RawData[ROAD_MILES100])</f>
        <v>0</v>
      </c>
      <c r="O49" s="245">
        <f>_xlfn.XLOOKUP(FMP_Ranking[[#This Row],[FMP ID]],RawData[FMP_ID],RawData[FARMACRE100])</f>
        <v>130.33049011230469</v>
      </c>
      <c r="P49">
        <f>_xlfn.XLOOKUP(FMP_Ranking[[#This Row],[FMP ID]],RawData[FMP_ID],RawData[REDSTRUCT100])</f>
        <v>0</v>
      </c>
      <c r="Q49" s="245">
        <f>_xlfn.XLOOKUP(FMP_Ranking[[#This Row],[FMP ID]],RawData[FMP_ID],RawData[REMSTRC100])</f>
        <v>1</v>
      </c>
      <c r="R49" s="258">
        <f>IF(FMP_Ranking[[#This Row],[Structures 100 Raw]]=0,0,(IF(FMP_Ranking[[#This Row],[Removed Structures 100 Raw]]&gt;FMP_Ranking[[#This Row],[Structures 100 Raw]],100,FMP_Ranking[[#This Row],[Removed Structures 100 Raw]]/FMP_Ranking[[#This Row],[Structures 100 Raw]]*100)))</f>
        <v>1.7857142857142856</v>
      </c>
      <c r="S49" s="245">
        <f>_xlfn.XLOOKUP(FMP_Ranking[[#This Row],[FMP ID]],RawData[FMP_ID],RawData[REMRESSTRC100])</f>
        <v>0</v>
      </c>
      <c r="T49" s="245">
        <f>_xlfn.XLOOKUP(FMP_Ranking[[#This Row],[FMP ID]],RawData[FMP_ID],RawData[REMPOP100])</f>
        <v>0</v>
      </c>
      <c r="U49">
        <f>_xlfn.XLOOKUP(FMP_Ranking[[#This Row],[FMP ID]],RawData[FMP_ID],RawData[REMCRITFAC100])</f>
        <v>1</v>
      </c>
      <c r="V49" s="245">
        <f>_xlfn.XLOOKUP(FMP_Ranking[[#This Row],[FMP ID]],RawData[FMP_ID],RawData[REMLWC100])</f>
        <v>0</v>
      </c>
      <c r="W49" s="245">
        <f>_xlfn.XLOOKUP(FMP_Ranking[[#This Row],[FMP ID]],RawData[FMP_ID],RawData[REMROADCLS])</f>
        <v>0</v>
      </c>
      <c r="X49">
        <f>_xlfn.XLOOKUP(FMP_Ranking[[#This Row],[FMP ID]],RawData[FMP_ID],RawData[REMRDLEN100])</f>
        <v>0</v>
      </c>
      <c r="Y49" s="245">
        <f>_xlfn.XLOOKUP(FMP_Ranking[[#This Row],[FMP ID]],RawData[FMP_ID],RawData[REMFRMACRE100])</f>
        <v>0</v>
      </c>
      <c r="Z49" s="255">
        <f>_xlfn.XLOOKUP(FMP_Ranking[[#This Row],[FMP ID]],RawData[FMP_ID],RawData[COSTSTRUCT])</f>
        <v>115000000</v>
      </c>
      <c r="AA49">
        <f>_xlfn.XLOOKUP(FMP_Ranking[[#This Row],[FMP ID]],RawData[FMP_ID],RawData[NATURE])</f>
        <v>0</v>
      </c>
      <c r="AB49" s="250">
        <f>_xlfn.XLOOKUP(FMP_Ranking[[#This Row],[FMP ID]],RawData[FMP_ID],RawData[BC_RATIO])</f>
        <v>7.2100000381469727</v>
      </c>
      <c r="AC49">
        <f>IF(FMP_Ranking[[#This Row],[BCA Raw]]&gt;1,1,0)</f>
        <v>1</v>
      </c>
      <c r="AD49" s="250" t="str">
        <f>_xlfn.XLOOKUP(FMP_Ranking[[#This Row],[FMP ID]],RawData[FMP_ID],RawData[WATER_SUP])</f>
        <v>No</v>
      </c>
      <c r="AE49" s="257">
        <f>IF(FMP_Ranking[[#This Row],[Water Supply Raw]]="Yes",1,0)</f>
        <v>0</v>
      </c>
      <c r="AF49">
        <f>_xlfn.XLOOKUP(FMP_Ranking[[#This Row],[FMP ID]],RawData[FMP_ID],RawData[Average Flood Depth (100yr)])</f>
        <v>4</v>
      </c>
      <c r="AG49" s="346" t="str">
        <f>_xlfn.XLOOKUP(FMP_Ranking[[#This Row],[FMP ID]],RawData[FMP_ID],RawData[PREPROJLOS])</f>
        <v>&gt;1% ACE</v>
      </c>
      <c r="AH49">
        <f>_xlfn.XLOOKUP(FMP_Ranking[[#This Row],[FMP ID]],RawData[FMP_ID],RawData[Score 1])</f>
        <v>10</v>
      </c>
      <c r="AI49" s="250">
        <f>_xlfn.XLOOKUP(FMP_Ranking[[#This Row],[FMP ID]],RawData[FMP_ID],RawData[Community Population Served])</f>
        <v>964177</v>
      </c>
      <c r="AJ49">
        <f>_xlfn.XLOOKUP(FMP_Ranking[[#This Row],[FMP ID]],RawData[FMP_ID],RawData[Flood Plain Population])</f>
        <v>239</v>
      </c>
      <c r="AK49" s="346" t="str">
        <f>_xlfn.XLOOKUP(FMP_Ranking[[#This Row],[FMP ID]],RawData[FMP_ID],RawData[Severity Ranking: Community Need (% Population)])</f>
        <v>&lt;25% of project community affected</v>
      </c>
      <c r="AL49" s="252">
        <f>_xlfn.XLOOKUP(FMP_Ranking[[#This Row],[FMP ID]],RawData[FMP_ID],RawData[Score 2])</f>
        <v>1</v>
      </c>
      <c r="AM49">
        <f>_xlfn.XLOOKUP(FMP_Ranking[[#This Row],[FMP ID]],RawData[FMP_ID],RawData['# of Structures Removed from 1% Annual Chance FP])</f>
        <v>1</v>
      </c>
      <c r="AN49" t="str">
        <f>_xlfn.XLOOKUP(FMP_Ranking[[#This Row],[FMP ID]],RawData[FMP_ID],RawData[Flood Risk Reduction])</f>
        <v>Reduced risk to &lt;10% of structures in floodplain</v>
      </c>
      <c r="AO49">
        <f>_xlfn.XLOOKUP(FMP_Ranking[[#This Row],[FMP ID]],RawData[FMP_ID],RawData[[Score 3 ]])</f>
        <v>1</v>
      </c>
      <c r="AP49" s="250">
        <f>_xlfn.XLOOKUP(FMP_Ranking[[#This Row],[FMP ID]],RawData[FMP_ID],RawData['# of Structures with Reduced 1% Annual Chance Flood Risk])</f>
        <v>1</v>
      </c>
      <c r="AQ49">
        <f>_xlfn.XLOOKUP(FMP_Ranking[[#This Row],[FMP ID]],RawData[FMP_ID],RawData[Pre-Project Damage $])</f>
        <v>397000000</v>
      </c>
      <c r="AR49">
        <f>_xlfn.XLOOKUP(FMP_Ranking[[#This Row],[FMP ID]],RawData[FMP_ID],RawData[Post-Project Damage $])</f>
        <v>0</v>
      </c>
      <c r="AS49" t="str">
        <f>_xlfn.XLOOKUP(FMP_Ranking[[#This Row],[FMP ID]],RawData[FMP_ID],RawData[Flood Damage Reduction])</f>
        <v>Flood damage reduction &gt;95%</v>
      </c>
      <c r="AT49" s="252">
        <f>_xlfn.XLOOKUP(FMP_Ranking[[#This Row],[FMP ID]],RawData[FMP_ID],RawData[Score 4])</f>
        <v>10</v>
      </c>
      <c r="AU49">
        <f>_xlfn.XLOOKUP(FMP_Ranking[[#This Row],[FMP ID]],RawData[FMP_ID],RawData['# of Critical Faciliites Removed from 1% Annual Chance FP])</f>
        <v>1</v>
      </c>
      <c r="AV49" t="str">
        <f>_xlfn.XLOOKUP(FMP_Ranking[[#This Row],[FMP ID]],RawData[FMP_ID],RawData[Reduction in Critical Facilities Flood Risk])</f>
        <v>Reduced risk for &gt;75% of critical facilities in floodplain</v>
      </c>
      <c r="AW49">
        <f>_xlfn.XLOOKUP(FMP_Ranking[[#This Row],[FMP ID]],RawData[FMP_ID],RawData[Score 5])</f>
        <v>10</v>
      </c>
      <c r="AX49" s="250">
        <f>_xlfn.XLOOKUP(FMP_Ranking[[#This Row],[FMP ID]],RawData[FMP_ID],RawData[Adjusted Injurt Risk (%)])</f>
        <v>101.5</v>
      </c>
      <c r="AY49" t="str">
        <f>_xlfn.XLOOKUP(FMP_Ranking[[#This Row],[FMP ID]],RawData[FMP_ID],RawData[Life and Safety Ranking (Injury/Loss of Life)2])</f>
        <v>Life/injury risk percentage &gt;50%</v>
      </c>
      <c r="AZ49" s="252">
        <f>_xlfn.XLOOKUP(FMP_Ranking[[#This Row],[FMP ID]],RawData[FMP_ID],RawData[Score 6])</f>
        <v>10</v>
      </c>
      <c r="BA49">
        <f>_xlfn.XLOOKUP(FMP_Ranking[[#This Row],[FMP ID]],RawData[FMP_ID],RawData[Water Supply Benefit in Acre-Feet])</f>
        <v>0</v>
      </c>
      <c r="BB49" t="str">
        <f>_xlfn.XLOOKUP(FMP_Ranking[[#This Row],[FMP ID]],RawData[FMP_ID],RawData[SourceID])</f>
        <v>N/A</v>
      </c>
      <c r="BC49" t="str">
        <f>_xlfn.XLOOKUP(FMP_Ranking[[#This Row],[FMP ID]],RawData[FMP_ID],RawData[WMS_ID])</f>
        <v>N/A</v>
      </c>
      <c r="BD49" t="str">
        <f>_xlfn.XLOOKUP(FMP_Ranking[[#This Row],[FMP ID]],RawData[FMP_ID],RawData[Water Supply Yield Ranking])</f>
        <v>No impact on water supply</v>
      </c>
      <c r="BE49">
        <f>_xlfn.XLOOKUP(FMP_Ranking[[#This Row],[FMP ID]],RawData[FMP_ID],RawData[Score 7])</f>
        <v>0</v>
      </c>
      <c r="BF49" s="250">
        <f>_xlfn.XLOOKUP(FMP_Ranking[[#This Row],[FMP ID]],RawData[FMP_ID],RawData[SVI])</f>
        <v>0.54110002517700195</v>
      </c>
      <c r="BG49" t="str">
        <f>_xlfn.XLOOKUP(FMP_Ranking[[#This Row],[FMP ID]],RawData[FMP_ID],RawData[Social Vulnerability Ranking])</f>
        <v>SVI between 0.5-0.75 (moderate to high vulnerability)</v>
      </c>
      <c r="BH49" s="252">
        <f>_xlfn.XLOOKUP(FMP_Ranking[[#This Row],[FMP ID]],RawData[FMP_ID],RawData[Score 8])</f>
        <v>7</v>
      </c>
      <c r="BI49">
        <f>_xlfn.XLOOKUP(FMP_Ranking[[#This Row],[FMP ID]],RawData[FMP_ID],RawData[% Nature Based Solution by Cost])</f>
        <v>0</v>
      </c>
      <c r="BJ49" t="str">
        <f>_xlfn.XLOOKUP(FMP_Ranking[[#This Row],[FMP ID]],RawData[FMP_ID],RawData[Nature-Based Solutions Ranking])</f>
        <v>&lt;25% of the project cost is nature-based</v>
      </c>
      <c r="BK49">
        <f>_xlfn.XLOOKUP(FMP_Ranking[[#This Row],[FMP ID]],RawData[FMP_ID],RawData[Score 9])</f>
        <v>1</v>
      </c>
      <c r="BL49" s="250" t="str">
        <f>_xlfn.XLOOKUP(FMP_Ranking[[#This Row],[FMP ID]],RawData[FMP_ID],RawData[Multiple Benefits Description])</f>
        <v>N/A</v>
      </c>
      <c r="BM49" t="str">
        <f>_xlfn.XLOOKUP(FMP_Ranking[[#This Row],[FMP ID]],RawData[FMP_ID],RawData[Multiple Benefit Ranking])</f>
        <v>Project does not deliver any wider benefits</v>
      </c>
      <c r="BN49" s="252">
        <f>_xlfn.XLOOKUP(FMP_Ranking[[#This Row],[FMP ID]],RawData[FMP_ID],RawData[Score 10])</f>
        <v>0</v>
      </c>
      <c r="BO49">
        <f>_xlfn.XLOOKUP(FMP_Ranking[[#This Row],[FMP ID]],RawData[FMP_ID],RawData[O&amp;M Cost (Annual)])</f>
        <v>0</v>
      </c>
      <c r="BP49" t="str">
        <f>_xlfn.XLOOKUP(FMP_Ranking[[#This Row],[FMP ID]],RawData[FMP_ID],RawData[Operations and Maintenance Ranking])</f>
        <v>Project requires regular, ongoing operation and maintenance; and/or O&amp;M requirements are well defined (Regular);</v>
      </c>
      <c r="BQ49">
        <f>_xlfn.XLOOKUP(FMP_Ranking[[#This Row],[FMP ID]],RawData[FMP_ID],RawData[Score 11])</f>
        <v>7</v>
      </c>
      <c r="BR49" s="250" t="str">
        <f>_xlfn.XLOOKUP(FMP_Ranking[[#This Row],[FMP ID]],RawData[FMP_ID],RawData[Administrative, Regulatory and Other Obstacle Ranking])</f>
        <v>Project has a typical number of administrative, regulatory and limitations / requirements</v>
      </c>
      <c r="BS49" s="252">
        <f>_xlfn.XLOOKUP(FMP_Ranking[[#This Row],[FMP ID]],RawData[FMP_ID],RawData[Score 12])</f>
        <v>6</v>
      </c>
      <c r="BT49" t="str">
        <f>_xlfn.XLOOKUP(FMP_Ranking[[#This Row],[FMP ID]],RawData[FMP_ID],RawData[Environmental Benefit Ranking])</f>
        <v>Project will deliver a low level of environmental benefits (1 category)</v>
      </c>
      <c r="BU49">
        <f>_xlfn.XLOOKUP(FMP_Ranking[[#This Row],[FMP ID]],RawData[FMP_ID],RawData[Score 13])</f>
        <v>3</v>
      </c>
      <c r="BV49" s="250" t="str">
        <f>_xlfn.XLOOKUP(FMP_Ranking[[#This Row],[FMP ID]],RawData[FMP_ID],RawData[Environmental Impact Ranking])</f>
        <v>Project has no adverse environmental impacts</v>
      </c>
      <c r="BW49" s="252">
        <f>_xlfn.XLOOKUP(FMP_Ranking[[#This Row],[FMP ID]],RawData[FMP_ID],RawData[Score 14])</f>
        <v>10</v>
      </c>
      <c r="BX49">
        <f>_xlfn.XLOOKUP(FMP_Ranking[[#This Row],[FMP ID]],RawData[FMP_ID],RawData[Traffic Count for LWC Project])</f>
        <v>0</v>
      </c>
      <c r="BY49" t="str">
        <f>_xlfn.XLOOKUP(FMP_Ranking[[#This Row],[FMP ID]],RawData[FMP_ID],RawData[Mobility Ranking])</f>
        <v>Project provides no change to major, minor, or emergency access routes in the project area.</v>
      </c>
      <c r="BZ49">
        <f>_xlfn.XLOOKUP(FMP_Ranking[[#This Row],[FMP ID]],RawData[FMP_ID],RawData[Score 15])</f>
        <v>0</v>
      </c>
      <c r="CA49" s="250"/>
      <c r="CB4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1.7913706471657569</v>
      </c>
      <c r="CC49" s="263">
        <f>_xlfn.RANK.EQ(FMP_Ranking[[#This Row],[Weighted Score Based on Normalized Reported Factors]],FMP_Ranking[Weighted Score Based on Normalized Reported Factors],0)</f>
        <v>100</v>
      </c>
      <c r="CD4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76</v>
      </c>
      <c r="CE4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16.75</v>
      </c>
      <c r="CF49">
        <f>_xlfn.RANK.EQ(FMP_Ranking[[#This Row],[Project Details Weighted Score]],FMP_Ranking[Project Details Weighted Score],0)</f>
        <v>1</v>
      </c>
      <c r="CG49" s="262">
        <f>FMP_Ranking[[#This Row],[Project Details Weighted Score]]+FMP_Ranking[[#This Row],[Weighted Score Based on Normalized Reported Factors]]</f>
        <v>18.541370647165756</v>
      </c>
      <c r="CH49" s="245">
        <f>_xlfn.RANK.EQ(FMP_Ranking[[#This Row],[Total Score]],FMP_Ranking[Total Score],0)</f>
        <v>43</v>
      </c>
      <c r="CI4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1.7913706471657569</v>
      </c>
      <c r="CJ49" s="239"/>
      <c r="CK49" s="239"/>
      <c r="CT49"/>
    </row>
    <row r="50" spans="1:98" ht="12" customHeight="1" x14ac:dyDescent="0.25">
      <c r="A50" t="s">
        <v>1782</v>
      </c>
      <c r="B50">
        <f>_xlfn.XLOOKUP(FMP_Ranking[[#This Row],[FMP ID]],RawData[FMP_ID],RawData[RFPG_NUM])</f>
        <v>12</v>
      </c>
      <c r="C50" t="str">
        <f>_xlfn.XLOOKUP(FMP_Ranking[[#This Row],[FMP ID]],RawData[FMP_ID],RawData[FMP_NAME])</f>
        <v>Rock Creek - Alt 1</v>
      </c>
      <c r="D50" t="str">
        <f>_xlfn.XLOOKUP(FMP_Ranking[[#This Row],[FMP ID]],RawData[FMP_ID],RawData[FMP_DESCR])</f>
        <v>Reducing the height of the drop structure at the Olmos Creek outfall, Bridge replacements will be required for both the railroad crossing and West Ave.</v>
      </c>
      <c r="E50" s="247">
        <f>_xlfn.XLOOKUP(FMP_Ranking[[#This Row],[FMP ID]],RawData[FMP_ID],RawData[FMP_COST])</f>
        <v>17640716</v>
      </c>
      <c r="F50" s="344" t="str">
        <f>_xlfn.XLOOKUP(FMP_Ranking[[#This Row],[FMP ID]],RawData[FMP_ID],RawData[EMER_NEED])</f>
        <v>Yes</v>
      </c>
      <c r="G50" s="252">
        <f>IF(FMP_Ranking[[#This Row],[Emergency Need Raw]]="Yes",10,0)</f>
        <v>10</v>
      </c>
      <c r="H50" s="245">
        <f>_xlfn.XLOOKUP(FMP_Ranking[[#This Row],[FMP ID]],RawData[FMP_ID],RawData[STRUCT_100])</f>
        <v>31</v>
      </c>
      <c r="I50" s="245">
        <f>_xlfn.XLOOKUP(FMP_Ranking[[#This Row],[FMP ID]],RawData[FMP_ID],RawData[RES_STRUCT100])</f>
        <v>0</v>
      </c>
      <c r="J50">
        <f>_xlfn.XLOOKUP(FMP_Ranking[[#This Row],[FMP ID]],RawData[FMP_ID],RawData[POP100])</f>
        <v>1097</v>
      </c>
      <c r="K50" s="245">
        <f>_xlfn.XLOOKUP(FMP_Ranking[[#This Row],[FMP ID]],RawData[FMP_ID],RawData[CRITFAC100])</f>
        <v>0</v>
      </c>
      <c r="L50">
        <f>_xlfn.XLOOKUP(FMP_Ranking[[#This Row],[FMP ID]],RawData[FMP_ID],RawData[LWC])</f>
        <v>2</v>
      </c>
      <c r="M50" s="245">
        <f>_xlfn.XLOOKUP(FMP_Ranking[[#This Row],[FMP ID]],RawData[FMP_ID],RawData[ROADCLS])</f>
        <v>5</v>
      </c>
      <c r="N50">
        <f>_xlfn.XLOOKUP(FMP_Ranking[[#This Row],[FMP ID]],RawData[FMP_ID],RawData[ROAD_MILES100])</f>
        <v>1.75</v>
      </c>
      <c r="O50" s="245">
        <f>_xlfn.XLOOKUP(FMP_Ranking[[#This Row],[FMP ID]],RawData[FMP_ID],RawData[FARMACRE100])</f>
        <v>0</v>
      </c>
      <c r="P50">
        <f>_xlfn.XLOOKUP(FMP_Ranking[[#This Row],[FMP ID]],RawData[FMP_ID],RawData[REDSTRUCT100])</f>
        <v>0</v>
      </c>
      <c r="Q50" s="245">
        <f>_xlfn.XLOOKUP(FMP_Ranking[[#This Row],[FMP ID]],RawData[FMP_ID],RawData[REMSTRC100])</f>
        <v>14</v>
      </c>
      <c r="R50" s="258">
        <f>IF(FMP_Ranking[[#This Row],[Structures 100 Raw]]=0,0,(IF(FMP_Ranking[[#This Row],[Removed Structures 100 Raw]]&gt;FMP_Ranking[[#This Row],[Structures 100 Raw]],100,FMP_Ranking[[#This Row],[Removed Structures 100 Raw]]/FMP_Ranking[[#This Row],[Structures 100 Raw]]*100)))</f>
        <v>45.161290322580641</v>
      </c>
      <c r="S50" s="245">
        <f>_xlfn.XLOOKUP(FMP_Ranking[[#This Row],[FMP ID]],RawData[FMP_ID],RawData[REMRESSTRC100])</f>
        <v>0</v>
      </c>
      <c r="T50" s="245">
        <f>_xlfn.XLOOKUP(FMP_Ranking[[#This Row],[FMP ID]],RawData[FMP_ID],RawData[REMPOP100])</f>
        <v>42</v>
      </c>
      <c r="U50">
        <f>_xlfn.XLOOKUP(FMP_Ranking[[#This Row],[FMP ID]],RawData[FMP_ID],RawData[REMCRITFAC100])</f>
        <v>0</v>
      </c>
      <c r="V50" s="245">
        <f>_xlfn.XLOOKUP(FMP_Ranking[[#This Row],[FMP ID]],RawData[FMP_ID],RawData[REMLWC100])</f>
        <v>2</v>
      </c>
      <c r="W50" s="245">
        <f>_xlfn.XLOOKUP(FMP_Ranking[[#This Row],[FMP ID]],RawData[FMP_ID],RawData[REMROADCLS])</f>
        <v>0</v>
      </c>
      <c r="X50">
        <f>_xlfn.XLOOKUP(FMP_Ranking[[#This Row],[FMP ID]],RawData[FMP_ID],RawData[REMRDLEN100])</f>
        <v>3</v>
      </c>
      <c r="Y50" s="245">
        <f>_xlfn.XLOOKUP(FMP_Ranking[[#This Row],[FMP ID]],RawData[FMP_ID],RawData[REMFRMACRE100])</f>
        <v>0</v>
      </c>
      <c r="Z50" s="255">
        <f>_xlfn.XLOOKUP(FMP_Ranking[[#This Row],[FMP ID]],RawData[FMP_ID],RawData[COSTSTRUCT])</f>
        <v>0</v>
      </c>
      <c r="AA50">
        <f>_xlfn.XLOOKUP(FMP_Ranking[[#This Row],[FMP ID]],RawData[FMP_ID],RawData[NATURE])</f>
        <v>0</v>
      </c>
      <c r="AB50" s="250">
        <f>_xlfn.XLOOKUP(FMP_Ranking[[#This Row],[FMP ID]],RawData[FMP_ID],RawData[BC_RATIO])</f>
        <v>0.10000000149011611</v>
      </c>
      <c r="AC50">
        <f>IF(FMP_Ranking[[#This Row],[BCA Raw]]&gt;1,1,0)</f>
        <v>0</v>
      </c>
      <c r="AD50" s="250" t="str">
        <f>_xlfn.XLOOKUP(FMP_Ranking[[#This Row],[FMP ID]],RawData[FMP_ID],RawData[WATER_SUP])</f>
        <v>No</v>
      </c>
      <c r="AE50" s="257">
        <f>IF(FMP_Ranking[[#This Row],[Water Supply Raw]]="Yes",1,0)</f>
        <v>0</v>
      </c>
      <c r="AF50">
        <f>_xlfn.XLOOKUP(FMP_Ranking[[#This Row],[FMP ID]],RawData[FMP_ID],RawData[Average Flood Depth (100yr)])</f>
        <v>2.5</v>
      </c>
      <c r="AG50" s="346" t="str">
        <f>_xlfn.XLOOKUP(FMP_Ranking[[#This Row],[FMP ID]],RawData[FMP_ID],RawData[PREPROJLOS])</f>
        <v>Less than the 100 year</v>
      </c>
      <c r="AH50">
        <f>_xlfn.XLOOKUP(FMP_Ranking[[#This Row],[FMP ID]],RawData[FMP_ID],RawData[Score 1])</f>
        <v>10</v>
      </c>
      <c r="AI50" s="250">
        <f>_xlfn.XLOOKUP(FMP_Ranking[[#This Row],[FMP ID]],RawData[FMP_ID],RawData[Community Population Served])</f>
        <v>1555370</v>
      </c>
      <c r="AJ50">
        <f>_xlfn.XLOOKUP(FMP_Ranking[[#This Row],[FMP ID]],RawData[FMP_ID],RawData[Flood Plain Population])</f>
        <v>93</v>
      </c>
      <c r="AK50" s="346" t="str">
        <f>_xlfn.XLOOKUP(FMP_Ranking[[#This Row],[FMP ID]],RawData[FMP_ID],RawData[Severity Ranking: Community Need (% Population)])</f>
        <v>&lt;25% of project community affected</v>
      </c>
      <c r="AL50" s="252">
        <f>_xlfn.XLOOKUP(FMP_Ranking[[#This Row],[FMP ID]],RawData[FMP_ID],RawData[Score 2])</f>
        <v>1</v>
      </c>
      <c r="AM50">
        <f>_xlfn.XLOOKUP(FMP_Ranking[[#This Row],[FMP ID]],RawData[FMP_ID],RawData['# of Structures Removed from 1% Annual Chance FP])</f>
        <v>14</v>
      </c>
      <c r="AN50" t="str">
        <f>_xlfn.XLOOKUP(FMP_Ranking[[#This Row],[FMP ID]],RawData[FMP_ID],RawData[Flood Risk Reduction])</f>
        <v>Reduced risk to &gt;75% of structures in floodplain</v>
      </c>
      <c r="AO50">
        <f>_xlfn.XLOOKUP(FMP_Ranking[[#This Row],[FMP ID]],RawData[FMP_ID],RawData[[Score 3 ]])</f>
        <v>10</v>
      </c>
      <c r="AP50" s="250">
        <f>_xlfn.XLOOKUP(FMP_Ranking[[#This Row],[FMP ID]],RawData[FMP_ID],RawData['# of Structures with Reduced 1% Annual Chance Flood Risk])</f>
        <v>31</v>
      </c>
      <c r="AQ50">
        <f>_xlfn.XLOOKUP(FMP_Ranking[[#This Row],[FMP ID]],RawData[FMP_ID],RawData[Pre-Project Damage $])</f>
        <v>0</v>
      </c>
      <c r="AR50">
        <f>_xlfn.XLOOKUP(FMP_Ranking[[#This Row],[FMP ID]],RawData[FMP_ID],RawData[Post-Project Damage $])</f>
        <v>0</v>
      </c>
      <c r="AS50">
        <f>_xlfn.XLOOKUP(FMP_Ranking[[#This Row],[FMP ID]],RawData[FMP_ID],RawData[Flood Damage Reduction])</f>
        <v>0</v>
      </c>
      <c r="AT50" s="252">
        <f>_xlfn.XLOOKUP(FMP_Ranking[[#This Row],[FMP ID]],RawData[FMP_ID],RawData[Score 4])</f>
        <v>0</v>
      </c>
      <c r="AU50">
        <f>_xlfn.XLOOKUP(FMP_Ranking[[#This Row],[FMP ID]],RawData[FMP_ID],RawData['# of Critical Faciliites Removed from 1% Annual Chance FP])</f>
        <v>0</v>
      </c>
      <c r="AV50" t="str">
        <f>_xlfn.XLOOKUP(FMP_Ranking[[#This Row],[FMP ID]],RawData[FMP_ID],RawData[Reduction in Critical Facilities Flood Risk])</f>
        <v>Reduced risk for 0 structures in floodplain</v>
      </c>
      <c r="AW50">
        <f>_xlfn.XLOOKUP(FMP_Ranking[[#This Row],[FMP ID]],RawData[FMP_ID],RawData[Score 5])</f>
        <v>0</v>
      </c>
      <c r="AX50" s="250">
        <f>_xlfn.XLOOKUP(FMP_Ranking[[#This Row],[FMP ID]],RawData[FMP_ID],RawData[Adjusted Injurt Risk (%)])</f>
        <v>103.5</v>
      </c>
      <c r="AY50" t="str">
        <f>_xlfn.XLOOKUP(FMP_Ranking[[#This Row],[FMP ID]],RawData[FMP_ID],RawData[Life and Safety Ranking (Injury/Loss of Life)2])</f>
        <v>Life/injury risk percentage &gt;50%</v>
      </c>
      <c r="AZ50" s="252">
        <f>_xlfn.XLOOKUP(FMP_Ranking[[#This Row],[FMP ID]],RawData[FMP_ID],RawData[Score 6])</f>
        <v>10</v>
      </c>
      <c r="BA50">
        <f>_xlfn.XLOOKUP(FMP_Ranking[[#This Row],[FMP ID]],RawData[FMP_ID],RawData[Water Supply Benefit in Acre-Feet])</f>
        <v>0</v>
      </c>
      <c r="BB50">
        <f>_xlfn.XLOOKUP(FMP_Ranking[[#This Row],[FMP ID]],RawData[FMP_ID],RawData[SourceID])</f>
        <v>0</v>
      </c>
      <c r="BC50">
        <f>_xlfn.XLOOKUP(FMP_Ranking[[#This Row],[FMP ID]],RawData[FMP_ID],RawData[WMS_ID])</f>
        <v>0</v>
      </c>
      <c r="BD50" t="str">
        <f>_xlfn.XLOOKUP(FMP_Ranking[[#This Row],[FMP ID]],RawData[FMP_ID],RawData[Water Supply Yield Ranking])</f>
        <v>No impact on water supply</v>
      </c>
      <c r="BE50">
        <f>_xlfn.XLOOKUP(FMP_Ranking[[#This Row],[FMP ID]],RawData[FMP_ID],RawData[Score 7])</f>
        <v>0</v>
      </c>
      <c r="BF50" s="250">
        <f>_xlfn.XLOOKUP(FMP_Ranking[[#This Row],[FMP ID]],RawData[FMP_ID],RawData[SVI])</f>
        <v>0.64754998683929443</v>
      </c>
      <c r="BG50" t="str">
        <f>_xlfn.XLOOKUP(FMP_Ranking[[#This Row],[FMP ID]],RawData[FMP_ID],RawData[Social Vulnerability Ranking])</f>
        <v>SVI between 0.25-0.5 (low to moderate vulnerability)</v>
      </c>
      <c r="BH50" s="252">
        <f>_xlfn.XLOOKUP(FMP_Ranking[[#This Row],[FMP ID]],RawData[FMP_ID],RawData[Score 8])</f>
        <v>4</v>
      </c>
      <c r="BI50">
        <f>_xlfn.XLOOKUP(FMP_Ranking[[#This Row],[FMP ID]],RawData[FMP_ID],RawData[% Nature Based Solution by Cost])</f>
        <v>0</v>
      </c>
      <c r="BJ50" t="str">
        <f>_xlfn.XLOOKUP(FMP_Ranking[[#This Row],[FMP ID]],RawData[FMP_ID],RawData[Nature-Based Solutions Ranking])</f>
        <v>&lt;25% of the project cost is nature-based</v>
      </c>
      <c r="BK50">
        <f>_xlfn.XLOOKUP(FMP_Ranking[[#This Row],[FMP ID]],RawData[FMP_ID],RawData[Score 9])</f>
        <v>1</v>
      </c>
      <c r="BL50" s="250" t="str">
        <f>_xlfn.XLOOKUP(FMP_Ranking[[#This Row],[FMP ID]],RawData[FMP_ID],RawData[Multiple Benefits Description])</f>
        <v>Social and quality of life, Transportation</v>
      </c>
      <c r="BM50" t="str">
        <f>_xlfn.XLOOKUP(FMP_Ranking[[#This Row],[FMP ID]],RawData[FMP_ID],RawData[Multiple Benefit Ranking])</f>
        <v>Project delivers benefits in 2 wider benefit categories</v>
      </c>
      <c r="BN50" s="252">
        <f>_xlfn.XLOOKUP(FMP_Ranking[[#This Row],[FMP ID]],RawData[FMP_ID],RawData[Score 10])</f>
        <v>4</v>
      </c>
      <c r="BO50">
        <f>_xlfn.XLOOKUP(FMP_Ranking[[#This Row],[FMP ID]],RawData[FMP_ID],RawData[O&amp;M Cost (Annual)])</f>
        <v>0</v>
      </c>
      <c r="BP50">
        <f>_xlfn.XLOOKUP(FMP_Ranking[[#This Row],[FMP ID]],RawData[FMP_ID],RawData[Operations and Maintenance Ranking])</f>
        <v>0</v>
      </c>
      <c r="BQ50">
        <f>_xlfn.XLOOKUP(FMP_Ranking[[#This Row],[FMP ID]],RawData[FMP_ID],RawData[Score 11])</f>
        <v>0</v>
      </c>
      <c r="BR50" s="250" t="str">
        <f>_xlfn.XLOOKUP(FMP_Ranking[[#This Row],[FMP ID]],RawData[FMP_ID],RawData[Administrative, Regulatory and Other Obstacle Ranking])</f>
        <v>Project has a typical number of administrative, regulatory and limitations / requirements</v>
      </c>
      <c r="BS50" s="252">
        <f>_xlfn.XLOOKUP(FMP_Ranking[[#This Row],[FMP ID]],RawData[FMP_ID],RawData[Score 12])</f>
        <v>6</v>
      </c>
      <c r="BT50" t="str">
        <f>_xlfn.XLOOKUP(FMP_Ranking[[#This Row],[FMP ID]],RawData[FMP_ID],RawData[Environmental Benefit Ranking])</f>
        <v>Project does not provide any environmental benefits</v>
      </c>
      <c r="BU50">
        <f>_xlfn.XLOOKUP(FMP_Ranking[[#This Row],[FMP ID]],RawData[FMP_ID],RawData[Score 13])</f>
        <v>0</v>
      </c>
      <c r="BV50" s="250" t="str">
        <f>_xlfn.XLOOKUP(FMP_Ranking[[#This Row],[FMP ID]],RawData[FMP_ID],RawData[Environmental Impact Ranking])</f>
        <v>Project has no adverse environmental impacts</v>
      </c>
      <c r="BW50" s="252">
        <f>_xlfn.XLOOKUP(FMP_Ranking[[#This Row],[FMP ID]],RawData[FMP_ID],RawData[Score 14])</f>
        <v>10</v>
      </c>
      <c r="BX50">
        <f>_xlfn.XLOOKUP(FMP_Ranking[[#This Row],[FMP ID]],RawData[FMP_ID],RawData[Traffic Count for LWC Project])</f>
        <v>0</v>
      </c>
      <c r="BY50"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50">
        <f>_xlfn.XLOOKUP(FMP_Ranking[[#This Row],[FMP ID]],RawData[FMP_ID],RawData[Score 15])</f>
        <v>4</v>
      </c>
      <c r="CA50" s="250"/>
      <c r="CB5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5.4929528295292966</v>
      </c>
      <c r="CC50" s="263">
        <f>_xlfn.RANK.EQ(FMP_Ranking[[#This Row],[Weighted Score Based on Normalized Reported Factors]],FMP_Ranking[Weighted Score Based on Normalized Reported Factors],0)</f>
        <v>66</v>
      </c>
      <c r="CD5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60</v>
      </c>
      <c r="CE5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13.000000000000004</v>
      </c>
      <c r="CF50">
        <f>_xlfn.RANK.EQ(FMP_Ranking[[#This Row],[Project Details Weighted Score]],FMP_Ranking[Project Details Weighted Score],0)</f>
        <v>38</v>
      </c>
      <c r="CG50" s="262">
        <f>FMP_Ranking[[#This Row],[Project Details Weighted Score]]+FMP_Ranking[[#This Row],[Weighted Score Based on Normalized Reported Factors]]</f>
        <v>18.492952829529301</v>
      </c>
      <c r="CH50" s="245">
        <f>_xlfn.RANK.EQ(FMP_Ranking[[#This Row],[Total Score]],FMP_Ranking[Total Score],0)</f>
        <v>44</v>
      </c>
      <c r="CI5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5.4929528295292966</v>
      </c>
      <c r="CJ50" s="239"/>
      <c r="CK50" s="239"/>
      <c r="CT50"/>
    </row>
    <row r="51" spans="1:98" ht="12" customHeight="1" x14ac:dyDescent="0.25">
      <c r="A51" t="s">
        <v>1638</v>
      </c>
      <c r="B51">
        <f>_xlfn.XLOOKUP(FMP_Ranking[[#This Row],[FMP ID]],RawData[FMP_ID],RawData[RFPG_NUM])</f>
        <v>11</v>
      </c>
      <c r="C51" t="str">
        <f>_xlfn.XLOOKUP(FMP_Ranking[[#This Row],[FMP ID]],RawData[FMP_ID],RawData[FMP_NAME])</f>
        <v xml:space="preserve">City of Seguin Regional Detention Southwest of Seguin City Limits Project </v>
      </c>
      <c r="D51" t="str">
        <f>_xlfn.XLOOKUP(FMP_Ranking[[#This Row],[FMP ID]],RawData[FMP_ID],RawData[FMP_DESCR])</f>
        <v xml:space="preserve">Proposed regional detention detention project on Mays Creek. </v>
      </c>
      <c r="E51" s="247">
        <f>_xlfn.XLOOKUP(FMP_Ranking[[#This Row],[FMP ID]],RawData[FMP_ID],RawData[FMP_COST])</f>
        <v>2015000</v>
      </c>
      <c r="F51" s="344" t="str">
        <f>_xlfn.XLOOKUP(FMP_Ranking[[#This Row],[FMP ID]],RawData[FMP_ID],RawData[EMER_NEED])</f>
        <v>No</v>
      </c>
      <c r="G51" s="252">
        <f>IF(FMP_Ranking[[#This Row],[Emergency Need Raw]]="Yes",10,0)</f>
        <v>0</v>
      </c>
      <c r="H51" s="245">
        <f>_xlfn.XLOOKUP(FMP_Ranking[[#This Row],[FMP ID]],RawData[FMP_ID],RawData[STRUCT_100])</f>
        <v>20</v>
      </c>
      <c r="I51" s="245">
        <f>_xlfn.XLOOKUP(FMP_Ranking[[#This Row],[FMP ID]],RawData[FMP_ID],RawData[RES_STRUCT100])</f>
        <v>19</v>
      </c>
      <c r="J51">
        <f>_xlfn.XLOOKUP(FMP_Ranking[[#This Row],[FMP ID]],RawData[FMP_ID],RawData[POP100])</f>
        <v>42</v>
      </c>
      <c r="K51" s="245">
        <f>_xlfn.XLOOKUP(FMP_Ranking[[#This Row],[FMP ID]],RawData[FMP_ID],RawData[CRITFAC100])</f>
        <v>0</v>
      </c>
      <c r="L51">
        <f>_xlfn.XLOOKUP(FMP_Ranking[[#This Row],[FMP ID]],RawData[FMP_ID],RawData[LWC])</f>
        <v>1</v>
      </c>
      <c r="M51" s="245">
        <f>_xlfn.XLOOKUP(FMP_Ranking[[#This Row],[FMP ID]],RawData[FMP_ID],RawData[ROADCLS])</f>
        <v>0</v>
      </c>
      <c r="N51">
        <f>_xlfn.XLOOKUP(FMP_Ranking[[#This Row],[FMP ID]],RawData[FMP_ID],RawData[ROAD_MILES100])</f>
        <v>0.38838401436805731</v>
      </c>
      <c r="O51" s="245">
        <f>_xlfn.XLOOKUP(FMP_Ranking[[#This Row],[FMP ID]],RawData[FMP_ID],RawData[FARMACRE100])</f>
        <v>27.982461929321289</v>
      </c>
      <c r="P51">
        <f>_xlfn.XLOOKUP(FMP_Ranking[[#This Row],[FMP ID]],RawData[FMP_ID],RawData[REDSTRUCT100])</f>
        <v>4</v>
      </c>
      <c r="Q51" s="245">
        <f>_xlfn.XLOOKUP(FMP_Ranking[[#This Row],[FMP ID]],RawData[FMP_ID],RawData[REMSTRC100])</f>
        <v>8</v>
      </c>
      <c r="R51" s="258">
        <f>IF(FMP_Ranking[[#This Row],[Structures 100 Raw]]=0,0,(IF(FMP_Ranking[[#This Row],[Removed Structures 100 Raw]]&gt;FMP_Ranking[[#This Row],[Structures 100 Raw]],100,FMP_Ranking[[#This Row],[Removed Structures 100 Raw]]/FMP_Ranking[[#This Row],[Structures 100 Raw]]*100)))</f>
        <v>40</v>
      </c>
      <c r="S51" s="245">
        <f>_xlfn.XLOOKUP(FMP_Ranking[[#This Row],[FMP ID]],RawData[FMP_ID],RawData[REMRESSTRC100])</f>
        <v>8</v>
      </c>
      <c r="T51" s="245">
        <f>_xlfn.XLOOKUP(FMP_Ranking[[#This Row],[FMP ID]],RawData[FMP_ID],RawData[REMPOP100])</f>
        <v>19</v>
      </c>
      <c r="U51">
        <f>_xlfn.XLOOKUP(FMP_Ranking[[#This Row],[FMP ID]],RawData[FMP_ID],RawData[REMCRITFAC100])</f>
        <v>0</v>
      </c>
      <c r="V51" s="245">
        <f>_xlfn.XLOOKUP(FMP_Ranking[[#This Row],[FMP ID]],RawData[FMP_ID],RawData[REMLWC100])</f>
        <v>1</v>
      </c>
      <c r="W51" s="245">
        <f>_xlfn.XLOOKUP(FMP_Ranking[[#This Row],[FMP ID]],RawData[FMP_ID],RawData[REMROADCLS])</f>
        <v>0</v>
      </c>
      <c r="X51">
        <f>_xlfn.XLOOKUP(FMP_Ranking[[#This Row],[FMP ID]],RawData[FMP_ID],RawData[REMRDLEN100])</f>
        <v>1</v>
      </c>
      <c r="Y51" s="245">
        <f>_xlfn.XLOOKUP(FMP_Ranking[[#This Row],[FMP ID]],RawData[FMP_ID],RawData[REMFRMACRE100])</f>
        <v>0</v>
      </c>
      <c r="Z51" s="255">
        <f>_xlfn.XLOOKUP(FMP_Ranking[[#This Row],[FMP ID]],RawData[FMP_ID],RawData[COSTSTRUCT])</f>
        <v>252000</v>
      </c>
      <c r="AA51">
        <f>_xlfn.XLOOKUP(FMP_Ranking[[#This Row],[FMP ID]],RawData[FMP_ID],RawData[NATURE])</f>
        <v>2</v>
      </c>
      <c r="AB51" s="250">
        <f>_xlfn.XLOOKUP(FMP_Ranking[[#This Row],[FMP ID]],RawData[FMP_ID],RawData[BC_RATIO])</f>
        <v>1.169999957084656</v>
      </c>
      <c r="AC51">
        <f>IF(FMP_Ranking[[#This Row],[BCA Raw]]&gt;1,1,0)</f>
        <v>1</v>
      </c>
      <c r="AD51" s="250" t="str">
        <f>_xlfn.XLOOKUP(FMP_Ranking[[#This Row],[FMP ID]],RawData[FMP_ID],RawData[WATER_SUP])</f>
        <v>No</v>
      </c>
      <c r="AE51" s="257">
        <f>IF(FMP_Ranking[[#This Row],[Water Supply Raw]]="Yes",1,0)</f>
        <v>0</v>
      </c>
      <c r="AF51">
        <f>_xlfn.XLOOKUP(FMP_Ranking[[#This Row],[FMP ID]],RawData[FMP_ID],RawData[Average Flood Depth (100yr)])</f>
        <v>2.7999999523162842</v>
      </c>
      <c r="AG51" s="346" t="str">
        <f>_xlfn.XLOOKUP(FMP_Ranking[[#This Row],[FMP ID]],RawData[FMP_ID],RawData[PREPROJLOS])</f>
        <v>25-year</v>
      </c>
      <c r="AH51">
        <f>_xlfn.XLOOKUP(FMP_Ranking[[#This Row],[FMP ID]],RawData[FMP_ID],RawData[Score 1])</f>
        <v>8</v>
      </c>
      <c r="AI51" s="250">
        <f>_xlfn.XLOOKUP(FMP_Ranking[[#This Row],[FMP ID]],RawData[FMP_ID],RawData[Community Population Served])</f>
        <v>29433</v>
      </c>
      <c r="AJ51">
        <f>_xlfn.XLOOKUP(FMP_Ranking[[#This Row],[FMP ID]],RawData[FMP_ID],RawData[Flood Plain Population])</f>
        <v>65</v>
      </c>
      <c r="AK51" s="346" t="str">
        <f>_xlfn.XLOOKUP(FMP_Ranking[[#This Row],[FMP ID]],RawData[FMP_ID],RawData[Severity Ranking: Community Need (% Population)])</f>
        <v>25%-50% of project community affected</v>
      </c>
      <c r="AL51" s="252">
        <f>_xlfn.XLOOKUP(FMP_Ranking[[#This Row],[FMP ID]],RawData[FMP_ID],RawData[Score 2])</f>
        <v>4</v>
      </c>
      <c r="AM51">
        <f>_xlfn.XLOOKUP(FMP_Ranking[[#This Row],[FMP ID]],RawData[FMP_ID],RawData['# of Structures Removed from 1% Annual Chance FP])</f>
        <v>8</v>
      </c>
      <c r="AN51" t="str">
        <f>_xlfn.XLOOKUP(FMP_Ranking[[#This Row],[FMP ID]],RawData[FMP_ID],RawData[Flood Risk Reduction])</f>
        <v>Reduced risk to &lt;50% of structures in floodplain</v>
      </c>
      <c r="AO51">
        <f>_xlfn.XLOOKUP(FMP_Ranking[[#This Row],[FMP ID]],RawData[FMP_ID],RawData[[Score 3 ]])</f>
        <v>4</v>
      </c>
      <c r="AP51" s="250">
        <f>_xlfn.XLOOKUP(FMP_Ranking[[#This Row],[FMP ID]],RawData[FMP_ID],RawData['# of Structures with Reduced 1% Annual Chance Flood Risk])</f>
        <v>4</v>
      </c>
      <c r="AQ51">
        <f>_xlfn.XLOOKUP(FMP_Ranking[[#This Row],[FMP ID]],RawData[FMP_ID],RawData[Pre-Project Damage $])</f>
        <v>1815600</v>
      </c>
      <c r="AR51">
        <f>_xlfn.XLOOKUP(FMP_Ranking[[#This Row],[FMP ID]],RawData[FMP_ID],RawData[Post-Project Damage $])</f>
        <v>0</v>
      </c>
      <c r="AS51" t="str">
        <f>_xlfn.XLOOKUP(FMP_Ranking[[#This Row],[FMP ID]],RawData[FMP_ID],RawData[Flood Damage Reduction])</f>
        <v>Flood damage reduction &gt;95%</v>
      </c>
      <c r="AT51" s="252">
        <f>_xlfn.XLOOKUP(FMP_Ranking[[#This Row],[FMP ID]],RawData[FMP_ID],RawData[Score 4])</f>
        <v>10</v>
      </c>
      <c r="AU51">
        <f>_xlfn.XLOOKUP(FMP_Ranking[[#This Row],[FMP ID]],RawData[FMP_ID],RawData['# of Critical Faciliites Removed from 1% Annual Chance FP])</f>
        <v>0</v>
      </c>
      <c r="AV51" t="str">
        <f>_xlfn.XLOOKUP(FMP_Ranking[[#This Row],[FMP ID]],RawData[FMP_ID],RawData[Reduction in Critical Facilities Flood Risk])</f>
        <v>Reduced risk for 0 structures in floodplain</v>
      </c>
      <c r="AW51">
        <f>_xlfn.XLOOKUP(FMP_Ranking[[#This Row],[FMP ID]],RawData[FMP_ID],RawData[Score 5])</f>
        <v>0</v>
      </c>
      <c r="AX51" s="250">
        <f>_xlfn.XLOOKUP(FMP_Ranking[[#This Row],[FMP ID]],RawData[FMP_ID],RawData[Adjusted Injurt Risk (%)])</f>
        <v>27</v>
      </c>
      <c r="AY51" t="str">
        <f>_xlfn.XLOOKUP(FMP_Ranking[[#This Row],[FMP ID]],RawData[FMP_ID],RawData[Life and Safety Ranking (Injury/Loss of Life)2])</f>
        <v>Life/injury risk percentage &gt;20%</v>
      </c>
      <c r="AZ51" s="252">
        <f>_xlfn.XLOOKUP(FMP_Ranking[[#This Row],[FMP ID]],RawData[FMP_ID],RawData[Score 6])</f>
        <v>4</v>
      </c>
      <c r="BA51">
        <f>_xlfn.XLOOKUP(FMP_Ranking[[#This Row],[FMP ID]],RawData[FMP_ID],RawData[Water Supply Benefit in Acre-Feet])</f>
        <v>0</v>
      </c>
      <c r="BB51">
        <f>_xlfn.XLOOKUP(FMP_Ranking[[#This Row],[FMP ID]],RawData[FMP_ID],RawData[SourceID])</f>
        <v>0</v>
      </c>
      <c r="BC51">
        <f>_xlfn.XLOOKUP(FMP_Ranking[[#This Row],[FMP ID]],RawData[FMP_ID],RawData[WMS_ID])</f>
        <v>0</v>
      </c>
      <c r="BD51" t="str">
        <f>_xlfn.XLOOKUP(FMP_Ranking[[#This Row],[FMP ID]],RawData[FMP_ID],RawData[Water Supply Yield Ranking])</f>
        <v>No impact on water supply</v>
      </c>
      <c r="BE51">
        <f>_xlfn.XLOOKUP(FMP_Ranking[[#This Row],[FMP ID]],RawData[FMP_ID],RawData[Score 7])</f>
        <v>0</v>
      </c>
      <c r="BF51" s="250">
        <f>_xlfn.XLOOKUP(FMP_Ranking[[#This Row],[FMP ID]],RawData[FMP_ID],RawData[SVI])</f>
        <v>0.49369999766349792</v>
      </c>
      <c r="BG51" t="str">
        <f>_xlfn.XLOOKUP(FMP_Ranking[[#This Row],[FMP ID]],RawData[FMP_ID],RawData[Social Vulnerability Ranking])</f>
        <v>SVI between 0.25-0.5 (low to moderate vulnerability)</v>
      </c>
      <c r="BH51" s="252">
        <f>_xlfn.XLOOKUP(FMP_Ranking[[#This Row],[FMP ID]],RawData[FMP_ID],RawData[Score 8])</f>
        <v>4</v>
      </c>
      <c r="BI51">
        <f>_xlfn.XLOOKUP(FMP_Ranking[[#This Row],[FMP ID]],RawData[FMP_ID],RawData[% Nature Based Solution by Cost])</f>
        <v>1.9999999552965161E-2</v>
      </c>
      <c r="BJ51" t="str">
        <f>_xlfn.XLOOKUP(FMP_Ranking[[#This Row],[FMP ID]],RawData[FMP_ID],RawData[Nature-Based Solutions Ranking])</f>
        <v>&lt;25% of the project cost is nature-based</v>
      </c>
      <c r="BK51">
        <f>_xlfn.XLOOKUP(FMP_Ranking[[#This Row],[FMP ID]],RawData[FMP_ID],RawData[Score 9])</f>
        <v>1</v>
      </c>
      <c r="BL51" s="250" t="str">
        <f>_xlfn.XLOOKUP(FMP_Ranking[[#This Row],[FMP ID]],RawData[FMP_ID],RawData[Multiple Benefits Description])</f>
        <v>Prevent overtopping of Guadalupe River Dr, reduce severity and frequency of flooding along Mays Creek</v>
      </c>
      <c r="BM51" t="str">
        <f>_xlfn.XLOOKUP(FMP_Ranking[[#This Row],[FMP ID]],RawData[FMP_ID],RawData[Multiple Benefit Ranking])</f>
        <v>Project delivers benefits in 2 wider benefit categories</v>
      </c>
      <c r="BN51" s="252">
        <f>_xlfn.XLOOKUP(FMP_Ranking[[#This Row],[FMP ID]],RawData[FMP_ID],RawData[Score 10])</f>
        <v>4</v>
      </c>
      <c r="BO51">
        <f>_xlfn.XLOOKUP(FMP_Ranking[[#This Row],[FMP ID]],RawData[FMP_ID],RawData[O&amp;M Cost (Annual)])</f>
        <v>10000</v>
      </c>
      <c r="BP51" t="str">
        <f>_xlfn.XLOOKUP(FMP_Ranking[[#This Row],[FMP ID]],RawData[FMP_ID],RawData[Operations and Maintenance Ranking])</f>
        <v>Project requires regular, ongoing operation and maintenance; and/or O&amp;M requirements are well defined (Regular);</v>
      </c>
      <c r="BQ51">
        <f>_xlfn.XLOOKUP(FMP_Ranking[[#This Row],[FMP ID]],RawData[FMP_ID],RawData[Score 11])</f>
        <v>7</v>
      </c>
      <c r="BR51" s="250" t="str">
        <f>_xlfn.XLOOKUP(FMP_Ranking[[#This Row],[FMP ID]],RawData[FMP_ID],RawData[Administrative, Regulatory and Other Obstacle Ranking])</f>
        <v>Project has few administrative, regulatory and implementation limitations / requirements</v>
      </c>
      <c r="BS51" s="252">
        <f>_xlfn.XLOOKUP(FMP_Ranking[[#This Row],[FMP ID]],RawData[FMP_ID],RawData[Score 12])</f>
        <v>10</v>
      </c>
      <c r="BT51" t="str">
        <f>_xlfn.XLOOKUP(FMP_Ranking[[#This Row],[FMP ID]],RawData[FMP_ID],RawData[Environmental Benefit Ranking])</f>
        <v>Project does not provide any environmental benefits</v>
      </c>
      <c r="BU51">
        <f>_xlfn.XLOOKUP(FMP_Ranking[[#This Row],[FMP ID]],RawData[FMP_ID],RawData[Score 13])</f>
        <v>0</v>
      </c>
      <c r="BV51" s="250" t="str">
        <f>_xlfn.XLOOKUP(FMP_Ranking[[#This Row],[FMP ID]],RawData[FMP_ID],RawData[Environmental Impact Ranking])</f>
        <v>Project will have adverse environmental impacts in 1 environmental category</v>
      </c>
      <c r="BW51" s="252">
        <f>_xlfn.XLOOKUP(FMP_Ranking[[#This Row],[FMP ID]],RawData[FMP_ID],RawData[Score 14])</f>
        <v>6</v>
      </c>
      <c r="BX51">
        <f>_xlfn.XLOOKUP(FMP_Ranking[[#This Row],[FMP ID]],RawData[FMP_ID],RawData[Traffic Count for LWC Project])</f>
        <v>0</v>
      </c>
      <c r="BY51"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51">
        <f>_xlfn.XLOOKUP(FMP_Ranking[[#This Row],[FMP ID]],RawData[FMP_ID],RawData[Score 15])</f>
        <v>4</v>
      </c>
      <c r="CA51" s="250"/>
      <c r="CB5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4.9423412885559435</v>
      </c>
      <c r="CC51" s="263">
        <f>_xlfn.RANK.EQ(FMP_Ranking[[#This Row],[Weighted Score Based on Normalized Reported Factors]],FMP_Ranking[Weighted Score Based on Normalized Reported Factors],0)</f>
        <v>71</v>
      </c>
      <c r="CD5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66</v>
      </c>
      <c r="CE5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13.250000000000002</v>
      </c>
      <c r="CF51">
        <f>_xlfn.RANK.EQ(FMP_Ranking[[#This Row],[Project Details Weighted Score]],FMP_Ranking[Project Details Weighted Score],0)</f>
        <v>36</v>
      </c>
      <c r="CG51" s="262">
        <f>FMP_Ranking[[#This Row],[Project Details Weighted Score]]+FMP_Ranking[[#This Row],[Weighted Score Based on Normalized Reported Factors]]</f>
        <v>18.192341288555944</v>
      </c>
      <c r="CH51" s="245">
        <f>_xlfn.RANK.EQ(FMP_Ranking[[#This Row],[Total Score]],FMP_Ranking[Total Score],0)</f>
        <v>45</v>
      </c>
      <c r="CI5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4.9423412885559435</v>
      </c>
      <c r="CJ51" s="239"/>
      <c r="CK51" s="239"/>
      <c r="CT51"/>
    </row>
    <row r="52" spans="1:98" ht="12" customHeight="1" x14ac:dyDescent="0.25">
      <c r="A52" t="s">
        <v>1795</v>
      </c>
      <c r="B52">
        <f>_xlfn.XLOOKUP(FMP_Ranking[[#This Row],[FMP ID]],RawData[FMP_ID],RawData[RFPG_NUM])</f>
        <v>12</v>
      </c>
      <c r="C52" t="str">
        <f>_xlfn.XLOOKUP(FMP_Ranking[[#This Row],[FMP ID]],RawData[FMP_ID],RawData[FMP_NAME])</f>
        <v>Symphony Lane Voluntary Property Acquisition</v>
      </c>
      <c r="D52" t="str">
        <f>_xlfn.XLOOKUP(FMP_Ranking[[#This Row],[FMP ID]],RawData[FMP_ID],RawData[FMP_DESCR])</f>
        <v>Purchase 32 properties located west of the San Antonio River Symphony Reach, and along Pyron Ave and Symphony Lane.</v>
      </c>
      <c r="E52" s="247">
        <f>_xlfn.XLOOKUP(FMP_Ranking[[#This Row],[FMP ID]],RawData[FMP_ID],RawData[FMP_COST])</f>
        <v>33019314</v>
      </c>
      <c r="F52" s="344" t="str">
        <f>_xlfn.XLOOKUP(FMP_Ranking[[#This Row],[FMP ID]],RawData[FMP_ID],RawData[EMER_NEED])</f>
        <v>Yes</v>
      </c>
      <c r="G52" s="252">
        <f>IF(FMP_Ranking[[#This Row],[Emergency Need Raw]]="Yes",10,0)</f>
        <v>10</v>
      </c>
      <c r="H52" s="245">
        <f>_xlfn.XLOOKUP(FMP_Ranking[[#This Row],[FMP ID]],RawData[FMP_ID],RawData[STRUCT_100])</f>
        <v>45</v>
      </c>
      <c r="I52" s="245">
        <f>_xlfn.XLOOKUP(FMP_Ranking[[#This Row],[FMP ID]],RawData[FMP_ID],RawData[RES_STRUCT100])</f>
        <v>42</v>
      </c>
      <c r="J52">
        <f>_xlfn.XLOOKUP(FMP_Ranking[[#This Row],[FMP ID]],RawData[FMP_ID],RawData[POP100])</f>
        <v>175</v>
      </c>
      <c r="K52" s="245">
        <f>_xlfn.XLOOKUP(FMP_Ranking[[#This Row],[FMP ID]],RawData[FMP_ID],RawData[CRITFAC100])</f>
        <v>0</v>
      </c>
      <c r="L52">
        <f>_xlfn.XLOOKUP(FMP_Ranking[[#This Row],[FMP ID]],RawData[FMP_ID],RawData[LWC])</f>
        <v>3</v>
      </c>
      <c r="M52" s="245">
        <f>_xlfn.XLOOKUP(FMP_Ranking[[#This Row],[FMP ID]],RawData[FMP_ID],RawData[ROADCLS])</f>
        <v>4</v>
      </c>
      <c r="N52">
        <f>_xlfn.XLOOKUP(FMP_Ranking[[#This Row],[FMP ID]],RawData[FMP_ID],RawData[ROAD_MILES100])</f>
        <v>1.2400000095367429</v>
      </c>
      <c r="O52" s="245">
        <f>_xlfn.XLOOKUP(FMP_Ranking[[#This Row],[FMP ID]],RawData[FMP_ID],RawData[FARMACRE100])</f>
        <v>1.681489944458008</v>
      </c>
      <c r="P52">
        <f>_xlfn.XLOOKUP(FMP_Ranking[[#This Row],[FMP ID]],RawData[FMP_ID],RawData[REDSTRUCT100])</f>
        <v>0</v>
      </c>
      <c r="Q52" s="245">
        <f>_xlfn.XLOOKUP(FMP_Ranking[[#This Row],[FMP ID]],RawData[FMP_ID],RawData[REMSTRC100])</f>
        <v>28</v>
      </c>
      <c r="R52" s="258">
        <f>IF(FMP_Ranking[[#This Row],[Structures 100 Raw]]=0,0,(IF(FMP_Ranking[[#This Row],[Removed Structures 100 Raw]]&gt;FMP_Ranking[[#This Row],[Structures 100 Raw]],100,FMP_Ranking[[#This Row],[Removed Structures 100 Raw]]/FMP_Ranking[[#This Row],[Structures 100 Raw]]*100)))</f>
        <v>62.222222222222221</v>
      </c>
      <c r="S52" s="245">
        <f>_xlfn.XLOOKUP(FMP_Ranking[[#This Row],[FMP ID]],RawData[FMP_ID],RawData[REMRESSTRC100])</f>
        <v>0</v>
      </c>
      <c r="T52" s="245">
        <f>_xlfn.XLOOKUP(FMP_Ranking[[#This Row],[FMP ID]],RawData[FMP_ID],RawData[REMPOP100])</f>
        <v>84</v>
      </c>
      <c r="U52">
        <f>_xlfn.XLOOKUP(FMP_Ranking[[#This Row],[FMP ID]],RawData[FMP_ID],RawData[REMCRITFAC100])</f>
        <v>0</v>
      </c>
      <c r="V52" s="245">
        <f>_xlfn.XLOOKUP(FMP_Ranking[[#This Row],[FMP ID]],RawData[FMP_ID],RawData[REMLWC100])</f>
        <v>0</v>
      </c>
      <c r="W52" s="245">
        <f>_xlfn.XLOOKUP(FMP_Ranking[[#This Row],[FMP ID]],RawData[FMP_ID],RawData[REMROADCLS])</f>
        <v>0</v>
      </c>
      <c r="X52">
        <f>_xlfn.XLOOKUP(FMP_Ranking[[#This Row],[FMP ID]],RawData[FMP_ID],RawData[REMRDLEN100])</f>
        <v>2</v>
      </c>
      <c r="Y52" s="245">
        <f>_xlfn.XLOOKUP(FMP_Ranking[[#This Row],[FMP ID]],RawData[FMP_ID],RawData[REMFRMACRE100])</f>
        <v>5.0444598197937012</v>
      </c>
      <c r="Z52" s="255">
        <f>_xlfn.XLOOKUP(FMP_Ranking[[#This Row],[FMP ID]],RawData[FMP_ID],RawData[COSTSTRUCT])</f>
        <v>0</v>
      </c>
      <c r="AA52">
        <f>_xlfn.XLOOKUP(FMP_Ranking[[#This Row],[FMP ID]],RawData[FMP_ID],RawData[NATURE])</f>
        <v>0</v>
      </c>
      <c r="AB52" s="250">
        <f>_xlfn.XLOOKUP(FMP_Ranking[[#This Row],[FMP ID]],RawData[FMP_ID],RawData[BC_RATIO])</f>
        <v>0.40000000596046448</v>
      </c>
      <c r="AC52">
        <f>IF(FMP_Ranking[[#This Row],[BCA Raw]]&gt;1,1,0)</f>
        <v>0</v>
      </c>
      <c r="AD52" s="250" t="str">
        <f>_xlfn.XLOOKUP(FMP_Ranking[[#This Row],[FMP ID]],RawData[FMP_ID],RawData[WATER_SUP])</f>
        <v>No</v>
      </c>
      <c r="AE52" s="257">
        <f>IF(FMP_Ranking[[#This Row],[Water Supply Raw]]="Yes",1,0)</f>
        <v>0</v>
      </c>
      <c r="AF52">
        <f>_xlfn.XLOOKUP(FMP_Ranking[[#This Row],[FMP ID]],RawData[FMP_ID],RawData[Average Flood Depth (100yr)])</f>
        <v>2.5</v>
      </c>
      <c r="AG52" s="346" t="str">
        <f>_xlfn.XLOOKUP(FMP_Ranking[[#This Row],[FMP ID]],RawData[FMP_ID],RawData[PREPROJLOS])</f>
        <v>Unknown</v>
      </c>
      <c r="AH52">
        <f>_xlfn.XLOOKUP(FMP_Ranking[[#This Row],[FMP ID]],RawData[FMP_ID],RawData[Score 1])</f>
        <v>10</v>
      </c>
      <c r="AI52" s="250">
        <f>_xlfn.XLOOKUP(FMP_Ranking[[#This Row],[FMP ID]],RawData[FMP_ID],RawData[Community Population Served])</f>
        <v>1555370</v>
      </c>
      <c r="AJ52">
        <f>_xlfn.XLOOKUP(FMP_Ranking[[#This Row],[FMP ID]],RawData[FMP_ID],RawData[Flood Plain Population])</f>
        <v>135</v>
      </c>
      <c r="AK52" s="346" t="str">
        <f>_xlfn.XLOOKUP(FMP_Ranking[[#This Row],[FMP ID]],RawData[FMP_ID],RawData[Severity Ranking: Community Need (% Population)])</f>
        <v>&lt;25% of project community affected</v>
      </c>
      <c r="AL52" s="252">
        <f>_xlfn.XLOOKUP(FMP_Ranking[[#This Row],[FMP ID]],RawData[FMP_ID],RawData[Score 2])</f>
        <v>1</v>
      </c>
      <c r="AM52">
        <f>_xlfn.XLOOKUP(FMP_Ranking[[#This Row],[FMP ID]],RawData[FMP_ID],RawData['# of Structures Removed from 1% Annual Chance FP])</f>
        <v>28</v>
      </c>
      <c r="AN52" t="str">
        <f>_xlfn.XLOOKUP(FMP_Ranking[[#This Row],[FMP ID]],RawData[FMP_ID],RawData[Flood Risk Reduction])</f>
        <v>Reduced risk to &gt;75% of structures in floodplain</v>
      </c>
      <c r="AO52">
        <f>_xlfn.XLOOKUP(FMP_Ranking[[#This Row],[FMP ID]],RawData[FMP_ID],RawData[[Score 3 ]])</f>
        <v>10</v>
      </c>
      <c r="AP52" s="250">
        <f>_xlfn.XLOOKUP(FMP_Ranking[[#This Row],[FMP ID]],RawData[FMP_ID],RawData['# of Structures with Reduced 1% Annual Chance Flood Risk])</f>
        <v>45</v>
      </c>
      <c r="AQ52">
        <f>_xlfn.XLOOKUP(FMP_Ranking[[#This Row],[FMP ID]],RawData[FMP_ID],RawData[Pre-Project Damage $])</f>
        <v>0</v>
      </c>
      <c r="AR52">
        <f>_xlfn.XLOOKUP(FMP_Ranking[[#This Row],[FMP ID]],RawData[FMP_ID],RawData[Post-Project Damage $])</f>
        <v>0</v>
      </c>
      <c r="AS52">
        <f>_xlfn.XLOOKUP(FMP_Ranking[[#This Row],[FMP ID]],RawData[FMP_ID],RawData[Flood Damage Reduction])</f>
        <v>0</v>
      </c>
      <c r="AT52" s="252">
        <f>_xlfn.XLOOKUP(FMP_Ranking[[#This Row],[FMP ID]],RawData[FMP_ID],RawData[Score 4])</f>
        <v>0</v>
      </c>
      <c r="AU52">
        <f>_xlfn.XLOOKUP(FMP_Ranking[[#This Row],[FMP ID]],RawData[FMP_ID],RawData['# of Critical Faciliites Removed from 1% Annual Chance FP])</f>
        <v>0</v>
      </c>
      <c r="AV52" t="str">
        <f>_xlfn.XLOOKUP(FMP_Ranking[[#This Row],[FMP ID]],RawData[FMP_ID],RawData[Reduction in Critical Facilities Flood Risk])</f>
        <v>Reduced risk for 0 structures in floodplain</v>
      </c>
      <c r="AW52">
        <f>_xlfn.XLOOKUP(FMP_Ranking[[#This Row],[FMP ID]],RawData[FMP_ID],RawData[Score 5])</f>
        <v>0</v>
      </c>
      <c r="AX52" s="250">
        <f>_xlfn.XLOOKUP(FMP_Ranking[[#This Row],[FMP ID]],RawData[FMP_ID],RawData[Adjusted Injurt Risk (%)])</f>
        <v>103.5</v>
      </c>
      <c r="AY52" t="str">
        <f>_xlfn.XLOOKUP(FMP_Ranking[[#This Row],[FMP ID]],RawData[FMP_ID],RawData[Life and Safety Ranking (Injury/Loss of Life)2])</f>
        <v>Life/injury risk percentage &gt;50%</v>
      </c>
      <c r="AZ52" s="252">
        <f>_xlfn.XLOOKUP(FMP_Ranking[[#This Row],[FMP ID]],RawData[FMP_ID],RawData[Score 6])</f>
        <v>10</v>
      </c>
      <c r="BA52">
        <f>_xlfn.XLOOKUP(FMP_Ranking[[#This Row],[FMP ID]],RawData[FMP_ID],RawData[Water Supply Benefit in Acre-Feet])</f>
        <v>0</v>
      </c>
      <c r="BB52">
        <f>_xlfn.XLOOKUP(FMP_Ranking[[#This Row],[FMP ID]],RawData[FMP_ID],RawData[SourceID])</f>
        <v>0</v>
      </c>
      <c r="BC52">
        <f>_xlfn.XLOOKUP(FMP_Ranking[[#This Row],[FMP ID]],RawData[FMP_ID],RawData[WMS_ID])</f>
        <v>0</v>
      </c>
      <c r="BD52" t="str">
        <f>_xlfn.XLOOKUP(FMP_Ranking[[#This Row],[FMP ID]],RawData[FMP_ID],RawData[Water Supply Yield Ranking])</f>
        <v>No impact on water supply</v>
      </c>
      <c r="BE52">
        <f>_xlfn.XLOOKUP(FMP_Ranking[[#This Row],[FMP ID]],RawData[FMP_ID],RawData[Score 7])</f>
        <v>0</v>
      </c>
      <c r="BF52" s="250">
        <f>_xlfn.XLOOKUP(FMP_Ranking[[#This Row],[FMP ID]],RawData[FMP_ID],RawData[SVI])</f>
        <v>0.97979998588562012</v>
      </c>
      <c r="BG52" t="str">
        <f>_xlfn.XLOOKUP(FMP_Ranking[[#This Row],[FMP ID]],RawData[FMP_ID],RawData[Social Vulnerability Ranking])</f>
        <v>SVI between 0.25-0.5 (low to moderate vulnerability)</v>
      </c>
      <c r="BH52" s="252">
        <f>_xlfn.XLOOKUP(FMP_Ranking[[#This Row],[FMP ID]],RawData[FMP_ID],RawData[Score 8])</f>
        <v>4</v>
      </c>
      <c r="BI52">
        <f>_xlfn.XLOOKUP(FMP_Ranking[[#This Row],[FMP ID]],RawData[FMP_ID],RawData[% Nature Based Solution by Cost])</f>
        <v>0</v>
      </c>
      <c r="BJ52" t="str">
        <f>_xlfn.XLOOKUP(FMP_Ranking[[#This Row],[FMP ID]],RawData[FMP_ID],RawData[Nature-Based Solutions Ranking])</f>
        <v>&lt;25% of the project cost is nature-based</v>
      </c>
      <c r="BK52">
        <f>_xlfn.XLOOKUP(FMP_Ranking[[#This Row],[FMP ID]],RawData[FMP_ID],RawData[Score 9])</f>
        <v>1</v>
      </c>
      <c r="BL52" s="250" t="str">
        <f>_xlfn.XLOOKUP(FMP_Ranking[[#This Row],[FMP ID]],RawData[FMP_ID],RawData[Multiple Benefits Description])</f>
        <v xml:space="preserve">Social and quality of life </v>
      </c>
      <c r="BM52" t="str">
        <f>_xlfn.XLOOKUP(FMP_Ranking[[#This Row],[FMP ID]],RawData[FMP_ID],RawData[Multiple Benefit Ranking])</f>
        <v>Project delivers benefits in only 1 wider benefit category</v>
      </c>
      <c r="BN52" s="252">
        <f>_xlfn.XLOOKUP(FMP_Ranking[[#This Row],[FMP ID]],RawData[FMP_ID],RawData[Score 10])</f>
        <v>1</v>
      </c>
      <c r="BO52">
        <f>_xlfn.XLOOKUP(FMP_Ranking[[#This Row],[FMP ID]],RawData[FMP_ID],RawData[O&amp;M Cost (Annual)])</f>
        <v>0</v>
      </c>
      <c r="BP52">
        <f>_xlfn.XLOOKUP(FMP_Ranking[[#This Row],[FMP ID]],RawData[FMP_ID],RawData[Operations and Maintenance Ranking])</f>
        <v>0</v>
      </c>
      <c r="BQ52">
        <f>_xlfn.XLOOKUP(FMP_Ranking[[#This Row],[FMP ID]],RawData[FMP_ID],RawData[Score 11])</f>
        <v>0</v>
      </c>
      <c r="BR52" s="250" t="str">
        <f>_xlfn.XLOOKUP(FMP_Ranking[[#This Row],[FMP ID]],RawData[FMP_ID],RawData[Administrative, Regulatory and Other Obstacle Ranking])</f>
        <v>Project has a typical number of administrative, regulatory and limitations / requirements</v>
      </c>
      <c r="BS52" s="252">
        <f>_xlfn.XLOOKUP(FMP_Ranking[[#This Row],[FMP ID]],RawData[FMP_ID],RawData[Score 12])</f>
        <v>6</v>
      </c>
      <c r="BT52" t="str">
        <f>_xlfn.XLOOKUP(FMP_Ranking[[#This Row],[FMP ID]],RawData[FMP_ID],RawData[Environmental Benefit Ranking])</f>
        <v>Project does not provide any environmental benefits</v>
      </c>
      <c r="BU52">
        <f>_xlfn.XLOOKUP(FMP_Ranking[[#This Row],[FMP ID]],RawData[FMP_ID],RawData[Score 13])</f>
        <v>0</v>
      </c>
      <c r="BV52" s="250" t="str">
        <f>_xlfn.XLOOKUP(FMP_Ranking[[#This Row],[FMP ID]],RawData[FMP_ID],RawData[Environmental Impact Ranking])</f>
        <v>Project has no adverse environmental impacts</v>
      </c>
      <c r="BW52" s="252">
        <f>_xlfn.XLOOKUP(FMP_Ranking[[#This Row],[FMP ID]],RawData[FMP_ID],RawData[Score 14])</f>
        <v>10</v>
      </c>
      <c r="BX52">
        <f>_xlfn.XLOOKUP(FMP_Ranking[[#This Row],[FMP ID]],RawData[FMP_ID],RawData[Traffic Count for LWC Project])</f>
        <v>0</v>
      </c>
      <c r="BY52" t="str">
        <f>_xlfn.XLOOKUP(FMP_Ranking[[#This Row],[FMP ID]],RawData[FMP_ID],RawData[Mobility Ranking])</f>
        <v>Project provides no change to major, minor, or emergency access routes in the project area.</v>
      </c>
      <c r="BZ52">
        <f>_xlfn.XLOOKUP(FMP_Ranking[[#This Row],[FMP ID]],RawData[FMP_ID],RawData[Score 15])</f>
        <v>0</v>
      </c>
      <c r="CA52" s="250"/>
      <c r="CB5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6.3195961768909088</v>
      </c>
      <c r="CC52" s="263">
        <f>_xlfn.RANK.EQ(FMP_Ranking[[#This Row],[Weighted Score Based on Normalized Reported Factors]],FMP_Ranking[Weighted Score Based on Normalized Reported Factors],0)</f>
        <v>56</v>
      </c>
      <c r="CD5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53</v>
      </c>
      <c r="CE5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11.25</v>
      </c>
      <c r="CF52">
        <f>_xlfn.RANK.EQ(FMP_Ranking[[#This Row],[Project Details Weighted Score]],FMP_Ranking[Project Details Weighted Score],0)</f>
        <v>61</v>
      </c>
      <c r="CG52" s="262">
        <f>FMP_Ranking[[#This Row],[Project Details Weighted Score]]+FMP_Ranking[[#This Row],[Weighted Score Based on Normalized Reported Factors]]</f>
        <v>17.569596176890908</v>
      </c>
      <c r="CH52" s="245">
        <f>_xlfn.RANK.EQ(FMP_Ranking[[#This Row],[Total Score]],FMP_Ranking[Total Score],0)</f>
        <v>46</v>
      </c>
      <c r="CI5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6.3195961768909088</v>
      </c>
      <c r="CJ52" s="239"/>
      <c r="CK52" s="239"/>
      <c r="CT52"/>
    </row>
    <row r="53" spans="1:98" ht="12" customHeight="1" x14ac:dyDescent="0.25">
      <c r="A53" t="s">
        <v>282</v>
      </c>
      <c r="B53">
        <f>_xlfn.XLOOKUP(FMP_Ranking[[#This Row],[FMP ID]],RawData[FMP_ID],RawData[RFPG_NUM])</f>
        <v>1</v>
      </c>
      <c r="C53" t="str">
        <f>_xlfn.XLOOKUP(FMP_Ranking[[#This Row],[FMP ID]],RawData[FMP_ID],RawData[FMP_NAME])</f>
        <v>Brenda Hursh Enhancement Project (City of Wichita Falls)</v>
      </c>
      <c r="D53" t="str">
        <f>_xlfn.XLOOKUP(FMP_Ranking[[#This Row],[FMP ID]],RawData[FMP_ID],RawData[FMP_DESCR])</f>
        <v>Install a bypass system that will intercept flow from Brenda Hursh Creek and Brenda Hursh Channel at their respective Weeks Street Road crossings and convey the runoff to the west through a proposed pipe system</v>
      </c>
      <c r="E53" s="247">
        <f>_xlfn.XLOOKUP(FMP_Ranking[[#This Row],[FMP ID]],RawData[FMP_ID],RawData[FMP_COST])</f>
        <v>4151000</v>
      </c>
      <c r="F53" s="344" t="str">
        <f>_xlfn.XLOOKUP(FMP_Ranking[[#This Row],[FMP ID]],RawData[FMP_ID],RawData[EMER_NEED])</f>
        <v>No</v>
      </c>
      <c r="G53" s="252">
        <f>IF(FMP_Ranking[[#This Row],[Emergency Need Raw]]="Yes",10,0)</f>
        <v>0</v>
      </c>
      <c r="H53" s="245">
        <f>_xlfn.XLOOKUP(FMP_Ranking[[#This Row],[FMP ID]],RawData[FMP_ID],RawData[STRUCT_100])</f>
        <v>114</v>
      </c>
      <c r="I53" s="245">
        <f>_xlfn.XLOOKUP(FMP_Ranking[[#This Row],[FMP ID]],RawData[FMP_ID],RawData[RES_STRUCT100])</f>
        <v>114</v>
      </c>
      <c r="J53">
        <f>_xlfn.XLOOKUP(FMP_Ranking[[#This Row],[FMP ID]],RawData[FMP_ID],RawData[POP100])</f>
        <v>342</v>
      </c>
      <c r="K53" s="245">
        <f>_xlfn.XLOOKUP(FMP_Ranking[[#This Row],[FMP ID]],RawData[FMP_ID],RawData[CRITFAC100])</f>
        <v>0</v>
      </c>
      <c r="L53">
        <f>_xlfn.XLOOKUP(FMP_Ranking[[#This Row],[FMP ID]],RawData[FMP_ID],RawData[LWC])</f>
        <v>4</v>
      </c>
      <c r="M53" s="245">
        <f>_xlfn.XLOOKUP(FMP_Ranking[[#This Row],[FMP ID]],RawData[FMP_ID],RawData[ROADCLS])</f>
        <v>4</v>
      </c>
      <c r="N53">
        <f>_xlfn.XLOOKUP(FMP_Ranking[[#This Row],[FMP ID]],RawData[FMP_ID],RawData[ROAD_MILES100])</f>
        <v>3.5123846530914311</v>
      </c>
      <c r="O53" s="245">
        <f>_xlfn.XLOOKUP(FMP_Ranking[[#This Row],[FMP ID]],RawData[FMP_ID],RawData[FARMACRE100])</f>
        <v>0</v>
      </c>
      <c r="P53">
        <f>_xlfn.XLOOKUP(FMP_Ranking[[#This Row],[FMP ID]],RawData[FMP_ID],RawData[REDSTRUCT100])</f>
        <v>7</v>
      </c>
      <c r="Q53" s="245">
        <f>_xlfn.XLOOKUP(FMP_Ranking[[#This Row],[FMP ID]],RawData[FMP_ID],RawData[REMSTRC100])</f>
        <v>64</v>
      </c>
      <c r="R53" s="258">
        <f>IF(FMP_Ranking[[#This Row],[Structures 100 Raw]]=0,0,(IF(FMP_Ranking[[#This Row],[Removed Structures 100 Raw]]&gt;FMP_Ranking[[#This Row],[Structures 100 Raw]],100,FMP_Ranking[[#This Row],[Removed Structures 100 Raw]]/FMP_Ranking[[#This Row],[Structures 100 Raw]]*100)))</f>
        <v>56.140350877192979</v>
      </c>
      <c r="S53" s="245">
        <f>_xlfn.XLOOKUP(FMP_Ranking[[#This Row],[FMP ID]],RawData[FMP_ID],RawData[REMRESSTRC100])</f>
        <v>64</v>
      </c>
      <c r="T53" s="245">
        <f>_xlfn.XLOOKUP(FMP_Ranking[[#This Row],[FMP ID]],RawData[FMP_ID],RawData[REMPOP100])</f>
        <v>192</v>
      </c>
      <c r="U53">
        <f>_xlfn.XLOOKUP(FMP_Ranking[[#This Row],[FMP ID]],RawData[FMP_ID],RawData[REMCRITFAC100])</f>
        <v>0</v>
      </c>
      <c r="V53" s="245">
        <f>_xlfn.XLOOKUP(FMP_Ranking[[#This Row],[FMP ID]],RawData[FMP_ID],RawData[REMLWC100])</f>
        <v>0</v>
      </c>
      <c r="W53" s="245">
        <f>_xlfn.XLOOKUP(FMP_Ranking[[#This Row],[FMP ID]],RawData[FMP_ID],RawData[REMROADCLS])</f>
        <v>0</v>
      </c>
      <c r="X53">
        <f>_xlfn.XLOOKUP(FMP_Ranking[[#This Row],[FMP ID]],RawData[FMP_ID],RawData[REMRDLEN100])</f>
        <v>1</v>
      </c>
      <c r="Y53" s="245">
        <f>_xlfn.XLOOKUP(FMP_Ranking[[#This Row],[FMP ID]],RawData[FMP_ID],RawData[REMFRMACRE100])</f>
        <v>0</v>
      </c>
      <c r="Z53" s="255">
        <f>_xlfn.XLOOKUP(FMP_Ranking[[#This Row],[FMP ID]],RawData[FMP_ID],RawData[COSTSTRUCT])</f>
        <v>64865</v>
      </c>
      <c r="AA53">
        <f>_xlfn.XLOOKUP(FMP_Ranking[[#This Row],[FMP ID]],RawData[FMP_ID],RawData[NATURE])</f>
        <v>8.5</v>
      </c>
      <c r="AB53" s="250">
        <f>_xlfn.XLOOKUP(FMP_Ranking[[#This Row],[FMP ID]],RawData[FMP_ID],RawData[BC_RATIO])</f>
        <v>1.1000000238418579</v>
      </c>
      <c r="AC53">
        <f>IF(FMP_Ranking[[#This Row],[BCA Raw]]&gt;1,1,0)</f>
        <v>1</v>
      </c>
      <c r="AD53" s="250" t="str">
        <f>_xlfn.XLOOKUP(FMP_Ranking[[#This Row],[FMP ID]],RawData[FMP_ID],RawData[WATER_SUP])</f>
        <v>No</v>
      </c>
      <c r="AE53" s="257">
        <f>IF(FMP_Ranking[[#This Row],[Water Supply Raw]]="Yes",1,0)</f>
        <v>0</v>
      </c>
      <c r="AF53">
        <f>_xlfn.XLOOKUP(FMP_Ranking[[#This Row],[FMP ID]],RawData[FMP_ID],RawData[Average Flood Depth (100yr)])</f>
        <v>0.80000001192092896</v>
      </c>
      <c r="AG53" s="346" t="str">
        <f>_xlfn.XLOOKUP(FMP_Ranking[[#This Row],[FMP ID]],RawData[FMP_ID],RawData[PREPROJLOS])</f>
        <v>50% annual</v>
      </c>
      <c r="AH53">
        <f>_xlfn.XLOOKUP(FMP_Ranking[[#This Row],[FMP ID]],RawData[FMP_ID],RawData[Score 1])</f>
        <v>4</v>
      </c>
      <c r="AI53" s="250">
        <f>_xlfn.XLOOKUP(FMP_Ranking[[#This Row],[FMP ID]],RawData[FMP_ID],RawData[Community Population Served])</f>
        <v>102316</v>
      </c>
      <c r="AJ53">
        <f>_xlfn.XLOOKUP(FMP_Ranking[[#This Row],[FMP ID]],RawData[FMP_ID],RawData[Flood Plain Population])</f>
        <v>342</v>
      </c>
      <c r="AK53" s="346" t="str">
        <f>_xlfn.XLOOKUP(FMP_Ranking[[#This Row],[FMP ID]],RawData[FMP_ID],RawData[Severity Ranking: Community Need (% Population)])</f>
        <v>&lt;25% of project community affected</v>
      </c>
      <c r="AL53" s="252">
        <f>_xlfn.XLOOKUP(FMP_Ranking[[#This Row],[FMP ID]],RawData[FMP_ID],RawData[Score 2])</f>
        <v>1</v>
      </c>
      <c r="AM53">
        <f>_xlfn.XLOOKUP(FMP_Ranking[[#This Row],[FMP ID]],RawData[FMP_ID],RawData['# of Structures Removed from 1% Annual Chance FP])</f>
        <v>64</v>
      </c>
      <c r="AN53" t="str">
        <f>_xlfn.XLOOKUP(FMP_Ranking[[#This Row],[FMP ID]],RawData[FMP_ID],RawData[Flood Risk Reduction])</f>
        <v>Reduced risk to &lt;75% of structures in floodplain</v>
      </c>
      <c r="AO53">
        <f>_xlfn.XLOOKUP(FMP_Ranking[[#This Row],[FMP ID]],RawData[FMP_ID],RawData[[Score 3 ]])</f>
        <v>7</v>
      </c>
      <c r="AP53" s="250">
        <f>_xlfn.XLOOKUP(FMP_Ranking[[#This Row],[FMP ID]],RawData[FMP_ID],RawData['# of Structures with Reduced 1% Annual Chance Flood Risk])</f>
        <v>7</v>
      </c>
      <c r="AQ53">
        <f>_xlfn.XLOOKUP(FMP_Ranking[[#This Row],[FMP ID]],RawData[FMP_ID],RawData[Pre-Project Damage $])</f>
        <v>6278218.5</v>
      </c>
      <c r="AR53">
        <f>_xlfn.XLOOKUP(FMP_Ranking[[#This Row],[FMP ID]],RawData[FMP_ID],RawData[Post-Project Damage $])</f>
        <v>2949638</v>
      </c>
      <c r="AS53" t="str">
        <f>_xlfn.XLOOKUP(FMP_Ranking[[#This Row],[FMP ID]],RawData[FMP_ID],RawData[Flood Damage Reduction])</f>
        <v>Flood damage reduction &gt;95%</v>
      </c>
      <c r="AT53" s="252">
        <f>_xlfn.XLOOKUP(FMP_Ranking[[#This Row],[FMP ID]],RawData[FMP_ID],RawData[Score 4])</f>
        <v>10</v>
      </c>
      <c r="AU53">
        <f>_xlfn.XLOOKUP(FMP_Ranking[[#This Row],[FMP ID]],RawData[FMP_ID],RawData['# of Critical Faciliites Removed from 1% Annual Chance FP])</f>
        <v>0</v>
      </c>
      <c r="AV53" t="str">
        <f>_xlfn.XLOOKUP(FMP_Ranking[[#This Row],[FMP ID]],RawData[FMP_ID],RawData[Reduction in Critical Facilities Flood Risk])</f>
        <v>Reduced risk for 0 structures in floodplain</v>
      </c>
      <c r="AW53">
        <f>_xlfn.XLOOKUP(FMP_Ranking[[#This Row],[FMP ID]],RawData[FMP_ID],RawData[Score 5])</f>
        <v>0</v>
      </c>
      <c r="AX53" s="250">
        <f>_xlfn.XLOOKUP(FMP_Ranking[[#This Row],[FMP ID]],RawData[FMP_ID],RawData[Adjusted Injurt Risk (%)])</f>
        <v>40.599998474121087</v>
      </c>
      <c r="AY53" t="str">
        <f>_xlfn.XLOOKUP(FMP_Ranking[[#This Row],[FMP ID]],RawData[FMP_ID],RawData[Life and Safety Ranking (Injury/Loss of Life)2])</f>
        <v>Life/injury risk percentage &gt;30%</v>
      </c>
      <c r="AZ53" s="252">
        <f>_xlfn.XLOOKUP(FMP_Ranking[[#This Row],[FMP ID]],RawData[FMP_ID],RawData[Score 6])</f>
        <v>6</v>
      </c>
      <c r="BA53">
        <f>_xlfn.XLOOKUP(FMP_Ranking[[#This Row],[FMP ID]],RawData[FMP_ID],RawData[Water Supply Benefit in Acre-Feet])</f>
        <v>0</v>
      </c>
      <c r="BB53">
        <f>_xlfn.XLOOKUP(FMP_Ranking[[#This Row],[FMP ID]],RawData[FMP_ID],RawData[SourceID])</f>
        <v>0</v>
      </c>
      <c r="BC53">
        <f>_xlfn.XLOOKUP(FMP_Ranking[[#This Row],[FMP ID]],RawData[FMP_ID],RawData[WMS_ID])</f>
        <v>0</v>
      </c>
      <c r="BD53" t="str">
        <f>_xlfn.XLOOKUP(FMP_Ranking[[#This Row],[FMP ID]],RawData[FMP_ID],RawData[Water Supply Yield Ranking])</f>
        <v>No impact on water supply</v>
      </c>
      <c r="BE53">
        <f>_xlfn.XLOOKUP(FMP_Ranking[[#This Row],[FMP ID]],RawData[FMP_ID],RawData[Score 7])</f>
        <v>0</v>
      </c>
      <c r="BF53" s="250">
        <f>_xlfn.XLOOKUP(FMP_Ranking[[#This Row],[FMP ID]],RawData[FMP_ID],RawData[SVI])</f>
        <v>0.17455630004405981</v>
      </c>
      <c r="BG53" t="str">
        <f>_xlfn.XLOOKUP(FMP_Ranking[[#This Row],[FMP ID]],RawData[FMP_ID],RawData[Social Vulnerability Ranking])</f>
        <v>SVI between 0.01-0.25 (low vulnerability)</v>
      </c>
      <c r="BH53" s="252">
        <f>_xlfn.XLOOKUP(FMP_Ranking[[#This Row],[FMP ID]],RawData[FMP_ID],RawData[Score 8])</f>
        <v>1</v>
      </c>
      <c r="BI53">
        <f>_xlfn.XLOOKUP(FMP_Ranking[[#This Row],[FMP ID]],RawData[FMP_ID],RawData[% Nature Based Solution by Cost])</f>
        <v>8.5000000894069672E-2</v>
      </c>
      <c r="BJ53" t="str">
        <f>_xlfn.XLOOKUP(FMP_Ranking[[#This Row],[FMP ID]],RawData[FMP_ID],RawData[Nature-Based Solutions Ranking])</f>
        <v>&lt;25% of the project cost is nature-based</v>
      </c>
      <c r="BK53">
        <f>_xlfn.XLOOKUP(FMP_Ranking[[#This Row],[FMP ID]],RawData[FMP_ID],RawData[Score 9])</f>
        <v>1</v>
      </c>
      <c r="BL53" s="250" t="str">
        <f>_xlfn.XLOOKUP(FMP_Ranking[[#This Row],[FMP ID]],RawData[FMP_ID],RawData[Multiple Benefits Description])</f>
        <v>Recreation benefits</v>
      </c>
      <c r="BM53" t="str">
        <f>_xlfn.XLOOKUP(FMP_Ranking[[#This Row],[FMP ID]],RawData[FMP_ID],RawData[Multiple Benefit Ranking])</f>
        <v>Project delivers benefits in only 1 wider benefit category</v>
      </c>
      <c r="BN53" s="252">
        <f>_xlfn.XLOOKUP(FMP_Ranking[[#This Row],[FMP ID]],RawData[FMP_ID],RawData[Score 10])</f>
        <v>1</v>
      </c>
      <c r="BO53">
        <f>_xlfn.XLOOKUP(FMP_Ranking[[#This Row],[FMP ID]],RawData[FMP_ID],RawData[O&amp;M Cost (Annual)])</f>
        <v>0</v>
      </c>
      <c r="BP53" t="str">
        <f>_xlfn.XLOOKUP(FMP_Ranking[[#This Row],[FMP ID]],RawData[FMP_ID],RawData[Operations and Maintenance Ranking])</f>
        <v>Project requires regular, ongoing operation and maintenance; and/or O&amp;M requirements are well defined (Regular);</v>
      </c>
      <c r="BQ53">
        <f>_xlfn.XLOOKUP(FMP_Ranking[[#This Row],[FMP ID]],RawData[FMP_ID],RawData[Score 11])</f>
        <v>7</v>
      </c>
      <c r="BR53" s="250" t="str">
        <f>_xlfn.XLOOKUP(FMP_Ranking[[#This Row],[FMP ID]],RawData[FMP_ID],RawData[Administrative, Regulatory and Other Obstacle Ranking])</f>
        <v>Project has a typical number of administrative, regulatory and limitations / requirements</v>
      </c>
      <c r="BS53" s="252">
        <f>_xlfn.XLOOKUP(FMP_Ranking[[#This Row],[FMP ID]],RawData[FMP_ID],RawData[Score 12])</f>
        <v>6</v>
      </c>
      <c r="BT53" t="str">
        <f>_xlfn.XLOOKUP(FMP_Ranking[[#This Row],[FMP ID]],RawData[FMP_ID],RawData[Environmental Benefit Ranking])</f>
        <v>Project does not provide any environmental benefits</v>
      </c>
      <c r="BU53">
        <f>_xlfn.XLOOKUP(FMP_Ranking[[#This Row],[FMP ID]],RawData[FMP_ID],RawData[Score 13])</f>
        <v>0</v>
      </c>
      <c r="BV53" s="250" t="str">
        <f>_xlfn.XLOOKUP(FMP_Ranking[[#This Row],[FMP ID]],RawData[FMP_ID],RawData[Environmental Impact Ranking])</f>
        <v>Project has no adverse environmental impacts</v>
      </c>
      <c r="BW53" s="252">
        <f>_xlfn.XLOOKUP(FMP_Ranking[[#This Row],[FMP ID]],RawData[FMP_ID],RawData[Score 14])</f>
        <v>10</v>
      </c>
      <c r="BX53">
        <f>_xlfn.XLOOKUP(FMP_Ranking[[#This Row],[FMP ID]],RawData[FMP_ID],RawData[Traffic Count for LWC Project])</f>
        <v>0</v>
      </c>
      <c r="BY53"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53">
        <f>_xlfn.XLOOKUP(FMP_Ranking[[#This Row],[FMP ID]],RawData[FMP_ID],RawData[Score 15])</f>
        <v>4</v>
      </c>
      <c r="CA53" s="250"/>
      <c r="CB53"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6.7263691785858803</v>
      </c>
      <c r="CC53" s="263">
        <f>_xlfn.RANK.EQ(FMP_Ranking[[#This Row],[Weighted Score Based on Normalized Reported Factors]],FMP_Ranking[Weighted Score Based on Normalized Reported Factors],0)</f>
        <v>54</v>
      </c>
      <c r="CD53"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58</v>
      </c>
      <c r="CE53"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10.750000000000002</v>
      </c>
      <c r="CF53">
        <f>_xlfn.RANK.EQ(FMP_Ranking[[#This Row],[Project Details Weighted Score]],FMP_Ranking[Project Details Weighted Score],0)</f>
        <v>68</v>
      </c>
      <c r="CG53" s="262">
        <f>FMP_Ranking[[#This Row],[Project Details Weighted Score]]+FMP_Ranking[[#This Row],[Weighted Score Based on Normalized Reported Factors]]</f>
        <v>17.476369178585884</v>
      </c>
      <c r="CH53" s="245">
        <f>_xlfn.RANK.EQ(FMP_Ranking[[#This Row],[Total Score]],FMP_Ranking[Total Score],0)</f>
        <v>47</v>
      </c>
      <c r="CI53"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6.7263691785858803</v>
      </c>
      <c r="CJ53" s="239"/>
      <c r="CK53" s="239"/>
      <c r="CT53"/>
    </row>
    <row r="54" spans="1:98" ht="12" customHeight="1" x14ac:dyDescent="0.25">
      <c r="A54" t="s">
        <v>515</v>
      </c>
      <c r="B54">
        <f>_xlfn.XLOOKUP(FMP_Ranking[[#This Row],[FMP ID]],RawData[FMP_ID],RawData[RFPG_NUM])</f>
        <v>6</v>
      </c>
      <c r="C54" t="str">
        <f>_xlfn.XLOOKUP(FMP_Ranking[[#This Row],[FMP ID]],RawData[FMP_ID],RawData[FMP_NAME])</f>
        <v>Brays Bayou Watershed Mitigation Project CDBG MIT Application - Bintliff Ditch Improvements D133-00-00 &amp; Sharptown</v>
      </c>
      <c r="D54" t="str">
        <f>_xlfn.XLOOKUP(FMP_Ranking[[#This Row],[FMP ID]],RawData[FMP_ID],RawData[FMP_DESCR])</f>
        <v>Projects submitted as part of the CDBG MIT grant in the Brays Bayou Watershed which include regional channel and detention projects including D133 (Bintliff Ditch) and Sharpstown Drainage.</v>
      </c>
      <c r="E54" s="247">
        <f>_xlfn.XLOOKUP(FMP_Ranking[[#This Row],[FMP ID]],RawData[FMP_ID],RawData[FMP_COST])</f>
        <v>107061000</v>
      </c>
      <c r="F54" s="344" t="str">
        <f>_xlfn.XLOOKUP(FMP_Ranking[[#This Row],[FMP ID]],RawData[FMP_ID],RawData[EMER_NEED])</f>
        <v>Yes</v>
      </c>
      <c r="G54" s="252">
        <f>IF(FMP_Ranking[[#This Row],[Emergency Need Raw]]="Yes",10,0)</f>
        <v>10</v>
      </c>
      <c r="H54" s="245">
        <f>_xlfn.XLOOKUP(FMP_Ranking[[#This Row],[FMP ID]],RawData[FMP_ID],RawData[STRUCT_100])</f>
        <v>267</v>
      </c>
      <c r="I54" s="245">
        <f>_xlfn.XLOOKUP(FMP_Ranking[[#This Row],[FMP ID]],RawData[FMP_ID],RawData[RES_STRUCT100])</f>
        <v>182</v>
      </c>
      <c r="J54">
        <f>_xlfn.XLOOKUP(FMP_Ranking[[#This Row],[FMP ID]],RawData[FMP_ID],RawData[POP100])</f>
        <v>8121</v>
      </c>
      <c r="K54" s="245">
        <f>_xlfn.XLOOKUP(FMP_Ranking[[#This Row],[FMP ID]],RawData[FMP_ID],RawData[CRITFAC100])</f>
        <v>26</v>
      </c>
      <c r="L54">
        <f>_xlfn.XLOOKUP(FMP_Ranking[[#This Row],[FMP ID]],RawData[FMP_ID],RawData[LWC])</f>
        <v>0</v>
      </c>
      <c r="M54" s="245">
        <f>_xlfn.XLOOKUP(FMP_Ranking[[#This Row],[FMP ID]],RawData[FMP_ID],RawData[ROADCLS])</f>
        <v>0</v>
      </c>
      <c r="N54">
        <f>_xlfn.XLOOKUP(FMP_Ranking[[#This Row],[FMP ID]],RawData[FMP_ID],RawData[ROAD_MILES100])</f>
        <v>34.181118011474609</v>
      </c>
      <c r="O54" s="245">
        <f>_xlfn.XLOOKUP(FMP_Ranking[[#This Row],[FMP ID]],RawData[FMP_ID],RawData[FARMACRE100])</f>
        <v>0.40916213393211359</v>
      </c>
      <c r="P54">
        <f>_xlfn.XLOOKUP(FMP_Ranking[[#This Row],[FMP ID]],RawData[FMP_ID],RawData[REDSTRUCT100])</f>
        <v>78</v>
      </c>
      <c r="Q54" s="245">
        <f>_xlfn.XLOOKUP(FMP_Ranking[[#This Row],[FMP ID]],RawData[FMP_ID],RawData[REMSTRC100])</f>
        <v>160</v>
      </c>
      <c r="R54" s="258">
        <f>IF(FMP_Ranking[[#This Row],[Structures 100 Raw]]=0,0,(IF(FMP_Ranking[[#This Row],[Removed Structures 100 Raw]]&gt;FMP_Ranking[[#This Row],[Structures 100 Raw]],100,FMP_Ranking[[#This Row],[Removed Structures 100 Raw]]/FMP_Ranking[[#This Row],[Structures 100 Raw]]*100)))</f>
        <v>59.925093632958806</v>
      </c>
      <c r="S54" s="245">
        <f>_xlfn.XLOOKUP(FMP_Ranking[[#This Row],[FMP ID]],RawData[FMP_ID],RawData[REMRESSTRC100])</f>
        <v>118</v>
      </c>
      <c r="T54" s="245">
        <f>_xlfn.XLOOKUP(FMP_Ranking[[#This Row],[FMP ID]],RawData[FMP_ID],RawData[REMPOP100])</f>
        <v>2890</v>
      </c>
      <c r="U54">
        <f>_xlfn.XLOOKUP(FMP_Ranking[[#This Row],[FMP ID]],RawData[FMP_ID],RawData[REMCRITFAC100])</f>
        <v>4</v>
      </c>
      <c r="V54" s="245">
        <f>_xlfn.XLOOKUP(FMP_Ranking[[#This Row],[FMP ID]],RawData[FMP_ID],RawData[REMLWC100])</f>
        <v>0</v>
      </c>
      <c r="W54" s="245">
        <f>_xlfn.XLOOKUP(FMP_Ranking[[#This Row],[FMP ID]],RawData[FMP_ID],RawData[REMROADCLS])</f>
        <v>0</v>
      </c>
      <c r="X54">
        <f>_xlfn.XLOOKUP(FMP_Ranking[[#This Row],[FMP ID]],RawData[FMP_ID],RawData[REMRDLEN100])</f>
        <v>5</v>
      </c>
      <c r="Y54" s="245">
        <f>_xlfn.XLOOKUP(FMP_Ranking[[#This Row],[FMP ID]],RawData[FMP_ID],RawData[REMFRMACRE100])</f>
        <v>1.6599999507889149E-3</v>
      </c>
      <c r="Z54" s="255">
        <f>_xlfn.XLOOKUP(FMP_Ranking[[#This Row],[FMP ID]],RawData[FMP_ID],RawData[COSTSTRUCT])</f>
        <v>669131.25</v>
      </c>
      <c r="AA54">
        <f>_xlfn.XLOOKUP(FMP_Ranking[[#This Row],[FMP ID]],RawData[FMP_ID],RawData[NATURE])</f>
        <v>0</v>
      </c>
      <c r="AB54" s="250">
        <f>_xlfn.XLOOKUP(FMP_Ranking[[#This Row],[FMP ID]],RawData[FMP_ID],RawData[BC_RATIO])</f>
        <v>0.12999999523162839</v>
      </c>
      <c r="AC54">
        <f>IF(FMP_Ranking[[#This Row],[BCA Raw]]&gt;1,1,0)</f>
        <v>0</v>
      </c>
      <c r="AD54" s="250" t="str">
        <f>_xlfn.XLOOKUP(FMP_Ranking[[#This Row],[FMP ID]],RawData[FMP_ID],RawData[WATER_SUP])</f>
        <v>No</v>
      </c>
      <c r="AE54" s="257">
        <f>IF(FMP_Ranking[[#This Row],[Water Supply Raw]]="Yes",1,0)</f>
        <v>0</v>
      </c>
      <c r="AF54">
        <f>_xlfn.XLOOKUP(FMP_Ranking[[#This Row],[FMP ID]],RawData[FMP_ID],RawData[Average Flood Depth (100yr)])</f>
        <v>0.52399998903274536</v>
      </c>
      <c r="AG54" s="346">
        <f>_xlfn.XLOOKUP(FMP_Ranking[[#This Row],[FMP ID]],RawData[FMP_ID],RawData[PREPROJLOS])</f>
        <v>0</v>
      </c>
      <c r="AH54">
        <f>_xlfn.XLOOKUP(FMP_Ranking[[#This Row],[FMP ID]],RawData[FMP_ID],RawData[Score 1])</f>
        <v>4</v>
      </c>
      <c r="AI54" s="250">
        <f>_xlfn.XLOOKUP(FMP_Ranking[[#This Row],[FMP ID]],RawData[FMP_ID],RawData[Community Population Served])</f>
        <v>5553924</v>
      </c>
      <c r="AJ54">
        <f>_xlfn.XLOOKUP(FMP_Ranking[[#This Row],[FMP ID]],RawData[FMP_ID],RawData[Flood Plain Population])</f>
        <v>8121</v>
      </c>
      <c r="AK54" s="346" t="str">
        <f>_xlfn.XLOOKUP(FMP_Ranking[[#This Row],[FMP ID]],RawData[FMP_ID],RawData[Severity Ranking: Community Need (% Population)])</f>
        <v>&lt;25% of project community affected</v>
      </c>
      <c r="AL54" s="252">
        <f>_xlfn.XLOOKUP(FMP_Ranking[[#This Row],[FMP ID]],RawData[FMP_ID],RawData[Score 2])</f>
        <v>1</v>
      </c>
      <c r="AM54">
        <f>_xlfn.XLOOKUP(FMP_Ranking[[#This Row],[FMP ID]],RawData[FMP_ID],RawData['# of Structures Removed from 1% Annual Chance FP])</f>
        <v>160</v>
      </c>
      <c r="AN54" t="str">
        <f>_xlfn.XLOOKUP(FMP_Ranking[[#This Row],[FMP ID]],RawData[FMP_ID],RawData[Flood Risk Reduction])</f>
        <v>Reduced risk to &lt;75% of structures in floodplain</v>
      </c>
      <c r="AO54">
        <f>_xlfn.XLOOKUP(FMP_Ranking[[#This Row],[FMP ID]],RawData[FMP_ID],RawData[[Score 3 ]])</f>
        <v>7</v>
      </c>
      <c r="AP54" s="250">
        <f>_xlfn.XLOOKUP(FMP_Ranking[[#This Row],[FMP ID]],RawData[FMP_ID],RawData['# of Structures with Reduced 1% Annual Chance Flood Risk])</f>
        <v>267</v>
      </c>
      <c r="AQ54">
        <f>_xlfn.XLOOKUP(FMP_Ranking[[#This Row],[FMP ID]],RawData[FMP_ID],RawData[Pre-Project Damage $])</f>
        <v>5892708</v>
      </c>
      <c r="AR54">
        <f>_xlfn.XLOOKUP(FMP_Ranking[[#This Row],[FMP ID]],RawData[FMP_ID],RawData[Post-Project Damage $])</f>
        <v>3163203</v>
      </c>
      <c r="AS54" t="str">
        <f>_xlfn.XLOOKUP(FMP_Ranking[[#This Row],[FMP ID]],RawData[FMP_ID],RawData[Flood Damage Reduction])</f>
        <v>Flood damage reduction &lt; 25%</v>
      </c>
      <c r="AT54" s="252">
        <f>_xlfn.XLOOKUP(FMP_Ranking[[#This Row],[FMP ID]],RawData[FMP_ID],RawData[Score 4])</f>
        <v>2</v>
      </c>
      <c r="AU54">
        <f>_xlfn.XLOOKUP(FMP_Ranking[[#This Row],[FMP ID]],RawData[FMP_ID],RawData['# of Critical Faciliites Removed from 1% Annual Chance FP])</f>
        <v>4</v>
      </c>
      <c r="AV54" t="str">
        <f>_xlfn.XLOOKUP(FMP_Ranking[[#This Row],[FMP ID]],RawData[FMP_ID],RawData[Reduction in Critical Facilities Flood Risk])</f>
        <v>Reduced risk for &lt;50% of critical facilities in floodplain</v>
      </c>
      <c r="AW54">
        <f>_xlfn.XLOOKUP(FMP_Ranking[[#This Row],[FMP ID]],RawData[FMP_ID],RawData[Score 5])</f>
        <v>4</v>
      </c>
      <c r="AX54" s="250">
        <f>_xlfn.XLOOKUP(FMP_Ranking[[#This Row],[FMP ID]],RawData[FMP_ID],RawData[Adjusted Injurt Risk (%)])</f>
        <v>7.5720000267028809</v>
      </c>
      <c r="AY54" t="str">
        <f>_xlfn.XLOOKUP(FMP_Ranking[[#This Row],[FMP ID]],RawData[FMP_ID],RawData[Life and Safety Ranking (Injury/Loss of Life)2])</f>
        <v>Life/injury risk percentage &lt;20%</v>
      </c>
      <c r="AZ54" s="252">
        <f>_xlfn.XLOOKUP(FMP_Ranking[[#This Row],[FMP ID]],RawData[FMP_ID],RawData[Score 6])</f>
        <v>2</v>
      </c>
      <c r="BA54">
        <f>_xlfn.XLOOKUP(FMP_Ranking[[#This Row],[FMP ID]],RawData[FMP_ID],RawData[Water Supply Benefit in Acre-Feet])</f>
        <v>0</v>
      </c>
      <c r="BB54">
        <f>_xlfn.XLOOKUP(FMP_Ranking[[#This Row],[FMP ID]],RawData[FMP_ID],RawData[SourceID])</f>
        <v>0</v>
      </c>
      <c r="BC54">
        <f>_xlfn.XLOOKUP(FMP_Ranking[[#This Row],[FMP ID]],RawData[FMP_ID],RawData[WMS_ID])</f>
        <v>0</v>
      </c>
      <c r="BD54" t="str">
        <f>_xlfn.XLOOKUP(FMP_Ranking[[#This Row],[FMP ID]],RawData[FMP_ID],RawData[Water Supply Yield Ranking])</f>
        <v>No impact on water supply</v>
      </c>
      <c r="BE54">
        <f>_xlfn.XLOOKUP(FMP_Ranking[[#This Row],[FMP ID]],RawData[FMP_ID],RawData[Score 7])</f>
        <v>0</v>
      </c>
      <c r="BF54" s="250">
        <f>_xlfn.XLOOKUP(FMP_Ranking[[#This Row],[FMP ID]],RawData[FMP_ID],RawData[SVI])</f>
        <v>0.75590556859970093</v>
      </c>
      <c r="BG54" t="str">
        <f>_xlfn.XLOOKUP(FMP_Ranking[[#This Row],[FMP ID]],RawData[FMP_ID],RawData[Social Vulnerability Ranking])</f>
        <v>SVI between 0.75-1.00 (high vulnerability)</v>
      </c>
      <c r="BH54" s="252">
        <f>_xlfn.XLOOKUP(FMP_Ranking[[#This Row],[FMP ID]],RawData[FMP_ID],RawData[Score 8])</f>
        <v>10</v>
      </c>
      <c r="BI54">
        <f>_xlfn.XLOOKUP(FMP_Ranking[[#This Row],[FMP ID]],RawData[FMP_ID],RawData[% Nature Based Solution by Cost])</f>
        <v>0</v>
      </c>
      <c r="BJ54" t="str">
        <f>_xlfn.XLOOKUP(FMP_Ranking[[#This Row],[FMP ID]],RawData[FMP_ID],RawData[Nature-Based Solutions Ranking])</f>
        <v>&lt;25% of the project cost is nature-based</v>
      </c>
      <c r="BK54">
        <f>_xlfn.XLOOKUP(FMP_Ranking[[#This Row],[FMP ID]],RawData[FMP_ID],RawData[Score 9])</f>
        <v>1</v>
      </c>
      <c r="BL54" s="250" t="str">
        <f>_xlfn.XLOOKUP(FMP_Ranking[[#This Row],[FMP ID]],RawData[FMP_ID],RawData[Multiple Benefits Description])</f>
        <v>None</v>
      </c>
      <c r="BM54" t="str">
        <f>_xlfn.XLOOKUP(FMP_Ranking[[#This Row],[FMP ID]],RawData[FMP_ID],RawData[Multiple Benefit Ranking])</f>
        <v>Project delivers benefits in 3 wider benefit categories</v>
      </c>
      <c r="BN54" s="252">
        <f>_xlfn.XLOOKUP(FMP_Ranking[[#This Row],[FMP ID]],RawData[FMP_ID],RawData[Score 10])</f>
        <v>7</v>
      </c>
      <c r="BO54">
        <f>_xlfn.XLOOKUP(FMP_Ranking[[#This Row],[FMP ID]],RawData[FMP_ID],RawData[O&amp;M Cost (Annual)])</f>
        <v>0</v>
      </c>
      <c r="BP54" t="str">
        <f>_xlfn.XLOOKUP(FMP_Ranking[[#This Row],[FMP ID]],RawData[FMP_ID],RawData[Operations and Maintenance Ranking])</f>
        <v>Project will require ongoing operation and maintenance outside of the owner’s regular maintenance practices;  long-term O&amp;M requirements are undefined; and/or high annual O&amp;M cost &gt; 1% of project (high);</v>
      </c>
      <c r="BQ54">
        <f>_xlfn.XLOOKUP(FMP_Ranking[[#This Row],[FMP ID]],RawData[FMP_ID],RawData[Score 11])</f>
        <v>4</v>
      </c>
      <c r="BR54" s="250" t="str">
        <f>_xlfn.XLOOKUP(FMP_Ranking[[#This Row],[FMP ID]],RawData[FMP_ID],RawData[Administrative, Regulatory and Other Obstacle Ranking])</f>
        <v>Project has a high number of administrative, regulatory and limitations / requirements</v>
      </c>
      <c r="BS54" s="252">
        <f>_xlfn.XLOOKUP(FMP_Ranking[[#This Row],[FMP ID]],RawData[FMP_ID],RawData[Score 12])</f>
        <v>2</v>
      </c>
      <c r="BT54" t="str">
        <f>_xlfn.XLOOKUP(FMP_Ranking[[#This Row],[FMP ID]],RawData[FMP_ID],RawData[Environmental Benefit Ranking])</f>
        <v xml:space="preserve">Project will deliver a moderate level of environmental benefits (2-3 categories) </v>
      </c>
      <c r="BU54">
        <f>_xlfn.XLOOKUP(FMP_Ranking[[#This Row],[FMP ID]],RawData[FMP_ID],RawData[Score 13])</f>
        <v>6</v>
      </c>
      <c r="BV54" s="250" t="str">
        <f>_xlfn.XLOOKUP(FMP_Ranking[[#This Row],[FMP ID]],RawData[FMP_ID],RawData[Environmental Impact Ranking])</f>
        <v>Project has no adverse environmental impacts</v>
      </c>
      <c r="BW54" s="252">
        <f>_xlfn.XLOOKUP(FMP_Ranking[[#This Row],[FMP ID]],RawData[FMP_ID],RawData[Score 14])</f>
        <v>10</v>
      </c>
      <c r="BX54">
        <f>_xlfn.XLOOKUP(FMP_Ranking[[#This Row],[FMP ID]],RawData[FMP_ID],RawData[Traffic Count for LWC Project])</f>
        <v>0</v>
      </c>
      <c r="BY54"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54">
        <f>_xlfn.XLOOKUP(FMP_Ranking[[#This Row],[FMP ID]],RawData[FMP_ID],RawData[Score 15])</f>
        <v>4</v>
      </c>
      <c r="CA54" s="250"/>
      <c r="CB54"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6.2154187927281699</v>
      </c>
      <c r="CC54" s="263">
        <f>_xlfn.RANK.EQ(FMP_Ranking[[#This Row],[Weighted Score Based on Normalized Reported Factors]],FMP_Ranking[Weighted Score Based on Normalized Reported Factors],0)</f>
        <v>58</v>
      </c>
      <c r="CD54"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64</v>
      </c>
      <c r="CE54"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11.25</v>
      </c>
      <c r="CF54">
        <f>_xlfn.RANK.EQ(FMP_Ranking[[#This Row],[Project Details Weighted Score]],FMP_Ranking[Project Details Weighted Score],0)</f>
        <v>61</v>
      </c>
      <c r="CG54" s="262">
        <f>FMP_Ranking[[#This Row],[Project Details Weighted Score]]+FMP_Ranking[[#This Row],[Weighted Score Based on Normalized Reported Factors]]</f>
        <v>17.465418792728169</v>
      </c>
      <c r="CH54" s="245">
        <f>_xlfn.RANK.EQ(FMP_Ranking[[#This Row],[Total Score]],FMP_Ranking[Total Score],0)</f>
        <v>48</v>
      </c>
      <c r="CI54"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6.2154187927281699</v>
      </c>
      <c r="CJ54" s="239"/>
      <c r="CK54" s="239"/>
      <c r="CT54"/>
    </row>
    <row r="55" spans="1:98" ht="12" customHeight="1" x14ac:dyDescent="0.25">
      <c r="A55" t="s">
        <v>599</v>
      </c>
      <c r="B55">
        <f>_xlfn.XLOOKUP(FMP_Ranking[[#This Row],[FMP ID]],RawData[FMP_ID],RawData[RFPG_NUM])</f>
        <v>6</v>
      </c>
      <c r="C55" t="str">
        <f>_xlfn.XLOOKUP(FMP_Ranking[[#This Row],[FMP ID]],RawData[FMP_ID],RawData[FMP_NAME])</f>
        <v>West Fork San Jacinto River - Kingwood Benching &amp; HW 242 Channelization</v>
      </c>
      <c r="D55" t="str">
        <f>_xlfn.XLOOKUP(FMP_Ranking[[#This Row],[FMP ID]],RawData[FMP_ID],RawData[FMP_DESCR])</f>
        <v>Channel improvement to reduce flooding in West Fork watershed by benching/widening to increase conveyance capacity of West Fork to lower the water surface elevation. Conduct after or in conjunction with detention on Lake Creek or Spring Creek.</v>
      </c>
      <c r="E55" s="247">
        <f>_xlfn.XLOOKUP(FMP_Ranking[[#This Row],[FMP ID]],RawData[FMP_ID],RawData[FMP_COST])</f>
        <v>994000000</v>
      </c>
      <c r="F55" s="344" t="str">
        <f>_xlfn.XLOOKUP(FMP_Ranking[[#This Row],[FMP ID]],RawData[FMP_ID],RawData[EMER_NEED])</f>
        <v>No</v>
      </c>
      <c r="G55" s="252">
        <f>IF(FMP_Ranking[[#This Row],[Emergency Need Raw]]="Yes",10,0)</f>
        <v>0</v>
      </c>
      <c r="H55" s="245">
        <f>_xlfn.XLOOKUP(FMP_Ranking[[#This Row],[FMP ID]],RawData[FMP_ID],RawData[STRUCT_100])</f>
        <v>4364</v>
      </c>
      <c r="I55" s="245">
        <f>_xlfn.XLOOKUP(FMP_Ranking[[#This Row],[FMP ID]],RawData[FMP_ID],RawData[RES_STRUCT100])</f>
        <v>3689</v>
      </c>
      <c r="J55">
        <f>_xlfn.XLOOKUP(FMP_Ranking[[#This Row],[FMP ID]],RawData[FMP_ID],RawData[POP100])</f>
        <v>21983</v>
      </c>
      <c r="K55" s="245">
        <f>_xlfn.XLOOKUP(FMP_Ranking[[#This Row],[FMP ID]],RawData[FMP_ID],RawData[CRITFAC100])</f>
        <v>50</v>
      </c>
      <c r="L55">
        <f>_xlfn.XLOOKUP(FMP_Ranking[[#This Row],[FMP ID]],RawData[FMP_ID],RawData[LWC])</f>
        <v>0</v>
      </c>
      <c r="M55" s="245">
        <f>_xlfn.XLOOKUP(FMP_Ranking[[#This Row],[FMP ID]],RawData[FMP_ID],RawData[ROADCLS])</f>
        <v>0</v>
      </c>
      <c r="N55">
        <f>_xlfn.XLOOKUP(FMP_Ranking[[#This Row],[FMP ID]],RawData[FMP_ID],RawData[ROAD_MILES100])</f>
        <v>106.5767364501953</v>
      </c>
      <c r="O55" s="245">
        <f>_xlfn.XLOOKUP(FMP_Ranking[[#This Row],[FMP ID]],RawData[FMP_ID],RawData[FARMACRE100])</f>
        <v>380.8956298828125</v>
      </c>
      <c r="P55">
        <f>_xlfn.XLOOKUP(FMP_Ranking[[#This Row],[FMP ID]],RawData[FMP_ID],RawData[REDSTRUCT100])</f>
        <v>1209</v>
      </c>
      <c r="Q55" s="245">
        <f>_xlfn.XLOOKUP(FMP_Ranking[[#This Row],[FMP ID]],RawData[FMP_ID],RawData[REMSTRC100])</f>
        <v>1638</v>
      </c>
      <c r="R55" s="258">
        <f>IF(FMP_Ranking[[#This Row],[Structures 100 Raw]]=0,0,(IF(FMP_Ranking[[#This Row],[Removed Structures 100 Raw]]&gt;FMP_Ranking[[#This Row],[Structures 100 Raw]],100,FMP_Ranking[[#This Row],[Removed Structures 100 Raw]]/FMP_Ranking[[#This Row],[Structures 100 Raw]]*100)))</f>
        <v>37.534372135655367</v>
      </c>
      <c r="S55" s="245">
        <f>_xlfn.XLOOKUP(FMP_Ranking[[#This Row],[FMP ID]],RawData[FMP_ID],RawData[REMRESSTRC100])</f>
        <v>1460</v>
      </c>
      <c r="T55" s="245">
        <f>_xlfn.XLOOKUP(FMP_Ranking[[#This Row],[FMP ID]],RawData[FMP_ID],RawData[REMPOP100])</f>
        <v>7636</v>
      </c>
      <c r="U55">
        <f>_xlfn.XLOOKUP(FMP_Ranking[[#This Row],[FMP ID]],RawData[FMP_ID],RawData[REMCRITFAC100])</f>
        <v>10</v>
      </c>
      <c r="V55" s="245">
        <f>_xlfn.XLOOKUP(FMP_Ranking[[#This Row],[FMP ID]],RawData[FMP_ID],RawData[REMLWC100])</f>
        <v>0</v>
      </c>
      <c r="W55" s="245">
        <f>_xlfn.XLOOKUP(FMP_Ranking[[#This Row],[FMP ID]],RawData[FMP_ID],RawData[REMROADCLS])</f>
        <v>0</v>
      </c>
      <c r="X55">
        <f>_xlfn.XLOOKUP(FMP_Ranking[[#This Row],[FMP ID]],RawData[FMP_ID],RawData[REMRDLEN100])</f>
        <v>28</v>
      </c>
      <c r="Y55" s="245">
        <f>_xlfn.XLOOKUP(FMP_Ranking[[#This Row],[FMP ID]],RawData[FMP_ID],RawData[REMFRMACRE100])</f>
        <v>19.39033126831055</v>
      </c>
      <c r="Z55" s="255">
        <f>_xlfn.XLOOKUP(FMP_Ranking[[#This Row],[FMP ID]],RawData[FMP_ID],RawData[COSTSTRUCT])</f>
        <v>606837.625</v>
      </c>
      <c r="AA55">
        <f>_xlfn.XLOOKUP(FMP_Ranking[[#This Row],[FMP ID]],RawData[FMP_ID],RawData[NATURE])</f>
        <v>0</v>
      </c>
      <c r="AB55" s="250">
        <f>_xlfn.XLOOKUP(FMP_Ranking[[#This Row],[FMP ID]],RawData[FMP_ID],RawData[BC_RATIO])</f>
        <v>0.10000000149011611</v>
      </c>
      <c r="AC55">
        <f>IF(FMP_Ranking[[#This Row],[BCA Raw]]&gt;1,1,0)</f>
        <v>0</v>
      </c>
      <c r="AD55" s="250" t="str">
        <f>_xlfn.XLOOKUP(FMP_Ranking[[#This Row],[FMP ID]],RawData[FMP_ID],RawData[WATER_SUP])</f>
        <v>No</v>
      </c>
      <c r="AE55" s="257">
        <f>IF(FMP_Ranking[[#This Row],[Water Supply Raw]]="Yes",1,0)</f>
        <v>0</v>
      </c>
      <c r="AF55">
        <f>_xlfn.XLOOKUP(FMP_Ranking[[#This Row],[FMP ID]],RawData[FMP_ID],RawData[Average Flood Depth (100yr)])</f>
        <v>7.5560002326965332</v>
      </c>
      <c r="AG55" s="346" t="str">
        <f>_xlfn.XLOOKUP(FMP_Ranking[[#This Row],[FMP ID]],RawData[FMP_ID],RawData[PREPROJLOS])</f>
        <v>Varies by Roadways</v>
      </c>
      <c r="AH55">
        <f>_xlfn.XLOOKUP(FMP_Ranking[[#This Row],[FMP ID]],RawData[FMP_ID],RawData[Score 1])</f>
        <v>8</v>
      </c>
      <c r="AI55" s="250">
        <f>_xlfn.XLOOKUP(FMP_Ranking[[#This Row],[FMP ID]],RawData[FMP_ID],RawData[Community Population Served])</f>
        <v>5351588</v>
      </c>
      <c r="AJ55">
        <f>_xlfn.XLOOKUP(FMP_Ranking[[#This Row],[FMP ID]],RawData[FMP_ID],RawData[Flood Plain Population])</f>
        <v>21983</v>
      </c>
      <c r="AK55" s="346" t="str">
        <f>_xlfn.XLOOKUP(FMP_Ranking[[#This Row],[FMP ID]],RawData[FMP_ID],RawData[Severity Ranking: Community Need (% Population)])</f>
        <v>&lt;25% of project community affected</v>
      </c>
      <c r="AL55" s="252">
        <f>_xlfn.XLOOKUP(FMP_Ranking[[#This Row],[FMP ID]],RawData[FMP_ID],RawData[Score 2])</f>
        <v>1</v>
      </c>
      <c r="AM55">
        <f>_xlfn.XLOOKUP(FMP_Ranking[[#This Row],[FMP ID]],RawData[FMP_ID],RawData['# of Structures Removed from 1% Annual Chance FP])</f>
        <v>1638</v>
      </c>
      <c r="AN55" t="str">
        <f>_xlfn.XLOOKUP(FMP_Ranking[[#This Row],[FMP ID]],RawData[FMP_ID],RawData[Flood Risk Reduction])</f>
        <v>Reduced risk to &lt;50% of structures in floodplain</v>
      </c>
      <c r="AO55">
        <f>_xlfn.XLOOKUP(FMP_Ranking[[#This Row],[FMP ID]],RawData[FMP_ID],RawData[[Score 3 ]])</f>
        <v>4</v>
      </c>
      <c r="AP55" s="250">
        <f>_xlfn.XLOOKUP(FMP_Ranking[[#This Row],[FMP ID]],RawData[FMP_ID],RawData['# of Structures with Reduced 1% Annual Chance Flood Risk])</f>
        <v>376</v>
      </c>
      <c r="AQ55">
        <f>_xlfn.XLOOKUP(FMP_Ranking[[#This Row],[FMP ID]],RawData[FMP_ID],RawData[Pre-Project Damage $])</f>
        <v>83365544</v>
      </c>
      <c r="AR55">
        <f>_xlfn.XLOOKUP(FMP_Ranking[[#This Row],[FMP ID]],RawData[FMP_ID],RawData[Post-Project Damage $])</f>
        <v>78052424</v>
      </c>
      <c r="AS55" t="str">
        <f>_xlfn.XLOOKUP(FMP_Ranking[[#This Row],[FMP ID]],RawData[FMP_ID],RawData[Flood Damage Reduction])</f>
        <v>Flood damage reduction &lt; 25%</v>
      </c>
      <c r="AT55" s="252">
        <f>_xlfn.XLOOKUP(FMP_Ranking[[#This Row],[FMP ID]],RawData[FMP_ID],RawData[Score 4])</f>
        <v>2</v>
      </c>
      <c r="AU55">
        <f>_xlfn.XLOOKUP(FMP_Ranking[[#This Row],[FMP ID]],RawData[FMP_ID],RawData['# of Critical Faciliites Removed from 1% Annual Chance FP])</f>
        <v>10</v>
      </c>
      <c r="AV55" t="str">
        <f>_xlfn.XLOOKUP(FMP_Ranking[[#This Row],[FMP ID]],RawData[FMP_ID],RawData[Reduction in Critical Facilities Flood Risk])</f>
        <v>Reduced risk for &lt;50% of critical facilities in floodplain</v>
      </c>
      <c r="AW55">
        <f>_xlfn.XLOOKUP(FMP_Ranking[[#This Row],[FMP ID]],RawData[FMP_ID],RawData[Score 5])</f>
        <v>4</v>
      </c>
      <c r="AX55" s="250">
        <f>_xlfn.XLOOKUP(FMP_Ranking[[#This Row],[FMP ID]],RawData[FMP_ID],RawData[Adjusted Injurt Risk (%)])</f>
        <v>28.667999267578121</v>
      </c>
      <c r="AY55" t="str">
        <f>_xlfn.XLOOKUP(FMP_Ranking[[#This Row],[FMP ID]],RawData[FMP_ID],RawData[Life and Safety Ranking (Injury/Loss of Life)2])</f>
        <v>Life/injury risk percentage &gt;20%</v>
      </c>
      <c r="AZ55" s="252">
        <f>_xlfn.XLOOKUP(FMP_Ranking[[#This Row],[FMP ID]],RawData[FMP_ID],RawData[Score 6])</f>
        <v>4</v>
      </c>
      <c r="BA55">
        <f>_xlfn.XLOOKUP(FMP_Ranking[[#This Row],[FMP ID]],RawData[FMP_ID],RawData[Water Supply Benefit in Acre-Feet])</f>
        <v>0</v>
      </c>
      <c r="BB55">
        <f>_xlfn.XLOOKUP(FMP_Ranking[[#This Row],[FMP ID]],RawData[FMP_ID],RawData[SourceID])</f>
        <v>0</v>
      </c>
      <c r="BC55">
        <f>_xlfn.XLOOKUP(FMP_Ranking[[#This Row],[FMP ID]],RawData[FMP_ID],RawData[WMS_ID])</f>
        <v>0</v>
      </c>
      <c r="BD55" t="str">
        <f>_xlfn.XLOOKUP(FMP_Ranking[[#This Row],[FMP ID]],RawData[FMP_ID],RawData[Water Supply Yield Ranking])</f>
        <v>No impact on water supply</v>
      </c>
      <c r="BE55">
        <f>_xlfn.XLOOKUP(FMP_Ranking[[#This Row],[FMP ID]],RawData[FMP_ID],RawData[Score 7])</f>
        <v>0</v>
      </c>
      <c r="BF55" s="250">
        <f>_xlfn.XLOOKUP(FMP_Ranking[[#This Row],[FMP ID]],RawData[FMP_ID],RawData[SVI])</f>
        <v>0.24543699622154239</v>
      </c>
      <c r="BG55" t="str">
        <f>_xlfn.XLOOKUP(FMP_Ranking[[#This Row],[FMP ID]],RawData[FMP_ID],RawData[Social Vulnerability Ranking])</f>
        <v>SVI between 0.01-0.25 (low vulnerability)</v>
      </c>
      <c r="BH55" s="252">
        <f>_xlfn.XLOOKUP(FMP_Ranking[[#This Row],[FMP ID]],RawData[FMP_ID],RawData[Score 8])</f>
        <v>1</v>
      </c>
      <c r="BI55">
        <f>_xlfn.XLOOKUP(FMP_Ranking[[#This Row],[FMP ID]],RawData[FMP_ID],RawData[% Nature Based Solution by Cost])</f>
        <v>0</v>
      </c>
      <c r="BJ55" t="str">
        <f>_xlfn.XLOOKUP(FMP_Ranking[[#This Row],[FMP ID]],RawData[FMP_ID],RawData[Nature-Based Solutions Ranking])</f>
        <v>&lt;25% of the project cost is nature-based</v>
      </c>
      <c r="BK55">
        <f>_xlfn.XLOOKUP(FMP_Ranking[[#This Row],[FMP ID]],RawData[FMP_ID],RawData[Score 9])</f>
        <v>1</v>
      </c>
      <c r="BL55" s="250" t="str">
        <f>_xlfn.XLOOKUP(FMP_Ranking[[#This Row],[FMP ID]],RawData[FMP_ID],RawData[Multiple Benefits Description])</f>
        <v>None</v>
      </c>
      <c r="BM55" t="str">
        <f>_xlfn.XLOOKUP(FMP_Ranking[[#This Row],[FMP ID]],RawData[FMP_ID],RawData[Multiple Benefit Ranking])</f>
        <v>Project delivers benefits in 3 wider benefit categories</v>
      </c>
      <c r="BN55" s="252">
        <f>_xlfn.XLOOKUP(FMP_Ranking[[#This Row],[FMP ID]],RawData[FMP_ID],RawData[Score 10])</f>
        <v>7</v>
      </c>
      <c r="BO55">
        <f>_xlfn.XLOOKUP(FMP_Ranking[[#This Row],[FMP ID]],RawData[FMP_ID],RawData[O&amp;M Cost (Annual)])</f>
        <v>0</v>
      </c>
      <c r="BP55" t="str">
        <f>_xlfn.XLOOKUP(FMP_Ranking[[#This Row],[FMP ID]],RawData[FMP_ID],RawData[Operations and Maintenance Ranking])</f>
        <v>Project will require ongoing operation and maintenance outside of the owner’s regular maintenance practices;  long-term O&amp;M requirements are undefined; and/or high annual O&amp;M cost &gt; 1% of project (high);</v>
      </c>
      <c r="BQ55">
        <f>_xlfn.XLOOKUP(FMP_Ranking[[#This Row],[FMP ID]],RawData[FMP_ID],RawData[Score 11])</f>
        <v>4</v>
      </c>
      <c r="BR55" s="250" t="str">
        <f>_xlfn.XLOOKUP(FMP_Ranking[[#This Row],[FMP ID]],RawData[FMP_ID],RawData[Administrative, Regulatory and Other Obstacle Ranking])</f>
        <v>Project has a high number of administrative, regulatory and limitations / requirements</v>
      </c>
      <c r="BS55" s="252">
        <f>_xlfn.XLOOKUP(FMP_Ranking[[#This Row],[FMP ID]],RawData[FMP_ID],RawData[Score 12])</f>
        <v>2</v>
      </c>
      <c r="BT55" t="str">
        <f>_xlfn.XLOOKUP(FMP_Ranking[[#This Row],[FMP ID]],RawData[FMP_ID],RawData[Environmental Benefit Ranking])</f>
        <v xml:space="preserve">Project will deliver a moderate level of environmental benefits (2-3 categories) </v>
      </c>
      <c r="BU55">
        <f>_xlfn.XLOOKUP(FMP_Ranking[[#This Row],[FMP ID]],RawData[FMP_ID],RawData[Score 13])</f>
        <v>6</v>
      </c>
      <c r="BV55" s="250" t="str">
        <f>_xlfn.XLOOKUP(FMP_Ranking[[#This Row],[FMP ID]],RawData[FMP_ID],RawData[Environmental Impact Ranking])</f>
        <v>Project has no adverse environmental impacts</v>
      </c>
      <c r="BW55" s="252">
        <f>_xlfn.XLOOKUP(FMP_Ranking[[#This Row],[FMP ID]],RawData[FMP_ID],RawData[Score 14])</f>
        <v>10</v>
      </c>
      <c r="BX55">
        <f>_xlfn.XLOOKUP(FMP_Ranking[[#This Row],[FMP ID]],RawData[FMP_ID],RawData[Traffic Count for LWC Project])</f>
        <v>0</v>
      </c>
      <c r="BY55"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55">
        <f>_xlfn.XLOOKUP(FMP_Ranking[[#This Row],[FMP ID]],RawData[FMP_ID],RawData[Score 15])</f>
        <v>4</v>
      </c>
      <c r="CA55" s="250"/>
      <c r="CB55"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5.4198772498863201</v>
      </c>
      <c r="CC55" s="263">
        <f>_xlfn.RANK.EQ(FMP_Ranking[[#This Row],[Weighted Score Based on Normalized Reported Factors]],FMP_Ranking[Weighted Score Based on Normalized Reported Factors],0)</f>
        <v>68</v>
      </c>
      <c r="CD55"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58</v>
      </c>
      <c r="CE55"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12.000000000000002</v>
      </c>
      <c r="CF55">
        <f>_xlfn.RANK.EQ(FMP_Ranking[[#This Row],[Project Details Weighted Score]],FMP_Ranking[Project Details Weighted Score],0)</f>
        <v>51</v>
      </c>
      <c r="CG55" s="262">
        <f>FMP_Ranking[[#This Row],[Project Details Weighted Score]]+FMP_Ranking[[#This Row],[Weighted Score Based on Normalized Reported Factors]]</f>
        <v>17.419877249886323</v>
      </c>
      <c r="CH55" s="245">
        <f>_xlfn.RANK.EQ(FMP_Ranking[[#This Row],[Total Score]],FMP_Ranking[Total Score],0)</f>
        <v>49</v>
      </c>
      <c r="CI55"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5.4198772498863201</v>
      </c>
      <c r="CJ55" s="239"/>
      <c r="CK55" s="239"/>
      <c r="CT55"/>
    </row>
    <row r="56" spans="1:98" ht="12" customHeight="1" x14ac:dyDescent="0.25">
      <c r="A56" t="s">
        <v>1821</v>
      </c>
      <c r="B56">
        <f>_xlfn.XLOOKUP(FMP_Ranking[[#This Row],[FMP ID]],RawData[FMP_ID],RawData[RFPG_NUM])</f>
        <v>12</v>
      </c>
      <c r="C56" t="str">
        <f>_xlfn.XLOOKUP(FMP_Ranking[[#This Row],[FMP ID]],RawData[FMP_ID],RawData[FMP_NAME])</f>
        <v>Shady Lane Dr.Voluntary Property Acquisition</v>
      </c>
      <c r="D56" t="str">
        <f>_xlfn.XLOOKUP(FMP_Ranking[[#This Row],[FMP ID]],RawData[FMP_ID],RawData[FMP_DESCR])</f>
        <v>This project consist primarily of property buy-outs within the floodplain to mitigate structural flooding to those properties.</v>
      </c>
      <c r="E56" s="247">
        <f>_xlfn.XLOOKUP(FMP_Ranking[[#This Row],[FMP ID]],RawData[FMP_ID],RawData[FMP_COST])</f>
        <v>1306982</v>
      </c>
      <c r="F56" s="344" t="str">
        <f>_xlfn.XLOOKUP(FMP_Ranking[[#This Row],[FMP ID]],RawData[FMP_ID],RawData[EMER_NEED])</f>
        <v>No</v>
      </c>
      <c r="G56" s="252">
        <f>IF(FMP_Ranking[[#This Row],[Emergency Need Raw]]="Yes",10,0)</f>
        <v>0</v>
      </c>
      <c r="H56" s="245">
        <f>_xlfn.XLOOKUP(FMP_Ranking[[#This Row],[FMP ID]],RawData[FMP_ID],RawData[STRUCT_100])</f>
        <v>6</v>
      </c>
      <c r="I56" s="245">
        <f>_xlfn.XLOOKUP(FMP_Ranking[[#This Row],[FMP ID]],RawData[FMP_ID],RawData[RES_STRUCT100])</f>
        <v>5</v>
      </c>
      <c r="J56">
        <f>_xlfn.XLOOKUP(FMP_Ranking[[#This Row],[FMP ID]],RawData[FMP_ID],RawData[POP100])</f>
        <v>4</v>
      </c>
      <c r="K56" s="245">
        <f>_xlfn.XLOOKUP(FMP_Ranking[[#This Row],[FMP ID]],RawData[FMP_ID],RawData[CRITFAC100])</f>
        <v>0</v>
      </c>
      <c r="L56">
        <f>_xlfn.XLOOKUP(FMP_Ranking[[#This Row],[FMP ID]],RawData[FMP_ID],RawData[LWC])</f>
        <v>0</v>
      </c>
      <c r="M56" s="245">
        <f>_xlfn.XLOOKUP(FMP_Ranking[[#This Row],[FMP ID]],RawData[FMP_ID],RawData[ROADCLS])</f>
        <v>1</v>
      </c>
      <c r="N56">
        <f>_xlfn.XLOOKUP(FMP_Ranking[[#This Row],[FMP ID]],RawData[FMP_ID],RawData[ROAD_MILES100])</f>
        <v>5.7000000029802322E-2</v>
      </c>
      <c r="O56" s="245">
        <f>_xlfn.XLOOKUP(FMP_Ranking[[#This Row],[FMP ID]],RawData[FMP_ID],RawData[FARMACRE100])</f>
        <v>0</v>
      </c>
      <c r="P56">
        <f>_xlfn.XLOOKUP(FMP_Ranking[[#This Row],[FMP ID]],RawData[FMP_ID],RawData[REDSTRUCT100])</f>
        <v>0</v>
      </c>
      <c r="Q56" s="245">
        <f>_xlfn.XLOOKUP(FMP_Ranking[[#This Row],[FMP ID]],RawData[FMP_ID],RawData[REMSTRC100])</f>
        <v>6</v>
      </c>
      <c r="R56" s="258">
        <f>IF(FMP_Ranking[[#This Row],[Structures 100 Raw]]=0,0,(IF(FMP_Ranking[[#This Row],[Removed Structures 100 Raw]]&gt;FMP_Ranking[[#This Row],[Structures 100 Raw]],100,FMP_Ranking[[#This Row],[Removed Structures 100 Raw]]/FMP_Ranking[[#This Row],[Structures 100 Raw]]*100)))</f>
        <v>100</v>
      </c>
      <c r="S56" s="245">
        <f>_xlfn.XLOOKUP(FMP_Ranking[[#This Row],[FMP ID]],RawData[FMP_ID],RawData[REMRESSTRC100])</f>
        <v>0</v>
      </c>
      <c r="T56" s="245">
        <f>_xlfn.XLOOKUP(FMP_Ranking[[#This Row],[FMP ID]],RawData[FMP_ID],RawData[REMPOP100])</f>
        <v>18</v>
      </c>
      <c r="U56">
        <f>_xlfn.XLOOKUP(FMP_Ranking[[#This Row],[FMP ID]],RawData[FMP_ID],RawData[REMCRITFAC100])</f>
        <v>0</v>
      </c>
      <c r="V56" s="245">
        <f>_xlfn.XLOOKUP(FMP_Ranking[[#This Row],[FMP ID]],RawData[FMP_ID],RawData[REMLWC100])</f>
        <v>0</v>
      </c>
      <c r="W56" s="245">
        <f>_xlfn.XLOOKUP(FMP_Ranking[[#This Row],[FMP ID]],RawData[FMP_ID],RawData[REMROADCLS])</f>
        <v>0</v>
      </c>
      <c r="X56">
        <f>_xlfn.XLOOKUP(FMP_Ranking[[#This Row],[FMP ID]],RawData[FMP_ID],RawData[REMRDLEN100])</f>
        <v>0</v>
      </c>
      <c r="Y56" s="245">
        <f>_xlfn.XLOOKUP(FMP_Ranking[[#This Row],[FMP ID]],RawData[FMP_ID],RawData[REMFRMACRE100])</f>
        <v>0</v>
      </c>
      <c r="Z56" s="255">
        <f>_xlfn.XLOOKUP(FMP_Ranking[[#This Row],[FMP ID]],RawData[FMP_ID],RawData[COSTSTRUCT])</f>
        <v>0</v>
      </c>
      <c r="AA56">
        <f>_xlfn.XLOOKUP(FMP_Ranking[[#This Row],[FMP ID]],RawData[FMP_ID],RawData[NATURE])</f>
        <v>0</v>
      </c>
      <c r="AB56" s="250">
        <f>_xlfn.XLOOKUP(FMP_Ranking[[#This Row],[FMP ID]],RawData[FMP_ID],RawData[BC_RATIO])</f>
        <v>0.20000000298023221</v>
      </c>
      <c r="AC56">
        <f>IF(FMP_Ranking[[#This Row],[BCA Raw]]&gt;1,1,0)</f>
        <v>0</v>
      </c>
      <c r="AD56" s="250" t="str">
        <f>_xlfn.XLOOKUP(FMP_Ranking[[#This Row],[FMP ID]],RawData[FMP_ID],RawData[WATER_SUP])</f>
        <v>No</v>
      </c>
      <c r="AE56" s="257">
        <f>IF(FMP_Ranking[[#This Row],[Water Supply Raw]]="Yes",1,0)</f>
        <v>0</v>
      </c>
      <c r="AF56">
        <f>_xlfn.XLOOKUP(FMP_Ranking[[#This Row],[FMP ID]],RawData[FMP_ID],RawData[Average Flood Depth (100yr)])</f>
        <v>2.5</v>
      </c>
      <c r="AG56" s="346" t="str">
        <f>_xlfn.XLOOKUP(FMP_Ranking[[#This Row],[FMP ID]],RawData[FMP_ID],RawData[PREPROJLOS])</f>
        <v>Unknown</v>
      </c>
      <c r="AH56">
        <f>_xlfn.XLOOKUP(FMP_Ranking[[#This Row],[FMP ID]],RawData[FMP_ID],RawData[Score 1])</f>
        <v>2</v>
      </c>
      <c r="AI56" s="250">
        <f>_xlfn.XLOOKUP(FMP_Ranking[[#This Row],[FMP ID]],RawData[FMP_ID],RawData[Community Population Served])</f>
        <v>1555370</v>
      </c>
      <c r="AJ56">
        <f>_xlfn.XLOOKUP(FMP_Ranking[[#This Row],[FMP ID]],RawData[FMP_ID],RawData[Flood Plain Population])</f>
        <v>18</v>
      </c>
      <c r="AK56" s="346" t="str">
        <f>_xlfn.XLOOKUP(FMP_Ranking[[#This Row],[FMP ID]],RawData[FMP_ID],RawData[Severity Ranking: Community Need (% Population)])</f>
        <v>&lt;25% of project community affected</v>
      </c>
      <c r="AL56" s="252">
        <f>_xlfn.XLOOKUP(FMP_Ranking[[#This Row],[FMP ID]],RawData[FMP_ID],RawData[Score 2])</f>
        <v>1</v>
      </c>
      <c r="AM56">
        <f>_xlfn.XLOOKUP(FMP_Ranking[[#This Row],[FMP ID]],RawData[FMP_ID],RawData['# of Structures Removed from 1% Annual Chance FP])</f>
        <v>6</v>
      </c>
      <c r="AN56" t="str">
        <f>_xlfn.XLOOKUP(FMP_Ranking[[#This Row],[FMP ID]],RawData[FMP_ID],RawData[Flood Risk Reduction])</f>
        <v>Reduced risk to &gt;75% of structures in floodplain</v>
      </c>
      <c r="AO56">
        <f>_xlfn.XLOOKUP(FMP_Ranking[[#This Row],[FMP ID]],RawData[FMP_ID],RawData[[Score 3 ]])</f>
        <v>10</v>
      </c>
      <c r="AP56" s="250">
        <f>_xlfn.XLOOKUP(FMP_Ranking[[#This Row],[FMP ID]],RawData[FMP_ID],RawData['# of Structures with Reduced 1% Annual Chance Flood Risk])</f>
        <v>6</v>
      </c>
      <c r="AQ56">
        <f>_xlfn.XLOOKUP(FMP_Ranking[[#This Row],[FMP ID]],RawData[FMP_ID],RawData[Pre-Project Damage $])</f>
        <v>0</v>
      </c>
      <c r="AR56">
        <f>_xlfn.XLOOKUP(FMP_Ranking[[#This Row],[FMP ID]],RawData[FMP_ID],RawData[Post-Project Damage $])</f>
        <v>0</v>
      </c>
      <c r="AS56">
        <f>_xlfn.XLOOKUP(FMP_Ranking[[#This Row],[FMP ID]],RawData[FMP_ID],RawData[Flood Damage Reduction])</f>
        <v>0</v>
      </c>
      <c r="AT56" s="252">
        <f>_xlfn.XLOOKUP(FMP_Ranking[[#This Row],[FMP ID]],RawData[FMP_ID],RawData[Score 4])</f>
        <v>0</v>
      </c>
      <c r="AU56">
        <f>_xlfn.XLOOKUP(FMP_Ranking[[#This Row],[FMP ID]],RawData[FMP_ID],RawData['# of Critical Faciliites Removed from 1% Annual Chance FP])</f>
        <v>0</v>
      </c>
      <c r="AV56" t="str">
        <f>_xlfn.XLOOKUP(FMP_Ranking[[#This Row],[FMP ID]],RawData[FMP_ID],RawData[Reduction in Critical Facilities Flood Risk])</f>
        <v>Reduced risk for 0 structures in floodplain</v>
      </c>
      <c r="AW56">
        <f>_xlfn.XLOOKUP(FMP_Ranking[[#This Row],[FMP ID]],RawData[FMP_ID],RawData[Score 5])</f>
        <v>0</v>
      </c>
      <c r="AX56" s="250">
        <f>_xlfn.XLOOKUP(FMP_Ranking[[#This Row],[FMP ID]],RawData[FMP_ID],RawData[Adjusted Injurt Risk (%)])</f>
        <v>103.5</v>
      </c>
      <c r="AY56" t="str">
        <f>_xlfn.XLOOKUP(FMP_Ranking[[#This Row],[FMP ID]],RawData[FMP_ID],RawData[Life and Safety Ranking (Injury/Loss of Life)2])</f>
        <v>Life/injury risk percentage &gt;50%</v>
      </c>
      <c r="AZ56" s="252">
        <f>_xlfn.XLOOKUP(FMP_Ranking[[#This Row],[FMP ID]],RawData[FMP_ID],RawData[Score 6])</f>
        <v>10</v>
      </c>
      <c r="BA56">
        <f>_xlfn.XLOOKUP(FMP_Ranking[[#This Row],[FMP ID]],RawData[FMP_ID],RawData[Water Supply Benefit in Acre-Feet])</f>
        <v>0</v>
      </c>
      <c r="BB56">
        <f>_xlfn.XLOOKUP(FMP_Ranking[[#This Row],[FMP ID]],RawData[FMP_ID],RawData[SourceID])</f>
        <v>0</v>
      </c>
      <c r="BC56">
        <f>_xlfn.XLOOKUP(FMP_Ranking[[#This Row],[FMP ID]],RawData[FMP_ID],RawData[WMS_ID])</f>
        <v>0</v>
      </c>
      <c r="BD56" t="str">
        <f>_xlfn.XLOOKUP(FMP_Ranking[[#This Row],[FMP ID]],RawData[FMP_ID],RawData[Water Supply Yield Ranking])</f>
        <v>No impact on water supply</v>
      </c>
      <c r="BE56">
        <f>_xlfn.XLOOKUP(FMP_Ranking[[#This Row],[FMP ID]],RawData[FMP_ID],RawData[Score 7])</f>
        <v>0</v>
      </c>
      <c r="BF56" s="250">
        <f>_xlfn.XLOOKUP(FMP_Ranking[[#This Row],[FMP ID]],RawData[FMP_ID],RawData[SVI])</f>
        <v>0.27300000190734858</v>
      </c>
      <c r="BG56" t="str">
        <f>_xlfn.XLOOKUP(FMP_Ranking[[#This Row],[FMP ID]],RawData[FMP_ID],RawData[Social Vulnerability Ranking])</f>
        <v>SVI between 0.25-0.5 (low to moderate vulnerability)</v>
      </c>
      <c r="BH56" s="252">
        <f>_xlfn.XLOOKUP(FMP_Ranking[[#This Row],[FMP ID]],RawData[FMP_ID],RawData[Score 8])</f>
        <v>4</v>
      </c>
      <c r="BI56">
        <f>_xlfn.XLOOKUP(FMP_Ranking[[#This Row],[FMP ID]],RawData[FMP_ID],RawData[% Nature Based Solution by Cost])</f>
        <v>0</v>
      </c>
      <c r="BJ56" t="str">
        <f>_xlfn.XLOOKUP(FMP_Ranking[[#This Row],[FMP ID]],RawData[FMP_ID],RawData[Nature-Based Solutions Ranking])</f>
        <v>&lt;25% of the project cost is nature-based</v>
      </c>
      <c r="BK56">
        <f>_xlfn.XLOOKUP(FMP_Ranking[[#This Row],[FMP ID]],RawData[FMP_ID],RawData[Score 9])</f>
        <v>1</v>
      </c>
      <c r="BL56" s="250" t="str">
        <f>_xlfn.XLOOKUP(FMP_Ranking[[#This Row],[FMP ID]],RawData[FMP_ID],RawData[Multiple Benefits Description])</f>
        <v xml:space="preserve">Social and quality of life </v>
      </c>
      <c r="BM56" t="str">
        <f>_xlfn.XLOOKUP(FMP_Ranking[[#This Row],[FMP ID]],RawData[FMP_ID],RawData[Multiple Benefit Ranking])</f>
        <v>Project delivers benefits in only 1 wider benefit category</v>
      </c>
      <c r="BN56" s="252">
        <f>_xlfn.XLOOKUP(FMP_Ranking[[#This Row],[FMP ID]],RawData[FMP_ID],RawData[Score 10])</f>
        <v>1</v>
      </c>
      <c r="BO56">
        <f>_xlfn.XLOOKUP(FMP_Ranking[[#This Row],[FMP ID]],RawData[FMP_ID],RawData[O&amp;M Cost (Annual)])</f>
        <v>0</v>
      </c>
      <c r="BP56">
        <f>_xlfn.XLOOKUP(FMP_Ranking[[#This Row],[FMP ID]],RawData[FMP_ID],RawData[Operations and Maintenance Ranking])</f>
        <v>0</v>
      </c>
      <c r="BQ56">
        <f>_xlfn.XLOOKUP(FMP_Ranking[[#This Row],[FMP ID]],RawData[FMP_ID],RawData[Score 11])</f>
        <v>0</v>
      </c>
      <c r="BR56" s="250" t="str">
        <f>_xlfn.XLOOKUP(FMP_Ranking[[#This Row],[FMP ID]],RawData[FMP_ID],RawData[Administrative, Regulatory and Other Obstacle Ranking])</f>
        <v>Project has a typical number of administrative, regulatory and limitations / requirements</v>
      </c>
      <c r="BS56" s="252">
        <f>_xlfn.XLOOKUP(FMP_Ranking[[#This Row],[FMP ID]],RawData[FMP_ID],RawData[Score 12])</f>
        <v>6</v>
      </c>
      <c r="BT56" t="str">
        <f>_xlfn.XLOOKUP(FMP_Ranking[[#This Row],[FMP ID]],RawData[FMP_ID],RawData[Environmental Benefit Ranking])</f>
        <v>Project does not provide any environmental benefits</v>
      </c>
      <c r="BU56">
        <f>_xlfn.XLOOKUP(FMP_Ranking[[#This Row],[FMP ID]],RawData[FMP_ID],RawData[Score 13])</f>
        <v>0</v>
      </c>
      <c r="BV56" s="250" t="str">
        <f>_xlfn.XLOOKUP(FMP_Ranking[[#This Row],[FMP ID]],RawData[FMP_ID],RawData[Environmental Impact Ranking])</f>
        <v>Project has no adverse environmental impacts</v>
      </c>
      <c r="BW56" s="252">
        <f>_xlfn.XLOOKUP(FMP_Ranking[[#This Row],[FMP ID]],RawData[FMP_ID],RawData[Score 14])</f>
        <v>10</v>
      </c>
      <c r="BX56">
        <f>_xlfn.XLOOKUP(FMP_Ranking[[#This Row],[FMP ID]],RawData[FMP_ID],RawData[Traffic Count for LWC Project])</f>
        <v>0</v>
      </c>
      <c r="BY56" t="str">
        <f>_xlfn.XLOOKUP(FMP_Ranking[[#This Row],[FMP ID]],RawData[FMP_ID],RawData[Mobility Ranking])</f>
        <v>Project provides no change to major, minor, or emergency access routes in the project area.</v>
      </c>
      <c r="BZ56">
        <f>_xlfn.XLOOKUP(FMP_Ranking[[#This Row],[FMP ID]],RawData[FMP_ID],RawData[Score 15])</f>
        <v>0</v>
      </c>
      <c r="CA56" s="250"/>
      <c r="CB56"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10.045518176049033</v>
      </c>
      <c r="CC56" s="263">
        <f>_xlfn.RANK.EQ(FMP_Ranking[[#This Row],[Weighted Score Based on Normalized Reported Factors]],FMP_Ranking[Weighted Score Based on Normalized Reported Factors],0)</f>
        <v>24</v>
      </c>
      <c r="CD56"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45</v>
      </c>
      <c r="CE56"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7.25</v>
      </c>
      <c r="CF56">
        <f>_xlfn.RANK.EQ(FMP_Ranking[[#This Row],[Project Details Weighted Score]],FMP_Ranking[Project Details Weighted Score],0)</f>
        <v>107</v>
      </c>
      <c r="CG56" s="262">
        <f>FMP_Ranking[[#This Row],[Project Details Weighted Score]]+FMP_Ranking[[#This Row],[Weighted Score Based on Normalized Reported Factors]]</f>
        <v>17.295518176049033</v>
      </c>
      <c r="CH56" s="245">
        <f>_xlfn.RANK.EQ(FMP_Ranking[[#This Row],[Total Score]],FMP_Ranking[Total Score],0)</f>
        <v>50</v>
      </c>
      <c r="CI56"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10.045518176049033</v>
      </c>
      <c r="CJ56" s="239"/>
      <c r="CK56" s="239"/>
      <c r="CT56"/>
    </row>
    <row r="57" spans="1:98" ht="12" customHeight="1" x14ac:dyDescent="0.25">
      <c r="A57" t="s">
        <v>1644</v>
      </c>
      <c r="B57">
        <f>_xlfn.XLOOKUP(FMP_Ranking[[#This Row],[FMP ID]],RawData[FMP_ID],RawData[RFPG_NUM])</f>
        <v>11</v>
      </c>
      <c r="C57" t="str">
        <f>_xlfn.XLOOKUP(FMP_Ranking[[#This Row],[FMP ID]],RawData[FMP_ID],RawData[FMP_NAME])</f>
        <v xml:space="preserve">City of Seguin - Culvert Improvements at Guadalupe River Drive Project </v>
      </c>
      <c r="D57" t="str">
        <f>_xlfn.XLOOKUP(FMP_Ranking[[#This Row],[FMP ID]],RawData[FMP_ID],RawData[FMP_DESCR])</f>
        <v xml:space="preserve">Proposed project to add two additional 10 ft. by 10 ft. reinforced concrete box culverts on either side of the existing two- 10ft. by 10ft. box culverts at Guadalupe River Dr. </v>
      </c>
      <c r="E57" s="247">
        <f>_xlfn.XLOOKUP(FMP_Ranking[[#This Row],[FMP ID]],RawData[FMP_ID],RawData[FMP_COST])</f>
        <v>594000</v>
      </c>
      <c r="F57" s="344" t="str">
        <f>_xlfn.XLOOKUP(FMP_Ranking[[#This Row],[FMP ID]],RawData[FMP_ID],RawData[EMER_NEED])</f>
        <v>No</v>
      </c>
      <c r="G57" s="252">
        <f>IF(FMP_Ranking[[#This Row],[Emergency Need Raw]]="Yes",10,0)</f>
        <v>0</v>
      </c>
      <c r="H57" s="245">
        <f>_xlfn.XLOOKUP(FMP_Ranking[[#This Row],[FMP ID]],RawData[FMP_ID],RawData[STRUCT_100])</f>
        <v>16</v>
      </c>
      <c r="I57" s="245">
        <f>_xlfn.XLOOKUP(FMP_Ranking[[#This Row],[FMP ID]],RawData[FMP_ID],RawData[RES_STRUCT100])</f>
        <v>15</v>
      </c>
      <c r="J57">
        <f>_xlfn.XLOOKUP(FMP_Ranking[[#This Row],[FMP ID]],RawData[FMP_ID],RawData[POP100])</f>
        <v>37</v>
      </c>
      <c r="K57" s="245">
        <f>_xlfn.XLOOKUP(FMP_Ranking[[#This Row],[FMP ID]],RawData[FMP_ID],RawData[CRITFAC100])</f>
        <v>0</v>
      </c>
      <c r="L57">
        <f>_xlfn.XLOOKUP(FMP_Ranking[[#This Row],[FMP ID]],RawData[FMP_ID],RawData[LWC])</f>
        <v>0</v>
      </c>
      <c r="M57" s="245">
        <f>_xlfn.XLOOKUP(FMP_Ranking[[#This Row],[FMP ID]],RawData[FMP_ID],RawData[ROADCLS])</f>
        <v>0</v>
      </c>
      <c r="N57">
        <f>_xlfn.XLOOKUP(FMP_Ranking[[#This Row],[FMP ID]],RawData[FMP_ID],RawData[ROAD_MILES100])</f>
        <v>0.26427900791168207</v>
      </c>
      <c r="O57" s="245">
        <f>_xlfn.XLOOKUP(FMP_Ranking[[#This Row],[FMP ID]],RawData[FMP_ID],RawData[FARMACRE100])</f>
        <v>7.7953448295593262</v>
      </c>
      <c r="P57">
        <f>_xlfn.XLOOKUP(FMP_Ranking[[#This Row],[FMP ID]],RawData[FMP_ID],RawData[REDSTRUCT100])</f>
        <v>4</v>
      </c>
      <c r="Q57" s="245">
        <f>_xlfn.XLOOKUP(FMP_Ranking[[#This Row],[FMP ID]],RawData[FMP_ID],RawData[REMSTRC100])</f>
        <v>6</v>
      </c>
      <c r="R57" s="258">
        <f>IF(FMP_Ranking[[#This Row],[Structures 100 Raw]]=0,0,(IF(FMP_Ranking[[#This Row],[Removed Structures 100 Raw]]&gt;FMP_Ranking[[#This Row],[Structures 100 Raw]],100,FMP_Ranking[[#This Row],[Removed Structures 100 Raw]]/FMP_Ranking[[#This Row],[Structures 100 Raw]]*100)))</f>
        <v>37.5</v>
      </c>
      <c r="S57" s="245">
        <f>_xlfn.XLOOKUP(FMP_Ranking[[#This Row],[FMP ID]],RawData[FMP_ID],RawData[REMRESSTRC100])</f>
        <v>6</v>
      </c>
      <c r="T57" s="245">
        <f>_xlfn.XLOOKUP(FMP_Ranking[[#This Row],[FMP ID]],RawData[FMP_ID],RawData[REMPOP100])</f>
        <v>13</v>
      </c>
      <c r="U57">
        <f>_xlfn.XLOOKUP(FMP_Ranking[[#This Row],[FMP ID]],RawData[FMP_ID],RawData[REMCRITFAC100])</f>
        <v>0</v>
      </c>
      <c r="V57" s="245">
        <f>_xlfn.XLOOKUP(FMP_Ranking[[#This Row],[FMP ID]],RawData[FMP_ID],RawData[REMLWC100])</f>
        <v>1</v>
      </c>
      <c r="W57" s="245">
        <f>_xlfn.XLOOKUP(FMP_Ranking[[#This Row],[FMP ID]],RawData[FMP_ID],RawData[REMROADCLS])</f>
        <v>0</v>
      </c>
      <c r="X57">
        <f>_xlfn.XLOOKUP(FMP_Ranking[[#This Row],[FMP ID]],RawData[FMP_ID],RawData[REMRDLEN100])</f>
        <v>1</v>
      </c>
      <c r="Y57" s="245">
        <f>_xlfn.XLOOKUP(FMP_Ranking[[#This Row],[FMP ID]],RawData[FMP_ID],RawData[REMFRMACRE100])</f>
        <v>0</v>
      </c>
      <c r="Z57" s="255">
        <f>_xlfn.XLOOKUP(FMP_Ranking[[#This Row],[FMP ID]],RawData[FMP_ID],RawData[COSTSTRUCT])</f>
        <v>99000</v>
      </c>
      <c r="AA57">
        <f>_xlfn.XLOOKUP(FMP_Ranking[[#This Row],[FMP ID]],RawData[FMP_ID],RawData[NATURE])</f>
        <v>2</v>
      </c>
      <c r="AB57" s="250">
        <f>_xlfn.XLOOKUP(FMP_Ranking[[#This Row],[FMP ID]],RawData[FMP_ID],RawData[BC_RATIO])</f>
        <v>1.279999971389771</v>
      </c>
      <c r="AC57">
        <f>IF(FMP_Ranking[[#This Row],[BCA Raw]]&gt;1,1,0)</f>
        <v>1</v>
      </c>
      <c r="AD57" s="250" t="str">
        <f>_xlfn.XLOOKUP(FMP_Ranking[[#This Row],[FMP ID]],RawData[FMP_ID],RawData[WATER_SUP])</f>
        <v>No</v>
      </c>
      <c r="AE57" s="257">
        <f>IF(FMP_Ranking[[#This Row],[Water Supply Raw]]="Yes",1,0)</f>
        <v>0</v>
      </c>
      <c r="AF57">
        <f>_xlfn.XLOOKUP(FMP_Ranking[[#This Row],[FMP ID]],RawData[FMP_ID],RawData[Average Flood Depth (100yr)])</f>
        <v>2.470000028610229</v>
      </c>
      <c r="AG57" s="346" t="str">
        <f>_xlfn.XLOOKUP(FMP_Ranking[[#This Row],[FMP ID]],RawData[FMP_ID],RawData[PREPROJLOS])</f>
        <v>10-year</v>
      </c>
      <c r="AH57">
        <f>_xlfn.XLOOKUP(FMP_Ranking[[#This Row],[FMP ID]],RawData[FMP_ID],RawData[Score 1])</f>
        <v>8</v>
      </c>
      <c r="AI57" s="250">
        <f>_xlfn.XLOOKUP(FMP_Ranking[[#This Row],[FMP ID]],RawData[FMP_ID],RawData[Community Population Served])</f>
        <v>29433</v>
      </c>
      <c r="AJ57">
        <f>_xlfn.XLOOKUP(FMP_Ranking[[#This Row],[FMP ID]],RawData[FMP_ID],RawData[Flood Plain Population])</f>
        <v>42</v>
      </c>
      <c r="AK57" s="346" t="str">
        <f>_xlfn.XLOOKUP(FMP_Ranking[[#This Row],[FMP ID]],RawData[FMP_ID],RawData[Severity Ranking: Community Need (% Population)])</f>
        <v>&lt;25% of project community affected</v>
      </c>
      <c r="AL57" s="252">
        <f>_xlfn.XLOOKUP(FMP_Ranking[[#This Row],[FMP ID]],RawData[FMP_ID],RawData[Score 2])</f>
        <v>1</v>
      </c>
      <c r="AM57">
        <f>_xlfn.XLOOKUP(FMP_Ranking[[#This Row],[FMP ID]],RawData[FMP_ID],RawData['# of Structures Removed from 1% Annual Chance FP])</f>
        <v>6</v>
      </c>
      <c r="AN57" t="str">
        <f>_xlfn.XLOOKUP(FMP_Ranking[[#This Row],[FMP ID]],RawData[FMP_ID],RawData[Flood Risk Reduction])</f>
        <v>Reduced risk to &lt;50% of structures in floodplain</v>
      </c>
      <c r="AO57">
        <f>_xlfn.XLOOKUP(FMP_Ranking[[#This Row],[FMP ID]],RawData[FMP_ID],RawData[[Score 3 ]])</f>
        <v>4</v>
      </c>
      <c r="AP57" s="250">
        <f>_xlfn.XLOOKUP(FMP_Ranking[[#This Row],[FMP ID]],RawData[FMP_ID],RawData['# of Structures with Reduced 1% Annual Chance Flood Risk])</f>
        <v>4</v>
      </c>
      <c r="AQ57">
        <f>_xlfn.XLOOKUP(FMP_Ranking[[#This Row],[FMP ID]],RawData[FMP_ID],RawData[Pre-Project Damage $])</f>
        <v>1647207</v>
      </c>
      <c r="AR57">
        <f>_xlfn.XLOOKUP(FMP_Ranking[[#This Row],[FMP ID]],RawData[FMP_ID],RawData[Post-Project Damage $])</f>
        <v>0</v>
      </c>
      <c r="AS57" t="str">
        <f>_xlfn.XLOOKUP(FMP_Ranking[[#This Row],[FMP ID]],RawData[FMP_ID],RawData[Flood Damage Reduction])</f>
        <v>Flood damage reduction &gt;95%</v>
      </c>
      <c r="AT57" s="252">
        <f>_xlfn.XLOOKUP(FMP_Ranking[[#This Row],[FMP ID]],RawData[FMP_ID],RawData[Score 4])</f>
        <v>10</v>
      </c>
      <c r="AU57">
        <f>_xlfn.XLOOKUP(FMP_Ranking[[#This Row],[FMP ID]],RawData[FMP_ID],RawData['# of Critical Faciliites Removed from 1% Annual Chance FP])</f>
        <v>0</v>
      </c>
      <c r="AV57" t="str">
        <f>_xlfn.XLOOKUP(FMP_Ranking[[#This Row],[FMP ID]],RawData[FMP_ID],RawData[Reduction in Critical Facilities Flood Risk])</f>
        <v>Reduced risk for 0 structures in floodplain</v>
      </c>
      <c r="AW57">
        <f>_xlfn.XLOOKUP(FMP_Ranking[[#This Row],[FMP ID]],RawData[FMP_ID],RawData[Score 5])</f>
        <v>0</v>
      </c>
      <c r="AX57" s="250">
        <f>_xlfn.XLOOKUP(FMP_Ranking[[#This Row],[FMP ID]],RawData[FMP_ID],RawData[Adjusted Injurt Risk (%)])</f>
        <v>27</v>
      </c>
      <c r="AY57" t="str">
        <f>_xlfn.XLOOKUP(FMP_Ranking[[#This Row],[FMP ID]],RawData[FMP_ID],RawData[Life and Safety Ranking (Injury/Loss of Life)2])</f>
        <v>Life/injury risk percentage &gt;20%</v>
      </c>
      <c r="AZ57" s="252">
        <f>_xlfn.XLOOKUP(FMP_Ranking[[#This Row],[FMP ID]],RawData[FMP_ID],RawData[Score 6])</f>
        <v>4</v>
      </c>
      <c r="BA57">
        <f>_xlfn.XLOOKUP(FMP_Ranking[[#This Row],[FMP ID]],RawData[FMP_ID],RawData[Water Supply Benefit in Acre-Feet])</f>
        <v>0</v>
      </c>
      <c r="BB57">
        <f>_xlfn.XLOOKUP(FMP_Ranking[[#This Row],[FMP ID]],RawData[FMP_ID],RawData[SourceID])</f>
        <v>0</v>
      </c>
      <c r="BC57">
        <f>_xlfn.XLOOKUP(FMP_Ranking[[#This Row],[FMP ID]],RawData[FMP_ID],RawData[WMS_ID])</f>
        <v>0</v>
      </c>
      <c r="BD57" t="str">
        <f>_xlfn.XLOOKUP(FMP_Ranking[[#This Row],[FMP ID]],RawData[FMP_ID],RawData[Water Supply Yield Ranking])</f>
        <v>No impact on water supply</v>
      </c>
      <c r="BE57">
        <f>_xlfn.XLOOKUP(FMP_Ranking[[#This Row],[FMP ID]],RawData[FMP_ID],RawData[Score 7])</f>
        <v>0</v>
      </c>
      <c r="BF57" s="250">
        <f>_xlfn.XLOOKUP(FMP_Ranking[[#This Row],[FMP ID]],RawData[FMP_ID],RawData[SVI])</f>
        <v>0.49369999766349792</v>
      </c>
      <c r="BG57" t="str">
        <f>_xlfn.XLOOKUP(FMP_Ranking[[#This Row],[FMP ID]],RawData[FMP_ID],RawData[Social Vulnerability Ranking])</f>
        <v>SVI between 0.25-0.5 (low to moderate vulnerability)</v>
      </c>
      <c r="BH57" s="252">
        <f>_xlfn.XLOOKUP(FMP_Ranking[[#This Row],[FMP ID]],RawData[FMP_ID],RawData[Score 8])</f>
        <v>4</v>
      </c>
      <c r="BI57">
        <f>_xlfn.XLOOKUP(FMP_Ranking[[#This Row],[FMP ID]],RawData[FMP_ID],RawData[% Nature Based Solution by Cost])</f>
        <v>1.9999999552965161E-2</v>
      </c>
      <c r="BJ57" t="str">
        <f>_xlfn.XLOOKUP(FMP_Ranking[[#This Row],[FMP ID]],RawData[FMP_ID],RawData[Nature-Based Solutions Ranking])</f>
        <v>&lt;25% of the project cost is nature-based</v>
      </c>
      <c r="BK57">
        <f>_xlfn.XLOOKUP(FMP_Ranking[[#This Row],[FMP ID]],RawData[FMP_ID],RawData[Score 9])</f>
        <v>1</v>
      </c>
      <c r="BL57" s="250" t="str">
        <f>_xlfn.XLOOKUP(FMP_Ranking[[#This Row],[FMP ID]],RawData[FMP_ID],RawData[Multiple Benefits Description])</f>
        <v>Relieve structures upstream Mays Creek from backwater flooding</v>
      </c>
      <c r="BM57" t="str">
        <f>_xlfn.XLOOKUP(FMP_Ranking[[#This Row],[FMP ID]],RawData[FMP_ID],RawData[Multiple Benefit Ranking])</f>
        <v>Project delivers benefits in only 1 wider benefit category</v>
      </c>
      <c r="BN57" s="252">
        <f>_xlfn.XLOOKUP(FMP_Ranking[[#This Row],[FMP ID]],RawData[FMP_ID],RawData[Score 10])</f>
        <v>1</v>
      </c>
      <c r="BO57">
        <f>_xlfn.XLOOKUP(FMP_Ranking[[#This Row],[FMP ID]],RawData[FMP_ID],RawData[O&amp;M Cost (Annual)])</f>
        <v>3000</v>
      </c>
      <c r="BP57" t="str">
        <f>_xlfn.XLOOKUP(FMP_Ranking[[#This Row],[FMP ID]],RawData[FMP_ID],RawData[Operations and Maintenance Ranking])</f>
        <v>Project requires regular, ongoing operation and maintenance; and/or O&amp;M requirements are well defined (Regular);</v>
      </c>
      <c r="BQ57">
        <f>_xlfn.XLOOKUP(FMP_Ranking[[#This Row],[FMP ID]],RawData[FMP_ID],RawData[Score 11])</f>
        <v>7</v>
      </c>
      <c r="BR57" s="250" t="str">
        <f>_xlfn.XLOOKUP(FMP_Ranking[[#This Row],[FMP ID]],RawData[FMP_ID],RawData[Administrative, Regulatory and Other Obstacle Ranking])</f>
        <v>Project has few administrative, regulatory and implementation limitations / requirements</v>
      </c>
      <c r="BS57" s="252">
        <f>_xlfn.XLOOKUP(FMP_Ranking[[#This Row],[FMP ID]],RawData[FMP_ID],RawData[Score 12])</f>
        <v>10</v>
      </c>
      <c r="BT57" t="str">
        <f>_xlfn.XLOOKUP(FMP_Ranking[[#This Row],[FMP ID]],RawData[FMP_ID],RawData[Environmental Benefit Ranking])</f>
        <v>Project does not provide any environmental benefits</v>
      </c>
      <c r="BU57">
        <f>_xlfn.XLOOKUP(FMP_Ranking[[#This Row],[FMP ID]],RawData[FMP_ID],RawData[Score 13])</f>
        <v>0</v>
      </c>
      <c r="BV57" s="250" t="str">
        <f>_xlfn.XLOOKUP(FMP_Ranking[[#This Row],[FMP ID]],RawData[FMP_ID],RawData[Environmental Impact Ranking])</f>
        <v>Project will have adverse environmental impacts in 1 environmental category</v>
      </c>
      <c r="BW57" s="252">
        <f>_xlfn.XLOOKUP(FMP_Ranking[[#This Row],[FMP ID]],RawData[FMP_ID],RawData[Score 14])</f>
        <v>6</v>
      </c>
      <c r="BX57">
        <f>_xlfn.XLOOKUP(FMP_Ranking[[#This Row],[FMP ID]],RawData[FMP_ID],RawData[Traffic Count for LWC Project])</f>
        <v>0</v>
      </c>
      <c r="BY57"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57">
        <f>_xlfn.XLOOKUP(FMP_Ranking[[#This Row],[FMP ID]],RawData[FMP_ID],RawData[Score 15])</f>
        <v>4</v>
      </c>
      <c r="CA57" s="250"/>
      <c r="CB57"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4.7165679123061786</v>
      </c>
      <c r="CC57" s="263">
        <f>_xlfn.RANK.EQ(FMP_Ranking[[#This Row],[Weighted Score Based on Normalized Reported Factors]],FMP_Ranking[Weighted Score Based on Normalized Reported Factors],0)</f>
        <v>73</v>
      </c>
      <c r="CD5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60</v>
      </c>
      <c r="CE57"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12.500000000000002</v>
      </c>
      <c r="CF57">
        <f>_xlfn.RANK.EQ(FMP_Ranking[[#This Row],[Project Details Weighted Score]],FMP_Ranking[Project Details Weighted Score],0)</f>
        <v>42</v>
      </c>
      <c r="CG57" s="262">
        <f>FMP_Ranking[[#This Row],[Project Details Weighted Score]]+FMP_Ranking[[#This Row],[Weighted Score Based on Normalized Reported Factors]]</f>
        <v>17.216567912306182</v>
      </c>
      <c r="CH57" s="245">
        <f>_xlfn.RANK.EQ(FMP_Ranking[[#This Row],[Total Score]],FMP_Ranking[Total Score],0)</f>
        <v>51</v>
      </c>
      <c r="CI5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4.7165679123061786</v>
      </c>
      <c r="CJ57" s="239"/>
      <c r="CK57" s="239"/>
      <c r="CT57"/>
    </row>
    <row r="58" spans="1:98" ht="12" customHeight="1" x14ac:dyDescent="0.25">
      <c r="A58" t="s">
        <v>1658</v>
      </c>
      <c r="B58">
        <f>_xlfn.XLOOKUP(FMP_Ranking[[#This Row],[FMP ID]],RawData[FMP_ID],RawData[RFPG_NUM])</f>
        <v>11</v>
      </c>
      <c r="C58" t="str">
        <f>_xlfn.XLOOKUP(FMP_Ranking[[#This Row],[FMP ID]],RawData[FMP_ID],RawData[FMP_NAME])</f>
        <v>City of Victoria Detention Structure Located Upstream of State Highway 87 Project</v>
      </c>
      <c r="D58" t="str">
        <f>_xlfn.XLOOKUP(FMP_Ranking[[#This Row],[FMP ID]],RawData[FMP_ID],RawData[FMP_DESCR])</f>
        <v xml:space="preserve">Proposed detention structure located upstream of State Highway 87. The detention basin has a proposed height of 11ft from crest to inlet structure. The dam has a proposed capacity of 3700 ac-ft. Three culvert outlet structures are proposed to be used for </v>
      </c>
      <c r="E58" s="247">
        <f>_xlfn.XLOOKUP(FMP_Ranking[[#This Row],[FMP ID]],RawData[FMP_ID],RawData[FMP_COST])</f>
        <v>58395000</v>
      </c>
      <c r="F58" s="344" t="str">
        <f>_xlfn.XLOOKUP(FMP_Ranking[[#This Row],[FMP ID]],RawData[FMP_ID],RawData[EMER_NEED])</f>
        <v>No</v>
      </c>
      <c r="G58" s="252">
        <f>IF(FMP_Ranking[[#This Row],[Emergency Need Raw]]="Yes",10,0)</f>
        <v>0</v>
      </c>
      <c r="H58" s="245">
        <f>_xlfn.XLOOKUP(FMP_Ranking[[#This Row],[FMP ID]],RawData[FMP_ID],RawData[STRUCT_100])</f>
        <v>56</v>
      </c>
      <c r="I58" s="245">
        <f>_xlfn.XLOOKUP(FMP_Ranking[[#This Row],[FMP ID]],RawData[FMP_ID],RawData[RES_STRUCT100])</f>
        <v>42</v>
      </c>
      <c r="J58">
        <f>_xlfn.XLOOKUP(FMP_Ranking[[#This Row],[FMP ID]],RawData[FMP_ID],RawData[POP100])</f>
        <v>146</v>
      </c>
      <c r="K58" s="245">
        <f>_xlfn.XLOOKUP(FMP_Ranking[[#This Row],[FMP ID]],RawData[FMP_ID],RawData[CRITFAC100])</f>
        <v>0</v>
      </c>
      <c r="L58">
        <f>_xlfn.XLOOKUP(FMP_Ranking[[#This Row],[FMP ID]],RawData[FMP_ID],RawData[LWC])</f>
        <v>3</v>
      </c>
      <c r="M58" s="245">
        <f>_xlfn.XLOOKUP(FMP_Ranking[[#This Row],[FMP ID]],RawData[FMP_ID],RawData[ROADCLS])</f>
        <v>0</v>
      </c>
      <c r="N58">
        <f>_xlfn.XLOOKUP(FMP_Ranking[[#This Row],[FMP ID]],RawData[FMP_ID],RawData[ROAD_MILES100])</f>
        <v>3.228720903396606</v>
      </c>
      <c r="O58" s="245">
        <f>_xlfn.XLOOKUP(FMP_Ranking[[#This Row],[FMP ID]],RawData[FMP_ID],RawData[FARMACRE100])</f>
        <v>640.6041259765625</v>
      </c>
      <c r="P58">
        <f>_xlfn.XLOOKUP(FMP_Ranking[[#This Row],[FMP ID]],RawData[FMP_ID],RawData[REDSTRUCT100])</f>
        <v>2</v>
      </c>
      <c r="Q58" s="245">
        <f>_xlfn.XLOOKUP(FMP_Ranking[[#This Row],[FMP ID]],RawData[FMP_ID],RawData[REMSTRC100])</f>
        <v>38</v>
      </c>
      <c r="R58" s="258">
        <f>IF(FMP_Ranking[[#This Row],[Structures 100 Raw]]=0,0,(IF(FMP_Ranking[[#This Row],[Removed Structures 100 Raw]]&gt;FMP_Ranking[[#This Row],[Structures 100 Raw]],100,FMP_Ranking[[#This Row],[Removed Structures 100 Raw]]/FMP_Ranking[[#This Row],[Structures 100 Raw]]*100)))</f>
        <v>67.857142857142861</v>
      </c>
      <c r="S58" s="245">
        <f>_xlfn.XLOOKUP(FMP_Ranking[[#This Row],[FMP ID]],RawData[FMP_ID],RawData[REMRESSTRC100])</f>
        <v>29</v>
      </c>
      <c r="T58" s="245">
        <f>_xlfn.XLOOKUP(FMP_Ranking[[#This Row],[FMP ID]],RawData[FMP_ID],RawData[REMPOP100])</f>
        <v>52</v>
      </c>
      <c r="U58">
        <f>_xlfn.XLOOKUP(FMP_Ranking[[#This Row],[FMP ID]],RawData[FMP_ID],RawData[REMCRITFAC100])</f>
        <v>0</v>
      </c>
      <c r="V58" s="245">
        <f>_xlfn.XLOOKUP(FMP_Ranking[[#This Row],[FMP ID]],RawData[FMP_ID],RawData[REMLWC100])</f>
        <v>0</v>
      </c>
      <c r="W58" s="245">
        <f>_xlfn.XLOOKUP(FMP_Ranking[[#This Row],[FMP ID]],RawData[FMP_ID],RawData[REMROADCLS])</f>
        <v>0</v>
      </c>
      <c r="X58">
        <f>_xlfn.XLOOKUP(FMP_Ranking[[#This Row],[FMP ID]],RawData[FMP_ID],RawData[REMRDLEN100])</f>
        <v>0</v>
      </c>
      <c r="Y58" s="245">
        <f>_xlfn.XLOOKUP(FMP_Ranking[[#This Row],[FMP ID]],RawData[FMP_ID],RawData[REMFRMACRE100])</f>
        <v>0</v>
      </c>
      <c r="Z58" s="255">
        <f>_xlfn.XLOOKUP(FMP_Ranking[[#This Row],[FMP ID]],RawData[FMP_ID],RawData[COSTSTRUCT])</f>
        <v>1537000</v>
      </c>
      <c r="AA58">
        <f>_xlfn.XLOOKUP(FMP_Ranking[[#This Row],[FMP ID]],RawData[FMP_ID],RawData[NATURE])</f>
        <v>1.299999952316284</v>
      </c>
      <c r="AB58" s="250">
        <f>_xlfn.XLOOKUP(FMP_Ranking[[#This Row],[FMP ID]],RawData[FMP_ID],RawData[BC_RATIO])</f>
        <v>0.10000000149011611</v>
      </c>
      <c r="AC58">
        <f>IF(FMP_Ranking[[#This Row],[BCA Raw]]&gt;1,1,0)</f>
        <v>0</v>
      </c>
      <c r="AD58" s="250" t="str">
        <f>_xlfn.XLOOKUP(FMP_Ranking[[#This Row],[FMP ID]],RawData[FMP_ID],RawData[WATER_SUP])</f>
        <v>No</v>
      </c>
      <c r="AE58" s="257">
        <f>IF(FMP_Ranking[[#This Row],[Water Supply Raw]]="Yes",1,0)</f>
        <v>0</v>
      </c>
      <c r="AF58">
        <f>_xlfn.XLOOKUP(FMP_Ranking[[#This Row],[FMP ID]],RawData[FMP_ID],RawData[Average Flood Depth (100yr)])</f>
        <v>2.2699999809265141</v>
      </c>
      <c r="AG58" s="346" t="str">
        <f>_xlfn.XLOOKUP(FMP_Ranking[[#This Row],[FMP ID]],RawData[FMP_ID],RawData[PREPROJLOS])</f>
        <v>50-year</v>
      </c>
      <c r="AH58">
        <f>_xlfn.XLOOKUP(FMP_Ranking[[#This Row],[FMP ID]],RawData[FMP_ID],RawData[Score 1])</f>
        <v>8</v>
      </c>
      <c r="AI58" s="250">
        <f>_xlfn.XLOOKUP(FMP_Ranking[[#This Row],[FMP ID]],RawData[FMP_ID],RawData[Community Population Served])</f>
        <v>66974</v>
      </c>
      <c r="AJ58">
        <f>_xlfn.XLOOKUP(FMP_Ranking[[#This Row],[FMP ID]],RawData[FMP_ID],RawData[Flood Plain Population])</f>
        <v>184</v>
      </c>
      <c r="AK58" s="346" t="str">
        <f>_xlfn.XLOOKUP(FMP_Ranking[[#This Row],[FMP ID]],RawData[FMP_ID],RawData[Severity Ranking: Community Need (% Population)])</f>
        <v>25%-50% of project community affected</v>
      </c>
      <c r="AL58" s="252">
        <f>_xlfn.XLOOKUP(FMP_Ranking[[#This Row],[FMP ID]],RawData[FMP_ID],RawData[Score 2])</f>
        <v>4</v>
      </c>
      <c r="AM58">
        <f>_xlfn.XLOOKUP(FMP_Ranking[[#This Row],[FMP ID]],RawData[FMP_ID],RawData['# of Structures Removed from 1% Annual Chance FP])</f>
        <v>38</v>
      </c>
      <c r="AN58" t="str">
        <f>_xlfn.XLOOKUP(FMP_Ranking[[#This Row],[FMP ID]],RawData[FMP_ID],RawData[Flood Risk Reduction])</f>
        <v>Reduced risk to &lt;75% of structures in floodplain</v>
      </c>
      <c r="AO58">
        <f>_xlfn.XLOOKUP(FMP_Ranking[[#This Row],[FMP ID]],RawData[FMP_ID],RawData[[Score 3 ]])</f>
        <v>7</v>
      </c>
      <c r="AP58" s="250">
        <f>_xlfn.XLOOKUP(FMP_Ranking[[#This Row],[FMP ID]],RawData[FMP_ID],RawData['# of Structures with Reduced 1% Annual Chance Flood Risk])</f>
        <v>2</v>
      </c>
      <c r="AQ58">
        <f>_xlfn.XLOOKUP(FMP_Ranking[[#This Row],[FMP ID]],RawData[FMP_ID],RawData[Pre-Project Damage $])</f>
        <v>1797957</v>
      </c>
      <c r="AR58">
        <f>_xlfn.XLOOKUP(FMP_Ranking[[#This Row],[FMP ID]],RawData[FMP_ID],RawData[Post-Project Damage $])</f>
        <v>1440398</v>
      </c>
      <c r="AS58" t="str">
        <f>_xlfn.XLOOKUP(FMP_Ranking[[#This Row],[FMP ID]],RawData[FMP_ID],RawData[Flood Damage Reduction])</f>
        <v>Flood damage reduction &lt; 25%</v>
      </c>
      <c r="AT58" s="252">
        <f>_xlfn.XLOOKUP(FMP_Ranking[[#This Row],[FMP ID]],RawData[FMP_ID],RawData[Score 4])</f>
        <v>2</v>
      </c>
      <c r="AU58">
        <f>_xlfn.XLOOKUP(FMP_Ranking[[#This Row],[FMP ID]],RawData[FMP_ID],RawData['# of Critical Faciliites Removed from 1% Annual Chance FP])</f>
        <v>0</v>
      </c>
      <c r="AV58" t="str">
        <f>_xlfn.XLOOKUP(FMP_Ranking[[#This Row],[FMP ID]],RawData[FMP_ID],RawData[Reduction in Critical Facilities Flood Risk])</f>
        <v>Reduced risk for 0 structures in floodplain</v>
      </c>
      <c r="AW58">
        <f>_xlfn.XLOOKUP(FMP_Ranking[[#This Row],[FMP ID]],RawData[FMP_ID],RawData[Score 5])</f>
        <v>0</v>
      </c>
      <c r="AX58" s="250">
        <f>_xlfn.XLOOKUP(FMP_Ranking[[#This Row],[FMP ID]],RawData[FMP_ID],RawData[Adjusted Injurt Risk (%)])</f>
        <v>33.75</v>
      </c>
      <c r="AY58" t="str">
        <f>_xlfn.XLOOKUP(FMP_Ranking[[#This Row],[FMP ID]],RawData[FMP_ID],RawData[Life and Safety Ranking (Injury/Loss of Life)2])</f>
        <v>Life/injury risk percentage &gt;30%</v>
      </c>
      <c r="AZ58" s="252">
        <f>_xlfn.XLOOKUP(FMP_Ranking[[#This Row],[FMP ID]],RawData[FMP_ID],RawData[Score 6])</f>
        <v>6</v>
      </c>
      <c r="BA58">
        <f>_xlfn.XLOOKUP(FMP_Ranking[[#This Row],[FMP ID]],RawData[FMP_ID],RawData[Water Supply Benefit in Acre-Feet])</f>
        <v>0</v>
      </c>
      <c r="BB58">
        <f>_xlfn.XLOOKUP(FMP_Ranking[[#This Row],[FMP ID]],RawData[FMP_ID],RawData[SourceID])</f>
        <v>0</v>
      </c>
      <c r="BC58">
        <f>_xlfn.XLOOKUP(FMP_Ranking[[#This Row],[FMP ID]],RawData[FMP_ID],RawData[WMS_ID])</f>
        <v>0</v>
      </c>
      <c r="BD58" t="str">
        <f>_xlfn.XLOOKUP(FMP_Ranking[[#This Row],[FMP ID]],RawData[FMP_ID],RawData[Water Supply Yield Ranking])</f>
        <v>No impact on water supply</v>
      </c>
      <c r="BE58">
        <f>_xlfn.XLOOKUP(FMP_Ranking[[#This Row],[FMP ID]],RawData[FMP_ID],RawData[Score 7])</f>
        <v>0</v>
      </c>
      <c r="BF58" s="250">
        <f>_xlfn.XLOOKUP(FMP_Ranking[[#This Row],[FMP ID]],RawData[FMP_ID],RawData[SVI])</f>
        <v>0.26700401306152338</v>
      </c>
      <c r="BG58" t="str">
        <f>_xlfn.XLOOKUP(FMP_Ranking[[#This Row],[FMP ID]],RawData[FMP_ID],RawData[Social Vulnerability Ranking])</f>
        <v>SVI between 0.25-0.5 (low to moderate vulnerability)</v>
      </c>
      <c r="BH58" s="252">
        <f>_xlfn.XLOOKUP(FMP_Ranking[[#This Row],[FMP ID]],RawData[FMP_ID],RawData[Score 8])</f>
        <v>4</v>
      </c>
      <c r="BI58">
        <f>_xlfn.XLOOKUP(FMP_Ranking[[#This Row],[FMP ID]],RawData[FMP_ID],RawData[% Nature Based Solution by Cost])</f>
        <v>1.30000002682209E-2</v>
      </c>
      <c r="BJ58" t="str">
        <f>_xlfn.XLOOKUP(FMP_Ranking[[#This Row],[FMP ID]],RawData[FMP_ID],RawData[Nature-Based Solutions Ranking])</f>
        <v>&lt;25% of the project cost is nature-based</v>
      </c>
      <c r="BK58">
        <f>_xlfn.XLOOKUP(FMP_Ranking[[#This Row],[FMP ID]],RawData[FMP_ID],RawData[Score 9])</f>
        <v>1</v>
      </c>
      <c r="BL58" s="250" t="str">
        <f>_xlfn.XLOOKUP(FMP_Ranking[[#This Row],[FMP ID]],RawData[FMP_ID],RawData[Multiple Benefits Description])</f>
        <v>None</v>
      </c>
      <c r="BM58" t="str">
        <f>_xlfn.XLOOKUP(FMP_Ranking[[#This Row],[FMP ID]],RawData[FMP_ID],RawData[Multiple Benefit Ranking])</f>
        <v>Project does not deliver any wider benefits</v>
      </c>
      <c r="BN58" s="252">
        <f>_xlfn.XLOOKUP(FMP_Ranking[[#This Row],[FMP ID]],RawData[FMP_ID],RawData[Score 10])</f>
        <v>0</v>
      </c>
      <c r="BO58">
        <f>_xlfn.XLOOKUP(FMP_Ranking[[#This Row],[FMP ID]],RawData[FMP_ID],RawData[O&amp;M Cost (Annual)])</f>
        <v>292000</v>
      </c>
      <c r="BP58" t="str">
        <f>_xlfn.XLOOKUP(FMP_Ranking[[#This Row],[FMP ID]],RawData[FMP_ID],RawData[Operations and Maintenance Ranking])</f>
        <v>Project requires regular, ongoing operation and maintenance; and/or O&amp;M requirements are well defined (Regular);</v>
      </c>
      <c r="BQ58">
        <f>_xlfn.XLOOKUP(FMP_Ranking[[#This Row],[FMP ID]],RawData[FMP_ID],RawData[Score 11])</f>
        <v>7</v>
      </c>
      <c r="BR58" s="250" t="str">
        <f>_xlfn.XLOOKUP(FMP_Ranking[[#This Row],[FMP ID]],RawData[FMP_ID],RawData[Administrative, Regulatory and Other Obstacle Ranking])</f>
        <v>Project has a typical number of administrative, regulatory and limitations / requirements</v>
      </c>
      <c r="BS58" s="252">
        <f>_xlfn.XLOOKUP(FMP_Ranking[[#This Row],[FMP ID]],RawData[FMP_ID],RawData[Score 12])</f>
        <v>6</v>
      </c>
      <c r="BT58" t="str">
        <f>_xlfn.XLOOKUP(FMP_Ranking[[#This Row],[FMP ID]],RawData[FMP_ID],RawData[Environmental Benefit Ranking])</f>
        <v>Project does not provide any environmental benefits</v>
      </c>
      <c r="BU58">
        <f>_xlfn.XLOOKUP(FMP_Ranking[[#This Row],[FMP ID]],RawData[FMP_ID],RawData[Score 13])</f>
        <v>0</v>
      </c>
      <c r="BV58" s="250" t="str">
        <f>_xlfn.XLOOKUP(FMP_Ranking[[#This Row],[FMP ID]],RawData[FMP_ID],RawData[Environmental Impact Ranking])</f>
        <v>Project will have adverse environmental impacts in 1 environmental category</v>
      </c>
      <c r="BW58" s="252">
        <f>_xlfn.XLOOKUP(FMP_Ranking[[#This Row],[FMP ID]],RawData[FMP_ID],RawData[Score 14])</f>
        <v>6</v>
      </c>
      <c r="BX58">
        <f>_xlfn.XLOOKUP(FMP_Ranking[[#This Row],[FMP ID]],RawData[FMP_ID],RawData[Traffic Count for LWC Project])</f>
        <v>0</v>
      </c>
      <c r="BY58" t="str">
        <f>_xlfn.XLOOKUP(FMP_Ranking[[#This Row],[FMP ID]],RawData[FMP_ID],RawData[Mobility Ranking])</f>
        <v>Project provides no change to major, minor, or emergency access routes in the project area.</v>
      </c>
      <c r="BZ58">
        <f>_xlfn.XLOOKUP(FMP_Ranking[[#This Row],[FMP ID]],RawData[FMP_ID],RawData[Score 15])</f>
        <v>0</v>
      </c>
      <c r="CA58" s="250"/>
      <c r="CB5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6.9440963261246509</v>
      </c>
      <c r="CC58" s="263">
        <f>_xlfn.RANK.EQ(FMP_Ranking[[#This Row],[Weighted Score Based on Normalized Reported Factors]],FMP_Ranking[Weighted Score Based on Normalized Reported Factors],0)</f>
        <v>53</v>
      </c>
      <c r="CD5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51</v>
      </c>
      <c r="CE5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10.25</v>
      </c>
      <c r="CF58">
        <f>_xlfn.RANK.EQ(FMP_Ranking[[#This Row],[Project Details Weighted Score]],FMP_Ranking[Project Details Weighted Score],0)</f>
        <v>74</v>
      </c>
      <c r="CG58" s="262">
        <f>FMP_Ranking[[#This Row],[Project Details Weighted Score]]+FMP_Ranking[[#This Row],[Weighted Score Based on Normalized Reported Factors]]</f>
        <v>17.194096326124651</v>
      </c>
      <c r="CH58" s="245">
        <f>_xlfn.RANK.EQ(FMP_Ranking[[#This Row],[Total Score]],FMP_Ranking[Total Score],0)</f>
        <v>52</v>
      </c>
      <c r="CI5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6.9440963261246509</v>
      </c>
      <c r="CJ58" s="239"/>
      <c r="CK58" s="239"/>
      <c r="CT58"/>
    </row>
    <row r="59" spans="1:98" ht="12" customHeight="1" x14ac:dyDescent="0.25">
      <c r="A59" t="s">
        <v>1663</v>
      </c>
      <c r="B59">
        <f>_xlfn.XLOOKUP(FMP_Ranking[[#This Row],[FMP ID]],RawData[FMP_ID],RawData[RFPG_NUM])</f>
        <v>11</v>
      </c>
      <c r="C59" t="str">
        <f>_xlfn.XLOOKUP(FMP_Ranking[[#This Row],[FMP ID]],RawData[FMP_ID],RawData[FMP_NAME])</f>
        <v>Guadalupe County Detention on York Creek Project</v>
      </c>
      <c r="D59" t="str">
        <f>_xlfn.XLOOKUP(FMP_Ranking[[#This Row],[FMP ID]],RawData[FMP_ID],RawData[FMP_DESCR])</f>
        <v xml:space="preserve">Project for detention on York Creek. The currently proposed dam height of 48 ft. and dam length of 4800 ft. will provide a maximum storage capacity of approximately 48,130 ac-ft. </v>
      </c>
      <c r="E59" s="247">
        <f>_xlfn.XLOOKUP(FMP_Ranking[[#This Row],[FMP ID]],RawData[FMP_ID],RawData[FMP_COST])</f>
        <v>15133000</v>
      </c>
      <c r="F59" s="344" t="str">
        <f>_xlfn.XLOOKUP(FMP_Ranking[[#This Row],[FMP ID]],RawData[FMP_ID],RawData[EMER_NEED])</f>
        <v>No</v>
      </c>
      <c r="G59" s="252">
        <f>IF(FMP_Ranking[[#This Row],[Emergency Need Raw]]="Yes",10,0)</f>
        <v>0</v>
      </c>
      <c r="H59" s="245">
        <f>_xlfn.XLOOKUP(FMP_Ranking[[#This Row],[FMP ID]],RawData[FMP_ID],RawData[STRUCT_100])</f>
        <v>4637</v>
      </c>
      <c r="I59" s="245">
        <f>_xlfn.XLOOKUP(FMP_Ranking[[#This Row],[FMP ID]],RawData[FMP_ID],RawData[RES_STRUCT100])</f>
        <v>2953</v>
      </c>
      <c r="J59">
        <f>_xlfn.XLOOKUP(FMP_Ranking[[#This Row],[FMP ID]],RawData[FMP_ID],RawData[POP100])</f>
        <v>7280</v>
      </c>
      <c r="K59" s="245">
        <f>_xlfn.XLOOKUP(FMP_Ranking[[#This Row],[FMP ID]],RawData[FMP_ID],RawData[CRITFAC100])</f>
        <v>75</v>
      </c>
      <c r="L59">
        <f>_xlfn.XLOOKUP(FMP_Ranking[[#This Row],[FMP ID]],RawData[FMP_ID],RawData[LWC])</f>
        <v>16</v>
      </c>
      <c r="M59" s="245">
        <f>_xlfn.XLOOKUP(FMP_Ranking[[#This Row],[FMP ID]],RawData[FMP_ID],RawData[ROADCLS])</f>
        <v>0</v>
      </c>
      <c r="N59">
        <f>_xlfn.XLOOKUP(FMP_Ranking[[#This Row],[FMP ID]],RawData[FMP_ID],RawData[ROAD_MILES100])</f>
        <v>188.9605407714844</v>
      </c>
      <c r="O59" s="245">
        <f>_xlfn.XLOOKUP(FMP_Ranking[[#This Row],[FMP ID]],RawData[FMP_ID],RawData[FARMACRE100])</f>
        <v>85276.015625</v>
      </c>
      <c r="P59">
        <f>_xlfn.XLOOKUP(FMP_Ranking[[#This Row],[FMP ID]],RawData[FMP_ID],RawData[REDSTRUCT100])</f>
        <v>1622</v>
      </c>
      <c r="Q59" s="245">
        <f>_xlfn.XLOOKUP(FMP_Ranking[[#This Row],[FMP ID]],RawData[FMP_ID],RawData[REMSTRC100])</f>
        <v>100</v>
      </c>
      <c r="R59" s="258">
        <f>IF(FMP_Ranking[[#This Row],[Structures 100 Raw]]=0,0,(IF(FMP_Ranking[[#This Row],[Removed Structures 100 Raw]]&gt;FMP_Ranking[[#This Row],[Structures 100 Raw]],100,FMP_Ranking[[#This Row],[Removed Structures 100 Raw]]/FMP_Ranking[[#This Row],[Structures 100 Raw]]*100)))</f>
        <v>2.1565667457407804</v>
      </c>
      <c r="S59" s="245">
        <f>_xlfn.XLOOKUP(FMP_Ranking[[#This Row],[FMP ID]],RawData[FMP_ID],RawData[REMRESSTRC100])</f>
        <v>80</v>
      </c>
      <c r="T59" s="245">
        <f>_xlfn.XLOOKUP(FMP_Ranking[[#This Row],[FMP ID]],RawData[FMP_ID],RawData[REMPOP100])</f>
        <v>287</v>
      </c>
      <c r="U59">
        <f>_xlfn.XLOOKUP(FMP_Ranking[[#This Row],[FMP ID]],RawData[FMP_ID],RawData[REMCRITFAC100])</f>
        <v>0</v>
      </c>
      <c r="V59" s="245">
        <f>_xlfn.XLOOKUP(FMP_Ranking[[#This Row],[FMP ID]],RawData[FMP_ID],RawData[REMLWC100])</f>
        <v>0</v>
      </c>
      <c r="W59" s="245">
        <f>_xlfn.XLOOKUP(FMP_Ranking[[#This Row],[FMP ID]],RawData[FMP_ID],RawData[REMROADCLS])</f>
        <v>0</v>
      </c>
      <c r="X59">
        <f>_xlfn.XLOOKUP(FMP_Ranking[[#This Row],[FMP ID]],RawData[FMP_ID],RawData[REMRDLEN100])</f>
        <v>0</v>
      </c>
      <c r="Y59" s="245">
        <f>_xlfn.XLOOKUP(FMP_Ranking[[#This Row],[FMP ID]],RawData[FMP_ID],RawData[REMFRMACRE100])</f>
        <v>0</v>
      </c>
      <c r="Z59" s="255">
        <f>_xlfn.XLOOKUP(FMP_Ranking[[#This Row],[FMP ID]],RawData[FMP_ID],RawData[COSTSTRUCT])</f>
        <v>151000</v>
      </c>
      <c r="AA59">
        <f>_xlfn.XLOOKUP(FMP_Ranking[[#This Row],[FMP ID]],RawData[FMP_ID],RawData[NATURE])</f>
        <v>0</v>
      </c>
      <c r="AB59" s="250">
        <f>_xlfn.XLOOKUP(FMP_Ranking[[#This Row],[FMP ID]],RawData[FMP_ID],RawData[BC_RATIO])</f>
        <v>1.570000052452087</v>
      </c>
      <c r="AC59">
        <f>IF(FMP_Ranking[[#This Row],[BCA Raw]]&gt;1,1,0)</f>
        <v>1</v>
      </c>
      <c r="AD59" s="250" t="str">
        <f>_xlfn.XLOOKUP(FMP_Ranking[[#This Row],[FMP ID]],RawData[FMP_ID],RawData[WATER_SUP])</f>
        <v>No</v>
      </c>
      <c r="AE59" s="257">
        <f>IF(FMP_Ranking[[#This Row],[Water Supply Raw]]="Yes",1,0)</f>
        <v>0</v>
      </c>
      <c r="AF59">
        <f>_xlfn.XLOOKUP(FMP_Ranking[[#This Row],[FMP ID]],RawData[FMP_ID],RawData[Average Flood Depth (100yr)])</f>
        <v>8.6669998168945313</v>
      </c>
      <c r="AG59" s="346" t="str">
        <f>_xlfn.XLOOKUP(FMP_Ranking[[#This Row],[FMP ID]],RawData[FMP_ID],RawData[PREPROJLOS])</f>
        <v>50-year</v>
      </c>
      <c r="AH59">
        <f>_xlfn.XLOOKUP(FMP_Ranking[[#This Row],[FMP ID]],RawData[FMP_ID],RawData[Score 1])</f>
        <v>10</v>
      </c>
      <c r="AI59" s="250">
        <f>_xlfn.XLOOKUP(FMP_Ranking[[#This Row],[FMP ID]],RawData[FMP_ID],RawData[Community Population Served])</f>
        <v>87085</v>
      </c>
      <c r="AJ59">
        <f>_xlfn.XLOOKUP(FMP_Ranking[[#This Row],[FMP ID]],RawData[FMP_ID],RawData[Flood Plain Population])</f>
        <v>10973</v>
      </c>
      <c r="AK59" s="346" t="str">
        <f>_xlfn.XLOOKUP(FMP_Ranking[[#This Row],[FMP ID]],RawData[FMP_ID],RawData[Severity Ranking: Community Need (% Population)])</f>
        <v>50%-75% of project community affected</v>
      </c>
      <c r="AL59" s="252">
        <f>_xlfn.XLOOKUP(FMP_Ranking[[#This Row],[FMP ID]],RawData[FMP_ID],RawData[Score 2])</f>
        <v>7</v>
      </c>
      <c r="AM59">
        <f>_xlfn.XLOOKUP(FMP_Ranking[[#This Row],[FMP ID]],RawData[FMP_ID],RawData['# of Structures Removed from 1% Annual Chance FP])</f>
        <v>100</v>
      </c>
      <c r="AN59" t="str">
        <f>_xlfn.XLOOKUP(FMP_Ranking[[#This Row],[FMP ID]],RawData[FMP_ID],RawData[Flood Risk Reduction])</f>
        <v>Reduced risk to &lt;10% of structures in floodplain</v>
      </c>
      <c r="AO59">
        <f>_xlfn.XLOOKUP(FMP_Ranking[[#This Row],[FMP ID]],RawData[FMP_ID],RawData[[Score 3 ]])</f>
        <v>1</v>
      </c>
      <c r="AP59" s="250">
        <f>_xlfn.XLOOKUP(FMP_Ranking[[#This Row],[FMP ID]],RawData[FMP_ID],RawData['# of Structures with Reduced 1% Annual Chance Flood Risk])</f>
        <v>1622</v>
      </c>
      <c r="AQ59">
        <f>_xlfn.XLOOKUP(FMP_Ranking[[#This Row],[FMP ID]],RawData[FMP_ID],RawData[Pre-Project Damage $])</f>
        <v>57799456</v>
      </c>
      <c r="AR59">
        <f>_xlfn.XLOOKUP(FMP_Ranking[[#This Row],[FMP ID]],RawData[FMP_ID],RawData[Post-Project Damage $])</f>
        <v>8143570</v>
      </c>
      <c r="AS59" t="str">
        <f>_xlfn.XLOOKUP(FMP_Ranking[[#This Row],[FMP ID]],RawData[FMP_ID],RawData[Flood Damage Reduction])</f>
        <v>Flood damage reduction &gt; 75%</v>
      </c>
      <c r="AT59" s="252">
        <f>_xlfn.XLOOKUP(FMP_Ranking[[#This Row],[FMP ID]],RawData[FMP_ID],RawData[Score 4])</f>
        <v>8</v>
      </c>
      <c r="AU59">
        <f>_xlfn.XLOOKUP(FMP_Ranking[[#This Row],[FMP ID]],RawData[FMP_ID],RawData['# of Critical Faciliites Removed from 1% Annual Chance FP])</f>
        <v>0</v>
      </c>
      <c r="AV59" t="str">
        <f>_xlfn.XLOOKUP(FMP_Ranking[[#This Row],[FMP ID]],RawData[FMP_ID],RawData[Reduction in Critical Facilities Flood Risk])</f>
        <v>Reduced risk for 0 structures in floodplain</v>
      </c>
      <c r="AW59">
        <f>_xlfn.XLOOKUP(FMP_Ranking[[#This Row],[FMP ID]],RawData[FMP_ID],RawData[Score 5])</f>
        <v>0</v>
      </c>
      <c r="AX59" s="250">
        <f>_xlfn.XLOOKUP(FMP_Ranking[[#This Row],[FMP ID]],RawData[FMP_ID],RawData[Adjusted Injurt Risk (%)])</f>
        <v>31.5</v>
      </c>
      <c r="AY59" t="str">
        <f>_xlfn.XLOOKUP(FMP_Ranking[[#This Row],[FMP ID]],RawData[FMP_ID],RawData[Life and Safety Ranking (Injury/Loss of Life)2])</f>
        <v>Life/injury risk percentage &gt;30%</v>
      </c>
      <c r="AZ59" s="252">
        <f>_xlfn.XLOOKUP(FMP_Ranking[[#This Row],[FMP ID]],RawData[FMP_ID],RawData[Score 6])</f>
        <v>6</v>
      </c>
      <c r="BA59">
        <f>_xlfn.XLOOKUP(FMP_Ranking[[#This Row],[FMP ID]],RawData[FMP_ID],RawData[Water Supply Benefit in Acre-Feet])</f>
        <v>0</v>
      </c>
      <c r="BB59">
        <f>_xlfn.XLOOKUP(FMP_Ranking[[#This Row],[FMP ID]],RawData[FMP_ID],RawData[SourceID])</f>
        <v>0</v>
      </c>
      <c r="BC59">
        <f>_xlfn.XLOOKUP(FMP_Ranking[[#This Row],[FMP ID]],RawData[FMP_ID],RawData[WMS_ID])</f>
        <v>0</v>
      </c>
      <c r="BD59" t="str">
        <f>_xlfn.XLOOKUP(FMP_Ranking[[#This Row],[FMP ID]],RawData[FMP_ID],RawData[Water Supply Yield Ranking])</f>
        <v>No impact on water supply</v>
      </c>
      <c r="BE59">
        <f>_xlfn.XLOOKUP(FMP_Ranking[[#This Row],[FMP ID]],RawData[FMP_ID],RawData[Score 7])</f>
        <v>0</v>
      </c>
      <c r="BF59" s="250">
        <f>_xlfn.XLOOKUP(FMP_Ranking[[#This Row],[FMP ID]],RawData[FMP_ID],RawData[SVI])</f>
        <v>0.67142701148986816</v>
      </c>
      <c r="BG59" t="str">
        <f>_xlfn.XLOOKUP(FMP_Ranking[[#This Row],[FMP ID]],RawData[FMP_ID],RawData[Social Vulnerability Ranking])</f>
        <v>SVI between 0.5-0.75 (moderate to high vulnerability)</v>
      </c>
      <c r="BH59" s="252">
        <f>_xlfn.XLOOKUP(FMP_Ranking[[#This Row],[FMP ID]],RawData[FMP_ID],RawData[Score 8])</f>
        <v>7</v>
      </c>
      <c r="BI59">
        <f>_xlfn.XLOOKUP(FMP_Ranking[[#This Row],[FMP ID]],RawData[FMP_ID],RawData[% Nature Based Solution by Cost])</f>
        <v>0</v>
      </c>
      <c r="BJ59" t="str">
        <f>_xlfn.XLOOKUP(FMP_Ranking[[#This Row],[FMP ID]],RawData[FMP_ID],RawData[Nature-Based Solutions Ranking])</f>
        <v>&lt;25% of the project cost is nature-based</v>
      </c>
      <c r="BK59">
        <f>_xlfn.XLOOKUP(FMP_Ranking[[#This Row],[FMP ID]],RawData[FMP_ID],RawData[Score 9])</f>
        <v>1</v>
      </c>
      <c r="BL59" s="250" t="str">
        <f>_xlfn.XLOOKUP(FMP_Ranking[[#This Row],[FMP ID]],RawData[FMP_ID],RawData[Multiple Benefits Description])</f>
        <v>Reduces flooding along San Marcos and Guadalupe River as well as throught the cities of Luling and Gonzales</v>
      </c>
      <c r="BM59" t="str">
        <f>_xlfn.XLOOKUP(FMP_Ranking[[#This Row],[FMP ID]],RawData[FMP_ID],RawData[Multiple Benefit Ranking])</f>
        <v>Project delivers benefits in 2 wider benefit categories</v>
      </c>
      <c r="BN59" s="252">
        <f>_xlfn.XLOOKUP(FMP_Ranking[[#This Row],[FMP ID]],RawData[FMP_ID],RawData[Score 10])</f>
        <v>4</v>
      </c>
      <c r="BO59">
        <f>_xlfn.XLOOKUP(FMP_Ranking[[#This Row],[FMP ID]],RawData[FMP_ID],RawData[O&amp;M Cost (Annual)])</f>
        <v>76000</v>
      </c>
      <c r="BP59" t="str">
        <f>_xlfn.XLOOKUP(FMP_Ranking[[#This Row],[FMP ID]],RawData[FMP_ID],RawData[Operations and Maintenance Ranking])</f>
        <v>Project requires regular, ongoing operation and maintenance; and/or O&amp;M requirements are well defined (Regular);</v>
      </c>
      <c r="BQ59">
        <f>_xlfn.XLOOKUP(FMP_Ranking[[#This Row],[FMP ID]],RawData[FMP_ID],RawData[Score 11])</f>
        <v>7</v>
      </c>
      <c r="BR59" s="250" t="str">
        <f>_xlfn.XLOOKUP(FMP_Ranking[[#This Row],[FMP ID]],RawData[FMP_ID],RawData[Administrative, Regulatory and Other Obstacle Ranking])</f>
        <v>Project has a typical number of administrative, regulatory and limitations / requirements</v>
      </c>
      <c r="BS59" s="252">
        <f>_xlfn.XLOOKUP(FMP_Ranking[[#This Row],[FMP ID]],RawData[FMP_ID],RawData[Score 12])</f>
        <v>6</v>
      </c>
      <c r="BT59" t="str">
        <f>_xlfn.XLOOKUP(FMP_Ranking[[#This Row],[FMP ID]],RawData[FMP_ID],RawData[Environmental Benefit Ranking])</f>
        <v>Project does not provide any environmental benefits</v>
      </c>
      <c r="BU59">
        <f>_xlfn.XLOOKUP(FMP_Ranking[[#This Row],[FMP ID]],RawData[FMP_ID],RawData[Score 13])</f>
        <v>0</v>
      </c>
      <c r="BV59" s="250" t="str">
        <f>_xlfn.XLOOKUP(FMP_Ranking[[#This Row],[FMP ID]],RawData[FMP_ID],RawData[Environmental Impact Ranking])</f>
        <v>Project will have adverse environmental impacts in 1 environmental category</v>
      </c>
      <c r="BW59" s="252">
        <f>_xlfn.XLOOKUP(FMP_Ranking[[#This Row],[FMP ID]],RawData[FMP_ID],RawData[Score 14])</f>
        <v>6</v>
      </c>
      <c r="BX59">
        <f>_xlfn.XLOOKUP(FMP_Ranking[[#This Row],[FMP ID]],RawData[FMP_ID],RawData[Traffic Count for LWC Project])</f>
        <v>0</v>
      </c>
      <c r="BY59" t="str">
        <f>_xlfn.XLOOKUP(FMP_Ranking[[#This Row],[FMP ID]],RawData[FMP_ID],RawData[Mobility Ranking])</f>
        <v>Project provides no change to major, minor, or emergency access routes in the project area.</v>
      </c>
      <c r="BZ59">
        <f>_xlfn.XLOOKUP(FMP_Ranking[[#This Row],[FMP ID]],RawData[FMP_ID],RawData[Score 15])</f>
        <v>0</v>
      </c>
      <c r="CA59" s="250"/>
      <c r="CB5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2.2614970002109089</v>
      </c>
      <c r="CC59" s="263">
        <f>_xlfn.RANK.EQ(FMP_Ranking[[#This Row],[Weighted Score Based on Normalized Reported Factors]],FMP_Ranking[Weighted Score Based on Normalized Reported Factors],0)</f>
        <v>97</v>
      </c>
      <c r="CD5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63</v>
      </c>
      <c r="CE5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14.500000000000002</v>
      </c>
      <c r="CF59">
        <f>_xlfn.RANK.EQ(FMP_Ranking[[#This Row],[Project Details Weighted Score]],FMP_Ranking[Project Details Weighted Score],0)</f>
        <v>19</v>
      </c>
      <c r="CG59" s="262">
        <f>FMP_Ranking[[#This Row],[Project Details Weighted Score]]+FMP_Ranking[[#This Row],[Weighted Score Based on Normalized Reported Factors]]</f>
        <v>16.761497000210909</v>
      </c>
      <c r="CH59" s="245">
        <f>_xlfn.RANK.EQ(FMP_Ranking[[#This Row],[Total Score]],FMP_Ranking[Total Score],0)</f>
        <v>53</v>
      </c>
      <c r="CI5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2.2614970002109089</v>
      </c>
      <c r="CJ59" s="239"/>
      <c r="CK59" s="239"/>
      <c r="CT59"/>
    </row>
    <row r="60" spans="1:98" ht="12" customHeight="1" x14ac:dyDescent="0.25">
      <c r="A60" t="s">
        <v>1680</v>
      </c>
      <c r="B60">
        <f>_xlfn.XLOOKUP(FMP_Ranking[[#This Row],[FMP ID]],RawData[FMP_ID],RawData[RFPG_NUM])</f>
        <v>12</v>
      </c>
      <c r="C60" t="str">
        <f>_xlfn.XLOOKUP(FMP_Ranking[[#This Row],[FMP ID]],RawData[FMP_ID],RawData[FMP_NAME])</f>
        <v>PROJECT 1A - ADLER ROAD AT CURREY CREEK AND UNNAMED TRIBUTARY A</v>
      </c>
      <c r="D60" t="str">
        <f>_xlfn.XLOOKUP(FMP_Ranking[[#This Row],[FMP ID]],RawData[FMP_ID],RawData[FMP_DESCR])</f>
        <v>Improve low water crossings along Adler Road, channel regrading, curbs, sidewalks, street reconstruction</v>
      </c>
      <c r="E60" s="247">
        <f>_xlfn.XLOOKUP(FMP_Ranking[[#This Row],[FMP ID]],RawData[FMP_ID],RawData[FMP_COST])</f>
        <v>1611124</v>
      </c>
      <c r="F60" s="344" t="str">
        <f>_xlfn.XLOOKUP(FMP_Ranking[[#This Row],[FMP ID]],RawData[FMP_ID],RawData[EMER_NEED])</f>
        <v>Yes</v>
      </c>
      <c r="G60" s="252">
        <f>IF(FMP_Ranking[[#This Row],[Emergency Need Raw]]="Yes",10,0)</f>
        <v>10</v>
      </c>
      <c r="H60" s="245">
        <f>_xlfn.XLOOKUP(FMP_Ranking[[#This Row],[FMP ID]],RawData[FMP_ID],RawData[STRUCT_100])</f>
        <v>0</v>
      </c>
      <c r="I60" s="245">
        <f>_xlfn.XLOOKUP(FMP_Ranking[[#This Row],[FMP ID]],RawData[FMP_ID],RawData[RES_STRUCT100])</f>
        <v>0</v>
      </c>
      <c r="J60">
        <f>_xlfn.XLOOKUP(FMP_Ranking[[#This Row],[FMP ID]],RawData[FMP_ID],RawData[POP100])</f>
        <v>0</v>
      </c>
      <c r="K60" s="245">
        <f>_xlfn.XLOOKUP(FMP_Ranking[[#This Row],[FMP ID]],RawData[FMP_ID],RawData[CRITFAC100])</f>
        <v>0</v>
      </c>
      <c r="L60">
        <f>_xlfn.XLOOKUP(FMP_Ranking[[#This Row],[FMP ID]],RawData[FMP_ID],RawData[LWC])</f>
        <v>1</v>
      </c>
      <c r="M60" s="245">
        <f>_xlfn.XLOOKUP(FMP_Ranking[[#This Row],[FMP ID]],RawData[FMP_ID],RawData[ROADCLS])</f>
        <v>0</v>
      </c>
      <c r="N60">
        <f>_xlfn.XLOOKUP(FMP_Ranking[[#This Row],[FMP ID]],RawData[FMP_ID],RawData[ROAD_MILES100])</f>
        <v>8.7999999523162842E-2</v>
      </c>
      <c r="O60" s="245">
        <f>_xlfn.XLOOKUP(FMP_Ranking[[#This Row],[FMP ID]],RawData[FMP_ID],RawData[FARMACRE100])</f>
        <v>0</v>
      </c>
      <c r="P60">
        <f>_xlfn.XLOOKUP(FMP_Ranking[[#This Row],[FMP ID]],RawData[FMP_ID],RawData[REDSTRUCT100])</f>
        <v>0</v>
      </c>
      <c r="Q60" s="245">
        <f>_xlfn.XLOOKUP(FMP_Ranking[[#This Row],[FMP ID]],RawData[FMP_ID],RawData[REMSTRC100])</f>
        <v>0</v>
      </c>
      <c r="R60" s="258">
        <f>IF(FMP_Ranking[[#This Row],[Structures 100 Raw]]=0,0,(IF(FMP_Ranking[[#This Row],[Removed Structures 100 Raw]]&gt;FMP_Ranking[[#This Row],[Structures 100 Raw]],100,FMP_Ranking[[#This Row],[Removed Structures 100 Raw]]/FMP_Ranking[[#This Row],[Structures 100 Raw]]*100)))</f>
        <v>0</v>
      </c>
      <c r="S60" s="245">
        <f>_xlfn.XLOOKUP(FMP_Ranking[[#This Row],[FMP ID]],RawData[FMP_ID],RawData[REMRESSTRC100])</f>
        <v>0</v>
      </c>
      <c r="T60" s="245">
        <f>_xlfn.XLOOKUP(FMP_Ranking[[#This Row],[FMP ID]],RawData[FMP_ID],RawData[REMPOP100])</f>
        <v>0</v>
      </c>
      <c r="U60">
        <f>_xlfn.XLOOKUP(FMP_Ranking[[#This Row],[FMP ID]],RawData[FMP_ID],RawData[REMCRITFAC100])</f>
        <v>0</v>
      </c>
      <c r="V60" s="245">
        <f>_xlfn.XLOOKUP(FMP_Ranking[[#This Row],[FMP ID]],RawData[FMP_ID],RawData[REMLWC100])</f>
        <v>2</v>
      </c>
      <c r="W60" s="245">
        <f>_xlfn.XLOOKUP(FMP_Ranking[[#This Row],[FMP ID]],RawData[FMP_ID],RawData[REMROADCLS])</f>
        <v>0</v>
      </c>
      <c r="X60">
        <f>_xlfn.XLOOKUP(FMP_Ranking[[#This Row],[FMP ID]],RawData[FMP_ID],RawData[REMRDLEN100])</f>
        <v>0</v>
      </c>
      <c r="Y60" s="245">
        <f>_xlfn.XLOOKUP(FMP_Ranking[[#This Row],[FMP ID]],RawData[FMP_ID],RawData[REMFRMACRE100])</f>
        <v>0</v>
      </c>
      <c r="Z60" s="255">
        <f>_xlfn.XLOOKUP(FMP_Ranking[[#This Row],[FMP ID]],RawData[FMP_ID],RawData[COSTSTRUCT])</f>
        <v>4497</v>
      </c>
      <c r="AA60">
        <f>_xlfn.XLOOKUP(FMP_Ranking[[#This Row],[FMP ID]],RawData[FMP_ID],RawData[NATURE])</f>
        <v>0</v>
      </c>
      <c r="AB60" s="250">
        <f>_xlfn.XLOOKUP(FMP_Ranking[[#This Row],[FMP ID]],RawData[FMP_ID],RawData[BC_RATIO])</f>
        <v>2.5</v>
      </c>
      <c r="AC60">
        <f>IF(FMP_Ranking[[#This Row],[BCA Raw]]&gt;1,1,0)</f>
        <v>1</v>
      </c>
      <c r="AD60" s="250" t="str">
        <f>_xlfn.XLOOKUP(FMP_Ranking[[#This Row],[FMP ID]],RawData[FMP_ID],RawData[WATER_SUP])</f>
        <v>No</v>
      </c>
      <c r="AE60" s="257">
        <f>IF(FMP_Ranking[[#This Row],[Water Supply Raw]]="Yes",1,0)</f>
        <v>0</v>
      </c>
      <c r="AF60">
        <f>_xlfn.XLOOKUP(FMP_Ranking[[#This Row],[FMP ID]],RawData[FMP_ID],RawData[Average Flood Depth (100yr)])</f>
        <v>3</v>
      </c>
      <c r="AG60" s="346" t="str">
        <f>_xlfn.XLOOKUP(FMP_Ranking[[#This Row],[FMP ID]],RawData[FMP_ID],RawData[PREPROJLOS])</f>
        <v>10-year</v>
      </c>
      <c r="AH60">
        <f>_xlfn.XLOOKUP(FMP_Ranking[[#This Row],[FMP ID]],RawData[FMP_ID],RawData[Score 1])</f>
        <v>10</v>
      </c>
      <c r="AI60" s="250">
        <f>_xlfn.XLOOKUP(FMP_Ranking[[#This Row],[FMP ID]],RawData[FMP_ID],RawData[Community Population Served])</f>
        <v>17805</v>
      </c>
      <c r="AJ60">
        <f>_xlfn.XLOOKUP(FMP_Ranking[[#This Row],[FMP ID]],RawData[FMP_ID],RawData[Flood Plain Population])</f>
        <v>0</v>
      </c>
      <c r="AK60" s="346" t="str">
        <f>_xlfn.XLOOKUP(FMP_Ranking[[#This Row],[FMP ID]],RawData[FMP_ID],RawData[Severity Ranking: Community Need (% Population)])</f>
        <v>&lt;25% of project community affected</v>
      </c>
      <c r="AL60" s="252">
        <f>_xlfn.XLOOKUP(FMP_Ranking[[#This Row],[FMP ID]],RawData[FMP_ID],RawData[Score 2])</f>
        <v>1</v>
      </c>
      <c r="AM60">
        <f>_xlfn.XLOOKUP(FMP_Ranking[[#This Row],[FMP ID]],RawData[FMP_ID],RawData['# of Structures Removed from 1% Annual Chance FP])</f>
        <v>0</v>
      </c>
      <c r="AN60" t="str">
        <f>_xlfn.XLOOKUP(FMP_Ranking[[#This Row],[FMP ID]],RawData[FMP_ID],RawData[Flood Risk Reduction])</f>
        <v>Reduced risk to &lt;75% of structures in floodplain</v>
      </c>
      <c r="AO60">
        <f>_xlfn.XLOOKUP(FMP_Ranking[[#This Row],[FMP ID]],RawData[FMP_ID],RawData[[Score 3 ]])</f>
        <v>7</v>
      </c>
      <c r="AP60" s="250">
        <f>_xlfn.XLOOKUP(FMP_Ranking[[#This Row],[FMP ID]],RawData[FMP_ID],RawData['# of Structures with Reduced 1% Annual Chance Flood Risk])</f>
        <v>-138</v>
      </c>
      <c r="AQ60">
        <f>_xlfn.XLOOKUP(FMP_Ranking[[#This Row],[FMP ID]],RawData[FMP_ID],RawData[Pre-Project Damage $])</f>
        <v>0</v>
      </c>
      <c r="AR60">
        <f>_xlfn.XLOOKUP(FMP_Ranking[[#This Row],[FMP ID]],RawData[FMP_ID],RawData[Post-Project Damage $])</f>
        <v>0</v>
      </c>
      <c r="AS60">
        <f>_xlfn.XLOOKUP(FMP_Ranking[[#This Row],[FMP ID]],RawData[FMP_ID],RawData[Flood Damage Reduction])</f>
        <v>0</v>
      </c>
      <c r="AT60" s="252">
        <f>_xlfn.XLOOKUP(FMP_Ranking[[#This Row],[FMP ID]],RawData[FMP_ID],RawData[Score 4])</f>
        <v>0</v>
      </c>
      <c r="AU60">
        <f>_xlfn.XLOOKUP(FMP_Ranking[[#This Row],[FMP ID]],RawData[FMP_ID],RawData['# of Critical Faciliites Removed from 1% Annual Chance FP])</f>
        <v>0</v>
      </c>
      <c r="AV60" t="str">
        <f>_xlfn.XLOOKUP(FMP_Ranking[[#This Row],[FMP ID]],RawData[FMP_ID],RawData[Reduction in Critical Facilities Flood Risk])</f>
        <v>Reduced risk for 0 structures in floodplain</v>
      </c>
      <c r="AW60">
        <f>_xlfn.XLOOKUP(FMP_Ranking[[#This Row],[FMP ID]],RawData[FMP_ID],RawData[Score 5])</f>
        <v>0</v>
      </c>
      <c r="AX60" s="250">
        <f>_xlfn.XLOOKUP(FMP_Ranking[[#This Row],[FMP ID]],RawData[FMP_ID],RawData[Adjusted Injurt Risk (%)])</f>
        <v>103.5</v>
      </c>
      <c r="AY60" t="str">
        <f>_xlfn.XLOOKUP(FMP_Ranking[[#This Row],[FMP ID]],RawData[FMP_ID],RawData[Life and Safety Ranking (Injury/Loss of Life)2])</f>
        <v>Life/injury risk percentage &gt;50%</v>
      </c>
      <c r="AZ60" s="252">
        <f>_xlfn.XLOOKUP(FMP_Ranking[[#This Row],[FMP ID]],RawData[FMP_ID],RawData[Score 6])</f>
        <v>10</v>
      </c>
      <c r="BA60">
        <f>_xlfn.XLOOKUP(FMP_Ranking[[#This Row],[FMP ID]],RawData[FMP_ID],RawData[Water Supply Benefit in Acre-Feet])</f>
        <v>0</v>
      </c>
      <c r="BB60">
        <f>_xlfn.XLOOKUP(FMP_Ranking[[#This Row],[FMP ID]],RawData[FMP_ID],RawData[SourceID])</f>
        <v>0</v>
      </c>
      <c r="BC60">
        <f>_xlfn.XLOOKUP(FMP_Ranking[[#This Row],[FMP ID]],RawData[FMP_ID],RawData[WMS_ID])</f>
        <v>0</v>
      </c>
      <c r="BD60" t="str">
        <f>_xlfn.XLOOKUP(FMP_Ranking[[#This Row],[FMP ID]],RawData[FMP_ID],RawData[Water Supply Yield Ranking])</f>
        <v>No impact on water supply</v>
      </c>
      <c r="BE60">
        <f>_xlfn.XLOOKUP(FMP_Ranking[[#This Row],[FMP ID]],RawData[FMP_ID],RawData[Score 7])</f>
        <v>0</v>
      </c>
      <c r="BF60" s="250">
        <f>_xlfn.XLOOKUP(FMP_Ranking[[#This Row],[FMP ID]],RawData[FMP_ID],RawData[SVI])</f>
        <v>0.26324999332427979</v>
      </c>
      <c r="BG60" t="str">
        <f>_xlfn.XLOOKUP(FMP_Ranking[[#This Row],[FMP ID]],RawData[FMP_ID],RawData[Social Vulnerability Ranking])</f>
        <v>SVI between 0.25-0.5 (low to moderate vulnerability)</v>
      </c>
      <c r="BH60" s="252">
        <f>_xlfn.XLOOKUP(FMP_Ranking[[#This Row],[FMP ID]],RawData[FMP_ID],RawData[Score 8])</f>
        <v>4</v>
      </c>
      <c r="BI60">
        <f>_xlfn.XLOOKUP(FMP_Ranking[[#This Row],[FMP ID]],RawData[FMP_ID],RawData[% Nature Based Solution by Cost])</f>
        <v>1.470000028610229</v>
      </c>
      <c r="BJ60" t="str">
        <f>_xlfn.XLOOKUP(FMP_Ranking[[#This Row],[FMP ID]],RawData[FMP_ID],RawData[Nature-Based Solutions Ranking])</f>
        <v>&lt;25% of the project cost is nature-based</v>
      </c>
      <c r="BK60">
        <f>_xlfn.XLOOKUP(FMP_Ranking[[#This Row],[FMP ID]],RawData[FMP_ID],RawData[Score 9])</f>
        <v>1</v>
      </c>
      <c r="BL60" s="250" t="str">
        <f>_xlfn.XLOOKUP(FMP_Ranking[[#This Row],[FMP ID]],RawData[FMP_ID],RawData[Multiple Benefits Description])</f>
        <v>Transportation</v>
      </c>
      <c r="BM60" t="str">
        <f>_xlfn.XLOOKUP(FMP_Ranking[[#This Row],[FMP ID]],RawData[FMP_ID],RawData[Multiple Benefit Ranking])</f>
        <v>Project delivers benefits in only 1 wider benefit category</v>
      </c>
      <c r="BN60" s="252">
        <f>_xlfn.XLOOKUP(FMP_Ranking[[#This Row],[FMP ID]],RawData[FMP_ID],RawData[Score 10])</f>
        <v>1</v>
      </c>
      <c r="BO60">
        <f>_xlfn.XLOOKUP(FMP_Ranking[[#This Row],[FMP ID]],RawData[FMP_ID],RawData[O&amp;M Cost (Annual)])</f>
        <v>0</v>
      </c>
      <c r="BP60">
        <f>_xlfn.XLOOKUP(FMP_Ranking[[#This Row],[FMP ID]],RawData[FMP_ID],RawData[Operations and Maintenance Ranking])</f>
        <v>0</v>
      </c>
      <c r="BQ60">
        <f>_xlfn.XLOOKUP(FMP_Ranking[[#This Row],[FMP ID]],RawData[FMP_ID],RawData[Score 11])</f>
        <v>0</v>
      </c>
      <c r="BR60" s="250" t="str">
        <f>_xlfn.XLOOKUP(FMP_Ranking[[#This Row],[FMP ID]],RawData[FMP_ID],RawData[Administrative, Regulatory and Other Obstacle Ranking])</f>
        <v>Project has a typical number of administrative, regulatory and limitations / requirements</v>
      </c>
      <c r="BS60" s="252">
        <f>_xlfn.XLOOKUP(FMP_Ranking[[#This Row],[FMP ID]],RawData[FMP_ID],RawData[Score 12])</f>
        <v>6</v>
      </c>
      <c r="BT60" t="str">
        <f>_xlfn.XLOOKUP(FMP_Ranking[[#This Row],[FMP ID]],RawData[FMP_ID],RawData[Environmental Benefit Ranking])</f>
        <v xml:space="preserve">Project will deliver a moderate level of environmental benefits (2-3 categories) </v>
      </c>
      <c r="BU60">
        <f>_xlfn.XLOOKUP(FMP_Ranking[[#This Row],[FMP ID]],RawData[FMP_ID],RawData[Score 13])</f>
        <v>6</v>
      </c>
      <c r="BV60" s="250" t="str">
        <f>_xlfn.XLOOKUP(FMP_Ranking[[#This Row],[FMP ID]],RawData[FMP_ID],RawData[Environmental Impact Ranking])</f>
        <v>Project has no adverse environmental impacts</v>
      </c>
      <c r="BW60" s="252">
        <f>_xlfn.XLOOKUP(FMP_Ranking[[#This Row],[FMP ID]],RawData[FMP_ID],RawData[Score 14])</f>
        <v>10</v>
      </c>
      <c r="BX60">
        <f>_xlfn.XLOOKUP(FMP_Ranking[[#This Row],[FMP ID]],RawData[FMP_ID],RawData[Traffic Count for LWC Project])</f>
        <v>0</v>
      </c>
      <c r="BY60"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60">
        <f>_xlfn.XLOOKUP(FMP_Ranking[[#This Row],[FMP ID]],RawData[FMP_ID],RawData[Score 15])</f>
        <v>10</v>
      </c>
      <c r="CA60" s="250"/>
      <c r="CB6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1.5099188630617391</v>
      </c>
      <c r="CC60" s="263">
        <f>_xlfn.RANK.EQ(FMP_Ranking[[#This Row],[Weighted Score Based on Normalized Reported Factors]],FMP_Ranking[Weighted Score Based on Normalized Reported Factors],0)</f>
        <v>104</v>
      </c>
      <c r="CD6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66</v>
      </c>
      <c r="CE6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15.25</v>
      </c>
      <c r="CF60">
        <f>_xlfn.RANK.EQ(FMP_Ranking[[#This Row],[Project Details Weighted Score]],FMP_Ranking[Project Details Weighted Score],0)</f>
        <v>9</v>
      </c>
      <c r="CG60" s="262">
        <f>FMP_Ranking[[#This Row],[Project Details Weighted Score]]+FMP_Ranking[[#This Row],[Weighted Score Based on Normalized Reported Factors]]</f>
        <v>16.759918863061738</v>
      </c>
      <c r="CH60" s="245">
        <f>_xlfn.RANK.EQ(FMP_Ranking[[#This Row],[Total Score]],FMP_Ranking[Total Score],0)</f>
        <v>54</v>
      </c>
      <c r="CI6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1.5099188630617391</v>
      </c>
      <c r="CJ60" s="239"/>
      <c r="CK60" s="239"/>
      <c r="CT60"/>
    </row>
    <row r="61" spans="1:98" ht="12" customHeight="1" x14ac:dyDescent="0.25">
      <c r="A61" t="s">
        <v>1991</v>
      </c>
      <c r="B61">
        <f>_xlfn.XLOOKUP(FMP_Ranking[[#This Row],[FMP ID]],RawData[FMP_ID],RawData[RFPG_NUM])</f>
        <v>15</v>
      </c>
      <c r="C61" t="str">
        <f>_xlfn.XLOOKUP(FMP_Ranking[[#This Row],[FMP ID]],RawData[FMP_ID],RawData[FMP_NAME])</f>
        <v>Southwest Pharr Drainage Mitigation Project</v>
      </c>
      <c r="D61" t="str">
        <f>_xlfn.XLOOKUP(FMP_Ranking[[#This Row],[FMP ID]],RawData[FMP_ID],RawData[FMP_DESCR])</f>
        <v>Construct four regional detention facilities (RDF).  RDF 1 has a footprint of 19.75-acres and is a lateral detention facility located between Dicker and Thomas Road west of Highway 281 and near Carmen Anaya Elementary. RDF 2 has a footprint of 7.4-acres</v>
      </c>
      <c r="E61" s="247">
        <f>_xlfn.XLOOKUP(FMP_Ranking[[#This Row],[FMP ID]],RawData[FMP_ID],RawData[FMP_COST])</f>
        <v>5587280</v>
      </c>
      <c r="F61" s="344" t="str">
        <f>_xlfn.XLOOKUP(FMP_Ranking[[#This Row],[FMP ID]],RawData[FMP_ID],RawData[EMER_NEED])</f>
        <v>Yes</v>
      </c>
      <c r="G61" s="252">
        <f>IF(FMP_Ranking[[#This Row],[Emergency Need Raw]]="Yes",10,0)</f>
        <v>10</v>
      </c>
      <c r="H61" s="245">
        <f>_xlfn.XLOOKUP(FMP_Ranking[[#This Row],[FMP ID]],RawData[FMP_ID],RawData[STRUCT_100])</f>
        <v>1397</v>
      </c>
      <c r="I61" s="245">
        <f>_xlfn.XLOOKUP(FMP_Ranking[[#This Row],[FMP ID]],RawData[FMP_ID],RawData[RES_STRUCT100])</f>
        <v>956</v>
      </c>
      <c r="J61">
        <f>_xlfn.XLOOKUP(FMP_Ranking[[#This Row],[FMP ID]],RawData[FMP_ID],RawData[POP100])</f>
        <v>5834</v>
      </c>
      <c r="K61" s="245">
        <f>_xlfn.XLOOKUP(FMP_Ranking[[#This Row],[FMP ID]],RawData[FMP_ID],RawData[CRITFAC100])</f>
        <v>0</v>
      </c>
      <c r="L61">
        <f>_xlfn.XLOOKUP(FMP_Ranking[[#This Row],[FMP ID]],RawData[FMP_ID],RawData[LWC])</f>
        <v>385</v>
      </c>
      <c r="M61" s="245">
        <f>_xlfn.XLOOKUP(FMP_Ranking[[#This Row],[FMP ID]],RawData[FMP_ID],RawData[ROADCLS])</f>
        <v>0</v>
      </c>
      <c r="N61">
        <f>_xlfn.XLOOKUP(FMP_Ranking[[#This Row],[FMP ID]],RawData[FMP_ID],RawData[ROAD_MILES100])</f>
        <v>39.119400024414063</v>
      </c>
      <c r="O61" s="245">
        <f>_xlfn.XLOOKUP(FMP_Ranking[[#This Row],[FMP ID]],RawData[FMP_ID],RawData[FARMACRE100])</f>
        <v>0</v>
      </c>
      <c r="P61">
        <f>_xlfn.XLOOKUP(FMP_Ranking[[#This Row],[FMP ID]],RawData[FMP_ID],RawData[REDSTRUCT100])</f>
        <v>956</v>
      </c>
      <c r="Q61" s="245">
        <f>_xlfn.XLOOKUP(FMP_Ranking[[#This Row],[FMP ID]],RawData[FMP_ID],RawData[REMSTRC100])</f>
        <v>441</v>
      </c>
      <c r="R61" s="258">
        <f>IF(FMP_Ranking[[#This Row],[Structures 100 Raw]]=0,0,(IF(FMP_Ranking[[#This Row],[Removed Structures 100 Raw]]&gt;FMP_Ranking[[#This Row],[Structures 100 Raw]],100,FMP_Ranking[[#This Row],[Removed Structures 100 Raw]]/FMP_Ranking[[#This Row],[Structures 100 Raw]]*100)))</f>
        <v>31.567644953471724</v>
      </c>
      <c r="S61" s="245">
        <f>_xlfn.XLOOKUP(FMP_Ranking[[#This Row],[FMP ID]],RawData[FMP_ID],RawData[REMRESSTRC100])</f>
        <v>0</v>
      </c>
      <c r="T61" s="245">
        <f>_xlfn.XLOOKUP(FMP_Ranking[[#This Row],[FMP ID]],RawData[FMP_ID],RawData[REMPOP100])</f>
        <v>2019</v>
      </c>
      <c r="U61">
        <f>_xlfn.XLOOKUP(FMP_Ranking[[#This Row],[FMP ID]],RawData[FMP_ID],RawData[REMCRITFAC100])</f>
        <v>0</v>
      </c>
      <c r="V61" s="245">
        <f>_xlfn.XLOOKUP(FMP_Ranking[[#This Row],[FMP ID]],RawData[FMP_ID],RawData[REMLWC100])</f>
        <v>0</v>
      </c>
      <c r="W61" s="245">
        <f>_xlfn.XLOOKUP(FMP_Ranking[[#This Row],[FMP ID]],RawData[FMP_ID],RawData[REMROADCLS])</f>
        <v>0</v>
      </c>
      <c r="X61">
        <f>_xlfn.XLOOKUP(FMP_Ranking[[#This Row],[FMP ID]],RawData[FMP_ID],RawData[REMRDLEN100])</f>
        <v>0</v>
      </c>
      <c r="Y61" s="245">
        <f>_xlfn.XLOOKUP(FMP_Ranking[[#This Row],[FMP ID]],RawData[FMP_ID],RawData[REMFRMACRE100])</f>
        <v>0</v>
      </c>
      <c r="Z61" s="255">
        <f>_xlfn.XLOOKUP(FMP_Ranking[[#This Row],[FMP ID]],RawData[FMP_ID],RawData[COSTSTRUCT])</f>
        <v>0</v>
      </c>
      <c r="AA61">
        <f>_xlfn.XLOOKUP(FMP_Ranking[[#This Row],[FMP ID]],RawData[FMP_ID],RawData[NATURE])</f>
        <v>0</v>
      </c>
      <c r="AB61" s="250">
        <f>_xlfn.XLOOKUP(FMP_Ranking[[#This Row],[FMP ID]],RawData[FMP_ID],RawData[BC_RATIO])</f>
        <v>0</v>
      </c>
      <c r="AC61">
        <f>IF(FMP_Ranking[[#This Row],[BCA Raw]]&gt;1,1,0)</f>
        <v>0</v>
      </c>
      <c r="AD61" s="250" t="str">
        <f>_xlfn.XLOOKUP(FMP_Ranking[[#This Row],[FMP ID]],RawData[FMP_ID],RawData[WATER_SUP])</f>
        <v>No</v>
      </c>
      <c r="AE61" s="257">
        <f>IF(FMP_Ranking[[#This Row],[Water Supply Raw]]="Yes",1,0)</f>
        <v>0</v>
      </c>
      <c r="AF61">
        <f>_xlfn.XLOOKUP(FMP_Ranking[[#This Row],[FMP ID]],RawData[FMP_ID],RawData[Average Flood Depth (100yr)])</f>
        <v>1.379999995231628</v>
      </c>
      <c r="AG61" s="346" t="str">
        <f>_xlfn.XLOOKUP(FMP_Ranking[[#This Row],[FMP ID]],RawData[FMP_ID],RawData[PREPROJLOS])</f>
        <v xml:space="preserve"> </v>
      </c>
      <c r="AH61">
        <f>_xlfn.XLOOKUP(FMP_Ranking[[#This Row],[FMP ID]],RawData[FMP_ID],RawData[Score 1])</f>
        <v>8</v>
      </c>
      <c r="AI61" s="250">
        <f>_xlfn.XLOOKUP(FMP_Ranking[[#This Row],[FMP ID]],RawData[FMP_ID],RawData[Community Population Served])</f>
        <v>68022</v>
      </c>
      <c r="AJ61">
        <f>_xlfn.XLOOKUP(FMP_Ranking[[#This Row],[FMP ID]],RawData[FMP_ID],RawData[Flood Plain Population])</f>
        <v>4568</v>
      </c>
      <c r="AK61" s="346" t="str">
        <f>_xlfn.XLOOKUP(FMP_Ranking[[#This Row],[FMP ID]],RawData[FMP_ID],RawData[Severity Ranking: Community Need (% Population)])</f>
        <v>6.7</v>
      </c>
      <c r="AL61" s="252">
        <f>_xlfn.XLOOKUP(FMP_Ranking[[#This Row],[FMP ID]],RawData[FMP_ID],RawData[Score 2])</f>
        <v>1</v>
      </c>
      <c r="AM61">
        <f>_xlfn.XLOOKUP(FMP_Ranking[[#This Row],[FMP ID]],RawData[FMP_ID],RawData['# of Structures Removed from 1% Annual Chance FP])</f>
        <v>441</v>
      </c>
      <c r="AN61" t="str">
        <f>_xlfn.XLOOKUP(FMP_Ranking[[#This Row],[FMP ID]],RawData[FMP_ID],RawData[Flood Risk Reduction])</f>
        <v>13.3858267716535</v>
      </c>
      <c r="AO61">
        <f>_xlfn.XLOOKUP(FMP_Ranking[[#This Row],[FMP ID]],RawData[FMP_ID],RawData[[Score 3 ]])</f>
        <v>4</v>
      </c>
      <c r="AP61" s="250">
        <f>_xlfn.XLOOKUP(FMP_Ranking[[#This Row],[FMP ID]],RawData[FMP_ID],RawData['# of Structures with Reduced 1% Annual Chance Flood Risk])</f>
        <v>0</v>
      </c>
      <c r="AQ61">
        <f>_xlfn.XLOOKUP(FMP_Ranking[[#This Row],[FMP ID]],RawData[FMP_ID],RawData[Pre-Project Damage $])</f>
        <v>56215264</v>
      </c>
      <c r="AR61">
        <f>_xlfn.XLOOKUP(FMP_Ranking[[#This Row],[FMP ID]],RawData[FMP_ID],RawData[Post-Project Damage $])</f>
        <v>48946976</v>
      </c>
      <c r="AS61" t="str">
        <f>_xlfn.XLOOKUP(FMP_Ranking[[#This Row],[FMP ID]],RawData[FMP_ID],RawData[Flood Damage Reduction])</f>
        <v>12.9293851577394</v>
      </c>
      <c r="AT61" s="252">
        <f>_xlfn.XLOOKUP(FMP_Ranking[[#This Row],[FMP ID]],RawData[FMP_ID],RawData[Score 4])</f>
        <v>2</v>
      </c>
      <c r="AU61">
        <f>_xlfn.XLOOKUP(FMP_Ranking[[#This Row],[FMP ID]],RawData[FMP_ID],RawData['# of Critical Faciliites Removed from 1% Annual Chance FP])</f>
        <v>0</v>
      </c>
      <c r="AV61" t="str">
        <f>_xlfn.XLOOKUP(FMP_Ranking[[#This Row],[FMP ID]],RawData[FMP_ID],RawData[Reduction in Critical Facilities Flood Risk])</f>
        <v>na</v>
      </c>
      <c r="AW61">
        <f>_xlfn.XLOOKUP(FMP_Ranking[[#This Row],[FMP ID]],RawData[FMP_ID],RawData[Score 5])</f>
        <v>0</v>
      </c>
      <c r="AX61" s="250">
        <f>_xlfn.XLOOKUP(FMP_Ranking[[#This Row],[FMP ID]],RawData[FMP_ID],RawData[Adjusted Injurt Risk (%)])</f>
        <v>0</v>
      </c>
      <c r="AY61" t="str">
        <f>_xlfn.XLOOKUP(FMP_Ranking[[#This Row],[FMP ID]],RawData[FMP_ID],RawData[Life and Safety Ranking (Injury/Loss of Life)2])</f>
        <v>13.74</v>
      </c>
      <c r="AZ61" s="252">
        <f>_xlfn.XLOOKUP(FMP_Ranking[[#This Row],[FMP ID]],RawData[FMP_ID],RawData[Score 6])</f>
        <v>2</v>
      </c>
      <c r="BA61">
        <f>_xlfn.XLOOKUP(FMP_Ranking[[#This Row],[FMP ID]],RawData[FMP_ID],RawData[Water Supply Benefit in Acre-Feet])</f>
        <v>0</v>
      </c>
      <c r="BB61">
        <f>_xlfn.XLOOKUP(FMP_Ranking[[#This Row],[FMP ID]],RawData[FMP_ID],RawData[SourceID])</f>
        <v>0</v>
      </c>
      <c r="BC61">
        <f>_xlfn.XLOOKUP(FMP_Ranking[[#This Row],[FMP ID]],RawData[FMP_ID],RawData[WMS_ID])</f>
        <v>0</v>
      </c>
      <c r="BD61">
        <f>_xlfn.XLOOKUP(FMP_Ranking[[#This Row],[FMP ID]],RawData[FMP_ID],RawData[Water Supply Yield Ranking])</f>
        <v>0</v>
      </c>
      <c r="BE61">
        <f>_xlfn.XLOOKUP(FMP_Ranking[[#This Row],[FMP ID]],RawData[FMP_ID],RawData[Score 7])</f>
        <v>0</v>
      </c>
      <c r="BF61" s="250">
        <f>_xlfn.XLOOKUP(FMP_Ranking[[#This Row],[FMP ID]],RawData[FMP_ID],RawData[SVI])</f>
        <v>0</v>
      </c>
      <c r="BG61" t="str">
        <f>_xlfn.XLOOKUP(FMP_Ranking[[#This Row],[FMP ID]],RawData[FMP_ID],RawData[Social Vulnerability Ranking])</f>
        <v>0.64</v>
      </c>
      <c r="BH61" s="252">
        <f>_xlfn.XLOOKUP(FMP_Ranking[[#This Row],[FMP ID]],RawData[FMP_ID],RawData[Score 8])</f>
        <v>7</v>
      </c>
      <c r="BI61">
        <f>_xlfn.XLOOKUP(FMP_Ranking[[#This Row],[FMP ID]],RawData[FMP_ID],RawData[% Nature Based Solution by Cost])</f>
        <v>0</v>
      </c>
      <c r="BJ61" t="str">
        <f>_xlfn.XLOOKUP(FMP_Ranking[[#This Row],[FMP ID]],RawData[FMP_ID],RawData[Nature-Based Solutions Ranking])</f>
        <v>na</v>
      </c>
      <c r="BK61">
        <f>_xlfn.XLOOKUP(FMP_Ranking[[#This Row],[FMP ID]],RawData[FMP_ID],RawData[Score 9])</f>
        <v>0</v>
      </c>
      <c r="BL61" s="250" t="str">
        <f>_xlfn.XLOOKUP(FMP_Ranking[[#This Row],[FMP ID]],RawData[FMP_ID],RawData[Multiple Benefits Description])</f>
        <v>Agricultural benefits and transportation</v>
      </c>
      <c r="BM61">
        <f>_xlfn.XLOOKUP(FMP_Ranking[[#This Row],[FMP ID]],RawData[FMP_ID],RawData[Multiple Benefit Ranking])</f>
        <v>0</v>
      </c>
      <c r="BN61" s="252">
        <f>_xlfn.XLOOKUP(FMP_Ranking[[#This Row],[FMP ID]],RawData[FMP_ID],RawData[Score 10])</f>
        <v>4</v>
      </c>
      <c r="BO61">
        <f>_xlfn.XLOOKUP(FMP_Ranking[[#This Row],[FMP ID]],RawData[FMP_ID],RawData[O&amp;M Cost (Annual)])</f>
        <v>0</v>
      </c>
      <c r="BP61" t="str">
        <f>_xlfn.XLOOKUP(FMP_Ranking[[#This Row],[FMP ID]],RawData[FMP_ID],RawData[Operations and Maintenance Ranking])</f>
        <v>low</v>
      </c>
      <c r="BQ61">
        <f>_xlfn.XLOOKUP(FMP_Ranking[[#This Row],[FMP ID]],RawData[FMP_ID],RawData[Score 11])</f>
        <v>7</v>
      </c>
      <c r="BR61" s="250" t="str">
        <f>_xlfn.XLOOKUP(FMP_Ranking[[#This Row],[FMP ID]],RawData[FMP_ID],RawData[Administrative, Regulatory and Other Obstacle Ranking])</f>
        <v>typical</v>
      </c>
      <c r="BS61" s="252">
        <f>_xlfn.XLOOKUP(FMP_Ranking[[#This Row],[FMP ID]],RawData[FMP_ID],RawData[Score 12])</f>
        <v>6</v>
      </c>
      <c r="BT61" t="str">
        <f>_xlfn.XLOOKUP(FMP_Ranking[[#This Row],[FMP ID]],RawData[FMP_ID],RawData[Environmental Benefit Ranking])</f>
        <v>moderate</v>
      </c>
      <c r="BU61">
        <f>_xlfn.XLOOKUP(FMP_Ranking[[#This Row],[FMP ID]],RawData[FMP_ID],RawData[Score 13])</f>
        <v>6</v>
      </c>
      <c r="BV61" s="250" t="str">
        <f>_xlfn.XLOOKUP(FMP_Ranking[[#This Row],[FMP ID]],RawData[FMP_ID],RawData[Environmental Impact Ranking])</f>
        <v>Agricultural area required for detention</v>
      </c>
      <c r="BW61" s="252">
        <f>_xlfn.XLOOKUP(FMP_Ranking[[#This Row],[FMP ID]],RawData[FMP_ID],RawData[Score 14])</f>
        <v>6</v>
      </c>
      <c r="BX61">
        <f>_xlfn.XLOOKUP(FMP_Ranking[[#This Row],[FMP ID]],RawData[FMP_ID],RawData[Traffic Count for LWC Project])</f>
        <v>0</v>
      </c>
      <c r="BY61" t="str">
        <f>_xlfn.XLOOKUP(FMP_Ranking[[#This Row],[FMP ID]],RawData[FMP_ID],RawData[Mobility Ranking])</f>
        <v>some major routes flooded</v>
      </c>
      <c r="BZ61">
        <f>_xlfn.XLOOKUP(FMP_Ranking[[#This Row],[FMP ID]],RawData[FMP_ID],RawData[Score 15])</f>
        <v>4</v>
      </c>
      <c r="CA61" s="250"/>
      <c r="CB6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4.2347718131819496</v>
      </c>
      <c r="CC61" s="263">
        <f>_xlfn.RANK.EQ(FMP_Ranking[[#This Row],[Weighted Score Based on Normalized Reported Factors]],FMP_Ranking[Weighted Score Based on Normalized Reported Factors],0)</f>
        <v>80</v>
      </c>
      <c r="CD6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57</v>
      </c>
      <c r="CE6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12.5</v>
      </c>
      <c r="CF61">
        <f>_xlfn.RANK.EQ(FMP_Ranking[[#This Row],[Project Details Weighted Score]],FMP_Ranking[Project Details Weighted Score],0)</f>
        <v>44</v>
      </c>
      <c r="CG61" s="262">
        <f>FMP_Ranking[[#This Row],[Project Details Weighted Score]]+FMP_Ranking[[#This Row],[Weighted Score Based on Normalized Reported Factors]]</f>
        <v>16.734771813181951</v>
      </c>
      <c r="CH61" s="245">
        <f>_xlfn.RANK.EQ(FMP_Ranking[[#This Row],[Total Score]],FMP_Ranking[Total Score],0)</f>
        <v>55</v>
      </c>
      <c r="CI6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4.2347718131819496</v>
      </c>
      <c r="CJ61" s="239"/>
      <c r="CK61" s="239"/>
      <c r="CT61"/>
    </row>
    <row r="62" spans="1:98" ht="12" customHeight="1" x14ac:dyDescent="0.25">
      <c r="A62" t="s">
        <v>1733</v>
      </c>
      <c r="B62">
        <f>_xlfn.XLOOKUP(FMP_Ranking[[#This Row],[FMP ID]],RawData[FMP_ID],RawData[RFPG_NUM])</f>
        <v>12</v>
      </c>
      <c r="C62" t="str">
        <f>_xlfn.XLOOKUP(FMP_Ranking[[#This Row],[FMP ID]],RawData[FMP_ID],RawData[FMP_NAME])</f>
        <v>PROJECT 11 - RIVER ROAD AT UNNAMED TRIBUTARY A</v>
      </c>
      <c r="D62" t="str">
        <f>_xlfn.XLOOKUP(FMP_Ranking[[#This Row],[FMP ID]],RawData[FMP_ID],RawData[FMP_DESCR])</f>
        <v>Improve low water crossings along River Road, channel regrading, curbs, sidewalks, street reconstruction</v>
      </c>
      <c r="E62" s="247">
        <f>_xlfn.XLOOKUP(FMP_Ranking[[#This Row],[FMP ID]],RawData[FMP_ID],RawData[FMP_COST])</f>
        <v>1326808</v>
      </c>
      <c r="F62" s="344" t="str">
        <f>_xlfn.XLOOKUP(FMP_Ranking[[#This Row],[FMP ID]],RawData[FMP_ID],RawData[EMER_NEED])</f>
        <v>Yes</v>
      </c>
      <c r="G62" s="252">
        <f>IF(FMP_Ranking[[#This Row],[Emergency Need Raw]]="Yes",10,0)</f>
        <v>10</v>
      </c>
      <c r="H62" s="245">
        <f>_xlfn.XLOOKUP(FMP_Ranking[[#This Row],[FMP ID]],RawData[FMP_ID],RawData[STRUCT_100])</f>
        <v>0</v>
      </c>
      <c r="I62" s="245">
        <f>_xlfn.XLOOKUP(FMP_Ranking[[#This Row],[FMP ID]],RawData[FMP_ID],RawData[RES_STRUCT100])</f>
        <v>0</v>
      </c>
      <c r="J62">
        <f>_xlfn.XLOOKUP(FMP_Ranking[[#This Row],[FMP ID]],RawData[FMP_ID],RawData[POP100])</f>
        <v>0</v>
      </c>
      <c r="K62" s="245">
        <f>_xlfn.XLOOKUP(FMP_Ranking[[#This Row],[FMP ID]],RawData[FMP_ID],RawData[CRITFAC100])</f>
        <v>0</v>
      </c>
      <c r="L62">
        <f>_xlfn.XLOOKUP(FMP_Ranking[[#This Row],[FMP ID]],RawData[FMP_ID],RawData[LWC])</f>
        <v>1</v>
      </c>
      <c r="M62" s="245">
        <f>_xlfn.XLOOKUP(FMP_Ranking[[#This Row],[FMP ID]],RawData[FMP_ID],RawData[ROADCLS])</f>
        <v>2</v>
      </c>
      <c r="N62">
        <f>_xlfn.XLOOKUP(FMP_Ranking[[#This Row],[FMP ID]],RawData[FMP_ID],RawData[ROAD_MILES100])</f>
        <v>6.4000003039836884E-2</v>
      </c>
      <c r="O62" s="245">
        <f>_xlfn.XLOOKUP(FMP_Ranking[[#This Row],[FMP ID]],RawData[FMP_ID],RawData[FARMACRE100])</f>
        <v>0</v>
      </c>
      <c r="P62">
        <f>_xlfn.XLOOKUP(FMP_Ranking[[#This Row],[FMP ID]],RawData[FMP_ID],RawData[REDSTRUCT100])</f>
        <v>0</v>
      </c>
      <c r="Q62" s="245">
        <f>_xlfn.XLOOKUP(FMP_Ranking[[#This Row],[FMP ID]],RawData[FMP_ID],RawData[REMSTRC100])</f>
        <v>0</v>
      </c>
      <c r="R62" s="258">
        <f>IF(FMP_Ranking[[#This Row],[Structures 100 Raw]]=0,0,(IF(FMP_Ranking[[#This Row],[Removed Structures 100 Raw]]&gt;FMP_Ranking[[#This Row],[Structures 100 Raw]],100,FMP_Ranking[[#This Row],[Removed Structures 100 Raw]]/FMP_Ranking[[#This Row],[Structures 100 Raw]]*100)))</f>
        <v>0</v>
      </c>
      <c r="S62" s="245">
        <f>_xlfn.XLOOKUP(FMP_Ranking[[#This Row],[FMP ID]],RawData[FMP_ID],RawData[REMRESSTRC100])</f>
        <v>0</v>
      </c>
      <c r="T62" s="245">
        <f>_xlfn.XLOOKUP(FMP_Ranking[[#This Row],[FMP ID]],RawData[FMP_ID],RawData[REMPOP100])</f>
        <v>0</v>
      </c>
      <c r="U62">
        <f>_xlfn.XLOOKUP(FMP_Ranking[[#This Row],[FMP ID]],RawData[FMP_ID],RawData[REMCRITFAC100])</f>
        <v>0</v>
      </c>
      <c r="V62" s="245">
        <f>_xlfn.XLOOKUP(FMP_Ranking[[#This Row],[FMP ID]],RawData[FMP_ID],RawData[REMLWC100])</f>
        <v>1</v>
      </c>
      <c r="W62" s="245">
        <f>_xlfn.XLOOKUP(FMP_Ranking[[#This Row],[FMP ID]],RawData[FMP_ID],RawData[REMROADCLS])</f>
        <v>0</v>
      </c>
      <c r="X62">
        <f>_xlfn.XLOOKUP(FMP_Ranking[[#This Row],[FMP ID]],RawData[FMP_ID],RawData[REMRDLEN100])</f>
        <v>0</v>
      </c>
      <c r="Y62" s="245">
        <f>_xlfn.XLOOKUP(FMP_Ranking[[#This Row],[FMP ID]],RawData[FMP_ID],RawData[REMFRMACRE100])</f>
        <v>0</v>
      </c>
      <c r="Z62" s="255">
        <f>_xlfn.XLOOKUP(FMP_Ranking[[#This Row],[FMP ID]],RawData[FMP_ID],RawData[COSTSTRUCT])</f>
        <v>3704</v>
      </c>
      <c r="AA62">
        <f>_xlfn.XLOOKUP(FMP_Ranking[[#This Row],[FMP ID]],RawData[FMP_ID],RawData[NATURE])</f>
        <v>0</v>
      </c>
      <c r="AB62" s="250">
        <f>_xlfn.XLOOKUP(FMP_Ranking[[#This Row],[FMP ID]],RawData[FMP_ID],RawData[BC_RATIO])</f>
        <v>3.0999999046325679</v>
      </c>
      <c r="AC62">
        <f>IF(FMP_Ranking[[#This Row],[BCA Raw]]&gt;1,1,0)</f>
        <v>1</v>
      </c>
      <c r="AD62" s="250" t="str">
        <f>_xlfn.XLOOKUP(FMP_Ranking[[#This Row],[FMP ID]],RawData[FMP_ID],RawData[WATER_SUP])</f>
        <v>No</v>
      </c>
      <c r="AE62" s="257">
        <f>IF(FMP_Ranking[[#This Row],[Water Supply Raw]]="Yes",1,0)</f>
        <v>0</v>
      </c>
      <c r="AF62">
        <f>_xlfn.XLOOKUP(FMP_Ranking[[#This Row],[FMP ID]],RawData[FMP_ID],RawData[Average Flood Depth (100yr)])</f>
        <v>3.5</v>
      </c>
      <c r="AG62" s="346" t="str">
        <f>_xlfn.XLOOKUP(FMP_Ranking[[#This Row],[FMP ID]],RawData[FMP_ID],RawData[PREPROJLOS])</f>
        <v>10-year</v>
      </c>
      <c r="AH62">
        <f>_xlfn.XLOOKUP(FMP_Ranking[[#This Row],[FMP ID]],RawData[FMP_ID],RawData[Score 1])</f>
        <v>10</v>
      </c>
      <c r="AI62" s="250">
        <f>_xlfn.XLOOKUP(FMP_Ranking[[#This Row],[FMP ID]],RawData[FMP_ID],RawData[Community Population Served])</f>
        <v>17805</v>
      </c>
      <c r="AJ62">
        <f>_xlfn.XLOOKUP(FMP_Ranking[[#This Row],[FMP ID]],RawData[FMP_ID],RawData[Flood Plain Population])</f>
        <v>0</v>
      </c>
      <c r="AK62" s="346" t="str">
        <f>_xlfn.XLOOKUP(FMP_Ranking[[#This Row],[FMP ID]],RawData[FMP_ID],RawData[Severity Ranking: Community Need (% Population)])</f>
        <v>&lt;25% of project community affected</v>
      </c>
      <c r="AL62" s="252">
        <f>_xlfn.XLOOKUP(FMP_Ranking[[#This Row],[FMP ID]],RawData[FMP_ID],RawData[Score 2])</f>
        <v>1</v>
      </c>
      <c r="AM62">
        <f>_xlfn.XLOOKUP(FMP_Ranking[[#This Row],[FMP ID]],RawData[FMP_ID],RawData['# of Structures Removed from 1% Annual Chance FP])</f>
        <v>0</v>
      </c>
      <c r="AN62" t="str">
        <f>_xlfn.XLOOKUP(FMP_Ranking[[#This Row],[FMP ID]],RawData[FMP_ID],RawData[Flood Risk Reduction])</f>
        <v>Reduced risk to &lt;75% of structures in floodplain</v>
      </c>
      <c r="AO62">
        <f>_xlfn.XLOOKUP(FMP_Ranking[[#This Row],[FMP ID]],RawData[FMP_ID],RawData[[Score 3 ]])</f>
        <v>7</v>
      </c>
      <c r="AP62" s="250">
        <f>_xlfn.XLOOKUP(FMP_Ranking[[#This Row],[FMP ID]],RawData[FMP_ID],RawData['# of Structures with Reduced 1% Annual Chance Flood Risk])</f>
        <v>-138</v>
      </c>
      <c r="AQ62">
        <f>_xlfn.XLOOKUP(FMP_Ranking[[#This Row],[FMP ID]],RawData[FMP_ID],RawData[Pre-Project Damage $])</f>
        <v>0</v>
      </c>
      <c r="AR62">
        <f>_xlfn.XLOOKUP(FMP_Ranking[[#This Row],[FMP ID]],RawData[FMP_ID],RawData[Post-Project Damage $])</f>
        <v>0</v>
      </c>
      <c r="AS62">
        <f>_xlfn.XLOOKUP(FMP_Ranking[[#This Row],[FMP ID]],RawData[FMP_ID],RawData[Flood Damage Reduction])</f>
        <v>0</v>
      </c>
      <c r="AT62" s="252">
        <f>_xlfn.XLOOKUP(FMP_Ranking[[#This Row],[FMP ID]],RawData[FMP_ID],RawData[Score 4])</f>
        <v>0</v>
      </c>
      <c r="AU62">
        <f>_xlfn.XLOOKUP(FMP_Ranking[[#This Row],[FMP ID]],RawData[FMP_ID],RawData['# of Critical Faciliites Removed from 1% Annual Chance FP])</f>
        <v>0</v>
      </c>
      <c r="AV62" t="str">
        <f>_xlfn.XLOOKUP(FMP_Ranking[[#This Row],[FMP ID]],RawData[FMP_ID],RawData[Reduction in Critical Facilities Flood Risk])</f>
        <v>Reduced risk for 0 structures in floodplain</v>
      </c>
      <c r="AW62">
        <f>_xlfn.XLOOKUP(FMP_Ranking[[#This Row],[FMP ID]],RawData[FMP_ID],RawData[Score 5])</f>
        <v>0</v>
      </c>
      <c r="AX62" s="250">
        <f>_xlfn.XLOOKUP(FMP_Ranking[[#This Row],[FMP ID]],RawData[FMP_ID],RawData[Adjusted Injurt Risk (%)])</f>
        <v>6</v>
      </c>
      <c r="AY62" t="str">
        <f>_xlfn.XLOOKUP(FMP_Ranking[[#This Row],[FMP ID]],RawData[FMP_ID],RawData[Life and Safety Ranking (Injury/Loss of Life)2])</f>
        <v>Life/injury risk percentage &gt;50%</v>
      </c>
      <c r="AZ62" s="252">
        <f>_xlfn.XLOOKUP(FMP_Ranking[[#This Row],[FMP ID]],RawData[FMP_ID],RawData[Score 6])</f>
        <v>10</v>
      </c>
      <c r="BA62">
        <f>_xlfn.XLOOKUP(FMP_Ranking[[#This Row],[FMP ID]],RawData[FMP_ID],RawData[Water Supply Benefit in Acre-Feet])</f>
        <v>0</v>
      </c>
      <c r="BB62">
        <f>_xlfn.XLOOKUP(FMP_Ranking[[#This Row],[FMP ID]],RawData[FMP_ID],RawData[SourceID])</f>
        <v>0</v>
      </c>
      <c r="BC62">
        <f>_xlfn.XLOOKUP(FMP_Ranking[[#This Row],[FMP ID]],RawData[FMP_ID],RawData[WMS_ID])</f>
        <v>0</v>
      </c>
      <c r="BD62" t="str">
        <f>_xlfn.XLOOKUP(FMP_Ranking[[#This Row],[FMP ID]],RawData[FMP_ID],RawData[Water Supply Yield Ranking])</f>
        <v>No impact on water supply</v>
      </c>
      <c r="BE62">
        <f>_xlfn.XLOOKUP(FMP_Ranking[[#This Row],[FMP ID]],RawData[FMP_ID],RawData[Score 7])</f>
        <v>0</v>
      </c>
      <c r="BF62" s="250">
        <f>_xlfn.XLOOKUP(FMP_Ranking[[#This Row],[FMP ID]],RawData[FMP_ID],RawData[SVI])</f>
        <v>0.42219999432563782</v>
      </c>
      <c r="BG62" t="str">
        <f>_xlfn.XLOOKUP(FMP_Ranking[[#This Row],[FMP ID]],RawData[FMP_ID],RawData[Social Vulnerability Ranking])</f>
        <v>SVI between 0.25-0.5 (low to moderate vulnerability)</v>
      </c>
      <c r="BH62" s="252">
        <f>_xlfn.XLOOKUP(FMP_Ranking[[#This Row],[FMP ID]],RawData[FMP_ID],RawData[Score 8])</f>
        <v>4</v>
      </c>
      <c r="BI62">
        <f>_xlfn.XLOOKUP(FMP_Ranking[[#This Row],[FMP ID]],RawData[FMP_ID],RawData[% Nature Based Solution by Cost])</f>
        <v>0.35699999332427979</v>
      </c>
      <c r="BJ62" t="str">
        <f>_xlfn.XLOOKUP(FMP_Ranking[[#This Row],[FMP ID]],RawData[FMP_ID],RawData[Nature-Based Solutions Ranking])</f>
        <v>&lt;25% of the project cost is nature-based</v>
      </c>
      <c r="BK62">
        <f>_xlfn.XLOOKUP(FMP_Ranking[[#This Row],[FMP ID]],RawData[FMP_ID],RawData[Score 9])</f>
        <v>1</v>
      </c>
      <c r="BL62" s="250" t="str">
        <f>_xlfn.XLOOKUP(FMP_Ranking[[#This Row],[FMP ID]],RawData[FMP_ID],RawData[Multiple Benefits Description])</f>
        <v>Transportation</v>
      </c>
      <c r="BM62" t="str">
        <f>_xlfn.XLOOKUP(FMP_Ranking[[#This Row],[FMP ID]],RawData[FMP_ID],RawData[Multiple Benefit Ranking])</f>
        <v>Project delivers benefits in only 1 wider benefit category</v>
      </c>
      <c r="BN62" s="252">
        <f>_xlfn.XLOOKUP(FMP_Ranking[[#This Row],[FMP ID]],RawData[FMP_ID],RawData[Score 10])</f>
        <v>1</v>
      </c>
      <c r="BO62">
        <f>_xlfn.XLOOKUP(FMP_Ranking[[#This Row],[FMP ID]],RawData[FMP_ID],RawData[O&amp;M Cost (Annual)])</f>
        <v>0</v>
      </c>
      <c r="BP62">
        <f>_xlfn.XLOOKUP(FMP_Ranking[[#This Row],[FMP ID]],RawData[FMP_ID],RawData[Operations and Maintenance Ranking])</f>
        <v>0</v>
      </c>
      <c r="BQ62">
        <f>_xlfn.XLOOKUP(FMP_Ranking[[#This Row],[FMP ID]],RawData[FMP_ID],RawData[Score 11])</f>
        <v>0</v>
      </c>
      <c r="BR62" s="250" t="str">
        <f>_xlfn.XLOOKUP(FMP_Ranking[[#This Row],[FMP ID]],RawData[FMP_ID],RawData[Administrative, Regulatory and Other Obstacle Ranking])</f>
        <v>Project has a typical number of administrative, regulatory and limitations / requirements</v>
      </c>
      <c r="BS62" s="252">
        <f>_xlfn.XLOOKUP(FMP_Ranking[[#This Row],[FMP ID]],RawData[FMP_ID],RawData[Score 12])</f>
        <v>6</v>
      </c>
      <c r="BT62" t="str">
        <f>_xlfn.XLOOKUP(FMP_Ranking[[#This Row],[FMP ID]],RawData[FMP_ID],RawData[Environmental Benefit Ranking])</f>
        <v xml:space="preserve">Project will deliver a moderate level of environmental benefits (2-3 categories) </v>
      </c>
      <c r="BU62">
        <f>_xlfn.XLOOKUP(FMP_Ranking[[#This Row],[FMP ID]],RawData[FMP_ID],RawData[Score 13])</f>
        <v>6</v>
      </c>
      <c r="BV62" s="250" t="str">
        <f>_xlfn.XLOOKUP(FMP_Ranking[[#This Row],[FMP ID]],RawData[FMP_ID],RawData[Environmental Impact Ranking])</f>
        <v>Project has no adverse environmental impacts</v>
      </c>
      <c r="BW62" s="252">
        <f>_xlfn.XLOOKUP(FMP_Ranking[[#This Row],[FMP ID]],RawData[FMP_ID],RawData[Score 14])</f>
        <v>10</v>
      </c>
      <c r="BX62">
        <f>_xlfn.XLOOKUP(FMP_Ranking[[#This Row],[FMP ID]],RawData[FMP_ID],RawData[Traffic Count for LWC Project])</f>
        <v>0</v>
      </c>
      <c r="BY62"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62">
        <f>_xlfn.XLOOKUP(FMP_Ranking[[#This Row],[FMP ID]],RawData[FMP_ID],RawData[Score 15])</f>
        <v>10</v>
      </c>
      <c r="CA62" s="250"/>
      <c r="CB6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1.1675374641662681</v>
      </c>
      <c r="CC62" s="263">
        <f>_xlfn.RANK.EQ(FMP_Ranking[[#This Row],[Weighted Score Based on Normalized Reported Factors]],FMP_Ranking[Weighted Score Based on Normalized Reported Factors],0)</f>
        <v>108</v>
      </c>
      <c r="CD6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66</v>
      </c>
      <c r="CE6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15.25</v>
      </c>
      <c r="CF62">
        <f>_xlfn.RANK.EQ(FMP_Ranking[[#This Row],[Project Details Weighted Score]],FMP_Ranking[Project Details Weighted Score],0)</f>
        <v>9</v>
      </c>
      <c r="CG62" s="262">
        <f>FMP_Ranking[[#This Row],[Project Details Weighted Score]]+FMP_Ranking[[#This Row],[Weighted Score Based on Normalized Reported Factors]]</f>
        <v>16.417537464166269</v>
      </c>
      <c r="CH62" s="245">
        <f>_xlfn.RANK.EQ(FMP_Ranking[[#This Row],[Total Score]],FMP_Ranking[Total Score],0)</f>
        <v>56</v>
      </c>
      <c r="CI6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1.1675374641662681</v>
      </c>
      <c r="CJ62" s="239"/>
      <c r="CK62" s="239"/>
      <c r="CT62"/>
    </row>
    <row r="63" spans="1:98" ht="12" customHeight="1" x14ac:dyDescent="0.25">
      <c r="A63" t="s">
        <v>1538</v>
      </c>
      <c r="B63">
        <f>_xlfn.XLOOKUP(FMP_Ranking[[#This Row],[FMP ID]],RawData[FMP_ID],RawData[RFPG_NUM])</f>
        <v>11</v>
      </c>
      <c r="C63" t="str">
        <f>_xlfn.XLOOKUP(FMP_Ranking[[#This Row],[FMP ID]],RawData[FMP_ID],RawData[FMP_NAME])</f>
        <v>Baldridge Creek Channel and Culvert Improvement and Detention Pond</v>
      </c>
      <c r="D63" t="str">
        <f>_xlfn.XLOOKUP(FMP_Ranking[[#This Row],[FMP ID]],RawData[FMP_ID],RawData[FMP_DESCR])</f>
        <v>A combination of a 50 ft. bottom width channel modification with 3:1 side slopes downstream of SH 97 and the addition of two 10 foot by 10 foot concrete box culverts was determined to be the most effective flood mitigation solution for the area. The propo</v>
      </c>
      <c r="E63" s="247">
        <f>_xlfn.XLOOKUP(FMP_Ranking[[#This Row],[FMP ID]],RawData[FMP_ID],RawData[FMP_COST])</f>
        <v>3928000</v>
      </c>
      <c r="F63" s="344" t="str">
        <f>_xlfn.XLOOKUP(FMP_Ranking[[#This Row],[FMP ID]],RawData[FMP_ID],RawData[EMER_NEED])</f>
        <v>No</v>
      </c>
      <c r="G63" s="252">
        <f>IF(FMP_Ranking[[#This Row],[Emergency Need Raw]]="Yes",10,0)</f>
        <v>0</v>
      </c>
      <c r="H63" s="245">
        <f>_xlfn.XLOOKUP(FMP_Ranking[[#This Row],[FMP ID]],RawData[FMP_ID],RawData[STRUCT_100])</f>
        <v>122</v>
      </c>
      <c r="I63" s="245">
        <f>_xlfn.XLOOKUP(FMP_Ranking[[#This Row],[FMP ID]],RawData[FMP_ID],RawData[RES_STRUCT100])</f>
        <v>68</v>
      </c>
      <c r="J63">
        <f>_xlfn.XLOOKUP(FMP_Ranking[[#This Row],[FMP ID]],RawData[FMP_ID],RawData[POP100])</f>
        <v>169</v>
      </c>
      <c r="K63" s="245">
        <f>_xlfn.XLOOKUP(FMP_Ranking[[#This Row],[FMP ID]],RawData[FMP_ID],RawData[CRITFAC100])</f>
        <v>0</v>
      </c>
      <c r="L63">
        <f>_xlfn.XLOOKUP(FMP_Ranking[[#This Row],[FMP ID]],RawData[FMP_ID],RawData[LWC])</f>
        <v>4</v>
      </c>
      <c r="M63" s="245">
        <f>_xlfn.XLOOKUP(FMP_Ranking[[#This Row],[FMP ID]],RawData[FMP_ID],RawData[ROADCLS])</f>
        <v>0</v>
      </c>
      <c r="N63">
        <f>_xlfn.XLOOKUP(FMP_Ranking[[#This Row],[FMP ID]],RawData[FMP_ID],RawData[ROAD_MILES100])</f>
        <v>2.2042560577392578</v>
      </c>
      <c r="O63" s="245">
        <f>_xlfn.XLOOKUP(FMP_Ranking[[#This Row],[FMP ID]],RawData[FMP_ID],RawData[FARMACRE100])</f>
        <v>6.7050938606262207</v>
      </c>
      <c r="P63">
        <f>_xlfn.XLOOKUP(FMP_Ranking[[#This Row],[FMP ID]],RawData[FMP_ID],RawData[REDSTRUCT100])</f>
        <v>7</v>
      </c>
      <c r="Q63" s="245">
        <f>_xlfn.XLOOKUP(FMP_Ranking[[#This Row],[FMP ID]],RawData[FMP_ID],RawData[REMSTRC100])</f>
        <v>87</v>
      </c>
      <c r="R63" s="258">
        <f>IF(FMP_Ranking[[#This Row],[Structures 100 Raw]]=0,0,(IF(FMP_Ranking[[#This Row],[Removed Structures 100 Raw]]&gt;FMP_Ranking[[#This Row],[Structures 100 Raw]],100,FMP_Ranking[[#This Row],[Removed Structures 100 Raw]]/FMP_Ranking[[#This Row],[Structures 100 Raw]]*100)))</f>
        <v>71.311475409836063</v>
      </c>
      <c r="S63" s="245">
        <f>_xlfn.XLOOKUP(FMP_Ranking[[#This Row],[FMP ID]],RawData[FMP_ID],RawData[REMRESSTRC100])</f>
        <v>56</v>
      </c>
      <c r="T63" s="245">
        <f>_xlfn.XLOOKUP(FMP_Ranking[[#This Row],[FMP ID]],RawData[FMP_ID],RawData[REMPOP100])</f>
        <v>131</v>
      </c>
      <c r="U63">
        <f>_xlfn.XLOOKUP(FMP_Ranking[[#This Row],[FMP ID]],RawData[FMP_ID],RawData[REMCRITFAC100])</f>
        <v>0</v>
      </c>
      <c r="V63" s="245">
        <f>_xlfn.XLOOKUP(FMP_Ranking[[#This Row],[FMP ID]],RawData[FMP_ID],RawData[REMLWC100])</f>
        <v>7</v>
      </c>
      <c r="W63" s="245">
        <f>_xlfn.XLOOKUP(FMP_Ranking[[#This Row],[FMP ID]],RawData[FMP_ID],RawData[REMROADCLS])</f>
        <v>0</v>
      </c>
      <c r="X63">
        <f>_xlfn.XLOOKUP(FMP_Ranking[[#This Row],[FMP ID]],RawData[FMP_ID],RawData[REMRDLEN100])</f>
        <v>1</v>
      </c>
      <c r="Y63" s="245">
        <f>_xlfn.XLOOKUP(FMP_Ranking[[#This Row],[FMP ID]],RawData[FMP_ID],RawData[REMFRMACRE100])</f>
        <v>0</v>
      </c>
      <c r="Z63" s="255">
        <f>_xlfn.XLOOKUP(FMP_Ranking[[#This Row],[FMP ID]],RawData[FMP_ID],RawData[COSTSTRUCT])</f>
        <v>45000</v>
      </c>
      <c r="AA63">
        <f>_xlfn.XLOOKUP(FMP_Ranking[[#This Row],[FMP ID]],RawData[FMP_ID],RawData[NATURE])</f>
        <v>2</v>
      </c>
      <c r="AB63" s="250">
        <f>_xlfn.XLOOKUP(FMP_Ranking[[#This Row],[FMP ID]],RawData[FMP_ID],RawData[BC_RATIO])</f>
        <v>0.77999997138977051</v>
      </c>
      <c r="AC63">
        <f>IF(FMP_Ranking[[#This Row],[BCA Raw]]&gt;1,1,0)</f>
        <v>0</v>
      </c>
      <c r="AD63" s="250" t="str">
        <f>_xlfn.XLOOKUP(FMP_Ranking[[#This Row],[FMP ID]],RawData[FMP_ID],RawData[WATER_SUP])</f>
        <v>No</v>
      </c>
      <c r="AE63" s="257">
        <f>IF(FMP_Ranking[[#This Row],[Water Supply Raw]]="Yes",1,0)</f>
        <v>0</v>
      </c>
      <c r="AF63">
        <f>_xlfn.XLOOKUP(FMP_Ranking[[#This Row],[FMP ID]],RawData[FMP_ID],RawData[Average Flood Depth (100yr)])</f>
        <v>0.87000000476837158</v>
      </c>
      <c r="AG63" s="346" t="str">
        <f>_xlfn.XLOOKUP(FMP_Ranking[[#This Row],[FMP ID]],RawData[FMP_ID],RawData[PREPROJLOS])</f>
        <v>25-year</v>
      </c>
      <c r="AH63">
        <f>_xlfn.XLOOKUP(FMP_Ranking[[#This Row],[FMP ID]],RawData[FMP_ID],RawData[Score 1])</f>
        <v>4</v>
      </c>
      <c r="AI63" s="250">
        <f>_xlfn.XLOOKUP(FMP_Ranking[[#This Row],[FMP ID]],RawData[FMP_ID],RawData[Community Population Served])</f>
        <v>933</v>
      </c>
      <c r="AJ63">
        <f>_xlfn.XLOOKUP(FMP_Ranking[[#This Row],[FMP ID]],RawData[FMP_ID],RawData[Flood Plain Population])</f>
        <v>179</v>
      </c>
      <c r="AK63" s="346" t="str">
        <f>_xlfn.XLOOKUP(FMP_Ranking[[#This Row],[FMP ID]],RawData[FMP_ID],RawData[Severity Ranking: Community Need (% Population)])</f>
        <v>50%-75% of project community affected</v>
      </c>
      <c r="AL63" s="252">
        <v>0</v>
      </c>
      <c r="AM63">
        <f>_xlfn.XLOOKUP(FMP_Ranking[[#This Row],[FMP ID]],RawData[FMP_ID],RawData['# of Structures Removed from 1% Annual Chance FP])</f>
        <v>87</v>
      </c>
      <c r="AN63" t="str">
        <f>_xlfn.XLOOKUP(FMP_Ranking[[#This Row],[FMP ID]],RawData[FMP_ID],RawData[Flood Risk Reduction])</f>
        <v>Reduced risk to &lt;75% of structures in floodplain</v>
      </c>
      <c r="AO63">
        <v>0</v>
      </c>
      <c r="AP63" s="250">
        <f>_xlfn.XLOOKUP(FMP_Ranking[[#This Row],[FMP ID]],RawData[FMP_ID],RawData['# of Structures with Reduced 1% Annual Chance Flood Risk])</f>
        <v>7</v>
      </c>
      <c r="AQ63">
        <f>_xlfn.XLOOKUP(FMP_Ranking[[#This Row],[FMP ID]],RawData[FMP_ID],RawData[Pre-Project Damage $])</f>
        <v>258861.703125</v>
      </c>
      <c r="AR63">
        <f>_xlfn.XLOOKUP(FMP_Ranking[[#This Row],[FMP ID]],RawData[FMP_ID],RawData[Post-Project Damage $])</f>
        <v>232387</v>
      </c>
      <c r="AS63" t="str">
        <f>_xlfn.XLOOKUP(FMP_Ranking[[#This Row],[FMP ID]],RawData[FMP_ID],RawData[Flood Damage Reduction])</f>
        <v>Flood damage reduction &lt; 25%</v>
      </c>
      <c r="AT63" s="252">
        <f>_xlfn.XLOOKUP(FMP_Ranking[[#This Row],[FMP ID]],RawData[FMP_ID],RawData[Score 4])</f>
        <v>2</v>
      </c>
      <c r="AU63">
        <f>_xlfn.XLOOKUP(FMP_Ranking[[#This Row],[FMP ID]],RawData[FMP_ID],RawData['# of Critical Faciliites Removed from 1% Annual Chance FP])</f>
        <v>0</v>
      </c>
      <c r="AV63" t="str">
        <f>_xlfn.XLOOKUP(FMP_Ranking[[#This Row],[FMP ID]],RawData[FMP_ID],RawData[Reduction in Critical Facilities Flood Risk])</f>
        <v>Reduced risk for 0 structures in floodplain</v>
      </c>
      <c r="AW63">
        <v>0</v>
      </c>
      <c r="AX63" s="250">
        <f>_xlfn.XLOOKUP(FMP_Ranking[[#This Row],[FMP ID]],RawData[FMP_ID],RawData[Adjusted Injurt Risk (%)])</f>
        <v>22.5</v>
      </c>
      <c r="AY63" t="str">
        <f>_xlfn.XLOOKUP(FMP_Ranking[[#This Row],[FMP ID]],RawData[FMP_ID],RawData[Life and Safety Ranking (Injury/Loss of Life)2])</f>
        <v>Life/injury risk percentage &gt;20%</v>
      </c>
      <c r="AZ63" s="252">
        <f>_xlfn.XLOOKUP(FMP_Ranking[[#This Row],[FMP ID]],RawData[FMP_ID],RawData[Score 6])</f>
        <v>4</v>
      </c>
      <c r="BA63">
        <f>_xlfn.XLOOKUP(FMP_Ranking[[#This Row],[FMP ID]],RawData[FMP_ID],RawData[Water Supply Benefit in Acre-Feet])</f>
        <v>0</v>
      </c>
      <c r="BB63">
        <f>_xlfn.XLOOKUP(FMP_Ranking[[#This Row],[FMP ID]],RawData[FMP_ID],RawData[SourceID])</f>
        <v>0</v>
      </c>
      <c r="BC63">
        <f>_xlfn.XLOOKUP(FMP_Ranking[[#This Row],[FMP ID]],RawData[FMP_ID],RawData[WMS_ID])</f>
        <v>0</v>
      </c>
      <c r="BD63" t="str">
        <f>_xlfn.XLOOKUP(FMP_Ranking[[#This Row],[FMP ID]],RawData[FMP_ID],RawData[Water Supply Yield Ranking])</f>
        <v>No impact on water supply</v>
      </c>
      <c r="BE63">
        <v>0</v>
      </c>
      <c r="BF63" s="250">
        <f>_xlfn.XLOOKUP(FMP_Ranking[[#This Row],[FMP ID]],RawData[FMP_ID],RawData[SVI])</f>
        <v>0.72409999370574951</v>
      </c>
      <c r="BG63" t="str">
        <f>_xlfn.XLOOKUP(FMP_Ranking[[#This Row],[FMP ID]],RawData[FMP_ID],RawData[Social Vulnerability Ranking])</f>
        <v>SVI between 0.5-0.75 (moderate to high vulnerability)</v>
      </c>
      <c r="BH63" s="252">
        <v>4</v>
      </c>
      <c r="BI63">
        <f>_xlfn.XLOOKUP(FMP_Ranking[[#This Row],[FMP ID]],RawData[FMP_ID],RawData[% Nature Based Solution by Cost])</f>
        <v>1.9999999552965161E-2</v>
      </c>
      <c r="BJ63" t="str">
        <f>_xlfn.XLOOKUP(FMP_Ranking[[#This Row],[FMP ID]],RawData[FMP_ID],RawData[Nature-Based Solutions Ranking])</f>
        <v>&lt;25% of the project cost is nature-based</v>
      </c>
      <c r="BK63">
        <v>1</v>
      </c>
      <c r="BL63" s="250" t="str">
        <f>_xlfn.XLOOKUP(FMP_Ranking[[#This Row],[FMP ID]],RawData[FMP_ID],RawData[Multiple Benefits Description])</f>
        <v>None</v>
      </c>
      <c r="BM63" t="str">
        <f>_xlfn.XLOOKUP(FMP_Ranking[[#This Row],[FMP ID]],RawData[FMP_ID],RawData[Multiple Benefit Ranking])</f>
        <v>Project does not deliver any wider benefits</v>
      </c>
      <c r="BN63" s="252">
        <v>0</v>
      </c>
      <c r="BO63">
        <f>_xlfn.XLOOKUP(FMP_Ranking[[#This Row],[FMP ID]],RawData[FMP_ID],RawData[O&amp;M Cost (Annual)])</f>
        <v>20000</v>
      </c>
      <c r="BP63" t="str">
        <f>_xlfn.XLOOKUP(FMP_Ranking[[#This Row],[FMP ID]],RawData[FMP_ID],RawData[Operations and Maintenance Ranking])</f>
        <v>Project requires regular, ongoing operation and maintenance; and/or O&amp;M requirements are well defined (Regular);</v>
      </c>
      <c r="BQ63">
        <v>0</v>
      </c>
      <c r="BR63" s="250" t="str">
        <f>_xlfn.XLOOKUP(FMP_Ranking[[#This Row],[FMP ID]],RawData[FMP_ID],RawData[Administrative, Regulatory and Other Obstacle Ranking])</f>
        <v>Project has a high number of administrative, regulatory and limitations / requirements</v>
      </c>
      <c r="BS63" s="252">
        <v>0</v>
      </c>
      <c r="BT63" t="str">
        <f>_xlfn.XLOOKUP(FMP_Ranking[[#This Row],[FMP ID]],RawData[FMP_ID],RawData[Environmental Benefit Ranking])</f>
        <v>Project does not provide any environmental benefits</v>
      </c>
      <c r="BU63">
        <v>0</v>
      </c>
      <c r="BV63" s="250" t="str">
        <f>_xlfn.XLOOKUP(FMP_Ranking[[#This Row],[FMP ID]],RawData[FMP_ID],RawData[Environmental Impact Ranking])</f>
        <v>Project will have adverse environmental impacts in 1 environmental category</v>
      </c>
      <c r="BW63" s="252">
        <v>0</v>
      </c>
      <c r="BX63">
        <f>_xlfn.XLOOKUP(FMP_Ranking[[#This Row],[FMP ID]],RawData[FMP_ID],RawData[Traffic Count for LWC Project])</f>
        <v>0</v>
      </c>
      <c r="BY63"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63">
        <v>0</v>
      </c>
      <c r="CA63" s="250"/>
      <c r="CB63"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10.855209297171189</v>
      </c>
      <c r="CC63" s="263">
        <f>_xlfn.RANK.EQ(FMP_Ranking[[#This Row],[Weighted Score Based on Normalized Reported Factors]],FMP_Ranking[Weighted Score Based on Normalized Reported Factors],0)</f>
        <v>13</v>
      </c>
      <c r="CD63"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15</v>
      </c>
      <c r="CE63"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5.5</v>
      </c>
      <c r="CF63">
        <f>_xlfn.RANK.EQ(FMP_Ranking[[#This Row],[Project Details Weighted Score]],FMP_Ranking[Project Details Weighted Score],0)</f>
        <v>119</v>
      </c>
      <c r="CG63" s="262">
        <f>FMP_Ranking[[#This Row],[Project Details Weighted Score]]+FMP_Ranking[[#This Row],[Weighted Score Based on Normalized Reported Factors]]</f>
        <v>16.355209297171189</v>
      </c>
      <c r="CH63" s="245">
        <f>_xlfn.RANK.EQ(FMP_Ranking[[#This Row],[Total Score]],FMP_Ranking[Total Score],0)</f>
        <v>57</v>
      </c>
      <c r="CI63"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10.855209297171189</v>
      </c>
      <c r="CJ63" s="239"/>
      <c r="CK63" s="239"/>
      <c r="CT63"/>
    </row>
    <row r="64" spans="1:98" ht="12" customHeight="1" x14ac:dyDescent="0.25">
      <c r="A64" t="s">
        <v>1737</v>
      </c>
      <c r="B64">
        <f>_xlfn.XLOOKUP(FMP_Ranking[[#This Row],[FMP ID]],RawData[FMP_ID],RawData[RFPG_NUM])</f>
        <v>12</v>
      </c>
      <c r="C64" t="str">
        <f>_xlfn.XLOOKUP(FMP_Ranking[[#This Row],[FMP ID]],RawData[FMP_ID],RawData[FMP_NAME])</f>
        <v>PROJECT 13 - HERFF AND ESSER ROAD IMPROVEMENTS AT CURREY AND CIBOLO CREEK</v>
      </c>
      <c r="D64" t="str">
        <f>_xlfn.XLOOKUP(FMP_Ranking[[#This Row],[FMP ID]],RawData[FMP_ID],RawData[FMP_DESCR])</f>
        <v>Bridge at Currey Creek and Esser Road, Bridge at Cibolo Creek and River Road, Channel grading, Roadway reconstruction</v>
      </c>
      <c r="E64" s="247">
        <f>_xlfn.XLOOKUP(FMP_Ranking[[#This Row],[FMP ID]],RawData[FMP_ID],RawData[FMP_COST])</f>
        <v>14500113</v>
      </c>
      <c r="F64" s="344" t="str">
        <f>_xlfn.XLOOKUP(FMP_Ranking[[#This Row],[FMP ID]],RawData[FMP_ID],RawData[EMER_NEED])</f>
        <v>Yes</v>
      </c>
      <c r="G64" s="252">
        <f>IF(FMP_Ranking[[#This Row],[Emergency Need Raw]]="Yes",10,0)</f>
        <v>10</v>
      </c>
      <c r="H64" s="245">
        <f>_xlfn.XLOOKUP(FMP_Ranking[[#This Row],[FMP ID]],RawData[FMP_ID],RawData[STRUCT_100])</f>
        <v>3</v>
      </c>
      <c r="I64" s="245">
        <f>_xlfn.XLOOKUP(FMP_Ranking[[#This Row],[FMP ID]],RawData[FMP_ID],RawData[RES_STRUCT100])</f>
        <v>0</v>
      </c>
      <c r="J64">
        <f>_xlfn.XLOOKUP(FMP_Ranking[[#This Row],[FMP ID]],RawData[FMP_ID],RawData[POP100])</f>
        <v>38</v>
      </c>
      <c r="K64" s="245">
        <f>_xlfn.XLOOKUP(FMP_Ranking[[#This Row],[FMP ID]],RawData[FMP_ID],RawData[CRITFAC100])</f>
        <v>0</v>
      </c>
      <c r="L64">
        <f>_xlfn.XLOOKUP(FMP_Ranking[[#This Row],[FMP ID]],RawData[FMP_ID],RawData[LWC])</f>
        <v>3</v>
      </c>
      <c r="M64" s="245">
        <f>_xlfn.XLOOKUP(FMP_Ranking[[#This Row],[FMP ID]],RawData[FMP_ID],RawData[ROADCLS])</f>
        <v>4</v>
      </c>
      <c r="N64">
        <f>_xlfn.XLOOKUP(FMP_Ranking[[#This Row],[FMP ID]],RawData[FMP_ID],RawData[ROAD_MILES100])</f>
        <v>0.70999997854232788</v>
      </c>
      <c r="O64" s="245">
        <f>_xlfn.XLOOKUP(FMP_Ranking[[#This Row],[FMP ID]],RawData[FMP_ID],RawData[FARMACRE100])</f>
        <v>1.1649999767541891E-2</v>
      </c>
      <c r="P64">
        <f>_xlfn.XLOOKUP(FMP_Ranking[[#This Row],[FMP ID]],RawData[FMP_ID],RawData[REDSTRUCT100])</f>
        <v>0</v>
      </c>
      <c r="Q64" s="245">
        <f>_xlfn.XLOOKUP(FMP_Ranking[[#This Row],[FMP ID]],RawData[FMP_ID],RawData[REMSTRC100])</f>
        <v>0</v>
      </c>
      <c r="R64" s="258">
        <f>IF(FMP_Ranking[[#This Row],[Structures 100 Raw]]=0,0,(IF(FMP_Ranking[[#This Row],[Removed Structures 100 Raw]]&gt;FMP_Ranking[[#This Row],[Structures 100 Raw]],100,FMP_Ranking[[#This Row],[Removed Structures 100 Raw]]/FMP_Ranking[[#This Row],[Structures 100 Raw]]*100)))</f>
        <v>0</v>
      </c>
      <c r="S64" s="245">
        <f>_xlfn.XLOOKUP(FMP_Ranking[[#This Row],[FMP ID]],RawData[FMP_ID],RawData[REMRESSTRC100])</f>
        <v>0</v>
      </c>
      <c r="T64" s="245">
        <f>_xlfn.XLOOKUP(FMP_Ranking[[#This Row],[FMP ID]],RawData[FMP_ID],RawData[REMPOP100])</f>
        <v>0</v>
      </c>
      <c r="U64">
        <f>_xlfn.XLOOKUP(FMP_Ranking[[#This Row],[FMP ID]],RawData[FMP_ID],RawData[REMCRITFAC100])</f>
        <v>0</v>
      </c>
      <c r="V64" s="245">
        <f>_xlfn.XLOOKUP(FMP_Ranking[[#This Row],[FMP ID]],RawData[FMP_ID],RawData[REMLWC100])</f>
        <v>3</v>
      </c>
      <c r="W64" s="245">
        <f>_xlfn.XLOOKUP(FMP_Ranking[[#This Row],[FMP ID]],RawData[FMP_ID],RawData[REMROADCLS])</f>
        <v>0</v>
      </c>
      <c r="X64">
        <f>_xlfn.XLOOKUP(FMP_Ranking[[#This Row],[FMP ID]],RawData[FMP_ID],RawData[REMRDLEN100])</f>
        <v>1</v>
      </c>
      <c r="Y64" s="245">
        <f>_xlfn.XLOOKUP(FMP_Ranking[[#This Row],[FMP ID]],RawData[FMP_ID],RawData[REMFRMACRE100])</f>
        <v>0.23404499888420099</v>
      </c>
      <c r="Z64" s="255">
        <f>_xlfn.XLOOKUP(FMP_Ranking[[#This Row],[FMP ID]],RawData[FMP_ID],RawData[COSTSTRUCT])</f>
        <v>40476</v>
      </c>
      <c r="AA64">
        <f>_xlfn.XLOOKUP(FMP_Ranking[[#This Row],[FMP ID]],RawData[FMP_ID],RawData[NATURE])</f>
        <v>0</v>
      </c>
      <c r="AB64" s="250">
        <f>_xlfn.XLOOKUP(FMP_Ranking[[#This Row],[FMP ID]],RawData[FMP_ID],RawData[BC_RATIO])</f>
        <v>1.700000047683716</v>
      </c>
      <c r="AC64">
        <f>IF(FMP_Ranking[[#This Row],[BCA Raw]]&gt;1,1,0)</f>
        <v>1</v>
      </c>
      <c r="AD64" s="250" t="str">
        <f>_xlfn.XLOOKUP(FMP_Ranking[[#This Row],[FMP ID]],RawData[FMP_ID],RawData[WATER_SUP])</f>
        <v>No</v>
      </c>
      <c r="AE64" s="257">
        <f>IF(FMP_Ranking[[#This Row],[Water Supply Raw]]="Yes",1,0)</f>
        <v>0</v>
      </c>
      <c r="AF64">
        <f>_xlfn.XLOOKUP(FMP_Ranking[[#This Row],[FMP ID]],RawData[FMP_ID],RawData[Average Flood Depth (100yr)])</f>
        <v>0.75</v>
      </c>
      <c r="AG64" s="346" t="str">
        <f>_xlfn.XLOOKUP(FMP_Ranking[[#This Row],[FMP ID]],RawData[FMP_ID],RawData[PREPROJLOS])</f>
        <v>10-year</v>
      </c>
      <c r="AH64">
        <f>_xlfn.XLOOKUP(FMP_Ranking[[#This Row],[FMP ID]],RawData[FMP_ID],RawData[Score 1])</f>
        <v>10</v>
      </c>
      <c r="AI64" s="250">
        <f>_xlfn.XLOOKUP(FMP_Ranking[[#This Row],[FMP ID]],RawData[FMP_ID],RawData[Community Population Served])</f>
        <v>17805</v>
      </c>
      <c r="AJ64">
        <f>_xlfn.XLOOKUP(FMP_Ranking[[#This Row],[FMP ID]],RawData[FMP_ID],RawData[Flood Plain Population])</f>
        <v>9</v>
      </c>
      <c r="AK64" s="346" t="str">
        <f>_xlfn.XLOOKUP(FMP_Ranking[[#This Row],[FMP ID]],RawData[FMP_ID],RawData[Severity Ranking: Community Need (% Population)])</f>
        <v>&lt;25% of project community affected</v>
      </c>
      <c r="AL64" s="252">
        <f>_xlfn.XLOOKUP(FMP_Ranking[[#This Row],[FMP ID]],RawData[FMP_ID],RawData[Score 2])</f>
        <v>1</v>
      </c>
      <c r="AM64">
        <f>_xlfn.XLOOKUP(FMP_Ranking[[#This Row],[FMP ID]],RawData[FMP_ID],RawData['# of Structures Removed from 1% Annual Chance FP])</f>
        <v>0</v>
      </c>
      <c r="AN64" t="str">
        <f>_xlfn.XLOOKUP(FMP_Ranking[[#This Row],[FMP ID]],RawData[FMP_ID],RawData[Flood Risk Reduction])</f>
        <v>Reduced risk to &lt;75% of structures in floodplain</v>
      </c>
      <c r="AO64">
        <f>_xlfn.XLOOKUP(FMP_Ranking[[#This Row],[FMP ID]],RawData[FMP_ID],RawData[[Score 3 ]])</f>
        <v>7</v>
      </c>
      <c r="AP64" s="250">
        <f>_xlfn.XLOOKUP(FMP_Ranking[[#This Row],[FMP ID]],RawData[FMP_ID],RawData['# of Structures with Reduced 1% Annual Chance Flood Risk])</f>
        <v>-135</v>
      </c>
      <c r="AQ64">
        <f>_xlfn.XLOOKUP(FMP_Ranking[[#This Row],[FMP ID]],RawData[FMP_ID],RawData[Pre-Project Damage $])</f>
        <v>0</v>
      </c>
      <c r="AR64">
        <f>_xlfn.XLOOKUP(FMP_Ranking[[#This Row],[FMP ID]],RawData[FMP_ID],RawData[Post-Project Damage $])</f>
        <v>0</v>
      </c>
      <c r="AS64">
        <f>_xlfn.XLOOKUP(FMP_Ranking[[#This Row],[FMP ID]],RawData[FMP_ID],RawData[Flood Damage Reduction])</f>
        <v>0</v>
      </c>
      <c r="AT64" s="252">
        <f>_xlfn.XLOOKUP(FMP_Ranking[[#This Row],[FMP ID]],RawData[FMP_ID],RawData[Score 4])</f>
        <v>0</v>
      </c>
      <c r="AU64">
        <f>_xlfn.XLOOKUP(FMP_Ranking[[#This Row],[FMP ID]],RawData[FMP_ID],RawData['# of Critical Faciliites Removed from 1% Annual Chance FP])</f>
        <v>0</v>
      </c>
      <c r="AV64" t="str">
        <f>_xlfn.XLOOKUP(FMP_Ranking[[#This Row],[FMP ID]],RawData[FMP_ID],RawData[Reduction in Critical Facilities Flood Risk])</f>
        <v>Reduced risk for 0 structures in floodplain</v>
      </c>
      <c r="AW64">
        <f>_xlfn.XLOOKUP(FMP_Ranking[[#This Row],[FMP ID]],RawData[FMP_ID],RawData[Score 5])</f>
        <v>0</v>
      </c>
      <c r="AX64" s="250">
        <f>_xlfn.XLOOKUP(FMP_Ranking[[#This Row],[FMP ID]],RawData[FMP_ID],RawData[Adjusted Injurt Risk (%)])</f>
        <v>97.5</v>
      </c>
      <c r="AY64" t="str">
        <f>_xlfn.XLOOKUP(FMP_Ranking[[#This Row],[FMP ID]],RawData[FMP_ID],RawData[Life and Safety Ranking (Injury/Loss of Life)2])</f>
        <v>Life/injury risk percentage &gt;20%</v>
      </c>
      <c r="AZ64" s="252">
        <f>_xlfn.XLOOKUP(FMP_Ranking[[#This Row],[FMP ID]],RawData[FMP_ID],RawData[Score 6])</f>
        <v>4</v>
      </c>
      <c r="BA64">
        <f>_xlfn.XLOOKUP(FMP_Ranking[[#This Row],[FMP ID]],RawData[FMP_ID],RawData[Water Supply Benefit in Acre-Feet])</f>
        <v>0</v>
      </c>
      <c r="BB64">
        <f>_xlfn.XLOOKUP(FMP_Ranking[[#This Row],[FMP ID]],RawData[FMP_ID],RawData[SourceID])</f>
        <v>0</v>
      </c>
      <c r="BC64">
        <f>_xlfn.XLOOKUP(FMP_Ranking[[#This Row],[FMP ID]],RawData[FMP_ID],RawData[WMS_ID])</f>
        <v>0</v>
      </c>
      <c r="BD64" t="str">
        <f>_xlfn.XLOOKUP(FMP_Ranking[[#This Row],[FMP ID]],RawData[FMP_ID],RawData[Water Supply Yield Ranking])</f>
        <v>No impact on water supply</v>
      </c>
      <c r="BE64">
        <f>_xlfn.XLOOKUP(FMP_Ranking[[#This Row],[FMP ID]],RawData[FMP_ID],RawData[Score 7])</f>
        <v>0</v>
      </c>
      <c r="BF64" s="250">
        <f>_xlfn.XLOOKUP(FMP_Ranking[[#This Row],[FMP ID]],RawData[FMP_ID],RawData[SVI])</f>
        <v>0.35289999842643738</v>
      </c>
      <c r="BG64" t="str">
        <f>_xlfn.XLOOKUP(FMP_Ranking[[#This Row],[FMP ID]],RawData[FMP_ID],RawData[Social Vulnerability Ranking])</f>
        <v>SVI between 0.25-0.5 (low to moderate vulnerability)</v>
      </c>
      <c r="BH64" s="252">
        <f>_xlfn.XLOOKUP(FMP_Ranking[[#This Row],[FMP ID]],RawData[FMP_ID],RawData[Score 8])</f>
        <v>4</v>
      </c>
      <c r="BI64">
        <f>_xlfn.XLOOKUP(FMP_Ranking[[#This Row],[FMP ID]],RawData[FMP_ID],RawData[% Nature Based Solution by Cost])</f>
        <v>0.49000000953674322</v>
      </c>
      <c r="BJ64" t="str">
        <f>_xlfn.XLOOKUP(FMP_Ranking[[#This Row],[FMP ID]],RawData[FMP_ID],RawData[Nature-Based Solutions Ranking])</f>
        <v>&lt;25% of the project cost is nature-based</v>
      </c>
      <c r="BK64">
        <f>_xlfn.XLOOKUP(FMP_Ranking[[#This Row],[FMP ID]],RawData[FMP_ID],RawData[Score 9])</f>
        <v>1</v>
      </c>
      <c r="BL64" s="250" t="str">
        <f>_xlfn.XLOOKUP(FMP_Ranking[[#This Row],[FMP ID]],RawData[FMP_ID],RawData[Multiple Benefits Description])</f>
        <v>Social and quality of life, Transportation, Recreation, sustainability</v>
      </c>
      <c r="BM64" t="str">
        <f>_xlfn.XLOOKUP(FMP_Ranking[[#This Row],[FMP ID]],RawData[FMP_ID],RawData[Multiple Benefit Ranking])</f>
        <v>Project delivers benefits in 4 or more wider benefit categories</v>
      </c>
      <c r="BN64" s="252">
        <f>_xlfn.XLOOKUP(FMP_Ranking[[#This Row],[FMP ID]],RawData[FMP_ID],RawData[Score 10])</f>
        <v>10</v>
      </c>
      <c r="BO64">
        <f>_xlfn.XLOOKUP(FMP_Ranking[[#This Row],[FMP ID]],RawData[FMP_ID],RawData[O&amp;M Cost (Annual)])</f>
        <v>0</v>
      </c>
      <c r="BP64">
        <f>_xlfn.XLOOKUP(FMP_Ranking[[#This Row],[FMP ID]],RawData[FMP_ID],RawData[Operations and Maintenance Ranking])</f>
        <v>0</v>
      </c>
      <c r="BQ64">
        <f>_xlfn.XLOOKUP(FMP_Ranking[[#This Row],[FMP ID]],RawData[FMP_ID],RawData[Score 11])</f>
        <v>0</v>
      </c>
      <c r="BR64" s="250" t="str">
        <f>_xlfn.XLOOKUP(FMP_Ranking[[#This Row],[FMP ID]],RawData[FMP_ID],RawData[Administrative, Regulatory and Other Obstacle Ranking])</f>
        <v>Project has a typical number of administrative, regulatory and limitations / requirements</v>
      </c>
      <c r="BS64" s="252">
        <f>_xlfn.XLOOKUP(FMP_Ranking[[#This Row],[FMP ID]],RawData[FMP_ID],RawData[Score 12])</f>
        <v>6</v>
      </c>
      <c r="BT64" t="str">
        <f>_xlfn.XLOOKUP(FMP_Ranking[[#This Row],[FMP ID]],RawData[FMP_ID],RawData[Environmental Benefit Ranking])</f>
        <v xml:space="preserve">Project will deliver a moderate level of environmental benefits (2-3 categories) </v>
      </c>
      <c r="BU64">
        <f>_xlfn.XLOOKUP(FMP_Ranking[[#This Row],[FMP ID]],RawData[FMP_ID],RawData[Score 13])</f>
        <v>6</v>
      </c>
      <c r="BV64" s="250" t="str">
        <f>_xlfn.XLOOKUP(FMP_Ranking[[#This Row],[FMP ID]],RawData[FMP_ID],RawData[Environmental Impact Ranking])</f>
        <v>Project has no adverse environmental impacts</v>
      </c>
      <c r="BW64" s="252">
        <f>_xlfn.XLOOKUP(FMP_Ranking[[#This Row],[FMP ID]],RawData[FMP_ID],RawData[Score 14])</f>
        <v>10</v>
      </c>
      <c r="BX64">
        <f>_xlfn.XLOOKUP(FMP_Ranking[[#This Row],[FMP ID]],RawData[FMP_ID],RawData[Traffic Count for LWC Project])</f>
        <v>0</v>
      </c>
      <c r="BY64"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64">
        <f>_xlfn.XLOOKUP(FMP_Ranking[[#This Row],[FMP ID]],RawData[FMP_ID],RawData[Score 15])</f>
        <v>10</v>
      </c>
      <c r="CA64" s="250"/>
      <c r="CB64"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1.8078798488064689</v>
      </c>
      <c r="CC64" s="263">
        <f>_xlfn.RANK.EQ(FMP_Ranking[[#This Row],[Weighted Score Based on Normalized Reported Factors]],FMP_Ranking[Weighted Score Based on Normalized Reported Factors],0)</f>
        <v>99</v>
      </c>
      <c r="CD64"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69</v>
      </c>
      <c r="CE64"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14.499999999999996</v>
      </c>
      <c r="CF64">
        <f>_xlfn.RANK.EQ(FMP_Ranking[[#This Row],[Project Details Weighted Score]],FMP_Ranking[Project Details Weighted Score],0)</f>
        <v>25</v>
      </c>
      <c r="CG64" s="262">
        <f>FMP_Ranking[[#This Row],[Project Details Weighted Score]]+FMP_Ranking[[#This Row],[Weighted Score Based on Normalized Reported Factors]]</f>
        <v>16.307879848806465</v>
      </c>
      <c r="CH64" s="245">
        <f>_xlfn.RANK.EQ(FMP_Ranking[[#This Row],[Total Score]],FMP_Ranking[Total Score],0)</f>
        <v>58</v>
      </c>
      <c r="CI64"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1.8078798488064689</v>
      </c>
      <c r="CJ64" s="239"/>
      <c r="CK64" s="239"/>
      <c r="CT64"/>
    </row>
    <row r="65" spans="1:98" ht="12" customHeight="1" x14ac:dyDescent="0.25">
      <c r="A65" t="s">
        <v>1703</v>
      </c>
      <c r="B65">
        <f>_xlfn.XLOOKUP(FMP_Ranking[[#This Row],[FMP ID]],RawData[FMP_ID],RawData[RFPG_NUM])</f>
        <v>12</v>
      </c>
      <c r="C65" t="str">
        <f>_xlfn.XLOOKUP(FMP_Ranking[[#This Row],[FMP ID]],RawData[FMP_ID],RawData[FMP_NAME])</f>
        <v>PROJECT 4 - SCHOOL STREET AT CIBOLO CREEK AND FREDERICK CREEK</v>
      </c>
      <c r="D65" t="str">
        <f>_xlfn.XLOOKUP(FMP_Ranking[[#This Row],[FMP ID]],RawData[FMP_ID],RawData[FMP_DESCR])</f>
        <v>Elevated bridge, channel grading, street reconstruction, curb, sidewalks, and driveways</v>
      </c>
      <c r="E65" s="247">
        <f>_xlfn.XLOOKUP(FMP_Ranking[[#This Row],[FMP ID]],RawData[FMP_ID],RawData[FMP_COST])</f>
        <v>5022915</v>
      </c>
      <c r="F65" s="344" t="str">
        <f>_xlfn.XLOOKUP(FMP_Ranking[[#This Row],[FMP ID]],RawData[FMP_ID],RawData[EMER_NEED])</f>
        <v>Yes</v>
      </c>
      <c r="G65" s="252">
        <f>IF(FMP_Ranking[[#This Row],[Emergency Need Raw]]="Yes",10,0)</f>
        <v>10</v>
      </c>
      <c r="H65" s="245">
        <f>_xlfn.XLOOKUP(FMP_Ranking[[#This Row],[FMP ID]],RawData[FMP_ID],RawData[STRUCT_100])</f>
        <v>0</v>
      </c>
      <c r="I65" s="245">
        <f>_xlfn.XLOOKUP(FMP_Ranking[[#This Row],[FMP ID]],RawData[FMP_ID],RawData[RES_STRUCT100])</f>
        <v>0</v>
      </c>
      <c r="J65">
        <f>_xlfn.XLOOKUP(FMP_Ranking[[#This Row],[FMP ID]],RawData[FMP_ID],RawData[POP100])</f>
        <v>0</v>
      </c>
      <c r="K65" s="245">
        <f>_xlfn.XLOOKUP(FMP_Ranking[[#This Row],[FMP ID]],RawData[FMP_ID],RawData[CRITFAC100])</f>
        <v>0</v>
      </c>
      <c r="L65">
        <f>_xlfn.XLOOKUP(FMP_Ranking[[#This Row],[FMP ID]],RawData[FMP_ID],RawData[LWC])</f>
        <v>1</v>
      </c>
      <c r="M65" s="245">
        <f>_xlfn.XLOOKUP(FMP_Ranking[[#This Row],[FMP ID]],RawData[FMP_ID],RawData[ROADCLS])</f>
        <v>1</v>
      </c>
      <c r="N65">
        <f>_xlfn.XLOOKUP(FMP_Ranking[[#This Row],[FMP ID]],RawData[FMP_ID],RawData[ROAD_MILES100])</f>
        <v>5.7000000029802322E-2</v>
      </c>
      <c r="O65" s="245">
        <f>_xlfn.XLOOKUP(FMP_Ranking[[#This Row],[FMP ID]],RawData[FMP_ID],RawData[FARMACRE100])</f>
        <v>0</v>
      </c>
      <c r="P65">
        <f>_xlfn.XLOOKUP(FMP_Ranking[[#This Row],[FMP ID]],RawData[FMP_ID],RawData[REDSTRUCT100])</f>
        <v>0</v>
      </c>
      <c r="Q65" s="245">
        <f>_xlfn.XLOOKUP(FMP_Ranking[[#This Row],[FMP ID]],RawData[FMP_ID],RawData[REMSTRC100])</f>
        <v>0</v>
      </c>
      <c r="R65" s="258">
        <f>IF(FMP_Ranking[[#This Row],[Structures 100 Raw]]=0,0,(IF(FMP_Ranking[[#This Row],[Removed Structures 100 Raw]]&gt;FMP_Ranking[[#This Row],[Structures 100 Raw]],100,FMP_Ranking[[#This Row],[Removed Structures 100 Raw]]/FMP_Ranking[[#This Row],[Structures 100 Raw]]*100)))</f>
        <v>0</v>
      </c>
      <c r="S65" s="245">
        <f>_xlfn.XLOOKUP(FMP_Ranking[[#This Row],[FMP ID]],RawData[FMP_ID],RawData[REMRESSTRC100])</f>
        <v>0</v>
      </c>
      <c r="T65" s="245">
        <f>_xlfn.XLOOKUP(FMP_Ranking[[#This Row],[FMP ID]],RawData[FMP_ID],RawData[REMPOP100])</f>
        <v>0</v>
      </c>
      <c r="U65">
        <f>_xlfn.XLOOKUP(FMP_Ranking[[#This Row],[FMP ID]],RawData[FMP_ID],RawData[REMCRITFAC100])</f>
        <v>0</v>
      </c>
      <c r="V65" s="245">
        <f>_xlfn.XLOOKUP(FMP_Ranking[[#This Row],[FMP ID]],RawData[FMP_ID],RawData[REMLWC100])</f>
        <v>2</v>
      </c>
      <c r="W65" s="245">
        <f>_xlfn.XLOOKUP(FMP_Ranking[[#This Row],[FMP ID]],RawData[FMP_ID],RawData[REMROADCLS])</f>
        <v>0</v>
      </c>
      <c r="X65">
        <f>_xlfn.XLOOKUP(FMP_Ranking[[#This Row],[FMP ID]],RawData[FMP_ID],RawData[REMRDLEN100])</f>
        <v>0</v>
      </c>
      <c r="Y65" s="245">
        <f>_xlfn.XLOOKUP(FMP_Ranking[[#This Row],[FMP ID]],RawData[FMP_ID],RawData[REMFRMACRE100])</f>
        <v>0</v>
      </c>
      <c r="Z65" s="255">
        <f>_xlfn.XLOOKUP(FMP_Ranking[[#This Row],[FMP ID]],RawData[FMP_ID],RawData[COSTSTRUCT])</f>
        <v>0</v>
      </c>
      <c r="AA65">
        <f>_xlfn.XLOOKUP(FMP_Ranking[[#This Row],[FMP ID]],RawData[FMP_ID],RawData[NATURE])</f>
        <v>0</v>
      </c>
      <c r="AB65" s="250">
        <f>_xlfn.XLOOKUP(FMP_Ranking[[#This Row],[FMP ID]],RawData[FMP_ID],RawData[BC_RATIO])</f>
        <v>0.40000000596046448</v>
      </c>
      <c r="AC65">
        <f>IF(FMP_Ranking[[#This Row],[BCA Raw]]&gt;1,1,0)</f>
        <v>0</v>
      </c>
      <c r="AD65" s="250" t="str">
        <f>_xlfn.XLOOKUP(FMP_Ranking[[#This Row],[FMP ID]],RawData[FMP_ID],RawData[WATER_SUP])</f>
        <v>No</v>
      </c>
      <c r="AE65" s="257">
        <f>IF(FMP_Ranking[[#This Row],[Water Supply Raw]]="Yes",1,0)</f>
        <v>0</v>
      </c>
      <c r="AF65">
        <f>_xlfn.XLOOKUP(FMP_Ranking[[#This Row],[FMP ID]],RawData[FMP_ID],RawData[Average Flood Depth (100yr)])</f>
        <v>4</v>
      </c>
      <c r="AG65" s="346" t="str">
        <f>_xlfn.XLOOKUP(FMP_Ranking[[#This Row],[FMP ID]],RawData[FMP_ID],RawData[PREPROJLOS])</f>
        <v>10-year</v>
      </c>
      <c r="AH65">
        <f>_xlfn.XLOOKUP(FMP_Ranking[[#This Row],[FMP ID]],RawData[FMP_ID],RawData[Score 1])</f>
        <v>10</v>
      </c>
      <c r="AI65" s="250">
        <f>_xlfn.XLOOKUP(FMP_Ranking[[#This Row],[FMP ID]],RawData[FMP_ID],RawData[Community Population Served])</f>
        <v>17805</v>
      </c>
      <c r="AJ65">
        <f>_xlfn.XLOOKUP(FMP_Ranking[[#This Row],[FMP ID]],RawData[FMP_ID],RawData[Flood Plain Population])</f>
        <v>0</v>
      </c>
      <c r="AK65" s="346" t="str">
        <f>_xlfn.XLOOKUP(FMP_Ranking[[#This Row],[FMP ID]],RawData[FMP_ID],RawData[Severity Ranking: Community Need (% Population)])</f>
        <v>&lt;25% of project community affected</v>
      </c>
      <c r="AL65" s="252">
        <f>_xlfn.XLOOKUP(FMP_Ranking[[#This Row],[FMP ID]],RawData[FMP_ID],RawData[Score 2])</f>
        <v>1</v>
      </c>
      <c r="AM65">
        <f>_xlfn.XLOOKUP(FMP_Ranking[[#This Row],[FMP ID]],RawData[FMP_ID],RawData['# of Structures Removed from 1% Annual Chance FP])</f>
        <v>0</v>
      </c>
      <c r="AN65" t="str">
        <f>_xlfn.XLOOKUP(FMP_Ranking[[#This Row],[FMP ID]],RawData[FMP_ID],RawData[Flood Risk Reduction])</f>
        <v>Reduced risk to &lt;75% of structures in floodplain</v>
      </c>
      <c r="AO65">
        <f>_xlfn.XLOOKUP(FMP_Ranking[[#This Row],[FMP ID]],RawData[FMP_ID],RawData[[Score 3 ]])</f>
        <v>7</v>
      </c>
      <c r="AP65" s="250">
        <f>_xlfn.XLOOKUP(FMP_Ranking[[#This Row],[FMP ID]],RawData[FMP_ID],RawData['# of Structures with Reduced 1% Annual Chance Flood Risk])</f>
        <v>-138</v>
      </c>
      <c r="AQ65">
        <f>_xlfn.XLOOKUP(FMP_Ranking[[#This Row],[FMP ID]],RawData[FMP_ID],RawData[Pre-Project Damage $])</f>
        <v>0</v>
      </c>
      <c r="AR65">
        <f>_xlfn.XLOOKUP(FMP_Ranking[[#This Row],[FMP ID]],RawData[FMP_ID],RawData[Post-Project Damage $])</f>
        <v>0</v>
      </c>
      <c r="AS65">
        <f>_xlfn.XLOOKUP(FMP_Ranking[[#This Row],[FMP ID]],RawData[FMP_ID],RawData[Flood Damage Reduction])</f>
        <v>0</v>
      </c>
      <c r="AT65" s="252">
        <f>_xlfn.XLOOKUP(FMP_Ranking[[#This Row],[FMP ID]],RawData[FMP_ID],RawData[Score 4])</f>
        <v>0</v>
      </c>
      <c r="AU65">
        <f>_xlfn.XLOOKUP(FMP_Ranking[[#This Row],[FMP ID]],RawData[FMP_ID],RawData['# of Critical Faciliites Removed from 1% Annual Chance FP])</f>
        <v>0</v>
      </c>
      <c r="AV65" t="str">
        <f>_xlfn.XLOOKUP(FMP_Ranking[[#This Row],[FMP ID]],RawData[FMP_ID],RawData[Reduction in Critical Facilities Flood Risk])</f>
        <v>Reduced risk for 0 structures in floodplain</v>
      </c>
      <c r="AW65">
        <f>_xlfn.XLOOKUP(FMP_Ranking[[#This Row],[FMP ID]],RawData[FMP_ID],RawData[Score 5])</f>
        <v>0</v>
      </c>
      <c r="AX65" s="250">
        <f>_xlfn.XLOOKUP(FMP_Ranking[[#This Row],[FMP ID]],RawData[FMP_ID],RawData[Adjusted Injurt Risk (%)])</f>
        <v>103.5</v>
      </c>
      <c r="AY65" t="str">
        <f>_xlfn.XLOOKUP(FMP_Ranking[[#This Row],[FMP ID]],RawData[FMP_ID],RawData[Life and Safety Ranking (Injury/Loss of Life)2])</f>
        <v>Life/injury risk percentage &gt;50%</v>
      </c>
      <c r="AZ65" s="252">
        <f>_xlfn.XLOOKUP(FMP_Ranking[[#This Row],[FMP ID]],RawData[FMP_ID],RawData[Score 6])</f>
        <v>10</v>
      </c>
      <c r="BA65">
        <f>_xlfn.XLOOKUP(FMP_Ranking[[#This Row],[FMP ID]],RawData[FMP_ID],RawData[Water Supply Benefit in Acre-Feet])</f>
        <v>0</v>
      </c>
      <c r="BB65">
        <f>_xlfn.XLOOKUP(FMP_Ranking[[#This Row],[FMP ID]],RawData[FMP_ID],RawData[SourceID])</f>
        <v>0</v>
      </c>
      <c r="BC65">
        <f>_xlfn.XLOOKUP(FMP_Ranking[[#This Row],[FMP ID]],RawData[FMP_ID],RawData[WMS_ID])</f>
        <v>0</v>
      </c>
      <c r="BD65" t="str">
        <f>_xlfn.XLOOKUP(FMP_Ranking[[#This Row],[FMP ID]],RawData[FMP_ID],RawData[Water Supply Yield Ranking])</f>
        <v>No impact on water supply</v>
      </c>
      <c r="BE65">
        <f>_xlfn.XLOOKUP(FMP_Ranking[[#This Row],[FMP ID]],RawData[FMP_ID],RawData[Score 7])</f>
        <v>0</v>
      </c>
      <c r="BF65" s="250">
        <f>_xlfn.XLOOKUP(FMP_Ranking[[#This Row],[FMP ID]],RawData[FMP_ID],RawData[SVI])</f>
        <v>0.39899998903274542</v>
      </c>
      <c r="BG65" t="str">
        <f>_xlfn.XLOOKUP(FMP_Ranking[[#This Row],[FMP ID]],RawData[FMP_ID],RawData[Social Vulnerability Ranking])</f>
        <v>SVI between 0.25-0.5 (low to moderate vulnerability)</v>
      </c>
      <c r="BH65" s="252">
        <f>_xlfn.XLOOKUP(FMP_Ranking[[#This Row],[FMP ID]],RawData[FMP_ID],RawData[Score 8])</f>
        <v>4</v>
      </c>
      <c r="BI65">
        <f>_xlfn.XLOOKUP(FMP_Ranking[[#This Row],[FMP ID]],RawData[FMP_ID],RawData[% Nature Based Solution by Cost])</f>
        <v>0</v>
      </c>
      <c r="BJ65">
        <f>_xlfn.XLOOKUP(FMP_Ranking[[#This Row],[FMP ID]],RawData[FMP_ID],RawData[Nature-Based Solutions Ranking])</f>
        <v>0</v>
      </c>
      <c r="BK65">
        <f>_xlfn.XLOOKUP(FMP_Ranking[[#This Row],[FMP ID]],RawData[FMP_ID],RawData[Score 9])</f>
        <v>0</v>
      </c>
      <c r="BL65" s="250" t="str">
        <f>_xlfn.XLOOKUP(FMP_Ranking[[#This Row],[FMP ID]],RawData[FMP_ID],RawData[Multiple Benefits Description])</f>
        <v>Transportation</v>
      </c>
      <c r="BM65" t="str">
        <f>_xlfn.XLOOKUP(FMP_Ranking[[#This Row],[FMP ID]],RawData[FMP_ID],RawData[Multiple Benefit Ranking])</f>
        <v>Project delivers benefits in only 1 wider benefit category</v>
      </c>
      <c r="BN65" s="252">
        <f>_xlfn.XLOOKUP(FMP_Ranking[[#This Row],[FMP ID]],RawData[FMP_ID],RawData[Score 10])</f>
        <v>1</v>
      </c>
      <c r="BO65">
        <f>_xlfn.XLOOKUP(FMP_Ranking[[#This Row],[FMP ID]],RawData[FMP_ID],RawData[O&amp;M Cost (Annual)])</f>
        <v>0</v>
      </c>
      <c r="BP65">
        <f>_xlfn.XLOOKUP(FMP_Ranking[[#This Row],[FMP ID]],RawData[FMP_ID],RawData[Operations and Maintenance Ranking])</f>
        <v>0</v>
      </c>
      <c r="BQ65">
        <f>_xlfn.XLOOKUP(FMP_Ranking[[#This Row],[FMP ID]],RawData[FMP_ID],RawData[Score 11])</f>
        <v>0</v>
      </c>
      <c r="BR65" s="250" t="str">
        <f>_xlfn.XLOOKUP(FMP_Ranking[[#This Row],[FMP ID]],RawData[FMP_ID],RawData[Administrative, Regulatory and Other Obstacle Ranking])</f>
        <v>Project has a typical number of administrative, regulatory and limitations / requirements</v>
      </c>
      <c r="BS65" s="252">
        <f>_xlfn.XLOOKUP(FMP_Ranking[[#This Row],[FMP ID]],RawData[FMP_ID],RawData[Score 12])</f>
        <v>6</v>
      </c>
      <c r="BT65" t="str">
        <f>_xlfn.XLOOKUP(FMP_Ranking[[#This Row],[FMP ID]],RawData[FMP_ID],RawData[Environmental Benefit Ranking])</f>
        <v xml:space="preserve">Project will deliver a moderate level of environmental benefits (2-3 categories) </v>
      </c>
      <c r="BU65">
        <f>_xlfn.XLOOKUP(FMP_Ranking[[#This Row],[FMP ID]],RawData[FMP_ID],RawData[Score 13])</f>
        <v>6</v>
      </c>
      <c r="BV65" s="250" t="str">
        <f>_xlfn.XLOOKUP(FMP_Ranking[[#This Row],[FMP ID]],RawData[FMP_ID],RawData[Environmental Impact Ranking])</f>
        <v>Project has no adverse environmental impacts</v>
      </c>
      <c r="BW65" s="252">
        <f>_xlfn.XLOOKUP(FMP_Ranking[[#This Row],[FMP ID]],RawData[FMP_ID],RawData[Score 14])</f>
        <v>10</v>
      </c>
      <c r="BX65">
        <f>_xlfn.XLOOKUP(FMP_Ranking[[#This Row],[FMP ID]],RawData[FMP_ID],RawData[Traffic Count for LWC Project])</f>
        <v>0</v>
      </c>
      <c r="BY65"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65">
        <f>_xlfn.XLOOKUP(FMP_Ranking[[#This Row],[FMP ID]],RawData[FMP_ID],RawData[Score 15])</f>
        <v>10</v>
      </c>
      <c r="CA65" s="250"/>
      <c r="CB65"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1.0415870194191523</v>
      </c>
      <c r="CC65" s="263">
        <f>_xlfn.RANK.EQ(FMP_Ranking[[#This Row],[Weighted Score Based on Normalized Reported Factors]],FMP_Ranking[Weighted Score Based on Normalized Reported Factors],0)</f>
        <v>125</v>
      </c>
      <c r="CD65"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65</v>
      </c>
      <c r="CE65"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15.25</v>
      </c>
      <c r="CF65">
        <f>_xlfn.RANK.EQ(FMP_Ranking[[#This Row],[Project Details Weighted Score]],FMP_Ranking[Project Details Weighted Score],0)</f>
        <v>9</v>
      </c>
      <c r="CG65" s="262">
        <f>FMP_Ranking[[#This Row],[Project Details Weighted Score]]+FMP_Ranking[[#This Row],[Weighted Score Based on Normalized Reported Factors]]</f>
        <v>16.291587019419154</v>
      </c>
      <c r="CH65" s="245">
        <f>_xlfn.RANK.EQ(FMP_Ranking[[#This Row],[Total Score]],FMP_Ranking[Total Score],0)</f>
        <v>59</v>
      </c>
      <c r="CI65"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1.0415870194191523</v>
      </c>
      <c r="CJ65" s="239"/>
      <c r="CK65" s="239"/>
      <c r="CT65"/>
    </row>
    <row r="66" spans="1:98" ht="12" customHeight="1" x14ac:dyDescent="0.25">
      <c r="A66" t="s">
        <v>1752</v>
      </c>
      <c r="B66">
        <f>_xlfn.XLOOKUP(FMP_Ranking[[#This Row],[FMP ID]],RawData[FMP_ID],RawData[RFPG_NUM])</f>
        <v>12</v>
      </c>
      <c r="C66" t="str">
        <f>_xlfn.XLOOKUP(FMP_Ranking[[#This Row],[FMP ID]],RawData[FMP_ID],RawData[FMP_NAME])</f>
        <v>PROJECT 16 - SOUTH CURREY CREEK CHANNEL IMPROVEMENTS</v>
      </c>
      <c r="D66" t="str">
        <f>_xlfn.XLOOKUP(FMP_Ranking[[#This Row],[FMP ID]],RawData[FMP_ID],RawData[FMP_DESCR])</f>
        <v>Low water crossing improvemnts, channel improvements. This project is dependent on projects 1A, 3, 12, and 13 being completed and Project 15 being implimented at the same time as this project to achieve the project benefits.</v>
      </c>
      <c r="E66" s="247">
        <f>_xlfn.XLOOKUP(FMP_Ranking[[#This Row],[FMP ID]],RawData[FMP_ID],RawData[FMP_COST])</f>
        <v>1421580</v>
      </c>
      <c r="F66" s="344" t="str">
        <f>_xlfn.XLOOKUP(FMP_Ranking[[#This Row],[FMP ID]],RawData[FMP_ID],RawData[EMER_NEED])</f>
        <v>No</v>
      </c>
      <c r="G66" s="252">
        <f>IF(FMP_Ranking[[#This Row],[Emergency Need Raw]]="Yes",10,0)</f>
        <v>0</v>
      </c>
      <c r="H66" s="245">
        <f>_xlfn.XLOOKUP(FMP_Ranking[[#This Row],[FMP ID]],RawData[FMP_ID],RawData[STRUCT_100])</f>
        <v>0</v>
      </c>
      <c r="I66" s="245">
        <f>_xlfn.XLOOKUP(FMP_Ranking[[#This Row],[FMP ID]],RawData[FMP_ID],RawData[RES_STRUCT100])</f>
        <v>0</v>
      </c>
      <c r="J66">
        <f>_xlfn.XLOOKUP(FMP_Ranking[[#This Row],[FMP ID]],RawData[FMP_ID],RawData[POP100])</f>
        <v>0</v>
      </c>
      <c r="K66" s="245">
        <f>_xlfn.XLOOKUP(FMP_Ranking[[#This Row],[FMP ID]],RawData[FMP_ID],RawData[CRITFAC100])</f>
        <v>0</v>
      </c>
      <c r="L66">
        <f>_xlfn.XLOOKUP(FMP_Ranking[[#This Row],[FMP ID]],RawData[FMP_ID],RawData[LWC])</f>
        <v>0</v>
      </c>
      <c r="M66" s="245">
        <f>_xlfn.XLOOKUP(FMP_Ranking[[#This Row],[FMP ID]],RawData[FMP_ID],RawData[ROADCLS])</f>
        <v>3</v>
      </c>
      <c r="N66">
        <f>_xlfn.XLOOKUP(FMP_Ranking[[#This Row],[FMP ID]],RawData[FMP_ID],RawData[ROAD_MILES100])</f>
        <v>7.9999998211860657E-2</v>
      </c>
      <c r="O66" s="245">
        <f>_xlfn.XLOOKUP(FMP_Ranking[[#This Row],[FMP ID]],RawData[FMP_ID],RawData[FARMACRE100])</f>
        <v>0</v>
      </c>
      <c r="P66">
        <f>_xlfn.XLOOKUP(FMP_Ranking[[#This Row],[FMP ID]],RawData[FMP_ID],RawData[REDSTRUCT100])</f>
        <v>0</v>
      </c>
      <c r="Q66" s="245">
        <f>_xlfn.XLOOKUP(FMP_Ranking[[#This Row],[FMP ID]],RawData[FMP_ID],RawData[REMSTRC100])</f>
        <v>216</v>
      </c>
      <c r="R66" s="258">
        <f>IF(FMP_Ranking[[#This Row],[Structures 100 Raw]]=0,0,(IF(FMP_Ranking[[#This Row],[Removed Structures 100 Raw]]&gt;FMP_Ranking[[#This Row],[Structures 100 Raw]],100,FMP_Ranking[[#This Row],[Removed Structures 100 Raw]]/FMP_Ranking[[#This Row],[Structures 100 Raw]]*100)))</f>
        <v>0</v>
      </c>
      <c r="S66" s="245">
        <f>_xlfn.XLOOKUP(FMP_Ranking[[#This Row],[FMP ID]],RawData[FMP_ID],RawData[REMRESSTRC100])</f>
        <v>0</v>
      </c>
      <c r="T66" s="245">
        <f>_xlfn.XLOOKUP(FMP_Ranking[[#This Row],[FMP ID]],RawData[FMP_ID],RawData[REMPOP100])</f>
        <v>648</v>
      </c>
      <c r="U66">
        <f>_xlfn.XLOOKUP(FMP_Ranking[[#This Row],[FMP ID]],RawData[FMP_ID],RawData[REMCRITFAC100])</f>
        <v>0</v>
      </c>
      <c r="V66" s="245">
        <f>_xlfn.XLOOKUP(FMP_Ranking[[#This Row],[FMP ID]],RawData[FMP_ID],RawData[REMLWC100])</f>
        <v>1</v>
      </c>
      <c r="W66" s="245">
        <f>_xlfn.XLOOKUP(FMP_Ranking[[#This Row],[FMP ID]],RawData[FMP_ID],RawData[REMROADCLS])</f>
        <v>0</v>
      </c>
      <c r="X66">
        <f>_xlfn.XLOOKUP(FMP_Ranking[[#This Row],[FMP ID]],RawData[FMP_ID],RawData[REMRDLEN100])</f>
        <v>0</v>
      </c>
      <c r="Y66" s="245">
        <f>_xlfn.XLOOKUP(FMP_Ranking[[#This Row],[FMP ID]],RawData[FMP_ID],RawData[REMFRMACRE100])</f>
        <v>0</v>
      </c>
      <c r="Z66" s="255">
        <f>_xlfn.XLOOKUP(FMP_Ranking[[#This Row],[FMP ID]],RawData[FMP_ID],RawData[COSTSTRUCT])</f>
        <v>3968</v>
      </c>
      <c r="AA66">
        <f>_xlfn.XLOOKUP(FMP_Ranking[[#This Row],[FMP ID]],RawData[FMP_ID],RawData[NATURE])</f>
        <v>0</v>
      </c>
      <c r="AB66" s="250">
        <f>_xlfn.XLOOKUP(FMP_Ranking[[#This Row],[FMP ID]],RawData[FMP_ID],RawData[BC_RATIO])</f>
        <v>1.330000042915344</v>
      </c>
      <c r="AC66">
        <f>IF(FMP_Ranking[[#This Row],[BCA Raw]]&gt;1,1,0)</f>
        <v>1</v>
      </c>
      <c r="AD66" s="250" t="str">
        <f>_xlfn.XLOOKUP(FMP_Ranking[[#This Row],[FMP ID]],RawData[FMP_ID],RawData[WATER_SUP])</f>
        <v>No</v>
      </c>
      <c r="AE66" s="257">
        <f>IF(FMP_Ranking[[#This Row],[Water Supply Raw]]="Yes",1,0)</f>
        <v>0</v>
      </c>
      <c r="AF66">
        <f>_xlfn.XLOOKUP(FMP_Ranking[[#This Row],[FMP ID]],RawData[FMP_ID],RawData[Average Flood Depth (100yr)])</f>
        <v>2.5</v>
      </c>
      <c r="AG66" s="346" t="str">
        <f>_xlfn.XLOOKUP(FMP_Ranking[[#This Row],[FMP ID]],RawData[FMP_ID],RawData[PREPROJLOS])</f>
        <v xml:space="preserve"> The project is expected to remove 151
structures from the 10-year floodplain, 196 structures from the 50-year floodplain, 216 structures from the 100-year
floodplain, and 237 structures from the 500-year floodplain and improve LOS from 10-year to 100-ye</v>
      </c>
      <c r="AH66">
        <f>_xlfn.XLOOKUP(FMP_Ranking[[#This Row],[FMP ID]],RawData[FMP_ID],RawData[Score 1])</f>
        <v>10</v>
      </c>
      <c r="AI66" s="250">
        <f>_xlfn.XLOOKUP(FMP_Ranking[[#This Row],[FMP ID]],RawData[FMP_ID],RawData[Community Population Served])</f>
        <v>17805</v>
      </c>
      <c r="AJ66">
        <f>_xlfn.XLOOKUP(FMP_Ranking[[#This Row],[FMP ID]],RawData[FMP_ID],RawData[Flood Plain Population])</f>
        <v>0</v>
      </c>
      <c r="AK66" s="346" t="str">
        <f>_xlfn.XLOOKUP(FMP_Ranking[[#This Row],[FMP ID]],RawData[FMP_ID],RawData[Severity Ranking: Community Need (% Population)])</f>
        <v>&lt;25% of project community affected</v>
      </c>
      <c r="AL66" s="252">
        <f>_xlfn.XLOOKUP(FMP_Ranking[[#This Row],[FMP ID]],RawData[FMP_ID],RawData[Score 2])</f>
        <v>1</v>
      </c>
      <c r="AM66">
        <f>_xlfn.XLOOKUP(FMP_Ranking[[#This Row],[FMP ID]],RawData[FMP_ID],RawData['# of Structures Removed from 1% Annual Chance FP])</f>
        <v>216</v>
      </c>
      <c r="AN66" t="str">
        <f>_xlfn.XLOOKUP(FMP_Ranking[[#This Row],[FMP ID]],RawData[FMP_ID],RawData[Flood Risk Reduction])</f>
        <v>Reduced risk to &lt;75% of structures in floodplain</v>
      </c>
      <c r="AO66">
        <f>_xlfn.XLOOKUP(FMP_Ranking[[#This Row],[FMP ID]],RawData[FMP_ID],RawData[[Score 3 ]])</f>
        <v>7</v>
      </c>
      <c r="AP66" s="250">
        <f>_xlfn.XLOOKUP(FMP_Ranking[[#This Row],[FMP ID]],RawData[FMP_ID],RawData['# of Structures with Reduced 1% Annual Chance Flood Risk])</f>
        <v>-138</v>
      </c>
      <c r="AQ66">
        <f>_xlfn.XLOOKUP(FMP_Ranking[[#This Row],[FMP ID]],RawData[FMP_ID],RawData[Pre-Project Damage $])</f>
        <v>0</v>
      </c>
      <c r="AR66">
        <f>_xlfn.XLOOKUP(FMP_Ranking[[#This Row],[FMP ID]],RawData[FMP_ID],RawData[Post-Project Damage $])</f>
        <v>0</v>
      </c>
      <c r="AS66">
        <f>_xlfn.XLOOKUP(FMP_Ranking[[#This Row],[FMP ID]],RawData[FMP_ID],RawData[Flood Damage Reduction])</f>
        <v>0</v>
      </c>
      <c r="AT66" s="252">
        <f>_xlfn.XLOOKUP(FMP_Ranking[[#This Row],[FMP ID]],RawData[FMP_ID],RawData[Score 4])</f>
        <v>0</v>
      </c>
      <c r="AU66">
        <f>_xlfn.XLOOKUP(FMP_Ranking[[#This Row],[FMP ID]],RawData[FMP_ID],RawData['# of Critical Faciliites Removed from 1% Annual Chance FP])</f>
        <v>0</v>
      </c>
      <c r="AV66" t="str">
        <f>_xlfn.XLOOKUP(FMP_Ranking[[#This Row],[FMP ID]],RawData[FMP_ID],RawData[Reduction in Critical Facilities Flood Risk])</f>
        <v>Reduced risk for 0 structures in floodplain</v>
      </c>
      <c r="AW66">
        <f>_xlfn.XLOOKUP(FMP_Ranking[[#This Row],[FMP ID]],RawData[FMP_ID],RawData[Score 5])</f>
        <v>0</v>
      </c>
      <c r="AX66" s="250">
        <f>_xlfn.XLOOKUP(FMP_Ranking[[#This Row],[FMP ID]],RawData[FMP_ID],RawData[Adjusted Injurt Risk (%)])</f>
        <v>6</v>
      </c>
      <c r="AY66" t="str">
        <f>_xlfn.XLOOKUP(FMP_Ranking[[#This Row],[FMP ID]],RawData[FMP_ID],RawData[Life and Safety Ranking (Injury/Loss of Life)2])</f>
        <v>Life/injury risk percentage &gt;50%</v>
      </c>
      <c r="AZ66" s="252">
        <f>_xlfn.XLOOKUP(FMP_Ranking[[#This Row],[FMP ID]],RawData[FMP_ID],RawData[Score 6])</f>
        <v>10</v>
      </c>
      <c r="BA66">
        <f>_xlfn.XLOOKUP(FMP_Ranking[[#This Row],[FMP ID]],RawData[FMP_ID],RawData[Water Supply Benefit in Acre-Feet])</f>
        <v>0</v>
      </c>
      <c r="BB66">
        <f>_xlfn.XLOOKUP(FMP_Ranking[[#This Row],[FMP ID]],RawData[FMP_ID],RawData[SourceID])</f>
        <v>0</v>
      </c>
      <c r="BC66">
        <f>_xlfn.XLOOKUP(FMP_Ranking[[#This Row],[FMP ID]],RawData[FMP_ID],RawData[WMS_ID])</f>
        <v>0</v>
      </c>
      <c r="BD66" t="str">
        <f>_xlfn.XLOOKUP(FMP_Ranking[[#This Row],[FMP ID]],RawData[FMP_ID],RawData[Water Supply Yield Ranking])</f>
        <v>No impact on water supply</v>
      </c>
      <c r="BE66">
        <f>_xlfn.XLOOKUP(FMP_Ranking[[#This Row],[FMP ID]],RawData[FMP_ID],RawData[Score 7])</f>
        <v>0</v>
      </c>
      <c r="BF66" s="250">
        <f>_xlfn.XLOOKUP(FMP_Ranking[[#This Row],[FMP ID]],RawData[FMP_ID],RawData[SVI])</f>
        <v>0.42219999432563782</v>
      </c>
      <c r="BG66" t="str">
        <f>_xlfn.XLOOKUP(FMP_Ranking[[#This Row],[FMP ID]],RawData[FMP_ID],RawData[Social Vulnerability Ranking])</f>
        <v>SVI between 0.01-0.25 (low vulnerability)</v>
      </c>
      <c r="BH66" s="252">
        <f>_xlfn.XLOOKUP(FMP_Ranking[[#This Row],[FMP ID]],RawData[FMP_ID],RawData[Score 8])</f>
        <v>1</v>
      </c>
      <c r="BI66">
        <f>_xlfn.XLOOKUP(FMP_Ranking[[#This Row],[FMP ID]],RawData[FMP_ID],RawData[% Nature Based Solution by Cost])</f>
        <v>1.200000047683716</v>
      </c>
      <c r="BJ66" t="str">
        <f>_xlfn.XLOOKUP(FMP_Ranking[[#This Row],[FMP ID]],RawData[FMP_ID],RawData[Nature-Based Solutions Ranking])</f>
        <v>&lt;25% of the project cost is nature-based</v>
      </c>
      <c r="BK66">
        <f>_xlfn.XLOOKUP(FMP_Ranking[[#This Row],[FMP ID]],RawData[FMP_ID],RawData[Score 9])</f>
        <v>1</v>
      </c>
      <c r="BL66" s="250" t="str">
        <f>_xlfn.XLOOKUP(FMP_Ranking[[#This Row],[FMP ID]],RawData[FMP_ID],RawData[Multiple Benefits Description])</f>
        <v>Social and quality of life, Transportation</v>
      </c>
      <c r="BM66" t="str">
        <f>_xlfn.XLOOKUP(FMP_Ranking[[#This Row],[FMP ID]],RawData[FMP_ID],RawData[Multiple Benefit Ranking])</f>
        <v>Project delivers benefits in 2 wider benefit categories</v>
      </c>
      <c r="BN66" s="252">
        <f>_xlfn.XLOOKUP(FMP_Ranking[[#This Row],[FMP ID]],RawData[FMP_ID],RawData[Score 10])</f>
        <v>4</v>
      </c>
      <c r="BO66">
        <f>_xlfn.XLOOKUP(FMP_Ranking[[#This Row],[FMP ID]],RawData[FMP_ID],RawData[O&amp;M Cost (Annual)])</f>
        <v>0</v>
      </c>
      <c r="BP66">
        <f>_xlfn.XLOOKUP(FMP_Ranking[[#This Row],[FMP ID]],RawData[FMP_ID],RawData[Operations and Maintenance Ranking])</f>
        <v>0</v>
      </c>
      <c r="BQ66">
        <f>_xlfn.XLOOKUP(FMP_Ranking[[#This Row],[FMP ID]],RawData[FMP_ID],RawData[Score 11])</f>
        <v>0</v>
      </c>
      <c r="BR66" s="250" t="str">
        <f>_xlfn.XLOOKUP(FMP_Ranking[[#This Row],[FMP ID]],RawData[FMP_ID],RawData[Administrative, Regulatory and Other Obstacle Ranking])</f>
        <v>Project has a typical number of administrative, regulatory and limitations / requirements</v>
      </c>
      <c r="BS66" s="252">
        <f>_xlfn.XLOOKUP(FMP_Ranking[[#This Row],[FMP ID]],RawData[FMP_ID],RawData[Score 12])</f>
        <v>6</v>
      </c>
      <c r="BT66" t="str">
        <f>_xlfn.XLOOKUP(FMP_Ranking[[#This Row],[FMP ID]],RawData[FMP_ID],RawData[Environmental Benefit Ranking])</f>
        <v xml:space="preserve">Project will deliver a moderate level of environmental benefits (2-3 categories) </v>
      </c>
      <c r="BU66">
        <f>_xlfn.XLOOKUP(FMP_Ranking[[#This Row],[FMP ID]],RawData[FMP_ID],RawData[Score 13])</f>
        <v>6</v>
      </c>
      <c r="BV66" s="250" t="str">
        <f>_xlfn.XLOOKUP(FMP_Ranking[[#This Row],[FMP ID]],RawData[FMP_ID],RawData[Environmental Impact Ranking])</f>
        <v>Project has no adverse environmental impacts</v>
      </c>
      <c r="BW66" s="252">
        <f>_xlfn.XLOOKUP(FMP_Ranking[[#This Row],[FMP ID]],RawData[FMP_ID],RawData[Score 14])</f>
        <v>10</v>
      </c>
      <c r="BX66">
        <f>_xlfn.XLOOKUP(FMP_Ranking[[#This Row],[FMP ID]],RawData[FMP_ID],RawData[Traffic Count for LWC Project])</f>
        <v>0</v>
      </c>
      <c r="BY66"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66">
        <f>_xlfn.XLOOKUP(FMP_Ranking[[#This Row],[FMP ID]],RawData[FMP_ID],RawData[Score 15])</f>
        <v>10</v>
      </c>
      <c r="CA66" s="250"/>
      <c r="CB66"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0.80574578532100094</v>
      </c>
      <c r="CC66" s="263">
        <f>_xlfn.RANK.EQ(FMP_Ranking[[#This Row],[Weighted Score Based on Normalized Reported Factors]],FMP_Ranking[Weighted Score Based on Normalized Reported Factors],0)</f>
        <v>131</v>
      </c>
      <c r="CD66"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66</v>
      </c>
      <c r="CE66"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15.25</v>
      </c>
      <c r="CF66">
        <f>_xlfn.RANK.EQ(FMP_Ranking[[#This Row],[Project Details Weighted Score]],FMP_Ranking[Project Details Weighted Score],0)</f>
        <v>9</v>
      </c>
      <c r="CG66" s="262">
        <f>FMP_Ranking[[#This Row],[Project Details Weighted Score]]+FMP_Ranking[[#This Row],[Weighted Score Based on Normalized Reported Factors]]</f>
        <v>16.055745785321001</v>
      </c>
      <c r="CH66" s="245">
        <f>_xlfn.RANK.EQ(FMP_Ranking[[#This Row],[Total Score]],FMP_Ranking[Total Score],0)</f>
        <v>60</v>
      </c>
      <c r="CI66"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0.80574578532100094</v>
      </c>
      <c r="CJ66" s="239"/>
      <c r="CK66" s="239"/>
      <c r="CT66"/>
    </row>
    <row r="67" spans="1:98" ht="12" customHeight="1" x14ac:dyDescent="0.25">
      <c r="A67" t="s">
        <v>1747</v>
      </c>
      <c r="B67">
        <f>_xlfn.XLOOKUP(FMP_Ranking[[#This Row],[FMP ID]],RawData[FMP_ID],RawData[RFPG_NUM])</f>
        <v>12</v>
      </c>
      <c r="C67" t="str">
        <f>_xlfn.XLOOKUP(FMP_Ranking[[#This Row],[FMP ID]],RawData[FMP_ID],RawData[FMP_NAME])</f>
        <v>PROJECT 15 - NORTH CURREY CHANNEL IMPROVEMENTS</v>
      </c>
      <c r="D67" t="str">
        <f>_xlfn.XLOOKUP(FMP_Ranking[[#This Row],[FMP ID]],RawData[FMP_ID],RawData[FMP_DESCR])</f>
        <v>Channel regrading, curbs, sidewalks, street reconstruction. This project is dependent on projects 1A, 3, 12, and 13 being completed and Project 16 being implimented at the same time as this project to achieve the project benefits.</v>
      </c>
      <c r="E67" s="247">
        <f>_xlfn.XLOOKUP(FMP_Ranking[[#This Row],[FMP ID]],RawData[FMP_ID],RawData[FMP_COST])</f>
        <v>663404</v>
      </c>
      <c r="F67" s="344" t="str">
        <f>_xlfn.XLOOKUP(FMP_Ranking[[#This Row],[FMP ID]],RawData[FMP_ID],RawData[EMER_NEED])</f>
        <v>Yes</v>
      </c>
      <c r="G67" s="252">
        <f>IF(FMP_Ranking[[#This Row],[Emergency Need Raw]]="Yes",10,0)</f>
        <v>10</v>
      </c>
      <c r="H67" s="245">
        <f>_xlfn.XLOOKUP(FMP_Ranking[[#This Row],[FMP ID]],RawData[FMP_ID],RawData[STRUCT_100])</f>
        <v>0</v>
      </c>
      <c r="I67" s="245">
        <f>_xlfn.XLOOKUP(FMP_Ranking[[#This Row],[FMP ID]],RawData[FMP_ID],RawData[RES_STRUCT100])</f>
        <v>0</v>
      </c>
      <c r="J67">
        <f>_xlfn.XLOOKUP(FMP_Ranking[[#This Row],[FMP ID]],RawData[FMP_ID],RawData[POP100])</f>
        <v>0</v>
      </c>
      <c r="K67" s="245">
        <f>_xlfn.XLOOKUP(FMP_Ranking[[#This Row],[FMP ID]],RawData[FMP_ID],RawData[CRITFAC100])</f>
        <v>0</v>
      </c>
      <c r="L67">
        <f>_xlfn.XLOOKUP(FMP_Ranking[[#This Row],[FMP ID]],RawData[FMP_ID],RawData[LWC])</f>
        <v>0</v>
      </c>
      <c r="M67" s="245">
        <f>_xlfn.XLOOKUP(FMP_Ranking[[#This Row],[FMP ID]],RawData[FMP_ID],RawData[ROADCLS])</f>
        <v>0</v>
      </c>
      <c r="N67">
        <f>_xlfn.XLOOKUP(FMP_Ranking[[#This Row],[FMP ID]],RawData[FMP_ID],RawData[ROAD_MILES100])</f>
        <v>7.9999998211860657E-2</v>
      </c>
      <c r="O67" s="245">
        <f>_xlfn.XLOOKUP(FMP_Ranking[[#This Row],[FMP ID]],RawData[FMP_ID],RawData[FARMACRE100])</f>
        <v>0</v>
      </c>
      <c r="P67">
        <f>_xlfn.XLOOKUP(FMP_Ranking[[#This Row],[FMP ID]],RawData[FMP_ID],RawData[REDSTRUCT100])</f>
        <v>0</v>
      </c>
      <c r="Q67" s="245">
        <f>_xlfn.XLOOKUP(FMP_Ranking[[#This Row],[FMP ID]],RawData[FMP_ID],RawData[REMSTRC100])</f>
        <v>216</v>
      </c>
      <c r="R67" s="258">
        <f>IF(FMP_Ranking[[#This Row],[Structures 100 Raw]]=0,0,(IF(FMP_Ranking[[#This Row],[Removed Structures 100 Raw]]&gt;FMP_Ranking[[#This Row],[Structures 100 Raw]],100,FMP_Ranking[[#This Row],[Removed Structures 100 Raw]]/FMP_Ranking[[#This Row],[Structures 100 Raw]]*100)))</f>
        <v>0</v>
      </c>
      <c r="S67" s="245">
        <f>_xlfn.XLOOKUP(FMP_Ranking[[#This Row],[FMP ID]],RawData[FMP_ID],RawData[REMRESSTRC100])</f>
        <v>0</v>
      </c>
      <c r="T67" s="245">
        <f>_xlfn.XLOOKUP(FMP_Ranking[[#This Row],[FMP ID]],RawData[FMP_ID],RawData[REMPOP100])</f>
        <v>648</v>
      </c>
      <c r="U67">
        <f>_xlfn.XLOOKUP(FMP_Ranking[[#This Row],[FMP ID]],RawData[FMP_ID],RawData[REMCRITFAC100])</f>
        <v>0</v>
      </c>
      <c r="V67" s="245">
        <f>_xlfn.XLOOKUP(FMP_Ranking[[#This Row],[FMP ID]],RawData[FMP_ID],RawData[REMLWC100])</f>
        <v>3</v>
      </c>
      <c r="W67" s="245">
        <f>_xlfn.XLOOKUP(FMP_Ranking[[#This Row],[FMP ID]],RawData[FMP_ID],RawData[REMROADCLS])</f>
        <v>0</v>
      </c>
      <c r="X67">
        <f>_xlfn.XLOOKUP(FMP_Ranking[[#This Row],[FMP ID]],RawData[FMP_ID],RawData[REMRDLEN100])</f>
        <v>0</v>
      </c>
      <c r="Y67" s="245">
        <f>_xlfn.XLOOKUP(FMP_Ranking[[#This Row],[FMP ID]],RawData[FMP_ID],RawData[REMFRMACRE100])</f>
        <v>0</v>
      </c>
      <c r="Z67" s="255">
        <f>_xlfn.XLOOKUP(FMP_Ranking[[#This Row],[FMP ID]],RawData[FMP_ID],RawData[COSTSTRUCT])</f>
        <v>1852</v>
      </c>
      <c r="AA67">
        <f>_xlfn.XLOOKUP(FMP_Ranking[[#This Row],[FMP ID]],RawData[FMP_ID],RawData[NATURE])</f>
        <v>0</v>
      </c>
      <c r="AB67" s="250">
        <f>_xlfn.XLOOKUP(FMP_Ranking[[#This Row],[FMP ID]],RawData[FMP_ID],RawData[BC_RATIO])</f>
        <v>1.330000042915344</v>
      </c>
      <c r="AC67">
        <f>IF(FMP_Ranking[[#This Row],[BCA Raw]]&gt;1,1,0)</f>
        <v>1</v>
      </c>
      <c r="AD67" s="250" t="str">
        <f>_xlfn.XLOOKUP(FMP_Ranking[[#This Row],[FMP ID]],RawData[FMP_ID],RawData[WATER_SUP])</f>
        <v>No</v>
      </c>
      <c r="AE67" s="257">
        <f>IF(FMP_Ranking[[#This Row],[Water Supply Raw]]="Yes",1,0)</f>
        <v>0</v>
      </c>
      <c r="AF67">
        <f>_xlfn.XLOOKUP(FMP_Ranking[[#This Row],[FMP ID]],RawData[FMP_ID],RawData[Average Flood Depth (100yr)])</f>
        <v>2.5</v>
      </c>
      <c r="AG67" s="346" t="str">
        <f>_xlfn.XLOOKUP(FMP_Ranking[[#This Row],[FMP ID]],RawData[FMP_ID],RawData[PREPROJLOS])</f>
        <v xml:space="preserve"> The project is expected to remove 151
structures from the 10-year floodplain, 196 structures from the 50-year floodplain, 216 structures from the 100-year
floodplain, and 237 structures from the 500-year floodplain</v>
      </c>
      <c r="AH67">
        <f>_xlfn.XLOOKUP(FMP_Ranking[[#This Row],[FMP ID]],RawData[FMP_ID],RawData[Score 1])</f>
        <v>8</v>
      </c>
      <c r="AI67" s="250">
        <f>_xlfn.XLOOKUP(FMP_Ranking[[#This Row],[FMP ID]],RawData[FMP_ID],RawData[Community Population Served])</f>
        <v>17805</v>
      </c>
      <c r="AJ67">
        <f>_xlfn.XLOOKUP(FMP_Ranking[[#This Row],[FMP ID]],RawData[FMP_ID],RawData[Flood Plain Population])</f>
        <v>0</v>
      </c>
      <c r="AK67" s="346" t="str">
        <f>_xlfn.XLOOKUP(FMP_Ranking[[#This Row],[FMP ID]],RawData[FMP_ID],RawData[Severity Ranking: Community Need (% Population)])</f>
        <v>&lt;25% of project community affected</v>
      </c>
      <c r="AL67" s="252">
        <f>_xlfn.XLOOKUP(FMP_Ranking[[#This Row],[FMP ID]],RawData[FMP_ID],RawData[Score 2])</f>
        <v>1</v>
      </c>
      <c r="AM67">
        <f>_xlfn.XLOOKUP(FMP_Ranking[[#This Row],[FMP ID]],RawData[FMP_ID],RawData['# of Structures Removed from 1% Annual Chance FP])</f>
        <v>216</v>
      </c>
      <c r="AN67" t="str">
        <f>_xlfn.XLOOKUP(FMP_Ranking[[#This Row],[FMP ID]],RawData[FMP_ID],RawData[Flood Risk Reduction])</f>
        <v>Reduced risk to &lt;75% of structures in floodplain</v>
      </c>
      <c r="AO67">
        <f>_xlfn.XLOOKUP(FMP_Ranking[[#This Row],[FMP ID]],RawData[FMP_ID],RawData[[Score 3 ]])</f>
        <v>7</v>
      </c>
      <c r="AP67" s="250">
        <f>_xlfn.XLOOKUP(FMP_Ranking[[#This Row],[FMP ID]],RawData[FMP_ID],RawData['# of Structures with Reduced 1% Annual Chance Flood Risk])</f>
        <v>-138</v>
      </c>
      <c r="AQ67">
        <f>_xlfn.XLOOKUP(FMP_Ranking[[#This Row],[FMP ID]],RawData[FMP_ID],RawData[Pre-Project Damage $])</f>
        <v>0</v>
      </c>
      <c r="AR67">
        <f>_xlfn.XLOOKUP(FMP_Ranking[[#This Row],[FMP ID]],RawData[FMP_ID],RawData[Post-Project Damage $])</f>
        <v>0</v>
      </c>
      <c r="AS67">
        <f>_xlfn.XLOOKUP(FMP_Ranking[[#This Row],[FMP ID]],RawData[FMP_ID],RawData[Flood Damage Reduction])</f>
        <v>0</v>
      </c>
      <c r="AT67" s="252">
        <f>_xlfn.XLOOKUP(FMP_Ranking[[#This Row],[FMP ID]],RawData[FMP_ID],RawData[Score 4])</f>
        <v>0</v>
      </c>
      <c r="AU67">
        <f>_xlfn.XLOOKUP(FMP_Ranking[[#This Row],[FMP ID]],RawData[FMP_ID],RawData['# of Critical Faciliites Removed from 1% Annual Chance FP])</f>
        <v>0</v>
      </c>
      <c r="AV67" t="str">
        <f>_xlfn.XLOOKUP(FMP_Ranking[[#This Row],[FMP ID]],RawData[FMP_ID],RawData[Reduction in Critical Facilities Flood Risk])</f>
        <v>Reduced risk for 0 structures in floodplain</v>
      </c>
      <c r="AW67">
        <f>_xlfn.XLOOKUP(FMP_Ranking[[#This Row],[FMP ID]],RawData[FMP_ID],RawData[Score 5])</f>
        <v>0</v>
      </c>
      <c r="AX67" s="250">
        <f>_xlfn.XLOOKUP(FMP_Ranking[[#This Row],[FMP ID]],RawData[FMP_ID],RawData[Adjusted Injurt Risk (%)])</f>
        <v>6</v>
      </c>
      <c r="AY67" t="str">
        <f>_xlfn.XLOOKUP(FMP_Ranking[[#This Row],[FMP ID]],RawData[FMP_ID],RawData[Life and Safety Ranking (Injury/Loss of Life)2])</f>
        <v>Life/injury risk percentage &gt;50%</v>
      </c>
      <c r="AZ67" s="252">
        <f>_xlfn.XLOOKUP(FMP_Ranking[[#This Row],[FMP ID]],RawData[FMP_ID],RawData[Score 6])</f>
        <v>10</v>
      </c>
      <c r="BA67">
        <f>_xlfn.XLOOKUP(FMP_Ranking[[#This Row],[FMP ID]],RawData[FMP_ID],RawData[Water Supply Benefit in Acre-Feet])</f>
        <v>0</v>
      </c>
      <c r="BB67">
        <f>_xlfn.XLOOKUP(FMP_Ranking[[#This Row],[FMP ID]],RawData[FMP_ID],RawData[SourceID])</f>
        <v>0</v>
      </c>
      <c r="BC67">
        <f>_xlfn.XLOOKUP(FMP_Ranking[[#This Row],[FMP ID]],RawData[FMP_ID],RawData[WMS_ID])</f>
        <v>0</v>
      </c>
      <c r="BD67" t="str">
        <f>_xlfn.XLOOKUP(FMP_Ranking[[#This Row],[FMP ID]],RawData[FMP_ID],RawData[Water Supply Yield Ranking])</f>
        <v>No impact on water supply</v>
      </c>
      <c r="BE67">
        <f>_xlfn.XLOOKUP(FMP_Ranking[[#This Row],[FMP ID]],RawData[FMP_ID],RawData[Score 7])</f>
        <v>0</v>
      </c>
      <c r="BF67" s="250">
        <f>_xlfn.XLOOKUP(FMP_Ranking[[#This Row],[FMP ID]],RawData[FMP_ID],RawData[SVI])</f>
        <v>0.10429999977350229</v>
      </c>
      <c r="BG67" t="str">
        <f>_xlfn.XLOOKUP(FMP_Ranking[[#This Row],[FMP ID]],RawData[FMP_ID],RawData[Social Vulnerability Ranking])</f>
        <v>SVI between 0.25-0.5 (low to moderate vulnerability)</v>
      </c>
      <c r="BH67" s="252">
        <f>_xlfn.XLOOKUP(FMP_Ranking[[#This Row],[FMP ID]],RawData[FMP_ID],RawData[Score 8])</f>
        <v>4</v>
      </c>
      <c r="BI67">
        <f>_xlfn.XLOOKUP(FMP_Ranking[[#This Row],[FMP ID]],RawData[FMP_ID],RawData[% Nature Based Solution by Cost])</f>
        <v>1.7899999618530269</v>
      </c>
      <c r="BJ67" t="str">
        <f>_xlfn.XLOOKUP(FMP_Ranking[[#This Row],[FMP ID]],RawData[FMP_ID],RawData[Nature-Based Solutions Ranking])</f>
        <v>&lt;25% of the project cost is nature-based</v>
      </c>
      <c r="BK67">
        <f>_xlfn.XLOOKUP(FMP_Ranking[[#This Row],[FMP ID]],RawData[FMP_ID],RawData[Score 9])</f>
        <v>1</v>
      </c>
      <c r="BL67" s="250" t="str">
        <f>_xlfn.XLOOKUP(FMP_Ranking[[#This Row],[FMP ID]],RawData[FMP_ID],RawData[Multiple Benefits Description])</f>
        <v>Transportation</v>
      </c>
      <c r="BM67" t="str">
        <f>_xlfn.XLOOKUP(FMP_Ranking[[#This Row],[FMP ID]],RawData[FMP_ID],RawData[Multiple Benefit Ranking])</f>
        <v>Project delivers benefits in only 1 wider benefit category</v>
      </c>
      <c r="BN67" s="252">
        <f>_xlfn.XLOOKUP(FMP_Ranking[[#This Row],[FMP ID]],RawData[FMP_ID],RawData[Score 10])</f>
        <v>1</v>
      </c>
      <c r="BO67">
        <f>_xlfn.XLOOKUP(FMP_Ranking[[#This Row],[FMP ID]],RawData[FMP_ID],RawData[O&amp;M Cost (Annual)])</f>
        <v>0</v>
      </c>
      <c r="BP67">
        <f>_xlfn.XLOOKUP(FMP_Ranking[[#This Row],[FMP ID]],RawData[FMP_ID],RawData[Operations and Maintenance Ranking])</f>
        <v>0</v>
      </c>
      <c r="BQ67">
        <f>_xlfn.XLOOKUP(FMP_Ranking[[#This Row],[FMP ID]],RawData[FMP_ID],RawData[Score 11])</f>
        <v>0</v>
      </c>
      <c r="BR67" s="250" t="str">
        <f>_xlfn.XLOOKUP(FMP_Ranking[[#This Row],[FMP ID]],RawData[FMP_ID],RawData[Administrative, Regulatory and Other Obstacle Ranking])</f>
        <v>Project has a typical number of administrative, regulatory and limitations / requirements</v>
      </c>
      <c r="BS67" s="252">
        <f>_xlfn.XLOOKUP(FMP_Ranking[[#This Row],[FMP ID]],RawData[FMP_ID],RawData[Score 12])</f>
        <v>6</v>
      </c>
      <c r="BT67" t="str">
        <f>_xlfn.XLOOKUP(FMP_Ranking[[#This Row],[FMP ID]],RawData[FMP_ID],RawData[Environmental Benefit Ranking])</f>
        <v xml:space="preserve">Project will deliver a moderate level of environmental benefits (2-3 categories) </v>
      </c>
      <c r="BU67">
        <f>_xlfn.XLOOKUP(FMP_Ranking[[#This Row],[FMP ID]],RawData[FMP_ID],RawData[Score 13])</f>
        <v>6</v>
      </c>
      <c r="BV67" s="250" t="str">
        <f>_xlfn.XLOOKUP(FMP_Ranking[[#This Row],[FMP ID]],RawData[FMP_ID],RawData[Environmental Impact Ranking])</f>
        <v>Project has no adverse environmental impacts</v>
      </c>
      <c r="BW67" s="252">
        <f>_xlfn.XLOOKUP(FMP_Ranking[[#This Row],[FMP ID]],RawData[FMP_ID],RawData[Score 14])</f>
        <v>10</v>
      </c>
      <c r="BX67">
        <f>_xlfn.XLOOKUP(FMP_Ranking[[#This Row],[FMP ID]],RawData[FMP_ID],RawData[Traffic Count for LWC Project])</f>
        <v>0</v>
      </c>
      <c r="BY67"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67">
        <f>_xlfn.XLOOKUP(FMP_Ranking[[#This Row],[FMP ID]],RawData[FMP_ID],RawData[Score 15])</f>
        <v>10</v>
      </c>
      <c r="CA67" s="250"/>
      <c r="CB67"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1.7581267377019532</v>
      </c>
      <c r="CC67" s="263">
        <f>_xlfn.RANK.EQ(FMP_Ranking[[#This Row],[Weighted Score Based on Normalized Reported Factors]],FMP_Ranking[Weighted Score Based on Normalized Reported Factors],0)</f>
        <v>101</v>
      </c>
      <c r="CD6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64</v>
      </c>
      <c r="CE67"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14.249999999999998</v>
      </c>
      <c r="CF67">
        <f>_xlfn.RANK.EQ(FMP_Ranking[[#This Row],[Project Details Weighted Score]],FMP_Ranking[Project Details Weighted Score],0)</f>
        <v>26</v>
      </c>
      <c r="CG67" s="262">
        <f>FMP_Ranking[[#This Row],[Project Details Weighted Score]]+FMP_Ranking[[#This Row],[Weighted Score Based on Normalized Reported Factors]]</f>
        <v>16.00812673770195</v>
      </c>
      <c r="CH67" s="245">
        <f>_xlfn.RANK.EQ(FMP_Ranking[[#This Row],[Total Score]],FMP_Ranking[Total Score],0)</f>
        <v>61</v>
      </c>
      <c r="CI6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1.7581267377019532</v>
      </c>
      <c r="CJ67" s="239"/>
      <c r="CK67" s="239"/>
      <c r="CT67"/>
    </row>
    <row r="68" spans="1:98" ht="12" customHeight="1" x14ac:dyDescent="0.25">
      <c r="A68" t="s">
        <v>863</v>
      </c>
      <c r="B68">
        <f>_xlfn.XLOOKUP(FMP_Ranking[[#This Row],[FMP ID]],RawData[FMP_ID],RawData[RFPG_NUM])</f>
        <v>3</v>
      </c>
      <c r="C68" t="str">
        <f>_xlfn.XLOOKUP(FMP_Ranking[[#This Row],[FMP ID]],RawData[FMP_ID],RawData[FMP_NAME])</f>
        <v>Linwood Park Flood Mitigation (University Drive)</v>
      </c>
      <c r="D68" t="str">
        <f>_xlfn.XLOOKUP(FMP_Ranking[[#This Row],[FMP ID]],RawData[FMP_ID],RawData[FMP_DESCR])</f>
        <v>To mitigate the flooding depths in the Linwood Park area, a storm drain would outfall to the West Fork Trinity River.</v>
      </c>
      <c r="E68" s="247">
        <f>_xlfn.XLOOKUP(FMP_Ranking[[#This Row],[FMP ID]],RawData[FMP_ID],RawData[FMP_COST])</f>
        <v>50523000</v>
      </c>
      <c r="F68" s="344" t="str">
        <f>_xlfn.XLOOKUP(FMP_Ranking[[#This Row],[FMP ID]],RawData[FMP_ID],RawData[EMER_NEED])</f>
        <v>No</v>
      </c>
      <c r="G68" s="252">
        <f>IF(FMP_Ranking[[#This Row],[Emergency Need Raw]]="Yes",10,0)</f>
        <v>0</v>
      </c>
      <c r="H68" s="245">
        <f>_xlfn.XLOOKUP(FMP_Ranking[[#This Row],[FMP ID]],RawData[FMP_ID],RawData[STRUCT_100])</f>
        <v>313</v>
      </c>
      <c r="I68" s="245">
        <f>_xlfn.XLOOKUP(FMP_Ranking[[#This Row],[FMP ID]],RawData[FMP_ID],RawData[RES_STRUCT100])</f>
        <v>181</v>
      </c>
      <c r="J68">
        <f>_xlfn.XLOOKUP(FMP_Ranking[[#This Row],[FMP ID]],RawData[FMP_ID],RawData[POP100])</f>
        <v>11372</v>
      </c>
      <c r="K68" s="245">
        <f>_xlfn.XLOOKUP(FMP_Ranking[[#This Row],[FMP ID]],RawData[FMP_ID],RawData[CRITFAC100])</f>
        <v>0</v>
      </c>
      <c r="L68">
        <f>_xlfn.XLOOKUP(FMP_Ranking[[#This Row],[FMP ID]],RawData[FMP_ID],RawData[LWC])</f>
        <v>1</v>
      </c>
      <c r="M68" s="245">
        <f>_xlfn.XLOOKUP(FMP_Ranking[[#This Row],[FMP ID]],RawData[FMP_ID],RawData[ROADCLS])</f>
        <v>81</v>
      </c>
      <c r="N68">
        <f>_xlfn.XLOOKUP(FMP_Ranking[[#This Row],[FMP ID]],RawData[FMP_ID],RawData[ROAD_MILES100])</f>
        <v>4.8471779823303223</v>
      </c>
      <c r="O68" s="245">
        <f>_xlfn.XLOOKUP(FMP_Ranking[[#This Row],[FMP ID]],RawData[FMP_ID],RawData[FARMACRE100])</f>
        <v>0</v>
      </c>
      <c r="P68">
        <f>_xlfn.XLOOKUP(FMP_Ranking[[#This Row],[FMP ID]],RawData[FMP_ID],RawData[REDSTRUCT100])</f>
        <v>239</v>
      </c>
      <c r="Q68" s="245">
        <f>_xlfn.XLOOKUP(FMP_Ranking[[#This Row],[FMP ID]],RawData[FMP_ID],RawData[REMSTRC100])</f>
        <v>204</v>
      </c>
      <c r="R68" s="258">
        <f>IF(FMP_Ranking[[#This Row],[Structures 100 Raw]]=0,0,(IF(FMP_Ranking[[#This Row],[Removed Structures 100 Raw]]&gt;FMP_Ranking[[#This Row],[Structures 100 Raw]],100,FMP_Ranking[[#This Row],[Removed Structures 100 Raw]]/FMP_Ranking[[#This Row],[Structures 100 Raw]]*100)))</f>
        <v>65.175718849840251</v>
      </c>
      <c r="S68" s="245">
        <f>_xlfn.XLOOKUP(FMP_Ranking[[#This Row],[FMP ID]],RawData[FMP_ID],RawData[REMRESSTRC100])</f>
        <v>123</v>
      </c>
      <c r="T68" s="245">
        <f>_xlfn.XLOOKUP(FMP_Ranking[[#This Row],[FMP ID]],RawData[FMP_ID],RawData[REMPOP100])</f>
        <v>6882</v>
      </c>
      <c r="U68">
        <f>_xlfn.XLOOKUP(FMP_Ranking[[#This Row],[FMP ID]],RawData[FMP_ID],RawData[REMCRITFAC100])</f>
        <v>0</v>
      </c>
      <c r="V68" s="245">
        <f>_xlfn.XLOOKUP(FMP_Ranking[[#This Row],[FMP ID]],RawData[FMP_ID],RawData[REMLWC100])</f>
        <v>0</v>
      </c>
      <c r="W68" s="245">
        <f>_xlfn.XLOOKUP(FMP_Ranking[[#This Row],[FMP ID]],RawData[FMP_ID],RawData[REMROADCLS])</f>
        <v>0</v>
      </c>
      <c r="X68">
        <f>_xlfn.XLOOKUP(FMP_Ranking[[#This Row],[FMP ID]],RawData[FMP_ID],RawData[REMRDLEN100])</f>
        <v>3</v>
      </c>
      <c r="Y68" s="245">
        <f>_xlfn.XLOOKUP(FMP_Ranking[[#This Row],[FMP ID]],RawData[FMP_ID],RawData[REMFRMACRE100])</f>
        <v>0</v>
      </c>
      <c r="Z68" s="255">
        <f>_xlfn.XLOOKUP(FMP_Ranking[[#This Row],[FMP ID]],RawData[FMP_ID],RawData[COSTSTRUCT])</f>
        <v>248000</v>
      </c>
      <c r="AA68">
        <f>_xlfn.XLOOKUP(FMP_Ranking[[#This Row],[FMP ID]],RawData[FMP_ID],RawData[NATURE])</f>
        <v>0</v>
      </c>
      <c r="AB68" s="250">
        <f>_xlfn.XLOOKUP(FMP_Ranking[[#This Row],[FMP ID]],RawData[FMP_ID],RawData[BC_RATIO])</f>
        <v>0.10000000149011611</v>
      </c>
      <c r="AC68">
        <f>IF(FMP_Ranking[[#This Row],[BCA Raw]]&gt;1,1,0)</f>
        <v>0</v>
      </c>
      <c r="AD68" s="250" t="str">
        <f>_xlfn.XLOOKUP(FMP_Ranking[[#This Row],[FMP ID]],RawData[FMP_ID],RawData[WATER_SUP])</f>
        <v>No</v>
      </c>
      <c r="AE68" s="257">
        <f>IF(FMP_Ranking[[#This Row],[Water Supply Raw]]="Yes",1,0)</f>
        <v>0</v>
      </c>
      <c r="AF68">
        <f>_xlfn.XLOOKUP(FMP_Ranking[[#This Row],[FMP ID]],RawData[FMP_ID],RawData[Average Flood Depth (100yr)])</f>
        <v>0.68000000715255737</v>
      </c>
      <c r="AG68" s="346" t="str">
        <f>_xlfn.XLOOKUP(FMP_Ranking[[#This Row],[FMP ID]],RawData[FMP_ID],RawData[PREPROJLOS])</f>
        <v>&lt; 1-yr</v>
      </c>
      <c r="AH68">
        <f>_xlfn.XLOOKUP(FMP_Ranking[[#This Row],[FMP ID]],RawData[FMP_ID],RawData[Score 1])</f>
        <v>4</v>
      </c>
      <c r="AI68" s="250">
        <f>_xlfn.XLOOKUP(FMP_Ranking[[#This Row],[FMP ID]],RawData[FMP_ID],RawData[Community Population Served])</f>
        <v>899597</v>
      </c>
      <c r="AJ68">
        <f>_xlfn.XLOOKUP(FMP_Ranking[[#This Row],[FMP ID]],RawData[FMP_ID],RawData[Flood Plain Population])</f>
        <v>11372</v>
      </c>
      <c r="AK68" s="346" t="str">
        <f>_xlfn.XLOOKUP(FMP_Ranking[[#This Row],[FMP ID]],RawData[FMP_ID],RawData[Severity Ranking: Community Need (% Population)])</f>
        <v>&lt;25% of project community affected</v>
      </c>
      <c r="AL68" s="252">
        <f>_xlfn.XLOOKUP(FMP_Ranking[[#This Row],[FMP ID]],RawData[FMP_ID],RawData[Score 2])</f>
        <v>1</v>
      </c>
      <c r="AM68">
        <f>_xlfn.XLOOKUP(FMP_Ranking[[#This Row],[FMP ID]],RawData[FMP_ID],RawData['# of Structures Removed from 1% Annual Chance FP])</f>
        <v>204</v>
      </c>
      <c r="AN68" t="str">
        <f>_xlfn.XLOOKUP(FMP_Ranking[[#This Row],[FMP ID]],RawData[FMP_ID],RawData[Flood Risk Reduction])</f>
        <v>Reduced risk to &lt;10% of structures in floodplain</v>
      </c>
      <c r="AO68">
        <f>_xlfn.XLOOKUP(FMP_Ranking[[#This Row],[FMP ID]],RawData[FMP_ID],RawData[[Score 3 ]])</f>
        <v>7</v>
      </c>
      <c r="AP68" s="250">
        <f>_xlfn.XLOOKUP(FMP_Ranking[[#This Row],[FMP ID]],RawData[FMP_ID],RawData['# of Structures with Reduced 1% Annual Chance Flood Risk])</f>
        <v>239</v>
      </c>
      <c r="AQ68">
        <f>_xlfn.XLOOKUP(FMP_Ranking[[#This Row],[FMP ID]],RawData[FMP_ID],RawData[Pre-Project Damage $])</f>
        <v>16696829</v>
      </c>
      <c r="AR68">
        <f>_xlfn.XLOOKUP(FMP_Ranking[[#This Row],[FMP ID]],RawData[FMP_ID],RawData[Post-Project Damage $])</f>
        <v>4815130</v>
      </c>
      <c r="AS68" t="str">
        <f>_xlfn.XLOOKUP(FMP_Ranking[[#This Row],[FMP ID]],RawData[FMP_ID],RawData[Flood Damage Reduction])</f>
        <v>Flood damage reduction &gt; 50%</v>
      </c>
      <c r="AT68" s="252">
        <f>_xlfn.XLOOKUP(FMP_Ranking[[#This Row],[FMP ID]],RawData[FMP_ID],RawData[Score 4])</f>
        <v>6</v>
      </c>
      <c r="AU68">
        <f>_xlfn.XLOOKUP(FMP_Ranking[[#This Row],[FMP ID]],RawData[FMP_ID],RawData['# of Critical Faciliites Removed from 1% Annual Chance FP])</f>
        <v>0</v>
      </c>
      <c r="AV68" t="str">
        <f>_xlfn.XLOOKUP(FMP_Ranking[[#This Row],[FMP ID]],RawData[FMP_ID],RawData[Reduction in Critical Facilities Flood Risk])</f>
        <v>Reduced risk for 0 structures in floodplain</v>
      </c>
      <c r="AW68">
        <f>_xlfn.XLOOKUP(FMP_Ranking[[#This Row],[FMP ID]],RawData[FMP_ID],RawData[Score 5])</f>
        <v>0</v>
      </c>
      <c r="AX68" s="250">
        <f>_xlfn.XLOOKUP(FMP_Ranking[[#This Row],[FMP ID]],RawData[FMP_ID],RawData[Adjusted Injurt Risk (%)])</f>
        <v>6.6640000343322754</v>
      </c>
      <c r="AY68" t="str">
        <f>_xlfn.XLOOKUP(FMP_Ranking[[#This Row],[FMP ID]],RawData[FMP_ID],RawData[Life and Safety Ranking (Injury/Loss of Life)2])</f>
        <v>Life/injury risk percentage &lt;20%</v>
      </c>
      <c r="AZ68" s="252">
        <f>_xlfn.XLOOKUP(FMP_Ranking[[#This Row],[FMP ID]],RawData[FMP_ID],RawData[Score 6])</f>
        <v>2</v>
      </c>
      <c r="BA68">
        <f>_xlfn.XLOOKUP(FMP_Ranking[[#This Row],[FMP ID]],RawData[FMP_ID],RawData[Water Supply Benefit in Acre-Feet])</f>
        <v>0</v>
      </c>
      <c r="BB68">
        <f>_xlfn.XLOOKUP(FMP_Ranking[[#This Row],[FMP ID]],RawData[FMP_ID],RawData[SourceID])</f>
        <v>0</v>
      </c>
      <c r="BC68">
        <f>_xlfn.XLOOKUP(FMP_Ranking[[#This Row],[FMP ID]],RawData[FMP_ID],RawData[WMS_ID])</f>
        <v>0</v>
      </c>
      <c r="BD68" t="str">
        <f>_xlfn.XLOOKUP(FMP_Ranking[[#This Row],[FMP ID]],RawData[FMP_ID],RawData[Water Supply Yield Ranking])</f>
        <v>No impact on water supply</v>
      </c>
      <c r="BE68">
        <f>_xlfn.XLOOKUP(FMP_Ranking[[#This Row],[FMP ID]],RawData[FMP_ID],RawData[Score 7])</f>
        <v>0</v>
      </c>
      <c r="BF68" s="250">
        <f>_xlfn.XLOOKUP(FMP_Ranking[[#This Row],[FMP ID]],RawData[FMP_ID],RawData[SVI])</f>
        <v>0.1675650030374527</v>
      </c>
      <c r="BG68" t="str">
        <f>_xlfn.XLOOKUP(FMP_Ranking[[#This Row],[FMP ID]],RawData[FMP_ID],RawData[Social Vulnerability Ranking])</f>
        <v>SVI between 0.01-0.25 (low vulnerability)</v>
      </c>
      <c r="BH68" s="252">
        <f>_xlfn.XLOOKUP(FMP_Ranking[[#This Row],[FMP ID]],RawData[FMP_ID],RawData[Score 8])</f>
        <v>1</v>
      </c>
      <c r="BI68">
        <f>_xlfn.XLOOKUP(FMP_Ranking[[#This Row],[FMP ID]],RawData[FMP_ID],RawData[% Nature Based Solution by Cost])</f>
        <v>0</v>
      </c>
      <c r="BJ68" t="str">
        <f>_xlfn.XLOOKUP(FMP_Ranking[[#This Row],[FMP ID]],RawData[FMP_ID],RawData[Nature-Based Solutions Ranking])</f>
        <v>&lt;25% of the project cost is nature-based</v>
      </c>
      <c r="BK68">
        <f>_xlfn.XLOOKUP(FMP_Ranking[[#This Row],[FMP ID]],RawData[FMP_ID],RawData[Score 9])</f>
        <v>1</v>
      </c>
      <c r="BL68" s="250" t="str">
        <f>_xlfn.XLOOKUP(FMP_Ranking[[#This Row],[FMP ID]],RawData[FMP_ID],RawData[Multiple Benefits Description])</f>
        <v>None</v>
      </c>
      <c r="BM68" t="str">
        <f>_xlfn.XLOOKUP(FMP_Ranking[[#This Row],[FMP ID]],RawData[FMP_ID],RawData[Multiple Benefit Ranking])</f>
        <v>Project does not deliver any wider benefits</v>
      </c>
      <c r="BN68" s="252">
        <f>_xlfn.XLOOKUP(FMP_Ranking[[#This Row],[FMP ID]],RawData[FMP_ID],RawData[Score 10])</f>
        <v>0</v>
      </c>
      <c r="BO68">
        <f>_xlfn.XLOOKUP(FMP_Ranking[[#This Row],[FMP ID]],RawData[FMP_ID],RawData[O&amp;M Cost (Annual)])</f>
        <v>47566</v>
      </c>
      <c r="BP68" t="str">
        <f>_xlfn.XLOOKUP(FMP_Ranking[[#This Row],[FMP ID]],RawData[FMP_ID],RawData[Operations and Maintenance Ranking])</f>
        <v>Project requires regular, ongoing operation and maintenance; and/or O&amp;M requirements are well defined (Regular);</v>
      </c>
      <c r="BQ68">
        <f>_xlfn.XLOOKUP(FMP_Ranking[[#This Row],[FMP ID]],RawData[FMP_ID],RawData[Score 11])</f>
        <v>7</v>
      </c>
      <c r="BR68" s="250" t="str">
        <f>_xlfn.XLOOKUP(FMP_Ranking[[#This Row],[FMP ID]],RawData[FMP_ID],RawData[Administrative, Regulatory and Other Obstacle Ranking])</f>
        <v>Project has a typical number of administrative, regulatory and limitations / requirements</v>
      </c>
      <c r="BS68" s="252">
        <f>_xlfn.XLOOKUP(FMP_Ranking[[#This Row],[FMP ID]],RawData[FMP_ID],RawData[Score 12])</f>
        <v>6</v>
      </c>
      <c r="BT68" t="str">
        <f>_xlfn.XLOOKUP(FMP_Ranking[[#This Row],[FMP ID]],RawData[FMP_ID],RawData[Environmental Benefit Ranking])</f>
        <v>Project does not provide any environmental benefits</v>
      </c>
      <c r="BU68">
        <f>_xlfn.XLOOKUP(FMP_Ranking[[#This Row],[FMP ID]],RawData[FMP_ID],RawData[Score 13])</f>
        <v>0</v>
      </c>
      <c r="BV68" s="250">
        <f>_xlfn.XLOOKUP(FMP_Ranking[[#This Row],[FMP ID]],RawData[FMP_ID],RawData[Environmental Impact Ranking])</f>
        <v>0</v>
      </c>
      <c r="BW68" s="252">
        <f>_xlfn.XLOOKUP(FMP_Ranking[[#This Row],[FMP ID]],RawData[FMP_ID],RawData[Score 14])</f>
        <v>0</v>
      </c>
      <c r="BX68">
        <f>_xlfn.XLOOKUP(FMP_Ranking[[#This Row],[FMP ID]],RawData[FMP_ID],RawData[Traffic Count for LWC Project])</f>
        <v>0</v>
      </c>
      <c r="BY68"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68">
        <f>_xlfn.XLOOKUP(FMP_Ranking[[#This Row],[FMP ID]],RawData[FMP_ID],RawData[Score 15])</f>
        <v>10</v>
      </c>
      <c r="CA68" s="250"/>
      <c r="CB6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6.9994725617526683</v>
      </c>
      <c r="CC68" s="263">
        <f>_xlfn.RANK.EQ(FMP_Ranking[[#This Row],[Weighted Score Based on Normalized Reported Factors]],FMP_Ranking[Weighted Score Based on Normalized Reported Factors],0)</f>
        <v>52</v>
      </c>
      <c r="CD6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45</v>
      </c>
      <c r="CE6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9.0000000000000018</v>
      </c>
      <c r="CF68">
        <f>_xlfn.RANK.EQ(FMP_Ranking[[#This Row],[Project Details Weighted Score]],FMP_Ranking[Project Details Weighted Score],0)</f>
        <v>88</v>
      </c>
      <c r="CG68" s="262">
        <f>FMP_Ranking[[#This Row],[Project Details Weighted Score]]+FMP_Ranking[[#This Row],[Weighted Score Based on Normalized Reported Factors]]</f>
        <v>15.99947256175267</v>
      </c>
      <c r="CH68" s="245">
        <f>_xlfn.RANK.EQ(FMP_Ranking[[#This Row],[Total Score]],FMP_Ranking[Total Score],0)</f>
        <v>62</v>
      </c>
      <c r="CI6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6.9994725617526683</v>
      </c>
      <c r="CJ68" s="239"/>
      <c r="CK68" s="239"/>
      <c r="CT68"/>
    </row>
    <row r="69" spans="1:98" ht="12" customHeight="1" x14ac:dyDescent="0.25">
      <c r="A69" t="s">
        <v>563</v>
      </c>
      <c r="B69">
        <f>_xlfn.XLOOKUP(FMP_Ranking[[#This Row],[FMP ID]],RawData[FMP_ID],RawData[RFPG_NUM])</f>
        <v>6</v>
      </c>
      <c r="C69" t="str">
        <f>_xlfn.XLOOKUP(FMP_Ranking[[#This Row],[FMP ID]],RawData[FMP_ID],RawData[FMP_NAME])</f>
        <v xml:space="preserve">East Fork San Jacinto River  - Winters Bayou Detention 
</v>
      </c>
      <c r="D69" t="str">
        <f>_xlfn.XLOOKUP(FMP_Ranking[[#This Row],[FMP ID]],RawData[FMP_ID],RawData[FMP_DESCR])</f>
        <v>The goal of the detention facility is to reduce flooding in the East Fork watershed by constructing a 1.60-mile-long earthen impoundment that captures runoff from Winters Bayou.</v>
      </c>
      <c r="E69" s="247">
        <f>_xlfn.XLOOKUP(FMP_Ranking[[#This Row],[FMP ID]],RawData[FMP_ID],RawData[FMP_COST])</f>
        <v>134000000</v>
      </c>
      <c r="F69" s="344" t="str">
        <f>_xlfn.XLOOKUP(FMP_Ranking[[#This Row],[FMP ID]],RawData[FMP_ID],RawData[EMER_NEED])</f>
        <v>No</v>
      </c>
      <c r="G69" s="252">
        <f>IF(FMP_Ranking[[#This Row],[Emergency Need Raw]]="Yes",10,0)</f>
        <v>0</v>
      </c>
      <c r="H69" s="245">
        <f>_xlfn.XLOOKUP(FMP_Ranking[[#This Row],[FMP ID]],RawData[FMP_ID],RawData[STRUCT_100])</f>
        <v>1896</v>
      </c>
      <c r="I69" s="245">
        <f>_xlfn.XLOOKUP(FMP_Ranking[[#This Row],[FMP ID]],RawData[FMP_ID],RawData[RES_STRUCT100])</f>
        <v>1442</v>
      </c>
      <c r="J69">
        <f>_xlfn.XLOOKUP(FMP_Ranking[[#This Row],[FMP ID]],RawData[FMP_ID],RawData[POP100])</f>
        <v>3705</v>
      </c>
      <c r="K69" s="245">
        <f>_xlfn.XLOOKUP(FMP_Ranking[[#This Row],[FMP ID]],RawData[FMP_ID],RawData[CRITFAC100])</f>
        <v>3</v>
      </c>
      <c r="L69">
        <f>_xlfn.XLOOKUP(FMP_Ranking[[#This Row],[FMP ID]],RawData[FMP_ID],RawData[LWC])</f>
        <v>1</v>
      </c>
      <c r="M69" s="245">
        <f>_xlfn.XLOOKUP(FMP_Ranking[[#This Row],[FMP ID]],RawData[FMP_ID],RawData[ROADCLS])</f>
        <v>1</v>
      </c>
      <c r="N69">
        <f>_xlfn.XLOOKUP(FMP_Ranking[[#This Row],[FMP ID]],RawData[FMP_ID],RawData[ROAD_MILES100])</f>
        <v>73.488525390625</v>
      </c>
      <c r="O69" s="245">
        <f>_xlfn.XLOOKUP(FMP_Ranking[[#This Row],[FMP ID]],RawData[FMP_ID],RawData[FARMACRE100])</f>
        <v>72.0445556640625</v>
      </c>
      <c r="P69">
        <f>_xlfn.XLOOKUP(FMP_Ranking[[#This Row],[FMP ID]],RawData[FMP_ID],RawData[REDSTRUCT100])</f>
        <v>297</v>
      </c>
      <c r="Q69" s="245">
        <f>_xlfn.XLOOKUP(FMP_Ranking[[#This Row],[FMP ID]],RawData[FMP_ID],RawData[REMSTRC100])</f>
        <v>651</v>
      </c>
      <c r="R69" s="258">
        <f>IF(FMP_Ranking[[#This Row],[Structures 100 Raw]]=0,0,(IF(FMP_Ranking[[#This Row],[Removed Structures 100 Raw]]&gt;FMP_Ranking[[#This Row],[Structures 100 Raw]],100,FMP_Ranking[[#This Row],[Removed Structures 100 Raw]]/FMP_Ranking[[#This Row],[Structures 100 Raw]]*100)))</f>
        <v>34.335443037974684</v>
      </c>
      <c r="S69" s="245">
        <f>_xlfn.XLOOKUP(FMP_Ranking[[#This Row],[FMP ID]],RawData[FMP_ID],RawData[REMRESSTRC100])</f>
        <v>506</v>
      </c>
      <c r="T69" s="245">
        <f>_xlfn.XLOOKUP(FMP_Ranking[[#This Row],[FMP ID]],RawData[FMP_ID],RawData[REMPOP100])</f>
        <v>1412</v>
      </c>
      <c r="U69">
        <f>_xlfn.XLOOKUP(FMP_Ranking[[#This Row],[FMP ID]],RawData[FMP_ID],RawData[REMCRITFAC100])</f>
        <v>1</v>
      </c>
      <c r="V69" s="245">
        <f>_xlfn.XLOOKUP(FMP_Ranking[[#This Row],[FMP ID]],RawData[FMP_ID],RawData[REMLWC100])</f>
        <v>0</v>
      </c>
      <c r="W69" s="245">
        <f>_xlfn.XLOOKUP(FMP_Ranking[[#This Row],[FMP ID]],RawData[FMP_ID],RawData[REMROADCLS])</f>
        <v>0</v>
      </c>
      <c r="X69">
        <f>_xlfn.XLOOKUP(FMP_Ranking[[#This Row],[FMP ID]],RawData[FMP_ID],RawData[REMRDLEN100])</f>
        <v>17</v>
      </c>
      <c r="Y69" s="245">
        <f>_xlfn.XLOOKUP(FMP_Ranking[[#This Row],[FMP ID]],RawData[FMP_ID],RawData[REMFRMACRE100])</f>
        <v>5.8606557846069336</v>
      </c>
      <c r="Z69" s="255">
        <f>_xlfn.XLOOKUP(FMP_Ranking[[#This Row],[FMP ID]],RawData[FMP_ID],RawData[COSTSTRUCT])</f>
        <v>205837.171875</v>
      </c>
      <c r="AA69">
        <f>_xlfn.XLOOKUP(FMP_Ranking[[#This Row],[FMP ID]],RawData[FMP_ID],RawData[NATURE])</f>
        <v>0</v>
      </c>
      <c r="AB69" s="250">
        <f>_xlfn.XLOOKUP(FMP_Ranking[[#This Row],[FMP ID]],RawData[FMP_ID],RawData[BC_RATIO])</f>
        <v>0.4699999988079071</v>
      </c>
      <c r="AC69">
        <f>IF(FMP_Ranking[[#This Row],[BCA Raw]]&gt;1,1,0)</f>
        <v>0</v>
      </c>
      <c r="AD69" s="250" t="str">
        <f>_xlfn.XLOOKUP(FMP_Ranking[[#This Row],[FMP ID]],RawData[FMP_ID],RawData[WATER_SUP])</f>
        <v>No</v>
      </c>
      <c r="AE69" s="257">
        <f>IF(FMP_Ranking[[#This Row],[Water Supply Raw]]="Yes",1,0)</f>
        <v>0</v>
      </c>
      <c r="AF69">
        <f>_xlfn.XLOOKUP(FMP_Ranking[[#This Row],[FMP ID]],RawData[FMP_ID],RawData[Average Flood Depth (100yr)])</f>
        <v>1.5110000371932979</v>
      </c>
      <c r="AG69" s="346" t="str">
        <f>_xlfn.XLOOKUP(FMP_Ranking[[#This Row],[FMP ID]],RawData[FMP_ID],RawData[PREPROJLOS])</f>
        <v>Varies by Roadways</v>
      </c>
      <c r="AH69">
        <f>_xlfn.XLOOKUP(FMP_Ranking[[#This Row],[FMP ID]],RawData[FMP_ID],RawData[Score 1])</f>
        <v>6</v>
      </c>
      <c r="AI69" s="250">
        <f>_xlfn.XLOOKUP(FMP_Ranking[[#This Row],[FMP ID]],RawData[FMP_ID],RawData[Community Population Served])</f>
        <v>5547018</v>
      </c>
      <c r="AJ69">
        <f>_xlfn.XLOOKUP(FMP_Ranking[[#This Row],[FMP ID]],RawData[FMP_ID],RawData[Flood Plain Population])</f>
        <v>3705</v>
      </c>
      <c r="AK69" s="346" t="str">
        <f>_xlfn.XLOOKUP(FMP_Ranking[[#This Row],[FMP ID]],RawData[FMP_ID],RawData[Severity Ranking: Community Need (% Population)])</f>
        <v>&lt;25% of project community affected</v>
      </c>
      <c r="AL69" s="252">
        <f>_xlfn.XLOOKUP(FMP_Ranking[[#This Row],[FMP ID]],RawData[FMP_ID],RawData[Score 2])</f>
        <v>1</v>
      </c>
      <c r="AM69">
        <f>_xlfn.XLOOKUP(FMP_Ranking[[#This Row],[FMP ID]],RawData[FMP_ID],RawData['# of Structures Removed from 1% Annual Chance FP])</f>
        <v>651</v>
      </c>
      <c r="AN69" t="str">
        <f>_xlfn.XLOOKUP(FMP_Ranking[[#This Row],[FMP ID]],RawData[FMP_ID],RawData[Flood Risk Reduction])</f>
        <v>Reduced risk to &lt;50% of structures in floodplain</v>
      </c>
      <c r="AO69">
        <f>_xlfn.XLOOKUP(FMP_Ranking[[#This Row],[FMP ID]],RawData[FMP_ID],RawData[[Score 3 ]])</f>
        <v>4</v>
      </c>
      <c r="AP69" s="250">
        <f>_xlfn.XLOOKUP(FMP_Ranking[[#This Row],[FMP ID]],RawData[FMP_ID],RawData['# of Structures with Reduced 1% Annual Chance Flood Risk])</f>
        <v>13</v>
      </c>
      <c r="AQ69">
        <f>_xlfn.XLOOKUP(FMP_Ranking[[#This Row],[FMP ID]],RawData[FMP_ID],RawData[Pre-Project Damage $])</f>
        <v>1339324</v>
      </c>
      <c r="AR69">
        <f>_xlfn.XLOOKUP(FMP_Ranking[[#This Row],[FMP ID]],RawData[FMP_ID],RawData[Post-Project Damage $])</f>
        <v>781055</v>
      </c>
      <c r="AS69" t="str">
        <f>_xlfn.XLOOKUP(FMP_Ranking[[#This Row],[FMP ID]],RawData[FMP_ID],RawData[Flood Damage Reduction])</f>
        <v>Flood damage reduction &gt; 25%</v>
      </c>
      <c r="AT69" s="252">
        <f>_xlfn.XLOOKUP(FMP_Ranking[[#This Row],[FMP ID]],RawData[FMP_ID],RawData[Score 4])</f>
        <v>4</v>
      </c>
      <c r="AU69">
        <f>_xlfn.XLOOKUP(FMP_Ranking[[#This Row],[FMP ID]],RawData[FMP_ID],RawData['# of Critical Faciliites Removed from 1% Annual Chance FP])</f>
        <v>1</v>
      </c>
      <c r="AV69" t="str">
        <f>_xlfn.XLOOKUP(FMP_Ranking[[#This Row],[FMP ID]],RawData[FMP_ID],RawData[Reduction in Critical Facilities Flood Risk])</f>
        <v>Reduced risk for &lt;50% of critical facilities in floodplain</v>
      </c>
      <c r="AW69">
        <f>_xlfn.XLOOKUP(FMP_Ranking[[#This Row],[FMP ID]],RawData[FMP_ID],RawData[Score 5])</f>
        <v>4</v>
      </c>
      <c r="AX69" s="250">
        <f>_xlfn.XLOOKUP(FMP_Ranking[[#This Row],[FMP ID]],RawData[FMP_ID],RawData[Adjusted Injurt Risk (%)])</f>
        <v>10.532999992370611</v>
      </c>
      <c r="AY69" t="str">
        <f>_xlfn.XLOOKUP(FMP_Ranking[[#This Row],[FMP ID]],RawData[FMP_ID],RawData[Life and Safety Ranking (Injury/Loss of Life)2])</f>
        <v>Life/injury risk percentage &lt;20%</v>
      </c>
      <c r="AZ69" s="252">
        <f>_xlfn.XLOOKUP(FMP_Ranking[[#This Row],[FMP ID]],RawData[FMP_ID],RawData[Score 6])</f>
        <v>2</v>
      </c>
      <c r="BA69">
        <f>_xlfn.XLOOKUP(FMP_Ranking[[#This Row],[FMP ID]],RawData[FMP_ID],RawData[Water Supply Benefit in Acre-Feet])</f>
        <v>0</v>
      </c>
      <c r="BB69">
        <f>_xlfn.XLOOKUP(FMP_Ranking[[#This Row],[FMP ID]],RawData[FMP_ID],RawData[SourceID])</f>
        <v>0</v>
      </c>
      <c r="BC69">
        <f>_xlfn.XLOOKUP(FMP_Ranking[[#This Row],[FMP ID]],RawData[FMP_ID],RawData[WMS_ID])</f>
        <v>0</v>
      </c>
      <c r="BD69" t="str">
        <f>_xlfn.XLOOKUP(FMP_Ranking[[#This Row],[FMP ID]],RawData[FMP_ID],RawData[Water Supply Yield Ranking])</f>
        <v>No impact on water supply</v>
      </c>
      <c r="BE69">
        <f>_xlfn.XLOOKUP(FMP_Ranking[[#This Row],[FMP ID]],RawData[FMP_ID],RawData[Score 7])</f>
        <v>0</v>
      </c>
      <c r="BF69" s="250">
        <f>_xlfn.XLOOKUP(FMP_Ranking[[#This Row],[FMP ID]],RawData[FMP_ID],RawData[SVI])</f>
        <v>0.60111397504806519</v>
      </c>
      <c r="BG69" t="str">
        <f>_xlfn.XLOOKUP(FMP_Ranking[[#This Row],[FMP ID]],RawData[FMP_ID],RawData[Social Vulnerability Ranking])</f>
        <v>SVI between 0.5-0.75 (moderate to high vulnerability)</v>
      </c>
      <c r="BH69" s="252">
        <f>_xlfn.XLOOKUP(FMP_Ranking[[#This Row],[FMP ID]],RawData[FMP_ID],RawData[Score 8])</f>
        <v>7</v>
      </c>
      <c r="BI69">
        <f>_xlfn.XLOOKUP(FMP_Ranking[[#This Row],[FMP ID]],RawData[FMP_ID],RawData[% Nature Based Solution by Cost])</f>
        <v>0</v>
      </c>
      <c r="BJ69" t="str">
        <f>_xlfn.XLOOKUP(FMP_Ranking[[#This Row],[FMP ID]],RawData[FMP_ID],RawData[Nature-Based Solutions Ranking])</f>
        <v>&lt;25% of the project cost is nature-based</v>
      </c>
      <c r="BK69">
        <f>_xlfn.XLOOKUP(FMP_Ranking[[#This Row],[FMP ID]],RawData[FMP_ID],RawData[Score 9])</f>
        <v>1</v>
      </c>
      <c r="BL69" s="250" t="str">
        <f>_xlfn.XLOOKUP(FMP_Ranking[[#This Row],[FMP ID]],RawData[FMP_ID],RawData[Multiple Benefits Description])</f>
        <v>None</v>
      </c>
      <c r="BM69" t="str">
        <f>_xlfn.XLOOKUP(FMP_Ranking[[#This Row],[FMP ID]],RawData[FMP_ID],RawData[Multiple Benefit Ranking])</f>
        <v>Project delivers benefits in 3 wider benefit categories</v>
      </c>
      <c r="BN69" s="252">
        <f>_xlfn.XLOOKUP(FMP_Ranking[[#This Row],[FMP ID]],RawData[FMP_ID],RawData[Score 10])</f>
        <v>7</v>
      </c>
      <c r="BO69">
        <f>_xlfn.XLOOKUP(FMP_Ranking[[#This Row],[FMP ID]],RawData[FMP_ID],RawData[O&amp;M Cost (Annual)])</f>
        <v>0</v>
      </c>
      <c r="BP69" t="str">
        <f>_xlfn.XLOOKUP(FMP_Ranking[[#This Row],[FMP ID]],RawData[FMP_ID],RawData[Operations and Maintenance Ranking])</f>
        <v>Project will require ongoing operation and maintenance outside of the owner’s regular maintenance practices;  long-term O&amp;M requirements are undefined; and/or high annual O&amp;M cost &gt; 1% of project (high);</v>
      </c>
      <c r="BQ69">
        <f>_xlfn.XLOOKUP(FMP_Ranking[[#This Row],[FMP ID]],RawData[FMP_ID],RawData[Score 11])</f>
        <v>4</v>
      </c>
      <c r="BR69" s="250" t="str">
        <f>_xlfn.XLOOKUP(FMP_Ranking[[#This Row],[FMP ID]],RawData[FMP_ID],RawData[Administrative, Regulatory and Other Obstacle Ranking])</f>
        <v>Project has a high number of administrative, regulatory and limitations / requirements</v>
      </c>
      <c r="BS69" s="252">
        <f>_xlfn.XLOOKUP(FMP_Ranking[[#This Row],[FMP ID]],RawData[FMP_ID],RawData[Score 12])</f>
        <v>2</v>
      </c>
      <c r="BT69" t="str">
        <f>_xlfn.XLOOKUP(FMP_Ranking[[#This Row],[FMP ID]],RawData[FMP_ID],RawData[Environmental Benefit Ranking])</f>
        <v xml:space="preserve">Project will deliver a moderate level of environmental benefits (2-3 categories) </v>
      </c>
      <c r="BU69">
        <f>_xlfn.XLOOKUP(FMP_Ranking[[#This Row],[FMP ID]],RawData[FMP_ID],RawData[Score 13])</f>
        <v>6</v>
      </c>
      <c r="BV69" s="250" t="str">
        <f>_xlfn.XLOOKUP(FMP_Ranking[[#This Row],[FMP ID]],RawData[FMP_ID],RawData[Environmental Impact Ranking])</f>
        <v>Project has no adverse environmental impacts</v>
      </c>
      <c r="BW69" s="252">
        <f>_xlfn.XLOOKUP(FMP_Ranking[[#This Row],[FMP ID]],RawData[FMP_ID],RawData[Score 14])</f>
        <v>10</v>
      </c>
      <c r="BX69">
        <f>_xlfn.XLOOKUP(FMP_Ranking[[#This Row],[FMP ID]],RawData[FMP_ID],RawData[Traffic Count for LWC Project])</f>
        <v>0</v>
      </c>
      <c r="BY69"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69">
        <f>_xlfn.XLOOKUP(FMP_Ranking[[#This Row],[FMP ID]],RawData[FMP_ID],RawData[Score 15])</f>
        <v>4</v>
      </c>
      <c r="CA69" s="250"/>
      <c r="CB6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3.9391764218870704</v>
      </c>
      <c r="CC69" s="263">
        <f>_xlfn.RANK.EQ(FMP_Ranking[[#This Row],[Weighted Score Based on Normalized Reported Factors]],FMP_Ranking[Weighted Score Based on Normalized Reported Factors],0)</f>
        <v>84</v>
      </c>
      <c r="CD6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62</v>
      </c>
      <c r="CE6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12.000000000000002</v>
      </c>
      <c r="CF69">
        <f>_xlfn.RANK.EQ(FMP_Ranking[[#This Row],[Project Details Weighted Score]],FMP_Ranking[Project Details Weighted Score],0)</f>
        <v>51</v>
      </c>
      <c r="CG69" s="262">
        <f>FMP_Ranking[[#This Row],[Project Details Weighted Score]]+FMP_Ranking[[#This Row],[Weighted Score Based on Normalized Reported Factors]]</f>
        <v>15.939176421887073</v>
      </c>
      <c r="CH69" s="245">
        <f>_xlfn.RANK.EQ(FMP_Ranking[[#This Row],[Total Score]],FMP_Ranking[Total Score],0)</f>
        <v>63</v>
      </c>
      <c r="CI6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3.9391764218870704</v>
      </c>
      <c r="CJ69" s="239"/>
      <c r="CK69" s="239"/>
      <c r="CT69"/>
    </row>
    <row r="70" spans="1:98" ht="12" customHeight="1" x14ac:dyDescent="0.25">
      <c r="A70" t="s">
        <v>1707</v>
      </c>
      <c r="B70">
        <f>_xlfn.XLOOKUP(FMP_Ranking[[#This Row],[FMP ID]],RawData[FMP_ID],RawData[RFPG_NUM])</f>
        <v>12</v>
      </c>
      <c r="C70" t="str">
        <f>_xlfn.XLOOKUP(FMP_Ranking[[#This Row],[FMP ID]],RawData[FMP_ID],RawData[FMP_NAME])</f>
        <v>PROJECT 5D - OLD SAN ANTONIO STREET AT MENGER CREEK</v>
      </c>
      <c r="D70" t="str">
        <f>_xlfn.XLOOKUP(FMP_Ranking[[#This Row],[FMP ID]],RawData[FMP_ID],RawData[FMP_DESCR])</f>
        <v>Elevated bridge, channel grading, street reconstruction, curb, sidewalks, and driveways</v>
      </c>
      <c r="E70" s="247">
        <f>_xlfn.XLOOKUP(FMP_Ranking[[#This Row],[FMP ID]],RawData[FMP_ID],RawData[FMP_COST])</f>
        <v>3506563</v>
      </c>
      <c r="F70" s="344" t="str">
        <f>_xlfn.XLOOKUP(FMP_Ranking[[#This Row],[FMP ID]],RawData[FMP_ID],RawData[EMER_NEED])</f>
        <v>No</v>
      </c>
      <c r="G70" s="252">
        <f>IF(FMP_Ranking[[#This Row],[Emergency Need Raw]]="Yes",10,0)</f>
        <v>0</v>
      </c>
      <c r="H70" s="245">
        <f>_xlfn.XLOOKUP(FMP_Ranking[[#This Row],[FMP ID]],RawData[FMP_ID],RawData[STRUCT_100])</f>
        <v>0</v>
      </c>
      <c r="I70" s="245">
        <f>_xlfn.XLOOKUP(FMP_Ranking[[#This Row],[FMP ID]],RawData[FMP_ID],RawData[RES_STRUCT100])</f>
        <v>0</v>
      </c>
      <c r="J70">
        <f>_xlfn.XLOOKUP(FMP_Ranking[[#This Row],[FMP ID]],RawData[FMP_ID],RawData[POP100])</f>
        <v>0</v>
      </c>
      <c r="K70" s="245">
        <f>_xlfn.XLOOKUP(FMP_Ranking[[#This Row],[FMP ID]],RawData[FMP_ID],RawData[CRITFAC100])</f>
        <v>0</v>
      </c>
      <c r="L70">
        <f>_xlfn.XLOOKUP(FMP_Ranking[[#This Row],[FMP ID]],RawData[FMP_ID],RawData[LWC])</f>
        <v>0</v>
      </c>
      <c r="M70" s="245">
        <f>_xlfn.XLOOKUP(FMP_Ranking[[#This Row],[FMP ID]],RawData[FMP_ID],RawData[ROADCLS])</f>
        <v>3</v>
      </c>
      <c r="N70">
        <f>_xlfn.XLOOKUP(FMP_Ranking[[#This Row],[FMP ID]],RawData[FMP_ID],RawData[ROAD_MILES100])</f>
        <v>0.14200000464916229</v>
      </c>
      <c r="O70" s="245">
        <f>_xlfn.XLOOKUP(FMP_Ranking[[#This Row],[FMP ID]],RawData[FMP_ID],RawData[FARMACRE100])</f>
        <v>0</v>
      </c>
      <c r="P70">
        <f>_xlfn.XLOOKUP(FMP_Ranking[[#This Row],[FMP ID]],RawData[FMP_ID],RawData[REDSTRUCT100])</f>
        <v>0</v>
      </c>
      <c r="Q70" s="245">
        <f>_xlfn.XLOOKUP(FMP_Ranking[[#This Row],[FMP ID]],RawData[FMP_ID],RawData[REMSTRC100])</f>
        <v>0</v>
      </c>
      <c r="R70" s="258">
        <f>IF(FMP_Ranking[[#This Row],[Structures 100 Raw]]=0,0,(IF(FMP_Ranking[[#This Row],[Removed Structures 100 Raw]]&gt;FMP_Ranking[[#This Row],[Structures 100 Raw]],100,FMP_Ranking[[#This Row],[Removed Structures 100 Raw]]/FMP_Ranking[[#This Row],[Structures 100 Raw]]*100)))</f>
        <v>0</v>
      </c>
      <c r="S70" s="245">
        <f>_xlfn.XLOOKUP(FMP_Ranking[[#This Row],[FMP ID]],RawData[FMP_ID],RawData[REMRESSTRC100])</f>
        <v>0</v>
      </c>
      <c r="T70" s="245">
        <f>_xlfn.XLOOKUP(FMP_Ranking[[#This Row],[FMP ID]],RawData[FMP_ID],RawData[REMPOP100])</f>
        <v>0</v>
      </c>
      <c r="U70">
        <f>_xlfn.XLOOKUP(FMP_Ranking[[#This Row],[FMP ID]],RawData[FMP_ID],RawData[REMCRITFAC100])</f>
        <v>0</v>
      </c>
      <c r="V70" s="245">
        <f>_xlfn.XLOOKUP(FMP_Ranking[[#This Row],[FMP ID]],RawData[FMP_ID],RawData[REMLWC100])</f>
        <v>1</v>
      </c>
      <c r="W70" s="245">
        <f>_xlfn.XLOOKUP(FMP_Ranking[[#This Row],[FMP ID]],RawData[FMP_ID],RawData[REMROADCLS])</f>
        <v>0</v>
      </c>
      <c r="X70">
        <f>_xlfn.XLOOKUP(FMP_Ranking[[#This Row],[FMP ID]],RawData[FMP_ID],RawData[REMRDLEN100])</f>
        <v>0</v>
      </c>
      <c r="Y70" s="245">
        <f>_xlfn.XLOOKUP(FMP_Ranking[[#This Row],[FMP ID]],RawData[FMP_ID],RawData[REMFRMACRE100])</f>
        <v>0</v>
      </c>
      <c r="Z70" s="255">
        <f>_xlfn.XLOOKUP(FMP_Ranking[[#This Row],[FMP ID]],RawData[FMP_ID],RawData[COSTSTRUCT])</f>
        <v>0</v>
      </c>
      <c r="AA70">
        <f>_xlfn.XLOOKUP(FMP_Ranking[[#This Row],[FMP ID]],RawData[FMP_ID],RawData[NATURE])</f>
        <v>0</v>
      </c>
      <c r="AB70" s="250">
        <f>_xlfn.XLOOKUP(FMP_Ranking[[#This Row],[FMP ID]],RawData[FMP_ID],RawData[BC_RATIO])</f>
        <v>0.5</v>
      </c>
      <c r="AC70">
        <f>IF(FMP_Ranking[[#This Row],[BCA Raw]]&gt;1,1,0)</f>
        <v>0</v>
      </c>
      <c r="AD70" s="250" t="str">
        <f>_xlfn.XLOOKUP(FMP_Ranking[[#This Row],[FMP ID]],RawData[FMP_ID],RawData[WATER_SUP])</f>
        <v>No</v>
      </c>
      <c r="AE70" s="257">
        <f>IF(FMP_Ranking[[#This Row],[Water Supply Raw]]="Yes",1,0)</f>
        <v>0</v>
      </c>
      <c r="AF70">
        <f>_xlfn.XLOOKUP(FMP_Ranking[[#This Row],[FMP ID]],RawData[FMP_ID],RawData[Average Flood Depth (100yr)])</f>
        <v>4</v>
      </c>
      <c r="AG70" s="346" t="str">
        <f>_xlfn.XLOOKUP(FMP_Ranking[[#This Row],[FMP ID]],RawData[FMP_ID],RawData[PREPROJLOS])</f>
        <v>10-year</v>
      </c>
      <c r="AH70">
        <f>_xlfn.XLOOKUP(FMP_Ranking[[#This Row],[FMP ID]],RawData[FMP_ID],RawData[Score 1])</f>
        <v>10</v>
      </c>
      <c r="AI70" s="250">
        <f>_xlfn.XLOOKUP(FMP_Ranking[[#This Row],[FMP ID]],RawData[FMP_ID],RawData[Community Population Served])</f>
        <v>17805</v>
      </c>
      <c r="AJ70">
        <f>_xlfn.XLOOKUP(FMP_Ranking[[#This Row],[FMP ID]],RawData[FMP_ID],RawData[Flood Plain Population])</f>
        <v>0</v>
      </c>
      <c r="AK70" s="346" t="str">
        <f>_xlfn.XLOOKUP(FMP_Ranking[[#This Row],[FMP ID]],RawData[FMP_ID],RawData[Severity Ranking: Community Need (% Population)])</f>
        <v>&lt;25% of project community affected</v>
      </c>
      <c r="AL70" s="252">
        <f>_xlfn.XLOOKUP(FMP_Ranking[[#This Row],[FMP ID]],RawData[FMP_ID],RawData[Score 2])</f>
        <v>1</v>
      </c>
      <c r="AM70">
        <f>_xlfn.XLOOKUP(FMP_Ranking[[#This Row],[FMP ID]],RawData[FMP_ID],RawData['# of Structures Removed from 1% Annual Chance FP])</f>
        <v>0</v>
      </c>
      <c r="AN70" t="str">
        <f>_xlfn.XLOOKUP(FMP_Ranking[[#This Row],[FMP ID]],RawData[FMP_ID],RawData[Flood Risk Reduction])</f>
        <v>Reduced risk to &lt;75% of structures in floodplain</v>
      </c>
      <c r="AO70">
        <f>_xlfn.XLOOKUP(FMP_Ranking[[#This Row],[FMP ID]],RawData[FMP_ID],RawData[[Score 3 ]])</f>
        <v>7</v>
      </c>
      <c r="AP70" s="250">
        <f>_xlfn.XLOOKUP(FMP_Ranking[[#This Row],[FMP ID]],RawData[FMP_ID],RawData['# of Structures with Reduced 1% Annual Chance Flood Risk])</f>
        <v>-138</v>
      </c>
      <c r="AQ70">
        <f>_xlfn.XLOOKUP(FMP_Ranking[[#This Row],[FMP ID]],RawData[FMP_ID],RawData[Pre-Project Damage $])</f>
        <v>0</v>
      </c>
      <c r="AR70">
        <f>_xlfn.XLOOKUP(FMP_Ranking[[#This Row],[FMP ID]],RawData[FMP_ID],RawData[Post-Project Damage $])</f>
        <v>0</v>
      </c>
      <c r="AS70">
        <f>_xlfn.XLOOKUP(FMP_Ranking[[#This Row],[FMP ID]],RawData[FMP_ID],RawData[Flood Damage Reduction])</f>
        <v>0</v>
      </c>
      <c r="AT70" s="252">
        <f>_xlfn.XLOOKUP(FMP_Ranking[[#This Row],[FMP ID]],RawData[FMP_ID],RawData[Score 4])</f>
        <v>0</v>
      </c>
      <c r="AU70">
        <f>_xlfn.XLOOKUP(FMP_Ranking[[#This Row],[FMP ID]],RawData[FMP_ID],RawData['# of Critical Faciliites Removed from 1% Annual Chance FP])</f>
        <v>0</v>
      </c>
      <c r="AV70" t="str">
        <f>_xlfn.XLOOKUP(FMP_Ranking[[#This Row],[FMP ID]],RawData[FMP_ID],RawData[Reduction in Critical Facilities Flood Risk])</f>
        <v>Reduced risk for 0 structures in floodplain</v>
      </c>
      <c r="AW70">
        <f>_xlfn.XLOOKUP(FMP_Ranking[[#This Row],[FMP ID]],RawData[FMP_ID],RawData[Score 5])</f>
        <v>0</v>
      </c>
      <c r="AX70" s="250">
        <f>_xlfn.XLOOKUP(FMP_Ranking[[#This Row],[FMP ID]],RawData[FMP_ID],RawData[Adjusted Injurt Risk (%)])</f>
        <v>103.5</v>
      </c>
      <c r="AY70" t="str">
        <f>_xlfn.XLOOKUP(FMP_Ranking[[#This Row],[FMP ID]],RawData[FMP_ID],RawData[Life and Safety Ranking (Injury/Loss of Life)2])</f>
        <v>Life/injury risk percentage &gt;50%</v>
      </c>
      <c r="AZ70" s="252">
        <f>_xlfn.XLOOKUP(FMP_Ranking[[#This Row],[FMP ID]],RawData[FMP_ID],RawData[Score 6])</f>
        <v>10</v>
      </c>
      <c r="BA70">
        <f>_xlfn.XLOOKUP(FMP_Ranking[[#This Row],[FMP ID]],RawData[FMP_ID],RawData[Water Supply Benefit in Acre-Feet])</f>
        <v>0</v>
      </c>
      <c r="BB70">
        <f>_xlfn.XLOOKUP(FMP_Ranking[[#This Row],[FMP ID]],RawData[FMP_ID],RawData[SourceID])</f>
        <v>0</v>
      </c>
      <c r="BC70">
        <f>_xlfn.XLOOKUP(FMP_Ranking[[#This Row],[FMP ID]],RawData[FMP_ID],RawData[WMS_ID])</f>
        <v>0</v>
      </c>
      <c r="BD70" t="str">
        <f>_xlfn.XLOOKUP(FMP_Ranking[[#This Row],[FMP ID]],RawData[FMP_ID],RawData[Water Supply Yield Ranking])</f>
        <v>No impact on water supply</v>
      </c>
      <c r="BE70">
        <f>_xlfn.XLOOKUP(FMP_Ranking[[#This Row],[FMP ID]],RawData[FMP_ID],RawData[Score 7])</f>
        <v>0</v>
      </c>
      <c r="BF70" s="250">
        <f>_xlfn.XLOOKUP(FMP_Ranking[[#This Row],[FMP ID]],RawData[FMP_ID],RawData[SVI])</f>
        <v>0.3875499963760376</v>
      </c>
      <c r="BG70" t="str">
        <f>_xlfn.XLOOKUP(FMP_Ranking[[#This Row],[FMP ID]],RawData[FMP_ID],RawData[Social Vulnerability Ranking])</f>
        <v>SVI between 0.25-0.5 (low to moderate vulnerability)</v>
      </c>
      <c r="BH70" s="252">
        <f>_xlfn.XLOOKUP(FMP_Ranking[[#This Row],[FMP ID]],RawData[FMP_ID],RawData[Score 8])</f>
        <v>4</v>
      </c>
      <c r="BI70">
        <f>_xlfn.XLOOKUP(FMP_Ranking[[#This Row],[FMP ID]],RawData[FMP_ID],RawData[% Nature Based Solution by Cost])</f>
        <v>0.67599999904632568</v>
      </c>
      <c r="BJ70" t="str">
        <f>_xlfn.XLOOKUP(FMP_Ranking[[#This Row],[FMP ID]],RawData[FMP_ID],RawData[Nature-Based Solutions Ranking])</f>
        <v>&lt;25% of the project cost is nature-based</v>
      </c>
      <c r="BK70">
        <f>_xlfn.XLOOKUP(FMP_Ranking[[#This Row],[FMP ID]],RawData[FMP_ID],RawData[Score 9])</f>
        <v>1</v>
      </c>
      <c r="BL70" s="250" t="str">
        <f>_xlfn.XLOOKUP(FMP_Ranking[[#This Row],[FMP ID]],RawData[FMP_ID],RawData[Multiple Benefits Description])</f>
        <v>Transportation</v>
      </c>
      <c r="BM70" t="str">
        <f>_xlfn.XLOOKUP(FMP_Ranking[[#This Row],[FMP ID]],RawData[FMP_ID],RawData[Multiple Benefit Ranking])</f>
        <v>Project delivers benefits in only 1 wider benefit category</v>
      </c>
      <c r="BN70" s="252">
        <f>_xlfn.XLOOKUP(FMP_Ranking[[#This Row],[FMP ID]],RawData[FMP_ID],RawData[Score 10])</f>
        <v>1</v>
      </c>
      <c r="BO70">
        <f>_xlfn.XLOOKUP(FMP_Ranking[[#This Row],[FMP ID]],RawData[FMP_ID],RawData[O&amp;M Cost (Annual)])</f>
        <v>0</v>
      </c>
      <c r="BP70">
        <f>_xlfn.XLOOKUP(FMP_Ranking[[#This Row],[FMP ID]],RawData[FMP_ID],RawData[Operations and Maintenance Ranking])</f>
        <v>0</v>
      </c>
      <c r="BQ70">
        <f>_xlfn.XLOOKUP(FMP_Ranking[[#This Row],[FMP ID]],RawData[FMP_ID],RawData[Score 11])</f>
        <v>0</v>
      </c>
      <c r="BR70" s="250" t="str">
        <f>_xlfn.XLOOKUP(FMP_Ranking[[#This Row],[FMP ID]],RawData[FMP_ID],RawData[Administrative, Regulatory and Other Obstacle Ranking])</f>
        <v>Project has a typical number of administrative, regulatory and limitations / requirements</v>
      </c>
      <c r="BS70" s="252">
        <f>_xlfn.XLOOKUP(FMP_Ranking[[#This Row],[FMP ID]],RawData[FMP_ID],RawData[Score 12])</f>
        <v>6</v>
      </c>
      <c r="BT70" t="str">
        <f>_xlfn.XLOOKUP(FMP_Ranking[[#This Row],[FMP ID]],RawData[FMP_ID],RawData[Environmental Benefit Ranking])</f>
        <v xml:space="preserve">Project will deliver a moderate level of environmental benefits (2-3 categories) </v>
      </c>
      <c r="BU70">
        <f>_xlfn.XLOOKUP(FMP_Ranking[[#This Row],[FMP ID]],RawData[FMP_ID],RawData[Score 13])</f>
        <v>6</v>
      </c>
      <c r="BV70" s="250" t="str">
        <f>_xlfn.XLOOKUP(FMP_Ranking[[#This Row],[FMP ID]],RawData[FMP_ID],RawData[Environmental Impact Ranking])</f>
        <v>Project has no adverse environmental impacts</v>
      </c>
      <c r="BW70" s="252">
        <f>_xlfn.XLOOKUP(FMP_Ranking[[#This Row],[FMP ID]],RawData[FMP_ID],RawData[Score 14])</f>
        <v>10</v>
      </c>
      <c r="BX70">
        <f>_xlfn.XLOOKUP(FMP_Ranking[[#This Row],[FMP ID]],RawData[FMP_ID],RawData[Traffic Count for LWC Project])</f>
        <v>0</v>
      </c>
      <c r="BY70"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70">
        <f>_xlfn.XLOOKUP(FMP_Ranking[[#This Row],[FMP ID]],RawData[FMP_ID],RawData[Score 15])</f>
        <v>10</v>
      </c>
      <c r="CA70" s="250"/>
      <c r="CB7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0.58769805832663358</v>
      </c>
      <c r="CC70" s="263">
        <f>_xlfn.RANK.EQ(FMP_Ranking[[#This Row],[Weighted Score Based on Normalized Reported Factors]],FMP_Ranking[Weighted Score Based on Normalized Reported Factors],0)</f>
        <v>136</v>
      </c>
      <c r="CD7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66</v>
      </c>
      <c r="CE7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15.25</v>
      </c>
      <c r="CF70">
        <f>_xlfn.RANK.EQ(FMP_Ranking[[#This Row],[Project Details Weighted Score]],FMP_Ranking[Project Details Weighted Score],0)</f>
        <v>9</v>
      </c>
      <c r="CG70" s="262">
        <f>FMP_Ranking[[#This Row],[Project Details Weighted Score]]+FMP_Ranking[[#This Row],[Weighted Score Based on Normalized Reported Factors]]</f>
        <v>15.837698058326634</v>
      </c>
      <c r="CH70" s="245">
        <f>_xlfn.RANK.EQ(FMP_Ranking[[#This Row],[Total Score]],FMP_Ranking[Total Score],0)</f>
        <v>64</v>
      </c>
      <c r="CI7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0.58769805832663358</v>
      </c>
      <c r="CJ70" s="239"/>
      <c r="CK70" s="239"/>
      <c r="CT70"/>
    </row>
    <row r="71" spans="1:98" ht="12" customHeight="1" x14ac:dyDescent="0.25">
      <c r="A71" t="s">
        <v>590</v>
      </c>
      <c r="B71">
        <f>_xlfn.XLOOKUP(FMP_Ranking[[#This Row],[FMP ID]],RawData[FMP_ID],RawData[RFPG_NUM])</f>
        <v>6</v>
      </c>
      <c r="C71" t="str">
        <f>_xlfn.XLOOKUP(FMP_Ranking[[#This Row],[FMP ID]],RawData[FMP_ID],RawData[FMP_NAME])</f>
        <v>Spring Creek - Woodland (200-ft) and I-45 Channelization with detention at Birch Creek and Walnut Creek</v>
      </c>
      <c r="D71" t="str">
        <f>_xlfn.XLOOKUP(FMP_Ranking[[#This Row],[FMP ID]],RawData[FMP_ID],RawData[FMP_DESCR])</f>
        <v>8.9-mile, 200-feet-wide benched improvement 4-feet above the flowline of Woodlands channel and 6.9-mile, 300-foot-wide benched improvement 4 feet above I-45 channel. Must be completed with detention on Birch Creek and Walnut Creek.</v>
      </c>
      <c r="E71" s="247">
        <f>_xlfn.XLOOKUP(FMP_Ranking[[#This Row],[FMP ID]],RawData[FMP_ID],RawData[FMP_COST])</f>
        <v>393000000</v>
      </c>
      <c r="F71" s="344" t="str">
        <f>_xlfn.XLOOKUP(FMP_Ranking[[#This Row],[FMP ID]],RawData[FMP_ID],RawData[EMER_NEED])</f>
        <v>Yes</v>
      </c>
      <c r="G71" s="252">
        <f>IF(FMP_Ranking[[#This Row],[Emergency Need Raw]]="Yes",10,0)</f>
        <v>10</v>
      </c>
      <c r="H71" s="245">
        <f>_xlfn.XLOOKUP(FMP_Ranking[[#This Row],[FMP ID]],RawData[FMP_ID],RawData[STRUCT_100])</f>
        <v>7487</v>
      </c>
      <c r="I71" s="245">
        <f>_xlfn.XLOOKUP(FMP_Ranking[[#This Row],[FMP ID]],RawData[FMP_ID],RawData[RES_STRUCT100])</f>
        <v>6355</v>
      </c>
      <c r="J71">
        <f>_xlfn.XLOOKUP(FMP_Ranking[[#This Row],[FMP ID]],RawData[FMP_ID],RawData[POP100])</f>
        <v>24721</v>
      </c>
      <c r="K71" s="245">
        <f>_xlfn.XLOOKUP(FMP_Ranking[[#This Row],[FMP ID]],RawData[FMP_ID],RawData[CRITFAC100])</f>
        <v>15</v>
      </c>
      <c r="L71">
        <f>_xlfn.XLOOKUP(FMP_Ranking[[#This Row],[FMP ID]],RawData[FMP_ID],RawData[LWC])</f>
        <v>7</v>
      </c>
      <c r="M71" s="245">
        <f>_xlfn.XLOOKUP(FMP_Ranking[[#This Row],[FMP ID]],RawData[FMP_ID],RawData[ROADCLS])</f>
        <v>7</v>
      </c>
      <c r="N71">
        <f>_xlfn.XLOOKUP(FMP_Ranking[[#This Row],[FMP ID]],RawData[FMP_ID],RawData[ROAD_MILES100])</f>
        <v>120.9719543457031</v>
      </c>
      <c r="O71" s="245">
        <f>_xlfn.XLOOKUP(FMP_Ranking[[#This Row],[FMP ID]],RawData[FMP_ID],RawData[FARMACRE100])</f>
        <v>131.7110900878906</v>
      </c>
      <c r="P71">
        <f>_xlfn.XLOOKUP(FMP_Ranking[[#This Row],[FMP ID]],RawData[FMP_ID],RawData[REDSTRUCT100])</f>
        <v>680</v>
      </c>
      <c r="Q71" s="245">
        <f>_xlfn.XLOOKUP(FMP_Ranking[[#This Row],[FMP ID]],RawData[FMP_ID],RawData[REMSTRC100])</f>
        <v>5479</v>
      </c>
      <c r="R71" s="258">
        <f>IF(FMP_Ranking[[#This Row],[Structures 100 Raw]]=0,0,(IF(FMP_Ranking[[#This Row],[Removed Structures 100 Raw]]&gt;FMP_Ranking[[#This Row],[Structures 100 Raw]],100,FMP_Ranking[[#This Row],[Removed Structures 100 Raw]]/FMP_Ranking[[#This Row],[Structures 100 Raw]]*100)))</f>
        <v>73.180178976893288</v>
      </c>
      <c r="S71" s="245">
        <f>_xlfn.XLOOKUP(FMP_Ranking[[#This Row],[FMP ID]],RawData[FMP_ID],RawData[REMRESSTRC100])</f>
        <v>4732</v>
      </c>
      <c r="T71" s="245">
        <f>_xlfn.XLOOKUP(FMP_Ranking[[#This Row],[FMP ID]],RawData[FMP_ID],RawData[REMPOP100])</f>
        <v>18240</v>
      </c>
      <c r="U71">
        <f>_xlfn.XLOOKUP(FMP_Ranking[[#This Row],[FMP ID]],RawData[FMP_ID],RawData[REMCRITFAC100])</f>
        <v>8</v>
      </c>
      <c r="V71" s="245">
        <f>_xlfn.XLOOKUP(FMP_Ranking[[#This Row],[FMP ID]],RawData[FMP_ID],RawData[REMLWC100])</f>
        <v>0</v>
      </c>
      <c r="W71" s="245">
        <f>_xlfn.XLOOKUP(FMP_Ranking[[#This Row],[FMP ID]],RawData[FMP_ID],RawData[REMROADCLS])</f>
        <v>0</v>
      </c>
      <c r="X71">
        <f>_xlfn.XLOOKUP(FMP_Ranking[[#This Row],[FMP ID]],RawData[FMP_ID],RawData[REMRDLEN100])</f>
        <v>69</v>
      </c>
      <c r="Y71" s="245">
        <f>_xlfn.XLOOKUP(FMP_Ranking[[#This Row],[FMP ID]],RawData[FMP_ID],RawData[REMFRMACRE100])</f>
        <v>12.825832366943359</v>
      </c>
      <c r="Z71" s="255">
        <f>_xlfn.XLOOKUP(FMP_Ranking[[#This Row],[FMP ID]],RawData[FMP_ID],RawData[COSTSTRUCT])</f>
        <v>71728.4140625</v>
      </c>
      <c r="AA71">
        <f>_xlfn.XLOOKUP(FMP_Ranking[[#This Row],[FMP ID]],RawData[FMP_ID],RawData[NATURE])</f>
        <v>0</v>
      </c>
      <c r="AB71" s="250">
        <f>_xlfn.XLOOKUP(FMP_Ranking[[#This Row],[FMP ID]],RawData[FMP_ID],RawData[BC_RATIO])</f>
        <v>0.73000001907348633</v>
      </c>
      <c r="AC71">
        <f>IF(FMP_Ranking[[#This Row],[BCA Raw]]&gt;1,1,0)</f>
        <v>0</v>
      </c>
      <c r="AD71" s="250" t="str">
        <f>_xlfn.XLOOKUP(FMP_Ranking[[#This Row],[FMP ID]],RawData[FMP_ID],RawData[WATER_SUP])</f>
        <v>No</v>
      </c>
      <c r="AE71" s="257">
        <f>IF(FMP_Ranking[[#This Row],[Water Supply Raw]]="Yes",1,0)</f>
        <v>0</v>
      </c>
      <c r="AF71">
        <f>_xlfn.XLOOKUP(FMP_Ranking[[#This Row],[FMP ID]],RawData[FMP_ID],RawData[Average Flood Depth (100yr)])</f>
        <v>0</v>
      </c>
      <c r="AG71" s="346" t="str">
        <f>_xlfn.XLOOKUP(FMP_Ranking[[#This Row],[FMP ID]],RawData[FMP_ID],RawData[PREPROJLOS])</f>
        <v>Varies by Roadways</v>
      </c>
      <c r="AH71">
        <f>_xlfn.XLOOKUP(FMP_Ranking[[#This Row],[FMP ID]],RawData[FMP_ID],RawData[Score 1])</f>
        <v>0</v>
      </c>
      <c r="AI71" s="250">
        <f>_xlfn.XLOOKUP(FMP_Ranking[[#This Row],[FMP ID]],RawData[FMP_ID],RawData[Community Population Served])</f>
        <v>5437650</v>
      </c>
      <c r="AJ71">
        <f>_xlfn.XLOOKUP(FMP_Ranking[[#This Row],[FMP ID]],RawData[FMP_ID],RawData[Flood Plain Population])</f>
        <v>24721</v>
      </c>
      <c r="AK71" s="346" t="str">
        <f>_xlfn.XLOOKUP(FMP_Ranking[[#This Row],[FMP ID]],RawData[FMP_ID],RawData[Severity Ranking: Community Need (% Population)])</f>
        <v>&lt;25% of project community affected</v>
      </c>
      <c r="AL71" s="252">
        <f>_xlfn.XLOOKUP(FMP_Ranking[[#This Row],[FMP ID]],RawData[FMP_ID],RawData[Score 2])</f>
        <v>1</v>
      </c>
      <c r="AM71">
        <f>_xlfn.XLOOKUP(FMP_Ranking[[#This Row],[FMP ID]],RawData[FMP_ID],RawData['# of Structures Removed from 1% Annual Chance FP])</f>
        <v>5479</v>
      </c>
      <c r="AN71" t="str">
        <f>_xlfn.XLOOKUP(FMP_Ranking[[#This Row],[FMP ID]],RawData[FMP_ID],RawData[Flood Risk Reduction])</f>
        <v>Reduced risk to &lt;75% of structures in floodplain</v>
      </c>
      <c r="AO71">
        <f>_xlfn.XLOOKUP(FMP_Ranking[[#This Row],[FMP ID]],RawData[FMP_ID],RawData[[Score 3 ]])</f>
        <v>7</v>
      </c>
      <c r="AP71" s="250">
        <f>_xlfn.XLOOKUP(FMP_Ranking[[#This Row],[FMP ID]],RawData[FMP_ID],RawData['# of Structures with Reduced 1% Annual Chance Flood Risk])</f>
        <v>0</v>
      </c>
      <c r="AQ71">
        <f>_xlfn.XLOOKUP(FMP_Ranking[[#This Row],[FMP ID]],RawData[FMP_ID],RawData[Pre-Project Damage $])</f>
        <v>0</v>
      </c>
      <c r="AR71">
        <f>_xlfn.XLOOKUP(FMP_Ranking[[#This Row],[FMP ID]],RawData[FMP_ID],RawData[Post-Project Damage $])</f>
        <v>0</v>
      </c>
      <c r="AS71">
        <f>_xlfn.XLOOKUP(FMP_Ranking[[#This Row],[FMP ID]],RawData[FMP_ID],RawData[Flood Damage Reduction])</f>
        <v>0</v>
      </c>
      <c r="AT71" s="252">
        <f>_xlfn.XLOOKUP(FMP_Ranking[[#This Row],[FMP ID]],RawData[FMP_ID],RawData[Score 4])</f>
        <v>0</v>
      </c>
      <c r="AU71">
        <f>_xlfn.XLOOKUP(FMP_Ranking[[#This Row],[FMP ID]],RawData[FMP_ID],RawData['# of Critical Faciliites Removed from 1% Annual Chance FP])</f>
        <v>8</v>
      </c>
      <c r="AV71" t="str">
        <f>_xlfn.XLOOKUP(FMP_Ranking[[#This Row],[FMP ID]],RawData[FMP_ID],RawData[Reduction in Critical Facilities Flood Risk])</f>
        <v>Reduced risk for &lt;75% of critical facilities in floodplain</v>
      </c>
      <c r="AW71">
        <f>_xlfn.XLOOKUP(FMP_Ranking[[#This Row],[FMP ID]],RawData[FMP_ID],RawData[Score 5])</f>
        <v>7</v>
      </c>
      <c r="AX71" s="250">
        <f>_xlfn.XLOOKUP(FMP_Ranking[[#This Row],[FMP ID]],RawData[FMP_ID],RawData[Adjusted Injurt Risk (%)])</f>
        <v>6</v>
      </c>
      <c r="AY71" t="str">
        <f>_xlfn.XLOOKUP(FMP_Ranking[[#This Row],[FMP ID]],RawData[FMP_ID],RawData[Life and Safety Ranking (Injury/Loss of Life)2])</f>
        <v>Life/injury risk percentage &lt;20%</v>
      </c>
      <c r="AZ71" s="252">
        <f>_xlfn.XLOOKUP(FMP_Ranking[[#This Row],[FMP ID]],RawData[FMP_ID],RawData[Score 6])</f>
        <v>2</v>
      </c>
      <c r="BA71">
        <f>_xlfn.XLOOKUP(FMP_Ranking[[#This Row],[FMP ID]],RawData[FMP_ID],RawData[Water Supply Benefit in Acre-Feet])</f>
        <v>0</v>
      </c>
      <c r="BB71">
        <f>_xlfn.XLOOKUP(FMP_Ranking[[#This Row],[FMP ID]],RawData[FMP_ID],RawData[SourceID])</f>
        <v>0</v>
      </c>
      <c r="BC71">
        <f>_xlfn.XLOOKUP(FMP_Ranking[[#This Row],[FMP ID]],RawData[FMP_ID],RawData[WMS_ID])</f>
        <v>0</v>
      </c>
      <c r="BD71" t="str">
        <f>_xlfn.XLOOKUP(FMP_Ranking[[#This Row],[FMP ID]],RawData[FMP_ID],RawData[Water Supply Yield Ranking])</f>
        <v>No impact on water supply</v>
      </c>
      <c r="BE71">
        <f>_xlfn.XLOOKUP(FMP_Ranking[[#This Row],[FMP ID]],RawData[FMP_ID],RawData[Score 7])</f>
        <v>0</v>
      </c>
      <c r="BF71" s="250">
        <f>_xlfn.XLOOKUP(FMP_Ranking[[#This Row],[FMP ID]],RawData[FMP_ID],RawData[SVI])</f>
        <v>0.17425599694252011</v>
      </c>
      <c r="BG71" t="str">
        <f>_xlfn.XLOOKUP(FMP_Ranking[[#This Row],[FMP ID]],RawData[FMP_ID],RawData[Social Vulnerability Ranking])</f>
        <v>SVI between 0.01-0.25 (low vulnerability)</v>
      </c>
      <c r="BH71" s="252">
        <f>_xlfn.XLOOKUP(FMP_Ranking[[#This Row],[FMP ID]],RawData[FMP_ID],RawData[Score 8])</f>
        <v>1</v>
      </c>
      <c r="BI71">
        <f>_xlfn.XLOOKUP(FMP_Ranking[[#This Row],[FMP ID]],RawData[FMP_ID],RawData[% Nature Based Solution by Cost])</f>
        <v>0</v>
      </c>
      <c r="BJ71" t="str">
        <f>_xlfn.XLOOKUP(FMP_Ranking[[#This Row],[FMP ID]],RawData[FMP_ID],RawData[Nature-Based Solutions Ranking])</f>
        <v>&lt;25% of the project cost is nature-based</v>
      </c>
      <c r="BK71">
        <f>_xlfn.XLOOKUP(FMP_Ranking[[#This Row],[FMP ID]],RawData[FMP_ID],RawData[Score 9])</f>
        <v>1</v>
      </c>
      <c r="BL71" s="250" t="str">
        <f>_xlfn.XLOOKUP(FMP_Ranking[[#This Row],[FMP ID]],RawData[FMP_ID],RawData[Multiple Benefits Description])</f>
        <v>None</v>
      </c>
      <c r="BM71" t="str">
        <f>_xlfn.XLOOKUP(FMP_Ranking[[#This Row],[FMP ID]],RawData[FMP_ID],RawData[Multiple Benefit Ranking])</f>
        <v>Project delivers benefits in 3 wider benefit categories</v>
      </c>
      <c r="BN71" s="252">
        <f>_xlfn.XLOOKUP(FMP_Ranking[[#This Row],[FMP ID]],RawData[FMP_ID],RawData[Score 10])</f>
        <v>7</v>
      </c>
      <c r="BO71">
        <f>_xlfn.XLOOKUP(FMP_Ranking[[#This Row],[FMP ID]],RawData[FMP_ID],RawData[O&amp;M Cost (Annual)])</f>
        <v>0</v>
      </c>
      <c r="BP71" t="str">
        <f>_xlfn.XLOOKUP(FMP_Ranking[[#This Row],[FMP ID]],RawData[FMP_ID],RawData[Operations and Maintenance Ranking])</f>
        <v>Project will require ongoing operation and maintenance outside of the owner’s regular maintenance practices;  long-term O&amp;M requirements are undefined; and/or high annual O&amp;M cost &gt; 1% of project (high);</v>
      </c>
      <c r="BQ71">
        <f>_xlfn.XLOOKUP(FMP_Ranking[[#This Row],[FMP ID]],RawData[FMP_ID],RawData[Score 11])</f>
        <v>4</v>
      </c>
      <c r="BR71" s="250" t="str">
        <f>_xlfn.XLOOKUP(FMP_Ranking[[#This Row],[FMP ID]],RawData[FMP_ID],RawData[Administrative, Regulatory and Other Obstacle Ranking])</f>
        <v>Project has a high number of administrative, regulatory and limitations / requirements</v>
      </c>
      <c r="BS71" s="252">
        <f>_xlfn.XLOOKUP(FMP_Ranking[[#This Row],[FMP ID]],RawData[FMP_ID],RawData[Score 12])</f>
        <v>2</v>
      </c>
      <c r="BT71" t="str">
        <f>_xlfn.XLOOKUP(FMP_Ranking[[#This Row],[FMP ID]],RawData[FMP_ID],RawData[Environmental Benefit Ranking])</f>
        <v xml:space="preserve">Project will deliver a moderate level of environmental benefits (2-3 categories) </v>
      </c>
      <c r="BU71">
        <f>_xlfn.XLOOKUP(FMP_Ranking[[#This Row],[FMP ID]],RawData[FMP_ID],RawData[Score 13])</f>
        <v>6</v>
      </c>
      <c r="BV71" s="250" t="str">
        <f>_xlfn.XLOOKUP(FMP_Ranking[[#This Row],[FMP ID]],RawData[FMP_ID],RawData[Environmental Impact Ranking])</f>
        <v>Project has no adverse environmental impacts</v>
      </c>
      <c r="BW71" s="252">
        <f>_xlfn.XLOOKUP(FMP_Ranking[[#This Row],[FMP ID]],RawData[FMP_ID],RawData[Score 14])</f>
        <v>10</v>
      </c>
      <c r="BX71">
        <f>_xlfn.XLOOKUP(FMP_Ranking[[#This Row],[FMP ID]],RawData[FMP_ID],RawData[Traffic Count for LWC Project])</f>
        <v>0</v>
      </c>
      <c r="BY71"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71">
        <f>_xlfn.XLOOKUP(FMP_Ranking[[#This Row],[FMP ID]],RawData[FMP_ID],RawData[Score 15])</f>
        <v>4</v>
      </c>
      <c r="CA71" s="250"/>
      <c r="CB7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9.1215410659937994</v>
      </c>
      <c r="CC71" s="263">
        <f>_xlfn.RANK.EQ(FMP_Ranking[[#This Row],[Weighted Score Based on Normalized Reported Factors]],FMP_Ranking[Weighted Score Based on Normalized Reported Factors],0)</f>
        <v>37</v>
      </c>
      <c r="CD7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52</v>
      </c>
      <c r="CE7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6.5</v>
      </c>
      <c r="CF71">
        <f>_xlfn.RANK.EQ(FMP_Ranking[[#This Row],[Project Details Weighted Score]],FMP_Ranking[Project Details Weighted Score],0)</f>
        <v>110</v>
      </c>
      <c r="CG71" s="262">
        <f>FMP_Ranking[[#This Row],[Project Details Weighted Score]]+FMP_Ranking[[#This Row],[Weighted Score Based on Normalized Reported Factors]]</f>
        <v>15.621541065993799</v>
      </c>
      <c r="CH71" s="245">
        <f>_xlfn.RANK.EQ(FMP_Ranking[[#This Row],[Total Score]],FMP_Ranking[Total Score],0)</f>
        <v>65</v>
      </c>
      <c r="CI7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9.1215410659937994</v>
      </c>
      <c r="CJ71" s="239"/>
      <c r="CK71" s="239"/>
      <c r="CT71"/>
    </row>
    <row r="72" spans="1:98" ht="12" customHeight="1" x14ac:dyDescent="0.25">
      <c r="A72" t="s">
        <v>823</v>
      </c>
      <c r="B72">
        <f>_xlfn.XLOOKUP(FMP_Ranking[[#This Row],[FMP ID]],RawData[FMP_ID],RawData[RFPG_NUM])</f>
        <v>3</v>
      </c>
      <c r="C72" t="str">
        <f>_xlfn.XLOOKUP(FMP_Ranking[[#This Row],[FMP ID]],RawData[FMP_ID],RawData[FMP_NAME])</f>
        <v>Arlington VC(A)-1 Drainage and Erosion Improvements</v>
      </c>
      <c r="D72" t="str">
        <f>_xlfn.XLOOKUP(FMP_Ranking[[#This Row],[FMP ID]],RawData[FMP_ID],RawData[FMP_DESCR])</f>
        <v>Arlington VC(A)-1 Drainage and Erosion Improvements; unfunded FIF #13646
This project includes improving the drainage in a residential area with an undersized bridge and severe erosion issues.</v>
      </c>
      <c r="E72" s="247">
        <f>_xlfn.XLOOKUP(FMP_Ranking[[#This Row],[FMP ID]],RawData[FMP_ID],RawData[FMP_COST])</f>
        <v>2601000</v>
      </c>
      <c r="F72" s="344" t="str">
        <f>_xlfn.XLOOKUP(FMP_Ranking[[#This Row],[FMP ID]],RawData[FMP_ID],RawData[EMER_NEED])</f>
        <v>No</v>
      </c>
      <c r="G72" s="252">
        <f>IF(FMP_Ranking[[#This Row],[Emergency Need Raw]]="Yes",10,0)</f>
        <v>0</v>
      </c>
      <c r="H72" s="245">
        <f>_xlfn.XLOOKUP(FMP_Ranking[[#This Row],[FMP ID]],RawData[FMP_ID],RawData[STRUCT_100])</f>
        <v>118</v>
      </c>
      <c r="I72" s="245">
        <f>_xlfn.XLOOKUP(FMP_Ranking[[#This Row],[FMP ID]],RawData[FMP_ID],RawData[RES_STRUCT100])</f>
        <v>114</v>
      </c>
      <c r="J72">
        <f>_xlfn.XLOOKUP(FMP_Ranking[[#This Row],[FMP ID]],RawData[FMP_ID],RawData[POP100])</f>
        <v>474</v>
      </c>
      <c r="K72" s="245">
        <f>_xlfn.XLOOKUP(FMP_Ranking[[#This Row],[FMP ID]],RawData[FMP_ID],RawData[CRITFAC100])</f>
        <v>0</v>
      </c>
      <c r="L72">
        <f>_xlfn.XLOOKUP(FMP_Ranking[[#This Row],[FMP ID]],RawData[FMP_ID],RawData[LWC])</f>
        <v>3</v>
      </c>
      <c r="M72" s="245">
        <f>_xlfn.XLOOKUP(FMP_Ranking[[#This Row],[FMP ID]],RawData[FMP_ID],RawData[ROADCLS])</f>
        <v>37</v>
      </c>
      <c r="N72">
        <f>_xlfn.XLOOKUP(FMP_Ranking[[#This Row],[FMP ID]],RawData[FMP_ID],RawData[ROAD_MILES100])</f>
        <v>0.48191288113594061</v>
      </c>
      <c r="O72" s="245">
        <f>_xlfn.XLOOKUP(FMP_Ranking[[#This Row],[FMP ID]],RawData[FMP_ID],RawData[FARMACRE100])</f>
        <v>0</v>
      </c>
      <c r="P72">
        <f>_xlfn.XLOOKUP(FMP_Ranking[[#This Row],[FMP ID]],RawData[FMP_ID],RawData[REDSTRUCT100])</f>
        <v>29</v>
      </c>
      <c r="Q72" s="245">
        <f>_xlfn.XLOOKUP(FMP_Ranking[[#This Row],[FMP ID]],RawData[FMP_ID],RawData[REMSTRC100])</f>
        <v>9</v>
      </c>
      <c r="R72" s="258">
        <f>IF(FMP_Ranking[[#This Row],[Structures 100 Raw]]=0,0,(IF(FMP_Ranking[[#This Row],[Removed Structures 100 Raw]]&gt;FMP_Ranking[[#This Row],[Structures 100 Raw]],100,FMP_Ranking[[#This Row],[Removed Structures 100 Raw]]/FMP_Ranking[[#This Row],[Structures 100 Raw]]*100)))</f>
        <v>7.6271186440677967</v>
      </c>
      <c r="S72" s="245">
        <f>_xlfn.XLOOKUP(FMP_Ranking[[#This Row],[FMP ID]],RawData[FMP_ID],RawData[REMRESSTRC100])</f>
        <v>8</v>
      </c>
      <c r="T72" s="245">
        <f>_xlfn.XLOOKUP(FMP_Ranking[[#This Row],[FMP ID]],RawData[FMP_ID],RawData[REMPOP100])</f>
        <v>24</v>
      </c>
      <c r="U72">
        <f>_xlfn.XLOOKUP(FMP_Ranking[[#This Row],[FMP ID]],RawData[FMP_ID],RawData[REMCRITFAC100])</f>
        <v>0</v>
      </c>
      <c r="V72" s="245">
        <f>_xlfn.XLOOKUP(FMP_Ranking[[#This Row],[FMP ID]],RawData[FMP_ID],RawData[REMLWC100])</f>
        <v>0</v>
      </c>
      <c r="W72" s="245">
        <f>_xlfn.XLOOKUP(FMP_Ranking[[#This Row],[FMP ID]],RawData[FMP_ID],RawData[REMROADCLS])</f>
        <v>3</v>
      </c>
      <c r="X72">
        <f>_xlfn.XLOOKUP(FMP_Ranking[[#This Row],[FMP ID]],RawData[FMP_ID],RawData[REMRDLEN100])</f>
        <v>1</v>
      </c>
      <c r="Y72" s="245">
        <f>_xlfn.XLOOKUP(FMP_Ranking[[#This Row],[FMP ID]],RawData[FMP_ID],RawData[REMFRMACRE100])</f>
        <v>0</v>
      </c>
      <c r="Z72" s="255">
        <f>_xlfn.XLOOKUP(FMP_Ranking[[#This Row],[FMP ID]],RawData[FMP_ID],RawData[COSTSTRUCT])</f>
        <v>289000</v>
      </c>
      <c r="AA72">
        <f>_xlfn.XLOOKUP(FMP_Ranking[[#This Row],[FMP ID]],RawData[FMP_ID],RawData[NATURE])</f>
        <v>0.15000000596046451</v>
      </c>
      <c r="AB72" s="250">
        <f>_xlfn.XLOOKUP(FMP_Ranking[[#This Row],[FMP ID]],RawData[FMP_ID],RawData[BC_RATIO])</f>
        <v>0.10000000149011611</v>
      </c>
      <c r="AC72">
        <f>IF(FMP_Ranking[[#This Row],[BCA Raw]]&gt;1,1,0)</f>
        <v>0</v>
      </c>
      <c r="AD72" s="250" t="str">
        <f>_xlfn.XLOOKUP(FMP_Ranking[[#This Row],[FMP ID]],RawData[FMP_ID],RawData[WATER_SUP])</f>
        <v>No</v>
      </c>
      <c r="AE72" s="257">
        <f>IF(FMP_Ranking[[#This Row],[Water Supply Raw]]="Yes",1,0)</f>
        <v>0</v>
      </c>
      <c r="AF72">
        <f>_xlfn.XLOOKUP(FMP_Ranking[[#This Row],[FMP ID]],RawData[FMP_ID],RawData[Average Flood Depth (100yr)])</f>
        <v>1.830000042915344</v>
      </c>
      <c r="AG72" s="346" t="str">
        <f>_xlfn.XLOOKUP(FMP_Ranking[[#This Row],[FMP ID]],RawData[FMP_ID],RawData[PREPROJLOS])</f>
        <v>&lt;2-yr</v>
      </c>
      <c r="AH72">
        <f>_xlfn.XLOOKUP(FMP_Ranking[[#This Row],[FMP ID]],RawData[FMP_ID],RawData[Score 1])</f>
        <v>6</v>
      </c>
      <c r="AI72" s="250">
        <f>_xlfn.XLOOKUP(FMP_Ranking[[#This Row],[FMP ID]],RawData[FMP_ID],RawData[Community Population Served])</f>
        <v>391443</v>
      </c>
      <c r="AJ72">
        <f>_xlfn.XLOOKUP(FMP_Ranking[[#This Row],[FMP ID]],RawData[FMP_ID],RawData[Flood Plain Population])</f>
        <v>474</v>
      </c>
      <c r="AK72" s="346" t="str">
        <f>_xlfn.XLOOKUP(FMP_Ranking[[#This Row],[FMP ID]],RawData[FMP_ID],RawData[Severity Ranking: Community Need (% Population)])</f>
        <v>&lt;25% of project community affected</v>
      </c>
      <c r="AL72" s="252">
        <f>_xlfn.XLOOKUP(FMP_Ranking[[#This Row],[FMP ID]],RawData[FMP_ID],RawData[Score 2])</f>
        <v>1</v>
      </c>
      <c r="AM72">
        <f>_xlfn.XLOOKUP(FMP_Ranking[[#This Row],[FMP ID]],RawData[FMP_ID],RawData['# of Structures Removed from 1% Annual Chance FP])</f>
        <v>9</v>
      </c>
      <c r="AN72" t="str">
        <f>_xlfn.XLOOKUP(FMP_Ranking[[#This Row],[FMP ID]],RawData[FMP_ID],RawData[Flood Risk Reduction])</f>
        <v>Reduced risk to &lt;75% of structures in floodplain</v>
      </c>
      <c r="AO72">
        <f>_xlfn.XLOOKUP(FMP_Ranking[[#This Row],[FMP ID]],RawData[FMP_ID],RawData[[Score 3 ]])</f>
        <v>1</v>
      </c>
      <c r="AP72" s="250">
        <f>_xlfn.XLOOKUP(FMP_Ranking[[#This Row],[FMP ID]],RawData[FMP_ID],RawData['# of Structures with Reduced 1% Annual Chance Flood Risk])</f>
        <v>29</v>
      </c>
      <c r="AQ72">
        <f>_xlfn.XLOOKUP(FMP_Ranking[[#This Row],[FMP ID]],RawData[FMP_ID],RawData[Pre-Project Damage $])</f>
        <v>9568620</v>
      </c>
      <c r="AR72">
        <f>_xlfn.XLOOKUP(FMP_Ranking[[#This Row],[FMP ID]],RawData[FMP_ID],RawData[Post-Project Damage $])</f>
        <v>2087803</v>
      </c>
      <c r="AS72" t="str">
        <f>_xlfn.XLOOKUP(FMP_Ranking[[#This Row],[FMP ID]],RawData[FMP_ID],RawData[Flood Damage Reduction])</f>
        <v>Flood damage reduction &gt; 75%</v>
      </c>
      <c r="AT72" s="252">
        <f>_xlfn.XLOOKUP(FMP_Ranking[[#This Row],[FMP ID]],RawData[FMP_ID],RawData[Score 4])</f>
        <v>8</v>
      </c>
      <c r="AU72">
        <f>_xlfn.XLOOKUP(FMP_Ranking[[#This Row],[FMP ID]],RawData[FMP_ID],RawData['# of Critical Faciliites Removed from 1% Annual Chance FP])</f>
        <v>0</v>
      </c>
      <c r="AV72" t="str">
        <f>_xlfn.XLOOKUP(FMP_Ranking[[#This Row],[FMP ID]],RawData[FMP_ID],RawData[Reduction in Critical Facilities Flood Risk])</f>
        <v>Reduced risk for 0 structures in floodplain</v>
      </c>
      <c r="AW72">
        <f>_xlfn.XLOOKUP(FMP_Ranking[[#This Row],[FMP ID]],RawData[FMP_ID],RawData[Score 5])</f>
        <v>0</v>
      </c>
      <c r="AX72" s="250">
        <f>_xlfn.XLOOKUP(FMP_Ranking[[#This Row],[FMP ID]],RawData[FMP_ID],RawData[Adjusted Injurt Risk (%)])</f>
        <v>33.004299163818359</v>
      </c>
      <c r="AY72" t="str">
        <f>_xlfn.XLOOKUP(FMP_Ranking[[#This Row],[FMP ID]],RawData[FMP_ID],RawData[Life and Safety Ranking (Injury/Loss of Life)2])</f>
        <v>Life/injury risk percentage &gt;30%</v>
      </c>
      <c r="AZ72" s="252">
        <f>_xlfn.XLOOKUP(FMP_Ranking[[#This Row],[FMP ID]],RawData[FMP_ID],RawData[Score 6])</f>
        <v>6</v>
      </c>
      <c r="BA72">
        <f>_xlfn.XLOOKUP(FMP_Ranking[[#This Row],[FMP ID]],RawData[FMP_ID],RawData[Water Supply Benefit in Acre-Feet])</f>
        <v>0</v>
      </c>
      <c r="BB72">
        <f>_xlfn.XLOOKUP(FMP_Ranking[[#This Row],[FMP ID]],RawData[FMP_ID],RawData[SourceID])</f>
        <v>0</v>
      </c>
      <c r="BC72">
        <f>_xlfn.XLOOKUP(FMP_Ranking[[#This Row],[FMP ID]],RawData[FMP_ID],RawData[WMS_ID])</f>
        <v>0</v>
      </c>
      <c r="BD72" t="str">
        <f>_xlfn.XLOOKUP(FMP_Ranking[[#This Row],[FMP ID]],RawData[FMP_ID],RawData[Water Supply Yield Ranking])</f>
        <v>No impact on water supply</v>
      </c>
      <c r="BE72">
        <f>_xlfn.XLOOKUP(FMP_Ranking[[#This Row],[FMP ID]],RawData[FMP_ID],RawData[Score 7])</f>
        <v>0</v>
      </c>
      <c r="BF72" s="250">
        <f>_xlfn.XLOOKUP(FMP_Ranking[[#This Row],[FMP ID]],RawData[FMP_ID],RawData[SVI])</f>
        <v>0.64701002836227417</v>
      </c>
      <c r="BG72" t="str">
        <f>_xlfn.XLOOKUP(FMP_Ranking[[#This Row],[FMP ID]],RawData[FMP_ID],RawData[Social Vulnerability Ranking])</f>
        <v>SVI between 0.5-0.75 (moderate to high vulnerability)</v>
      </c>
      <c r="BH72" s="252">
        <f>_xlfn.XLOOKUP(FMP_Ranking[[#This Row],[FMP ID]],RawData[FMP_ID],RawData[Score 8])</f>
        <v>7</v>
      </c>
      <c r="BI72">
        <f>_xlfn.XLOOKUP(FMP_Ranking[[#This Row],[FMP ID]],RawData[FMP_ID],RawData[% Nature Based Solution by Cost])</f>
        <v>0.15000000596046451</v>
      </c>
      <c r="BJ72" t="str">
        <f>_xlfn.XLOOKUP(FMP_Ranking[[#This Row],[FMP ID]],RawData[FMP_ID],RawData[Nature-Based Solutions Ranking])</f>
        <v>&lt;25% of the project cost is nature-based</v>
      </c>
      <c r="BK72">
        <f>_xlfn.XLOOKUP(FMP_Ranking[[#This Row],[FMP ID]],RawData[FMP_ID],RawData[Score 9])</f>
        <v>1</v>
      </c>
      <c r="BL72" s="250" t="str">
        <f>_xlfn.XLOOKUP(FMP_Ranking[[#This Row],[FMP ID]],RawData[FMP_ID],RawData[Multiple Benefits Description])</f>
        <v>None</v>
      </c>
      <c r="BM72" t="str">
        <f>_xlfn.XLOOKUP(FMP_Ranking[[#This Row],[FMP ID]],RawData[FMP_ID],RawData[Multiple Benefit Ranking])</f>
        <v>Project does not deliver any wider benefits</v>
      </c>
      <c r="BN72" s="252">
        <f>_xlfn.XLOOKUP(FMP_Ranking[[#This Row],[FMP ID]],RawData[FMP_ID],RawData[Score 10])</f>
        <v>0</v>
      </c>
      <c r="BO72">
        <f>_xlfn.XLOOKUP(FMP_Ranking[[#This Row],[FMP ID]],RawData[FMP_ID],RawData[O&amp;M Cost (Annual)])</f>
        <v>2562</v>
      </c>
      <c r="BP72" t="str">
        <f>_xlfn.XLOOKUP(FMP_Ranking[[#This Row],[FMP ID]],RawData[FMP_ID],RawData[Operations and Maintenance Ranking])</f>
        <v>Project requires regular, ongoing operation and maintenance; and/or O&amp;M requirements are well defined (Regular);</v>
      </c>
      <c r="BQ72">
        <f>_xlfn.XLOOKUP(FMP_Ranking[[#This Row],[FMP ID]],RawData[FMP_ID],RawData[Score 11])</f>
        <v>7</v>
      </c>
      <c r="BR72" s="250" t="str">
        <f>_xlfn.XLOOKUP(FMP_Ranking[[#This Row],[FMP ID]],RawData[FMP_ID],RawData[Administrative, Regulatory and Other Obstacle Ranking])</f>
        <v>Project has a typical number of administrative, regulatory and limitations / requirements</v>
      </c>
      <c r="BS72" s="252">
        <f>_xlfn.XLOOKUP(FMP_Ranking[[#This Row],[FMP ID]],RawData[FMP_ID],RawData[Score 12])</f>
        <v>6</v>
      </c>
      <c r="BT72" t="str">
        <f>_xlfn.XLOOKUP(FMP_Ranking[[#This Row],[FMP ID]],RawData[FMP_ID],RawData[Environmental Benefit Ranking])</f>
        <v>Project will deliver a low level of environmental benefits (1 category)</v>
      </c>
      <c r="BU72">
        <f>_xlfn.XLOOKUP(FMP_Ranking[[#This Row],[FMP ID]],RawData[FMP_ID],RawData[Score 13])</f>
        <v>3</v>
      </c>
      <c r="BV72" s="250">
        <f>_xlfn.XLOOKUP(FMP_Ranking[[#This Row],[FMP ID]],RawData[FMP_ID],RawData[Environmental Impact Ranking])</f>
        <v>0</v>
      </c>
      <c r="BW72" s="252">
        <f>_xlfn.XLOOKUP(FMP_Ranking[[#This Row],[FMP ID]],RawData[FMP_ID],RawData[Score 14])</f>
        <v>0</v>
      </c>
      <c r="BX72">
        <f>_xlfn.XLOOKUP(FMP_Ranking[[#This Row],[FMP ID]],RawData[FMP_ID],RawData[Traffic Count for LWC Project])</f>
        <v>0</v>
      </c>
      <c r="BY72"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72">
        <f>_xlfn.XLOOKUP(FMP_Ranking[[#This Row],[FMP ID]],RawData[FMP_ID],RawData[Score 15])</f>
        <v>10</v>
      </c>
      <c r="CA72" s="250"/>
      <c r="CB7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0.83135339562340427</v>
      </c>
      <c r="CC72" s="263">
        <f>_xlfn.RANK.EQ(FMP_Ranking[[#This Row],[Weighted Score Based on Normalized Reported Factors]],FMP_Ranking[Weighted Score Based on Normalized Reported Factors],0)</f>
        <v>129</v>
      </c>
      <c r="CD7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56</v>
      </c>
      <c r="CE7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14.75</v>
      </c>
      <c r="CF72">
        <f>_xlfn.RANK.EQ(FMP_Ranking[[#This Row],[Project Details Weighted Score]],FMP_Ranking[Project Details Weighted Score],0)</f>
        <v>16</v>
      </c>
      <c r="CG72" s="262">
        <f>FMP_Ranking[[#This Row],[Project Details Weighted Score]]+FMP_Ranking[[#This Row],[Weighted Score Based on Normalized Reported Factors]]</f>
        <v>15.581353395623404</v>
      </c>
      <c r="CH72" s="245">
        <f>_xlfn.RANK.EQ(FMP_Ranking[[#This Row],[Total Score]],FMP_Ranking[Total Score],0)</f>
        <v>66</v>
      </c>
      <c r="CI7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0.83135339562340427</v>
      </c>
      <c r="CJ72" s="239"/>
      <c r="CK72" s="239"/>
      <c r="CT72"/>
    </row>
    <row r="73" spans="1:98" ht="12" customHeight="1" x14ac:dyDescent="0.25">
      <c r="A73" t="s">
        <v>1529</v>
      </c>
      <c r="B73">
        <f>_xlfn.XLOOKUP(FMP_Ranking[[#This Row],[FMP ID]],RawData[FMP_ID],RawData[RFPG_NUM])</f>
        <v>11</v>
      </c>
      <c r="C73" t="str">
        <f>_xlfn.XLOOKUP(FMP_Ranking[[#This Row],[FMP ID]],RawData[FMP_ID],RawData[FMP_NAME])</f>
        <v>Baldridge Creek Regional Detention Pond</v>
      </c>
      <c r="D73" t="str">
        <f>_xlfn.XLOOKUP(FMP_Ranking[[#This Row],[FMP ID]],RawData[FMP_ID],RawData[FMP_DESCR])</f>
        <v>The scope of work includes constructing a regional detention pond on Baldridge Creek upstream of the City.  The proposed pond would be located northwest of the City and would release runoff at a substantially lower flowrate, resulting in lower flood eleva</v>
      </c>
      <c r="E73" s="247">
        <f>_xlfn.XLOOKUP(FMP_Ranking[[#This Row],[FMP ID]],RawData[FMP_ID],RawData[FMP_COST])</f>
        <v>2573000</v>
      </c>
      <c r="F73" s="344" t="str">
        <f>_xlfn.XLOOKUP(FMP_Ranking[[#This Row],[FMP ID]],RawData[FMP_ID],RawData[EMER_NEED])</f>
        <v>No</v>
      </c>
      <c r="G73" s="252">
        <f>IF(FMP_Ranking[[#This Row],[Emergency Need Raw]]="Yes",10,0)</f>
        <v>0</v>
      </c>
      <c r="H73" s="245">
        <f>_xlfn.XLOOKUP(FMP_Ranking[[#This Row],[FMP ID]],RawData[FMP_ID],RawData[STRUCT_100])</f>
        <v>132</v>
      </c>
      <c r="I73" s="245">
        <f>_xlfn.XLOOKUP(FMP_Ranking[[#This Row],[FMP ID]],RawData[FMP_ID],RawData[RES_STRUCT100])</f>
        <v>69</v>
      </c>
      <c r="J73">
        <f>_xlfn.XLOOKUP(FMP_Ranking[[#This Row],[FMP ID]],RawData[FMP_ID],RawData[POP100])</f>
        <v>172</v>
      </c>
      <c r="K73" s="245">
        <f>_xlfn.XLOOKUP(FMP_Ranking[[#This Row],[FMP ID]],RawData[FMP_ID],RawData[CRITFAC100])</f>
        <v>0</v>
      </c>
      <c r="L73">
        <f>_xlfn.XLOOKUP(FMP_Ranking[[#This Row],[FMP ID]],RawData[FMP_ID],RawData[LWC])</f>
        <v>5</v>
      </c>
      <c r="M73" s="245">
        <f>_xlfn.XLOOKUP(FMP_Ranking[[#This Row],[FMP ID]],RawData[FMP_ID],RawData[ROADCLS])</f>
        <v>0</v>
      </c>
      <c r="N73">
        <f>_xlfn.XLOOKUP(FMP_Ranking[[#This Row],[FMP ID]],RawData[FMP_ID],RawData[ROAD_MILES100])</f>
        <v>2.460722923278809</v>
      </c>
      <c r="O73" s="245">
        <f>_xlfn.XLOOKUP(FMP_Ranking[[#This Row],[FMP ID]],RawData[FMP_ID],RawData[FARMACRE100])</f>
        <v>128.18287658691409</v>
      </c>
      <c r="P73">
        <f>_xlfn.XLOOKUP(FMP_Ranking[[#This Row],[FMP ID]],RawData[FMP_ID],RawData[REDSTRUCT100])</f>
        <v>11</v>
      </c>
      <c r="Q73" s="245">
        <f>_xlfn.XLOOKUP(FMP_Ranking[[#This Row],[FMP ID]],RawData[FMP_ID],RawData[REMSTRC100])</f>
        <v>48</v>
      </c>
      <c r="R73" s="258">
        <f>IF(FMP_Ranking[[#This Row],[Structures 100 Raw]]=0,0,(IF(FMP_Ranking[[#This Row],[Removed Structures 100 Raw]]&gt;FMP_Ranking[[#This Row],[Structures 100 Raw]],100,FMP_Ranking[[#This Row],[Removed Structures 100 Raw]]/FMP_Ranking[[#This Row],[Structures 100 Raw]]*100)))</f>
        <v>36.363636363636367</v>
      </c>
      <c r="S73" s="245">
        <f>_xlfn.XLOOKUP(FMP_Ranking[[#This Row],[FMP ID]],RawData[FMP_ID],RawData[REMRESSTRC100])</f>
        <v>35</v>
      </c>
      <c r="T73" s="245">
        <f>_xlfn.XLOOKUP(FMP_Ranking[[#This Row],[FMP ID]],RawData[FMP_ID],RawData[REMPOP100])</f>
        <v>72</v>
      </c>
      <c r="U73">
        <f>_xlfn.XLOOKUP(FMP_Ranking[[#This Row],[FMP ID]],RawData[FMP_ID],RawData[REMCRITFAC100])</f>
        <v>0</v>
      </c>
      <c r="V73" s="245">
        <f>_xlfn.XLOOKUP(FMP_Ranking[[#This Row],[FMP ID]],RawData[FMP_ID],RawData[REMLWC100])</f>
        <v>3</v>
      </c>
      <c r="W73" s="245">
        <f>_xlfn.XLOOKUP(FMP_Ranking[[#This Row],[FMP ID]],RawData[FMP_ID],RawData[REMROADCLS])</f>
        <v>0</v>
      </c>
      <c r="X73">
        <f>_xlfn.XLOOKUP(FMP_Ranking[[#This Row],[FMP ID]],RawData[FMP_ID],RawData[REMRDLEN100])</f>
        <v>1</v>
      </c>
      <c r="Y73" s="245">
        <f>_xlfn.XLOOKUP(FMP_Ranking[[#This Row],[FMP ID]],RawData[FMP_ID],RawData[REMFRMACRE100])</f>
        <v>0</v>
      </c>
      <c r="Z73" s="255">
        <f>_xlfn.XLOOKUP(FMP_Ranking[[#This Row],[FMP ID]],RawData[FMP_ID],RawData[COSTSTRUCT])</f>
        <v>54000</v>
      </c>
      <c r="AA73">
        <f>_xlfn.XLOOKUP(FMP_Ranking[[#This Row],[FMP ID]],RawData[FMP_ID],RawData[NATURE])</f>
        <v>2</v>
      </c>
      <c r="AB73" s="250">
        <f>_xlfn.XLOOKUP(FMP_Ranking[[#This Row],[FMP ID]],RawData[FMP_ID],RawData[BC_RATIO])</f>
        <v>1.190000057220459</v>
      </c>
      <c r="AC73">
        <f>IF(FMP_Ranking[[#This Row],[BCA Raw]]&gt;1,1,0)</f>
        <v>1</v>
      </c>
      <c r="AD73" s="250" t="str">
        <f>_xlfn.XLOOKUP(FMP_Ranking[[#This Row],[FMP ID]],RawData[FMP_ID],RawData[WATER_SUP])</f>
        <v>No</v>
      </c>
      <c r="AE73" s="257">
        <f>IF(FMP_Ranking[[#This Row],[Water Supply Raw]]="Yes",1,0)</f>
        <v>0</v>
      </c>
      <c r="AF73">
        <f>_xlfn.XLOOKUP(FMP_Ranking[[#This Row],[FMP ID]],RawData[FMP_ID],RawData[Average Flood Depth (100yr)])</f>
        <v>1.029999971389771</v>
      </c>
      <c r="AG73" s="346" t="str">
        <f>_xlfn.XLOOKUP(FMP_Ranking[[#This Row],[FMP ID]],RawData[FMP_ID],RawData[PREPROJLOS])</f>
        <v>25-year</v>
      </c>
      <c r="AH73">
        <f>_xlfn.XLOOKUP(FMP_Ranking[[#This Row],[FMP ID]],RawData[FMP_ID],RawData[Score 1])</f>
        <v>6</v>
      </c>
      <c r="AI73" s="250">
        <f>_xlfn.XLOOKUP(FMP_Ranking[[#This Row],[FMP ID]],RawData[FMP_ID],RawData[Community Population Served])</f>
        <v>933</v>
      </c>
      <c r="AJ73">
        <f>_xlfn.XLOOKUP(FMP_Ranking[[#This Row],[FMP ID]],RawData[FMP_ID],RawData[Flood Plain Population])</f>
        <v>190</v>
      </c>
      <c r="AK73" s="346" t="str">
        <f>_xlfn.XLOOKUP(FMP_Ranking[[#This Row],[FMP ID]],RawData[FMP_ID],RawData[Severity Ranking: Community Need (% Population)])</f>
        <v>25%-50% of project community affected</v>
      </c>
      <c r="AL73" s="252">
        <f>_xlfn.XLOOKUP(FMP_Ranking[[#This Row],[FMP ID]],RawData[FMP_ID],RawData[Score 2])</f>
        <v>4</v>
      </c>
      <c r="AM73">
        <f>_xlfn.XLOOKUP(FMP_Ranking[[#This Row],[FMP ID]],RawData[FMP_ID],RawData['# of Structures Removed from 1% Annual Chance FP])</f>
        <v>48</v>
      </c>
      <c r="AN73" t="str">
        <f>_xlfn.XLOOKUP(FMP_Ranking[[#This Row],[FMP ID]],RawData[FMP_ID],RawData[Flood Risk Reduction])</f>
        <v>Reduced risk to &lt;50% of structures in floodplain</v>
      </c>
      <c r="AO73">
        <f>_xlfn.XLOOKUP(FMP_Ranking[[#This Row],[FMP ID]],RawData[FMP_ID],RawData[[Score 3 ]])</f>
        <v>4</v>
      </c>
      <c r="AP73" s="250">
        <f>_xlfn.XLOOKUP(FMP_Ranking[[#This Row],[FMP ID]],RawData[FMP_ID],RawData['# of Structures with Reduced 1% Annual Chance Flood Risk])</f>
        <v>11</v>
      </c>
      <c r="AQ73">
        <f>_xlfn.XLOOKUP(FMP_Ranking[[#This Row],[FMP ID]],RawData[FMP_ID],RawData[Pre-Project Damage $])</f>
        <v>319103.6875</v>
      </c>
      <c r="AR73">
        <f>_xlfn.XLOOKUP(FMP_Ranking[[#This Row],[FMP ID]],RawData[FMP_ID],RawData[Post-Project Damage $])</f>
        <v>286446.59375</v>
      </c>
      <c r="AS73" t="str">
        <f>_xlfn.XLOOKUP(FMP_Ranking[[#This Row],[FMP ID]],RawData[FMP_ID],RawData[Flood Damage Reduction])</f>
        <v>Flood damage reduction &lt; 25%</v>
      </c>
      <c r="AT73" s="252">
        <f>_xlfn.XLOOKUP(FMP_Ranking[[#This Row],[FMP ID]],RawData[FMP_ID],RawData[Score 4])</f>
        <v>2</v>
      </c>
      <c r="AU73">
        <f>_xlfn.XLOOKUP(FMP_Ranking[[#This Row],[FMP ID]],RawData[FMP_ID],RawData['# of Critical Faciliites Removed from 1% Annual Chance FP])</f>
        <v>0</v>
      </c>
      <c r="AV73" t="str">
        <f>_xlfn.XLOOKUP(FMP_Ranking[[#This Row],[FMP ID]],RawData[FMP_ID],RawData[Reduction in Critical Facilities Flood Risk])</f>
        <v>Reduced risk for 0 structures in floodplain</v>
      </c>
      <c r="AW73">
        <f>_xlfn.XLOOKUP(FMP_Ranking[[#This Row],[FMP ID]],RawData[FMP_ID],RawData[Score 5])</f>
        <v>0</v>
      </c>
      <c r="AX73" s="250">
        <f>_xlfn.XLOOKUP(FMP_Ranking[[#This Row],[FMP ID]],RawData[FMP_ID],RawData[Adjusted Injurt Risk (%)])</f>
        <v>22.5</v>
      </c>
      <c r="AY73" t="str">
        <f>_xlfn.XLOOKUP(FMP_Ranking[[#This Row],[FMP ID]],RawData[FMP_ID],RawData[Life and Safety Ranking (Injury/Loss of Life)2])</f>
        <v>Life/injury risk percentage &gt;20%</v>
      </c>
      <c r="AZ73" s="252">
        <f>_xlfn.XLOOKUP(FMP_Ranking[[#This Row],[FMP ID]],RawData[FMP_ID],RawData[Score 6])</f>
        <v>4</v>
      </c>
      <c r="BA73">
        <f>_xlfn.XLOOKUP(FMP_Ranking[[#This Row],[FMP ID]],RawData[FMP_ID],RawData[Water Supply Benefit in Acre-Feet])</f>
        <v>0</v>
      </c>
      <c r="BB73">
        <f>_xlfn.XLOOKUP(FMP_Ranking[[#This Row],[FMP ID]],RawData[FMP_ID],RawData[SourceID])</f>
        <v>0</v>
      </c>
      <c r="BC73">
        <f>_xlfn.XLOOKUP(FMP_Ranking[[#This Row],[FMP ID]],RawData[FMP_ID],RawData[WMS_ID])</f>
        <v>0</v>
      </c>
      <c r="BD73" t="str">
        <f>_xlfn.XLOOKUP(FMP_Ranking[[#This Row],[FMP ID]],RawData[FMP_ID],RawData[Water Supply Yield Ranking])</f>
        <v>No impact on water supply</v>
      </c>
      <c r="BE73">
        <f>_xlfn.XLOOKUP(FMP_Ranking[[#This Row],[FMP ID]],RawData[FMP_ID],RawData[Score 7])</f>
        <v>0</v>
      </c>
      <c r="BF73" s="250">
        <f>_xlfn.XLOOKUP(FMP_Ranking[[#This Row],[FMP ID]],RawData[FMP_ID],RawData[SVI])</f>
        <v>0.72409999370574951</v>
      </c>
      <c r="BG73" t="str">
        <f>_xlfn.XLOOKUP(FMP_Ranking[[#This Row],[FMP ID]],RawData[FMP_ID],RawData[Social Vulnerability Ranking])</f>
        <v>SVI between 0.5-0.75 (moderate to high vulnerability)</v>
      </c>
      <c r="BH73" s="252">
        <f>_xlfn.XLOOKUP(FMP_Ranking[[#This Row],[FMP ID]],RawData[FMP_ID],RawData[Score 8])</f>
        <v>7</v>
      </c>
      <c r="BI73">
        <f>_xlfn.XLOOKUP(FMP_Ranking[[#This Row],[FMP ID]],RawData[FMP_ID],RawData[% Nature Based Solution by Cost])</f>
        <v>1.9999999552965161E-2</v>
      </c>
      <c r="BJ73" t="str">
        <f>_xlfn.XLOOKUP(FMP_Ranking[[#This Row],[FMP ID]],RawData[FMP_ID],RawData[Nature-Based Solutions Ranking])</f>
        <v>&lt;25% of the project cost is nature-based</v>
      </c>
      <c r="BK73">
        <f>_xlfn.XLOOKUP(FMP_Ranking[[#This Row],[FMP ID]],RawData[FMP_ID],RawData[Score 9])</f>
        <v>1</v>
      </c>
      <c r="BL73" s="250" t="str">
        <f>_xlfn.XLOOKUP(FMP_Ranking[[#This Row],[FMP ID]],RawData[FMP_ID],RawData[Multiple Benefits Description])</f>
        <v>None</v>
      </c>
      <c r="BM73" t="str">
        <f>_xlfn.XLOOKUP(FMP_Ranking[[#This Row],[FMP ID]],RawData[FMP_ID],RawData[Multiple Benefit Ranking])</f>
        <v>Project does not deliver any wider benefits</v>
      </c>
      <c r="BN73" s="252">
        <f>_xlfn.XLOOKUP(FMP_Ranking[[#This Row],[FMP ID]],RawData[FMP_ID],RawData[Score 10])</f>
        <v>0</v>
      </c>
      <c r="BO73">
        <f>_xlfn.XLOOKUP(FMP_Ranking[[#This Row],[FMP ID]],RawData[FMP_ID],RawData[O&amp;M Cost (Annual)])</f>
        <v>14000</v>
      </c>
      <c r="BP73" t="str">
        <f>_xlfn.XLOOKUP(FMP_Ranking[[#This Row],[FMP ID]],RawData[FMP_ID],RawData[Operations and Maintenance Ranking])</f>
        <v>Project requires regular, ongoing operation and maintenance; and/or O&amp;M requirements are well defined (Regular);</v>
      </c>
      <c r="BQ73">
        <f>_xlfn.XLOOKUP(FMP_Ranking[[#This Row],[FMP ID]],RawData[FMP_ID],RawData[Score 11])</f>
        <v>7</v>
      </c>
      <c r="BR73" s="250" t="str">
        <f>_xlfn.XLOOKUP(FMP_Ranking[[#This Row],[FMP ID]],RawData[FMP_ID],RawData[Administrative, Regulatory and Other Obstacle Ranking])</f>
        <v>Project has few administrative, regulatory and implementation limitations / requirements</v>
      </c>
      <c r="BS73" s="252">
        <f>_xlfn.XLOOKUP(FMP_Ranking[[#This Row],[FMP ID]],RawData[FMP_ID],RawData[Score 12])</f>
        <v>10</v>
      </c>
      <c r="BT73" t="str">
        <f>_xlfn.XLOOKUP(FMP_Ranking[[#This Row],[FMP ID]],RawData[FMP_ID],RawData[Environmental Benefit Ranking])</f>
        <v>Project does not provide any environmental benefits</v>
      </c>
      <c r="BU73">
        <f>_xlfn.XLOOKUP(FMP_Ranking[[#This Row],[FMP ID]],RawData[FMP_ID],RawData[Score 13])</f>
        <v>0</v>
      </c>
      <c r="BV73" s="250" t="str">
        <f>_xlfn.XLOOKUP(FMP_Ranking[[#This Row],[FMP ID]],RawData[FMP_ID],RawData[Environmental Impact Ranking])</f>
        <v>Project will have adverse environmental impacts in 1 environmental category</v>
      </c>
      <c r="BW73" s="252">
        <f>_xlfn.XLOOKUP(FMP_Ranking[[#This Row],[FMP ID]],RawData[FMP_ID],RawData[Score 14])</f>
        <v>6</v>
      </c>
      <c r="BX73">
        <f>_xlfn.XLOOKUP(FMP_Ranking[[#This Row],[FMP ID]],RawData[FMP_ID],RawData[Traffic Count for LWC Project])</f>
        <v>0</v>
      </c>
      <c r="BY73"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73">
        <f>_xlfn.XLOOKUP(FMP_Ranking[[#This Row],[FMP ID]],RawData[FMP_ID],RawData[Score 15])</f>
        <v>4</v>
      </c>
      <c r="CA73" s="250"/>
      <c r="CB73"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5.5469689394544215</v>
      </c>
      <c r="CC73" s="263">
        <f>_xlfn.RANK.EQ(FMP_Ranking[[#This Row],[Weighted Score Based on Normalized Reported Factors]],FMP_Ranking[Weighted Score Based on Normalized Reported Factors],0)</f>
        <v>65</v>
      </c>
      <c r="CD73"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55</v>
      </c>
      <c r="CE73"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10.000000000000002</v>
      </c>
      <c r="CF73">
        <f>_xlfn.RANK.EQ(FMP_Ranking[[#This Row],[Project Details Weighted Score]],FMP_Ranking[Project Details Weighted Score],0)</f>
        <v>75</v>
      </c>
      <c r="CG73" s="262">
        <f>FMP_Ranking[[#This Row],[Project Details Weighted Score]]+FMP_Ranking[[#This Row],[Weighted Score Based on Normalized Reported Factors]]</f>
        <v>15.546968939454423</v>
      </c>
      <c r="CH73" s="245">
        <f>_xlfn.RANK.EQ(FMP_Ranking[[#This Row],[Total Score]],FMP_Ranking[Total Score],0)</f>
        <v>67</v>
      </c>
      <c r="CI73"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5.5469689394544215</v>
      </c>
      <c r="CJ73" s="239"/>
      <c r="CK73" s="239"/>
      <c r="CT73"/>
    </row>
    <row r="74" spans="1:98" ht="12" customHeight="1" x14ac:dyDescent="0.25">
      <c r="A74" t="s">
        <v>1308</v>
      </c>
      <c r="B74">
        <f>_xlfn.XLOOKUP(FMP_Ranking[[#This Row],[FMP ID]],RawData[FMP_ID],RawData[RFPG_NUM])</f>
        <v>10</v>
      </c>
      <c r="C74" t="str">
        <f>_xlfn.XLOOKUP(FMP_Ranking[[#This Row],[FMP ID]],RawData[FMP_ID],RawData[FMP_NAME])</f>
        <v>Cameron Road Crossing Improvements</v>
      </c>
      <c r="D74" t="str">
        <f>_xlfn.XLOOKUP(FMP_Ranking[[#This Row],[FMP ID]],RawData[FMP_ID],RawData[FMP_DESCR])</f>
        <v xml:space="preserve">Six 50 FT span bridge, 1520 LF raised road, channel grading and widening
</v>
      </c>
      <c r="E74" s="247">
        <f>_xlfn.XLOOKUP(FMP_Ranking[[#This Row],[FMP ID]],RawData[FMP_ID],RawData[FMP_COST])</f>
        <v>2860000</v>
      </c>
      <c r="F74" s="344" t="str">
        <f>_xlfn.XLOOKUP(FMP_Ranking[[#This Row],[FMP ID]],RawData[FMP_ID],RawData[EMER_NEED])</f>
        <v>No</v>
      </c>
      <c r="G74" s="252">
        <f>IF(FMP_Ranking[[#This Row],[Emergency Need Raw]]="Yes",10,0)</f>
        <v>0</v>
      </c>
      <c r="H74" s="245">
        <f>_xlfn.XLOOKUP(FMP_Ranking[[#This Row],[FMP ID]],RawData[FMP_ID],RawData[STRUCT_100])</f>
        <v>130</v>
      </c>
      <c r="I74" s="245">
        <f>_xlfn.XLOOKUP(FMP_Ranking[[#This Row],[FMP ID]],RawData[FMP_ID],RawData[RES_STRUCT100])</f>
        <v>54</v>
      </c>
      <c r="J74">
        <f>_xlfn.XLOOKUP(FMP_Ranking[[#This Row],[FMP ID]],RawData[FMP_ID],RawData[POP100])</f>
        <v>207</v>
      </c>
      <c r="K74" s="245">
        <f>_xlfn.XLOOKUP(FMP_Ranking[[#This Row],[FMP ID]],RawData[FMP_ID],RawData[CRITFAC100])</f>
        <v>0</v>
      </c>
      <c r="L74">
        <f>_xlfn.XLOOKUP(FMP_Ranking[[#This Row],[FMP ID]],RawData[FMP_ID],RawData[LWC])</f>
        <v>2</v>
      </c>
      <c r="M74" s="245">
        <f>_xlfn.XLOOKUP(FMP_Ranking[[#This Row],[FMP ID]],RawData[FMP_ID],RawData[ROADCLS])</f>
        <v>0</v>
      </c>
      <c r="N74">
        <f>_xlfn.XLOOKUP(FMP_Ranking[[#This Row],[FMP ID]],RawData[FMP_ID],RawData[ROAD_MILES100])</f>
        <v>4.3721222877502441</v>
      </c>
      <c r="O74" s="245">
        <f>_xlfn.XLOOKUP(FMP_Ranking[[#This Row],[FMP ID]],RawData[FMP_ID],RawData[FARMACRE100])</f>
        <v>1388.7685546875</v>
      </c>
      <c r="P74">
        <f>_xlfn.XLOOKUP(FMP_Ranking[[#This Row],[FMP ID]],RawData[FMP_ID],RawData[REDSTRUCT100])</f>
        <v>0</v>
      </c>
      <c r="Q74" s="245">
        <f>_xlfn.XLOOKUP(FMP_Ranking[[#This Row],[FMP ID]],RawData[FMP_ID],RawData[REMSTRC100])</f>
        <v>0</v>
      </c>
      <c r="R74" s="258">
        <f>IF(FMP_Ranking[[#This Row],[Structures 100 Raw]]=0,0,(IF(FMP_Ranking[[#This Row],[Removed Structures 100 Raw]]&gt;FMP_Ranking[[#This Row],[Structures 100 Raw]],100,FMP_Ranking[[#This Row],[Removed Structures 100 Raw]]/FMP_Ranking[[#This Row],[Structures 100 Raw]]*100)))</f>
        <v>0</v>
      </c>
      <c r="S74" s="245">
        <f>_xlfn.XLOOKUP(FMP_Ranking[[#This Row],[FMP ID]],RawData[FMP_ID],RawData[REMRESSTRC100])</f>
        <v>0</v>
      </c>
      <c r="T74" s="245">
        <f>_xlfn.XLOOKUP(FMP_Ranking[[#This Row],[FMP ID]],RawData[FMP_ID],RawData[REMPOP100])</f>
        <v>0</v>
      </c>
      <c r="U74">
        <f>_xlfn.XLOOKUP(FMP_Ranking[[#This Row],[FMP ID]],RawData[FMP_ID],RawData[REMCRITFAC100])</f>
        <v>0</v>
      </c>
      <c r="V74" s="245">
        <f>_xlfn.XLOOKUP(FMP_Ranking[[#This Row],[FMP ID]],RawData[FMP_ID],RawData[REMLWC100])</f>
        <v>1</v>
      </c>
      <c r="W74" s="245">
        <f>_xlfn.XLOOKUP(FMP_Ranking[[#This Row],[FMP ID]],RawData[FMP_ID],RawData[REMROADCLS])</f>
        <v>0</v>
      </c>
      <c r="X74">
        <f>_xlfn.XLOOKUP(FMP_Ranking[[#This Row],[FMP ID]],RawData[FMP_ID],RawData[REMRDLEN100])</f>
        <v>1</v>
      </c>
      <c r="Y74" s="245">
        <f>_xlfn.XLOOKUP(FMP_Ranking[[#This Row],[FMP ID]],RawData[FMP_ID],RawData[REMFRMACRE100])</f>
        <v>0</v>
      </c>
      <c r="Z74" s="255">
        <f>_xlfn.XLOOKUP(FMP_Ranking[[#This Row],[FMP ID]],RawData[FMP_ID],RawData[COSTSTRUCT])</f>
        <v>0</v>
      </c>
      <c r="AA74">
        <f>_xlfn.XLOOKUP(FMP_Ranking[[#This Row],[FMP ID]],RawData[FMP_ID],RawData[NATURE])</f>
        <v>0</v>
      </c>
      <c r="AB74" s="250">
        <f>_xlfn.XLOOKUP(FMP_Ranking[[#This Row],[FMP ID]],RawData[FMP_ID],RawData[BC_RATIO])</f>
        <v>7.0000000298023224E-2</v>
      </c>
      <c r="AC74">
        <f>IF(FMP_Ranking[[#This Row],[BCA Raw]]&gt;1,1,0)</f>
        <v>0</v>
      </c>
      <c r="AD74" s="250" t="str">
        <f>_xlfn.XLOOKUP(FMP_Ranking[[#This Row],[FMP ID]],RawData[FMP_ID],RawData[WATER_SUP])</f>
        <v>No</v>
      </c>
      <c r="AE74" s="257">
        <f>IF(FMP_Ranking[[#This Row],[Water Supply Raw]]="Yes",1,0)</f>
        <v>0</v>
      </c>
      <c r="AF74">
        <f>_xlfn.XLOOKUP(FMP_Ranking[[#This Row],[FMP ID]],RawData[FMP_ID],RawData[Average Flood Depth (100yr)])</f>
        <v>7.8000001907348633</v>
      </c>
      <c r="AG74" s="346" t="str">
        <f>_xlfn.XLOOKUP(FMP_Ranking[[#This Row],[FMP ID]],RawData[FMP_ID],RawData[PREPROJLOS])</f>
        <v>&gt;50% ACE</v>
      </c>
      <c r="AH74">
        <f>_xlfn.XLOOKUP(FMP_Ranking[[#This Row],[FMP ID]],RawData[FMP_ID],RawData[Score 1])</f>
        <v>10</v>
      </c>
      <c r="AI74" s="250">
        <f>_xlfn.XLOOKUP(FMP_Ranking[[#This Row],[FMP ID]],RawData[FMP_ID],RawData[Community Population Served])</f>
        <v>1301000</v>
      </c>
      <c r="AJ74">
        <f>_xlfn.XLOOKUP(FMP_Ranking[[#This Row],[FMP ID]],RawData[FMP_ID],RawData[Flood Plain Population])</f>
        <v>211</v>
      </c>
      <c r="AK74" s="346" t="str">
        <f>_xlfn.XLOOKUP(FMP_Ranking[[#This Row],[FMP ID]],RawData[FMP_ID],RawData[Severity Ranking: Community Need (% Population)])</f>
        <v>&lt;25% of project community affected</v>
      </c>
      <c r="AL74" s="252">
        <f>_xlfn.XLOOKUP(FMP_Ranking[[#This Row],[FMP ID]],RawData[FMP_ID],RawData[Score 2])</f>
        <v>1</v>
      </c>
      <c r="AM74">
        <f>_xlfn.XLOOKUP(FMP_Ranking[[#This Row],[FMP ID]],RawData[FMP_ID],RawData['# of Structures Removed from 1% Annual Chance FP])</f>
        <v>0</v>
      </c>
      <c r="AN74" t="str">
        <f>_xlfn.XLOOKUP(FMP_Ranking[[#This Row],[FMP ID]],RawData[FMP_ID],RawData[Flood Risk Reduction])</f>
        <v>Reduced risk to 0 structures in floodplain</v>
      </c>
      <c r="AO74">
        <f>_xlfn.XLOOKUP(FMP_Ranking[[#This Row],[FMP ID]],RawData[FMP_ID],RawData[[Score 3 ]])</f>
        <v>0</v>
      </c>
      <c r="AP74" s="250">
        <f>_xlfn.XLOOKUP(FMP_Ranking[[#This Row],[FMP ID]],RawData[FMP_ID],RawData['# of Structures with Reduced 1% Annual Chance Flood Risk])</f>
        <v>0</v>
      </c>
      <c r="AQ74">
        <f>_xlfn.XLOOKUP(FMP_Ranking[[#This Row],[FMP ID]],RawData[FMP_ID],RawData[Pre-Project Damage $])</f>
        <v>0</v>
      </c>
      <c r="AR74">
        <f>_xlfn.XLOOKUP(FMP_Ranking[[#This Row],[FMP ID]],RawData[FMP_ID],RawData[Post-Project Damage $])</f>
        <v>0</v>
      </c>
      <c r="AS74" t="str">
        <f>_xlfn.XLOOKUP(FMP_Ranking[[#This Row],[FMP ID]],RawData[FMP_ID],RawData[Flood Damage Reduction])</f>
        <v>Flood damage reduction &lt; 25%</v>
      </c>
      <c r="AT74" s="252">
        <f>_xlfn.XLOOKUP(FMP_Ranking[[#This Row],[FMP ID]],RawData[FMP_ID],RawData[Score 4])</f>
        <v>2</v>
      </c>
      <c r="AU74">
        <f>_xlfn.XLOOKUP(FMP_Ranking[[#This Row],[FMP ID]],RawData[FMP_ID],RawData['# of Critical Faciliites Removed from 1% Annual Chance FP])</f>
        <v>0</v>
      </c>
      <c r="AV74" t="str">
        <f>_xlfn.XLOOKUP(FMP_Ranking[[#This Row],[FMP ID]],RawData[FMP_ID],RawData[Reduction in Critical Facilities Flood Risk])</f>
        <v>Reduced risk for 0 structures in floodplain</v>
      </c>
      <c r="AW74">
        <f>_xlfn.XLOOKUP(FMP_Ranking[[#This Row],[FMP ID]],RawData[FMP_ID],RawData[Score 5])</f>
        <v>0</v>
      </c>
      <c r="AX74" s="250">
        <f>_xlfn.XLOOKUP(FMP_Ranking[[#This Row],[FMP ID]],RawData[FMP_ID],RawData[Adjusted Injurt Risk (%)])</f>
        <v>194.6000061035156</v>
      </c>
      <c r="AY74" t="str">
        <f>_xlfn.XLOOKUP(FMP_Ranking[[#This Row],[FMP ID]],RawData[FMP_ID],RawData[Life and Safety Ranking (Injury/Loss of Life)2])</f>
        <v>Life/injury risk percentage &gt;50%</v>
      </c>
      <c r="AZ74" s="252">
        <f>_xlfn.XLOOKUP(FMP_Ranking[[#This Row],[FMP ID]],RawData[FMP_ID],RawData[Score 6])</f>
        <v>10</v>
      </c>
      <c r="BA74">
        <f>_xlfn.XLOOKUP(FMP_Ranking[[#This Row],[FMP ID]],RawData[FMP_ID],RawData[Water Supply Benefit in Acre-Feet])</f>
        <v>0</v>
      </c>
      <c r="BB74" t="str">
        <f>_xlfn.XLOOKUP(FMP_Ranking[[#This Row],[FMP ID]],RawData[FMP_ID],RawData[SourceID])</f>
        <v>N/A</v>
      </c>
      <c r="BC74" t="str">
        <f>_xlfn.XLOOKUP(FMP_Ranking[[#This Row],[FMP ID]],RawData[FMP_ID],RawData[WMS_ID])</f>
        <v>N/A</v>
      </c>
      <c r="BD74" t="str">
        <f>_xlfn.XLOOKUP(FMP_Ranking[[#This Row],[FMP ID]],RawData[FMP_ID],RawData[Water Supply Yield Ranking])</f>
        <v>No impact on water supply</v>
      </c>
      <c r="BE74">
        <f>_xlfn.XLOOKUP(FMP_Ranking[[#This Row],[FMP ID]],RawData[FMP_ID],RawData[Score 7])</f>
        <v>0</v>
      </c>
      <c r="BF74" s="250">
        <f>_xlfn.XLOOKUP(FMP_Ranking[[#This Row],[FMP ID]],RawData[FMP_ID],RawData[SVI])</f>
        <v>0.1311250030994415</v>
      </c>
      <c r="BG74" t="str">
        <f>_xlfn.XLOOKUP(FMP_Ranking[[#This Row],[FMP ID]],RawData[FMP_ID],RawData[Social Vulnerability Ranking])</f>
        <v>SVI between 0.01-0.25 (low vulnerability)</v>
      </c>
      <c r="BH74" s="252">
        <f>_xlfn.XLOOKUP(FMP_Ranking[[#This Row],[FMP ID]],RawData[FMP_ID],RawData[Score 8])</f>
        <v>1</v>
      </c>
      <c r="BI74">
        <f>_xlfn.XLOOKUP(FMP_Ranking[[#This Row],[FMP ID]],RawData[FMP_ID],RawData[% Nature Based Solution by Cost])</f>
        <v>0</v>
      </c>
      <c r="BJ74" t="str">
        <f>_xlfn.XLOOKUP(FMP_Ranking[[#This Row],[FMP ID]],RawData[FMP_ID],RawData[Nature-Based Solutions Ranking])</f>
        <v>&lt;25% of the project cost is nature-based</v>
      </c>
      <c r="BK74">
        <f>_xlfn.XLOOKUP(FMP_Ranking[[#This Row],[FMP ID]],RawData[FMP_ID],RawData[Score 9])</f>
        <v>1</v>
      </c>
      <c r="BL74" s="250" t="str">
        <f>_xlfn.XLOOKUP(FMP_Ranking[[#This Row],[FMP ID]],RawData[FMP_ID],RawData[Multiple Benefits Description])</f>
        <v>N/A</v>
      </c>
      <c r="BM74" t="str">
        <f>_xlfn.XLOOKUP(FMP_Ranking[[#This Row],[FMP ID]],RawData[FMP_ID],RawData[Multiple Benefit Ranking])</f>
        <v>Project does not deliver any wider benefits</v>
      </c>
      <c r="BN74" s="252">
        <f>_xlfn.XLOOKUP(FMP_Ranking[[#This Row],[FMP ID]],RawData[FMP_ID],RawData[Score 10])</f>
        <v>0</v>
      </c>
      <c r="BO74">
        <f>_xlfn.XLOOKUP(FMP_Ranking[[#This Row],[FMP ID]],RawData[FMP_ID],RawData[O&amp;M Cost (Annual)])</f>
        <v>0</v>
      </c>
      <c r="BP74" t="str">
        <f>_xlfn.XLOOKUP(FMP_Ranking[[#This Row],[FMP ID]],RawData[FMP_ID],RawData[Operations and Maintenance Ranking])</f>
        <v>Project requires regular, ongoing operation and maintenance; and/or O&amp;M requirements are well defined (Regular);</v>
      </c>
      <c r="BQ74">
        <f>_xlfn.XLOOKUP(FMP_Ranking[[#This Row],[FMP ID]],RawData[FMP_ID],RawData[Score 11])</f>
        <v>7</v>
      </c>
      <c r="BR74" s="250" t="str">
        <f>_xlfn.XLOOKUP(FMP_Ranking[[#This Row],[FMP ID]],RawData[FMP_ID],RawData[Administrative, Regulatory and Other Obstacle Ranking])</f>
        <v>Project has a typical number of administrative, regulatory and limitations / requirements</v>
      </c>
      <c r="BS74" s="252">
        <f>_xlfn.XLOOKUP(FMP_Ranking[[#This Row],[FMP ID]],RawData[FMP_ID],RawData[Score 12])</f>
        <v>6</v>
      </c>
      <c r="BT74" t="str">
        <f>_xlfn.XLOOKUP(FMP_Ranking[[#This Row],[FMP ID]],RawData[FMP_ID],RawData[Environmental Benefit Ranking])</f>
        <v>Project does not provide any environmental benefits</v>
      </c>
      <c r="BU74">
        <f>_xlfn.XLOOKUP(FMP_Ranking[[#This Row],[FMP ID]],RawData[FMP_ID],RawData[Score 13])</f>
        <v>0</v>
      </c>
      <c r="BV74" s="250" t="str">
        <f>_xlfn.XLOOKUP(FMP_Ranking[[#This Row],[FMP ID]],RawData[FMP_ID],RawData[Environmental Impact Ranking])</f>
        <v>Project has no adverse environmental impacts</v>
      </c>
      <c r="BW74" s="252">
        <f>_xlfn.XLOOKUP(FMP_Ranking[[#This Row],[FMP ID]],RawData[FMP_ID],RawData[Score 14])</f>
        <v>10</v>
      </c>
      <c r="BX74">
        <f>_xlfn.XLOOKUP(FMP_Ranking[[#This Row],[FMP ID]],RawData[FMP_ID],RawData[Traffic Count for LWC Project])</f>
        <v>1561</v>
      </c>
      <c r="BY74"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74">
        <f>_xlfn.XLOOKUP(FMP_Ranking[[#This Row],[FMP ID]],RawData[FMP_ID],RawData[Score 15])</f>
        <v>10</v>
      </c>
      <c r="CA74" s="250"/>
      <c r="CB74"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0.49180353627629753</v>
      </c>
      <c r="CC74" s="263">
        <f>_xlfn.RANK.EQ(FMP_Ranking[[#This Row],[Weighted Score Based on Normalized Reported Factors]],FMP_Ranking[Weighted Score Based on Normalized Reported Factors],0)</f>
        <v>139</v>
      </c>
      <c r="CD74"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58</v>
      </c>
      <c r="CE74"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15</v>
      </c>
      <c r="CF74">
        <f>_xlfn.RANK.EQ(FMP_Ranking[[#This Row],[Project Details Weighted Score]],FMP_Ranking[Project Details Weighted Score],0)</f>
        <v>14</v>
      </c>
      <c r="CG74" s="262">
        <f>FMP_Ranking[[#This Row],[Project Details Weighted Score]]+FMP_Ranking[[#This Row],[Weighted Score Based on Normalized Reported Factors]]</f>
        <v>15.491803536276297</v>
      </c>
      <c r="CH74" s="245">
        <f>_xlfn.RANK.EQ(FMP_Ranking[[#This Row],[Total Score]],FMP_Ranking[Total Score],0)</f>
        <v>68</v>
      </c>
      <c r="CI74"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0.49180353627629753</v>
      </c>
      <c r="CJ74" s="239"/>
      <c r="CK74" s="239"/>
      <c r="CT74"/>
    </row>
    <row r="75" spans="1:98" ht="12" customHeight="1" x14ac:dyDescent="0.25">
      <c r="A75" t="s">
        <v>497</v>
      </c>
      <c r="B75">
        <f>_xlfn.XLOOKUP(FMP_Ranking[[#This Row],[FMP ID]],RawData[FMP_ID],RawData[RFPG_NUM])</f>
        <v>6</v>
      </c>
      <c r="C75" t="str">
        <f>_xlfn.XLOOKUP(FMP_Ranking[[#This Row],[FMP ID]],RawData[FMP_ID],RawData[FMP_NAME])</f>
        <v>Lower Clear Creek &amp; Dickinson Bayou Flood Mitigation Plan - Lower Clear Creek Alternative 3</v>
      </c>
      <c r="D75" t="str">
        <f>_xlfn.XLOOKUP(FMP_Ranking[[#This Row],[FMP ID]],RawData[FMP_ID],RawData[FMP_DESCR])</f>
        <v>The LCC Alt. Combination 3 as proposed as part of the LCCDBFMP (2021), including detention channel benching, a diversion tunnel, capacity improvements, and an auxiliary opening.</v>
      </c>
      <c r="E75" s="247">
        <f>_xlfn.XLOOKUP(FMP_Ranking[[#This Row],[FMP ID]],RawData[FMP_ID],RawData[FMP_COST])</f>
        <v>1150000000</v>
      </c>
      <c r="F75" s="344" t="str">
        <f>_xlfn.XLOOKUP(FMP_Ranking[[#This Row],[FMP ID]],RawData[FMP_ID],RawData[EMER_NEED])</f>
        <v>No</v>
      </c>
      <c r="G75" s="252">
        <f>IF(FMP_Ranking[[#This Row],[Emergency Need Raw]]="Yes",10,0)</f>
        <v>0</v>
      </c>
      <c r="H75" s="245">
        <f>_xlfn.XLOOKUP(FMP_Ranking[[#This Row],[FMP ID]],RawData[FMP_ID],RawData[STRUCT_100])</f>
        <v>3642</v>
      </c>
      <c r="I75" s="245">
        <f>_xlfn.XLOOKUP(FMP_Ranking[[#This Row],[FMP ID]],RawData[FMP_ID],RawData[RES_STRUCT100])</f>
        <v>3035</v>
      </c>
      <c r="J75">
        <f>_xlfn.XLOOKUP(FMP_Ranking[[#This Row],[FMP ID]],RawData[FMP_ID],RawData[POP100])</f>
        <v>15959</v>
      </c>
      <c r="K75" s="245">
        <f>_xlfn.XLOOKUP(FMP_Ranking[[#This Row],[FMP ID]],RawData[FMP_ID],RawData[CRITFAC100])</f>
        <v>18</v>
      </c>
      <c r="L75">
        <f>_xlfn.XLOOKUP(FMP_Ranking[[#This Row],[FMP ID]],RawData[FMP_ID],RawData[LWC])</f>
        <v>9</v>
      </c>
      <c r="M75" s="245">
        <f>_xlfn.XLOOKUP(FMP_Ranking[[#This Row],[FMP ID]],RawData[FMP_ID],RawData[ROADCLS])</f>
        <v>9</v>
      </c>
      <c r="N75">
        <f>_xlfn.XLOOKUP(FMP_Ranking[[#This Row],[FMP ID]],RawData[FMP_ID],RawData[ROAD_MILES100])</f>
        <v>118.61924743652339</v>
      </c>
      <c r="O75" s="245">
        <f>_xlfn.XLOOKUP(FMP_Ranking[[#This Row],[FMP ID]],RawData[FMP_ID],RawData[FARMACRE100])</f>
        <v>130.57830810546881</v>
      </c>
      <c r="P75">
        <f>_xlfn.XLOOKUP(FMP_Ranking[[#This Row],[FMP ID]],RawData[FMP_ID],RawData[REDSTRUCT100])</f>
        <v>1358</v>
      </c>
      <c r="Q75" s="245">
        <f>_xlfn.XLOOKUP(FMP_Ranking[[#This Row],[FMP ID]],RawData[FMP_ID],RawData[REMSTRC100])</f>
        <v>911</v>
      </c>
      <c r="R75" s="258">
        <f>IF(FMP_Ranking[[#This Row],[Structures 100 Raw]]=0,0,(IF(FMP_Ranking[[#This Row],[Removed Structures 100 Raw]]&gt;FMP_Ranking[[#This Row],[Structures 100 Raw]],100,FMP_Ranking[[#This Row],[Removed Structures 100 Raw]]/FMP_Ranking[[#This Row],[Structures 100 Raw]]*100)))</f>
        <v>25.013728720483254</v>
      </c>
      <c r="S75" s="245">
        <f>_xlfn.XLOOKUP(FMP_Ranking[[#This Row],[FMP ID]],RawData[FMP_ID],RawData[REMRESSTRC100])</f>
        <v>835</v>
      </c>
      <c r="T75" s="245">
        <f>_xlfn.XLOOKUP(FMP_Ranking[[#This Row],[FMP ID]],RawData[FMP_ID],RawData[REMPOP100])</f>
        <v>3653</v>
      </c>
      <c r="U75">
        <f>_xlfn.XLOOKUP(FMP_Ranking[[#This Row],[FMP ID]],RawData[FMP_ID],RawData[REMCRITFAC100])</f>
        <v>8</v>
      </c>
      <c r="V75" s="245">
        <f>_xlfn.XLOOKUP(FMP_Ranking[[#This Row],[FMP ID]],RawData[FMP_ID],RawData[REMLWC100])</f>
        <v>1</v>
      </c>
      <c r="W75" s="245">
        <f>_xlfn.XLOOKUP(FMP_Ranking[[#This Row],[FMP ID]],RawData[FMP_ID],RawData[REMROADCLS])</f>
        <v>1</v>
      </c>
      <c r="X75">
        <f>_xlfn.XLOOKUP(FMP_Ranking[[#This Row],[FMP ID]],RawData[FMP_ID],RawData[REMRDLEN100])</f>
        <v>26</v>
      </c>
      <c r="Y75" s="245">
        <f>_xlfn.XLOOKUP(FMP_Ranking[[#This Row],[FMP ID]],RawData[FMP_ID],RawData[REMFRMACRE100])</f>
        <v>16.10678863525391</v>
      </c>
      <c r="Z75" s="255">
        <f>_xlfn.XLOOKUP(FMP_Ranking[[#This Row],[FMP ID]],RawData[FMP_ID],RawData[COSTSTRUCT])</f>
        <v>1262349.125</v>
      </c>
      <c r="AA75">
        <f>_xlfn.XLOOKUP(FMP_Ranking[[#This Row],[FMP ID]],RawData[FMP_ID],RawData[NATURE])</f>
        <v>0</v>
      </c>
      <c r="AB75" s="250">
        <f>_xlfn.XLOOKUP(FMP_Ranking[[#This Row],[FMP ID]],RawData[FMP_ID],RawData[BC_RATIO])</f>
        <v>5.9999998658895493E-2</v>
      </c>
      <c r="AC75">
        <f>IF(FMP_Ranking[[#This Row],[BCA Raw]]&gt;1,1,0)</f>
        <v>0</v>
      </c>
      <c r="AD75" s="250" t="str">
        <f>_xlfn.XLOOKUP(FMP_Ranking[[#This Row],[FMP ID]],RawData[FMP_ID],RawData[WATER_SUP])</f>
        <v>No</v>
      </c>
      <c r="AE75" s="257">
        <f>IF(FMP_Ranking[[#This Row],[Water Supply Raw]]="Yes",1,0)</f>
        <v>0</v>
      </c>
      <c r="AF75">
        <f>_xlfn.XLOOKUP(FMP_Ranking[[#This Row],[FMP ID]],RawData[FMP_ID],RawData[Average Flood Depth (100yr)])</f>
        <v>1.029000043869019</v>
      </c>
      <c r="AG75" s="346">
        <f>_xlfn.XLOOKUP(FMP_Ranking[[#This Row],[FMP ID]],RawData[FMP_ID],RawData[PREPROJLOS])</f>
        <v>0</v>
      </c>
      <c r="AH75">
        <f>_xlfn.XLOOKUP(FMP_Ranking[[#This Row],[FMP ID]],RawData[FMP_ID],RawData[Score 1])</f>
        <v>6</v>
      </c>
      <c r="AI75" s="250">
        <f>_xlfn.XLOOKUP(FMP_Ranking[[#This Row],[FMP ID]],RawData[FMP_ID],RawData[Community Population Served])</f>
        <v>5453858</v>
      </c>
      <c r="AJ75">
        <f>_xlfn.XLOOKUP(FMP_Ranking[[#This Row],[FMP ID]],RawData[FMP_ID],RawData[Flood Plain Population])</f>
        <v>15959</v>
      </c>
      <c r="AK75" s="346" t="str">
        <f>_xlfn.XLOOKUP(FMP_Ranking[[#This Row],[FMP ID]],RawData[FMP_ID],RawData[Severity Ranking: Community Need (% Population)])</f>
        <v>&lt;25% of project community affected</v>
      </c>
      <c r="AL75" s="252">
        <f>_xlfn.XLOOKUP(FMP_Ranking[[#This Row],[FMP ID]],RawData[FMP_ID],RawData[Score 2])</f>
        <v>1</v>
      </c>
      <c r="AM75">
        <f>_xlfn.XLOOKUP(FMP_Ranking[[#This Row],[FMP ID]],RawData[FMP_ID],RawData['# of Structures Removed from 1% Annual Chance FP])</f>
        <v>911</v>
      </c>
      <c r="AN75" t="str">
        <f>_xlfn.XLOOKUP(FMP_Ranking[[#This Row],[FMP ID]],RawData[FMP_ID],RawData[Flood Risk Reduction])</f>
        <v>Reduced risk to &lt;50% of structures in floodplain</v>
      </c>
      <c r="AO75">
        <f>_xlfn.XLOOKUP(FMP_Ranking[[#This Row],[FMP ID]],RawData[FMP_ID],RawData[[Score 3 ]])</f>
        <v>4</v>
      </c>
      <c r="AP75" s="250">
        <f>_xlfn.XLOOKUP(FMP_Ranking[[#This Row],[FMP ID]],RawData[FMP_ID],RawData['# of Structures with Reduced 1% Annual Chance Flood Risk])</f>
        <v>3642</v>
      </c>
      <c r="AQ75">
        <f>_xlfn.XLOOKUP(FMP_Ranking[[#This Row],[FMP ID]],RawData[FMP_ID],RawData[Pre-Project Damage $])</f>
        <v>1364856832</v>
      </c>
      <c r="AR75">
        <f>_xlfn.XLOOKUP(FMP_Ranking[[#This Row],[FMP ID]],RawData[FMP_ID],RawData[Post-Project Damage $])</f>
        <v>1225237888</v>
      </c>
      <c r="AS75" t="str">
        <f>_xlfn.XLOOKUP(FMP_Ranking[[#This Row],[FMP ID]],RawData[FMP_ID],RawData[Flood Damage Reduction])</f>
        <v>Flood damage reduction &lt; 25%</v>
      </c>
      <c r="AT75" s="252">
        <f>_xlfn.XLOOKUP(FMP_Ranking[[#This Row],[FMP ID]],RawData[FMP_ID],RawData[Score 4])</f>
        <v>2</v>
      </c>
      <c r="AU75">
        <f>_xlfn.XLOOKUP(FMP_Ranking[[#This Row],[FMP ID]],RawData[FMP_ID],RawData['# of Critical Faciliites Removed from 1% Annual Chance FP])</f>
        <v>8</v>
      </c>
      <c r="AV75" t="str">
        <f>_xlfn.XLOOKUP(FMP_Ranking[[#This Row],[FMP ID]],RawData[FMP_ID],RawData[Reduction in Critical Facilities Flood Risk])</f>
        <v>Reduced risk for &lt;50% of critical facilities in floodplain</v>
      </c>
      <c r="AW75">
        <f>_xlfn.XLOOKUP(FMP_Ranking[[#This Row],[FMP ID]],RawData[FMP_ID],RawData[Score 5])</f>
        <v>4</v>
      </c>
      <c r="AX75" s="250">
        <f>_xlfn.XLOOKUP(FMP_Ranking[[#This Row],[FMP ID]],RawData[FMP_ID],RawData[Adjusted Injurt Risk (%)])</f>
        <v>9.0869998931884766</v>
      </c>
      <c r="AY75" t="str">
        <f>_xlfn.XLOOKUP(FMP_Ranking[[#This Row],[FMP ID]],RawData[FMP_ID],RawData[Life and Safety Ranking (Injury/Loss of Life)2])</f>
        <v>Life/injury risk percentage &lt;20%</v>
      </c>
      <c r="AZ75" s="252">
        <f>_xlfn.XLOOKUP(FMP_Ranking[[#This Row],[FMP ID]],RawData[FMP_ID],RawData[Score 6])</f>
        <v>2</v>
      </c>
      <c r="BA75">
        <f>_xlfn.XLOOKUP(FMP_Ranking[[#This Row],[FMP ID]],RawData[FMP_ID],RawData[Water Supply Benefit in Acre-Feet])</f>
        <v>0</v>
      </c>
      <c r="BB75">
        <f>_xlfn.XLOOKUP(FMP_Ranking[[#This Row],[FMP ID]],RawData[FMP_ID],RawData[SourceID])</f>
        <v>0</v>
      </c>
      <c r="BC75">
        <f>_xlfn.XLOOKUP(FMP_Ranking[[#This Row],[FMP ID]],RawData[FMP_ID],RawData[WMS_ID])</f>
        <v>0</v>
      </c>
      <c r="BD75" t="str">
        <f>_xlfn.XLOOKUP(FMP_Ranking[[#This Row],[FMP ID]],RawData[FMP_ID],RawData[Water Supply Yield Ranking])</f>
        <v>No impact on water supply</v>
      </c>
      <c r="BE75">
        <f>_xlfn.XLOOKUP(FMP_Ranking[[#This Row],[FMP ID]],RawData[FMP_ID],RawData[Score 7])</f>
        <v>0</v>
      </c>
      <c r="BF75" s="250">
        <f>_xlfn.XLOOKUP(FMP_Ranking[[#This Row],[FMP ID]],RawData[FMP_ID],RawData[SVI])</f>
        <v>0.33195599913597112</v>
      </c>
      <c r="BG75" t="str">
        <f>_xlfn.XLOOKUP(FMP_Ranking[[#This Row],[FMP ID]],RawData[FMP_ID],RawData[Social Vulnerability Ranking])</f>
        <v>SVI between 0.25-0.5 (low to moderate vulnerability)</v>
      </c>
      <c r="BH75" s="252">
        <f>_xlfn.XLOOKUP(FMP_Ranking[[#This Row],[FMP ID]],RawData[FMP_ID],RawData[Score 8])</f>
        <v>4</v>
      </c>
      <c r="BI75">
        <f>_xlfn.XLOOKUP(FMP_Ranking[[#This Row],[FMP ID]],RawData[FMP_ID],RawData[% Nature Based Solution by Cost])</f>
        <v>0</v>
      </c>
      <c r="BJ75" t="str">
        <f>_xlfn.XLOOKUP(FMP_Ranking[[#This Row],[FMP ID]],RawData[FMP_ID],RawData[Nature-Based Solutions Ranking])</f>
        <v>&lt;25% of the project cost is nature-based</v>
      </c>
      <c r="BK75">
        <f>_xlfn.XLOOKUP(FMP_Ranking[[#This Row],[FMP ID]],RawData[FMP_ID],RawData[Score 9])</f>
        <v>1</v>
      </c>
      <c r="BL75" s="250" t="str">
        <f>_xlfn.XLOOKUP(FMP_Ranking[[#This Row],[FMP ID]],RawData[FMP_ID],RawData[Multiple Benefits Description])</f>
        <v>None</v>
      </c>
      <c r="BM75" t="str">
        <f>_xlfn.XLOOKUP(FMP_Ranking[[#This Row],[FMP ID]],RawData[FMP_ID],RawData[Multiple Benefit Ranking])</f>
        <v>Project delivers benefits in 3 wider benefit categories</v>
      </c>
      <c r="BN75" s="252">
        <f>_xlfn.XLOOKUP(FMP_Ranking[[#This Row],[FMP ID]],RawData[FMP_ID],RawData[Score 10])</f>
        <v>7</v>
      </c>
      <c r="BO75">
        <f>_xlfn.XLOOKUP(FMP_Ranking[[#This Row],[FMP ID]],RawData[FMP_ID],RawData[O&amp;M Cost (Annual)])</f>
        <v>0</v>
      </c>
      <c r="BP75" t="str">
        <f>_xlfn.XLOOKUP(FMP_Ranking[[#This Row],[FMP ID]],RawData[FMP_ID],RawData[Operations and Maintenance Ranking])</f>
        <v>Project will require ongoing operation and maintenance outside of the owner’s regular maintenance practices;  long-term O&amp;M requirements are undefined; and/or high annual O&amp;M cost &gt; 1% of project (high);</v>
      </c>
      <c r="BQ75">
        <f>_xlfn.XLOOKUP(FMP_Ranking[[#This Row],[FMP ID]],RawData[FMP_ID],RawData[Score 11])</f>
        <v>4</v>
      </c>
      <c r="BR75" s="250" t="str">
        <f>_xlfn.XLOOKUP(FMP_Ranking[[#This Row],[FMP ID]],RawData[FMP_ID],RawData[Administrative, Regulatory and Other Obstacle Ranking])</f>
        <v>Project has a high number of administrative, regulatory and limitations / requirements</v>
      </c>
      <c r="BS75" s="252">
        <f>_xlfn.XLOOKUP(FMP_Ranking[[#This Row],[FMP ID]],RawData[FMP_ID],RawData[Score 12])</f>
        <v>2</v>
      </c>
      <c r="BT75" t="str">
        <f>_xlfn.XLOOKUP(FMP_Ranking[[#This Row],[FMP ID]],RawData[FMP_ID],RawData[Environmental Benefit Ranking])</f>
        <v xml:space="preserve">Project will deliver a moderate level of environmental benefits (2-3 categories) </v>
      </c>
      <c r="BU75">
        <f>_xlfn.XLOOKUP(FMP_Ranking[[#This Row],[FMP ID]],RawData[FMP_ID],RawData[Score 13])</f>
        <v>6</v>
      </c>
      <c r="BV75" s="250" t="str">
        <f>_xlfn.XLOOKUP(FMP_Ranking[[#This Row],[FMP ID]],RawData[FMP_ID],RawData[Environmental Impact Ranking])</f>
        <v>Project has no adverse environmental impacts</v>
      </c>
      <c r="BW75" s="252">
        <f>_xlfn.XLOOKUP(FMP_Ranking[[#This Row],[FMP ID]],RawData[FMP_ID],RawData[Score 14])</f>
        <v>10</v>
      </c>
      <c r="BX75">
        <f>_xlfn.XLOOKUP(FMP_Ranking[[#This Row],[FMP ID]],RawData[FMP_ID],RawData[Traffic Count for LWC Project])</f>
        <v>0</v>
      </c>
      <c r="BY75"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75">
        <f>_xlfn.XLOOKUP(FMP_Ranking[[#This Row],[FMP ID]],RawData[FMP_ID],RawData[Score 15])</f>
        <v>4</v>
      </c>
      <c r="CA75" s="250"/>
      <c r="CB75"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4.6145114172831283</v>
      </c>
      <c r="CC75" s="263">
        <f>_xlfn.RANK.EQ(FMP_Ranking[[#This Row],[Weighted Score Based on Normalized Reported Factors]],FMP_Ranking[Weighted Score Based on Normalized Reported Factors],0)</f>
        <v>74</v>
      </c>
      <c r="CD75"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57</v>
      </c>
      <c r="CE75"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10.750000000000002</v>
      </c>
      <c r="CF75">
        <f>_xlfn.RANK.EQ(FMP_Ranking[[#This Row],[Project Details Weighted Score]],FMP_Ranking[Project Details Weighted Score],0)</f>
        <v>68</v>
      </c>
      <c r="CG75" s="262">
        <f>FMP_Ranking[[#This Row],[Project Details Weighted Score]]+FMP_Ranking[[#This Row],[Weighted Score Based on Normalized Reported Factors]]</f>
        <v>15.364511417283129</v>
      </c>
      <c r="CH75" s="245">
        <f>_xlfn.RANK.EQ(FMP_Ranking[[#This Row],[Total Score]],FMP_Ranking[Total Score],0)</f>
        <v>69</v>
      </c>
      <c r="CI75"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4.6145114172831283</v>
      </c>
      <c r="CJ75" s="239"/>
      <c r="CK75" s="239"/>
      <c r="CT75"/>
    </row>
    <row r="76" spans="1:98" ht="12" customHeight="1" x14ac:dyDescent="0.25">
      <c r="A76" t="s">
        <v>1843</v>
      </c>
      <c r="B76">
        <f>_xlfn.XLOOKUP(FMP_Ranking[[#This Row],[FMP ID]],RawData[FMP_ID],RawData[RFPG_NUM])</f>
        <v>14</v>
      </c>
      <c r="C76" t="str">
        <f>_xlfn.XLOOKUP(FMP_Ranking[[#This Row],[FMP ID]],RawData[FMP_ID],RawData[FMP_NAME])</f>
        <v>SSA4</v>
      </c>
      <c r="D76" t="str">
        <f>_xlfn.XLOOKUP(FMP_Ranking[[#This Row],[FMP ID]],RawData[FMP_ID],RawData[FMP_DESCR])</f>
        <v>Detention Basin SSA4</v>
      </c>
      <c r="E76" s="247">
        <f>_xlfn.XLOOKUP(FMP_Ranking[[#This Row],[FMP ID]],RawData[FMP_ID],RawData[FMP_COST])</f>
        <v>14744000</v>
      </c>
      <c r="F76" s="344" t="str">
        <f>_xlfn.XLOOKUP(FMP_Ranking[[#This Row],[FMP ID]],RawData[FMP_ID],RawData[EMER_NEED])</f>
        <v>No</v>
      </c>
      <c r="G76" s="252">
        <f>IF(FMP_Ranking[[#This Row],[Emergency Need Raw]]="Yes",10,0)</f>
        <v>0</v>
      </c>
      <c r="H76" s="245">
        <f>_xlfn.XLOOKUP(FMP_Ranking[[#This Row],[FMP ID]],RawData[FMP_ID],RawData[STRUCT_100])</f>
        <v>185</v>
      </c>
      <c r="I76" s="245">
        <f>_xlfn.XLOOKUP(FMP_Ranking[[#This Row],[FMP ID]],RawData[FMP_ID],RawData[RES_STRUCT100])</f>
        <v>139</v>
      </c>
      <c r="J76">
        <f>_xlfn.XLOOKUP(FMP_Ranking[[#This Row],[FMP ID]],RawData[FMP_ID],RawData[POP100])</f>
        <v>564</v>
      </c>
      <c r="K76" s="245">
        <f>_xlfn.XLOOKUP(FMP_Ranking[[#This Row],[FMP ID]],RawData[FMP_ID],RawData[CRITFAC100])</f>
        <v>1</v>
      </c>
      <c r="L76">
        <f>_xlfn.XLOOKUP(FMP_Ranking[[#This Row],[FMP ID]],RawData[FMP_ID],RawData[LWC])</f>
        <v>0</v>
      </c>
      <c r="M76" s="245">
        <f>_xlfn.XLOOKUP(FMP_Ranking[[#This Row],[FMP ID]],RawData[FMP_ID],RawData[ROADCLS])</f>
        <v>32</v>
      </c>
      <c r="N76">
        <f>_xlfn.XLOOKUP(FMP_Ranking[[#This Row],[FMP ID]],RawData[FMP_ID],RawData[ROAD_MILES100])</f>
        <v>3.6800000667572021</v>
      </c>
      <c r="O76" s="245">
        <f>_xlfn.XLOOKUP(FMP_Ranking[[#This Row],[FMP ID]],RawData[FMP_ID],RawData[FARMACRE100])</f>
        <v>314.54998779296881</v>
      </c>
      <c r="P76">
        <f>_xlfn.XLOOKUP(FMP_Ranking[[#This Row],[FMP ID]],RawData[FMP_ID],RawData[REDSTRUCT100])</f>
        <v>168</v>
      </c>
      <c r="Q76" s="245">
        <f>_xlfn.XLOOKUP(FMP_Ranking[[#This Row],[FMP ID]],RawData[FMP_ID],RawData[REMSTRC100])</f>
        <v>99</v>
      </c>
      <c r="R76" s="258">
        <f>IF(FMP_Ranking[[#This Row],[Structures 100 Raw]]=0,0,(IF(FMP_Ranking[[#This Row],[Removed Structures 100 Raw]]&gt;FMP_Ranking[[#This Row],[Structures 100 Raw]],100,FMP_Ranking[[#This Row],[Removed Structures 100 Raw]]/FMP_Ranking[[#This Row],[Structures 100 Raw]]*100)))</f>
        <v>53.513513513513509</v>
      </c>
      <c r="S76" s="245">
        <f>_xlfn.XLOOKUP(FMP_Ranking[[#This Row],[FMP ID]],RawData[FMP_ID],RawData[REMRESSTRC100])</f>
        <v>74</v>
      </c>
      <c r="T76" s="245">
        <f>_xlfn.XLOOKUP(FMP_Ranking[[#This Row],[FMP ID]],RawData[FMP_ID],RawData[REMPOP100])</f>
        <v>299</v>
      </c>
      <c r="U76">
        <f>_xlfn.XLOOKUP(FMP_Ranking[[#This Row],[FMP ID]],RawData[FMP_ID],RawData[REMCRITFAC100])</f>
        <v>0</v>
      </c>
      <c r="V76" s="245">
        <f>_xlfn.XLOOKUP(FMP_Ranking[[#This Row],[FMP ID]],RawData[FMP_ID],RawData[REMLWC100])</f>
        <v>0</v>
      </c>
      <c r="W76" s="245">
        <f>_xlfn.XLOOKUP(FMP_Ranking[[#This Row],[FMP ID]],RawData[FMP_ID],RawData[REMROADCLS])</f>
        <v>0</v>
      </c>
      <c r="X76">
        <f>_xlfn.XLOOKUP(FMP_Ranking[[#This Row],[FMP ID]],RawData[FMP_ID],RawData[REMRDLEN100])</f>
        <v>0</v>
      </c>
      <c r="Y76" s="245">
        <f>_xlfn.XLOOKUP(FMP_Ranking[[#This Row],[FMP ID]],RawData[FMP_ID],RawData[REMFRMACRE100])</f>
        <v>0</v>
      </c>
      <c r="Z76" s="255">
        <f>_xlfn.XLOOKUP(FMP_Ranking[[#This Row],[FMP ID]],RawData[FMP_ID],RawData[COSTSTRUCT])</f>
        <v>148929</v>
      </c>
      <c r="AA76">
        <f>_xlfn.XLOOKUP(FMP_Ranking[[#This Row],[FMP ID]],RawData[FMP_ID],RawData[NATURE])</f>
        <v>0</v>
      </c>
      <c r="AB76" s="250">
        <f>_xlfn.XLOOKUP(FMP_Ranking[[#This Row],[FMP ID]],RawData[FMP_ID],RawData[BC_RATIO])</f>
        <v>0.10000000149011611</v>
      </c>
      <c r="AC76">
        <f>IF(FMP_Ranking[[#This Row],[BCA Raw]]&gt;1,1,0)</f>
        <v>0</v>
      </c>
      <c r="AD76" s="250" t="str">
        <f>_xlfn.XLOOKUP(FMP_Ranking[[#This Row],[FMP ID]],RawData[FMP_ID],RawData[WATER_SUP])</f>
        <v>No</v>
      </c>
      <c r="AE76" s="257">
        <f>IF(FMP_Ranking[[#This Row],[Water Supply Raw]]="Yes",1,0)</f>
        <v>0</v>
      </c>
      <c r="AF76">
        <f>_xlfn.XLOOKUP(FMP_Ranking[[#This Row],[FMP ID]],RawData[FMP_ID],RawData[Average Flood Depth (100yr)])</f>
        <v>0.72699999809265137</v>
      </c>
      <c r="AG76" s="346" t="str">
        <f>_xlfn.XLOOKUP(FMP_Ranking[[#This Row],[FMP ID]],RawData[FMP_ID],RawData[PREPROJLOS])</f>
        <v>&lt;1% annual chance</v>
      </c>
      <c r="AH76">
        <f>_xlfn.XLOOKUP(FMP_Ranking[[#This Row],[FMP ID]],RawData[FMP_ID],RawData[Score 1])</f>
        <v>4</v>
      </c>
      <c r="AI76" s="250">
        <f>_xlfn.XLOOKUP(FMP_Ranking[[#This Row],[FMP ID]],RawData[FMP_ID],RawData[Community Population Served])</f>
        <v>39066</v>
      </c>
      <c r="AJ76">
        <f>_xlfn.XLOOKUP(FMP_Ranking[[#This Row],[FMP ID]],RawData[FMP_ID],RawData[Flood Plain Population])</f>
        <v>564</v>
      </c>
      <c r="AK76" s="346" t="str">
        <f>_xlfn.XLOOKUP(FMP_Ranking[[#This Row],[FMP ID]],RawData[FMP_ID],RawData[Severity Ranking: Community Need (% Population)])</f>
        <v>&lt;25% of project community affected</v>
      </c>
      <c r="AL76" s="252">
        <f>_xlfn.XLOOKUP(FMP_Ranking[[#This Row],[FMP ID]],RawData[FMP_ID],RawData[Score 2])</f>
        <v>1</v>
      </c>
      <c r="AM76">
        <f>_xlfn.XLOOKUP(FMP_Ranking[[#This Row],[FMP ID]],RawData[FMP_ID],RawData['# of Structures Removed from 1% Annual Chance FP])</f>
        <v>99</v>
      </c>
      <c r="AN76" t="str">
        <f>_xlfn.XLOOKUP(FMP_Ranking[[#This Row],[FMP ID]],RawData[FMP_ID],RawData[Flood Risk Reduction])</f>
        <v>Reduced risk to &lt;75% of structures in floodplain</v>
      </c>
      <c r="AO76">
        <f>_xlfn.XLOOKUP(FMP_Ranking[[#This Row],[FMP ID]],RawData[FMP_ID],RawData[[Score 3 ]])</f>
        <v>7</v>
      </c>
      <c r="AP76" s="250">
        <f>_xlfn.XLOOKUP(FMP_Ranking[[#This Row],[FMP ID]],RawData[FMP_ID],RawData['# of Structures with Reduced 1% Annual Chance Flood Risk])</f>
        <v>185</v>
      </c>
      <c r="AQ76">
        <f>_xlfn.XLOOKUP(FMP_Ranking[[#This Row],[FMP ID]],RawData[FMP_ID],RawData[Pre-Project Damage $])</f>
        <v>8172542.5</v>
      </c>
      <c r="AR76">
        <f>_xlfn.XLOOKUP(FMP_Ranking[[#This Row],[FMP ID]],RawData[FMP_ID],RawData[Post-Project Damage $])</f>
        <v>2996393.25</v>
      </c>
      <c r="AS76" t="str">
        <f>_xlfn.XLOOKUP(FMP_Ranking[[#This Row],[FMP ID]],RawData[FMP_ID],RawData[Flood Damage Reduction])</f>
        <v>Flood Damage Reduction &gt; 50%</v>
      </c>
      <c r="AT76" s="252">
        <f>_xlfn.XLOOKUP(FMP_Ranking[[#This Row],[FMP ID]],RawData[FMP_ID],RawData[Score 4])</f>
        <v>6</v>
      </c>
      <c r="AU76">
        <f>_xlfn.XLOOKUP(FMP_Ranking[[#This Row],[FMP ID]],RawData[FMP_ID],RawData['# of Critical Faciliites Removed from 1% Annual Chance FP])</f>
        <v>0</v>
      </c>
      <c r="AV76">
        <f>_xlfn.XLOOKUP(FMP_Ranking[[#This Row],[FMP ID]],RawData[FMP_ID],RawData[Reduction in Critical Facilities Flood Risk])</f>
        <v>0</v>
      </c>
      <c r="AW76">
        <f>_xlfn.XLOOKUP(FMP_Ranking[[#This Row],[FMP ID]],RawData[FMP_ID],RawData[Score 5])</f>
        <v>0</v>
      </c>
      <c r="AX76" s="250">
        <f>_xlfn.XLOOKUP(FMP_Ranking[[#This Row],[FMP ID]],RawData[FMP_ID],RawData[Adjusted Injurt Risk (%)])</f>
        <v>4.0317254066467294</v>
      </c>
      <c r="AY76" t="str">
        <f>_xlfn.XLOOKUP(FMP_Ranking[[#This Row],[FMP ID]],RawData[FMP_ID],RawData[Life and Safety Ranking (Injury/Loss of Life)2])</f>
        <v>Life/injury risk percentage &lt;20%</v>
      </c>
      <c r="AZ76" s="252">
        <f>_xlfn.XLOOKUP(FMP_Ranking[[#This Row],[FMP ID]],RawData[FMP_ID],RawData[Score 6])</f>
        <v>0</v>
      </c>
      <c r="BA76">
        <f>_xlfn.XLOOKUP(FMP_Ranking[[#This Row],[FMP ID]],RawData[FMP_ID],RawData[Water Supply Benefit in Acre-Feet])</f>
        <v>0</v>
      </c>
      <c r="BB76">
        <f>_xlfn.XLOOKUP(FMP_Ranking[[#This Row],[FMP ID]],RawData[FMP_ID],RawData[SourceID])</f>
        <v>0</v>
      </c>
      <c r="BC76">
        <f>_xlfn.XLOOKUP(FMP_Ranking[[#This Row],[FMP ID]],RawData[FMP_ID],RawData[WMS_ID])</f>
        <v>0</v>
      </c>
      <c r="BD76" t="str">
        <f>_xlfn.XLOOKUP(FMP_Ranking[[#This Row],[FMP ID]],RawData[FMP_ID],RawData[Water Supply Yield Ranking])</f>
        <v>No impact on water supply</v>
      </c>
      <c r="BE76">
        <f>_xlfn.XLOOKUP(FMP_Ranking[[#This Row],[FMP ID]],RawData[FMP_ID],RawData[Score 7])</f>
        <v>0</v>
      </c>
      <c r="BF76" s="250">
        <f>_xlfn.XLOOKUP(FMP_Ranking[[#This Row],[FMP ID]],RawData[FMP_ID],RawData[SVI])</f>
        <v>0.90200001001358032</v>
      </c>
      <c r="BG76" t="str">
        <f>_xlfn.XLOOKUP(FMP_Ranking[[#This Row],[FMP ID]],RawData[FMP_ID],RawData[Social Vulnerability Ranking])</f>
        <v>SVI between 0.75-1.00 (high vulnerability)</v>
      </c>
      <c r="BH76" s="252">
        <f>_xlfn.XLOOKUP(FMP_Ranking[[#This Row],[FMP ID]],RawData[FMP_ID],RawData[Score 8])</f>
        <v>10</v>
      </c>
      <c r="BI76">
        <f>_xlfn.XLOOKUP(FMP_Ranking[[#This Row],[FMP ID]],RawData[FMP_ID],RawData[% Nature Based Solution by Cost])</f>
        <v>0</v>
      </c>
      <c r="BJ76">
        <f>_xlfn.XLOOKUP(FMP_Ranking[[#This Row],[FMP ID]],RawData[FMP_ID],RawData[Nature-Based Solutions Ranking])</f>
        <v>0</v>
      </c>
      <c r="BK76">
        <f>_xlfn.XLOOKUP(FMP_Ranking[[#This Row],[FMP ID]],RawData[FMP_ID],RawData[Score 9])</f>
        <v>0</v>
      </c>
      <c r="BL76" s="250">
        <f>_xlfn.XLOOKUP(FMP_Ranking[[#This Row],[FMP ID]],RawData[FMP_ID],RawData[Multiple Benefits Description])</f>
        <v>0</v>
      </c>
      <c r="BM76" t="str">
        <f>_xlfn.XLOOKUP(FMP_Ranking[[#This Row],[FMP ID]],RawData[FMP_ID],RawData[Multiple Benefit Ranking])</f>
        <v>Project delivers benefits in only 1 wider benefit category</v>
      </c>
      <c r="BN76" s="252">
        <f>_xlfn.XLOOKUP(FMP_Ranking[[#This Row],[FMP ID]],RawData[FMP_ID],RawData[Score 10])</f>
        <v>1</v>
      </c>
      <c r="BO76">
        <f>_xlfn.XLOOKUP(FMP_Ranking[[#This Row],[FMP ID]],RawData[FMP_ID],RawData[O&amp;M Cost (Annual)])</f>
        <v>10000</v>
      </c>
      <c r="BP76" t="str">
        <f>_xlfn.XLOOKUP(FMP_Ranking[[#This Row],[FMP ID]],RawData[FMP_ID],RawData[Operations and Maintenance Ranking])</f>
        <v>Project requires regular, ongoing operation and maintenance; and/or O&amp;M requirements are well defined (Regular)</v>
      </c>
      <c r="BQ76">
        <f>_xlfn.XLOOKUP(FMP_Ranking[[#This Row],[FMP ID]],RawData[FMP_ID],RawData[Score 11])</f>
        <v>7</v>
      </c>
      <c r="BR76" s="250" t="str">
        <f>_xlfn.XLOOKUP(FMP_Ranking[[#This Row],[FMP ID]],RawData[FMP_ID],RawData[Administrative, Regulatory and Other Obstacle Ranking])</f>
        <v>Project has a typical number of administrative, regulatory and limitations / requirements</v>
      </c>
      <c r="BS76" s="252">
        <f>_xlfn.XLOOKUP(FMP_Ranking[[#This Row],[FMP ID]],RawData[FMP_ID],RawData[Score 12])</f>
        <v>6</v>
      </c>
      <c r="BT76" t="str">
        <f>_xlfn.XLOOKUP(FMP_Ranking[[#This Row],[FMP ID]],RawData[FMP_ID],RawData[Environmental Benefit Ranking])</f>
        <v xml:space="preserve">Project will deliver a moderate level of environmental benefits (benefits in 2-3 categories) </v>
      </c>
      <c r="BU76">
        <f>_xlfn.XLOOKUP(FMP_Ranking[[#This Row],[FMP ID]],RawData[FMP_ID],RawData[Score 13])</f>
        <v>6</v>
      </c>
      <c r="BV76" s="250" t="str">
        <f>_xlfn.XLOOKUP(FMP_Ranking[[#This Row],[FMP ID]],RawData[FMP_ID],RawData[Environmental Impact Ranking])</f>
        <v xml:space="preserve">Project will have adverse environmental impacts in 1 environmental category </v>
      </c>
      <c r="BW76" s="252">
        <f>_xlfn.XLOOKUP(FMP_Ranking[[#This Row],[FMP ID]],RawData[FMP_ID],RawData[Score 14])</f>
        <v>6</v>
      </c>
      <c r="BX76">
        <f>_xlfn.XLOOKUP(FMP_Ranking[[#This Row],[FMP ID]],RawData[FMP_ID],RawData[Traffic Count for LWC Project])</f>
        <v>0</v>
      </c>
      <c r="BY76" t="str">
        <f>_xlfn.XLOOKUP(FMP_Ranking[[#This Row],[FMP ID]],RawData[FMP_ID],RawData[Mobility Ranking])</f>
        <v>Project provides no change to major, minor, or emergency access routes in the project area.</v>
      </c>
      <c r="BZ76">
        <f>_xlfn.XLOOKUP(FMP_Ranking[[#This Row],[FMP ID]],RawData[FMP_ID],RawData[Score 15])</f>
        <v>0</v>
      </c>
      <c r="CA76" s="250"/>
      <c r="CB76"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5.5629036587206064</v>
      </c>
      <c r="CC76" s="263">
        <f>_xlfn.RANK.EQ(FMP_Ranking[[#This Row],[Weighted Score Based on Normalized Reported Factors]],FMP_Ranking[Weighted Score Based on Normalized Reported Factors],0)</f>
        <v>64</v>
      </c>
      <c r="CD76"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54</v>
      </c>
      <c r="CE76"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9.5000000000000018</v>
      </c>
      <c r="CF76">
        <f>_xlfn.RANK.EQ(FMP_Ranking[[#This Row],[Project Details Weighted Score]],FMP_Ranking[Project Details Weighted Score],0)</f>
        <v>82</v>
      </c>
      <c r="CG76" s="262">
        <f>FMP_Ranking[[#This Row],[Project Details Weighted Score]]+FMP_Ranking[[#This Row],[Weighted Score Based on Normalized Reported Factors]]</f>
        <v>15.062903658720607</v>
      </c>
      <c r="CH76" s="245">
        <f>_xlfn.RANK.EQ(FMP_Ranking[[#This Row],[Total Score]],FMP_Ranking[Total Score],0)</f>
        <v>70</v>
      </c>
      <c r="CI76"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5.5629036587206064</v>
      </c>
      <c r="CJ76" s="239"/>
      <c r="CK76" s="239"/>
      <c r="CT76"/>
    </row>
    <row r="77" spans="1:98" ht="12" customHeight="1" x14ac:dyDescent="0.25">
      <c r="A77" t="s">
        <v>944</v>
      </c>
      <c r="B77">
        <f>_xlfn.XLOOKUP(FMP_Ranking[[#This Row],[FMP ID]],RawData[FMP_ID],RawData[RFPG_NUM])</f>
        <v>5</v>
      </c>
      <c r="C77" t="str">
        <f>_xlfn.XLOOKUP(FMP_Ranking[[#This Row],[FMP ID]],RawData[FMP_ID],RawData[FMP_NAME])</f>
        <v>Channel 100-A Concrete Repair</v>
      </c>
      <c r="D77" t="str">
        <f>_xlfn.XLOOKUP(FMP_Ranking[[#This Row],[FMP ID]],RawData[FMP_ID],RawData[FMP_DESCR])</f>
        <v xml:space="preserve">Conduct repairs and install improvements to Channel 100-A located within the city of Beaumont. </v>
      </c>
      <c r="E77" s="247">
        <f>_xlfn.XLOOKUP(FMP_Ranking[[#This Row],[FMP ID]],RawData[FMP_ID],RawData[FMP_COST])</f>
        <v>39570864</v>
      </c>
      <c r="F77" s="344" t="str">
        <f>_xlfn.XLOOKUP(FMP_Ranking[[#This Row],[FMP ID]],RawData[FMP_ID],RawData[EMER_NEED])</f>
        <v>Yes</v>
      </c>
      <c r="G77" s="252">
        <f>IF(FMP_Ranking[[#This Row],[Emergency Need Raw]]="Yes",10,0)</f>
        <v>10</v>
      </c>
      <c r="H77" s="245">
        <f>_xlfn.XLOOKUP(FMP_Ranking[[#This Row],[FMP ID]],RawData[FMP_ID],RawData[STRUCT_100])</f>
        <v>1622</v>
      </c>
      <c r="I77" s="245">
        <f>_xlfn.XLOOKUP(FMP_Ranking[[#This Row],[FMP ID]],RawData[FMP_ID],RawData[RES_STRUCT100])</f>
        <v>1200</v>
      </c>
      <c r="J77">
        <f>_xlfn.XLOOKUP(FMP_Ranking[[#This Row],[FMP ID]],RawData[FMP_ID],RawData[POP100])</f>
        <v>9745</v>
      </c>
      <c r="K77" s="245">
        <f>_xlfn.XLOOKUP(FMP_Ranking[[#This Row],[FMP ID]],RawData[FMP_ID],RawData[CRITFAC100])</f>
        <v>9</v>
      </c>
      <c r="L77">
        <f>_xlfn.XLOOKUP(FMP_Ranking[[#This Row],[FMP ID]],RawData[FMP_ID],RawData[LWC])</f>
        <v>0</v>
      </c>
      <c r="M77" s="245">
        <f>_xlfn.XLOOKUP(FMP_Ranking[[#This Row],[FMP ID]],RawData[FMP_ID],RawData[ROADCLS])</f>
        <v>0</v>
      </c>
      <c r="N77">
        <f>_xlfn.XLOOKUP(FMP_Ranking[[#This Row],[FMP ID]],RawData[FMP_ID],RawData[ROAD_MILES100])</f>
        <v>23.856903076171879</v>
      </c>
      <c r="O77" s="245">
        <f>_xlfn.XLOOKUP(FMP_Ranking[[#This Row],[FMP ID]],RawData[FMP_ID],RawData[FARMACRE100])</f>
        <v>1.6917406320571899</v>
      </c>
      <c r="P77">
        <f>_xlfn.XLOOKUP(FMP_Ranking[[#This Row],[FMP ID]],RawData[FMP_ID],RawData[REDSTRUCT100])</f>
        <v>452</v>
      </c>
      <c r="Q77" s="245">
        <f>_xlfn.XLOOKUP(FMP_Ranking[[#This Row],[FMP ID]],RawData[FMP_ID],RawData[REMSTRC100])</f>
        <v>10</v>
      </c>
      <c r="R77" s="258">
        <f>IF(FMP_Ranking[[#This Row],[Structures 100 Raw]]=0,0,(IF(FMP_Ranking[[#This Row],[Removed Structures 100 Raw]]&gt;FMP_Ranking[[#This Row],[Structures 100 Raw]],100,FMP_Ranking[[#This Row],[Removed Structures 100 Raw]]/FMP_Ranking[[#This Row],[Structures 100 Raw]]*100)))</f>
        <v>0.61652281134401976</v>
      </c>
      <c r="S77" s="245">
        <f>_xlfn.XLOOKUP(FMP_Ranking[[#This Row],[FMP ID]],RawData[FMP_ID],RawData[REMRESSTRC100])</f>
        <v>8</v>
      </c>
      <c r="T77" s="245">
        <f>_xlfn.XLOOKUP(FMP_Ranking[[#This Row],[FMP ID]],RawData[FMP_ID],RawData[REMPOP100])</f>
        <v>53</v>
      </c>
      <c r="U77">
        <f>_xlfn.XLOOKUP(FMP_Ranking[[#This Row],[FMP ID]],RawData[FMP_ID],RawData[REMCRITFAC100])</f>
        <v>0</v>
      </c>
      <c r="V77" s="245">
        <f>_xlfn.XLOOKUP(FMP_Ranking[[#This Row],[FMP ID]],RawData[FMP_ID],RawData[REMLWC100])</f>
        <v>0</v>
      </c>
      <c r="W77" s="245">
        <f>_xlfn.XLOOKUP(FMP_Ranking[[#This Row],[FMP ID]],RawData[FMP_ID],RawData[REMROADCLS])</f>
        <v>0</v>
      </c>
      <c r="X77">
        <f>_xlfn.XLOOKUP(FMP_Ranking[[#This Row],[FMP ID]],RawData[FMP_ID],RawData[REMRDLEN100])</f>
        <v>0</v>
      </c>
      <c r="Y77" s="245">
        <f>_xlfn.XLOOKUP(FMP_Ranking[[#This Row],[FMP ID]],RawData[FMP_ID],RawData[REMFRMACRE100])</f>
        <v>0</v>
      </c>
      <c r="Z77" s="255">
        <f>_xlfn.XLOOKUP(FMP_Ranking[[#This Row],[FMP ID]],RawData[FMP_ID],RawData[COSTSTRUCT])</f>
        <v>1978543.25</v>
      </c>
      <c r="AA77">
        <f>_xlfn.XLOOKUP(FMP_Ranking[[#This Row],[FMP ID]],RawData[FMP_ID],RawData[NATURE])</f>
        <v>0</v>
      </c>
      <c r="AB77" s="250">
        <f>_xlfn.XLOOKUP(FMP_Ranking[[#This Row],[FMP ID]],RawData[FMP_ID],RawData[BC_RATIO])</f>
        <v>11.210000038146971</v>
      </c>
      <c r="AC77">
        <f>IF(FMP_Ranking[[#This Row],[BCA Raw]]&gt;1,1,0)</f>
        <v>1</v>
      </c>
      <c r="AD77" s="250" t="str">
        <f>_xlfn.XLOOKUP(FMP_Ranking[[#This Row],[FMP ID]],RawData[FMP_ID],RawData[WATER_SUP])</f>
        <v>No</v>
      </c>
      <c r="AE77" s="257">
        <f>IF(FMP_Ranking[[#This Row],[Water Supply Raw]]="Yes",1,0)</f>
        <v>0</v>
      </c>
      <c r="AF77">
        <f>_xlfn.XLOOKUP(FMP_Ranking[[#This Row],[FMP ID]],RawData[FMP_ID],RawData[Average Flood Depth (100yr)])</f>
        <v>2.6700000762939449</v>
      </c>
      <c r="AG77" s="346">
        <f>_xlfn.XLOOKUP(FMP_Ranking[[#This Row],[FMP ID]],RawData[FMP_ID],RawData[PREPROJLOS])</f>
        <v>0</v>
      </c>
      <c r="AH77">
        <f>_xlfn.XLOOKUP(FMP_Ranking[[#This Row],[FMP ID]],RawData[FMP_ID],RawData[Score 1])</f>
        <v>8</v>
      </c>
      <c r="AI77" s="250">
        <f>_xlfn.XLOOKUP(FMP_Ranking[[#This Row],[FMP ID]],RawData[FMP_ID],RawData[Community Population Served])</f>
        <v>115282</v>
      </c>
      <c r="AJ77">
        <f>_xlfn.XLOOKUP(FMP_Ranking[[#This Row],[FMP ID]],RawData[FMP_ID],RawData[Flood Plain Population])</f>
        <v>9745</v>
      </c>
      <c r="AK77" s="346" t="str">
        <f>_xlfn.XLOOKUP(FMP_Ranking[[#This Row],[FMP ID]],RawData[FMP_ID],RawData[Severity Ranking: Community Need (% Population)])</f>
        <v>&lt;25% of project community affected</v>
      </c>
      <c r="AL77" s="252">
        <f>_xlfn.XLOOKUP(FMP_Ranking[[#This Row],[FMP ID]],RawData[FMP_ID],RawData[Score 2])</f>
        <v>1</v>
      </c>
      <c r="AM77">
        <f>_xlfn.XLOOKUP(FMP_Ranking[[#This Row],[FMP ID]],RawData[FMP_ID],RawData['# of Structures Removed from 1% Annual Chance FP])</f>
        <v>10</v>
      </c>
      <c r="AN77" t="str">
        <f>_xlfn.XLOOKUP(FMP_Ranking[[#This Row],[FMP ID]],RawData[FMP_ID],RawData[Flood Risk Reduction])</f>
        <v>Reduced risk to &lt;10% of structures in floodplain</v>
      </c>
      <c r="AO77">
        <f>_xlfn.XLOOKUP(FMP_Ranking[[#This Row],[FMP ID]],RawData[FMP_ID],RawData[[Score 3 ]])</f>
        <v>1</v>
      </c>
      <c r="AP77" s="250">
        <f>_xlfn.XLOOKUP(FMP_Ranking[[#This Row],[FMP ID]],RawData[FMP_ID],RawData['# of Structures with Reduced 1% Annual Chance Flood Risk])</f>
        <v>452</v>
      </c>
      <c r="AQ77">
        <f>_xlfn.XLOOKUP(FMP_Ranking[[#This Row],[FMP ID]],RawData[FMP_ID],RawData[Pre-Project Damage $])</f>
        <v>0</v>
      </c>
      <c r="AR77">
        <f>_xlfn.XLOOKUP(FMP_Ranking[[#This Row],[FMP ID]],RawData[FMP_ID],RawData[Post-Project Damage $])</f>
        <v>0</v>
      </c>
      <c r="AS77" t="str">
        <f>_xlfn.XLOOKUP(FMP_Ranking[[#This Row],[FMP ID]],RawData[FMP_ID],RawData[Flood Damage Reduction])</f>
        <v>Flood damage reduction &gt; 25%</v>
      </c>
      <c r="AT77" s="252">
        <f>_xlfn.XLOOKUP(FMP_Ranking[[#This Row],[FMP ID]],RawData[FMP_ID],RawData[Score 4])</f>
        <v>4</v>
      </c>
      <c r="AU77">
        <f>_xlfn.XLOOKUP(FMP_Ranking[[#This Row],[FMP ID]],RawData[FMP_ID],RawData['# of Critical Faciliites Removed from 1% Annual Chance FP])</f>
        <v>0</v>
      </c>
      <c r="AV77" t="str">
        <f>_xlfn.XLOOKUP(FMP_Ranking[[#This Row],[FMP ID]],RawData[FMP_ID],RawData[Reduction in Critical Facilities Flood Risk])</f>
        <v>Reduced risk for 0 structures in floodplain</v>
      </c>
      <c r="AW77">
        <f>_xlfn.XLOOKUP(FMP_Ranking[[#This Row],[FMP ID]],RawData[FMP_ID],RawData[Score 5])</f>
        <v>0</v>
      </c>
      <c r="AX77" s="250">
        <f>_xlfn.XLOOKUP(FMP_Ranking[[#This Row],[FMP ID]],RawData[FMP_ID],RawData[Adjusted Injurt Risk (%)])</f>
        <v>0</v>
      </c>
      <c r="AY77">
        <f>_xlfn.XLOOKUP(FMP_Ranking[[#This Row],[FMP ID]],RawData[FMP_ID],RawData[Life and Safety Ranking (Injury/Loss of Life)2])</f>
        <v>0</v>
      </c>
      <c r="AZ77" s="252">
        <f>_xlfn.XLOOKUP(FMP_Ranking[[#This Row],[FMP ID]],RawData[FMP_ID],RawData[Score 6])</f>
        <v>0</v>
      </c>
      <c r="BA77">
        <f>_xlfn.XLOOKUP(FMP_Ranking[[#This Row],[FMP ID]],RawData[FMP_ID],RawData[Water Supply Benefit in Acre-Feet])</f>
        <v>0</v>
      </c>
      <c r="BB77">
        <f>_xlfn.XLOOKUP(FMP_Ranking[[#This Row],[FMP ID]],RawData[FMP_ID],RawData[SourceID])</f>
        <v>0</v>
      </c>
      <c r="BC77">
        <f>_xlfn.XLOOKUP(FMP_Ranking[[#This Row],[FMP ID]],RawData[FMP_ID],RawData[WMS_ID])</f>
        <v>0</v>
      </c>
      <c r="BD77" t="str">
        <f>_xlfn.XLOOKUP(FMP_Ranking[[#This Row],[FMP ID]],RawData[FMP_ID],RawData[Water Supply Yield Ranking])</f>
        <v>No impact on water supply</v>
      </c>
      <c r="BE77">
        <f>_xlfn.XLOOKUP(FMP_Ranking[[#This Row],[FMP ID]],RawData[FMP_ID],RawData[Score 7])</f>
        <v>0</v>
      </c>
      <c r="BF77" s="250">
        <f>_xlfn.XLOOKUP(FMP_Ranking[[#This Row],[FMP ID]],RawData[FMP_ID],RawData[SVI])</f>
        <v>0.72570949792861938</v>
      </c>
      <c r="BG77" t="str">
        <f>_xlfn.XLOOKUP(FMP_Ranking[[#This Row],[FMP ID]],RawData[FMP_ID],RawData[Social Vulnerability Ranking])</f>
        <v>SVI between 0.5-0.75 (moderate to high vulnerability)</v>
      </c>
      <c r="BH77" s="252">
        <f>_xlfn.XLOOKUP(FMP_Ranking[[#This Row],[FMP ID]],RawData[FMP_ID],RawData[Score 8])</f>
        <v>7</v>
      </c>
      <c r="BI77">
        <f>_xlfn.XLOOKUP(FMP_Ranking[[#This Row],[FMP ID]],RawData[FMP_ID],RawData[% Nature Based Solution by Cost])</f>
        <v>0</v>
      </c>
      <c r="BJ77" t="str">
        <f>_xlfn.XLOOKUP(FMP_Ranking[[#This Row],[FMP ID]],RawData[FMP_ID],RawData[Nature-Based Solutions Ranking])</f>
        <v>&lt;25% of the project cost is nature-based</v>
      </c>
      <c r="BK77">
        <f>_xlfn.XLOOKUP(FMP_Ranking[[#This Row],[FMP ID]],RawData[FMP_ID],RawData[Score 9])</f>
        <v>1</v>
      </c>
      <c r="BL77" s="250" t="str">
        <f>_xlfn.XLOOKUP(FMP_Ranking[[#This Row],[FMP ID]],RawData[FMP_ID],RawData[Multiple Benefits Description])</f>
        <v>Annual ecosystem services benefits of $1,944,072.</v>
      </c>
      <c r="BM77" t="str">
        <f>_xlfn.XLOOKUP(FMP_Ranking[[#This Row],[FMP ID]],RawData[FMP_ID],RawData[Multiple Benefit Ranking])</f>
        <v>Project delivers benefits in 2 wider benefit categories</v>
      </c>
      <c r="BN77" s="252">
        <f>_xlfn.XLOOKUP(FMP_Ranking[[#This Row],[FMP ID]],RawData[FMP_ID],RawData[Score 10])</f>
        <v>4</v>
      </c>
      <c r="BO77">
        <f>_xlfn.XLOOKUP(FMP_Ranking[[#This Row],[FMP ID]],RawData[FMP_ID],RawData[O&amp;M Cost (Annual)])</f>
        <v>15000</v>
      </c>
      <c r="BP77" t="str">
        <f>_xlfn.XLOOKUP(FMP_Ranking[[#This Row],[FMP ID]],RawData[FMP_ID],RawData[Operations and Maintenance Ranking])</f>
        <v>Project requires regular, ongoing operation and maintenance; and/or O&amp;M requirements are well defined (Regular);</v>
      </c>
      <c r="BQ77">
        <f>_xlfn.XLOOKUP(FMP_Ranking[[#This Row],[FMP ID]],RawData[FMP_ID],RawData[Score 11])</f>
        <v>7</v>
      </c>
      <c r="BR77" s="250" t="str">
        <f>_xlfn.XLOOKUP(FMP_Ranking[[#This Row],[FMP ID]],RawData[FMP_ID],RawData[Administrative, Regulatory and Other Obstacle Ranking])</f>
        <v>Project has a typical number of administrative, regulatory and limitations / requirements</v>
      </c>
      <c r="BS77" s="252">
        <f>_xlfn.XLOOKUP(FMP_Ranking[[#This Row],[FMP ID]],RawData[FMP_ID],RawData[Score 12])</f>
        <v>6</v>
      </c>
      <c r="BT77" t="str">
        <f>_xlfn.XLOOKUP(FMP_Ranking[[#This Row],[FMP ID]],RawData[FMP_ID],RawData[Environmental Benefit Ranking])</f>
        <v xml:space="preserve">Project will deliver a moderate level of environmental benefits (2-3 categories) </v>
      </c>
      <c r="BU77">
        <f>_xlfn.XLOOKUP(FMP_Ranking[[#This Row],[FMP ID]],RawData[FMP_ID],RawData[Score 13])</f>
        <v>6</v>
      </c>
      <c r="BV77" s="250" t="str">
        <f>_xlfn.XLOOKUP(FMP_Ranking[[#This Row],[FMP ID]],RawData[FMP_ID],RawData[Environmental Impact Ranking])</f>
        <v>Project has no adverse environmental impacts</v>
      </c>
      <c r="BW77" s="252">
        <f>_xlfn.XLOOKUP(FMP_Ranking[[#This Row],[FMP ID]],RawData[FMP_ID],RawData[Score 14])</f>
        <v>10</v>
      </c>
      <c r="BX77">
        <f>_xlfn.XLOOKUP(FMP_Ranking[[#This Row],[FMP ID]],RawData[FMP_ID],RawData[Traffic Count for LWC Project])</f>
        <v>0</v>
      </c>
      <c r="BY77"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77">
        <f>_xlfn.XLOOKUP(FMP_Ranking[[#This Row],[FMP ID]],RawData[FMP_ID],RawData[Score 15])</f>
        <v>4</v>
      </c>
      <c r="CA77" s="250"/>
      <c r="CB77"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3.0322345591645048</v>
      </c>
      <c r="CC77" s="263">
        <f>_xlfn.RANK.EQ(FMP_Ranking[[#This Row],[Weighted Score Based on Normalized Reported Factors]],FMP_Ranking[Weighted Score Based on Normalized Reported Factors],0)</f>
        <v>92</v>
      </c>
      <c r="CD7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59</v>
      </c>
      <c r="CE77"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12.000000000000002</v>
      </c>
      <c r="CF77">
        <f>_xlfn.RANK.EQ(FMP_Ranking[[#This Row],[Project Details Weighted Score]],FMP_Ranking[Project Details Weighted Score],0)</f>
        <v>51</v>
      </c>
      <c r="CG77" s="262">
        <f>FMP_Ranking[[#This Row],[Project Details Weighted Score]]+FMP_Ranking[[#This Row],[Weighted Score Based on Normalized Reported Factors]]</f>
        <v>15.032234559164507</v>
      </c>
      <c r="CH77" s="245">
        <f>_xlfn.RANK.EQ(FMP_Ranking[[#This Row],[Total Score]],FMP_Ranking[Total Score],0)</f>
        <v>71</v>
      </c>
      <c r="CI7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3.0322345591645048</v>
      </c>
      <c r="CJ77" s="239"/>
      <c r="CK77" s="239"/>
      <c r="CT77"/>
    </row>
    <row r="78" spans="1:98" ht="12" customHeight="1" x14ac:dyDescent="0.25">
      <c r="A78" t="s">
        <v>545</v>
      </c>
      <c r="B78">
        <f>_xlfn.XLOOKUP(FMP_Ranking[[#This Row],[FMP ID]],RawData[FMP_ID],RawData[RFPG_NUM])</f>
        <v>6</v>
      </c>
      <c r="C78" t="str">
        <f>_xlfn.XLOOKUP(FMP_Ranking[[#This Row],[FMP ID]],RawData[FMP_ID],RawData[FMP_NAME])</f>
        <v>White Oak Bayou CDBG MIT Application Projects: Kolbe Road Drainage Improvements, Barwood, E132-00-00, Tower Oaks, &amp; Little White Oak</v>
      </c>
      <c r="D78" t="str">
        <f>_xlfn.XLOOKUP(FMP_Ranking[[#This Row],[FMP ID]],RawData[FMP_ID],RawData[FMP_DESCR])</f>
        <v xml:space="preserve">Projects submitted as part of the CDBG MIT grant in the White Oak Bayou Watershed which include five (5) regional channel and detention projects including Kolbe Road, Barwood, E132-00-00, Tower Oaks, &amp; Little White Oak Bayous. </v>
      </c>
      <c r="E78" s="247">
        <f>_xlfn.XLOOKUP(FMP_Ranking[[#This Row],[FMP ID]],RawData[FMP_ID],RawData[FMP_COST])</f>
        <v>120015000</v>
      </c>
      <c r="F78" s="344" t="str">
        <f>_xlfn.XLOOKUP(FMP_Ranking[[#This Row],[FMP ID]],RawData[FMP_ID],RawData[EMER_NEED])</f>
        <v>Yes</v>
      </c>
      <c r="G78" s="252">
        <f>IF(FMP_Ranking[[#This Row],[Emergency Need Raw]]="Yes",10,0)</f>
        <v>10</v>
      </c>
      <c r="H78" s="245">
        <f>_xlfn.XLOOKUP(FMP_Ranking[[#This Row],[FMP ID]],RawData[FMP_ID],RawData[STRUCT_100])</f>
        <v>2937</v>
      </c>
      <c r="I78" s="245">
        <f>_xlfn.XLOOKUP(FMP_Ranking[[#This Row],[FMP ID]],RawData[FMP_ID],RawData[RES_STRUCT100])</f>
        <v>2413</v>
      </c>
      <c r="J78">
        <f>_xlfn.XLOOKUP(FMP_Ranking[[#This Row],[FMP ID]],RawData[FMP_ID],RawData[POP100])</f>
        <v>15842</v>
      </c>
      <c r="K78" s="245">
        <f>_xlfn.XLOOKUP(FMP_Ranking[[#This Row],[FMP ID]],RawData[FMP_ID],RawData[CRITFAC100])</f>
        <v>41</v>
      </c>
      <c r="L78">
        <f>_xlfn.XLOOKUP(FMP_Ranking[[#This Row],[FMP ID]],RawData[FMP_ID],RawData[LWC])</f>
        <v>4</v>
      </c>
      <c r="M78" s="245">
        <f>_xlfn.XLOOKUP(FMP_Ranking[[#This Row],[FMP ID]],RawData[FMP_ID],RawData[ROADCLS])</f>
        <v>4</v>
      </c>
      <c r="N78">
        <f>_xlfn.XLOOKUP(FMP_Ranking[[#This Row],[FMP ID]],RawData[FMP_ID],RawData[ROAD_MILES100])</f>
        <v>47.305000305175781</v>
      </c>
      <c r="O78" s="245">
        <f>_xlfn.XLOOKUP(FMP_Ranking[[#This Row],[FMP ID]],RawData[FMP_ID],RawData[FARMACRE100])</f>
        <v>0.20579999685287481</v>
      </c>
      <c r="P78">
        <f>_xlfn.XLOOKUP(FMP_Ranking[[#This Row],[FMP ID]],RawData[FMP_ID],RawData[REDSTRUCT100])</f>
        <v>549</v>
      </c>
      <c r="Q78" s="245">
        <f>_xlfn.XLOOKUP(FMP_Ranking[[#This Row],[FMP ID]],RawData[FMP_ID],RawData[REMSTRC100])</f>
        <v>670</v>
      </c>
      <c r="R78" s="258">
        <f>IF(FMP_Ranking[[#This Row],[Structures 100 Raw]]=0,0,(IF(FMP_Ranking[[#This Row],[Removed Structures 100 Raw]]&gt;FMP_Ranking[[#This Row],[Structures 100 Raw]],100,FMP_Ranking[[#This Row],[Removed Structures 100 Raw]]/FMP_Ranking[[#This Row],[Structures 100 Raw]]*100)))</f>
        <v>22.812393598910454</v>
      </c>
      <c r="S78" s="245">
        <f>_xlfn.XLOOKUP(FMP_Ranking[[#This Row],[FMP ID]],RawData[FMP_ID],RawData[REMRESSTRC100])</f>
        <v>605</v>
      </c>
      <c r="T78" s="245">
        <f>_xlfn.XLOOKUP(FMP_Ranking[[#This Row],[FMP ID]],RawData[FMP_ID],RawData[REMPOP100])</f>
        <v>3899</v>
      </c>
      <c r="U78">
        <f>_xlfn.XLOOKUP(FMP_Ranking[[#This Row],[FMP ID]],RawData[FMP_ID],RawData[REMCRITFAC100])</f>
        <v>3</v>
      </c>
      <c r="V78" s="245">
        <f>_xlfn.XLOOKUP(FMP_Ranking[[#This Row],[FMP ID]],RawData[FMP_ID],RawData[REMLWC100])</f>
        <v>0</v>
      </c>
      <c r="W78" s="245">
        <f>_xlfn.XLOOKUP(FMP_Ranking[[#This Row],[FMP ID]],RawData[FMP_ID],RawData[REMROADCLS])</f>
        <v>0</v>
      </c>
      <c r="X78">
        <f>_xlfn.XLOOKUP(FMP_Ranking[[#This Row],[FMP ID]],RawData[FMP_ID],RawData[REMRDLEN100])</f>
        <v>7</v>
      </c>
      <c r="Y78" s="245">
        <f>_xlfn.XLOOKUP(FMP_Ranking[[#This Row],[FMP ID]],RawData[FMP_ID],RawData[REMFRMACRE100])</f>
        <v>4.4579999521374702E-3</v>
      </c>
      <c r="Z78" s="255">
        <f>_xlfn.XLOOKUP(FMP_Ranking[[#This Row],[FMP ID]],RawData[FMP_ID],RawData[COSTSTRUCT])</f>
        <v>179126.859375</v>
      </c>
      <c r="AA78">
        <f>_xlfn.XLOOKUP(FMP_Ranking[[#This Row],[FMP ID]],RawData[FMP_ID],RawData[NATURE])</f>
        <v>0</v>
      </c>
      <c r="AB78" s="250">
        <f>_xlfn.XLOOKUP(FMP_Ranking[[#This Row],[FMP ID]],RawData[FMP_ID],RawData[BC_RATIO])</f>
        <v>0.80000001192092896</v>
      </c>
      <c r="AC78">
        <f>IF(FMP_Ranking[[#This Row],[BCA Raw]]&gt;1,1,0)</f>
        <v>0</v>
      </c>
      <c r="AD78" s="250" t="str">
        <f>_xlfn.XLOOKUP(FMP_Ranking[[#This Row],[FMP ID]],RawData[FMP_ID],RawData[WATER_SUP])</f>
        <v>No</v>
      </c>
      <c r="AE78" s="257">
        <f>IF(FMP_Ranking[[#This Row],[Water Supply Raw]]="Yes",1,0)</f>
        <v>0</v>
      </c>
      <c r="AF78">
        <f>_xlfn.XLOOKUP(FMP_Ranking[[#This Row],[FMP ID]],RawData[FMP_ID],RawData[Average Flood Depth (100yr)])</f>
        <v>0.90299999713897705</v>
      </c>
      <c r="AG78" s="346">
        <f>_xlfn.XLOOKUP(FMP_Ranking[[#This Row],[FMP ID]],RawData[FMP_ID],RawData[PREPROJLOS])</f>
        <v>0</v>
      </c>
      <c r="AH78">
        <f>_xlfn.XLOOKUP(FMP_Ranking[[#This Row],[FMP ID]],RawData[FMP_ID],RawData[Score 1])</f>
        <v>4</v>
      </c>
      <c r="AI78" s="250">
        <f>_xlfn.XLOOKUP(FMP_Ranking[[#This Row],[FMP ID]],RawData[FMP_ID],RawData[Community Population Served])</f>
        <v>4731145</v>
      </c>
      <c r="AJ78">
        <f>_xlfn.XLOOKUP(FMP_Ranking[[#This Row],[FMP ID]],RawData[FMP_ID],RawData[Flood Plain Population])</f>
        <v>15842</v>
      </c>
      <c r="AK78" s="346" t="str">
        <f>_xlfn.XLOOKUP(FMP_Ranking[[#This Row],[FMP ID]],RawData[FMP_ID],RawData[Severity Ranking: Community Need (% Population)])</f>
        <v>&lt;25% of project community affected</v>
      </c>
      <c r="AL78" s="252">
        <f>_xlfn.XLOOKUP(FMP_Ranking[[#This Row],[FMP ID]],RawData[FMP_ID],RawData[Score 2])</f>
        <v>1</v>
      </c>
      <c r="AM78">
        <f>_xlfn.XLOOKUP(FMP_Ranking[[#This Row],[FMP ID]],RawData[FMP_ID],RawData['# of Structures Removed from 1% Annual Chance FP])</f>
        <v>670</v>
      </c>
      <c r="AN78" t="str">
        <f>_xlfn.XLOOKUP(FMP_Ranking[[#This Row],[FMP ID]],RawData[FMP_ID],RawData[Flood Risk Reduction])</f>
        <v>Reduced risk to &lt;50% of structures in floodplain</v>
      </c>
      <c r="AO78">
        <f>_xlfn.XLOOKUP(FMP_Ranking[[#This Row],[FMP ID]],RawData[FMP_ID],RawData[[Score 3 ]])</f>
        <v>4</v>
      </c>
      <c r="AP78" s="250">
        <f>_xlfn.XLOOKUP(FMP_Ranking[[#This Row],[FMP ID]],RawData[FMP_ID],RawData['# of Structures with Reduced 1% Annual Chance Flood Risk])</f>
        <v>2937</v>
      </c>
      <c r="AQ78">
        <f>_xlfn.XLOOKUP(FMP_Ranking[[#This Row],[FMP ID]],RawData[FMP_ID],RawData[Pre-Project Damage $])</f>
        <v>152483264</v>
      </c>
      <c r="AR78">
        <f>_xlfn.XLOOKUP(FMP_Ranking[[#This Row],[FMP ID]],RawData[FMP_ID],RawData[Post-Project Damage $])</f>
        <v>105838952</v>
      </c>
      <c r="AS78" t="str">
        <f>_xlfn.XLOOKUP(FMP_Ranking[[#This Row],[FMP ID]],RawData[FMP_ID],RawData[Flood Damage Reduction])</f>
        <v>Flood damage reduction &gt; 25%</v>
      </c>
      <c r="AT78" s="252">
        <f>_xlfn.XLOOKUP(FMP_Ranking[[#This Row],[FMP ID]],RawData[FMP_ID],RawData[Score 4])</f>
        <v>4</v>
      </c>
      <c r="AU78">
        <f>_xlfn.XLOOKUP(FMP_Ranking[[#This Row],[FMP ID]],RawData[FMP_ID],RawData['# of Critical Faciliites Removed from 1% Annual Chance FP])</f>
        <v>3</v>
      </c>
      <c r="AV78" t="str">
        <f>_xlfn.XLOOKUP(FMP_Ranking[[#This Row],[FMP ID]],RawData[FMP_ID],RawData[Reduction in Critical Facilities Flood Risk])</f>
        <v>Reduced risk for &lt;10% of critical facilities in floodplain</v>
      </c>
      <c r="AW78">
        <f>_xlfn.XLOOKUP(FMP_Ranking[[#This Row],[FMP ID]],RawData[FMP_ID],RawData[Score 5])</f>
        <v>1</v>
      </c>
      <c r="AX78" s="250">
        <f>_xlfn.XLOOKUP(FMP_Ranking[[#This Row],[FMP ID]],RawData[FMP_ID],RawData[Adjusted Injurt Risk (%)])</f>
        <v>8.7089996337890625</v>
      </c>
      <c r="AY78" t="str">
        <f>_xlfn.XLOOKUP(FMP_Ranking[[#This Row],[FMP ID]],RawData[FMP_ID],RawData[Life and Safety Ranking (Injury/Loss of Life)2])</f>
        <v>Life/injury risk percentage &lt;20%</v>
      </c>
      <c r="AZ78" s="252">
        <f>_xlfn.XLOOKUP(FMP_Ranking[[#This Row],[FMP ID]],RawData[FMP_ID],RawData[Score 6])</f>
        <v>2</v>
      </c>
      <c r="BA78">
        <f>_xlfn.XLOOKUP(FMP_Ranking[[#This Row],[FMP ID]],RawData[FMP_ID],RawData[Water Supply Benefit in Acre-Feet])</f>
        <v>0</v>
      </c>
      <c r="BB78">
        <f>_xlfn.XLOOKUP(FMP_Ranking[[#This Row],[FMP ID]],RawData[FMP_ID],RawData[SourceID])</f>
        <v>0</v>
      </c>
      <c r="BC78">
        <f>_xlfn.XLOOKUP(FMP_Ranking[[#This Row],[FMP ID]],RawData[FMP_ID],RawData[WMS_ID])</f>
        <v>0</v>
      </c>
      <c r="BD78" t="str">
        <f>_xlfn.XLOOKUP(FMP_Ranking[[#This Row],[FMP ID]],RawData[FMP_ID],RawData[Water Supply Yield Ranking])</f>
        <v>No impact on water supply</v>
      </c>
      <c r="BE78">
        <f>_xlfn.XLOOKUP(FMP_Ranking[[#This Row],[FMP ID]],RawData[FMP_ID],RawData[Score 7])</f>
        <v>0</v>
      </c>
      <c r="BF78" s="250">
        <f>_xlfn.XLOOKUP(FMP_Ranking[[#This Row],[FMP ID]],RawData[FMP_ID],RawData[SVI])</f>
        <v>0.9187999963760376</v>
      </c>
      <c r="BG78" t="str">
        <f>_xlfn.XLOOKUP(FMP_Ranking[[#This Row],[FMP ID]],RawData[FMP_ID],RawData[Social Vulnerability Ranking])</f>
        <v>SVI between 0.75-1.00 (high vulnerability)</v>
      </c>
      <c r="BH78" s="252">
        <f>_xlfn.XLOOKUP(FMP_Ranking[[#This Row],[FMP ID]],RawData[FMP_ID],RawData[Score 8])</f>
        <v>10</v>
      </c>
      <c r="BI78">
        <f>_xlfn.XLOOKUP(FMP_Ranking[[#This Row],[FMP ID]],RawData[FMP_ID],RawData[% Nature Based Solution by Cost])</f>
        <v>0</v>
      </c>
      <c r="BJ78" t="str">
        <f>_xlfn.XLOOKUP(FMP_Ranking[[#This Row],[FMP ID]],RawData[FMP_ID],RawData[Nature-Based Solutions Ranking])</f>
        <v>&lt;25% of the project cost is nature-based</v>
      </c>
      <c r="BK78">
        <f>_xlfn.XLOOKUP(FMP_Ranking[[#This Row],[FMP ID]],RawData[FMP_ID],RawData[Score 9])</f>
        <v>1</v>
      </c>
      <c r="BL78" s="250" t="str">
        <f>_xlfn.XLOOKUP(FMP_Ranking[[#This Row],[FMP ID]],RawData[FMP_ID],RawData[Multiple Benefits Description])</f>
        <v>None</v>
      </c>
      <c r="BM78" t="str">
        <f>_xlfn.XLOOKUP(FMP_Ranking[[#This Row],[FMP ID]],RawData[FMP_ID],RawData[Multiple Benefit Ranking])</f>
        <v>Project delivers benefits in 3 wider benefit categories</v>
      </c>
      <c r="BN78" s="252">
        <f>_xlfn.XLOOKUP(FMP_Ranking[[#This Row],[FMP ID]],RawData[FMP_ID],RawData[Score 10])</f>
        <v>7</v>
      </c>
      <c r="BO78">
        <f>_xlfn.XLOOKUP(FMP_Ranking[[#This Row],[FMP ID]],RawData[FMP_ID],RawData[O&amp;M Cost (Annual)])</f>
        <v>0</v>
      </c>
      <c r="BP78" t="str">
        <f>_xlfn.XLOOKUP(FMP_Ranking[[#This Row],[FMP ID]],RawData[FMP_ID],RawData[Operations and Maintenance Ranking])</f>
        <v>Project will require ongoing operation and maintenance outside of the owner’s regular maintenance practices;  long-term O&amp;M requirements are undefined; and/or high annual O&amp;M cost &gt; 1% of project (high);</v>
      </c>
      <c r="BQ78">
        <f>_xlfn.XLOOKUP(FMP_Ranking[[#This Row],[FMP ID]],RawData[FMP_ID],RawData[Score 11])</f>
        <v>4</v>
      </c>
      <c r="BR78" s="250" t="str">
        <f>_xlfn.XLOOKUP(FMP_Ranking[[#This Row],[FMP ID]],RawData[FMP_ID],RawData[Administrative, Regulatory and Other Obstacle Ranking])</f>
        <v>Project has a high number of administrative, regulatory and limitations / requirements</v>
      </c>
      <c r="BS78" s="252">
        <f>_xlfn.XLOOKUP(FMP_Ranking[[#This Row],[FMP ID]],RawData[FMP_ID],RawData[Score 12])</f>
        <v>2</v>
      </c>
      <c r="BT78" t="str">
        <f>_xlfn.XLOOKUP(FMP_Ranking[[#This Row],[FMP ID]],RawData[FMP_ID],RawData[Environmental Benefit Ranking])</f>
        <v xml:space="preserve">Project will deliver a moderate level of environmental benefits (2-3 categories) </v>
      </c>
      <c r="BU78">
        <f>_xlfn.XLOOKUP(FMP_Ranking[[#This Row],[FMP ID]],RawData[FMP_ID],RawData[Score 13])</f>
        <v>6</v>
      </c>
      <c r="BV78" s="250" t="str">
        <f>_xlfn.XLOOKUP(FMP_Ranking[[#This Row],[FMP ID]],RawData[FMP_ID],RawData[Environmental Impact Ranking])</f>
        <v>Project has no adverse environmental impacts</v>
      </c>
      <c r="BW78" s="252">
        <f>_xlfn.XLOOKUP(FMP_Ranking[[#This Row],[FMP ID]],RawData[FMP_ID],RawData[Score 14])</f>
        <v>10</v>
      </c>
      <c r="BX78">
        <f>_xlfn.XLOOKUP(FMP_Ranking[[#This Row],[FMP ID]],RawData[FMP_ID],RawData[Traffic Count for LWC Project])</f>
        <v>0</v>
      </c>
      <c r="BY78"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78">
        <f>_xlfn.XLOOKUP(FMP_Ranking[[#This Row],[FMP ID]],RawData[FMP_ID],RawData[Score 15])</f>
        <v>4</v>
      </c>
      <c r="CA78" s="250"/>
      <c r="CB7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3.1996270245821479</v>
      </c>
      <c r="CC78" s="263">
        <f>_xlfn.RANK.EQ(FMP_Ranking[[#This Row],[Weighted Score Based on Normalized Reported Factors]],FMP_Ranking[Weighted Score Based on Normalized Reported Factors],0)</f>
        <v>89</v>
      </c>
      <c r="CD7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60</v>
      </c>
      <c r="CE7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11.750000000000004</v>
      </c>
      <c r="CF78">
        <f>_xlfn.RANK.EQ(FMP_Ranking[[#This Row],[Project Details Weighted Score]],FMP_Ranking[Project Details Weighted Score],0)</f>
        <v>58</v>
      </c>
      <c r="CG78" s="262">
        <f>FMP_Ranking[[#This Row],[Project Details Weighted Score]]+FMP_Ranking[[#This Row],[Weighted Score Based on Normalized Reported Factors]]</f>
        <v>14.949627024582151</v>
      </c>
      <c r="CH78" s="245">
        <f>_xlfn.RANK.EQ(FMP_Ranking[[#This Row],[Total Score]],FMP_Ranking[Total Score],0)</f>
        <v>72</v>
      </c>
      <c r="CI7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3.1996270245821479</v>
      </c>
      <c r="CJ78" s="239"/>
      <c r="CK78" s="239"/>
      <c r="CT78"/>
    </row>
    <row r="79" spans="1:98" ht="12" customHeight="1" x14ac:dyDescent="0.25">
      <c r="A79" t="s">
        <v>1729</v>
      </c>
      <c r="B79">
        <f>_xlfn.XLOOKUP(FMP_Ranking[[#This Row],[FMP ID]],RawData[FMP_ID],RawData[RFPG_NUM])</f>
        <v>12</v>
      </c>
      <c r="C79" t="str">
        <f>_xlfn.XLOOKUP(FMP_Ranking[[#This Row],[FMP ID]],RawData[FMP_ID],RawData[FMP_NAME])</f>
        <v>PROJECT 10 - E. BLANCO ROAD AT UNNAMED TRIBUTARY A</v>
      </c>
      <c r="D79" t="str">
        <f>_xlfn.XLOOKUP(FMP_Ranking[[#This Row],[FMP ID]],RawData[FMP_ID],RawData[FMP_DESCR])</f>
        <v>Improve low water crossings along Blanco Road, channel regrading, curbs, sidewalks, street reconstruction</v>
      </c>
      <c r="E79" s="247">
        <f>_xlfn.XLOOKUP(FMP_Ranking[[#This Row],[FMP ID]],RawData[FMP_ID],RawData[FMP_COST])</f>
        <v>1516352</v>
      </c>
      <c r="F79" s="344" t="str">
        <f>_xlfn.XLOOKUP(FMP_Ranking[[#This Row],[FMP ID]],RawData[FMP_ID],RawData[EMER_NEED])</f>
        <v>Yes</v>
      </c>
      <c r="G79" s="252">
        <f>IF(FMP_Ranking[[#This Row],[Emergency Need Raw]]="Yes",10,0)</f>
        <v>10</v>
      </c>
      <c r="H79" s="245">
        <f>_xlfn.XLOOKUP(FMP_Ranking[[#This Row],[FMP ID]],RawData[FMP_ID],RawData[STRUCT_100])</f>
        <v>0</v>
      </c>
      <c r="I79" s="245">
        <f>_xlfn.XLOOKUP(FMP_Ranking[[#This Row],[FMP ID]],RawData[FMP_ID],RawData[RES_STRUCT100])</f>
        <v>0</v>
      </c>
      <c r="J79">
        <f>_xlfn.XLOOKUP(FMP_Ranking[[#This Row],[FMP ID]],RawData[FMP_ID],RawData[POP100])</f>
        <v>0</v>
      </c>
      <c r="K79" s="245">
        <f>_xlfn.XLOOKUP(FMP_Ranking[[#This Row],[FMP ID]],RawData[FMP_ID],RawData[CRITFAC100])</f>
        <v>0</v>
      </c>
      <c r="L79">
        <f>_xlfn.XLOOKUP(FMP_Ranking[[#This Row],[FMP ID]],RawData[FMP_ID],RawData[LWC])</f>
        <v>1</v>
      </c>
      <c r="M79" s="245">
        <f>_xlfn.XLOOKUP(FMP_Ranking[[#This Row],[FMP ID]],RawData[FMP_ID],RawData[ROADCLS])</f>
        <v>2</v>
      </c>
      <c r="N79">
        <f>_xlfn.XLOOKUP(FMP_Ranking[[#This Row],[FMP ID]],RawData[FMP_ID],RawData[ROAD_MILES100])</f>
        <v>5.2000001072883613E-2</v>
      </c>
      <c r="O79" s="245">
        <f>_xlfn.XLOOKUP(FMP_Ranking[[#This Row],[FMP ID]],RawData[FMP_ID],RawData[FARMACRE100])</f>
        <v>0</v>
      </c>
      <c r="P79">
        <f>_xlfn.XLOOKUP(FMP_Ranking[[#This Row],[FMP ID]],RawData[FMP_ID],RawData[REDSTRUCT100])</f>
        <v>0</v>
      </c>
      <c r="Q79" s="245">
        <f>_xlfn.XLOOKUP(FMP_Ranking[[#This Row],[FMP ID]],RawData[FMP_ID],RawData[REMSTRC100])</f>
        <v>0</v>
      </c>
      <c r="R79" s="258">
        <f>IF(FMP_Ranking[[#This Row],[Structures 100 Raw]]=0,0,(IF(FMP_Ranking[[#This Row],[Removed Structures 100 Raw]]&gt;FMP_Ranking[[#This Row],[Structures 100 Raw]],100,FMP_Ranking[[#This Row],[Removed Structures 100 Raw]]/FMP_Ranking[[#This Row],[Structures 100 Raw]]*100)))</f>
        <v>0</v>
      </c>
      <c r="S79" s="245">
        <f>_xlfn.XLOOKUP(FMP_Ranking[[#This Row],[FMP ID]],RawData[FMP_ID],RawData[REMRESSTRC100])</f>
        <v>0</v>
      </c>
      <c r="T79" s="245">
        <f>_xlfn.XLOOKUP(FMP_Ranking[[#This Row],[FMP ID]],RawData[FMP_ID],RawData[REMPOP100])</f>
        <v>0</v>
      </c>
      <c r="U79">
        <f>_xlfn.XLOOKUP(FMP_Ranking[[#This Row],[FMP ID]],RawData[FMP_ID],RawData[REMCRITFAC100])</f>
        <v>0</v>
      </c>
      <c r="V79" s="245">
        <f>_xlfn.XLOOKUP(FMP_Ranking[[#This Row],[FMP ID]],RawData[FMP_ID],RawData[REMLWC100])</f>
        <v>1</v>
      </c>
      <c r="W79" s="245">
        <f>_xlfn.XLOOKUP(FMP_Ranking[[#This Row],[FMP ID]],RawData[FMP_ID],RawData[REMROADCLS])</f>
        <v>0</v>
      </c>
      <c r="X79">
        <f>_xlfn.XLOOKUP(FMP_Ranking[[#This Row],[FMP ID]],RawData[FMP_ID],RawData[REMRDLEN100])</f>
        <v>0</v>
      </c>
      <c r="Y79" s="245">
        <f>_xlfn.XLOOKUP(FMP_Ranking[[#This Row],[FMP ID]],RawData[FMP_ID],RawData[REMFRMACRE100])</f>
        <v>0</v>
      </c>
      <c r="Z79" s="255">
        <f>_xlfn.XLOOKUP(FMP_Ranking[[#This Row],[FMP ID]],RawData[FMP_ID],RawData[COSTSTRUCT])</f>
        <v>4233</v>
      </c>
      <c r="AA79">
        <f>_xlfn.XLOOKUP(FMP_Ranking[[#This Row],[FMP ID]],RawData[FMP_ID],RawData[NATURE])</f>
        <v>0</v>
      </c>
      <c r="AB79" s="250">
        <f>_xlfn.XLOOKUP(FMP_Ranking[[#This Row],[FMP ID]],RawData[FMP_ID],RawData[BC_RATIO])</f>
        <v>4.0999999046325684</v>
      </c>
      <c r="AC79">
        <f>IF(FMP_Ranking[[#This Row],[BCA Raw]]&gt;1,1,0)</f>
        <v>1</v>
      </c>
      <c r="AD79" s="250" t="str">
        <f>_xlfn.XLOOKUP(FMP_Ranking[[#This Row],[FMP ID]],RawData[FMP_ID],RawData[WATER_SUP])</f>
        <v>No</v>
      </c>
      <c r="AE79" s="257">
        <f>IF(FMP_Ranking[[#This Row],[Water Supply Raw]]="Yes",1,0)</f>
        <v>0</v>
      </c>
      <c r="AF79">
        <f>_xlfn.XLOOKUP(FMP_Ranking[[#This Row],[FMP ID]],RawData[FMP_ID],RawData[Average Flood Depth (100yr)])</f>
        <v>3</v>
      </c>
      <c r="AG79" s="346" t="str">
        <f>_xlfn.XLOOKUP(FMP_Ranking[[#This Row],[FMP ID]],RawData[FMP_ID],RawData[PREPROJLOS])</f>
        <v>10-year</v>
      </c>
      <c r="AH79">
        <f>_xlfn.XLOOKUP(FMP_Ranking[[#This Row],[FMP ID]],RawData[FMP_ID],RawData[Score 1])</f>
        <v>8</v>
      </c>
      <c r="AI79" s="250">
        <f>_xlfn.XLOOKUP(FMP_Ranking[[#This Row],[FMP ID]],RawData[FMP_ID],RawData[Community Population Served])</f>
        <v>17805</v>
      </c>
      <c r="AJ79">
        <f>_xlfn.XLOOKUP(FMP_Ranking[[#This Row],[FMP ID]],RawData[FMP_ID],RawData[Flood Plain Population])</f>
        <v>0</v>
      </c>
      <c r="AK79" s="346" t="str">
        <f>_xlfn.XLOOKUP(FMP_Ranking[[#This Row],[FMP ID]],RawData[FMP_ID],RawData[Severity Ranking: Community Need (% Population)])</f>
        <v>&lt;25% of project community affected</v>
      </c>
      <c r="AL79" s="252">
        <f>_xlfn.XLOOKUP(FMP_Ranking[[#This Row],[FMP ID]],RawData[FMP_ID],RawData[Score 2])</f>
        <v>1</v>
      </c>
      <c r="AM79">
        <f>_xlfn.XLOOKUP(FMP_Ranking[[#This Row],[FMP ID]],RawData[FMP_ID],RawData['# of Structures Removed from 1% Annual Chance FP])</f>
        <v>0</v>
      </c>
      <c r="AN79" t="str">
        <f>_xlfn.XLOOKUP(FMP_Ranking[[#This Row],[FMP ID]],RawData[FMP_ID],RawData[Flood Risk Reduction])</f>
        <v>Reduced risk to &lt;75% of structures in floodplain</v>
      </c>
      <c r="AO79">
        <f>_xlfn.XLOOKUP(FMP_Ranking[[#This Row],[FMP ID]],RawData[FMP_ID],RawData[[Score 3 ]])</f>
        <v>7</v>
      </c>
      <c r="AP79" s="250">
        <f>_xlfn.XLOOKUP(FMP_Ranking[[#This Row],[FMP ID]],RawData[FMP_ID],RawData['# of Structures with Reduced 1% Annual Chance Flood Risk])</f>
        <v>-138</v>
      </c>
      <c r="AQ79">
        <f>_xlfn.XLOOKUP(FMP_Ranking[[#This Row],[FMP ID]],RawData[FMP_ID],RawData[Pre-Project Damage $])</f>
        <v>0</v>
      </c>
      <c r="AR79">
        <f>_xlfn.XLOOKUP(FMP_Ranking[[#This Row],[FMP ID]],RawData[FMP_ID],RawData[Post-Project Damage $])</f>
        <v>0</v>
      </c>
      <c r="AS79">
        <f>_xlfn.XLOOKUP(FMP_Ranking[[#This Row],[FMP ID]],RawData[FMP_ID],RawData[Flood Damage Reduction])</f>
        <v>0</v>
      </c>
      <c r="AT79" s="252">
        <f>_xlfn.XLOOKUP(FMP_Ranking[[#This Row],[FMP ID]],RawData[FMP_ID],RawData[Score 4])</f>
        <v>0</v>
      </c>
      <c r="AU79">
        <f>_xlfn.XLOOKUP(FMP_Ranking[[#This Row],[FMP ID]],RawData[FMP_ID],RawData['# of Critical Faciliites Removed from 1% Annual Chance FP])</f>
        <v>0</v>
      </c>
      <c r="AV79" t="str">
        <f>_xlfn.XLOOKUP(FMP_Ranking[[#This Row],[FMP ID]],RawData[FMP_ID],RawData[Reduction in Critical Facilities Flood Risk])</f>
        <v>Reduced risk for 0 structures in floodplain</v>
      </c>
      <c r="AW79">
        <f>_xlfn.XLOOKUP(FMP_Ranking[[#This Row],[FMP ID]],RawData[FMP_ID],RawData[Score 5])</f>
        <v>0</v>
      </c>
      <c r="AX79" s="250">
        <f>_xlfn.XLOOKUP(FMP_Ranking[[#This Row],[FMP ID]],RawData[FMP_ID],RawData[Adjusted Injurt Risk (%)])</f>
        <v>35.25</v>
      </c>
      <c r="AY79" t="str">
        <f>_xlfn.XLOOKUP(FMP_Ranking[[#This Row],[FMP ID]],RawData[FMP_ID],RawData[Life and Safety Ranking (Injury/Loss of Life)2])</f>
        <v>Life/injury risk percentage &gt;50%</v>
      </c>
      <c r="AZ79" s="252">
        <f>_xlfn.XLOOKUP(FMP_Ranking[[#This Row],[FMP ID]],RawData[FMP_ID],RawData[Score 6])</f>
        <v>10</v>
      </c>
      <c r="BA79">
        <f>_xlfn.XLOOKUP(FMP_Ranking[[#This Row],[FMP ID]],RawData[FMP_ID],RawData[Water Supply Benefit in Acre-Feet])</f>
        <v>0</v>
      </c>
      <c r="BB79">
        <f>_xlfn.XLOOKUP(FMP_Ranking[[#This Row],[FMP ID]],RawData[FMP_ID],RawData[SourceID])</f>
        <v>0</v>
      </c>
      <c r="BC79">
        <f>_xlfn.XLOOKUP(FMP_Ranking[[#This Row],[FMP ID]],RawData[FMP_ID],RawData[WMS_ID])</f>
        <v>0</v>
      </c>
      <c r="BD79" t="str">
        <f>_xlfn.XLOOKUP(FMP_Ranking[[#This Row],[FMP ID]],RawData[FMP_ID],RawData[Water Supply Yield Ranking])</f>
        <v>No impact on water supply</v>
      </c>
      <c r="BE79">
        <f>_xlfn.XLOOKUP(FMP_Ranking[[#This Row],[FMP ID]],RawData[FMP_ID],RawData[Score 7])</f>
        <v>0</v>
      </c>
      <c r="BF79" s="250">
        <f>_xlfn.XLOOKUP(FMP_Ranking[[#This Row],[FMP ID]],RawData[FMP_ID],RawData[SVI])</f>
        <v>0.42219999432563782</v>
      </c>
      <c r="BG79" t="str">
        <f>_xlfn.XLOOKUP(FMP_Ranking[[#This Row],[FMP ID]],RawData[FMP_ID],RawData[Social Vulnerability Ranking])</f>
        <v>SVI between 0.01-0.25 (low vulnerability)</v>
      </c>
      <c r="BH79" s="252">
        <f>_xlfn.XLOOKUP(FMP_Ranking[[#This Row],[FMP ID]],RawData[FMP_ID],RawData[Score 8])</f>
        <v>1</v>
      </c>
      <c r="BI79">
        <f>_xlfn.XLOOKUP(FMP_Ranking[[#This Row],[FMP ID]],RawData[FMP_ID],RawData[% Nature Based Solution by Cost])</f>
        <v>0.28099998831748962</v>
      </c>
      <c r="BJ79" t="str">
        <f>_xlfn.XLOOKUP(FMP_Ranking[[#This Row],[FMP ID]],RawData[FMP_ID],RawData[Nature-Based Solutions Ranking])</f>
        <v>&lt;25% of the project cost is nature-based</v>
      </c>
      <c r="BK79">
        <f>_xlfn.XLOOKUP(FMP_Ranking[[#This Row],[FMP ID]],RawData[FMP_ID],RawData[Score 9])</f>
        <v>1</v>
      </c>
      <c r="BL79" s="250" t="str">
        <f>_xlfn.XLOOKUP(FMP_Ranking[[#This Row],[FMP ID]],RawData[FMP_ID],RawData[Multiple Benefits Description])</f>
        <v>Transportation</v>
      </c>
      <c r="BM79" t="str">
        <f>_xlfn.XLOOKUP(FMP_Ranking[[#This Row],[FMP ID]],RawData[FMP_ID],RawData[Multiple Benefit Ranking])</f>
        <v>Project delivers benefits in only 1 wider benefit category</v>
      </c>
      <c r="BN79" s="252">
        <f>_xlfn.XLOOKUP(FMP_Ranking[[#This Row],[FMP ID]],RawData[FMP_ID],RawData[Score 10])</f>
        <v>1</v>
      </c>
      <c r="BO79">
        <f>_xlfn.XLOOKUP(FMP_Ranking[[#This Row],[FMP ID]],RawData[FMP_ID],RawData[O&amp;M Cost (Annual)])</f>
        <v>0</v>
      </c>
      <c r="BP79">
        <f>_xlfn.XLOOKUP(FMP_Ranking[[#This Row],[FMP ID]],RawData[FMP_ID],RawData[Operations and Maintenance Ranking])</f>
        <v>0</v>
      </c>
      <c r="BQ79">
        <f>_xlfn.XLOOKUP(FMP_Ranking[[#This Row],[FMP ID]],RawData[FMP_ID],RawData[Score 11])</f>
        <v>0</v>
      </c>
      <c r="BR79" s="250" t="str">
        <f>_xlfn.XLOOKUP(FMP_Ranking[[#This Row],[FMP ID]],RawData[FMP_ID],RawData[Administrative, Regulatory and Other Obstacle Ranking])</f>
        <v>Project has a typical number of administrative, regulatory and limitations / requirements</v>
      </c>
      <c r="BS79" s="252">
        <f>_xlfn.XLOOKUP(FMP_Ranking[[#This Row],[FMP ID]],RawData[FMP_ID],RawData[Score 12])</f>
        <v>6</v>
      </c>
      <c r="BT79" t="str">
        <f>_xlfn.XLOOKUP(FMP_Ranking[[#This Row],[FMP ID]],RawData[FMP_ID],RawData[Environmental Benefit Ranking])</f>
        <v xml:space="preserve">Project will deliver a moderate level of environmental benefits (2-3 categories) </v>
      </c>
      <c r="BU79">
        <f>_xlfn.XLOOKUP(FMP_Ranking[[#This Row],[FMP ID]],RawData[FMP_ID],RawData[Score 13])</f>
        <v>6</v>
      </c>
      <c r="BV79" s="250" t="str">
        <f>_xlfn.XLOOKUP(FMP_Ranking[[#This Row],[FMP ID]],RawData[FMP_ID],RawData[Environmental Impact Ranking])</f>
        <v>Project has no adverse environmental impacts</v>
      </c>
      <c r="BW79" s="252">
        <f>_xlfn.XLOOKUP(FMP_Ranking[[#This Row],[FMP ID]],RawData[FMP_ID],RawData[Score 14])</f>
        <v>10</v>
      </c>
      <c r="BX79">
        <f>_xlfn.XLOOKUP(FMP_Ranking[[#This Row],[FMP ID]],RawData[FMP_ID],RawData[Traffic Count for LWC Project])</f>
        <v>0</v>
      </c>
      <c r="BY79"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79">
        <f>_xlfn.XLOOKUP(FMP_Ranking[[#This Row],[FMP ID]],RawData[FMP_ID],RawData[Score 15])</f>
        <v>10</v>
      </c>
      <c r="CA79" s="250"/>
      <c r="CB7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1.390552628438583</v>
      </c>
      <c r="CC79" s="263">
        <f>_xlfn.RANK.EQ(FMP_Ranking[[#This Row],[Weighted Score Based on Normalized Reported Factors]],FMP_Ranking[Weighted Score Based on Normalized Reported Factors],0)</f>
        <v>106</v>
      </c>
      <c r="CD7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61</v>
      </c>
      <c r="CE7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13.5</v>
      </c>
      <c r="CF79">
        <f>_xlfn.RANK.EQ(FMP_Ranking[[#This Row],[Project Details Weighted Score]],FMP_Ranking[Project Details Weighted Score],0)</f>
        <v>32</v>
      </c>
      <c r="CG79" s="262">
        <f>FMP_Ranking[[#This Row],[Project Details Weighted Score]]+FMP_Ranking[[#This Row],[Weighted Score Based on Normalized Reported Factors]]</f>
        <v>14.890552628438583</v>
      </c>
      <c r="CH79" s="245">
        <f>_xlfn.RANK.EQ(FMP_Ranking[[#This Row],[Total Score]],FMP_Ranking[Total Score],0)</f>
        <v>73</v>
      </c>
      <c r="CI7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1.390552628438583</v>
      </c>
      <c r="CJ79" s="239"/>
      <c r="CK79" s="239"/>
      <c r="CT79"/>
    </row>
    <row r="80" spans="1:98" ht="12" customHeight="1" x14ac:dyDescent="0.25">
      <c r="A80" t="s">
        <v>1787</v>
      </c>
      <c r="B80">
        <f>_xlfn.XLOOKUP(FMP_Ranking[[#This Row],[FMP ID]],RawData[FMP_ID],RawData[RFPG_NUM])</f>
        <v>12</v>
      </c>
      <c r="C80" t="str">
        <f>_xlfn.XLOOKUP(FMP_Ranking[[#This Row],[FMP ID]],RawData[FMP_ID],RawData[FMP_NAME])</f>
        <v>Judson and Lookout LWC Improvement</v>
      </c>
      <c r="D80" t="str">
        <f>_xlfn.XLOOKUP(FMP_Ranking[[#This Row],[FMP ID]],RawData[FMP_ID],RawData[FMP_DESCR])</f>
        <v>Upgrade the low water crossings and the connecting/downstream channel</v>
      </c>
      <c r="E80" s="247">
        <f>_xlfn.XLOOKUP(FMP_Ranking[[#This Row],[FMP ID]],RawData[FMP_ID],RawData[FMP_COST])</f>
        <v>6301204</v>
      </c>
      <c r="F80" s="344" t="str">
        <f>_xlfn.XLOOKUP(FMP_Ranking[[#This Row],[FMP ID]],RawData[FMP_ID],RawData[EMER_NEED])</f>
        <v>Yes</v>
      </c>
      <c r="G80" s="252">
        <f>IF(FMP_Ranking[[#This Row],[Emergency Need Raw]]="Yes",10,0)</f>
        <v>10</v>
      </c>
      <c r="H80" s="245">
        <f>_xlfn.XLOOKUP(FMP_Ranking[[#This Row],[FMP ID]],RawData[FMP_ID],RawData[STRUCT_100])</f>
        <v>0</v>
      </c>
      <c r="I80" s="245">
        <f>_xlfn.XLOOKUP(FMP_Ranking[[#This Row],[FMP ID]],RawData[FMP_ID],RawData[RES_STRUCT100])</f>
        <v>0</v>
      </c>
      <c r="J80">
        <f>_xlfn.XLOOKUP(FMP_Ranking[[#This Row],[FMP ID]],RawData[FMP_ID],RawData[POP100])</f>
        <v>0</v>
      </c>
      <c r="K80" s="245">
        <f>_xlfn.XLOOKUP(FMP_Ranking[[#This Row],[FMP ID]],RawData[FMP_ID],RawData[CRITFAC100])</f>
        <v>0</v>
      </c>
      <c r="L80">
        <f>_xlfn.XLOOKUP(FMP_Ranking[[#This Row],[FMP ID]],RawData[FMP_ID],RawData[LWC])</f>
        <v>2</v>
      </c>
      <c r="M80" s="245">
        <f>_xlfn.XLOOKUP(FMP_Ranking[[#This Row],[FMP ID]],RawData[FMP_ID],RawData[ROADCLS])</f>
        <v>2</v>
      </c>
      <c r="N80">
        <f>_xlfn.XLOOKUP(FMP_Ranking[[#This Row],[FMP ID]],RawData[FMP_ID],RawData[ROAD_MILES100])</f>
        <v>0.14399999380111689</v>
      </c>
      <c r="O80" s="245">
        <f>_xlfn.XLOOKUP(FMP_Ranking[[#This Row],[FMP ID]],RawData[FMP_ID],RawData[FARMACRE100])</f>
        <v>0</v>
      </c>
      <c r="P80">
        <f>_xlfn.XLOOKUP(FMP_Ranking[[#This Row],[FMP ID]],RawData[FMP_ID],RawData[REDSTRUCT100])</f>
        <v>0</v>
      </c>
      <c r="Q80" s="245">
        <f>_xlfn.XLOOKUP(FMP_Ranking[[#This Row],[FMP ID]],RawData[FMP_ID],RawData[REMSTRC100])</f>
        <v>0</v>
      </c>
      <c r="R80" s="258">
        <f>IF(FMP_Ranking[[#This Row],[Structures 100 Raw]]=0,0,(IF(FMP_Ranking[[#This Row],[Removed Structures 100 Raw]]&gt;FMP_Ranking[[#This Row],[Structures 100 Raw]],100,FMP_Ranking[[#This Row],[Removed Structures 100 Raw]]/FMP_Ranking[[#This Row],[Structures 100 Raw]]*100)))</f>
        <v>0</v>
      </c>
      <c r="S80" s="245">
        <f>_xlfn.XLOOKUP(FMP_Ranking[[#This Row],[FMP ID]],RawData[FMP_ID],RawData[REMRESSTRC100])</f>
        <v>0</v>
      </c>
      <c r="T80" s="245">
        <f>_xlfn.XLOOKUP(FMP_Ranking[[#This Row],[FMP ID]],RawData[FMP_ID],RawData[REMPOP100])</f>
        <v>0</v>
      </c>
      <c r="U80">
        <f>_xlfn.XLOOKUP(FMP_Ranking[[#This Row],[FMP ID]],RawData[FMP_ID],RawData[REMCRITFAC100])</f>
        <v>0</v>
      </c>
      <c r="V80" s="245">
        <f>_xlfn.XLOOKUP(FMP_Ranking[[#This Row],[FMP ID]],RawData[FMP_ID],RawData[REMLWC100])</f>
        <v>0</v>
      </c>
      <c r="W80" s="245">
        <f>_xlfn.XLOOKUP(FMP_Ranking[[#This Row],[FMP ID]],RawData[FMP_ID],RawData[REMROADCLS])</f>
        <v>0</v>
      </c>
      <c r="X80">
        <f>_xlfn.XLOOKUP(FMP_Ranking[[#This Row],[FMP ID]],RawData[FMP_ID],RawData[REMRDLEN100])</f>
        <v>0</v>
      </c>
      <c r="Y80" s="245">
        <f>_xlfn.XLOOKUP(FMP_Ranking[[#This Row],[FMP ID]],RawData[FMP_ID],RawData[REMFRMACRE100])</f>
        <v>0</v>
      </c>
      <c r="Z80" s="255">
        <f>_xlfn.XLOOKUP(FMP_Ranking[[#This Row],[FMP ID]],RawData[FMP_ID],RawData[COSTSTRUCT])</f>
        <v>5665140</v>
      </c>
      <c r="AA80">
        <f>_xlfn.XLOOKUP(FMP_Ranking[[#This Row],[FMP ID]],RawData[FMP_ID],RawData[NATURE])</f>
        <v>0</v>
      </c>
      <c r="AB80" s="250">
        <f>_xlfn.XLOOKUP(FMP_Ranking[[#This Row],[FMP ID]],RawData[FMP_ID],RawData[BC_RATIO])</f>
        <v>0.89999997615814209</v>
      </c>
      <c r="AC80">
        <f>IF(FMP_Ranking[[#This Row],[BCA Raw]]&gt;1,1,0)</f>
        <v>0</v>
      </c>
      <c r="AD80" s="250" t="str">
        <f>_xlfn.XLOOKUP(FMP_Ranking[[#This Row],[FMP ID]],RawData[FMP_ID],RawData[WATER_SUP])</f>
        <v>No</v>
      </c>
      <c r="AE80" s="257">
        <f>IF(FMP_Ranking[[#This Row],[Water Supply Raw]]="Yes",1,0)</f>
        <v>0</v>
      </c>
      <c r="AF80">
        <f>_xlfn.XLOOKUP(FMP_Ranking[[#This Row],[FMP ID]],RawData[FMP_ID],RawData[Average Flood Depth (100yr)])</f>
        <v>2.5</v>
      </c>
      <c r="AG80" s="346" t="str">
        <f>_xlfn.XLOOKUP(FMP_Ranking[[#This Row],[FMP ID]],RawData[FMP_ID],RawData[PREPROJLOS])</f>
        <v>Less than 100 year</v>
      </c>
      <c r="AH80">
        <f>_xlfn.XLOOKUP(FMP_Ranking[[#This Row],[FMP ID]],RawData[FMP_ID],RawData[Score 1])</f>
        <v>10</v>
      </c>
      <c r="AI80" s="250">
        <f>_xlfn.XLOOKUP(FMP_Ranking[[#This Row],[FMP ID]],RawData[FMP_ID],RawData[Community Population Served])</f>
        <v>1555370</v>
      </c>
      <c r="AJ80">
        <f>_xlfn.XLOOKUP(FMP_Ranking[[#This Row],[FMP ID]],RawData[FMP_ID],RawData[Flood Plain Population])</f>
        <v>0</v>
      </c>
      <c r="AK80" s="346" t="str">
        <f>_xlfn.XLOOKUP(FMP_Ranking[[#This Row],[FMP ID]],RawData[FMP_ID],RawData[Severity Ranking: Community Need (% Population)])</f>
        <v>&lt;25% of project community affected</v>
      </c>
      <c r="AL80" s="252">
        <f>_xlfn.XLOOKUP(FMP_Ranking[[#This Row],[FMP ID]],RawData[FMP_ID],RawData[Score 2])</f>
        <v>1</v>
      </c>
      <c r="AM80">
        <f>_xlfn.XLOOKUP(FMP_Ranking[[#This Row],[FMP ID]],RawData[FMP_ID],RawData['# of Structures Removed from 1% Annual Chance FP])</f>
        <v>0</v>
      </c>
      <c r="AN80" t="str">
        <f>_xlfn.XLOOKUP(FMP_Ranking[[#This Row],[FMP ID]],RawData[FMP_ID],RawData[Flood Risk Reduction])</f>
        <v>Reduced risk to &lt;10% of structures in floodplain</v>
      </c>
      <c r="AO80">
        <f>_xlfn.XLOOKUP(FMP_Ranking[[#This Row],[FMP ID]],RawData[FMP_ID],RawData[[Score 3 ]])</f>
        <v>1</v>
      </c>
      <c r="AP80" s="250">
        <f>_xlfn.XLOOKUP(FMP_Ranking[[#This Row],[FMP ID]],RawData[FMP_ID],RawData['# of Structures with Reduced 1% Annual Chance Flood Risk])</f>
        <v>1</v>
      </c>
      <c r="AQ80">
        <f>_xlfn.XLOOKUP(FMP_Ranking[[#This Row],[FMP ID]],RawData[FMP_ID],RawData[Pre-Project Damage $])</f>
        <v>0</v>
      </c>
      <c r="AR80">
        <f>_xlfn.XLOOKUP(FMP_Ranking[[#This Row],[FMP ID]],RawData[FMP_ID],RawData[Post-Project Damage $])</f>
        <v>0</v>
      </c>
      <c r="AS80">
        <f>_xlfn.XLOOKUP(FMP_Ranking[[#This Row],[FMP ID]],RawData[FMP_ID],RawData[Flood Damage Reduction])</f>
        <v>0</v>
      </c>
      <c r="AT80" s="252">
        <f>_xlfn.XLOOKUP(FMP_Ranking[[#This Row],[FMP ID]],RawData[FMP_ID],RawData[Score 4])</f>
        <v>0</v>
      </c>
      <c r="AU80">
        <f>_xlfn.XLOOKUP(FMP_Ranking[[#This Row],[FMP ID]],RawData[FMP_ID],RawData['# of Critical Faciliites Removed from 1% Annual Chance FP])</f>
        <v>0</v>
      </c>
      <c r="AV80" t="str">
        <f>_xlfn.XLOOKUP(FMP_Ranking[[#This Row],[FMP ID]],RawData[FMP_ID],RawData[Reduction in Critical Facilities Flood Risk])</f>
        <v>Reduced risk for 0 structures in floodplain</v>
      </c>
      <c r="AW80">
        <f>_xlfn.XLOOKUP(FMP_Ranking[[#This Row],[FMP ID]],RawData[FMP_ID],RawData[Score 5])</f>
        <v>0</v>
      </c>
      <c r="AX80" s="250">
        <f>_xlfn.XLOOKUP(FMP_Ranking[[#This Row],[FMP ID]],RawData[FMP_ID],RawData[Adjusted Injurt Risk (%)])</f>
        <v>103.5</v>
      </c>
      <c r="AY80" t="str">
        <f>_xlfn.XLOOKUP(FMP_Ranking[[#This Row],[FMP ID]],RawData[FMP_ID],RawData[Life and Safety Ranking (Injury/Loss of Life)2])</f>
        <v>Life/injury risk percentage &gt;50%</v>
      </c>
      <c r="AZ80" s="252">
        <f>_xlfn.XLOOKUP(FMP_Ranking[[#This Row],[FMP ID]],RawData[FMP_ID],RawData[Score 6])</f>
        <v>10</v>
      </c>
      <c r="BA80">
        <f>_xlfn.XLOOKUP(FMP_Ranking[[#This Row],[FMP ID]],RawData[FMP_ID],RawData[Water Supply Benefit in Acre-Feet])</f>
        <v>0</v>
      </c>
      <c r="BB80">
        <f>_xlfn.XLOOKUP(FMP_Ranking[[#This Row],[FMP ID]],RawData[FMP_ID],RawData[SourceID])</f>
        <v>0</v>
      </c>
      <c r="BC80">
        <f>_xlfn.XLOOKUP(FMP_Ranking[[#This Row],[FMP ID]],RawData[FMP_ID],RawData[WMS_ID])</f>
        <v>0</v>
      </c>
      <c r="BD80" t="str">
        <f>_xlfn.XLOOKUP(FMP_Ranking[[#This Row],[FMP ID]],RawData[FMP_ID],RawData[Water Supply Yield Ranking])</f>
        <v>No impact on water supply</v>
      </c>
      <c r="BE80">
        <f>_xlfn.XLOOKUP(FMP_Ranking[[#This Row],[FMP ID]],RawData[FMP_ID],RawData[Score 7])</f>
        <v>0</v>
      </c>
      <c r="BF80" s="250">
        <f>_xlfn.XLOOKUP(FMP_Ranking[[#This Row],[FMP ID]],RawData[FMP_ID],RawData[SVI])</f>
        <v>0.44319999217987061</v>
      </c>
      <c r="BG80" t="str">
        <f>_xlfn.XLOOKUP(FMP_Ranking[[#This Row],[FMP ID]],RawData[FMP_ID],RawData[Social Vulnerability Ranking])</f>
        <v>SVI between 0.5-0.75 (moderate to high vulnerability)</v>
      </c>
      <c r="BH80" s="252">
        <f>_xlfn.XLOOKUP(FMP_Ranking[[#This Row],[FMP ID]],RawData[FMP_ID],RawData[Score 8])</f>
        <v>7</v>
      </c>
      <c r="BI80">
        <f>_xlfn.XLOOKUP(FMP_Ranking[[#This Row],[FMP ID]],RawData[FMP_ID],RawData[% Nature Based Solution by Cost])</f>
        <v>0.5</v>
      </c>
      <c r="BJ80" t="str">
        <f>_xlfn.XLOOKUP(FMP_Ranking[[#This Row],[FMP ID]],RawData[FMP_ID],RawData[Nature-Based Solutions Ranking])</f>
        <v>&lt;25% of the project cost is nature-based</v>
      </c>
      <c r="BK80">
        <f>_xlfn.XLOOKUP(FMP_Ranking[[#This Row],[FMP ID]],RawData[FMP_ID],RawData[Score 9])</f>
        <v>1</v>
      </c>
      <c r="BL80" s="250" t="str">
        <f>_xlfn.XLOOKUP(FMP_Ranking[[#This Row],[FMP ID]],RawData[FMP_ID],RawData[Multiple Benefits Description])</f>
        <v>Social and quality of life, Transportation</v>
      </c>
      <c r="BM80" t="str">
        <f>_xlfn.XLOOKUP(FMP_Ranking[[#This Row],[FMP ID]],RawData[FMP_ID],RawData[Multiple Benefit Ranking])</f>
        <v>Project delivers benefits in 2 wider benefit categories</v>
      </c>
      <c r="BN80" s="252">
        <f>_xlfn.XLOOKUP(FMP_Ranking[[#This Row],[FMP ID]],RawData[FMP_ID],RawData[Score 10])</f>
        <v>4</v>
      </c>
      <c r="BO80">
        <f>_xlfn.XLOOKUP(FMP_Ranking[[#This Row],[FMP ID]],RawData[FMP_ID],RawData[O&amp;M Cost (Annual)])</f>
        <v>0</v>
      </c>
      <c r="BP80">
        <f>_xlfn.XLOOKUP(FMP_Ranking[[#This Row],[FMP ID]],RawData[FMP_ID],RawData[Operations and Maintenance Ranking])</f>
        <v>0</v>
      </c>
      <c r="BQ80">
        <f>_xlfn.XLOOKUP(FMP_Ranking[[#This Row],[FMP ID]],RawData[FMP_ID],RawData[Score 11])</f>
        <v>0</v>
      </c>
      <c r="BR80" s="250" t="str">
        <f>_xlfn.XLOOKUP(FMP_Ranking[[#This Row],[FMP ID]],RawData[FMP_ID],RawData[Administrative, Regulatory and Other Obstacle Ranking])</f>
        <v>Project has a high number of administrative, regulatory and limitations / requirements</v>
      </c>
      <c r="BS80" s="252">
        <f>_xlfn.XLOOKUP(FMP_Ranking[[#This Row],[FMP ID]],RawData[FMP_ID],RawData[Score 12])</f>
        <v>2</v>
      </c>
      <c r="BT80" t="str">
        <f>_xlfn.XLOOKUP(FMP_Ranking[[#This Row],[FMP ID]],RawData[FMP_ID],RawData[Environmental Benefit Ranking])</f>
        <v>Project does not provide any environmental benefits</v>
      </c>
      <c r="BU80">
        <f>_xlfn.XLOOKUP(FMP_Ranking[[#This Row],[FMP ID]],RawData[FMP_ID],RawData[Score 13])</f>
        <v>0</v>
      </c>
      <c r="BV80" s="250" t="str">
        <f>_xlfn.XLOOKUP(FMP_Ranking[[#This Row],[FMP ID]],RawData[FMP_ID],RawData[Environmental Impact Ranking])</f>
        <v>Project has no adverse environmental impacts</v>
      </c>
      <c r="BW80" s="252">
        <f>_xlfn.XLOOKUP(FMP_Ranking[[#This Row],[FMP ID]],RawData[FMP_ID],RawData[Score 14])</f>
        <v>10</v>
      </c>
      <c r="BX80">
        <f>_xlfn.XLOOKUP(FMP_Ranking[[#This Row],[FMP ID]],RawData[FMP_ID],RawData[Traffic Count for LWC Project])</f>
        <v>0</v>
      </c>
      <c r="BY80" t="str">
        <f>_xlfn.XLOOKUP(FMP_Ranking[[#This Row],[FMP ID]],RawData[FMP_ID],RawData[Mobility Ranking])</f>
        <v>Project will protect all major access routes in floodplain and all emergency service access. Minor access routes are still flooded or have restricted access in local areas.</v>
      </c>
      <c r="BZ80">
        <f>_xlfn.XLOOKUP(FMP_Ranking[[#This Row],[FMP ID]],RawData[FMP_ID],RawData[Score 15])</f>
        <v>7</v>
      </c>
      <c r="CA80" s="250"/>
      <c r="CB8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0.20071364252798732</v>
      </c>
      <c r="CC80" s="263">
        <f>_xlfn.RANK.EQ(FMP_Ranking[[#This Row],[Weighted Score Based on Normalized Reported Factors]],FMP_Ranking[Weighted Score Based on Normalized Reported Factors],0)</f>
        <v>146</v>
      </c>
      <c r="CD8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53</v>
      </c>
      <c r="CE8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14.500000000000002</v>
      </c>
      <c r="CF80">
        <f>_xlfn.RANK.EQ(FMP_Ranking[[#This Row],[Project Details Weighted Score]],FMP_Ranking[Project Details Weighted Score],0)</f>
        <v>19</v>
      </c>
      <c r="CG80" s="262">
        <f>FMP_Ranking[[#This Row],[Project Details Weighted Score]]+FMP_Ranking[[#This Row],[Weighted Score Based on Normalized Reported Factors]]</f>
        <v>14.700713642527989</v>
      </c>
      <c r="CH80" s="245">
        <f>_xlfn.RANK.EQ(FMP_Ranking[[#This Row],[Total Score]],FMP_Ranking[Total Score],0)</f>
        <v>74</v>
      </c>
      <c r="CI8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0.20071364252798732</v>
      </c>
      <c r="CJ80" s="239"/>
      <c r="CK80" s="239"/>
      <c r="CT80"/>
    </row>
    <row r="81" spans="1:98" ht="12" customHeight="1" x14ac:dyDescent="0.25">
      <c r="A81" t="s">
        <v>1810</v>
      </c>
      <c r="B81">
        <f>_xlfn.XLOOKUP(FMP_Ranking[[#This Row],[FMP ID]],RawData[FMP_ID],RawData[RFPG_NUM])</f>
        <v>12</v>
      </c>
      <c r="C81" t="str">
        <f>_xlfn.XLOOKUP(FMP_Ranking[[#This Row],[FMP ID]],RawData[FMP_ID],RawData[FMP_NAME])</f>
        <v>Barbara Drive Drainage Improvements</v>
      </c>
      <c r="D81" t="str">
        <f>_xlfn.XLOOKUP(FMP_Ranking[[#This Row],[FMP ID]],RawData[FMP_ID],RawData[FMP_DESCR])</f>
        <v>Upsizing the boxes underneath Dellwood Drive and Oblate Drive. The improvements will also include reconstruction of the street and curb for the portion of Dellwood Drive and Oblate Drive within the project boundary</v>
      </c>
      <c r="E81" s="247">
        <f>_xlfn.XLOOKUP(FMP_Ranking[[#This Row],[FMP ID]],RawData[FMP_ID],RawData[FMP_COST])</f>
        <v>27826948</v>
      </c>
      <c r="F81" s="344" t="str">
        <f>_xlfn.XLOOKUP(FMP_Ranking[[#This Row],[FMP ID]],RawData[FMP_ID],RawData[EMER_NEED])</f>
        <v>Yes</v>
      </c>
      <c r="G81" s="252">
        <f>IF(FMP_Ranking[[#This Row],[Emergency Need Raw]]="Yes",10,0)</f>
        <v>10</v>
      </c>
      <c r="H81" s="245">
        <f>_xlfn.XLOOKUP(FMP_Ranking[[#This Row],[FMP ID]],RawData[FMP_ID],RawData[STRUCT_100])</f>
        <v>87</v>
      </c>
      <c r="I81" s="245">
        <f>_xlfn.XLOOKUP(FMP_Ranking[[#This Row],[FMP ID]],RawData[FMP_ID],RawData[RES_STRUCT100])</f>
        <v>74</v>
      </c>
      <c r="J81">
        <f>_xlfn.XLOOKUP(FMP_Ranking[[#This Row],[FMP ID]],RawData[FMP_ID],RawData[POP100])</f>
        <v>474</v>
      </c>
      <c r="K81" s="245">
        <f>_xlfn.XLOOKUP(FMP_Ranking[[#This Row],[FMP ID]],RawData[FMP_ID],RawData[CRITFAC100])</f>
        <v>1</v>
      </c>
      <c r="L81">
        <f>_xlfn.XLOOKUP(FMP_Ranking[[#This Row],[FMP ID]],RawData[FMP_ID],RawData[LWC])</f>
        <v>1</v>
      </c>
      <c r="M81" s="245">
        <f>_xlfn.XLOOKUP(FMP_Ranking[[#This Row],[FMP ID]],RawData[FMP_ID],RawData[ROADCLS])</f>
        <v>16</v>
      </c>
      <c r="N81">
        <f>_xlfn.XLOOKUP(FMP_Ranking[[#This Row],[FMP ID]],RawData[FMP_ID],RawData[ROAD_MILES100])</f>
        <v>1.950000047683716</v>
      </c>
      <c r="O81" s="245">
        <f>_xlfn.XLOOKUP(FMP_Ranking[[#This Row],[FMP ID]],RawData[FMP_ID],RawData[FARMACRE100])</f>
        <v>0</v>
      </c>
      <c r="P81">
        <f>_xlfn.XLOOKUP(FMP_Ranking[[#This Row],[FMP ID]],RawData[FMP_ID],RawData[REDSTRUCT100])</f>
        <v>0</v>
      </c>
      <c r="Q81" s="245">
        <f>_xlfn.XLOOKUP(FMP_Ranking[[#This Row],[FMP ID]],RawData[FMP_ID],RawData[REMSTRC100])</f>
        <v>18</v>
      </c>
      <c r="R81" s="258">
        <f>IF(FMP_Ranking[[#This Row],[Structures 100 Raw]]=0,0,(IF(FMP_Ranking[[#This Row],[Removed Structures 100 Raw]]&gt;FMP_Ranking[[#This Row],[Structures 100 Raw]],100,FMP_Ranking[[#This Row],[Removed Structures 100 Raw]]/FMP_Ranking[[#This Row],[Structures 100 Raw]]*100)))</f>
        <v>20.689655172413794</v>
      </c>
      <c r="S81" s="245">
        <f>_xlfn.XLOOKUP(FMP_Ranking[[#This Row],[FMP ID]],RawData[FMP_ID],RawData[REMRESSTRC100])</f>
        <v>0</v>
      </c>
      <c r="T81" s="245">
        <f>_xlfn.XLOOKUP(FMP_Ranking[[#This Row],[FMP ID]],RawData[FMP_ID],RawData[REMPOP100])</f>
        <v>54</v>
      </c>
      <c r="U81">
        <f>_xlfn.XLOOKUP(FMP_Ranking[[#This Row],[FMP ID]],RawData[FMP_ID],RawData[REMCRITFAC100])</f>
        <v>0</v>
      </c>
      <c r="V81" s="245">
        <f>_xlfn.XLOOKUP(FMP_Ranking[[#This Row],[FMP ID]],RawData[FMP_ID],RawData[REMLWC100])</f>
        <v>0</v>
      </c>
      <c r="W81" s="245">
        <f>_xlfn.XLOOKUP(FMP_Ranking[[#This Row],[FMP ID]],RawData[FMP_ID],RawData[REMROADCLS])</f>
        <v>0</v>
      </c>
      <c r="X81">
        <f>_xlfn.XLOOKUP(FMP_Ranking[[#This Row],[FMP ID]],RawData[FMP_ID],RawData[REMRDLEN100])</f>
        <v>2</v>
      </c>
      <c r="Y81" s="245">
        <f>_xlfn.XLOOKUP(FMP_Ranking[[#This Row],[FMP ID]],RawData[FMP_ID],RawData[REMFRMACRE100])</f>
        <v>0</v>
      </c>
      <c r="Z81" s="255">
        <f>_xlfn.XLOOKUP(FMP_Ranking[[#This Row],[FMP ID]],RawData[FMP_ID],RawData[COSTSTRUCT])</f>
        <v>682837</v>
      </c>
      <c r="AA81">
        <f>_xlfn.XLOOKUP(FMP_Ranking[[#This Row],[FMP ID]],RawData[FMP_ID],RawData[NATURE])</f>
        <v>0</v>
      </c>
      <c r="AB81" s="250">
        <f>_xlfn.XLOOKUP(FMP_Ranking[[#This Row],[FMP ID]],RawData[FMP_ID],RawData[BC_RATIO])</f>
        <v>3.9999999105930328E-2</v>
      </c>
      <c r="AC81">
        <f>IF(FMP_Ranking[[#This Row],[BCA Raw]]&gt;1,1,0)</f>
        <v>0</v>
      </c>
      <c r="AD81" s="250" t="str">
        <f>_xlfn.XLOOKUP(FMP_Ranking[[#This Row],[FMP ID]],RawData[FMP_ID],RawData[WATER_SUP])</f>
        <v>No</v>
      </c>
      <c r="AE81" s="257">
        <f>IF(FMP_Ranking[[#This Row],[Water Supply Raw]]="Yes",1,0)</f>
        <v>0</v>
      </c>
      <c r="AF81">
        <f>_xlfn.XLOOKUP(FMP_Ranking[[#This Row],[FMP ID]],RawData[FMP_ID],RawData[Average Flood Depth (100yr)])</f>
        <v>2.5</v>
      </c>
      <c r="AG81" s="346" t="str">
        <f>_xlfn.XLOOKUP(FMP_Ranking[[#This Row],[FMP ID]],RawData[FMP_ID],RawData[PREPROJLOS])</f>
        <v>Less than the 25 year</v>
      </c>
      <c r="AH81">
        <f>_xlfn.XLOOKUP(FMP_Ranking[[#This Row],[FMP ID]],RawData[FMP_ID],RawData[Score 1])</f>
        <v>6</v>
      </c>
      <c r="AI81" s="250">
        <f>_xlfn.XLOOKUP(FMP_Ranking[[#This Row],[FMP ID]],RawData[FMP_ID],RawData[Community Population Served])</f>
        <v>1555370</v>
      </c>
      <c r="AJ81">
        <f>_xlfn.XLOOKUP(FMP_Ranking[[#This Row],[FMP ID]],RawData[FMP_ID],RawData[Flood Plain Population])</f>
        <v>261</v>
      </c>
      <c r="AK81" s="346" t="str">
        <f>_xlfn.XLOOKUP(FMP_Ranking[[#This Row],[FMP ID]],RawData[FMP_ID],RawData[Severity Ranking: Community Need (% Population)])</f>
        <v>&lt;25% of project community affected</v>
      </c>
      <c r="AL81" s="252">
        <f>_xlfn.XLOOKUP(FMP_Ranking[[#This Row],[FMP ID]],RawData[FMP_ID],RawData[Score 2])</f>
        <v>1</v>
      </c>
      <c r="AM81">
        <f>_xlfn.XLOOKUP(FMP_Ranking[[#This Row],[FMP ID]],RawData[FMP_ID],RawData['# of Structures Removed from 1% Annual Chance FP])</f>
        <v>18</v>
      </c>
      <c r="AN81" t="str">
        <f>_xlfn.XLOOKUP(FMP_Ranking[[#This Row],[FMP ID]],RawData[FMP_ID],RawData[Flood Risk Reduction])</f>
        <v>Reduced risk to &gt;75% of structures in floodplain</v>
      </c>
      <c r="AO81">
        <f>_xlfn.XLOOKUP(FMP_Ranking[[#This Row],[FMP ID]],RawData[FMP_ID],RawData[[Score 3 ]])</f>
        <v>10</v>
      </c>
      <c r="AP81" s="250">
        <f>_xlfn.XLOOKUP(FMP_Ranking[[#This Row],[FMP ID]],RawData[FMP_ID],RawData['# of Structures with Reduced 1% Annual Chance Flood Risk])</f>
        <v>43</v>
      </c>
      <c r="AQ81">
        <f>_xlfn.XLOOKUP(FMP_Ranking[[#This Row],[FMP ID]],RawData[FMP_ID],RawData[Pre-Project Damage $])</f>
        <v>0</v>
      </c>
      <c r="AR81">
        <f>_xlfn.XLOOKUP(FMP_Ranking[[#This Row],[FMP ID]],RawData[FMP_ID],RawData[Post-Project Damage $])</f>
        <v>0</v>
      </c>
      <c r="AS81">
        <f>_xlfn.XLOOKUP(FMP_Ranking[[#This Row],[FMP ID]],RawData[FMP_ID],RawData[Flood Damage Reduction])</f>
        <v>0</v>
      </c>
      <c r="AT81" s="252">
        <f>_xlfn.XLOOKUP(FMP_Ranking[[#This Row],[FMP ID]],RawData[FMP_ID],RawData[Score 4])</f>
        <v>0</v>
      </c>
      <c r="AU81">
        <f>_xlfn.XLOOKUP(FMP_Ranking[[#This Row],[FMP ID]],RawData[FMP_ID],RawData['# of Critical Faciliites Removed from 1% Annual Chance FP])</f>
        <v>0</v>
      </c>
      <c r="AV81" t="str">
        <f>_xlfn.XLOOKUP(FMP_Ranking[[#This Row],[FMP ID]],RawData[FMP_ID],RawData[Reduction in Critical Facilities Flood Risk])</f>
        <v>Reduced risk for 0 structures in floodplain</v>
      </c>
      <c r="AW81">
        <f>_xlfn.XLOOKUP(FMP_Ranking[[#This Row],[FMP ID]],RawData[FMP_ID],RawData[Score 5])</f>
        <v>0</v>
      </c>
      <c r="AX81" s="250">
        <f>_xlfn.XLOOKUP(FMP_Ranking[[#This Row],[FMP ID]],RawData[FMP_ID],RawData[Adjusted Injurt Risk (%)])</f>
        <v>6</v>
      </c>
      <c r="AY81" t="str">
        <f>_xlfn.XLOOKUP(FMP_Ranking[[#This Row],[FMP ID]],RawData[FMP_ID],RawData[Life and Safety Ranking (Injury/Loss of Life)2])</f>
        <v>Life/injury risk percentage &gt;50%</v>
      </c>
      <c r="AZ81" s="252">
        <f>_xlfn.XLOOKUP(FMP_Ranking[[#This Row],[FMP ID]],RawData[FMP_ID],RawData[Score 6])</f>
        <v>10</v>
      </c>
      <c r="BA81">
        <f>_xlfn.XLOOKUP(FMP_Ranking[[#This Row],[FMP ID]],RawData[FMP_ID],RawData[Water Supply Benefit in Acre-Feet])</f>
        <v>0</v>
      </c>
      <c r="BB81">
        <f>_xlfn.XLOOKUP(FMP_Ranking[[#This Row],[FMP ID]],RawData[FMP_ID],RawData[SourceID])</f>
        <v>0</v>
      </c>
      <c r="BC81">
        <f>_xlfn.XLOOKUP(FMP_Ranking[[#This Row],[FMP ID]],RawData[FMP_ID],RawData[WMS_ID])</f>
        <v>0</v>
      </c>
      <c r="BD81" t="str">
        <f>_xlfn.XLOOKUP(FMP_Ranking[[#This Row],[FMP ID]],RawData[FMP_ID],RawData[Water Supply Yield Ranking])</f>
        <v>No impact on water supply</v>
      </c>
      <c r="BE81">
        <f>_xlfn.XLOOKUP(FMP_Ranking[[#This Row],[FMP ID]],RawData[FMP_ID],RawData[Score 7])</f>
        <v>0</v>
      </c>
      <c r="BF81" s="250">
        <f>_xlfn.XLOOKUP(FMP_Ranking[[#This Row],[FMP ID]],RawData[FMP_ID],RawData[SVI])</f>
        <v>0.64219999313354492</v>
      </c>
      <c r="BG81" t="str">
        <f>_xlfn.XLOOKUP(FMP_Ranking[[#This Row],[FMP ID]],RawData[FMP_ID],RawData[Social Vulnerability Ranking])</f>
        <v>SVI between 0.5-0.75 (moderate to high vulnerability)</v>
      </c>
      <c r="BH81" s="252">
        <f>_xlfn.XLOOKUP(FMP_Ranking[[#This Row],[FMP ID]],RawData[FMP_ID],RawData[Score 8])</f>
        <v>7</v>
      </c>
      <c r="BI81">
        <f>_xlfn.XLOOKUP(FMP_Ranking[[#This Row],[FMP ID]],RawData[FMP_ID],RawData[% Nature Based Solution by Cost])</f>
        <v>0</v>
      </c>
      <c r="BJ81" t="str">
        <f>_xlfn.XLOOKUP(FMP_Ranking[[#This Row],[FMP ID]],RawData[FMP_ID],RawData[Nature-Based Solutions Ranking])</f>
        <v>&lt;25% of the project cost is nature-based</v>
      </c>
      <c r="BK81">
        <f>_xlfn.XLOOKUP(FMP_Ranking[[#This Row],[FMP ID]],RawData[FMP_ID],RawData[Score 9])</f>
        <v>1</v>
      </c>
      <c r="BL81" s="250" t="str">
        <f>_xlfn.XLOOKUP(FMP_Ranking[[#This Row],[FMP ID]],RawData[FMP_ID],RawData[Multiple Benefits Description])</f>
        <v>Social and quality of life, Transportation</v>
      </c>
      <c r="BM81" t="str">
        <f>_xlfn.XLOOKUP(FMP_Ranking[[#This Row],[FMP ID]],RawData[FMP_ID],RawData[Multiple Benefit Ranking])</f>
        <v>Project delivers benefits in 2 wider benefit categories</v>
      </c>
      <c r="BN81" s="252">
        <f>_xlfn.XLOOKUP(FMP_Ranking[[#This Row],[FMP ID]],RawData[FMP_ID],RawData[Score 10])</f>
        <v>4</v>
      </c>
      <c r="BO81">
        <f>_xlfn.XLOOKUP(FMP_Ranking[[#This Row],[FMP ID]],RawData[FMP_ID],RawData[O&amp;M Cost (Annual)])</f>
        <v>0</v>
      </c>
      <c r="BP81">
        <f>_xlfn.XLOOKUP(FMP_Ranking[[#This Row],[FMP ID]],RawData[FMP_ID],RawData[Operations and Maintenance Ranking])</f>
        <v>0</v>
      </c>
      <c r="BQ81">
        <f>_xlfn.XLOOKUP(FMP_Ranking[[#This Row],[FMP ID]],RawData[FMP_ID],RawData[Score 11])</f>
        <v>0</v>
      </c>
      <c r="BR81" s="250" t="str">
        <f>_xlfn.XLOOKUP(FMP_Ranking[[#This Row],[FMP ID]],RawData[FMP_ID],RawData[Administrative, Regulatory and Other Obstacle Ranking])</f>
        <v>Project has a typical number of administrative, regulatory and limitations / requirements</v>
      </c>
      <c r="BS81" s="252">
        <f>_xlfn.XLOOKUP(FMP_Ranking[[#This Row],[FMP ID]],RawData[FMP_ID],RawData[Score 12])</f>
        <v>6</v>
      </c>
      <c r="BT81" t="str">
        <f>_xlfn.XLOOKUP(FMP_Ranking[[#This Row],[FMP ID]],RawData[FMP_ID],RawData[Environmental Benefit Ranking])</f>
        <v>Project does not provide any environmental benefits</v>
      </c>
      <c r="BU81">
        <f>_xlfn.XLOOKUP(FMP_Ranking[[#This Row],[FMP ID]],RawData[FMP_ID],RawData[Score 13])</f>
        <v>0</v>
      </c>
      <c r="BV81" s="250" t="str">
        <f>_xlfn.XLOOKUP(FMP_Ranking[[#This Row],[FMP ID]],RawData[FMP_ID],RawData[Environmental Impact Ranking])</f>
        <v>Project has no adverse environmental impacts</v>
      </c>
      <c r="BW81" s="252">
        <f>_xlfn.XLOOKUP(FMP_Ranking[[#This Row],[FMP ID]],RawData[FMP_ID],RawData[Score 14])</f>
        <v>10</v>
      </c>
      <c r="BX81">
        <f>_xlfn.XLOOKUP(FMP_Ranking[[#This Row],[FMP ID]],RawData[FMP_ID],RawData[Traffic Count for LWC Project])</f>
        <v>0</v>
      </c>
      <c r="BY81" t="str">
        <f>_xlfn.XLOOKUP(FMP_Ranking[[#This Row],[FMP ID]],RawData[FMP_ID],RawData[Mobility Ranking])</f>
        <v>Project will protect all major access routes in floodplain and all emergency service access. Minor access routes are still flooded or have restricted access in local areas.</v>
      </c>
      <c r="BZ81">
        <f>_xlfn.XLOOKUP(FMP_Ranking[[#This Row],[FMP ID]],RawData[FMP_ID],RawData[Score 15])</f>
        <v>7</v>
      </c>
      <c r="CA81" s="250"/>
      <c r="CB8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2.0806355482432695</v>
      </c>
      <c r="CC81" s="263">
        <f>_xlfn.RANK.EQ(FMP_Ranking[[#This Row],[Weighted Score Based on Normalized Reported Factors]],FMP_Ranking[Weighted Score Based on Normalized Reported Factors],0)</f>
        <v>98</v>
      </c>
      <c r="CD8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62</v>
      </c>
      <c r="CE8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12.500000000000002</v>
      </c>
      <c r="CF81">
        <f>_xlfn.RANK.EQ(FMP_Ranking[[#This Row],[Project Details Weighted Score]],FMP_Ranking[Project Details Weighted Score],0)</f>
        <v>42</v>
      </c>
      <c r="CG81" s="262">
        <f>FMP_Ranking[[#This Row],[Project Details Weighted Score]]+FMP_Ranking[[#This Row],[Weighted Score Based on Normalized Reported Factors]]</f>
        <v>14.580635548243272</v>
      </c>
      <c r="CH81" s="245">
        <f>_xlfn.RANK.EQ(FMP_Ranking[[#This Row],[Total Score]],FMP_Ranking[Total Score],0)</f>
        <v>75</v>
      </c>
      <c r="CI8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2.0806355482432695</v>
      </c>
      <c r="CJ81" s="239"/>
      <c r="CK81" s="239"/>
      <c r="CT81"/>
    </row>
    <row r="82" spans="1:98" ht="12" customHeight="1" x14ac:dyDescent="0.25">
      <c r="A82" t="s">
        <v>1980</v>
      </c>
      <c r="B82">
        <f>_xlfn.XLOOKUP(FMP_Ranking[[#This Row],[FMP ID]],RawData[FMP_ID],RawData[RFPG_NUM])</f>
        <v>15</v>
      </c>
      <c r="C82" t="str">
        <f>_xlfn.XLOOKUP(FMP_Ranking[[#This Row],[FMP ID]],RawData[FMP_ID],RawData[FMP_NAME])</f>
        <v>North Pharr Mitigation Project</v>
      </c>
      <c r="D82" t="str">
        <f>_xlfn.XLOOKUP(FMP_Ranking[[#This Row],[FMP ID]],RawData[FMP_ID],RawData[FMP_DESCR])</f>
        <v>Construct 3400-linear feet of channel improvements on the ditch running from south to north along North Fir Street and 2800-linear feet of channel improvements on the Pharr-McAllen Lateral Ditch up to North I road. Install culvert improvements, 2 – 8</v>
      </c>
      <c r="E82" s="247">
        <f>_xlfn.XLOOKUP(FMP_Ranking[[#This Row],[FMP ID]],RawData[FMP_ID],RawData[FMP_COST])</f>
        <v>8195000</v>
      </c>
      <c r="F82" s="344" t="str">
        <f>_xlfn.XLOOKUP(FMP_Ranking[[#This Row],[FMP ID]],RawData[FMP_ID],RawData[EMER_NEED])</f>
        <v>Yes</v>
      </c>
      <c r="G82" s="252">
        <f>IF(FMP_Ranking[[#This Row],[Emergency Need Raw]]="Yes",10,0)</f>
        <v>10</v>
      </c>
      <c r="H82" s="245">
        <f>_xlfn.XLOOKUP(FMP_Ranking[[#This Row],[FMP ID]],RawData[FMP_ID],RawData[STRUCT_100])</f>
        <v>370</v>
      </c>
      <c r="I82" s="245">
        <f>_xlfn.XLOOKUP(FMP_Ranking[[#This Row],[FMP ID]],RawData[FMP_ID],RawData[RES_STRUCT100])</f>
        <v>0</v>
      </c>
      <c r="J82">
        <f>_xlfn.XLOOKUP(FMP_Ranking[[#This Row],[FMP ID]],RawData[FMP_ID],RawData[POP100])</f>
        <v>1504</v>
      </c>
      <c r="K82" s="245">
        <f>_xlfn.XLOOKUP(FMP_Ranking[[#This Row],[FMP ID]],RawData[FMP_ID],RawData[CRITFAC100])</f>
        <v>0</v>
      </c>
      <c r="L82">
        <f>_xlfn.XLOOKUP(FMP_Ranking[[#This Row],[FMP ID]],RawData[FMP_ID],RawData[LWC])</f>
        <v>119</v>
      </c>
      <c r="M82" s="245">
        <f>_xlfn.XLOOKUP(FMP_Ranking[[#This Row],[FMP ID]],RawData[FMP_ID],RawData[ROADCLS])</f>
        <v>0</v>
      </c>
      <c r="N82">
        <f>_xlfn.XLOOKUP(FMP_Ranking[[#This Row],[FMP ID]],RawData[FMP_ID],RawData[ROAD_MILES100])</f>
        <v>15.794599533081049</v>
      </c>
      <c r="O82" s="245">
        <f>_xlfn.XLOOKUP(FMP_Ranking[[#This Row],[FMP ID]],RawData[FMP_ID],RawData[FARMACRE100])</f>
        <v>0</v>
      </c>
      <c r="P82">
        <f>_xlfn.XLOOKUP(FMP_Ranking[[#This Row],[FMP ID]],RawData[FMP_ID],RawData[REDSTRUCT100])</f>
        <v>0</v>
      </c>
      <c r="Q82" s="245">
        <f>_xlfn.XLOOKUP(FMP_Ranking[[#This Row],[FMP ID]],RawData[FMP_ID],RawData[REMSTRC100])</f>
        <v>0</v>
      </c>
      <c r="R82" s="258">
        <f>IF(FMP_Ranking[[#This Row],[Structures 100 Raw]]=0,0,(IF(FMP_Ranking[[#This Row],[Removed Structures 100 Raw]]&gt;FMP_Ranking[[#This Row],[Structures 100 Raw]],100,FMP_Ranking[[#This Row],[Removed Structures 100 Raw]]/FMP_Ranking[[#This Row],[Structures 100 Raw]]*100)))</f>
        <v>0</v>
      </c>
      <c r="S82" s="245">
        <f>_xlfn.XLOOKUP(FMP_Ranking[[#This Row],[FMP ID]],RawData[FMP_ID],RawData[REMRESSTRC100])</f>
        <v>0</v>
      </c>
      <c r="T82" s="245">
        <f>_xlfn.XLOOKUP(FMP_Ranking[[#This Row],[FMP ID]],RawData[FMP_ID],RawData[REMPOP100])</f>
        <v>0</v>
      </c>
      <c r="U82">
        <f>_xlfn.XLOOKUP(FMP_Ranking[[#This Row],[FMP ID]],RawData[FMP_ID],RawData[REMCRITFAC100])</f>
        <v>0</v>
      </c>
      <c r="V82" s="245">
        <f>_xlfn.XLOOKUP(FMP_Ranking[[#This Row],[FMP ID]],RawData[FMP_ID],RawData[REMLWC100])</f>
        <v>0</v>
      </c>
      <c r="W82" s="245">
        <f>_xlfn.XLOOKUP(FMP_Ranking[[#This Row],[FMP ID]],RawData[FMP_ID],RawData[REMROADCLS])</f>
        <v>0</v>
      </c>
      <c r="X82">
        <f>_xlfn.XLOOKUP(FMP_Ranking[[#This Row],[FMP ID]],RawData[FMP_ID],RawData[REMRDLEN100])</f>
        <v>0</v>
      </c>
      <c r="Y82" s="245">
        <f>_xlfn.XLOOKUP(FMP_Ranking[[#This Row],[FMP ID]],RawData[FMP_ID],RawData[REMFRMACRE100])</f>
        <v>0</v>
      </c>
      <c r="Z82" s="255">
        <f>_xlfn.XLOOKUP(FMP_Ranking[[#This Row],[FMP ID]],RawData[FMP_ID],RawData[COSTSTRUCT])</f>
        <v>0</v>
      </c>
      <c r="AA82">
        <f>_xlfn.XLOOKUP(FMP_Ranking[[#This Row],[FMP ID]],RawData[FMP_ID],RawData[NATURE])</f>
        <v>0</v>
      </c>
      <c r="AB82" s="250">
        <f>_xlfn.XLOOKUP(FMP_Ranking[[#This Row],[FMP ID]],RawData[FMP_ID],RawData[BC_RATIO])</f>
        <v>0</v>
      </c>
      <c r="AC82">
        <f>IF(FMP_Ranking[[#This Row],[BCA Raw]]&gt;1,1,0)</f>
        <v>0</v>
      </c>
      <c r="AD82" s="250" t="str">
        <f>_xlfn.XLOOKUP(FMP_Ranking[[#This Row],[FMP ID]],RawData[FMP_ID],RawData[WATER_SUP])</f>
        <v>No</v>
      </c>
      <c r="AE82" s="257">
        <f>IF(FMP_Ranking[[#This Row],[Water Supply Raw]]="Yes",1,0)</f>
        <v>0</v>
      </c>
      <c r="AF82">
        <f>_xlfn.XLOOKUP(FMP_Ranking[[#This Row],[FMP ID]],RawData[FMP_ID],RawData[Average Flood Depth (100yr)])</f>
        <v>1.3400000333786011</v>
      </c>
      <c r="AG82" s="346" t="str">
        <f>_xlfn.XLOOKUP(FMP_Ranking[[#This Row],[FMP ID]],RawData[FMP_ID],RawData[PREPROJLOS])</f>
        <v xml:space="preserve"> </v>
      </c>
      <c r="AH82">
        <f>_xlfn.XLOOKUP(FMP_Ranking[[#This Row],[FMP ID]],RawData[FMP_ID],RawData[Score 1])</f>
        <v>8</v>
      </c>
      <c r="AI82" s="250">
        <f>_xlfn.XLOOKUP(FMP_Ranking[[#This Row],[FMP ID]],RawData[FMP_ID],RawData[Community Population Served])</f>
        <v>68022</v>
      </c>
      <c r="AJ82">
        <f>_xlfn.XLOOKUP(FMP_Ranking[[#This Row],[FMP ID]],RawData[FMP_ID],RawData[Flood Plain Population])</f>
        <v>11752</v>
      </c>
      <c r="AK82" s="346" t="str">
        <f>_xlfn.XLOOKUP(FMP_Ranking[[#This Row],[FMP ID]],RawData[FMP_ID],RawData[Severity Ranking: Community Need (% Population)])</f>
        <v>17.3</v>
      </c>
      <c r="AL82" s="252">
        <f>_xlfn.XLOOKUP(FMP_Ranking[[#This Row],[FMP ID]],RawData[FMP_ID],RawData[Score 2])</f>
        <v>1</v>
      </c>
      <c r="AM82">
        <f>_xlfn.XLOOKUP(FMP_Ranking[[#This Row],[FMP ID]],RawData[FMP_ID],RawData['# of Structures Removed from 1% Annual Chance FP])</f>
        <v>0</v>
      </c>
      <c r="AN82" t="str">
        <f>_xlfn.XLOOKUP(FMP_Ranking[[#This Row],[FMP ID]],RawData[FMP_ID],RawData[Flood Risk Reduction])</f>
        <v>23.2053422370618</v>
      </c>
      <c r="AO82">
        <f>_xlfn.XLOOKUP(FMP_Ranking[[#This Row],[FMP ID]],RawData[FMP_ID],RawData[[Score 3 ]])</f>
        <v>4</v>
      </c>
      <c r="AP82" s="250">
        <f>_xlfn.XLOOKUP(FMP_Ranking[[#This Row],[FMP ID]],RawData[FMP_ID],RawData['# of Structures with Reduced 1% Annual Chance Flood Risk])</f>
        <v>0</v>
      </c>
      <c r="AQ82">
        <f>_xlfn.XLOOKUP(FMP_Ranking[[#This Row],[FMP ID]],RawData[FMP_ID],RawData[Pre-Project Damage $])</f>
        <v>75301488</v>
      </c>
      <c r="AR82">
        <f>_xlfn.XLOOKUP(FMP_Ranking[[#This Row],[FMP ID]],RawData[FMP_ID],RawData[Post-Project Damage $])</f>
        <v>53544000</v>
      </c>
      <c r="AS82" t="str">
        <f>_xlfn.XLOOKUP(FMP_Ranking[[#This Row],[FMP ID]],RawData[FMP_ID],RawData[Flood Damage Reduction])</f>
        <v>28.8938354046868</v>
      </c>
      <c r="AT82" s="252">
        <f>_xlfn.XLOOKUP(FMP_Ranking[[#This Row],[FMP ID]],RawData[FMP_ID],RawData[Score 4])</f>
        <v>4</v>
      </c>
      <c r="AU82">
        <f>_xlfn.XLOOKUP(FMP_Ranking[[#This Row],[FMP ID]],RawData[FMP_ID],RawData['# of Critical Faciliites Removed from 1% Annual Chance FP])</f>
        <v>0</v>
      </c>
      <c r="AV82" t="str">
        <f>_xlfn.XLOOKUP(FMP_Ranking[[#This Row],[FMP ID]],RawData[FMP_ID],RawData[Reduction in Critical Facilities Flood Risk])</f>
        <v>na</v>
      </c>
      <c r="AW82">
        <f>_xlfn.XLOOKUP(FMP_Ranking[[#This Row],[FMP ID]],RawData[FMP_ID],RawData[Score 5])</f>
        <v>0</v>
      </c>
      <c r="AX82" s="250">
        <f>_xlfn.XLOOKUP(FMP_Ranking[[#This Row],[FMP ID]],RawData[FMP_ID],RawData[Adjusted Injurt Risk (%)])</f>
        <v>0</v>
      </c>
      <c r="AY82" t="str">
        <f>_xlfn.XLOOKUP(FMP_Ranking[[#This Row],[FMP ID]],RawData[FMP_ID],RawData[Life and Safety Ranking (Injury/Loss of Life)2])</f>
        <v>13.56</v>
      </c>
      <c r="AZ82" s="252">
        <f>_xlfn.XLOOKUP(FMP_Ranking[[#This Row],[FMP ID]],RawData[FMP_ID],RawData[Score 6])</f>
        <v>2</v>
      </c>
      <c r="BA82">
        <f>_xlfn.XLOOKUP(FMP_Ranking[[#This Row],[FMP ID]],RawData[FMP_ID],RawData[Water Supply Benefit in Acre-Feet])</f>
        <v>0</v>
      </c>
      <c r="BB82">
        <f>_xlfn.XLOOKUP(FMP_Ranking[[#This Row],[FMP ID]],RawData[FMP_ID],RawData[SourceID])</f>
        <v>0</v>
      </c>
      <c r="BC82">
        <f>_xlfn.XLOOKUP(FMP_Ranking[[#This Row],[FMP ID]],RawData[FMP_ID],RawData[WMS_ID])</f>
        <v>0</v>
      </c>
      <c r="BD82">
        <f>_xlfn.XLOOKUP(FMP_Ranking[[#This Row],[FMP ID]],RawData[FMP_ID],RawData[Water Supply Yield Ranking])</f>
        <v>0</v>
      </c>
      <c r="BE82">
        <f>_xlfn.XLOOKUP(FMP_Ranking[[#This Row],[FMP ID]],RawData[FMP_ID],RawData[Score 7])</f>
        <v>0</v>
      </c>
      <c r="BF82" s="250">
        <f>_xlfn.XLOOKUP(FMP_Ranking[[#This Row],[FMP ID]],RawData[FMP_ID],RawData[SVI])</f>
        <v>0</v>
      </c>
      <c r="BG82" t="str">
        <f>_xlfn.XLOOKUP(FMP_Ranking[[#This Row],[FMP ID]],RawData[FMP_ID],RawData[Social Vulnerability Ranking])</f>
        <v>0.865</v>
      </c>
      <c r="BH82" s="252">
        <f>_xlfn.XLOOKUP(FMP_Ranking[[#This Row],[FMP ID]],RawData[FMP_ID],RawData[Score 8])</f>
        <v>10</v>
      </c>
      <c r="BI82">
        <f>_xlfn.XLOOKUP(FMP_Ranking[[#This Row],[FMP ID]],RawData[FMP_ID],RawData[% Nature Based Solution by Cost])</f>
        <v>0</v>
      </c>
      <c r="BJ82" t="str">
        <f>_xlfn.XLOOKUP(FMP_Ranking[[#This Row],[FMP ID]],RawData[FMP_ID],RawData[Nature-Based Solutions Ranking])</f>
        <v>na</v>
      </c>
      <c r="BK82">
        <f>_xlfn.XLOOKUP(FMP_Ranking[[#This Row],[FMP ID]],RawData[FMP_ID],RawData[Score 9])</f>
        <v>0</v>
      </c>
      <c r="BL82" s="250" t="str">
        <f>_xlfn.XLOOKUP(FMP_Ranking[[#This Row],[FMP ID]],RawData[FMP_ID],RawData[Multiple Benefits Description])</f>
        <v>Agricultural benefits and transportation</v>
      </c>
      <c r="BM82">
        <f>_xlfn.XLOOKUP(FMP_Ranking[[#This Row],[FMP ID]],RawData[FMP_ID],RawData[Multiple Benefit Ranking])</f>
        <v>0</v>
      </c>
      <c r="BN82" s="252">
        <f>_xlfn.XLOOKUP(FMP_Ranking[[#This Row],[FMP ID]],RawData[FMP_ID],RawData[Score 10])</f>
        <v>4</v>
      </c>
      <c r="BO82">
        <f>_xlfn.XLOOKUP(FMP_Ranking[[#This Row],[FMP ID]],RawData[FMP_ID],RawData[O&amp;M Cost (Annual)])</f>
        <v>0</v>
      </c>
      <c r="BP82" t="str">
        <f>_xlfn.XLOOKUP(FMP_Ranking[[#This Row],[FMP ID]],RawData[FMP_ID],RawData[Operations and Maintenance Ranking])</f>
        <v>low</v>
      </c>
      <c r="BQ82">
        <f>_xlfn.XLOOKUP(FMP_Ranking[[#This Row],[FMP ID]],RawData[FMP_ID],RawData[Score 11])</f>
        <v>7</v>
      </c>
      <c r="BR82" s="250" t="str">
        <f>_xlfn.XLOOKUP(FMP_Ranking[[#This Row],[FMP ID]],RawData[FMP_ID],RawData[Administrative, Regulatory and Other Obstacle Ranking])</f>
        <v>typical</v>
      </c>
      <c r="BS82" s="252">
        <f>_xlfn.XLOOKUP(FMP_Ranking[[#This Row],[FMP ID]],RawData[FMP_ID],RawData[Score 12])</f>
        <v>6</v>
      </c>
      <c r="BT82" t="str">
        <f>_xlfn.XLOOKUP(FMP_Ranking[[#This Row],[FMP ID]],RawData[FMP_ID],RawData[Environmental Benefit Ranking])</f>
        <v>Moderate</v>
      </c>
      <c r="BU82">
        <f>_xlfn.XLOOKUP(FMP_Ranking[[#This Row],[FMP ID]],RawData[FMP_ID],RawData[Score 13])</f>
        <v>6</v>
      </c>
      <c r="BV82" s="250" t="str">
        <f>_xlfn.XLOOKUP(FMP_Ranking[[#This Row],[FMP ID]],RawData[FMP_ID],RawData[Environmental Impact Ranking])</f>
        <v>Agricultural area required for detention</v>
      </c>
      <c r="BW82" s="252">
        <f>_xlfn.XLOOKUP(FMP_Ranking[[#This Row],[FMP ID]],RawData[FMP_ID],RawData[Score 14])</f>
        <v>6</v>
      </c>
      <c r="BX82">
        <f>_xlfn.XLOOKUP(FMP_Ranking[[#This Row],[FMP ID]],RawData[FMP_ID],RawData[Traffic Count for LWC Project])</f>
        <v>0</v>
      </c>
      <c r="BY82" t="str">
        <f>_xlfn.XLOOKUP(FMP_Ranking[[#This Row],[FMP ID]],RawData[FMP_ID],RawData[Mobility Ranking])</f>
        <v>Minor acces routes still flooded</v>
      </c>
      <c r="BZ82">
        <f>_xlfn.XLOOKUP(FMP_Ranking[[#This Row],[FMP ID]],RawData[FMP_ID],RawData[Score 15])</f>
        <v>7</v>
      </c>
      <c r="CA82" s="250"/>
      <c r="CB8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82" s="263">
        <f>_xlfn.RANK.EQ(FMP_Ranking[[#This Row],[Weighted Score Based on Normalized Reported Factors]],FMP_Ranking[Weighted Score Based on Normalized Reported Factors],0)</f>
        <v>170</v>
      </c>
      <c r="CD8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65</v>
      </c>
      <c r="CE8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14.5</v>
      </c>
      <c r="CF82">
        <f>_xlfn.RANK.EQ(FMP_Ranking[[#This Row],[Project Details Weighted Score]],FMP_Ranking[Project Details Weighted Score],0)</f>
        <v>23</v>
      </c>
      <c r="CG82" s="262">
        <f>FMP_Ranking[[#This Row],[Project Details Weighted Score]]+FMP_Ranking[[#This Row],[Weighted Score Based on Normalized Reported Factors]]</f>
        <v>14.5</v>
      </c>
      <c r="CH82" s="245">
        <f>_xlfn.RANK.EQ(FMP_Ranking[[#This Row],[Total Score]],FMP_Ranking[Total Score],0)</f>
        <v>76</v>
      </c>
      <c r="CI8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82" s="239"/>
      <c r="CK82" s="239"/>
      <c r="CT82"/>
    </row>
    <row r="83" spans="1:98" ht="12" customHeight="1" x14ac:dyDescent="0.25">
      <c r="A83" t="s">
        <v>1302</v>
      </c>
      <c r="B83">
        <f>_xlfn.XLOOKUP(FMP_Ranking[[#This Row],[FMP ID]],RawData[FMP_ID],RawData[RFPG_NUM])</f>
        <v>10</v>
      </c>
      <c r="C83" t="str">
        <f>_xlfn.XLOOKUP(FMP_Ranking[[#This Row],[FMP ID]],RawData[FMP_ID],RawData[FMP_NAME])</f>
        <v>Cele Road Crossing Improvements</v>
      </c>
      <c r="D83" t="str">
        <f>_xlfn.XLOOKUP(FMP_Ranking[[#This Row],[FMP ID]],RawData[FMP_ID],RawData[FMP_DESCR])</f>
        <v xml:space="preserve">Four 50 FT span bridge, 1160 LF raised road
</v>
      </c>
      <c r="E83" s="247">
        <f>_xlfn.XLOOKUP(FMP_Ranking[[#This Row],[FMP ID]],RawData[FMP_ID],RawData[FMP_COST])</f>
        <v>3970000</v>
      </c>
      <c r="F83" s="344" t="str">
        <f>_xlfn.XLOOKUP(FMP_Ranking[[#This Row],[FMP ID]],RawData[FMP_ID],RawData[EMER_NEED])</f>
        <v>No</v>
      </c>
      <c r="G83" s="252">
        <f>IF(FMP_Ranking[[#This Row],[Emergency Need Raw]]="Yes",10,0)</f>
        <v>0</v>
      </c>
      <c r="H83" s="245">
        <f>_xlfn.XLOOKUP(FMP_Ranking[[#This Row],[FMP ID]],RawData[FMP_ID],RawData[STRUCT_100])</f>
        <v>8</v>
      </c>
      <c r="I83" s="245">
        <f>_xlfn.XLOOKUP(FMP_Ranking[[#This Row],[FMP ID]],RawData[FMP_ID],RawData[RES_STRUCT100])</f>
        <v>5</v>
      </c>
      <c r="J83">
        <f>_xlfn.XLOOKUP(FMP_Ranking[[#This Row],[FMP ID]],RawData[FMP_ID],RawData[POP100])</f>
        <v>13</v>
      </c>
      <c r="K83" s="245">
        <f>_xlfn.XLOOKUP(FMP_Ranking[[#This Row],[FMP ID]],RawData[FMP_ID],RawData[CRITFAC100])</f>
        <v>0</v>
      </c>
      <c r="L83">
        <f>_xlfn.XLOOKUP(FMP_Ranking[[#This Row],[FMP ID]],RawData[FMP_ID],RawData[LWC])</f>
        <v>0</v>
      </c>
      <c r="M83" s="245">
        <f>_xlfn.XLOOKUP(FMP_Ranking[[#This Row],[FMP ID]],RawData[FMP_ID],RawData[ROADCLS])</f>
        <v>0</v>
      </c>
      <c r="N83">
        <f>_xlfn.XLOOKUP(FMP_Ranking[[#This Row],[FMP ID]],RawData[FMP_ID],RawData[ROAD_MILES100])</f>
        <v>0.78692483901977539</v>
      </c>
      <c r="O83" s="245">
        <f>_xlfn.XLOOKUP(FMP_Ranking[[#This Row],[FMP ID]],RawData[FMP_ID],RawData[FARMACRE100])</f>
        <v>195.9627380371094</v>
      </c>
      <c r="P83">
        <f>_xlfn.XLOOKUP(FMP_Ranking[[#This Row],[FMP ID]],RawData[FMP_ID],RawData[REDSTRUCT100])</f>
        <v>0</v>
      </c>
      <c r="Q83" s="245">
        <f>_xlfn.XLOOKUP(FMP_Ranking[[#This Row],[FMP ID]],RawData[FMP_ID],RawData[REMSTRC100])</f>
        <v>0</v>
      </c>
      <c r="R83" s="258">
        <f>IF(FMP_Ranking[[#This Row],[Structures 100 Raw]]=0,0,(IF(FMP_Ranking[[#This Row],[Removed Structures 100 Raw]]&gt;FMP_Ranking[[#This Row],[Structures 100 Raw]],100,FMP_Ranking[[#This Row],[Removed Structures 100 Raw]]/FMP_Ranking[[#This Row],[Structures 100 Raw]]*100)))</f>
        <v>0</v>
      </c>
      <c r="S83" s="245">
        <f>_xlfn.XLOOKUP(FMP_Ranking[[#This Row],[FMP ID]],RawData[FMP_ID],RawData[REMRESSTRC100])</f>
        <v>0</v>
      </c>
      <c r="T83" s="245">
        <f>_xlfn.XLOOKUP(FMP_Ranking[[#This Row],[FMP ID]],RawData[FMP_ID],RawData[REMPOP100])</f>
        <v>0</v>
      </c>
      <c r="U83">
        <f>_xlfn.XLOOKUP(FMP_Ranking[[#This Row],[FMP ID]],RawData[FMP_ID],RawData[REMCRITFAC100])</f>
        <v>0</v>
      </c>
      <c r="V83" s="245">
        <f>_xlfn.XLOOKUP(FMP_Ranking[[#This Row],[FMP ID]],RawData[FMP_ID],RawData[REMLWC100])</f>
        <v>1</v>
      </c>
      <c r="W83" s="245">
        <f>_xlfn.XLOOKUP(FMP_Ranking[[#This Row],[FMP ID]],RawData[FMP_ID],RawData[REMROADCLS])</f>
        <v>0</v>
      </c>
      <c r="X83">
        <f>_xlfn.XLOOKUP(FMP_Ranking[[#This Row],[FMP ID]],RawData[FMP_ID],RawData[REMRDLEN100])</f>
        <v>1</v>
      </c>
      <c r="Y83" s="245">
        <f>_xlfn.XLOOKUP(FMP_Ranking[[#This Row],[FMP ID]],RawData[FMP_ID],RawData[REMFRMACRE100])</f>
        <v>0</v>
      </c>
      <c r="Z83" s="255">
        <f>_xlfn.XLOOKUP(FMP_Ranking[[#This Row],[FMP ID]],RawData[FMP_ID],RawData[COSTSTRUCT])</f>
        <v>0</v>
      </c>
      <c r="AA83">
        <f>_xlfn.XLOOKUP(FMP_Ranking[[#This Row],[FMP ID]],RawData[FMP_ID],RawData[NATURE])</f>
        <v>0</v>
      </c>
      <c r="AB83" s="250">
        <f>_xlfn.XLOOKUP(FMP_Ranking[[#This Row],[FMP ID]],RawData[FMP_ID],RawData[BC_RATIO])</f>
        <v>1.9999999552965161E-2</v>
      </c>
      <c r="AC83">
        <f>IF(FMP_Ranking[[#This Row],[BCA Raw]]&gt;1,1,0)</f>
        <v>0</v>
      </c>
      <c r="AD83" s="250" t="str">
        <f>_xlfn.XLOOKUP(FMP_Ranking[[#This Row],[FMP ID]],RawData[FMP_ID],RawData[WATER_SUP])</f>
        <v>No</v>
      </c>
      <c r="AE83" s="257">
        <f>IF(FMP_Ranking[[#This Row],[Water Supply Raw]]="Yes",1,0)</f>
        <v>0</v>
      </c>
      <c r="AF83">
        <f>_xlfn.XLOOKUP(FMP_Ranking[[#This Row],[FMP ID]],RawData[FMP_ID],RawData[Average Flood Depth (100yr)])</f>
        <v>3.0999999046325679</v>
      </c>
      <c r="AG83" s="346" t="str">
        <f>_xlfn.XLOOKUP(FMP_Ranking[[#This Row],[FMP ID]],RawData[FMP_ID],RawData[PREPROJLOS])</f>
        <v>&gt;50% ACE</v>
      </c>
      <c r="AH83">
        <f>_xlfn.XLOOKUP(FMP_Ranking[[#This Row],[FMP ID]],RawData[FMP_ID],RawData[Score 1])</f>
        <v>8</v>
      </c>
      <c r="AI83" s="250">
        <f>_xlfn.XLOOKUP(FMP_Ranking[[#This Row],[FMP ID]],RawData[FMP_ID],RawData[Community Population Served])</f>
        <v>1301000</v>
      </c>
      <c r="AJ83">
        <f>_xlfn.XLOOKUP(FMP_Ranking[[#This Row],[FMP ID]],RawData[FMP_ID],RawData[Flood Plain Population])</f>
        <v>22</v>
      </c>
      <c r="AK83" s="346" t="str">
        <f>_xlfn.XLOOKUP(FMP_Ranking[[#This Row],[FMP ID]],RawData[FMP_ID],RawData[Severity Ranking: Community Need (% Population)])</f>
        <v>&lt;25% of project community affected</v>
      </c>
      <c r="AL83" s="252">
        <f>_xlfn.XLOOKUP(FMP_Ranking[[#This Row],[FMP ID]],RawData[FMP_ID],RawData[Score 2])</f>
        <v>1</v>
      </c>
      <c r="AM83">
        <f>_xlfn.XLOOKUP(FMP_Ranking[[#This Row],[FMP ID]],RawData[FMP_ID],RawData['# of Structures Removed from 1% Annual Chance FP])</f>
        <v>0</v>
      </c>
      <c r="AN83" t="str">
        <f>_xlfn.XLOOKUP(FMP_Ranking[[#This Row],[FMP ID]],RawData[FMP_ID],RawData[Flood Risk Reduction])</f>
        <v>Reduced risk to 0 structures in floodplain</v>
      </c>
      <c r="AO83">
        <f>_xlfn.XLOOKUP(FMP_Ranking[[#This Row],[FMP ID]],RawData[FMP_ID],RawData[[Score 3 ]])</f>
        <v>0</v>
      </c>
      <c r="AP83" s="250">
        <f>_xlfn.XLOOKUP(FMP_Ranking[[#This Row],[FMP ID]],RawData[FMP_ID],RawData['# of Structures with Reduced 1% Annual Chance Flood Risk])</f>
        <v>0</v>
      </c>
      <c r="AQ83">
        <f>_xlfn.XLOOKUP(FMP_Ranking[[#This Row],[FMP ID]],RawData[FMP_ID],RawData[Pre-Project Damage $])</f>
        <v>0</v>
      </c>
      <c r="AR83">
        <f>_xlfn.XLOOKUP(FMP_Ranking[[#This Row],[FMP ID]],RawData[FMP_ID],RawData[Post-Project Damage $])</f>
        <v>0</v>
      </c>
      <c r="AS83" t="str">
        <f>_xlfn.XLOOKUP(FMP_Ranking[[#This Row],[FMP ID]],RawData[FMP_ID],RawData[Flood Damage Reduction])</f>
        <v>Flood damage reduction &lt; 25%</v>
      </c>
      <c r="AT83" s="252">
        <f>_xlfn.XLOOKUP(FMP_Ranking[[#This Row],[FMP ID]],RawData[FMP_ID],RawData[Score 4])</f>
        <v>2</v>
      </c>
      <c r="AU83">
        <f>_xlfn.XLOOKUP(FMP_Ranking[[#This Row],[FMP ID]],RawData[FMP_ID],RawData['# of Critical Faciliites Removed from 1% Annual Chance FP])</f>
        <v>0</v>
      </c>
      <c r="AV83" t="str">
        <f>_xlfn.XLOOKUP(FMP_Ranking[[#This Row],[FMP ID]],RawData[FMP_ID],RawData[Reduction in Critical Facilities Flood Risk])</f>
        <v>Reduced risk for 0 structures in floodplain</v>
      </c>
      <c r="AW83">
        <f>_xlfn.XLOOKUP(FMP_Ranking[[#This Row],[FMP ID]],RawData[FMP_ID],RawData[Score 5])</f>
        <v>0</v>
      </c>
      <c r="AX83" s="250">
        <f>_xlfn.XLOOKUP(FMP_Ranking[[#This Row],[FMP ID]],RawData[FMP_ID],RawData[Adjusted Injurt Risk (%)])</f>
        <v>79.449996948242188</v>
      </c>
      <c r="AY83" t="str">
        <f>_xlfn.XLOOKUP(FMP_Ranking[[#This Row],[FMP ID]],RawData[FMP_ID],RawData[Life and Safety Ranking (Injury/Loss of Life)2])</f>
        <v>Life/injury risk percentage &gt;50%</v>
      </c>
      <c r="AZ83" s="252">
        <f>_xlfn.XLOOKUP(FMP_Ranking[[#This Row],[FMP ID]],RawData[FMP_ID],RawData[Score 6])</f>
        <v>10</v>
      </c>
      <c r="BA83">
        <f>_xlfn.XLOOKUP(FMP_Ranking[[#This Row],[FMP ID]],RawData[FMP_ID],RawData[Water Supply Benefit in Acre-Feet])</f>
        <v>0</v>
      </c>
      <c r="BB83" t="str">
        <f>_xlfn.XLOOKUP(FMP_Ranking[[#This Row],[FMP ID]],RawData[FMP_ID],RawData[SourceID])</f>
        <v>N/A</v>
      </c>
      <c r="BC83" t="str">
        <f>_xlfn.XLOOKUP(FMP_Ranking[[#This Row],[FMP ID]],RawData[FMP_ID],RawData[WMS_ID])</f>
        <v>N/A</v>
      </c>
      <c r="BD83" t="str">
        <f>_xlfn.XLOOKUP(FMP_Ranking[[#This Row],[FMP ID]],RawData[FMP_ID],RawData[Water Supply Yield Ranking])</f>
        <v>No impact on water supply</v>
      </c>
      <c r="BE83">
        <f>_xlfn.XLOOKUP(FMP_Ranking[[#This Row],[FMP ID]],RawData[FMP_ID],RawData[Score 7])</f>
        <v>0</v>
      </c>
      <c r="BF83" s="250">
        <f>_xlfn.XLOOKUP(FMP_Ranking[[#This Row],[FMP ID]],RawData[FMP_ID],RawData[SVI])</f>
        <v>2.4222727864980701E-2</v>
      </c>
      <c r="BG83" t="str">
        <f>_xlfn.XLOOKUP(FMP_Ranking[[#This Row],[FMP ID]],RawData[FMP_ID],RawData[Social Vulnerability Ranking])</f>
        <v>SVI between 0.01-0.25 (low vulnerability)</v>
      </c>
      <c r="BH83" s="252">
        <f>_xlfn.XLOOKUP(FMP_Ranking[[#This Row],[FMP ID]],RawData[FMP_ID],RawData[Score 8])</f>
        <v>1</v>
      </c>
      <c r="BI83">
        <f>_xlfn.XLOOKUP(FMP_Ranking[[#This Row],[FMP ID]],RawData[FMP_ID],RawData[% Nature Based Solution by Cost])</f>
        <v>0</v>
      </c>
      <c r="BJ83" t="str">
        <f>_xlfn.XLOOKUP(FMP_Ranking[[#This Row],[FMP ID]],RawData[FMP_ID],RawData[Nature-Based Solutions Ranking])</f>
        <v>&lt;25% of the project cost is nature-based</v>
      </c>
      <c r="BK83">
        <f>_xlfn.XLOOKUP(FMP_Ranking[[#This Row],[FMP ID]],RawData[FMP_ID],RawData[Score 9])</f>
        <v>1</v>
      </c>
      <c r="BL83" s="250" t="str">
        <f>_xlfn.XLOOKUP(FMP_Ranking[[#This Row],[FMP ID]],RawData[FMP_ID],RawData[Multiple Benefits Description])</f>
        <v>N/A</v>
      </c>
      <c r="BM83" t="str">
        <f>_xlfn.XLOOKUP(FMP_Ranking[[#This Row],[FMP ID]],RawData[FMP_ID],RawData[Multiple Benefit Ranking])</f>
        <v>Project does not deliver any wider benefits</v>
      </c>
      <c r="BN83" s="252">
        <f>_xlfn.XLOOKUP(FMP_Ranking[[#This Row],[FMP ID]],RawData[FMP_ID],RawData[Score 10])</f>
        <v>0</v>
      </c>
      <c r="BO83">
        <f>_xlfn.XLOOKUP(FMP_Ranking[[#This Row],[FMP ID]],RawData[FMP_ID],RawData[O&amp;M Cost (Annual)])</f>
        <v>0</v>
      </c>
      <c r="BP83" t="str">
        <f>_xlfn.XLOOKUP(FMP_Ranking[[#This Row],[FMP ID]],RawData[FMP_ID],RawData[Operations and Maintenance Ranking])</f>
        <v>Project requires regular, ongoing operation and maintenance; and/or O&amp;M requirements are well defined (Regular);</v>
      </c>
      <c r="BQ83">
        <f>_xlfn.XLOOKUP(FMP_Ranking[[#This Row],[FMP ID]],RawData[FMP_ID],RawData[Score 11])</f>
        <v>7</v>
      </c>
      <c r="BR83" s="250" t="str">
        <f>_xlfn.XLOOKUP(FMP_Ranking[[#This Row],[FMP ID]],RawData[FMP_ID],RawData[Administrative, Regulatory and Other Obstacle Ranking])</f>
        <v>Project has a typical number of administrative, regulatory and limitations / requirements</v>
      </c>
      <c r="BS83" s="252">
        <f>_xlfn.XLOOKUP(FMP_Ranking[[#This Row],[FMP ID]],RawData[FMP_ID],RawData[Score 12])</f>
        <v>6</v>
      </c>
      <c r="BT83" t="str">
        <f>_xlfn.XLOOKUP(FMP_Ranking[[#This Row],[FMP ID]],RawData[FMP_ID],RawData[Environmental Benefit Ranking])</f>
        <v>Project does not provide any environmental benefits</v>
      </c>
      <c r="BU83">
        <f>_xlfn.XLOOKUP(FMP_Ranking[[#This Row],[FMP ID]],RawData[FMP_ID],RawData[Score 13])</f>
        <v>0</v>
      </c>
      <c r="BV83" s="250" t="str">
        <f>_xlfn.XLOOKUP(FMP_Ranking[[#This Row],[FMP ID]],RawData[FMP_ID],RawData[Environmental Impact Ranking])</f>
        <v>Project has no adverse environmental impacts</v>
      </c>
      <c r="BW83" s="252">
        <f>_xlfn.XLOOKUP(FMP_Ranking[[#This Row],[FMP ID]],RawData[FMP_ID],RawData[Score 14])</f>
        <v>10</v>
      </c>
      <c r="BX83">
        <f>_xlfn.XLOOKUP(FMP_Ranking[[#This Row],[FMP ID]],RawData[FMP_ID],RawData[Traffic Count for LWC Project])</f>
        <v>2729</v>
      </c>
      <c r="BY83"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83">
        <f>_xlfn.XLOOKUP(FMP_Ranking[[#This Row],[FMP ID]],RawData[FMP_ID],RawData[Score 15])</f>
        <v>10</v>
      </c>
      <c r="CA83" s="250"/>
      <c r="CB83"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0.48065277789652255</v>
      </c>
      <c r="CC83" s="263">
        <f>_xlfn.RANK.EQ(FMP_Ranking[[#This Row],[Weighted Score Based on Normalized Reported Factors]],FMP_Ranking[Weighted Score Based on Normalized Reported Factors],0)</f>
        <v>141</v>
      </c>
      <c r="CD83"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56</v>
      </c>
      <c r="CE83"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14</v>
      </c>
      <c r="CF83">
        <f>_xlfn.RANK.EQ(FMP_Ranking[[#This Row],[Project Details Weighted Score]],FMP_Ranking[Project Details Weighted Score],0)</f>
        <v>28</v>
      </c>
      <c r="CG83" s="262">
        <f>FMP_Ranking[[#This Row],[Project Details Weighted Score]]+FMP_Ranking[[#This Row],[Weighted Score Based on Normalized Reported Factors]]</f>
        <v>14.480652777896523</v>
      </c>
      <c r="CH83" s="245">
        <f>_xlfn.RANK.EQ(FMP_Ranking[[#This Row],[Total Score]],FMP_Ranking[Total Score],0)</f>
        <v>77</v>
      </c>
      <c r="CI83"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0.48065277789652255</v>
      </c>
      <c r="CJ83" s="239"/>
      <c r="CK83" s="239"/>
      <c r="CT83"/>
    </row>
    <row r="84" spans="1:98" ht="12" customHeight="1" x14ac:dyDescent="0.25">
      <c r="A84" t="s">
        <v>1110</v>
      </c>
      <c r="B84">
        <f>_xlfn.XLOOKUP(FMP_Ranking[[#This Row],[FMP ID]],RawData[FMP_ID],RawData[RFPG_NUM])</f>
        <v>8</v>
      </c>
      <c r="C84" t="str">
        <f>_xlfn.XLOOKUP(FMP_Ranking[[#This Row],[FMP ID]],RawData[FMP_ID],RawData[FMP_NAME])</f>
        <v>Big Creek Channel Improvements</v>
      </c>
      <c r="D84" t="str">
        <f>_xlfn.XLOOKUP(FMP_Ranking[[#This Row],[FMP ID]],RawData[FMP_ID],RawData[FMP_DESCR])</f>
        <v>Channel improvements and re-configurations at several key locations.</v>
      </c>
      <c r="E84" s="247">
        <f>_xlfn.XLOOKUP(FMP_Ranking[[#This Row],[FMP ID]],RawData[FMP_ID],RawData[FMP_COST])</f>
        <v>662332992</v>
      </c>
      <c r="F84" s="344" t="str">
        <f>_xlfn.XLOOKUP(FMP_Ranking[[#This Row],[FMP ID]],RawData[FMP_ID],RawData[EMER_NEED])</f>
        <v>Yes</v>
      </c>
      <c r="G84" s="252">
        <f>IF(FMP_Ranking[[#This Row],[Emergency Need Raw]]="Yes",10,0)</f>
        <v>10</v>
      </c>
      <c r="H84" s="245">
        <f>_xlfn.XLOOKUP(FMP_Ranking[[#This Row],[FMP ID]],RawData[FMP_ID],RawData[STRUCT_100])</f>
        <v>628</v>
      </c>
      <c r="I84" s="245">
        <f>_xlfn.XLOOKUP(FMP_Ranking[[#This Row],[FMP ID]],RawData[FMP_ID],RawData[RES_STRUCT100])</f>
        <v>517</v>
      </c>
      <c r="J84">
        <f>_xlfn.XLOOKUP(FMP_Ranking[[#This Row],[FMP ID]],RawData[FMP_ID],RawData[POP100])</f>
        <v>940</v>
      </c>
      <c r="K84" s="245">
        <f>_xlfn.XLOOKUP(FMP_Ranking[[#This Row],[FMP ID]],RawData[FMP_ID],RawData[CRITFAC100])</f>
        <v>1</v>
      </c>
      <c r="L84">
        <f>_xlfn.XLOOKUP(FMP_Ranking[[#This Row],[FMP ID]],RawData[FMP_ID],RawData[LWC])</f>
        <v>0</v>
      </c>
      <c r="M84" s="245">
        <f>_xlfn.XLOOKUP(FMP_Ranking[[#This Row],[FMP ID]],RawData[FMP_ID],RawData[ROADCLS])</f>
        <v>7</v>
      </c>
      <c r="N84">
        <f>_xlfn.XLOOKUP(FMP_Ranking[[#This Row],[FMP ID]],RawData[FMP_ID],RawData[ROAD_MILES100])</f>
        <v>22.70000076293945</v>
      </c>
      <c r="O84" s="245">
        <f>_xlfn.XLOOKUP(FMP_Ranking[[#This Row],[FMP ID]],RawData[FMP_ID],RawData[FARMACRE100])</f>
        <v>9441.66015625</v>
      </c>
      <c r="P84">
        <f>_xlfn.XLOOKUP(FMP_Ranking[[#This Row],[FMP ID]],RawData[FMP_ID],RawData[REDSTRUCT100])</f>
        <v>15</v>
      </c>
      <c r="Q84" s="245">
        <f>_xlfn.XLOOKUP(FMP_Ranking[[#This Row],[FMP ID]],RawData[FMP_ID],RawData[REMSTRC100])</f>
        <v>589</v>
      </c>
      <c r="R84" s="258">
        <f>IF(FMP_Ranking[[#This Row],[Structures 100 Raw]]=0,0,(IF(FMP_Ranking[[#This Row],[Removed Structures 100 Raw]]&gt;FMP_Ranking[[#This Row],[Structures 100 Raw]],100,FMP_Ranking[[#This Row],[Removed Structures 100 Raw]]/FMP_Ranking[[#This Row],[Structures 100 Raw]]*100)))</f>
        <v>93.789808917197448</v>
      </c>
      <c r="S84" s="245">
        <f>_xlfn.XLOOKUP(FMP_Ranking[[#This Row],[FMP ID]],RawData[FMP_ID],RawData[REMRESSTRC100])</f>
        <v>497</v>
      </c>
      <c r="T84" s="245">
        <f>_xlfn.XLOOKUP(FMP_Ranking[[#This Row],[FMP ID]],RawData[FMP_ID],RawData[REMPOP100])</f>
        <v>913</v>
      </c>
      <c r="U84">
        <f>_xlfn.XLOOKUP(FMP_Ranking[[#This Row],[FMP ID]],RawData[FMP_ID],RawData[REMCRITFAC100])</f>
        <v>1</v>
      </c>
      <c r="V84" s="245">
        <f>_xlfn.XLOOKUP(FMP_Ranking[[#This Row],[FMP ID]],RawData[FMP_ID],RawData[REMLWC100])</f>
        <v>0</v>
      </c>
      <c r="W84" s="245">
        <f>_xlfn.XLOOKUP(FMP_Ranking[[#This Row],[FMP ID]],RawData[FMP_ID],RawData[REMROADCLS])</f>
        <v>0</v>
      </c>
      <c r="X84">
        <f>_xlfn.XLOOKUP(FMP_Ranking[[#This Row],[FMP ID]],RawData[FMP_ID],RawData[REMRDLEN100])</f>
        <v>14</v>
      </c>
      <c r="Y84" s="245">
        <f>_xlfn.XLOOKUP(FMP_Ranking[[#This Row],[FMP ID]],RawData[FMP_ID],RawData[REMFRMACRE100])</f>
        <v>6478.509765625</v>
      </c>
      <c r="Z84" s="255">
        <f>_xlfn.XLOOKUP(FMP_Ranking[[#This Row],[FMP ID]],RawData[FMP_ID],RawData[COSTSTRUCT])</f>
        <v>1125000</v>
      </c>
      <c r="AA84">
        <f>_xlfn.XLOOKUP(FMP_Ranking[[#This Row],[FMP ID]],RawData[FMP_ID],RawData[NATURE])</f>
        <v>0</v>
      </c>
      <c r="AB84" s="250">
        <f>_xlfn.XLOOKUP(FMP_Ranking[[#This Row],[FMP ID]],RawData[FMP_ID],RawData[BC_RATIO])</f>
        <v>9.9999997764825821E-3</v>
      </c>
      <c r="AC84">
        <f>IF(FMP_Ranking[[#This Row],[BCA Raw]]&gt;1,1,0)</f>
        <v>0</v>
      </c>
      <c r="AD84" s="250" t="str">
        <f>_xlfn.XLOOKUP(FMP_Ranking[[#This Row],[FMP ID]],RawData[FMP_ID],RawData[WATER_SUP])</f>
        <v>No</v>
      </c>
      <c r="AE84" s="257">
        <f>IF(FMP_Ranking[[#This Row],[Water Supply Raw]]="Yes",1,0)</f>
        <v>0</v>
      </c>
      <c r="AF84">
        <f>_xlfn.XLOOKUP(FMP_Ranking[[#This Row],[FMP ID]],RawData[FMP_ID],RawData[Average Flood Depth (100yr)])</f>
        <v>0</v>
      </c>
      <c r="AG84" s="346" t="str">
        <f>_xlfn.XLOOKUP(FMP_Ranking[[#This Row],[FMP ID]],RawData[FMP_ID],RawData[PREPROJLOS])</f>
        <v xml:space="preserve"> 2-year</v>
      </c>
      <c r="AH84">
        <f>_xlfn.XLOOKUP(FMP_Ranking[[#This Row],[FMP ID]],RawData[FMP_ID],RawData[Score 1])</f>
        <v>0</v>
      </c>
      <c r="AI84" s="250">
        <f>_xlfn.XLOOKUP(FMP_Ranking[[#This Row],[FMP ID]],RawData[FMP_ID],RawData[Community Population Served])</f>
        <v>0</v>
      </c>
      <c r="AJ84">
        <f>_xlfn.XLOOKUP(FMP_Ranking[[#This Row],[FMP ID]],RawData[FMP_ID],RawData[Flood Plain Population])</f>
        <v>0</v>
      </c>
      <c r="AK84" s="346">
        <f>_xlfn.XLOOKUP(FMP_Ranking[[#This Row],[FMP ID]],RawData[FMP_ID],RawData[Severity Ranking: Community Need (% Population)])</f>
        <v>0</v>
      </c>
      <c r="AL84" s="252">
        <f>_xlfn.XLOOKUP(FMP_Ranking[[#This Row],[FMP ID]],RawData[FMP_ID],RawData[Score 2])</f>
        <v>0</v>
      </c>
      <c r="AM84">
        <f>_xlfn.XLOOKUP(FMP_Ranking[[#This Row],[FMP ID]],RawData[FMP_ID],RawData['# of Structures Removed from 1% Annual Chance FP])</f>
        <v>0</v>
      </c>
      <c r="AN84">
        <f>_xlfn.XLOOKUP(FMP_Ranking[[#This Row],[FMP ID]],RawData[FMP_ID],RawData[Flood Risk Reduction])</f>
        <v>0</v>
      </c>
      <c r="AO84">
        <f>_xlfn.XLOOKUP(FMP_Ranking[[#This Row],[FMP ID]],RawData[FMP_ID],RawData[[Score 3 ]])</f>
        <v>0</v>
      </c>
      <c r="AP84" s="250">
        <f>_xlfn.XLOOKUP(FMP_Ranking[[#This Row],[FMP ID]],RawData[FMP_ID],RawData['# of Structures with Reduced 1% Annual Chance Flood Risk])</f>
        <v>0</v>
      </c>
      <c r="AQ84">
        <f>_xlfn.XLOOKUP(FMP_Ranking[[#This Row],[FMP ID]],RawData[FMP_ID],RawData[Pre-Project Damage $])</f>
        <v>0</v>
      </c>
      <c r="AR84">
        <f>_xlfn.XLOOKUP(FMP_Ranking[[#This Row],[FMP ID]],RawData[FMP_ID],RawData[Post-Project Damage $])</f>
        <v>0</v>
      </c>
      <c r="AS84">
        <f>_xlfn.XLOOKUP(FMP_Ranking[[#This Row],[FMP ID]],RawData[FMP_ID],RawData[Flood Damage Reduction])</f>
        <v>0</v>
      </c>
      <c r="AT84" s="252">
        <f>_xlfn.XLOOKUP(FMP_Ranking[[#This Row],[FMP ID]],RawData[FMP_ID],RawData[Score 4])</f>
        <v>0</v>
      </c>
      <c r="AU84">
        <f>_xlfn.XLOOKUP(FMP_Ranking[[#This Row],[FMP ID]],RawData[FMP_ID],RawData['# of Critical Faciliites Removed from 1% Annual Chance FP])</f>
        <v>0</v>
      </c>
      <c r="AV84">
        <f>_xlfn.XLOOKUP(FMP_Ranking[[#This Row],[FMP ID]],RawData[FMP_ID],RawData[Reduction in Critical Facilities Flood Risk])</f>
        <v>0</v>
      </c>
      <c r="AW84">
        <f>_xlfn.XLOOKUP(FMP_Ranking[[#This Row],[FMP ID]],RawData[FMP_ID],RawData[Score 5])</f>
        <v>0</v>
      </c>
      <c r="AX84" s="250">
        <f>_xlfn.XLOOKUP(FMP_Ranking[[#This Row],[FMP ID]],RawData[FMP_ID],RawData[Adjusted Injurt Risk (%)])</f>
        <v>0</v>
      </c>
      <c r="AY84">
        <f>_xlfn.XLOOKUP(FMP_Ranking[[#This Row],[FMP ID]],RawData[FMP_ID],RawData[Life and Safety Ranking (Injury/Loss of Life)2])</f>
        <v>0</v>
      </c>
      <c r="AZ84" s="252">
        <f>_xlfn.XLOOKUP(FMP_Ranking[[#This Row],[FMP ID]],RawData[FMP_ID],RawData[Score 6])</f>
        <v>0</v>
      </c>
      <c r="BA84">
        <f>_xlfn.XLOOKUP(FMP_Ranking[[#This Row],[FMP ID]],RawData[FMP_ID],RawData[Water Supply Benefit in Acre-Feet])</f>
        <v>0</v>
      </c>
      <c r="BB84">
        <f>_xlfn.XLOOKUP(FMP_Ranking[[#This Row],[FMP ID]],RawData[FMP_ID],RawData[SourceID])</f>
        <v>0</v>
      </c>
      <c r="BC84">
        <f>_xlfn.XLOOKUP(FMP_Ranking[[#This Row],[FMP ID]],RawData[FMP_ID],RawData[WMS_ID])</f>
        <v>0</v>
      </c>
      <c r="BD84">
        <f>_xlfn.XLOOKUP(FMP_Ranking[[#This Row],[FMP ID]],RawData[FMP_ID],RawData[Water Supply Yield Ranking])</f>
        <v>0</v>
      </c>
      <c r="BE84">
        <f>_xlfn.XLOOKUP(FMP_Ranking[[#This Row],[FMP ID]],RawData[FMP_ID],RawData[Score 7])</f>
        <v>0</v>
      </c>
      <c r="BF84" s="250">
        <f>_xlfn.XLOOKUP(FMP_Ranking[[#This Row],[FMP ID]],RawData[FMP_ID],RawData[SVI])</f>
        <v>0.38999998569488531</v>
      </c>
      <c r="BG84">
        <f>_xlfn.XLOOKUP(FMP_Ranking[[#This Row],[FMP ID]],RawData[FMP_ID],RawData[Social Vulnerability Ranking])</f>
        <v>0</v>
      </c>
      <c r="BH84" s="252">
        <f>_xlfn.XLOOKUP(FMP_Ranking[[#This Row],[FMP ID]],RawData[FMP_ID],RawData[Score 8])</f>
        <v>0</v>
      </c>
      <c r="BI84">
        <f>_xlfn.XLOOKUP(FMP_Ranking[[#This Row],[FMP ID]],RawData[FMP_ID],RawData[% Nature Based Solution by Cost])</f>
        <v>0</v>
      </c>
      <c r="BJ84">
        <f>_xlfn.XLOOKUP(FMP_Ranking[[#This Row],[FMP ID]],RawData[FMP_ID],RawData[Nature-Based Solutions Ranking])</f>
        <v>0</v>
      </c>
      <c r="BK84">
        <f>_xlfn.XLOOKUP(FMP_Ranking[[#This Row],[FMP ID]],RawData[FMP_ID],RawData[Score 9])</f>
        <v>0</v>
      </c>
      <c r="BL84" s="250">
        <f>_xlfn.XLOOKUP(FMP_Ranking[[#This Row],[FMP ID]],RawData[FMP_ID],RawData[Multiple Benefits Description])</f>
        <v>0</v>
      </c>
      <c r="BM84">
        <f>_xlfn.XLOOKUP(FMP_Ranking[[#This Row],[FMP ID]],RawData[FMP_ID],RawData[Multiple Benefit Ranking])</f>
        <v>0</v>
      </c>
      <c r="BN84" s="252">
        <f>_xlfn.XLOOKUP(FMP_Ranking[[#This Row],[FMP ID]],RawData[FMP_ID],RawData[Score 10])</f>
        <v>0</v>
      </c>
      <c r="BO84">
        <f>_xlfn.XLOOKUP(FMP_Ranking[[#This Row],[FMP ID]],RawData[FMP_ID],RawData[O&amp;M Cost (Annual)])</f>
        <v>0</v>
      </c>
      <c r="BP84">
        <f>_xlfn.XLOOKUP(FMP_Ranking[[#This Row],[FMP ID]],RawData[FMP_ID],RawData[Operations and Maintenance Ranking])</f>
        <v>0</v>
      </c>
      <c r="BQ84">
        <f>_xlfn.XLOOKUP(FMP_Ranking[[#This Row],[FMP ID]],RawData[FMP_ID],RawData[Score 11])</f>
        <v>0</v>
      </c>
      <c r="BR84" s="250">
        <f>_xlfn.XLOOKUP(FMP_Ranking[[#This Row],[FMP ID]],RawData[FMP_ID],RawData[Administrative, Regulatory and Other Obstacle Ranking])</f>
        <v>0</v>
      </c>
      <c r="BS84" s="252">
        <f>_xlfn.XLOOKUP(FMP_Ranking[[#This Row],[FMP ID]],RawData[FMP_ID],RawData[Score 12])</f>
        <v>0</v>
      </c>
      <c r="BT84">
        <f>_xlfn.XLOOKUP(FMP_Ranking[[#This Row],[FMP ID]],RawData[FMP_ID],RawData[Environmental Benefit Ranking])</f>
        <v>0</v>
      </c>
      <c r="BU84">
        <f>_xlfn.XLOOKUP(FMP_Ranking[[#This Row],[FMP ID]],RawData[FMP_ID],RawData[Score 13])</f>
        <v>0</v>
      </c>
      <c r="BV84" s="250">
        <f>_xlfn.XLOOKUP(FMP_Ranking[[#This Row],[FMP ID]],RawData[FMP_ID],RawData[Environmental Impact Ranking])</f>
        <v>0</v>
      </c>
      <c r="BW84" s="252">
        <f>_xlfn.XLOOKUP(FMP_Ranking[[#This Row],[FMP ID]],RawData[FMP_ID],RawData[Score 14])</f>
        <v>0</v>
      </c>
      <c r="BX84">
        <f>_xlfn.XLOOKUP(FMP_Ranking[[#This Row],[FMP ID]],RawData[FMP_ID],RawData[Traffic Count for LWC Project])</f>
        <v>0</v>
      </c>
      <c r="BY84">
        <f>_xlfn.XLOOKUP(FMP_Ranking[[#This Row],[FMP ID]],RawData[FMP_ID],RawData[Mobility Ranking])</f>
        <v>0</v>
      </c>
      <c r="BZ84">
        <f>_xlfn.XLOOKUP(FMP_Ranking[[#This Row],[FMP ID]],RawData[FMP_ID],RawData[Score 15])</f>
        <v>0</v>
      </c>
      <c r="CA84" s="250"/>
      <c r="CB84"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14.466786358083091</v>
      </c>
      <c r="CC84" s="263">
        <f>_xlfn.RANK.EQ(FMP_Ranking[[#This Row],[Weighted Score Based on Normalized Reported Factors]],FMP_Ranking[Weighted Score Based on Normalized Reported Factors],0)</f>
        <v>2</v>
      </c>
      <c r="CD84"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84"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84">
        <f>_xlfn.RANK.EQ(FMP_Ranking[[#This Row],[Project Details Weighted Score]],FMP_Ranking[Project Details Weighted Score],0)</f>
        <v>164</v>
      </c>
      <c r="CG84" s="262">
        <f>FMP_Ranking[[#This Row],[Project Details Weighted Score]]+FMP_Ranking[[#This Row],[Weighted Score Based on Normalized Reported Factors]]</f>
        <v>14.466786358083091</v>
      </c>
      <c r="CH84" s="245">
        <f>_xlfn.RANK.EQ(FMP_Ranking[[#This Row],[Total Score]],FMP_Ranking[Total Score],0)</f>
        <v>78</v>
      </c>
      <c r="CI84"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14.466786358083091</v>
      </c>
      <c r="CJ84" s="239"/>
      <c r="CK84" s="239"/>
      <c r="CT84"/>
    </row>
    <row r="85" spans="1:98" ht="12" customHeight="1" x14ac:dyDescent="0.25">
      <c r="A85" t="s">
        <v>1490</v>
      </c>
      <c r="B85">
        <f>_xlfn.XLOOKUP(FMP_Ranking[[#This Row],[FMP ID]],RawData[FMP_ID],RawData[RFPG_NUM])</f>
        <v>11</v>
      </c>
      <c r="C85" t="str">
        <f>_xlfn.XLOOKUP(FMP_Ranking[[#This Row],[FMP ID]],RawData[FMP_ID],RawData[FMP_NAME])</f>
        <v>Detention on the Blanco River</v>
      </c>
      <c r="D85" t="str">
        <f>_xlfn.XLOOKUP(FMP_Ranking[[#This Row],[FMP ID]],RawData[FMP_ID],RawData[FMP_DESCR])</f>
        <v>The proposed dam height of 102 ft. and dam length of 1,840 ft. will provide a maximum storage capacity of approximately 1128 ac-ft.</v>
      </c>
      <c r="E85" s="247">
        <f>_xlfn.XLOOKUP(FMP_Ranking[[#This Row],[FMP ID]],RawData[FMP_ID],RawData[FMP_COST])</f>
        <v>9338000</v>
      </c>
      <c r="F85" s="344" t="str">
        <f>_xlfn.XLOOKUP(FMP_Ranking[[#This Row],[FMP ID]],RawData[FMP_ID],RawData[EMER_NEED])</f>
        <v>No</v>
      </c>
      <c r="G85" s="252">
        <f>IF(FMP_Ranking[[#This Row],[Emergency Need Raw]]="Yes",10,0)</f>
        <v>0</v>
      </c>
      <c r="H85" s="245">
        <f>_xlfn.XLOOKUP(FMP_Ranking[[#This Row],[FMP ID]],RawData[FMP_ID],RawData[STRUCT_100])</f>
        <v>508</v>
      </c>
      <c r="I85" s="245">
        <f>_xlfn.XLOOKUP(FMP_Ranking[[#This Row],[FMP ID]],RawData[FMP_ID],RawData[RES_STRUCT100])</f>
        <v>417</v>
      </c>
      <c r="J85">
        <f>_xlfn.XLOOKUP(FMP_Ranking[[#This Row],[FMP ID]],RawData[FMP_ID],RawData[POP100])</f>
        <v>1044</v>
      </c>
      <c r="K85" s="245">
        <f>_xlfn.XLOOKUP(FMP_Ranking[[#This Row],[FMP ID]],RawData[FMP_ID],RawData[CRITFAC100])</f>
        <v>0</v>
      </c>
      <c r="L85">
        <f>_xlfn.XLOOKUP(FMP_Ranking[[#This Row],[FMP ID]],RawData[FMP_ID],RawData[LWC])</f>
        <v>10</v>
      </c>
      <c r="M85" s="245">
        <f>_xlfn.XLOOKUP(FMP_Ranking[[#This Row],[FMP ID]],RawData[FMP_ID],RawData[ROADCLS])</f>
        <v>0</v>
      </c>
      <c r="N85">
        <f>_xlfn.XLOOKUP(FMP_Ranking[[#This Row],[FMP ID]],RawData[FMP_ID],RawData[ROAD_MILES100])</f>
        <v>8.340235710144043</v>
      </c>
      <c r="O85" s="245">
        <f>_xlfn.XLOOKUP(FMP_Ranking[[#This Row],[FMP ID]],RawData[FMP_ID],RawData[FARMACRE100])</f>
        <v>978.2711181640625</v>
      </c>
      <c r="P85">
        <f>_xlfn.XLOOKUP(FMP_Ranking[[#This Row],[FMP ID]],RawData[FMP_ID],RawData[REDSTRUCT100])</f>
        <v>1939</v>
      </c>
      <c r="Q85" s="245">
        <f>_xlfn.XLOOKUP(FMP_Ranking[[#This Row],[FMP ID]],RawData[FMP_ID],RawData[REMSTRC100])</f>
        <v>131</v>
      </c>
      <c r="R85" s="258">
        <f>IF(FMP_Ranking[[#This Row],[Structures 100 Raw]]=0,0,(IF(FMP_Ranking[[#This Row],[Removed Structures 100 Raw]]&gt;FMP_Ranking[[#This Row],[Structures 100 Raw]],100,FMP_Ranking[[#This Row],[Removed Structures 100 Raw]]/FMP_Ranking[[#This Row],[Structures 100 Raw]]*100)))</f>
        <v>25.787401574803148</v>
      </c>
      <c r="S85" s="245">
        <f>_xlfn.XLOOKUP(FMP_Ranking[[#This Row],[FMP ID]],RawData[FMP_ID],RawData[REMRESSTRC100])</f>
        <v>107</v>
      </c>
      <c r="T85" s="245">
        <f>_xlfn.XLOOKUP(FMP_Ranking[[#This Row],[FMP ID]],RawData[FMP_ID],RawData[REMPOP100])</f>
        <v>375</v>
      </c>
      <c r="U85">
        <f>_xlfn.XLOOKUP(FMP_Ranking[[#This Row],[FMP ID]],RawData[FMP_ID],RawData[REMCRITFAC100])</f>
        <v>0</v>
      </c>
      <c r="V85" s="245">
        <f>_xlfn.XLOOKUP(FMP_Ranking[[#This Row],[FMP ID]],RawData[FMP_ID],RawData[REMLWC100])</f>
        <v>0</v>
      </c>
      <c r="W85" s="245">
        <f>_xlfn.XLOOKUP(FMP_Ranking[[#This Row],[FMP ID]],RawData[FMP_ID],RawData[REMROADCLS])</f>
        <v>0</v>
      </c>
      <c r="X85">
        <f>_xlfn.XLOOKUP(FMP_Ranking[[#This Row],[FMP ID]],RawData[FMP_ID],RawData[REMRDLEN100])</f>
        <v>0</v>
      </c>
      <c r="Y85" s="245">
        <f>_xlfn.XLOOKUP(FMP_Ranking[[#This Row],[FMP ID]],RawData[FMP_ID],RawData[REMFRMACRE100])</f>
        <v>0</v>
      </c>
      <c r="Z85" s="255">
        <f>_xlfn.XLOOKUP(FMP_Ranking[[#This Row],[FMP ID]],RawData[FMP_ID],RawData[COSTSTRUCT])</f>
        <v>71000</v>
      </c>
      <c r="AA85">
        <f>_xlfn.XLOOKUP(FMP_Ranking[[#This Row],[FMP ID]],RawData[FMP_ID],RawData[NATURE])</f>
        <v>0</v>
      </c>
      <c r="AB85" s="250">
        <f>_xlfn.XLOOKUP(FMP_Ranking[[#This Row],[FMP ID]],RawData[FMP_ID],RawData[BC_RATIO])</f>
        <v>1.450000047683716</v>
      </c>
      <c r="AC85">
        <f>IF(FMP_Ranking[[#This Row],[BCA Raw]]&gt;1,1,0)</f>
        <v>1</v>
      </c>
      <c r="AD85" s="250" t="str">
        <f>_xlfn.XLOOKUP(FMP_Ranking[[#This Row],[FMP ID]],RawData[FMP_ID],RawData[WATER_SUP])</f>
        <v>No</v>
      </c>
      <c r="AE85" s="257">
        <f>IF(FMP_Ranking[[#This Row],[Water Supply Raw]]="Yes",1,0)</f>
        <v>0</v>
      </c>
      <c r="AF85">
        <f>_xlfn.XLOOKUP(FMP_Ranking[[#This Row],[FMP ID]],RawData[FMP_ID],RawData[Average Flood Depth (100yr)])</f>
        <v>10.47999954223633</v>
      </c>
      <c r="AG85" s="346" t="str">
        <f>_xlfn.XLOOKUP(FMP_Ranking[[#This Row],[FMP ID]],RawData[FMP_ID],RawData[PREPROJLOS])</f>
        <v>50-year</v>
      </c>
      <c r="AH85">
        <f>_xlfn.XLOOKUP(FMP_Ranking[[#This Row],[FMP ID]],RawData[FMP_ID],RawData[Score 1])</f>
        <v>10</v>
      </c>
      <c r="AI85" s="250">
        <f>_xlfn.XLOOKUP(FMP_Ranking[[#This Row],[FMP ID]],RawData[FMP_ID],RawData[Community Population Served])</f>
        <v>2839</v>
      </c>
      <c r="AJ85">
        <f>_xlfn.XLOOKUP(FMP_Ranking[[#This Row],[FMP ID]],RawData[FMP_ID],RawData[Flood Plain Population])</f>
        <v>1070</v>
      </c>
      <c r="AK85" s="346" t="str">
        <f>_xlfn.XLOOKUP(FMP_Ranking[[#This Row],[FMP ID]],RawData[FMP_ID],RawData[Severity Ranking: Community Need (% Population)])</f>
        <v>25%-50% of project community affected</v>
      </c>
      <c r="AL85" s="252">
        <f>_xlfn.XLOOKUP(FMP_Ranking[[#This Row],[FMP ID]],RawData[FMP_ID],RawData[Score 2])</f>
        <v>4</v>
      </c>
      <c r="AM85">
        <f>_xlfn.XLOOKUP(FMP_Ranking[[#This Row],[FMP ID]],RawData[FMP_ID],RawData['# of Structures Removed from 1% Annual Chance FP])</f>
        <v>131</v>
      </c>
      <c r="AN85" t="str">
        <f>_xlfn.XLOOKUP(FMP_Ranking[[#This Row],[FMP ID]],RawData[FMP_ID],RawData[Flood Risk Reduction])</f>
        <v>Reduced risk to &lt;50% of structures in floodplain</v>
      </c>
      <c r="AO85">
        <f>_xlfn.XLOOKUP(FMP_Ranking[[#This Row],[FMP ID]],RawData[FMP_ID],RawData[[Score 3 ]])</f>
        <v>4</v>
      </c>
      <c r="AP85" s="250">
        <f>_xlfn.XLOOKUP(FMP_Ranking[[#This Row],[FMP ID]],RawData[FMP_ID],RawData['# of Structures with Reduced 1% Annual Chance Flood Risk])</f>
        <v>1939</v>
      </c>
      <c r="AQ85">
        <f>_xlfn.XLOOKUP(FMP_Ranking[[#This Row],[FMP ID]],RawData[FMP_ID],RawData[Pre-Project Damage $])</f>
        <v>148051872</v>
      </c>
      <c r="AR85">
        <f>_xlfn.XLOOKUP(FMP_Ranking[[#This Row],[FMP ID]],RawData[FMP_ID],RawData[Post-Project Damage $])</f>
        <v>1180357</v>
      </c>
      <c r="AS85" t="str">
        <f>_xlfn.XLOOKUP(FMP_Ranking[[#This Row],[FMP ID]],RawData[FMP_ID],RawData[Flood Damage Reduction])</f>
        <v>Flood damage reduction &lt; 25%</v>
      </c>
      <c r="AT85" s="252">
        <f>_xlfn.XLOOKUP(FMP_Ranking[[#This Row],[FMP ID]],RawData[FMP_ID],RawData[Score 4])</f>
        <v>2</v>
      </c>
      <c r="AU85">
        <f>_xlfn.XLOOKUP(FMP_Ranking[[#This Row],[FMP ID]],RawData[FMP_ID],RawData['# of Critical Faciliites Removed from 1% Annual Chance FP])</f>
        <v>0</v>
      </c>
      <c r="AV85" t="str">
        <f>_xlfn.XLOOKUP(FMP_Ranking[[#This Row],[FMP ID]],RawData[FMP_ID],RawData[Reduction in Critical Facilities Flood Risk])</f>
        <v>Reduced risk for 0 structures in floodplain</v>
      </c>
      <c r="AW85">
        <f>_xlfn.XLOOKUP(FMP_Ranking[[#This Row],[FMP ID]],RawData[FMP_ID],RawData[Score 5])</f>
        <v>0</v>
      </c>
      <c r="AX85" s="250">
        <f>_xlfn.XLOOKUP(FMP_Ranking[[#This Row],[FMP ID]],RawData[FMP_ID],RawData[Adjusted Injurt Risk (%)])</f>
        <v>28</v>
      </c>
      <c r="AY85" t="str">
        <f>_xlfn.XLOOKUP(FMP_Ranking[[#This Row],[FMP ID]],RawData[FMP_ID],RawData[Life and Safety Ranking (Injury/Loss of Life)2])</f>
        <v>Life/injury risk percentage &gt;20%</v>
      </c>
      <c r="AZ85" s="252">
        <f>_xlfn.XLOOKUP(FMP_Ranking[[#This Row],[FMP ID]],RawData[FMP_ID],RawData[Score 6])</f>
        <v>4</v>
      </c>
      <c r="BA85">
        <f>_xlfn.XLOOKUP(FMP_Ranking[[#This Row],[FMP ID]],RawData[FMP_ID],RawData[Water Supply Benefit in Acre-Feet])</f>
        <v>0</v>
      </c>
      <c r="BB85">
        <f>_xlfn.XLOOKUP(FMP_Ranking[[#This Row],[FMP ID]],RawData[FMP_ID],RawData[SourceID])</f>
        <v>0</v>
      </c>
      <c r="BC85">
        <f>_xlfn.XLOOKUP(FMP_Ranking[[#This Row],[FMP ID]],RawData[FMP_ID],RawData[WMS_ID])</f>
        <v>0</v>
      </c>
      <c r="BD85" t="str">
        <f>_xlfn.XLOOKUP(FMP_Ranking[[#This Row],[FMP ID]],RawData[FMP_ID],RawData[Water Supply Yield Ranking])</f>
        <v>No impact on water supply</v>
      </c>
      <c r="BE85">
        <f>_xlfn.XLOOKUP(FMP_Ranking[[#This Row],[FMP ID]],RawData[FMP_ID],RawData[Score 7])</f>
        <v>0</v>
      </c>
      <c r="BF85" s="250">
        <f>_xlfn.XLOOKUP(FMP_Ranking[[#This Row],[FMP ID]],RawData[FMP_ID],RawData[SVI])</f>
        <v>0.18239845335483551</v>
      </c>
      <c r="BG85" t="str">
        <f>_xlfn.XLOOKUP(FMP_Ranking[[#This Row],[FMP ID]],RawData[FMP_ID],RawData[Social Vulnerability Ranking])</f>
        <v>SVI between 0.01-0.25 (low vulnerability)</v>
      </c>
      <c r="BH85" s="252">
        <f>_xlfn.XLOOKUP(FMP_Ranking[[#This Row],[FMP ID]],RawData[FMP_ID],RawData[Score 8])</f>
        <v>1</v>
      </c>
      <c r="BI85">
        <f>_xlfn.XLOOKUP(FMP_Ranking[[#This Row],[FMP ID]],RawData[FMP_ID],RawData[% Nature Based Solution by Cost])</f>
        <v>0</v>
      </c>
      <c r="BJ85" t="str">
        <f>_xlfn.XLOOKUP(FMP_Ranking[[#This Row],[FMP ID]],RawData[FMP_ID],RawData[Nature-Based Solutions Ranking])</f>
        <v>&lt;25% of the project cost is nature-based</v>
      </c>
      <c r="BK85">
        <f>_xlfn.XLOOKUP(FMP_Ranking[[#This Row],[FMP ID]],RawData[FMP_ID],RawData[Score 9])</f>
        <v>1</v>
      </c>
      <c r="BL85" s="250" t="str">
        <f>_xlfn.XLOOKUP(FMP_Ranking[[#This Row],[FMP ID]],RawData[FMP_ID],RawData[Multiple Benefits Description])</f>
        <v>None</v>
      </c>
      <c r="BM85" t="str">
        <f>_xlfn.XLOOKUP(FMP_Ranking[[#This Row],[FMP ID]],RawData[FMP_ID],RawData[Multiple Benefit Ranking])</f>
        <v>Project does not deliver any wider benefits</v>
      </c>
      <c r="BN85" s="252">
        <f>_xlfn.XLOOKUP(FMP_Ranking[[#This Row],[FMP ID]],RawData[FMP_ID],RawData[Score 10])</f>
        <v>0</v>
      </c>
      <c r="BO85">
        <f>_xlfn.XLOOKUP(FMP_Ranking[[#This Row],[FMP ID]],RawData[FMP_ID],RawData[O&amp;M Cost (Annual)])</f>
        <v>47000</v>
      </c>
      <c r="BP85" t="str">
        <f>_xlfn.XLOOKUP(FMP_Ranking[[#This Row],[FMP ID]],RawData[FMP_ID],RawData[Operations and Maintenance Ranking])</f>
        <v>Project requires regular, ongoing operation and maintenance; and/or O&amp;M requirements are well defined (Regular);</v>
      </c>
      <c r="BQ85">
        <f>_xlfn.XLOOKUP(FMP_Ranking[[#This Row],[FMP ID]],RawData[FMP_ID],RawData[Score 11])</f>
        <v>7</v>
      </c>
      <c r="BR85" s="250" t="str">
        <f>_xlfn.XLOOKUP(FMP_Ranking[[#This Row],[FMP ID]],RawData[FMP_ID],RawData[Administrative, Regulatory and Other Obstacle Ranking])</f>
        <v>Project has a typical number of administrative, regulatory and limitations / requirements</v>
      </c>
      <c r="BS85" s="252">
        <f>_xlfn.XLOOKUP(FMP_Ranking[[#This Row],[FMP ID]],RawData[FMP_ID],RawData[Score 12])</f>
        <v>10</v>
      </c>
      <c r="BT85" t="str">
        <f>_xlfn.XLOOKUP(FMP_Ranking[[#This Row],[FMP ID]],RawData[FMP_ID],RawData[Environmental Benefit Ranking])</f>
        <v>Project does not provide any environmental benefits</v>
      </c>
      <c r="BU85">
        <f>_xlfn.XLOOKUP(FMP_Ranking[[#This Row],[FMP ID]],RawData[FMP_ID],RawData[Score 13])</f>
        <v>0</v>
      </c>
      <c r="BV85" s="250" t="str">
        <f>_xlfn.XLOOKUP(FMP_Ranking[[#This Row],[FMP ID]],RawData[FMP_ID],RawData[Environmental Impact Ranking])</f>
        <v>Project will have adverse environmental impacts in 2-3 environmental categories</v>
      </c>
      <c r="BW85" s="252">
        <f>_xlfn.XLOOKUP(FMP_Ranking[[#This Row],[FMP ID]],RawData[FMP_ID],RawData[Score 14])</f>
        <v>3</v>
      </c>
      <c r="BX85">
        <f>_xlfn.XLOOKUP(FMP_Ranking[[#This Row],[FMP ID]],RawData[FMP_ID],RawData[Traffic Count for LWC Project])</f>
        <v>0</v>
      </c>
      <c r="BY85" t="str">
        <f>_xlfn.XLOOKUP(FMP_Ranking[[#This Row],[FMP ID]],RawData[FMP_ID],RawData[Mobility Ranking])</f>
        <v>Project provides no change to major, minor, or emergency access routes in the project area.</v>
      </c>
      <c r="BZ85">
        <f>_xlfn.XLOOKUP(FMP_Ranking[[#This Row],[FMP ID]],RawData[FMP_ID],RawData[Score 15])</f>
        <v>0</v>
      </c>
      <c r="CA85" s="250"/>
      <c r="CB85"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4.9309001215293433</v>
      </c>
      <c r="CC85" s="263">
        <f>_xlfn.RANK.EQ(FMP_Ranking[[#This Row],[Weighted Score Based on Normalized Reported Factors]],FMP_Ranking[Weighted Score Based on Normalized Reported Factors],0)</f>
        <v>72</v>
      </c>
      <c r="CD85"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46</v>
      </c>
      <c r="CE85"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9.5</v>
      </c>
      <c r="CF85">
        <f>_xlfn.RANK.EQ(FMP_Ranking[[#This Row],[Project Details Weighted Score]],FMP_Ranking[Project Details Weighted Score],0)</f>
        <v>83</v>
      </c>
      <c r="CG85" s="262">
        <f>FMP_Ranking[[#This Row],[Project Details Weighted Score]]+FMP_Ranking[[#This Row],[Weighted Score Based on Normalized Reported Factors]]</f>
        <v>14.430900121529344</v>
      </c>
      <c r="CH85" s="245">
        <f>_xlfn.RANK.EQ(FMP_Ranking[[#This Row],[Total Score]],FMP_Ranking[Total Score],0)</f>
        <v>79</v>
      </c>
      <c r="CI85"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4.9309001215293433</v>
      </c>
      <c r="CJ85" s="239"/>
      <c r="CK85" s="239"/>
      <c r="CT85"/>
    </row>
    <row r="86" spans="1:98" ht="12" customHeight="1" x14ac:dyDescent="0.25">
      <c r="A86" t="s">
        <v>1884</v>
      </c>
      <c r="B86">
        <f>_xlfn.XLOOKUP(FMP_Ranking[[#This Row],[FMP ID]],RawData[FMP_ID],RawData[RFPG_NUM])</f>
        <v>14</v>
      </c>
      <c r="C86" t="str">
        <f>_xlfn.XLOOKUP(FMP_Ranking[[#This Row],[FMP ID]],RawData[FMP_ID],RawData[FMP_NAME])</f>
        <v>MON3</v>
      </c>
      <c r="D86" t="str">
        <f>_xlfn.XLOOKUP(FMP_Ranking[[#This Row],[FMP ID]],RawData[FMP_ID],RawData[FMP_DESCR])</f>
        <v>Sediment/Retention Basin</v>
      </c>
      <c r="E86" s="247">
        <f>_xlfn.XLOOKUP(FMP_Ranking[[#This Row],[FMP ID]],RawData[FMP_ID],RawData[FMP_COST])</f>
        <v>27033000</v>
      </c>
      <c r="F86" s="344" t="str">
        <f>_xlfn.XLOOKUP(FMP_Ranking[[#This Row],[FMP ID]],RawData[FMP_ID],RawData[EMER_NEED])</f>
        <v>No</v>
      </c>
      <c r="G86" s="252">
        <f>IF(FMP_Ranking[[#This Row],[Emergency Need Raw]]="Yes",10,0)</f>
        <v>0</v>
      </c>
      <c r="H86" s="245">
        <f>_xlfn.XLOOKUP(FMP_Ranking[[#This Row],[FMP ID]],RawData[FMP_ID],RawData[STRUCT_100])</f>
        <v>756</v>
      </c>
      <c r="I86" s="245">
        <f>_xlfn.XLOOKUP(FMP_Ranking[[#This Row],[FMP ID]],RawData[FMP_ID],RawData[RES_STRUCT100])</f>
        <v>557</v>
      </c>
      <c r="J86">
        <f>_xlfn.XLOOKUP(FMP_Ranking[[#This Row],[FMP ID]],RawData[FMP_ID],RawData[POP100])</f>
        <v>1977</v>
      </c>
      <c r="K86" s="245">
        <f>_xlfn.XLOOKUP(FMP_Ranking[[#This Row],[FMP ID]],RawData[FMP_ID],RawData[CRITFAC100])</f>
        <v>2</v>
      </c>
      <c r="L86">
        <f>_xlfn.XLOOKUP(FMP_Ranking[[#This Row],[FMP ID]],RawData[FMP_ID],RawData[LWC])</f>
        <v>23</v>
      </c>
      <c r="M86" s="245">
        <f>_xlfn.XLOOKUP(FMP_Ranking[[#This Row],[FMP ID]],RawData[FMP_ID],RawData[ROADCLS])</f>
        <v>267</v>
      </c>
      <c r="N86">
        <f>_xlfn.XLOOKUP(FMP_Ranking[[#This Row],[FMP ID]],RawData[FMP_ID],RawData[ROAD_MILES100])</f>
        <v>64.069999694824219</v>
      </c>
      <c r="O86" s="245">
        <f>_xlfn.XLOOKUP(FMP_Ranking[[#This Row],[FMP ID]],RawData[FMP_ID],RawData[FARMACRE100])</f>
        <v>0</v>
      </c>
      <c r="P86">
        <f>_xlfn.XLOOKUP(FMP_Ranking[[#This Row],[FMP ID]],RawData[FMP_ID],RawData[REDSTRUCT100])</f>
        <v>603</v>
      </c>
      <c r="Q86" s="245">
        <f>_xlfn.XLOOKUP(FMP_Ranking[[#This Row],[FMP ID]],RawData[FMP_ID],RawData[REMSTRC100])</f>
        <v>327</v>
      </c>
      <c r="R86" s="258">
        <f>IF(FMP_Ranking[[#This Row],[Structures 100 Raw]]=0,0,(IF(FMP_Ranking[[#This Row],[Removed Structures 100 Raw]]&gt;FMP_Ranking[[#This Row],[Structures 100 Raw]],100,FMP_Ranking[[#This Row],[Removed Structures 100 Raw]]/FMP_Ranking[[#This Row],[Structures 100 Raw]]*100)))</f>
        <v>43.253968253968253</v>
      </c>
      <c r="S86" s="245">
        <f>_xlfn.XLOOKUP(FMP_Ranking[[#This Row],[FMP ID]],RawData[FMP_ID],RawData[REMRESSTRC100])</f>
        <v>248</v>
      </c>
      <c r="T86" s="245">
        <f>_xlfn.XLOOKUP(FMP_Ranking[[#This Row],[FMP ID]],RawData[FMP_ID],RawData[REMPOP100])</f>
        <v>820</v>
      </c>
      <c r="U86">
        <f>_xlfn.XLOOKUP(FMP_Ranking[[#This Row],[FMP ID]],RawData[FMP_ID],RawData[REMCRITFAC100])</f>
        <v>0</v>
      </c>
      <c r="V86" s="245">
        <f>_xlfn.XLOOKUP(FMP_Ranking[[#This Row],[FMP ID]],RawData[FMP_ID],RawData[REMLWC100])</f>
        <v>0</v>
      </c>
      <c r="W86" s="245">
        <f>_xlfn.XLOOKUP(FMP_Ranking[[#This Row],[FMP ID]],RawData[FMP_ID],RawData[REMROADCLS])</f>
        <v>11</v>
      </c>
      <c r="X86">
        <f>_xlfn.XLOOKUP(FMP_Ranking[[#This Row],[FMP ID]],RawData[FMP_ID],RawData[REMRDLEN100])</f>
        <v>15</v>
      </c>
      <c r="Y86" s="245">
        <f>_xlfn.XLOOKUP(FMP_Ranking[[#This Row],[FMP ID]],RawData[FMP_ID],RawData[REMFRMACRE100])</f>
        <v>0</v>
      </c>
      <c r="Z86" s="255">
        <f>_xlfn.XLOOKUP(FMP_Ranking[[#This Row],[FMP ID]],RawData[FMP_ID],RawData[COSTSTRUCT])</f>
        <v>82670</v>
      </c>
      <c r="AA86">
        <f>_xlfn.XLOOKUP(FMP_Ranking[[#This Row],[FMP ID]],RawData[FMP_ID],RawData[NATURE])</f>
        <v>0</v>
      </c>
      <c r="AB86" s="250">
        <f>_xlfn.XLOOKUP(FMP_Ranking[[#This Row],[FMP ID]],RawData[FMP_ID],RawData[BC_RATIO])</f>
        <v>0.20000000298023221</v>
      </c>
      <c r="AC86">
        <f>IF(FMP_Ranking[[#This Row],[BCA Raw]]&gt;1,1,0)</f>
        <v>0</v>
      </c>
      <c r="AD86" s="250" t="str">
        <f>_xlfn.XLOOKUP(FMP_Ranking[[#This Row],[FMP ID]],RawData[FMP_ID],RawData[WATER_SUP])</f>
        <v>No</v>
      </c>
      <c r="AE86" s="257">
        <f>IF(FMP_Ranking[[#This Row],[Water Supply Raw]]="Yes",1,0)</f>
        <v>0</v>
      </c>
      <c r="AF86">
        <f>_xlfn.XLOOKUP(FMP_Ranking[[#This Row],[FMP ID]],RawData[FMP_ID],RawData[Average Flood Depth (100yr)])</f>
        <v>1.373000025749207</v>
      </c>
      <c r="AG86" s="346" t="str">
        <f>_xlfn.XLOOKUP(FMP_Ranking[[#This Row],[FMP ID]],RawData[FMP_ID],RawData[PREPROJLOS])</f>
        <v>&lt;1% annual chance</v>
      </c>
      <c r="AH86">
        <f>_xlfn.XLOOKUP(FMP_Ranking[[#This Row],[FMP ID]],RawData[FMP_ID],RawData[Score 1])</f>
        <v>6</v>
      </c>
      <c r="AI86" s="250">
        <f>_xlfn.XLOOKUP(FMP_Ranking[[#This Row],[FMP ID]],RawData[FMP_ID],RawData[Community Population Served])</f>
        <v>12352</v>
      </c>
      <c r="AJ86">
        <f>_xlfn.XLOOKUP(FMP_Ranking[[#This Row],[FMP ID]],RawData[FMP_ID],RawData[Flood Plain Population])</f>
        <v>1977</v>
      </c>
      <c r="AK86" s="346" t="str">
        <f>_xlfn.XLOOKUP(FMP_Ranking[[#This Row],[FMP ID]],RawData[FMP_ID],RawData[Severity Ranking: Community Need (% Population)])</f>
        <v>&lt;25% of project community affected</v>
      </c>
      <c r="AL86" s="252">
        <f>_xlfn.XLOOKUP(FMP_Ranking[[#This Row],[FMP ID]],RawData[FMP_ID],RawData[Score 2])</f>
        <v>1</v>
      </c>
      <c r="AM86">
        <f>_xlfn.XLOOKUP(FMP_Ranking[[#This Row],[FMP ID]],RawData[FMP_ID],RawData['# of Structures Removed from 1% Annual Chance FP])</f>
        <v>327</v>
      </c>
      <c r="AN86" t="str">
        <f>_xlfn.XLOOKUP(FMP_Ranking[[#This Row],[FMP ID]],RawData[FMP_ID],RawData[Flood Risk Reduction])</f>
        <v>Reduced risk to &lt;50% of structures in floodplain</v>
      </c>
      <c r="AO86">
        <f>_xlfn.XLOOKUP(FMP_Ranking[[#This Row],[FMP ID]],RawData[FMP_ID],RawData[[Score 3 ]])</f>
        <v>4</v>
      </c>
      <c r="AP86" s="250">
        <f>_xlfn.XLOOKUP(FMP_Ranking[[#This Row],[FMP ID]],RawData[FMP_ID],RawData['# of Structures with Reduced 1% Annual Chance Flood Risk])</f>
        <v>655</v>
      </c>
      <c r="AQ86">
        <f>_xlfn.XLOOKUP(FMP_Ranking[[#This Row],[FMP ID]],RawData[FMP_ID],RawData[Pre-Project Damage $])</f>
        <v>30463282</v>
      </c>
      <c r="AR86">
        <f>_xlfn.XLOOKUP(FMP_Ranking[[#This Row],[FMP ID]],RawData[FMP_ID],RawData[Post-Project Damage $])</f>
        <v>14206208</v>
      </c>
      <c r="AS86" t="str">
        <f>_xlfn.XLOOKUP(FMP_Ranking[[#This Row],[FMP ID]],RawData[FMP_ID],RawData[Flood Damage Reduction])</f>
        <v>Flood Damage Reduction &gt; 50%</v>
      </c>
      <c r="AT86" s="252">
        <f>_xlfn.XLOOKUP(FMP_Ranking[[#This Row],[FMP ID]],RawData[FMP_ID],RawData[Score 4])</f>
        <v>6</v>
      </c>
      <c r="AU86">
        <f>_xlfn.XLOOKUP(FMP_Ranking[[#This Row],[FMP ID]],RawData[FMP_ID],RawData['# of Critical Faciliites Removed from 1% Annual Chance FP])</f>
        <v>0</v>
      </c>
      <c r="AV86">
        <f>_xlfn.XLOOKUP(FMP_Ranking[[#This Row],[FMP ID]],RawData[FMP_ID],RawData[Reduction in Critical Facilities Flood Risk])</f>
        <v>0</v>
      </c>
      <c r="AW86">
        <f>_xlfn.XLOOKUP(FMP_Ranking[[#This Row],[FMP ID]],RawData[FMP_ID],RawData[Score 5])</f>
        <v>0</v>
      </c>
      <c r="AX86" s="250">
        <f>_xlfn.XLOOKUP(FMP_Ranking[[#This Row],[FMP ID]],RawData[FMP_ID],RawData[Adjusted Injurt Risk (%)])</f>
        <v>13.54354286193848</v>
      </c>
      <c r="AY86" t="str">
        <f>_xlfn.XLOOKUP(FMP_Ranking[[#This Row],[FMP ID]],RawData[FMP_ID],RawData[Life and Safety Ranking (Injury/Loss of Life)2])</f>
        <v>Life/injury risk percentage &lt;20%</v>
      </c>
      <c r="AZ86" s="252">
        <f>_xlfn.XLOOKUP(FMP_Ranking[[#This Row],[FMP ID]],RawData[FMP_ID],RawData[Score 6])</f>
        <v>0</v>
      </c>
      <c r="BA86">
        <f>_xlfn.XLOOKUP(FMP_Ranking[[#This Row],[FMP ID]],RawData[FMP_ID],RawData[Water Supply Benefit in Acre-Feet])</f>
        <v>0</v>
      </c>
      <c r="BB86">
        <f>_xlfn.XLOOKUP(FMP_Ranking[[#This Row],[FMP ID]],RawData[FMP_ID],RawData[SourceID])</f>
        <v>0</v>
      </c>
      <c r="BC86">
        <f>_xlfn.XLOOKUP(FMP_Ranking[[#This Row],[FMP ID]],RawData[FMP_ID],RawData[WMS_ID])</f>
        <v>0</v>
      </c>
      <c r="BD86" t="str">
        <f>_xlfn.XLOOKUP(FMP_Ranking[[#This Row],[FMP ID]],RawData[FMP_ID],RawData[Water Supply Yield Ranking])</f>
        <v>No impact on water supply</v>
      </c>
      <c r="BE86">
        <f>_xlfn.XLOOKUP(FMP_Ranking[[#This Row],[FMP ID]],RawData[FMP_ID],RawData[Score 7])</f>
        <v>0</v>
      </c>
      <c r="BF86" s="250">
        <f>_xlfn.XLOOKUP(FMP_Ranking[[#This Row],[FMP ID]],RawData[FMP_ID],RawData[SVI])</f>
        <v>0.73900002241134644</v>
      </c>
      <c r="BG86" t="str">
        <f>_xlfn.XLOOKUP(FMP_Ranking[[#This Row],[FMP ID]],RawData[FMP_ID],RawData[Social Vulnerability Ranking])</f>
        <v>SVI between 0.5-0.75 (moderate to high vulnerability)</v>
      </c>
      <c r="BH86" s="252">
        <f>_xlfn.XLOOKUP(FMP_Ranking[[#This Row],[FMP ID]],RawData[FMP_ID],RawData[Score 8])</f>
        <v>7</v>
      </c>
      <c r="BI86">
        <f>_xlfn.XLOOKUP(FMP_Ranking[[#This Row],[FMP ID]],RawData[FMP_ID],RawData[% Nature Based Solution by Cost])</f>
        <v>0</v>
      </c>
      <c r="BJ86">
        <f>_xlfn.XLOOKUP(FMP_Ranking[[#This Row],[FMP ID]],RawData[FMP_ID],RawData[Nature-Based Solutions Ranking])</f>
        <v>0</v>
      </c>
      <c r="BK86">
        <f>_xlfn.XLOOKUP(FMP_Ranking[[#This Row],[FMP ID]],RawData[FMP_ID],RawData[Score 9])</f>
        <v>0</v>
      </c>
      <c r="BL86" s="250">
        <f>_xlfn.XLOOKUP(FMP_Ranking[[#This Row],[FMP ID]],RawData[FMP_ID],RawData[Multiple Benefits Description])</f>
        <v>0</v>
      </c>
      <c r="BM86" t="str">
        <f>_xlfn.XLOOKUP(FMP_Ranking[[#This Row],[FMP ID]],RawData[FMP_ID],RawData[Multiple Benefit Ranking])</f>
        <v>Project delivers benefits in only 1 wider benefit category</v>
      </c>
      <c r="BN86" s="252">
        <f>_xlfn.XLOOKUP(FMP_Ranking[[#This Row],[FMP ID]],RawData[FMP_ID],RawData[Score 10])</f>
        <v>1</v>
      </c>
      <c r="BO86">
        <f>_xlfn.XLOOKUP(FMP_Ranking[[#This Row],[FMP ID]],RawData[FMP_ID],RawData[O&amp;M Cost (Annual)])</f>
        <v>10000</v>
      </c>
      <c r="BP86" t="str">
        <f>_xlfn.XLOOKUP(FMP_Ranking[[#This Row],[FMP ID]],RawData[FMP_ID],RawData[Operations and Maintenance Ranking])</f>
        <v>Project requires regular, ongoing operation and maintenance; and/or O&amp;M requirements are well defined (Regular)</v>
      </c>
      <c r="BQ86">
        <f>_xlfn.XLOOKUP(FMP_Ranking[[#This Row],[FMP ID]],RawData[FMP_ID],RawData[Score 11])</f>
        <v>7</v>
      </c>
      <c r="BR86" s="250" t="str">
        <f>_xlfn.XLOOKUP(FMP_Ranking[[#This Row],[FMP ID]],RawData[FMP_ID],RawData[Administrative, Regulatory and Other Obstacle Ranking])</f>
        <v>Project has a typical number of administrative, regulatory and limitations / requirements</v>
      </c>
      <c r="BS86" s="252">
        <f>_xlfn.XLOOKUP(FMP_Ranking[[#This Row],[FMP ID]],RawData[FMP_ID],RawData[Score 12])</f>
        <v>6</v>
      </c>
      <c r="BT86" t="str">
        <f>_xlfn.XLOOKUP(FMP_Ranking[[#This Row],[FMP ID]],RawData[FMP_ID],RawData[Environmental Benefit Ranking])</f>
        <v>Project will deliver a low level of environmental benefits (benefits in only 1 category)</v>
      </c>
      <c r="BU86">
        <f>_xlfn.XLOOKUP(FMP_Ranking[[#This Row],[FMP ID]],RawData[FMP_ID],RawData[Score 13])</f>
        <v>3</v>
      </c>
      <c r="BV86" s="250" t="str">
        <f>_xlfn.XLOOKUP(FMP_Ranking[[#This Row],[FMP ID]],RawData[FMP_ID],RawData[Environmental Impact Ranking])</f>
        <v xml:space="preserve">Project will have adverse environmental impacts in 2-3 environmental categories </v>
      </c>
      <c r="BW86" s="252">
        <f>_xlfn.XLOOKUP(FMP_Ranking[[#This Row],[FMP ID]],RawData[FMP_ID],RawData[Score 14])</f>
        <v>3</v>
      </c>
      <c r="BX86">
        <f>_xlfn.XLOOKUP(FMP_Ranking[[#This Row],[FMP ID]],RawData[FMP_ID],RawData[Traffic Count for LWC Project])</f>
        <v>0</v>
      </c>
      <c r="BY86" t="str">
        <f>_xlfn.XLOOKUP(FMP_Ranking[[#This Row],[FMP ID]],RawData[FMP_ID],RawData[Mobility Ranking])</f>
        <v>Project provides no change to major, minor, or emergency access routes in the project area.</v>
      </c>
      <c r="BZ86">
        <f>_xlfn.XLOOKUP(FMP_Ranking[[#This Row],[FMP ID]],RawData[FMP_ID],RawData[Score 15])</f>
        <v>0</v>
      </c>
      <c r="CA86" s="250"/>
      <c r="CB86"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5.0401327642453619</v>
      </c>
      <c r="CC86" s="263">
        <f>_xlfn.RANK.EQ(FMP_Ranking[[#This Row],[Weighted Score Based on Normalized Reported Factors]],FMP_Ranking[Weighted Score Based on Normalized Reported Factors],0)</f>
        <v>70</v>
      </c>
      <c r="CD86"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44</v>
      </c>
      <c r="CE86"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9.0000000000000018</v>
      </c>
      <c r="CF86">
        <f>_xlfn.RANK.EQ(FMP_Ranking[[#This Row],[Project Details Weighted Score]],FMP_Ranking[Project Details Weighted Score],0)</f>
        <v>88</v>
      </c>
      <c r="CG86" s="262">
        <f>FMP_Ranking[[#This Row],[Project Details Weighted Score]]+FMP_Ranking[[#This Row],[Weighted Score Based on Normalized Reported Factors]]</f>
        <v>14.040132764245364</v>
      </c>
      <c r="CH86" s="245">
        <f>_xlfn.RANK.EQ(FMP_Ranking[[#This Row],[Total Score]],FMP_Ranking[Total Score],0)</f>
        <v>80</v>
      </c>
      <c r="CI86"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5.0401327642453619</v>
      </c>
      <c r="CJ86" s="239"/>
      <c r="CK86" s="239"/>
      <c r="CT86"/>
    </row>
    <row r="87" spans="1:98" ht="12" customHeight="1" x14ac:dyDescent="0.25">
      <c r="A87" t="s">
        <v>1521</v>
      </c>
      <c r="B87">
        <f>_xlfn.XLOOKUP(FMP_Ranking[[#This Row],[FMP ID]],RawData[FMP_ID],RawData[RFPG_NUM])</f>
        <v>11</v>
      </c>
      <c r="C87" t="str">
        <f>_xlfn.XLOOKUP(FMP_Ranking[[#This Row],[FMP ID]],RawData[FMP_ID],RawData[FMP_NAME])</f>
        <v>Regional Detention South of Mountain Crest Drive</v>
      </c>
      <c r="D87" t="str">
        <f>_xlfn.XLOOKUP(FMP_Ranking[[#This Row],[FMP ID]],RawData[FMP_ID],RawData[FMP_DESCR])</f>
        <v>The alternative consists of a 20 ft. tall detention structure with a 175 ac-ft detention capacity. The outflow control would consist of culverts for low flow and an overflow weir for high flow.</v>
      </c>
      <c r="E87" s="247">
        <f>_xlfn.XLOOKUP(FMP_Ranking[[#This Row],[FMP ID]],RawData[FMP_ID],RawData[FMP_COST])</f>
        <v>964000</v>
      </c>
      <c r="F87" s="344" t="str">
        <f>_xlfn.XLOOKUP(FMP_Ranking[[#This Row],[FMP ID]],RawData[FMP_ID],RawData[EMER_NEED])</f>
        <v>No</v>
      </c>
      <c r="G87" s="252">
        <f>IF(FMP_Ranking[[#This Row],[Emergency Need Raw]]="Yes",10,0)</f>
        <v>0</v>
      </c>
      <c r="H87" s="245">
        <f>_xlfn.XLOOKUP(FMP_Ranking[[#This Row],[FMP ID]],RawData[FMP_ID],RawData[STRUCT_100])</f>
        <v>33</v>
      </c>
      <c r="I87" s="245">
        <f>_xlfn.XLOOKUP(FMP_Ranking[[#This Row],[FMP ID]],RawData[FMP_ID],RawData[RES_STRUCT100])</f>
        <v>28</v>
      </c>
      <c r="J87">
        <f>_xlfn.XLOOKUP(FMP_Ranking[[#This Row],[FMP ID]],RawData[FMP_ID],RawData[POP100])</f>
        <v>64</v>
      </c>
      <c r="K87" s="245">
        <f>_xlfn.XLOOKUP(FMP_Ranking[[#This Row],[FMP ID]],RawData[FMP_ID],RawData[CRITFAC100])</f>
        <v>0</v>
      </c>
      <c r="L87">
        <f>_xlfn.XLOOKUP(FMP_Ranking[[#This Row],[FMP ID]],RawData[FMP_ID],RawData[LWC])</f>
        <v>0</v>
      </c>
      <c r="M87" s="245">
        <f>_xlfn.XLOOKUP(FMP_Ranking[[#This Row],[FMP ID]],RawData[FMP_ID],RawData[ROADCLS])</f>
        <v>0</v>
      </c>
      <c r="N87">
        <f>_xlfn.XLOOKUP(FMP_Ranking[[#This Row],[FMP ID]],RawData[FMP_ID],RawData[ROAD_MILES100])</f>
        <v>0.56030899286270142</v>
      </c>
      <c r="O87" s="245">
        <f>_xlfn.XLOOKUP(FMP_Ranking[[#This Row],[FMP ID]],RawData[FMP_ID],RawData[FARMACRE100])</f>
        <v>0</v>
      </c>
      <c r="P87">
        <f>_xlfn.XLOOKUP(FMP_Ranking[[#This Row],[FMP ID]],RawData[FMP_ID],RawData[REDSTRUCT100])</f>
        <v>14</v>
      </c>
      <c r="Q87" s="245">
        <f>_xlfn.XLOOKUP(FMP_Ranking[[#This Row],[FMP ID]],RawData[FMP_ID],RawData[REMSTRC100])</f>
        <v>8</v>
      </c>
      <c r="R87" s="258">
        <f>IF(FMP_Ranking[[#This Row],[Structures 100 Raw]]=0,0,(IF(FMP_Ranking[[#This Row],[Removed Structures 100 Raw]]&gt;FMP_Ranking[[#This Row],[Structures 100 Raw]],100,FMP_Ranking[[#This Row],[Removed Structures 100 Raw]]/FMP_Ranking[[#This Row],[Structures 100 Raw]]*100)))</f>
        <v>24.242424242424242</v>
      </c>
      <c r="S87" s="245">
        <f>_xlfn.XLOOKUP(FMP_Ranking[[#This Row],[FMP ID]],RawData[FMP_ID],RawData[REMRESSTRC100])</f>
        <v>8</v>
      </c>
      <c r="T87" s="245">
        <f>_xlfn.XLOOKUP(FMP_Ranking[[#This Row],[FMP ID]],RawData[FMP_ID],RawData[REMPOP100])</f>
        <v>17</v>
      </c>
      <c r="U87">
        <f>_xlfn.XLOOKUP(FMP_Ranking[[#This Row],[FMP ID]],RawData[FMP_ID],RawData[REMCRITFAC100])</f>
        <v>0</v>
      </c>
      <c r="V87" s="245">
        <f>_xlfn.XLOOKUP(FMP_Ranking[[#This Row],[FMP ID]],RawData[FMP_ID],RawData[REMLWC100])</f>
        <v>0</v>
      </c>
      <c r="W87" s="245">
        <f>_xlfn.XLOOKUP(FMP_Ranking[[#This Row],[FMP ID]],RawData[FMP_ID],RawData[REMROADCLS])</f>
        <v>0</v>
      </c>
      <c r="X87">
        <f>_xlfn.XLOOKUP(FMP_Ranking[[#This Row],[FMP ID]],RawData[FMP_ID],RawData[REMRDLEN100])</f>
        <v>0</v>
      </c>
      <c r="Y87" s="245">
        <f>_xlfn.XLOOKUP(FMP_Ranking[[#This Row],[FMP ID]],RawData[FMP_ID],RawData[REMFRMACRE100])</f>
        <v>0</v>
      </c>
      <c r="Z87" s="255">
        <f>_xlfn.XLOOKUP(FMP_Ranking[[#This Row],[FMP ID]],RawData[FMP_ID],RawData[COSTSTRUCT])</f>
        <v>118000</v>
      </c>
      <c r="AA87">
        <f>_xlfn.XLOOKUP(FMP_Ranking[[#This Row],[FMP ID]],RawData[FMP_ID],RawData[NATURE])</f>
        <v>0</v>
      </c>
      <c r="AB87" s="250">
        <f>_xlfn.XLOOKUP(FMP_Ranking[[#This Row],[FMP ID]],RawData[FMP_ID],RawData[BC_RATIO])</f>
        <v>0.98000001907348633</v>
      </c>
      <c r="AC87">
        <f>IF(FMP_Ranking[[#This Row],[BCA Raw]]&gt;1,1,0)</f>
        <v>0</v>
      </c>
      <c r="AD87" s="250" t="str">
        <f>_xlfn.XLOOKUP(FMP_Ranking[[#This Row],[FMP ID]],RawData[FMP_ID],RawData[WATER_SUP])</f>
        <v>No</v>
      </c>
      <c r="AE87" s="257">
        <f>IF(FMP_Ranking[[#This Row],[Water Supply Raw]]="Yes",1,0)</f>
        <v>0</v>
      </c>
      <c r="AF87">
        <f>_xlfn.XLOOKUP(FMP_Ranking[[#This Row],[FMP ID]],RawData[FMP_ID],RawData[Average Flood Depth (100yr)])</f>
        <v>2.7999999523162842</v>
      </c>
      <c r="AG87" s="346" t="str">
        <f>_xlfn.XLOOKUP(FMP_Ranking[[#This Row],[FMP ID]],RawData[FMP_ID],RawData[PREPROJLOS])</f>
        <v>10-year</v>
      </c>
      <c r="AH87">
        <f>_xlfn.XLOOKUP(FMP_Ranking[[#This Row],[FMP ID]],RawData[FMP_ID],RawData[Score 1])</f>
        <v>8</v>
      </c>
      <c r="AI87" s="250">
        <f>_xlfn.XLOOKUP(FMP_Ranking[[#This Row],[FMP ID]],RawData[FMP_ID],RawData[Community Population Served])</f>
        <v>1922</v>
      </c>
      <c r="AJ87">
        <f>_xlfn.XLOOKUP(FMP_Ranking[[#This Row],[FMP ID]],RawData[FMP_ID],RawData[Flood Plain Population])</f>
        <v>69</v>
      </c>
      <c r="AK87" s="346" t="str">
        <f>_xlfn.XLOOKUP(FMP_Ranking[[#This Row],[FMP ID]],RawData[FMP_ID],RawData[Severity Ranking: Community Need (% Population)])</f>
        <v>25%-50% of project community affected</v>
      </c>
      <c r="AL87" s="252">
        <f>_xlfn.XLOOKUP(FMP_Ranking[[#This Row],[FMP ID]],RawData[FMP_ID],RawData[Score 2])</f>
        <v>4</v>
      </c>
      <c r="AM87">
        <f>_xlfn.XLOOKUP(FMP_Ranking[[#This Row],[FMP ID]],RawData[FMP_ID],RawData['# of Structures Removed from 1% Annual Chance FP])</f>
        <v>8</v>
      </c>
      <c r="AN87" t="str">
        <f>_xlfn.XLOOKUP(FMP_Ranking[[#This Row],[FMP ID]],RawData[FMP_ID],RawData[Flood Risk Reduction])</f>
        <v>Reduced risk to &lt;50% of structures in floodplain</v>
      </c>
      <c r="AO87">
        <f>_xlfn.XLOOKUP(FMP_Ranking[[#This Row],[FMP ID]],RawData[FMP_ID],RawData[[Score 3 ]])</f>
        <v>4</v>
      </c>
      <c r="AP87" s="250">
        <f>_xlfn.XLOOKUP(FMP_Ranking[[#This Row],[FMP ID]],RawData[FMP_ID],RawData['# of Structures with Reduced 1% Annual Chance Flood Risk])</f>
        <v>14</v>
      </c>
      <c r="AQ87">
        <f>_xlfn.XLOOKUP(FMP_Ranking[[#This Row],[FMP ID]],RawData[FMP_ID],RawData[Pre-Project Damage $])</f>
        <v>1174709.5</v>
      </c>
      <c r="AR87">
        <f>_xlfn.XLOOKUP(FMP_Ranking[[#This Row],[FMP ID]],RawData[FMP_ID],RawData[Post-Project Damage $])</f>
        <v>135921.015625</v>
      </c>
      <c r="AS87" t="str">
        <f>_xlfn.XLOOKUP(FMP_Ranking[[#This Row],[FMP ID]],RawData[FMP_ID],RawData[Flood Damage Reduction])</f>
        <v>Flood damage reduction &gt; 75%</v>
      </c>
      <c r="AT87" s="252">
        <f>_xlfn.XLOOKUP(FMP_Ranking[[#This Row],[FMP ID]],RawData[FMP_ID],RawData[Score 4])</f>
        <v>8</v>
      </c>
      <c r="AU87">
        <f>_xlfn.XLOOKUP(FMP_Ranking[[#This Row],[FMP ID]],RawData[FMP_ID],RawData['# of Critical Faciliites Removed from 1% Annual Chance FP])</f>
        <v>0</v>
      </c>
      <c r="AV87" t="str">
        <f>_xlfn.XLOOKUP(FMP_Ranking[[#This Row],[FMP ID]],RawData[FMP_ID],RawData[Reduction in Critical Facilities Flood Risk])</f>
        <v>Reduced risk for 0 structures in floodplain</v>
      </c>
      <c r="AW87">
        <f>_xlfn.XLOOKUP(FMP_Ranking[[#This Row],[FMP ID]],RawData[FMP_ID],RawData[Score 5])</f>
        <v>0</v>
      </c>
      <c r="AX87" s="250">
        <f>_xlfn.XLOOKUP(FMP_Ranking[[#This Row],[FMP ID]],RawData[FMP_ID],RawData[Adjusted Injurt Risk (%)])</f>
        <v>36</v>
      </c>
      <c r="AY87" t="str">
        <f>_xlfn.XLOOKUP(FMP_Ranking[[#This Row],[FMP ID]],RawData[FMP_ID],RawData[Life and Safety Ranking (Injury/Loss of Life)2])</f>
        <v>Life/injury risk percentage &gt;30%</v>
      </c>
      <c r="AZ87" s="252">
        <f>_xlfn.XLOOKUP(FMP_Ranking[[#This Row],[FMP ID]],RawData[FMP_ID],RawData[Score 6])</f>
        <v>6</v>
      </c>
      <c r="BA87">
        <f>_xlfn.XLOOKUP(FMP_Ranking[[#This Row],[FMP ID]],RawData[FMP_ID],RawData[Water Supply Benefit in Acre-Feet])</f>
        <v>0</v>
      </c>
      <c r="BB87">
        <f>_xlfn.XLOOKUP(FMP_Ranking[[#This Row],[FMP ID]],RawData[FMP_ID],RawData[SourceID])</f>
        <v>0</v>
      </c>
      <c r="BC87">
        <f>_xlfn.XLOOKUP(FMP_Ranking[[#This Row],[FMP ID]],RawData[FMP_ID],RawData[WMS_ID])</f>
        <v>0</v>
      </c>
      <c r="BD87" t="str">
        <f>_xlfn.XLOOKUP(FMP_Ranking[[#This Row],[FMP ID]],RawData[FMP_ID],RawData[Water Supply Yield Ranking])</f>
        <v>No impact on water supply</v>
      </c>
      <c r="BE87">
        <f>_xlfn.XLOOKUP(FMP_Ranking[[#This Row],[FMP ID]],RawData[FMP_ID],RawData[Score 7])</f>
        <v>0</v>
      </c>
      <c r="BF87" s="250">
        <f>_xlfn.XLOOKUP(FMP_Ranking[[#This Row],[FMP ID]],RawData[FMP_ID],RawData[SVI])</f>
        <v>0.1090999990701675</v>
      </c>
      <c r="BG87" t="str">
        <f>_xlfn.XLOOKUP(FMP_Ranking[[#This Row],[FMP ID]],RawData[FMP_ID],RawData[Social Vulnerability Ranking])</f>
        <v>SVI between 0.01-0.25 (low vulnerability)</v>
      </c>
      <c r="BH87" s="252">
        <f>_xlfn.XLOOKUP(FMP_Ranking[[#This Row],[FMP ID]],RawData[FMP_ID],RawData[Score 8])</f>
        <v>1</v>
      </c>
      <c r="BI87">
        <f>_xlfn.XLOOKUP(FMP_Ranking[[#This Row],[FMP ID]],RawData[FMP_ID],RawData[% Nature Based Solution by Cost])</f>
        <v>0</v>
      </c>
      <c r="BJ87" t="str">
        <f>_xlfn.XLOOKUP(FMP_Ranking[[#This Row],[FMP ID]],RawData[FMP_ID],RawData[Nature-Based Solutions Ranking])</f>
        <v>&lt;25% of the project cost is nature-based</v>
      </c>
      <c r="BK87">
        <f>_xlfn.XLOOKUP(FMP_Ranking[[#This Row],[FMP ID]],RawData[FMP_ID],RawData[Score 9])</f>
        <v>1</v>
      </c>
      <c r="BL87" s="250" t="str">
        <f>_xlfn.XLOOKUP(FMP_Ranking[[#This Row],[FMP ID]],RawData[FMP_ID],RawData[Multiple Benefits Description])</f>
        <v>Reduce severity and frequency of flooding along Hog Creek throughout Woodcreek</v>
      </c>
      <c r="BM87" t="str">
        <f>_xlfn.XLOOKUP(FMP_Ranking[[#This Row],[FMP ID]],RawData[FMP_ID],RawData[Multiple Benefit Ranking])</f>
        <v>Project does not deliver any wider benefits</v>
      </c>
      <c r="BN87" s="252">
        <f>_xlfn.XLOOKUP(FMP_Ranking[[#This Row],[FMP ID]],RawData[FMP_ID],RawData[Score 10])</f>
        <v>0</v>
      </c>
      <c r="BO87">
        <f>_xlfn.XLOOKUP(FMP_Ranking[[#This Row],[FMP ID]],RawData[FMP_ID],RawData[O&amp;M Cost (Annual)])</f>
        <v>5000</v>
      </c>
      <c r="BP87" t="str">
        <f>_xlfn.XLOOKUP(FMP_Ranking[[#This Row],[FMP ID]],RawData[FMP_ID],RawData[Operations and Maintenance Ranking])</f>
        <v>Project requires regular, ongoing operation and maintenance; and/or O&amp;M requirements are well defined (Regular);</v>
      </c>
      <c r="BQ87">
        <f>_xlfn.XLOOKUP(FMP_Ranking[[#This Row],[FMP ID]],RawData[FMP_ID],RawData[Score 11])</f>
        <v>7</v>
      </c>
      <c r="BR87" s="250" t="str">
        <f>_xlfn.XLOOKUP(FMP_Ranking[[#This Row],[FMP ID]],RawData[FMP_ID],RawData[Administrative, Regulatory and Other Obstacle Ranking])</f>
        <v>Project has a typical number of administrative, regulatory and limitations / requirements</v>
      </c>
      <c r="BS87" s="252">
        <f>_xlfn.XLOOKUP(FMP_Ranking[[#This Row],[FMP ID]],RawData[FMP_ID],RawData[Score 12])</f>
        <v>6</v>
      </c>
      <c r="BT87" t="str">
        <f>_xlfn.XLOOKUP(FMP_Ranking[[#This Row],[FMP ID]],RawData[FMP_ID],RawData[Environmental Benefit Ranking])</f>
        <v>Project does not provide any environmental benefits</v>
      </c>
      <c r="BU87">
        <f>_xlfn.XLOOKUP(FMP_Ranking[[#This Row],[FMP ID]],RawData[FMP_ID],RawData[Score 13])</f>
        <v>0</v>
      </c>
      <c r="BV87" s="250" t="str">
        <f>_xlfn.XLOOKUP(FMP_Ranking[[#This Row],[FMP ID]],RawData[FMP_ID],RawData[Environmental Impact Ranking])</f>
        <v>Project will have adverse environmental impacts in 1 environmental category</v>
      </c>
      <c r="BW87" s="252">
        <f>_xlfn.XLOOKUP(FMP_Ranking[[#This Row],[FMP ID]],RawData[FMP_ID],RawData[Score 14])</f>
        <v>6</v>
      </c>
      <c r="BX87">
        <f>_xlfn.XLOOKUP(FMP_Ranking[[#This Row],[FMP ID]],RawData[FMP_ID],RawData[Traffic Count for LWC Project])</f>
        <v>0</v>
      </c>
      <c r="BY87" t="str">
        <f>_xlfn.XLOOKUP(FMP_Ranking[[#This Row],[FMP ID]],RawData[FMP_ID],RawData[Mobility Ranking])</f>
        <v>Project provides no change to major, minor, or emergency access routes in the project area.</v>
      </c>
      <c r="BZ87">
        <f>_xlfn.XLOOKUP(FMP_Ranking[[#This Row],[FMP ID]],RawData[FMP_ID],RawData[Score 15])</f>
        <v>0</v>
      </c>
      <c r="CA87" s="250"/>
      <c r="CB87"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2.6583233903837109</v>
      </c>
      <c r="CC87" s="263">
        <f>_xlfn.RANK.EQ(FMP_Ranking[[#This Row],[Weighted Score Based on Normalized Reported Factors]],FMP_Ranking[Weighted Score Based on Normalized Reported Factors],0)</f>
        <v>95</v>
      </c>
      <c r="CD8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51</v>
      </c>
      <c r="CE87"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11</v>
      </c>
      <c r="CF87">
        <f>_xlfn.RANK.EQ(FMP_Ranking[[#This Row],[Project Details Weighted Score]],FMP_Ranking[Project Details Weighted Score],0)</f>
        <v>64</v>
      </c>
      <c r="CG87" s="262">
        <f>FMP_Ranking[[#This Row],[Project Details Weighted Score]]+FMP_Ranking[[#This Row],[Weighted Score Based on Normalized Reported Factors]]</f>
        <v>13.65832339038371</v>
      </c>
      <c r="CH87" s="245">
        <f>_xlfn.RANK.EQ(FMP_Ranking[[#This Row],[Total Score]],FMP_Ranking[Total Score],0)</f>
        <v>81</v>
      </c>
      <c r="CI8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2.6583233903837109</v>
      </c>
      <c r="CJ87" s="239"/>
      <c r="CK87" s="239"/>
      <c r="CT87"/>
    </row>
    <row r="88" spans="1:98" ht="12" customHeight="1" x14ac:dyDescent="0.25">
      <c r="A88" t="s">
        <v>1269</v>
      </c>
      <c r="B88">
        <f>_xlfn.XLOOKUP(FMP_Ranking[[#This Row],[FMP ID]],RawData[FMP_ID],RawData[RFPG_NUM])</f>
        <v>10</v>
      </c>
      <c r="C88" t="str">
        <f>_xlfn.XLOOKUP(FMP_Ranking[[#This Row],[FMP ID]],RawData[FMP_ID],RawData[FMP_NAME])</f>
        <v>Alum Creek - Cardinal Drive Improvements (Tributary 11)</v>
      </c>
      <c r="D88" t="str">
        <f>_xlfn.XLOOKUP(FMP_Ranking[[#This Row],[FMP ID]],RawData[FMP_ID],RawData[FMP_DESCR])</f>
        <v>5 box culverts: 7x6, 360 LF raised roadway and channel widening</v>
      </c>
      <c r="E88" s="247">
        <f>_xlfn.XLOOKUP(FMP_Ranking[[#This Row],[FMP ID]],RawData[FMP_ID],RawData[FMP_COST])</f>
        <v>719000</v>
      </c>
      <c r="F88" s="344" t="str">
        <f>_xlfn.XLOOKUP(FMP_Ranking[[#This Row],[FMP ID]],RawData[FMP_ID],RawData[EMER_NEED])</f>
        <v>No</v>
      </c>
      <c r="G88" s="252">
        <f>IF(FMP_Ranking[[#This Row],[Emergency Need Raw]]="Yes",10,0)</f>
        <v>0</v>
      </c>
      <c r="H88" s="245">
        <f>_xlfn.XLOOKUP(FMP_Ranking[[#This Row],[FMP ID]],RawData[FMP_ID],RawData[STRUCT_100])</f>
        <v>0</v>
      </c>
      <c r="I88" s="245">
        <f>_xlfn.XLOOKUP(FMP_Ranking[[#This Row],[FMP ID]],RawData[FMP_ID],RawData[RES_STRUCT100])</f>
        <v>0</v>
      </c>
      <c r="J88">
        <f>_xlfn.XLOOKUP(FMP_Ranking[[#This Row],[FMP ID]],RawData[FMP_ID],RawData[POP100])</f>
        <v>0</v>
      </c>
      <c r="K88" s="245">
        <f>_xlfn.XLOOKUP(FMP_Ranking[[#This Row],[FMP ID]],RawData[FMP_ID],RawData[CRITFAC100])</f>
        <v>0</v>
      </c>
      <c r="L88">
        <f>_xlfn.XLOOKUP(FMP_Ranking[[#This Row],[FMP ID]],RawData[FMP_ID],RawData[LWC])</f>
        <v>0</v>
      </c>
      <c r="M88" s="245">
        <f>_xlfn.XLOOKUP(FMP_Ranking[[#This Row],[FMP ID]],RawData[FMP_ID],RawData[ROADCLS])</f>
        <v>0</v>
      </c>
      <c r="N88">
        <f>_xlfn.XLOOKUP(FMP_Ranking[[#This Row],[FMP ID]],RawData[FMP_ID],RawData[ROAD_MILES100])</f>
        <v>3.0771557241678241E-2</v>
      </c>
      <c r="O88" s="245">
        <f>_xlfn.XLOOKUP(FMP_Ranking[[#This Row],[FMP ID]],RawData[FMP_ID],RawData[FARMACRE100])</f>
        <v>78.489974975585938</v>
      </c>
      <c r="P88">
        <f>_xlfn.XLOOKUP(FMP_Ranking[[#This Row],[FMP ID]],RawData[FMP_ID],RawData[REDSTRUCT100])</f>
        <v>0</v>
      </c>
      <c r="Q88" s="245">
        <f>_xlfn.XLOOKUP(FMP_Ranking[[#This Row],[FMP ID]],RawData[FMP_ID],RawData[REMSTRC100])</f>
        <v>0</v>
      </c>
      <c r="R88" s="258">
        <f>IF(FMP_Ranking[[#This Row],[Structures 100 Raw]]=0,0,(IF(FMP_Ranking[[#This Row],[Removed Structures 100 Raw]]&gt;FMP_Ranking[[#This Row],[Structures 100 Raw]],100,FMP_Ranking[[#This Row],[Removed Structures 100 Raw]]/FMP_Ranking[[#This Row],[Structures 100 Raw]]*100)))</f>
        <v>0</v>
      </c>
      <c r="S88" s="245">
        <f>_xlfn.XLOOKUP(FMP_Ranking[[#This Row],[FMP ID]],RawData[FMP_ID],RawData[REMRESSTRC100])</f>
        <v>0</v>
      </c>
      <c r="T88" s="245">
        <f>_xlfn.XLOOKUP(FMP_Ranking[[#This Row],[FMP ID]],RawData[FMP_ID],RawData[REMPOP100])</f>
        <v>0</v>
      </c>
      <c r="U88">
        <f>_xlfn.XLOOKUP(FMP_Ranking[[#This Row],[FMP ID]],RawData[FMP_ID],RawData[REMCRITFAC100])</f>
        <v>0</v>
      </c>
      <c r="V88" s="245">
        <f>_xlfn.XLOOKUP(FMP_Ranking[[#This Row],[FMP ID]],RawData[FMP_ID],RawData[REMLWC100])</f>
        <v>0</v>
      </c>
      <c r="W88" s="245">
        <f>_xlfn.XLOOKUP(FMP_Ranking[[#This Row],[FMP ID]],RawData[FMP_ID],RawData[REMROADCLS])</f>
        <v>0</v>
      </c>
      <c r="X88">
        <f>_xlfn.XLOOKUP(FMP_Ranking[[#This Row],[FMP ID]],RawData[FMP_ID],RawData[REMRDLEN100])</f>
        <v>0</v>
      </c>
      <c r="Y88" s="245">
        <f>_xlfn.XLOOKUP(FMP_Ranking[[#This Row],[FMP ID]],RawData[FMP_ID],RawData[REMFRMACRE100])</f>
        <v>0</v>
      </c>
      <c r="Z88" s="255">
        <f>_xlfn.XLOOKUP(FMP_Ranking[[#This Row],[FMP ID]],RawData[FMP_ID],RawData[COSTSTRUCT])</f>
        <v>0</v>
      </c>
      <c r="AA88">
        <f>_xlfn.XLOOKUP(FMP_Ranking[[#This Row],[FMP ID]],RawData[FMP_ID],RawData[NATURE])</f>
        <v>0</v>
      </c>
      <c r="AB88" s="250">
        <f>_xlfn.XLOOKUP(FMP_Ranking[[#This Row],[FMP ID]],RawData[FMP_ID],RawData[BC_RATIO])</f>
        <v>0.4699999988079071</v>
      </c>
      <c r="AC88">
        <f>IF(FMP_Ranking[[#This Row],[BCA Raw]]&gt;1,1,0)</f>
        <v>0</v>
      </c>
      <c r="AD88" s="250" t="str">
        <f>_xlfn.XLOOKUP(FMP_Ranking[[#This Row],[FMP ID]],RawData[FMP_ID],RawData[WATER_SUP])</f>
        <v>No</v>
      </c>
      <c r="AE88" s="257">
        <f>IF(FMP_Ranking[[#This Row],[Water Supply Raw]]="Yes",1,0)</f>
        <v>0</v>
      </c>
      <c r="AF88">
        <f>_xlfn.XLOOKUP(FMP_Ranking[[#This Row],[FMP ID]],RawData[FMP_ID],RawData[Average Flood Depth (100yr)])</f>
        <v>2.9000000953674321</v>
      </c>
      <c r="AG88" s="346" t="str">
        <f>_xlfn.XLOOKUP(FMP_Ranking[[#This Row],[FMP ID]],RawData[FMP_ID],RawData[PREPROJLOS])</f>
        <v>&gt;50% ACE</v>
      </c>
      <c r="AH88">
        <f>_xlfn.XLOOKUP(FMP_Ranking[[#This Row],[FMP ID]],RawData[FMP_ID],RawData[Score 1])</f>
        <v>8</v>
      </c>
      <c r="AI88" s="250">
        <f>_xlfn.XLOOKUP(FMP_Ranking[[#This Row],[FMP ID]],RawData[FMP_ID],RawData[Community Population Served])</f>
        <v>102058</v>
      </c>
      <c r="AJ88">
        <f>_xlfn.XLOOKUP(FMP_Ranking[[#This Row],[FMP ID]],RawData[FMP_ID],RawData[Flood Plain Population])</f>
        <v>0</v>
      </c>
      <c r="AK88" s="346" t="str">
        <f>_xlfn.XLOOKUP(FMP_Ranking[[#This Row],[FMP ID]],RawData[FMP_ID],RawData[Severity Ranking: Community Need (% Population)])</f>
        <v>&lt;25% of project community affected</v>
      </c>
      <c r="AL88" s="252">
        <f>_xlfn.XLOOKUP(FMP_Ranking[[#This Row],[FMP ID]],RawData[FMP_ID],RawData[Score 2])</f>
        <v>1</v>
      </c>
      <c r="AM88">
        <f>_xlfn.XLOOKUP(FMP_Ranking[[#This Row],[FMP ID]],RawData[FMP_ID],RawData['# of Structures Removed from 1% Annual Chance FP])</f>
        <v>0</v>
      </c>
      <c r="AN88" t="str">
        <f>_xlfn.XLOOKUP(FMP_Ranking[[#This Row],[FMP ID]],RawData[FMP_ID],RawData[Flood Risk Reduction])</f>
        <v>Reduced risk to 0 structures in floodplain</v>
      </c>
      <c r="AO88">
        <f>_xlfn.XLOOKUP(FMP_Ranking[[#This Row],[FMP ID]],RawData[FMP_ID],RawData[[Score 3 ]])</f>
        <v>0</v>
      </c>
      <c r="AP88" s="250">
        <f>_xlfn.XLOOKUP(FMP_Ranking[[#This Row],[FMP ID]],RawData[FMP_ID],RawData['# of Structures with Reduced 1% Annual Chance Flood Risk])</f>
        <v>0</v>
      </c>
      <c r="AQ88">
        <f>_xlfn.XLOOKUP(FMP_Ranking[[#This Row],[FMP ID]],RawData[FMP_ID],RawData[Pre-Project Damage $])</f>
        <v>0</v>
      </c>
      <c r="AR88">
        <f>_xlfn.XLOOKUP(FMP_Ranking[[#This Row],[FMP ID]],RawData[FMP_ID],RawData[Post-Project Damage $])</f>
        <v>0</v>
      </c>
      <c r="AS88" t="str">
        <f>_xlfn.XLOOKUP(FMP_Ranking[[#This Row],[FMP ID]],RawData[FMP_ID],RawData[Flood Damage Reduction])</f>
        <v>Flood damage reduction &lt; 25%</v>
      </c>
      <c r="AT88" s="252">
        <f>_xlfn.XLOOKUP(FMP_Ranking[[#This Row],[FMP ID]],RawData[FMP_ID],RawData[Score 4])</f>
        <v>2</v>
      </c>
      <c r="AU88">
        <f>_xlfn.XLOOKUP(FMP_Ranking[[#This Row],[FMP ID]],RawData[FMP_ID],RawData['# of Critical Faciliites Removed from 1% Annual Chance FP])</f>
        <v>0</v>
      </c>
      <c r="AV88" t="str">
        <f>_xlfn.XLOOKUP(FMP_Ranking[[#This Row],[FMP ID]],RawData[FMP_ID],RawData[Reduction in Critical Facilities Flood Risk])</f>
        <v>Reduced risk for 0 structures in floodplain</v>
      </c>
      <c r="AW88">
        <f>_xlfn.XLOOKUP(FMP_Ranking[[#This Row],[FMP ID]],RawData[FMP_ID],RawData[Score 5])</f>
        <v>0</v>
      </c>
      <c r="AX88" s="250">
        <f>_xlfn.XLOOKUP(FMP_Ranking[[#This Row],[FMP ID]],RawData[FMP_ID],RawData[Adjusted Injurt Risk (%)])</f>
        <v>74.550003051757813</v>
      </c>
      <c r="AY88" t="str">
        <f>_xlfn.XLOOKUP(FMP_Ranking[[#This Row],[FMP ID]],RawData[FMP_ID],RawData[Life and Safety Ranking (Injury/Loss of Life)2])</f>
        <v>Life/injury risk percentage &gt;50%</v>
      </c>
      <c r="AZ88" s="252">
        <f>_xlfn.XLOOKUP(FMP_Ranking[[#This Row],[FMP ID]],RawData[FMP_ID],RawData[Score 6])</f>
        <v>10</v>
      </c>
      <c r="BA88">
        <f>_xlfn.XLOOKUP(FMP_Ranking[[#This Row],[FMP ID]],RawData[FMP_ID],RawData[Water Supply Benefit in Acre-Feet])</f>
        <v>0</v>
      </c>
      <c r="BB88" t="str">
        <f>_xlfn.XLOOKUP(FMP_Ranking[[#This Row],[FMP ID]],RawData[FMP_ID],RawData[SourceID])</f>
        <v>N/A</v>
      </c>
      <c r="BC88" t="str">
        <f>_xlfn.XLOOKUP(FMP_Ranking[[#This Row],[FMP ID]],RawData[FMP_ID],RawData[WMS_ID])</f>
        <v>N/A</v>
      </c>
      <c r="BD88" t="str">
        <f>_xlfn.XLOOKUP(FMP_Ranking[[#This Row],[FMP ID]],RawData[FMP_ID],RawData[Water Supply Yield Ranking])</f>
        <v>No impact on water supply</v>
      </c>
      <c r="BE88">
        <f>_xlfn.XLOOKUP(FMP_Ranking[[#This Row],[FMP ID]],RawData[FMP_ID],RawData[Score 7])</f>
        <v>0</v>
      </c>
      <c r="BF88" s="250">
        <f>_xlfn.XLOOKUP(FMP_Ranking[[#This Row],[FMP ID]],RawData[FMP_ID],RawData[SVI])</f>
        <v>0.25900000333786011</v>
      </c>
      <c r="BG88" t="str">
        <f>_xlfn.XLOOKUP(FMP_Ranking[[#This Row],[FMP ID]],RawData[FMP_ID],RawData[Social Vulnerability Ranking])</f>
        <v>SVI between 0.25-0.5 (low to moderate vulnerability)</v>
      </c>
      <c r="BH88" s="252">
        <f>_xlfn.XLOOKUP(FMP_Ranking[[#This Row],[FMP ID]],RawData[FMP_ID],RawData[Score 8])</f>
        <v>4</v>
      </c>
      <c r="BI88">
        <f>_xlfn.XLOOKUP(FMP_Ranking[[#This Row],[FMP ID]],RawData[FMP_ID],RawData[% Nature Based Solution by Cost])</f>
        <v>0</v>
      </c>
      <c r="BJ88" t="str">
        <f>_xlfn.XLOOKUP(FMP_Ranking[[#This Row],[FMP ID]],RawData[FMP_ID],RawData[Nature-Based Solutions Ranking])</f>
        <v>&lt;25% of the project cost is nature-based</v>
      </c>
      <c r="BK88">
        <f>_xlfn.XLOOKUP(FMP_Ranking[[#This Row],[FMP ID]],RawData[FMP_ID],RawData[Score 9])</f>
        <v>1</v>
      </c>
      <c r="BL88" s="250" t="str">
        <f>_xlfn.XLOOKUP(FMP_Ranking[[#This Row],[FMP ID]],RawData[FMP_ID],RawData[Multiple Benefits Description])</f>
        <v>Improved LOS at LWC</v>
      </c>
      <c r="BM88" t="str">
        <f>_xlfn.XLOOKUP(FMP_Ranking[[#This Row],[FMP ID]],RawData[FMP_ID],RawData[Multiple Benefit Ranking])</f>
        <v>Project delivers benefits in only 1 wider benefit category</v>
      </c>
      <c r="BN88" s="252">
        <f>_xlfn.XLOOKUP(FMP_Ranking[[#This Row],[FMP ID]],RawData[FMP_ID],RawData[Score 10])</f>
        <v>1</v>
      </c>
      <c r="BO88">
        <f>_xlfn.XLOOKUP(FMP_Ranking[[#This Row],[FMP ID]],RawData[FMP_ID],RawData[O&amp;M Cost (Annual)])</f>
        <v>0</v>
      </c>
      <c r="BP88" t="str">
        <f>_xlfn.XLOOKUP(FMP_Ranking[[#This Row],[FMP ID]],RawData[FMP_ID],RawData[Operations and Maintenance Ranking])</f>
        <v>Project requires regular, ongoing operation and maintenance; and/or O&amp;M requirements are well defined (Regular);</v>
      </c>
      <c r="BQ88">
        <f>_xlfn.XLOOKUP(FMP_Ranking[[#This Row],[FMP ID]],RawData[FMP_ID],RawData[Score 11])</f>
        <v>7</v>
      </c>
      <c r="BR88" s="250" t="str">
        <f>_xlfn.XLOOKUP(FMP_Ranking[[#This Row],[FMP ID]],RawData[FMP_ID],RawData[Administrative, Regulatory and Other Obstacle Ranking])</f>
        <v>Project has a typical number of administrative, regulatory and limitations / requirements</v>
      </c>
      <c r="BS88" s="252">
        <f>_xlfn.XLOOKUP(FMP_Ranking[[#This Row],[FMP ID]],RawData[FMP_ID],RawData[Score 12])</f>
        <v>6</v>
      </c>
      <c r="BT88" t="str">
        <f>_xlfn.XLOOKUP(FMP_Ranking[[#This Row],[FMP ID]],RawData[FMP_ID],RawData[Environmental Benefit Ranking])</f>
        <v>Project does not provide any environmental benefits</v>
      </c>
      <c r="BU88">
        <f>_xlfn.XLOOKUP(FMP_Ranking[[#This Row],[FMP ID]],RawData[FMP_ID],RawData[Score 13])</f>
        <v>0</v>
      </c>
      <c r="BV88" s="250" t="str">
        <f>_xlfn.XLOOKUP(FMP_Ranking[[#This Row],[FMP ID]],RawData[FMP_ID],RawData[Environmental Impact Ranking])</f>
        <v>Project has no adverse environmental impacts</v>
      </c>
      <c r="BW88" s="252">
        <f>_xlfn.XLOOKUP(FMP_Ranking[[#This Row],[FMP ID]],RawData[FMP_ID],RawData[Score 14])</f>
        <v>10</v>
      </c>
      <c r="BX88">
        <f>_xlfn.XLOOKUP(FMP_Ranking[[#This Row],[FMP ID]],RawData[FMP_ID],RawData[Traffic Count for LWC Project])</f>
        <v>170</v>
      </c>
      <c r="BY88"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88">
        <f>_xlfn.XLOOKUP(FMP_Ranking[[#This Row],[FMP ID]],RawData[FMP_ID],RawData[Score 15])</f>
        <v>4</v>
      </c>
      <c r="CA88" s="250"/>
      <c r="CB8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0.1048171269421331</v>
      </c>
      <c r="CC88" s="263">
        <f>_xlfn.RANK.EQ(FMP_Ranking[[#This Row],[Weighted Score Based on Normalized Reported Factors]],FMP_Ranking[Weighted Score Based on Normalized Reported Factors],0)</f>
        <v>152</v>
      </c>
      <c r="CD8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54</v>
      </c>
      <c r="CE8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13.5</v>
      </c>
      <c r="CF88">
        <f>_xlfn.RANK.EQ(FMP_Ranking[[#This Row],[Project Details Weighted Score]],FMP_Ranking[Project Details Weighted Score],0)</f>
        <v>32</v>
      </c>
      <c r="CG88" s="262">
        <f>FMP_Ranking[[#This Row],[Project Details Weighted Score]]+FMP_Ranking[[#This Row],[Weighted Score Based on Normalized Reported Factors]]</f>
        <v>13.604817126942134</v>
      </c>
      <c r="CH88" s="245">
        <f>_xlfn.RANK.EQ(FMP_Ranking[[#This Row],[Total Score]],FMP_Ranking[Total Score],0)</f>
        <v>82</v>
      </c>
      <c r="CI8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0.1048171269421331</v>
      </c>
      <c r="CJ88" s="239"/>
      <c r="CK88" s="239"/>
      <c r="CT88"/>
    </row>
    <row r="89" spans="1:98" ht="12" customHeight="1" x14ac:dyDescent="0.25">
      <c r="A89" t="s">
        <v>1085</v>
      </c>
      <c r="B89">
        <f>_xlfn.XLOOKUP(FMP_Ranking[[#This Row],[FMP ID]],RawData[FMP_ID],RawData[RFPG_NUM])</f>
        <v>8</v>
      </c>
      <c r="C89" t="str">
        <f>_xlfn.XLOOKUP(FMP_Ranking[[#This Row],[FMP ID]],RawData[FMP_ID],RawData[FMP_NAME])</f>
        <v>Cottonwood Creek Channel Improvements</v>
      </c>
      <c r="D89" t="str">
        <f>_xlfn.XLOOKUP(FMP_Ranking[[#This Row],[FMP ID]],RawData[FMP_ID],RawData[FMP_DESCR])</f>
        <v>Channel improvements and re-configurations at several key locations.</v>
      </c>
      <c r="E89" s="247">
        <f>_xlfn.XLOOKUP(FMP_Ranking[[#This Row],[FMP ID]],RawData[FMP_ID],RawData[FMP_COST])</f>
        <v>182426016</v>
      </c>
      <c r="F89" s="344" t="str">
        <f>_xlfn.XLOOKUP(FMP_Ranking[[#This Row],[FMP ID]],RawData[FMP_ID],RawData[EMER_NEED])</f>
        <v>Yes</v>
      </c>
      <c r="G89" s="252">
        <f>IF(FMP_Ranking[[#This Row],[Emergency Need Raw]]="Yes",10,0)</f>
        <v>10</v>
      </c>
      <c r="H89" s="245">
        <f>_xlfn.XLOOKUP(FMP_Ranking[[#This Row],[FMP ID]],RawData[FMP_ID],RawData[STRUCT_100])</f>
        <v>134</v>
      </c>
      <c r="I89" s="245">
        <f>_xlfn.XLOOKUP(FMP_Ranking[[#This Row],[FMP ID]],RawData[FMP_ID],RawData[RES_STRUCT100])</f>
        <v>112</v>
      </c>
      <c r="J89">
        <f>_xlfn.XLOOKUP(FMP_Ranking[[#This Row],[FMP ID]],RawData[FMP_ID],RawData[POP100])</f>
        <v>260</v>
      </c>
      <c r="K89" s="245">
        <f>_xlfn.XLOOKUP(FMP_Ranking[[#This Row],[FMP ID]],RawData[FMP_ID],RawData[CRITFAC100])</f>
        <v>0</v>
      </c>
      <c r="L89">
        <f>_xlfn.XLOOKUP(FMP_Ranking[[#This Row],[FMP ID]],RawData[FMP_ID],RawData[LWC])</f>
        <v>0</v>
      </c>
      <c r="M89" s="245">
        <f>_xlfn.XLOOKUP(FMP_Ranking[[#This Row],[FMP ID]],RawData[FMP_ID],RawData[ROADCLS])</f>
        <v>0</v>
      </c>
      <c r="N89">
        <f>_xlfn.XLOOKUP(FMP_Ranking[[#This Row],[FMP ID]],RawData[FMP_ID],RawData[ROAD_MILES100])</f>
        <v>3.1700000762939449</v>
      </c>
      <c r="O89" s="245">
        <f>_xlfn.XLOOKUP(FMP_Ranking[[#This Row],[FMP ID]],RawData[FMP_ID],RawData[FARMACRE100])</f>
        <v>4674.7001953125</v>
      </c>
      <c r="P89">
        <f>_xlfn.XLOOKUP(FMP_Ranking[[#This Row],[FMP ID]],RawData[FMP_ID],RawData[REDSTRUCT100])</f>
        <v>0</v>
      </c>
      <c r="Q89" s="245">
        <f>_xlfn.XLOOKUP(FMP_Ranking[[#This Row],[FMP ID]],RawData[FMP_ID],RawData[REMSTRC100])</f>
        <v>134</v>
      </c>
      <c r="R89" s="258">
        <f>IF(FMP_Ranking[[#This Row],[Structures 100 Raw]]=0,0,(IF(FMP_Ranking[[#This Row],[Removed Structures 100 Raw]]&gt;FMP_Ranking[[#This Row],[Structures 100 Raw]],100,FMP_Ranking[[#This Row],[Removed Structures 100 Raw]]/FMP_Ranking[[#This Row],[Structures 100 Raw]]*100)))</f>
        <v>100</v>
      </c>
      <c r="S89" s="245">
        <f>_xlfn.XLOOKUP(FMP_Ranking[[#This Row],[FMP ID]],RawData[FMP_ID],RawData[REMRESSTRC100])</f>
        <v>112</v>
      </c>
      <c r="T89" s="245">
        <f>_xlfn.XLOOKUP(FMP_Ranking[[#This Row],[FMP ID]],RawData[FMP_ID],RawData[REMPOP100])</f>
        <v>260</v>
      </c>
      <c r="U89">
        <f>_xlfn.XLOOKUP(FMP_Ranking[[#This Row],[FMP ID]],RawData[FMP_ID],RawData[REMCRITFAC100])</f>
        <v>0</v>
      </c>
      <c r="V89" s="245">
        <f>_xlfn.XLOOKUP(FMP_Ranking[[#This Row],[FMP ID]],RawData[FMP_ID],RawData[REMLWC100])</f>
        <v>0</v>
      </c>
      <c r="W89" s="245">
        <f>_xlfn.XLOOKUP(FMP_Ranking[[#This Row],[FMP ID]],RawData[FMP_ID],RawData[REMROADCLS])</f>
        <v>0</v>
      </c>
      <c r="X89">
        <f>_xlfn.XLOOKUP(FMP_Ranking[[#This Row],[FMP ID]],RawData[FMP_ID],RawData[REMRDLEN100])</f>
        <v>3</v>
      </c>
      <c r="Y89" s="245">
        <f>_xlfn.XLOOKUP(FMP_Ranking[[#This Row],[FMP ID]],RawData[FMP_ID],RawData[REMFRMACRE100])</f>
        <v>4578.7998046875</v>
      </c>
      <c r="Z89" s="255">
        <f>_xlfn.XLOOKUP(FMP_Ranking[[#This Row],[FMP ID]],RawData[FMP_ID],RawData[COSTSTRUCT])</f>
        <v>1361000</v>
      </c>
      <c r="AA89">
        <f>_xlfn.XLOOKUP(FMP_Ranking[[#This Row],[FMP ID]],RawData[FMP_ID],RawData[NATURE])</f>
        <v>0</v>
      </c>
      <c r="AB89" s="250">
        <f>_xlfn.XLOOKUP(FMP_Ranking[[#This Row],[FMP ID]],RawData[FMP_ID],RawData[BC_RATIO])</f>
        <v>9.9999997764825821E-3</v>
      </c>
      <c r="AC89">
        <f>IF(FMP_Ranking[[#This Row],[BCA Raw]]&gt;1,1,0)</f>
        <v>0</v>
      </c>
      <c r="AD89" s="250" t="str">
        <f>_xlfn.XLOOKUP(FMP_Ranking[[#This Row],[FMP ID]],RawData[FMP_ID],RawData[WATER_SUP])</f>
        <v>No</v>
      </c>
      <c r="AE89" s="257">
        <f>IF(FMP_Ranking[[#This Row],[Water Supply Raw]]="Yes",1,0)</f>
        <v>0</v>
      </c>
      <c r="AF89">
        <f>_xlfn.XLOOKUP(FMP_Ranking[[#This Row],[FMP ID]],RawData[FMP_ID],RawData[Average Flood Depth (100yr)])</f>
        <v>0</v>
      </c>
      <c r="AG89" s="346" t="str">
        <f>_xlfn.XLOOKUP(FMP_Ranking[[#This Row],[FMP ID]],RawData[FMP_ID],RawData[PREPROJLOS])</f>
        <v xml:space="preserve"> 2-year</v>
      </c>
      <c r="AH89">
        <f>_xlfn.XLOOKUP(FMP_Ranking[[#This Row],[FMP ID]],RawData[FMP_ID],RawData[Score 1])</f>
        <v>0</v>
      </c>
      <c r="AI89" s="250">
        <f>_xlfn.XLOOKUP(FMP_Ranking[[#This Row],[FMP ID]],RawData[FMP_ID],RawData[Community Population Served])</f>
        <v>0</v>
      </c>
      <c r="AJ89">
        <f>_xlfn.XLOOKUP(FMP_Ranking[[#This Row],[FMP ID]],RawData[FMP_ID],RawData[Flood Plain Population])</f>
        <v>0</v>
      </c>
      <c r="AK89" s="346">
        <f>_xlfn.XLOOKUP(FMP_Ranking[[#This Row],[FMP ID]],RawData[FMP_ID],RawData[Severity Ranking: Community Need (% Population)])</f>
        <v>0</v>
      </c>
      <c r="AL89" s="252">
        <f>_xlfn.XLOOKUP(FMP_Ranking[[#This Row],[FMP ID]],RawData[FMP_ID],RawData[Score 2])</f>
        <v>0</v>
      </c>
      <c r="AM89">
        <f>_xlfn.XLOOKUP(FMP_Ranking[[#This Row],[FMP ID]],RawData[FMP_ID],RawData['# of Structures Removed from 1% Annual Chance FP])</f>
        <v>0</v>
      </c>
      <c r="AN89">
        <f>_xlfn.XLOOKUP(FMP_Ranking[[#This Row],[FMP ID]],RawData[FMP_ID],RawData[Flood Risk Reduction])</f>
        <v>0</v>
      </c>
      <c r="AO89">
        <f>_xlfn.XLOOKUP(FMP_Ranking[[#This Row],[FMP ID]],RawData[FMP_ID],RawData[[Score 3 ]])</f>
        <v>0</v>
      </c>
      <c r="AP89" s="250">
        <f>_xlfn.XLOOKUP(FMP_Ranking[[#This Row],[FMP ID]],RawData[FMP_ID],RawData['# of Structures with Reduced 1% Annual Chance Flood Risk])</f>
        <v>0</v>
      </c>
      <c r="AQ89">
        <f>_xlfn.XLOOKUP(FMP_Ranking[[#This Row],[FMP ID]],RawData[FMP_ID],RawData[Pre-Project Damage $])</f>
        <v>0</v>
      </c>
      <c r="AR89">
        <f>_xlfn.XLOOKUP(FMP_Ranking[[#This Row],[FMP ID]],RawData[FMP_ID],RawData[Post-Project Damage $])</f>
        <v>0</v>
      </c>
      <c r="AS89">
        <f>_xlfn.XLOOKUP(FMP_Ranking[[#This Row],[FMP ID]],RawData[FMP_ID],RawData[Flood Damage Reduction])</f>
        <v>0</v>
      </c>
      <c r="AT89" s="252">
        <f>_xlfn.XLOOKUP(FMP_Ranking[[#This Row],[FMP ID]],RawData[FMP_ID],RawData[Score 4])</f>
        <v>0</v>
      </c>
      <c r="AU89">
        <f>_xlfn.XLOOKUP(FMP_Ranking[[#This Row],[FMP ID]],RawData[FMP_ID],RawData['# of Critical Faciliites Removed from 1% Annual Chance FP])</f>
        <v>0</v>
      </c>
      <c r="AV89">
        <f>_xlfn.XLOOKUP(FMP_Ranking[[#This Row],[FMP ID]],RawData[FMP_ID],RawData[Reduction in Critical Facilities Flood Risk])</f>
        <v>0</v>
      </c>
      <c r="AW89">
        <f>_xlfn.XLOOKUP(FMP_Ranking[[#This Row],[FMP ID]],RawData[FMP_ID],RawData[Score 5])</f>
        <v>0</v>
      </c>
      <c r="AX89" s="250">
        <f>_xlfn.XLOOKUP(FMP_Ranking[[#This Row],[FMP ID]],RawData[FMP_ID],RawData[Adjusted Injurt Risk (%)])</f>
        <v>0</v>
      </c>
      <c r="AY89">
        <f>_xlfn.XLOOKUP(FMP_Ranking[[#This Row],[FMP ID]],RawData[FMP_ID],RawData[Life and Safety Ranking (Injury/Loss of Life)2])</f>
        <v>0</v>
      </c>
      <c r="AZ89" s="252">
        <f>_xlfn.XLOOKUP(FMP_Ranking[[#This Row],[FMP ID]],RawData[FMP_ID],RawData[Score 6])</f>
        <v>0</v>
      </c>
      <c r="BA89">
        <f>_xlfn.XLOOKUP(FMP_Ranking[[#This Row],[FMP ID]],RawData[FMP_ID],RawData[Water Supply Benefit in Acre-Feet])</f>
        <v>0</v>
      </c>
      <c r="BB89">
        <f>_xlfn.XLOOKUP(FMP_Ranking[[#This Row],[FMP ID]],RawData[FMP_ID],RawData[SourceID])</f>
        <v>0</v>
      </c>
      <c r="BC89">
        <f>_xlfn.XLOOKUP(FMP_Ranking[[#This Row],[FMP ID]],RawData[FMP_ID],RawData[WMS_ID])</f>
        <v>0</v>
      </c>
      <c r="BD89">
        <f>_xlfn.XLOOKUP(FMP_Ranking[[#This Row],[FMP ID]],RawData[FMP_ID],RawData[Water Supply Yield Ranking])</f>
        <v>0</v>
      </c>
      <c r="BE89">
        <f>_xlfn.XLOOKUP(FMP_Ranking[[#This Row],[FMP ID]],RawData[FMP_ID],RawData[Score 7])</f>
        <v>0</v>
      </c>
      <c r="BF89" s="250">
        <f>_xlfn.XLOOKUP(FMP_Ranking[[#This Row],[FMP ID]],RawData[FMP_ID],RawData[SVI])</f>
        <v>0.50999999046325684</v>
      </c>
      <c r="BG89">
        <f>_xlfn.XLOOKUP(FMP_Ranking[[#This Row],[FMP ID]],RawData[FMP_ID],RawData[Social Vulnerability Ranking])</f>
        <v>0</v>
      </c>
      <c r="BH89" s="252">
        <f>_xlfn.XLOOKUP(FMP_Ranking[[#This Row],[FMP ID]],RawData[FMP_ID],RawData[Score 8])</f>
        <v>0</v>
      </c>
      <c r="BI89">
        <f>_xlfn.XLOOKUP(FMP_Ranking[[#This Row],[FMP ID]],RawData[FMP_ID],RawData[% Nature Based Solution by Cost])</f>
        <v>0</v>
      </c>
      <c r="BJ89">
        <f>_xlfn.XLOOKUP(FMP_Ranking[[#This Row],[FMP ID]],RawData[FMP_ID],RawData[Nature-Based Solutions Ranking])</f>
        <v>0</v>
      </c>
      <c r="BK89">
        <f>_xlfn.XLOOKUP(FMP_Ranking[[#This Row],[FMP ID]],RawData[FMP_ID],RawData[Score 9])</f>
        <v>0</v>
      </c>
      <c r="BL89" s="250">
        <f>_xlfn.XLOOKUP(FMP_Ranking[[#This Row],[FMP ID]],RawData[FMP_ID],RawData[Multiple Benefits Description])</f>
        <v>0</v>
      </c>
      <c r="BM89">
        <f>_xlfn.XLOOKUP(FMP_Ranking[[#This Row],[FMP ID]],RawData[FMP_ID],RawData[Multiple Benefit Ranking])</f>
        <v>0</v>
      </c>
      <c r="BN89" s="252">
        <f>_xlfn.XLOOKUP(FMP_Ranking[[#This Row],[FMP ID]],RawData[FMP_ID],RawData[Score 10])</f>
        <v>0</v>
      </c>
      <c r="BO89">
        <f>_xlfn.XLOOKUP(FMP_Ranking[[#This Row],[FMP ID]],RawData[FMP_ID],RawData[O&amp;M Cost (Annual)])</f>
        <v>0</v>
      </c>
      <c r="BP89">
        <f>_xlfn.XLOOKUP(FMP_Ranking[[#This Row],[FMP ID]],RawData[FMP_ID],RawData[Operations and Maintenance Ranking])</f>
        <v>0</v>
      </c>
      <c r="BQ89">
        <f>_xlfn.XLOOKUP(FMP_Ranking[[#This Row],[FMP ID]],RawData[FMP_ID],RawData[Score 11])</f>
        <v>0</v>
      </c>
      <c r="BR89" s="250">
        <f>_xlfn.XLOOKUP(FMP_Ranking[[#This Row],[FMP ID]],RawData[FMP_ID],RawData[Administrative, Regulatory and Other Obstacle Ranking])</f>
        <v>0</v>
      </c>
      <c r="BS89" s="252">
        <f>_xlfn.XLOOKUP(FMP_Ranking[[#This Row],[FMP ID]],RawData[FMP_ID],RawData[Score 12])</f>
        <v>0</v>
      </c>
      <c r="BT89">
        <f>_xlfn.XLOOKUP(FMP_Ranking[[#This Row],[FMP ID]],RawData[FMP_ID],RawData[Environmental Benefit Ranking])</f>
        <v>0</v>
      </c>
      <c r="BU89">
        <f>_xlfn.XLOOKUP(FMP_Ranking[[#This Row],[FMP ID]],RawData[FMP_ID],RawData[Score 13])</f>
        <v>0</v>
      </c>
      <c r="BV89" s="250">
        <f>_xlfn.XLOOKUP(FMP_Ranking[[#This Row],[FMP ID]],RawData[FMP_ID],RawData[Environmental Impact Ranking])</f>
        <v>0</v>
      </c>
      <c r="BW89" s="252">
        <f>_xlfn.XLOOKUP(FMP_Ranking[[#This Row],[FMP ID]],RawData[FMP_ID],RawData[Score 14])</f>
        <v>0</v>
      </c>
      <c r="BX89">
        <f>_xlfn.XLOOKUP(FMP_Ranking[[#This Row],[FMP ID]],RawData[FMP_ID],RawData[Traffic Count for LWC Project])</f>
        <v>0</v>
      </c>
      <c r="BY89">
        <f>_xlfn.XLOOKUP(FMP_Ranking[[#This Row],[FMP ID]],RawData[FMP_ID],RawData[Mobility Ranking])</f>
        <v>0</v>
      </c>
      <c r="BZ89">
        <f>_xlfn.XLOOKUP(FMP_Ranking[[#This Row],[FMP ID]],RawData[FMP_ID],RawData[Score 15])</f>
        <v>0</v>
      </c>
      <c r="CA89" s="250"/>
      <c r="CB8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13.552416665401955</v>
      </c>
      <c r="CC89" s="263">
        <f>_xlfn.RANK.EQ(FMP_Ranking[[#This Row],[Weighted Score Based on Normalized Reported Factors]],FMP_Ranking[Weighted Score Based on Normalized Reported Factors],0)</f>
        <v>4</v>
      </c>
      <c r="CD8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8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89">
        <f>_xlfn.RANK.EQ(FMP_Ranking[[#This Row],[Project Details Weighted Score]],FMP_Ranking[Project Details Weighted Score],0)</f>
        <v>164</v>
      </c>
      <c r="CG89" s="262">
        <f>FMP_Ranking[[#This Row],[Project Details Weighted Score]]+FMP_Ranking[[#This Row],[Weighted Score Based on Normalized Reported Factors]]</f>
        <v>13.552416665401955</v>
      </c>
      <c r="CH89" s="245">
        <f>_xlfn.RANK.EQ(FMP_Ranking[[#This Row],[Total Score]],FMP_Ranking[Total Score],0)</f>
        <v>83</v>
      </c>
      <c r="CI8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13.552416665401955</v>
      </c>
      <c r="CJ89" s="239"/>
      <c r="CK89" s="239"/>
      <c r="CT89"/>
    </row>
    <row r="90" spans="1:98" ht="12" customHeight="1" x14ac:dyDescent="0.25">
      <c r="A90" t="s">
        <v>1065</v>
      </c>
      <c r="B90">
        <f>_xlfn.XLOOKUP(FMP_Ranking[[#This Row],[FMP ID]],RawData[FMP_ID],RawData[RFPG_NUM])</f>
        <v>8</v>
      </c>
      <c r="C90" t="str">
        <f>_xlfn.XLOOKUP(FMP_Ranking[[#This Row],[FMP ID]],RawData[FMP_ID],RawData[FMP_NAME])</f>
        <v>Coon Creek Channel Improvements</v>
      </c>
      <c r="D90" t="str">
        <f>_xlfn.XLOOKUP(FMP_Ranking[[#This Row],[FMP ID]],RawData[FMP_ID],RawData[FMP_DESCR])</f>
        <v>Channel improvements and re-configurations at several key locations.</v>
      </c>
      <c r="E90" s="247">
        <f>_xlfn.XLOOKUP(FMP_Ranking[[#This Row],[FMP ID]],RawData[FMP_ID],RawData[FMP_COST])</f>
        <v>141439008</v>
      </c>
      <c r="F90" s="344" t="str">
        <f>_xlfn.XLOOKUP(FMP_Ranking[[#This Row],[FMP ID]],RawData[FMP_ID],RawData[EMER_NEED])</f>
        <v>Yes</v>
      </c>
      <c r="G90" s="252">
        <f>IF(FMP_Ranking[[#This Row],[Emergency Need Raw]]="Yes",10,0)</f>
        <v>10</v>
      </c>
      <c r="H90" s="245">
        <f>_xlfn.XLOOKUP(FMP_Ranking[[#This Row],[FMP ID]],RawData[FMP_ID],RawData[STRUCT_100])</f>
        <v>276</v>
      </c>
      <c r="I90" s="245">
        <f>_xlfn.XLOOKUP(FMP_Ranking[[#This Row],[FMP ID]],RawData[FMP_ID],RawData[RES_STRUCT100])</f>
        <v>178</v>
      </c>
      <c r="J90">
        <f>_xlfn.XLOOKUP(FMP_Ranking[[#This Row],[FMP ID]],RawData[FMP_ID],RawData[POP100])</f>
        <v>506</v>
      </c>
      <c r="K90" s="245">
        <f>_xlfn.XLOOKUP(FMP_Ranking[[#This Row],[FMP ID]],RawData[FMP_ID],RawData[CRITFAC100])</f>
        <v>0</v>
      </c>
      <c r="L90">
        <f>_xlfn.XLOOKUP(FMP_Ranking[[#This Row],[FMP ID]],RawData[FMP_ID],RawData[LWC])</f>
        <v>0</v>
      </c>
      <c r="M90" s="245">
        <f>_xlfn.XLOOKUP(FMP_Ranking[[#This Row],[FMP ID]],RawData[FMP_ID],RawData[ROADCLS])</f>
        <v>0</v>
      </c>
      <c r="N90">
        <f>_xlfn.XLOOKUP(FMP_Ranking[[#This Row],[FMP ID]],RawData[FMP_ID],RawData[ROAD_MILES100])</f>
        <v>7.0999999046325684</v>
      </c>
      <c r="O90" s="245">
        <f>_xlfn.XLOOKUP(FMP_Ranking[[#This Row],[FMP ID]],RawData[FMP_ID],RawData[FARMACRE100])</f>
        <v>4744.89990234375</v>
      </c>
      <c r="P90">
        <f>_xlfn.XLOOKUP(FMP_Ranking[[#This Row],[FMP ID]],RawData[FMP_ID],RawData[REDSTRUCT100])</f>
        <v>1</v>
      </c>
      <c r="Q90" s="245">
        <f>_xlfn.XLOOKUP(FMP_Ranking[[#This Row],[FMP ID]],RawData[FMP_ID],RawData[REMSTRC100])</f>
        <v>275</v>
      </c>
      <c r="R90" s="258">
        <f>IF(FMP_Ranking[[#This Row],[Structures 100 Raw]]=0,0,(IF(FMP_Ranking[[#This Row],[Removed Structures 100 Raw]]&gt;FMP_Ranking[[#This Row],[Structures 100 Raw]],100,FMP_Ranking[[#This Row],[Removed Structures 100 Raw]]/FMP_Ranking[[#This Row],[Structures 100 Raw]]*100)))</f>
        <v>99.637681159420282</v>
      </c>
      <c r="S90" s="245">
        <f>_xlfn.XLOOKUP(FMP_Ranking[[#This Row],[FMP ID]],RawData[FMP_ID],RawData[REMRESSTRC100])</f>
        <v>177</v>
      </c>
      <c r="T90" s="245">
        <f>_xlfn.XLOOKUP(FMP_Ranking[[#This Row],[FMP ID]],RawData[FMP_ID],RawData[REMPOP100])</f>
        <v>503</v>
      </c>
      <c r="U90">
        <f>_xlfn.XLOOKUP(FMP_Ranking[[#This Row],[FMP ID]],RawData[FMP_ID],RawData[REMCRITFAC100])</f>
        <v>0</v>
      </c>
      <c r="V90" s="245">
        <f>_xlfn.XLOOKUP(FMP_Ranking[[#This Row],[FMP ID]],RawData[FMP_ID],RawData[REMLWC100])</f>
        <v>0</v>
      </c>
      <c r="W90" s="245">
        <f>_xlfn.XLOOKUP(FMP_Ranking[[#This Row],[FMP ID]],RawData[FMP_ID],RawData[REMROADCLS])</f>
        <v>0</v>
      </c>
      <c r="X90">
        <f>_xlfn.XLOOKUP(FMP_Ranking[[#This Row],[FMP ID]],RawData[FMP_ID],RawData[REMRDLEN100])</f>
        <v>7</v>
      </c>
      <c r="Y90" s="245">
        <f>_xlfn.XLOOKUP(FMP_Ranking[[#This Row],[FMP ID]],RawData[FMP_ID],RawData[REMFRMACRE100])</f>
        <v>4576.2998046875</v>
      </c>
      <c r="Z90" s="255">
        <f>_xlfn.XLOOKUP(FMP_Ranking[[#This Row],[FMP ID]],RawData[FMP_ID],RawData[COSTSTRUCT])</f>
        <v>514000</v>
      </c>
      <c r="AA90">
        <f>_xlfn.XLOOKUP(FMP_Ranking[[#This Row],[FMP ID]],RawData[FMP_ID],RawData[NATURE])</f>
        <v>0</v>
      </c>
      <c r="AB90" s="250">
        <f>_xlfn.XLOOKUP(FMP_Ranking[[#This Row],[FMP ID]],RawData[FMP_ID],RawData[BC_RATIO])</f>
        <v>2.899999916553497E-2</v>
      </c>
      <c r="AC90">
        <f>IF(FMP_Ranking[[#This Row],[BCA Raw]]&gt;1,1,0)</f>
        <v>0</v>
      </c>
      <c r="AD90" s="250" t="str">
        <f>_xlfn.XLOOKUP(FMP_Ranking[[#This Row],[FMP ID]],RawData[FMP_ID],RawData[WATER_SUP])</f>
        <v>No</v>
      </c>
      <c r="AE90" s="257">
        <f>IF(FMP_Ranking[[#This Row],[Water Supply Raw]]="Yes",1,0)</f>
        <v>0</v>
      </c>
      <c r="AF90">
        <f>_xlfn.XLOOKUP(FMP_Ranking[[#This Row],[FMP ID]],RawData[FMP_ID],RawData[Average Flood Depth (100yr)])</f>
        <v>0</v>
      </c>
      <c r="AG90" s="346" t="str">
        <f>_xlfn.XLOOKUP(FMP_Ranking[[#This Row],[FMP ID]],RawData[FMP_ID],RawData[PREPROJLOS])</f>
        <v xml:space="preserve"> 2-year</v>
      </c>
      <c r="AH90">
        <f>_xlfn.XLOOKUP(FMP_Ranking[[#This Row],[FMP ID]],RawData[FMP_ID],RawData[Score 1])</f>
        <v>0</v>
      </c>
      <c r="AI90" s="250">
        <f>_xlfn.XLOOKUP(FMP_Ranking[[#This Row],[FMP ID]],RawData[FMP_ID],RawData[Community Population Served])</f>
        <v>0</v>
      </c>
      <c r="AJ90">
        <f>_xlfn.XLOOKUP(FMP_Ranking[[#This Row],[FMP ID]],RawData[FMP_ID],RawData[Flood Plain Population])</f>
        <v>0</v>
      </c>
      <c r="AK90" s="346">
        <f>_xlfn.XLOOKUP(FMP_Ranking[[#This Row],[FMP ID]],RawData[FMP_ID],RawData[Severity Ranking: Community Need (% Population)])</f>
        <v>0</v>
      </c>
      <c r="AL90" s="252">
        <f>_xlfn.XLOOKUP(FMP_Ranking[[#This Row],[FMP ID]],RawData[FMP_ID],RawData[Score 2])</f>
        <v>0</v>
      </c>
      <c r="AM90">
        <f>_xlfn.XLOOKUP(FMP_Ranking[[#This Row],[FMP ID]],RawData[FMP_ID],RawData['# of Structures Removed from 1% Annual Chance FP])</f>
        <v>0</v>
      </c>
      <c r="AN90">
        <f>_xlfn.XLOOKUP(FMP_Ranking[[#This Row],[FMP ID]],RawData[FMP_ID],RawData[Flood Risk Reduction])</f>
        <v>0</v>
      </c>
      <c r="AO90">
        <f>_xlfn.XLOOKUP(FMP_Ranking[[#This Row],[FMP ID]],RawData[FMP_ID],RawData[[Score 3 ]])</f>
        <v>0</v>
      </c>
      <c r="AP90" s="250">
        <f>_xlfn.XLOOKUP(FMP_Ranking[[#This Row],[FMP ID]],RawData[FMP_ID],RawData['# of Structures with Reduced 1% Annual Chance Flood Risk])</f>
        <v>0</v>
      </c>
      <c r="AQ90">
        <f>_xlfn.XLOOKUP(FMP_Ranking[[#This Row],[FMP ID]],RawData[FMP_ID],RawData[Pre-Project Damage $])</f>
        <v>0</v>
      </c>
      <c r="AR90">
        <f>_xlfn.XLOOKUP(FMP_Ranking[[#This Row],[FMP ID]],RawData[FMP_ID],RawData[Post-Project Damage $])</f>
        <v>0</v>
      </c>
      <c r="AS90">
        <f>_xlfn.XLOOKUP(FMP_Ranking[[#This Row],[FMP ID]],RawData[FMP_ID],RawData[Flood Damage Reduction])</f>
        <v>0</v>
      </c>
      <c r="AT90" s="252">
        <f>_xlfn.XLOOKUP(FMP_Ranking[[#This Row],[FMP ID]],RawData[FMP_ID],RawData[Score 4])</f>
        <v>0</v>
      </c>
      <c r="AU90">
        <f>_xlfn.XLOOKUP(FMP_Ranking[[#This Row],[FMP ID]],RawData[FMP_ID],RawData['# of Critical Faciliites Removed from 1% Annual Chance FP])</f>
        <v>0</v>
      </c>
      <c r="AV90">
        <f>_xlfn.XLOOKUP(FMP_Ranking[[#This Row],[FMP ID]],RawData[FMP_ID],RawData[Reduction in Critical Facilities Flood Risk])</f>
        <v>0</v>
      </c>
      <c r="AW90">
        <f>_xlfn.XLOOKUP(FMP_Ranking[[#This Row],[FMP ID]],RawData[FMP_ID],RawData[Score 5])</f>
        <v>0</v>
      </c>
      <c r="AX90" s="250">
        <f>_xlfn.XLOOKUP(FMP_Ranking[[#This Row],[FMP ID]],RawData[FMP_ID],RawData[Adjusted Injurt Risk (%)])</f>
        <v>0</v>
      </c>
      <c r="AY90">
        <f>_xlfn.XLOOKUP(FMP_Ranking[[#This Row],[FMP ID]],RawData[FMP_ID],RawData[Life and Safety Ranking (Injury/Loss of Life)2])</f>
        <v>0</v>
      </c>
      <c r="AZ90" s="252">
        <f>_xlfn.XLOOKUP(FMP_Ranking[[#This Row],[FMP ID]],RawData[FMP_ID],RawData[Score 6])</f>
        <v>0</v>
      </c>
      <c r="BA90">
        <f>_xlfn.XLOOKUP(FMP_Ranking[[#This Row],[FMP ID]],RawData[FMP_ID],RawData[Water Supply Benefit in Acre-Feet])</f>
        <v>0</v>
      </c>
      <c r="BB90">
        <f>_xlfn.XLOOKUP(FMP_Ranking[[#This Row],[FMP ID]],RawData[FMP_ID],RawData[SourceID])</f>
        <v>0</v>
      </c>
      <c r="BC90">
        <f>_xlfn.XLOOKUP(FMP_Ranking[[#This Row],[FMP ID]],RawData[FMP_ID],RawData[WMS_ID])</f>
        <v>0</v>
      </c>
      <c r="BD90">
        <f>_xlfn.XLOOKUP(FMP_Ranking[[#This Row],[FMP ID]],RawData[FMP_ID],RawData[Water Supply Yield Ranking])</f>
        <v>0</v>
      </c>
      <c r="BE90">
        <f>_xlfn.XLOOKUP(FMP_Ranking[[#This Row],[FMP ID]],RawData[FMP_ID],RawData[Score 7])</f>
        <v>0</v>
      </c>
      <c r="BF90" s="250">
        <f>_xlfn.XLOOKUP(FMP_Ranking[[#This Row],[FMP ID]],RawData[FMP_ID],RawData[SVI])</f>
        <v>0.51999998092651367</v>
      </c>
      <c r="BG90">
        <f>_xlfn.XLOOKUP(FMP_Ranking[[#This Row],[FMP ID]],RawData[FMP_ID],RawData[Social Vulnerability Ranking])</f>
        <v>0</v>
      </c>
      <c r="BH90" s="252">
        <f>_xlfn.XLOOKUP(FMP_Ranking[[#This Row],[FMP ID]],RawData[FMP_ID],RawData[Score 8])</f>
        <v>0</v>
      </c>
      <c r="BI90">
        <f>_xlfn.XLOOKUP(FMP_Ranking[[#This Row],[FMP ID]],RawData[FMP_ID],RawData[% Nature Based Solution by Cost])</f>
        <v>0</v>
      </c>
      <c r="BJ90">
        <f>_xlfn.XLOOKUP(FMP_Ranking[[#This Row],[FMP ID]],RawData[FMP_ID],RawData[Nature-Based Solutions Ranking])</f>
        <v>0</v>
      </c>
      <c r="BK90">
        <f>_xlfn.XLOOKUP(FMP_Ranking[[#This Row],[FMP ID]],RawData[FMP_ID],RawData[Score 9])</f>
        <v>0</v>
      </c>
      <c r="BL90" s="250">
        <f>_xlfn.XLOOKUP(FMP_Ranking[[#This Row],[FMP ID]],RawData[FMP_ID],RawData[Multiple Benefits Description])</f>
        <v>0</v>
      </c>
      <c r="BM90">
        <f>_xlfn.XLOOKUP(FMP_Ranking[[#This Row],[FMP ID]],RawData[FMP_ID],RawData[Multiple Benefit Ranking])</f>
        <v>0</v>
      </c>
      <c r="BN90" s="252">
        <f>_xlfn.XLOOKUP(FMP_Ranking[[#This Row],[FMP ID]],RawData[FMP_ID],RawData[Score 10])</f>
        <v>0</v>
      </c>
      <c r="BO90">
        <f>_xlfn.XLOOKUP(FMP_Ranking[[#This Row],[FMP ID]],RawData[FMP_ID],RawData[O&amp;M Cost (Annual)])</f>
        <v>0</v>
      </c>
      <c r="BP90">
        <f>_xlfn.XLOOKUP(FMP_Ranking[[#This Row],[FMP ID]],RawData[FMP_ID],RawData[Operations and Maintenance Ranking])</f>
        <v>0</v>
      </c>
      <c r="BQ90">
        <f>_xlfn.XLOOKUP(FMP_Ranking[[#This Row],[FMP ID]],RawData[FMP_ID],RawData[Score 11])</f>
        <v>0</v>
      </c>
      <c r="BR90" s="250">
        <f>_xlfn.XLOOKUP(FMP_Ranking[[#This Row],[FMP ID]],RawData[FMP_ID],RawData[Administrative, Regulatory and Other Obstacle Ranking])</f>
        <v>0</v>
      </c>
      <c r="BS90" s="252">
        <f>_xlfn.XLOOKUP(FMP_Ranking[[#This Row],[FMP ID]],RawData[FMP_ID],RawData[Score 12])</f>
        <v>0</v>
      </c>
      <c r="BT90">
        <f>_xlfn.XLOOKUP(FMP_Ranking[[#This Row],[FMP ID]],RawData[FMP_ID],RawData[Environmental Benefit Ranking])</f>
        <v>0</v>
      </c>
      <c r="BU90">
        <f>_xlfn.XLOOKUP(FMP_Ranking[[#This Row],[FMP ID]],RawData[FMP_ID],RawData[Score 13])</f>
        <v>0</v>
      </c>
      <c r="BV90" s="250">
        <f>_xlfn.XLOOKUP(FMP_Ranking[[#This Row],[FMP ID]],RawData[FMP_ID],RawData[Environmental Impact Ranking])</f>
        <v>0</v>
      </c>
      <c r="BW90" s="252">
        <f>_xlfn.XLOOKUP(FMP_Ranking[[#This Row],[FMP ID]],RawData[FMP_ID],RawData[Score 14])</f>
        <v>0</v>
      </c>
      <c r="BX90">
        <f>_xlfn.XLOOKUP(FMP_Ranking[[#This Row],[FMP ID]],RawData[FMP_ID],RawData[Traffic Count for LWC Project])</f>
        <v>0</v>
      </c>
      <c r="BY90">
        <f>_xlfn.XLOOKUP(FMP_Ranking[[#This Row],[FMP ID]],RawData[FMP_ID],RawData[Mobility Ranking])</f>
        <v>0</v>
      </c>
      <c r="BZ90">
        <f>_xlfn.XLOOKUP(FMP_Ranking[[#This Row],[FMP ID]],RawData[FMP_ID],RawData[Score 15])</f>
        <v>0</v>
      </c>
      <c r="CA90" s="250"/>
      <c r="CB9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13.535852010682159</v>
      </c>
      <c r="CC90" s="263">
        <f>_xlfn.RANK.EQ(FMP_Ranking[[#This Row],[Weighted Score Based on Normalized Reported Factors]],FMP_Ranking[Weighted Score Based on Normalized Reported Factors],0)</f>
        <v>5</v>
      </c>
      <c r="CD9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9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90">
        <f>_xlfn.RANK.EQ(FMP_Ranking[[#This Row],[Project Details Weighted Score]],FMP_Ranking[Project Details Weighted Score],0)</f>
        <v>164</v>
      </c>
      <c r="CG90" s="262">
        <f>FMP_Ranking[[#This Row],[Project Details Weighted Score]]+FMP_Ranking[[#This Row],[Weighted Score Based on Normalized Reported Factors]]</f>
        <v>13.535852010682159</v>
      </c>
      <c r="CH90" s="245">
        <f>_xlfn.RANK.EQ(FMP_Ranking[[#This Row],[Total Score]],FMP_Ranking[Total Score],0)</f>
        <v>84</v>
      </c>
      <c r="CI9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13.535852010682159</v>
      </c>
      <c r="CJ90" s="239"/>
      <c r="CK90" s="239"/>
      <c r="CT90"/>
    </row>
    <row r="91" spans="1:98" ht="12" customHeight="1" x14ac:dyDescent="0.25">
      <c r="A91" t="s">
        <v>1254</v>
      </c>
      <c r="B91">
        <f>_xlfn.XLOOKUP(FMP_Ranking[[#This Row],[FMP ID]],RawData[FMP_ID],RawData[RFPG_NUM])</f>
        <v>10</v>
      </c>
      <c r="C91" t="str">
        <f>_xlfn.XLOOKUP(FMP_Ranking[[#This Row],[FMP ID]],RawData[FMP_ID],RawData[FMP_NAME])</f>
        <v>Alum Creek - Cardinal Drive Improvements</v>
      </c>
      <c r="D91" t="str">
        <f>_xlfn.XLOOKUP(FMP_Ranking[[#This Row],[FMP ID]],RawData[FMP_ID],RawData[FMP_DESCR])</f>
        <v>2 box culverts: 4x3 west, 4 box culverts: 4x2 east, 310 LF raised roadway and channel widening adjacent to roadway</v>
      </c>
      <c r="E91" s="247">
        <f>_xlfn.XLOOKUP(FMP_Ranking[[#This Row],[FMP ID]],RawData[FMP_ID],RawData[FMP_COST])</f>
        <v>545000</v>
      </c>
      <c r="F91" s="344" t="str">
        <f>_xlfn.XLOOKUP(FMP_Ranking[[#This Row],[FMP ID]],RawData[FMP_ID],RawData[EMER_NEED])</f>
        <v>No</v>
      </c>
      <c r="G91" s="252">
        <f>IF(FMP_Ranking[[#This Row],[Emergency Need Raw]]="Yes",10,0)</f>
        <v>0</v>
      </c>
      <c r="H91" s="245">
        <f>_xlfn.XLOOKUP(FMP_Ranking[[#This Row],[FMP ID]],RawData[FMP_ID],RawData[STRUCT_100])</f>
        <v>1</v>
      </c>
      <c r="I91" s="245">
        <f>_xlfn.XLOOKUP(FMP_Ranking[[#This Row],[FMP ID]],RawData[FMP_ID],RawData[RES_STRUCT100])</f>
        <v>1</v>
      </c>
      <c r="J91">
        <f>_xlfn.XLOOKUP(FMP_Ranking[[#This Row],[FMP ID]],RawData[FMP_ID],RawData[POP100])</f>
        <v>3</v>
      </c>
      <c r="K91" s="245">
        <f>_xlfn.XLOOKUP(FMP_Ranking[[#This Row],[FMP ID]],RawData[FMP_ID],RawData[CRITFAC100])</f>
        <v>0</v>
      </c>
      <c r="L91">
        <f>_xlfn.XLOOKUP(FMP_Ranking[[#This Row],[FMP ID]],RawData[FMP_ID],RawData[LWC])</f>
        <v>0</v>
      </c>
      <c r="M91" s="245">
        <f>_xlfn.XLOOKUP(FMP_Ranking[[#This Row],[FMP ID]],RawData[FMP_ID],RawData[ROADCLS])</f>
        <v>0</v>
      </c>
      <c r="N91">
        <f>_xlfn.XLOOKUP(FMP_Ranking[[#This Row],[FMP ID]],RawData[FMP_ID],RawData[ROAD_MILES100])</f>
        <v>1.5717661008238789E-2</v>
      </c>
      <c r="O91" s="245">
        <f>_xlfn.XLOOKUP(FMP_Ranking[[#This Row],[FMP ID]],RawData[FMP_ID],RawData[FARMACRE100])</f>
        <v>133.55975341796881</v>
      </c>
      <c r="P91">
        <f>_xlfn.XLOOKUP(FMP_Ranking[[#This Row],[FMP ID]],RawData[FMP_ID],RawData[REDSTRUCT100])</f>
        <v>0</v>
      </c>
      <c r="Q91" s="245">
        <f>_xlfn.XLOOKUP(FMP_Ranking[[#This Row],[FMP ID]],RawData[FMP_ID],RawData[REMSTRC100])</f>
        <v>0</v>
      </c>
      <c r="R91" s="258">
        <f>IF(FMP_Ranking[[#This Row],[Structures 100 Raw]]=0,0,(IF(FMP_Ranking[[#This Row],[Removed Structures 100 Raw]]&gt;FMP_Ranking[[#This Row],[Structures 100 Raw]],100,FMP_Ranking[[#This Row],[Removed Structures 100 Raw]]/FMP_Ranking[[#This Row],[Structures 100 Raw]]*100)))</f>
        <v>0</v>
      </c>
      <c r="S91" s="245">
        <f>_xlfn.XLOOKUP(FMP_Ranking[[#This Row],[FMP ID]],RawData[FMP_ID],RawData[REMRESSTRC100])</f>
        <v>0</v>
      </c>
      <c r="T91" s="245">
        <f>_xlfn.XLOOKUP(FMP_Ranking[[#This Row],[FMP ID]],RawData[FMP_ID],RawData[REMPOP100])</f>
        <v>0</v>
      </c>
      <c r="U91">
        <f>_xlfn.XLOOKUP(FMP_Ranking[[#This Row],[FMP ID]],RawData[FMP_ID],RawData[REMCRITFAC100])</f>
        <v>0</v>
      </c>
      <c r="V91" s="245">
        <f>_xlfn.XLOOKUP(FMP_Ranking[[#This Row],[FMP ID]],RawData[FMP_ID],RawData[REMLWC100])</f>
        <v>0</v>
      </c>
      <c r="W91" s="245">
        <f>_xlfn.XLOOKUP(FMP_Ranking[[#This Row],[FMP ID]],RawData[FMP_ID],RawData[REMROADCLS])</f>
        <v>0</v>
      </c>
      <c r="X91">
        <f>_xlfn.XLOOKUP(FMP_Ranking[[#This Row],[FMP ID]],RawData[FMP_ID],RawData[REMRDLEN100])</f>
        <v>0</v>
      </c>
      <c r="Y91" s="245">
        <f>_xlfn.XLOOKUP(FMP_Ranking[[#This Row],[FMP ID]],RawData[FMP_ID],RawData[REMFRMACRE100])</f>
        <v>0</v>
      </c>
      <c r="Z91" s="255">
        <f>_xlfn.XLOOKUP(FMP_Ranking[[#This Row],[FMP ID]],RawData[FMP_ID],RawData[COSTSTRUCT])</f>
        <v>0</v>
      </c>
      <c r="AA91">
        <f>_xlfn.XLOOKUP(FMP_Ranking[[#This Row],[FMP ID]],RawData[FMP_ID],RawData[NATURE])</f>
        <v>0</v>
      </c>
      <c r="AB91" s="250">
        <f>_xlfn.XLOOKUP(FMP_Ranking[[#This Row],[FMP ID]],RawData[FMP_ID],RawData[BC_RATIO])</f>
        <v>0.12999999523162839</v>
      </c>
      <c r="AC91">
        <f>IF(FMP_Ranking[[#This Row],[BCA Raw]]&gt;1,1,0)</f>
        <v>0</v>
      </c>
      <c r="AD91" s="250" t="str">
        <f>_xlfn.XLOOKUP(FMP_Ranking[[#This Row],[FMP ID]],RawData[FMP_ID],RawData[WATER_SUP])</f>
        <v>No</v>
      </c>
      <c r="AE91" s="257">
        <f>IF(FMP_Ranking[[#This Row],[Water Supply Raw]]="Yes",1,0)</f>
        <v>0</v>
      </c>
      <c r="AF91">
        <f>_xlfn.XLOOKUP(FMP_Ranking[[#This Row],[FMP ID]],RawData[FMP_ID],RawData[Average Flood Depth (100yr)])</f>
        <v>2.7000000476837158</v>
      </c>
      <c r="AG91" s="346" t="str">
        <f>_xlfn.XLOOKUP(FMP_Ranking[[#This Row],[FMP ID]],RawData[FMP_ID],RawData[PREPROJLOS])</f>
        <v>&gt;50% ACE</v>
      </c>
      <c r="AH91">
        <f>_xlfn.XLOOKUP(FMP_Ranking[[#This Row],[FMP ID]],RawData[FMP_ID],RawData[Score 1])</f>
        <v>8</v>
      </c>
      <c r="AI91" s="250">
        <f>_xlfn.XLOOKUP(FMP_Ranking[[#This Row],[FMP ID]],RawData[FMP_ID],RawData[Community Population Served])</f>
        <v>102058</v>
      </c>
      <c r="AJ91">
        <f>_xlfn.XLOOKUP(FMP_Ranking[[#This Row],[FMP ID]],RawData[FMP_ID],RawData[Flood Plain Population])</f>
        <v>0</v>
      </c>
      <c r="AK91" s="346" t="str">
        <f>_xlfn.XLOOKUP(FMP_Ranking[[#This Row],[FMP ID]],RawData[FMP_ID],RawData[Severity Ranking: Community Need (% Population)])</f>
        <v>&lt;25% of project community affected</v>
      </c>
      <c r="AL91" s="252">
        <f>_xlfn.XLOOKUP(FMP_Ranking[[#This Row],[FMP ID]],RawData[FMP_ID],RawData[Score 2])</f>
        <v>1</v>
      </c>
      <c r="AM91">
        <f>_xlfn.XLOOKUP(FMP_Ranking[[#This Row],[FMP ID]],RawData[FMP_ID],RawData['# of Structures Removed from 1% Annual Chance FP])</f>
        <v>0</v>
      </c>
      <c r="AN91" t="str">
        <f>_xlfn.XLOOKUP(FMP_Ranking[[#This Row],[FMP ID]],RawData[FMP_ID],RawData[Flood Risk Reduction])</f>
        <v>Reduced risk to 0 structures in floodplain</v>
      </c>
      <c r="AO91">
        <f>_xlfn.XLOOKUP(FMP_Ranking[[#This Row],[FMP ID]],RawData[FMP_ID],RawData[[Score 3 ]])</f>
        <v>0</v>
      </c>
      <c r="AP91" s="250">
        <f>_xlfn.XLOOKUP(FMP_Ranking[[#This Row],[FMP ID]],RawData[FMP_ID],RawData['# of Structures with Reduced 1% Annual Chance Flood Risk])</f>
        <v>0</v>
      </c>
      <c r="AQ91">
        <f>_xlfn.XLOOKUP(FMP_Ranking[[#This Row],[FMP ID]],RawData[FMP_ID],RawData[Pre-Project Damage $])</f>
        <v>0</v>
      </c>
      <c r="AR91">
        <f>_xlfn.XLOOKUP(FMP_Ranking[[#This Row],[FMP ID]],RawData[FMP_ID],RawData[Post-Project Damage $])</f>
        <v>0</v>
      </c>
      <c r="AS91" t="str">
        <f>_xlfn.XLOOKUP(FMP_Ranking[[#This Row],[FMP ID]],RawData[FMP_ID],RawData[Flood Damage Reduction])</f>
        <v>Flood damage reduction &lt; 25%</v>
      </c>
      <c r="AT91" s="252">
        <f>_xlfn.XLOOKUP(FMP_Ranking[[#This Row],[FMP ID]],RawData[FMP_ID],RawData[Score 4])</f>
        <v>2</v>
      </c>
      <c r="AU91">
        <f>_xlfn.XLOOKUP(FMP_Ranking[[#This Row],[FMP ID]],RawData[FMP_ID],RawData['# of Critical Faciliites Removed from 1% Annual Chance FP])</f>
        <v>0</v>
      </c>
      <c r="AV91" t="str">
        <f>_xlfn.XLOOKUP(FMP_Ranking[[#This Row],[FMP ID]],RawData[FMP_ID],RawData[Reduction in Critical Facilities Flood Risk])</f>
        <v>Reduced risk for 0 structures in floodplain</v>
      </c>
      <c r="AW91">
        <f>_xlfn.XLOOKUP(FMP_Ranking[[#This Row],[FMP ID]],RawData[FMP_ID],RawData[Score 5])</f>
        <v>0</v>
      </c>
      <c r="AX91" s="250">
        <f>_xlfn.XLOOKUP(FMP_Ranking[[#This Row],[FMP ID]],RawData[FMP_ID],RawData[Adjusted Injurt Risk (%)])</f>
        <v>69.650001525878906</v>
      </c>
      <c r="AY91" t="str">
        <f>_xlfn.XLOOKUP(FMP_Ranking[[#This Row],[FMP ID]],RawData[FMP_ID],RawData[Life and Safety Ranking (Injury/Loss of Life)2])</f>
        <v>Life/injury risk percentage &gt;50%</v>
      </c>
      <c r="AZ91" s="252">
        <f>_xlfn.XLOOKUP(FMP_Ranking[[#This Row],[FMP ID]],RawData[FMP_ID],RawData[Score 6])</f>
        <v>10</v>
      </c>
      <c r="BA91">
        <f>_xlfn.XLOOKUP(FMP_Ranking[[#This Row],[FMP ID]],RawData[FMP_ID],RawData[Water Supply Benefit in Acre-Feet])</f>
        <v>0</v>
      </c>
      <c r="BB91" t="str">
        <f>_xlfn.XLOOKUP(FMP_Ranking[[#This Row],[FMP ID]],RawData[FMP_ID],RawData[SourceID])</f>
        <v>N/A</v>
      </c>
      <c r="BC91" t="str">
        <f>_xlfn.XLOOKUP(FMP_Ranking[[#This Row],[FMP ID]],RawData[FMP_ID],RawData[WMS_ID])</f>
        <v>N/A</v>
      </c>
      <c r="BD91" t="str">
        <f>_xlfn.XLOOKUP(FMP_Ranking[[#This Row],[FMP ID]],RawData[FMP_ID],RawData[Water Supply Yield Ranking])</f>
        <v>No impact on water supply</v>
      </c>
      <c r="BE91">
        <f>_xlfn.XLOOKUP(FMP_Ranking[[#This Row],[FMP ID]],RawData[FMP_ID],RawData[Score 7])</f>
        <v>0</v>
      </c>
      <c r="BF91" s="250">
        <f>_xlfn.XLOOKUP(FMP_Ranking[[#This Row],[FMP ID]],RawData[FMP_ID],RawData[SVI])</f>
        <v>0.36399999260902399</v>
      </c>
      <c r="BG91" t="str">
        <f>_xlfn.XLOOKUP(FMP_Ranking[[#This Row],[FMP ID]],RawData[FMP_ID],RawData[Social Vulnerability Ranking])</f>
        <v>SVI between 0.25-0.5 (low to moderate vulnerability)</v>
      </c>
      <c r="BH91" s="252">
        <f>_xlfn.XLOOKUP(FMP_Ranking[[#This Row],[FMP ID]],RawData[FMP_ID],RawData[Score 8])</f>
        <v>4</v>
      </c>
      <c r="BI91">
        <f>_xlfn.XLOOKUP(FMP_Ranking[[#This Row],[FMP ID]],RawData[FMP_ID],RawData[% Nature Based Solution by Cost])</f>
        <v>0</v>
      </c>
      <c r="BJ91" t="str">
        <f>_xlfn.XLOOKUP(FMP_Ranking[[#This Row],[FMP ID]],RawData[FMP_ID],RawData[Nature-Based Solutions Ranking])</f>
        <v>&lt;25% of the project cost is nature-based</v>
      </c>
      <c r="BK91">
        <f>_xlfn.XLOOKUP(FMP_Ranking[[#This Row],[FMP ID]],RawData[FMP_ID],RawData[Score 9])</f>
        <v>1</v>
      </c>
      <c r="BL91" s="250" t="str">
        <f>_xlfn.XLOOKUP(FMP_Ranking[[#This Row],[FMP ID]],RawData[FMP_ID],RawData[Multiple Benefits Description])</f>
        <v>Improved LOS at LWC</v>
      </c>
      <c r="BM91" t="str">
        <f>_xlfn.XLOOKUP(FMP_Ranking[[#This Row],[FMP ID]],RawData[FMP_ID],RawData[Multiple Benefit Ranking])</f>
        <v>Project delivers benefits in only 1 wider benefit category</v>
      </c>
      <c r="BN91" s="252">
        <f>_xlfn.XLOOKUP(FMP_Ranking[[#This Row],[FMP ID]],RawData[FMP_ID],RawData[Score 10])</f>
        <v>1</v>
      </c>
      <c r="BO91">
        <f>_xlfn.XLOOKUP(FMP_Ranking[[#This Row],[FMP ID]],RawData[FMP_ID],RawData[O&amp;M Cost (Annual)])</f>
        <v>0</v>
      </c>
      <c r="BP91" t="str">
        <f>_xlfn.XLOOKUP(FMP_Ranking[[#This Row],[FMP ID]],RawData[FMP_ID],RawData[Operations and Maintenance Ranking])</f>
        <v>Project requires regular, ongoing operation and maintenance; and/or O&amp;M requirements are well defined (Regular);</v>
      </c>
      <c r="BQ91">
        <f>_xlfn.XLOOKUP(FMP_Ranking[[#This Row],[FMP ID]],RawData[FMP_ID],RawData[Score 11])</f>
        <v>7</v>
      </c>
      <c r="BR91" s="250" t="str">
        <f>_xlfn.XLOOKUP(FMP_Ranking[[#This Row],[FMP ID]],RawData[FMP_ID],RawData[Administrative, Regulatory and Other Obstacle Ranking])</f>
        <v>Project has a typical number of administrative, regulatory and limitations / requirements</v>
      </c>
      <c r="BS91" s="252">
        <f>_xlfn.XLOOKUP(FMP_Ranking[[#This Row],[FMP ID]],RawData[FMP_ID],RawData[Score 12])</f>
        <v>6</v>
      </c>
      <c r="BT91" t="str">
        <f>_xlfn.XLOOKUP(FMP_Ranking[[#This Row],[FMP ID]],RawData[FMP_ID],RawData[Environmental Benefit Ranking])</f>
        <v>Project does not provide any environmental benefits</v>
      </c>
      <c r="BU91">
        <f>_xlfn.XLOOKUP(FMP_Ranking[[#This Row],[FMP ID]],RawData[FMP_ID],RawData[Score 13])</f>
        <v>0</v>
      </c>
      <c r="BV91" s="250" t="str">
        <f>_xlfn.XLOOKUP(FMP_Ranking[[#This Row],[FMP ID]],RawData[FMP_ID],RawData[Environmental Impact Ranking])</f>
        <v>Project has no adverse environmental impacts</v>
      </c>
      <c r="BW91" s="252">
        <f>_xlfn.XLOOKUP(FMP_Ranking[[#This Row],[FMP ID]],RawData[FMP_ID],RawData[Score 14])</f>
        <v>10</v>
      </c>
      <c r="BX91">
        <f>_xlfn.XLOOKUP(FMP_Ranking[[#This Row],[FMP ID]],RawData[FMP_ID],RawData[Traffic Count for LWC Project])</f>
        <v>170</v>
      </c>
      <c r="BY91"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91">
        <f>_xlfn.XLOOKUP(FMP_Ranking[[#This Row],[FMP ID]],RawData[FMP_ID],RawData[Score 15])</f>
        <v>4</v>
      </c>
      <c r="CA91" s="250"/>
      <c r="CB9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2.8991970291981729E-2</v>
      </c>
      <c r="CC91" s="263">
        <f>_xlfn.RANK.EQ(FMP_Ranking[[#This Row],[Weighted Score Based on Normalized Reported Factors]],FMP_Ranking[Weighted Score Based on Normalized Reported Factors],0)</f>
        <v>158</v>
      </c>
      <c r="CD9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54</v>
      </c>
      <c r="CE9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13.5</v>
      </c>
      <c r="CF91">
        <f>_xlfn.RANK.EQ(FMP_Ranking[[#This Row],[Project Details Weighted Score]],FMP_Ranking[Project Details Weighted Score],0)</f>
        <v>32</v>
      </c>
      <c r="CG91" s="262">
        <f>FMP_Ranking[[#This Row],[Project Details Weighted Score]]+FMP_Ranking[[#This Row],[Weighted Score Based on Normalized Reported Factors]]</f>
        <v>13.528991970291981</v>
      </c>
      <c r="CH91" s="245">
        <f>_xlfn.RANK.EQ(FMP_Ranking[[#This Row],[Total Score]],FMP_Ranking[Total Score],0)</f>
        <v>85</v>
      </c>
      <c r="CI9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2.8991970291981729E-2</v>
      </c>
      <c r="CJ91" s="239"/>
      <c r="CK91" s="239"/>
      <c r="CT91"/>
    </row>
    <row r="92" spans="1:98" ht="12" customHeight="1" x14ac:dyDescent="0.25">
      <c r="A92" t="s">
        <v>1276</v>
      </c>
      <c r="B92">
        <f>_xlfn.XLOOKUP(FMP_Ranking[[#This Row],[FMP ID]],RawData[FMP_ID],RawData[RFPG_NUM])</f>
        <v>10</v>
      </c>
      <c r="C92" t="str">
        <f>_xlfn.XLOOKUP(FMP_Ranking[[#This Row],[FMP ID]],RawData[FMP_ID],RawData[FMP_NAME])</f>
        <v>Alum Creek - Ponderosa Loop Improvements</v>
      </c>
      <c r="D92" t="str">
        <f>_xlfn.XLOOKUP(FMP_Ranking[[#This Row],[FMP ID]],RawData[FMP_ID],RawData[FMP_DESCR])</f>
        <v>3 box culverts: 8x5, 192 LF raised roadway</v>
      </c>
      <c r="E92" s="247">
        <f>_xlfn.XLOOKUP(FMP_Ranking[[#This Row],[FMP ID]],RawData[FMP_ID],RawData[FMP_COST])</f>
        <v>431000</v>
      </c>
      <c r="F92" s="344" t="str">
        <f>_xlfn.XLOOKUP(FMP_Ranking[[#This Row],[FMP ID]],RawData[FMP_ID],RawData[EMER_NEED])</f>
        <v>No</v>
      </c>
      <c r="G92" s="252">
        <f>IF(FMP_Ranking[[#This Row],[Emergency Need Raw]]="Yes",10,0)</f>
        <v>0</v>
      </c>
      <c r="H92" s="245">
        <f>_xlfn.XLOOKUP(FMP_Ranking[[#This Row],[FMP ID]],RawData[FMP_ID],RawData[STRUCT_100])</f>
        <v>0</v>
      </c>
      <c r="I92" s="245">
        <f>_xlfn.XLOOKUP(FMP_Ranking[[#This Row],[FMP ID]],RawData[FMP_ID],RawData[RES_STRUCT100])</f>
        <v>0</v>
      </c>
      <c r="J92">
        <f>_xlfn.XLOOKUP(FMP_Ranking[[#This Row],[FMP ID]],RawData[FMP_ID],RawData[POP100])</f>
        <v>0</v>
      </c>
      <c r="K92" s="245">
        <f>_xlfn.XLOOKUP(FMP_Ranking[[#This Row],[FMP ID]],RawData[FMP_ID],RawData[CRITFAC100])</f>
        <v>0</v>
      </c>
      <c r="L92">
        <f>_xlfn.XLOOKUP(FMP_Ranking[[#This Row],[FMP ID]],RawData[FMP_ID],RawData[LWC])</f>
        <v>0</v>
      </c>
      <c r="M92" s="245">
        <f>_xlfn.XLOOKUP(FMP_Ranking[[#This Row],[FMP ID]],RawData[FMP_ID],RawData[ROADCLS])</f>
        <v>0</v>
      </c>
      <c r="N92">
        <f>_xlfn.XLOOKUP(FMP_Ranking[[#This Row],[FMP ID]],RawData[FMP_ID],RawData[ROAD_MILES100])</f>
        <v>3.4610308706760413E-2</v>
      </c>
      <c r="O92" s="245">
        <f>_xlfn.XLOOKUP(FMP_Ranking[[#This Row],[FMP ID]],RawData[FMP_ID],RawData[FARMACRE100])</f>
        <v>4.047213077545166</v>
      </c>
      <c r="P92">
        <f>_xlfn.XLOOKUP(FMP_Ranking[[#This Row],[FMP ID]],RawData[FMP_ID],RawData[REDSTRUCT100])</f>
        <v>0</v>
      </c>
      <c r="Q92" s="245">
        <f>_xlfn.XLOOKUP(FMP_Ranking[[#This Row],[FMP ID]],RawData[FMP_ID],RawData[REMSTRC100])</f>
        <v>0</v>
      </c>
      <c r="R92" s="258">
        <f>IF(FMP_Ranking[[#This Row],[Structures 100 Raw]]=0,0,(IF(FMP_Ranking[[#This Row],[Removed Structures 100 Raw]]&gt;FMP_Ranking[[#This Row],[Structures 100 Raw]],100,FMP_Ranking[[#This Row],[Removed Structures 100 Raw]]/FMP_Ranking[[#This Row],[Structures 100 Raw]]*100)))</f>
        <v>0</v>
      </c>
      <c r="S92" s="245">
        <f>_xlfn.XLOOKUP(FMP_Ranking[[#This Row],[FMP ID]],RawData[FMP_ID],RawData[REMRESSTRC100])</f>
        <v>0</v>
      </c>
      <c r="T92" s="245">
        <f>_xlfn.XLOOKUP(FMP_Ranking[[#This Row],[FMP ID]],RawData[FMP_ID],RawData[REMPOP100])</f>
        <v>0</v>
      </c>
      <c r="U92">
        <f>_xlfn.XLOOKUP(FMP_Ranking[[#This Row],[FMP ID]],RawData[FMP_ID],RawData[REMCRITFAC100])</f>
        <v>0</v>
      </c>
      <c r="V92" s="245">
        <f>_xlfn.XLOOKUP(FMP_Ranking[[#This Row],[FMP ID]],RawData[FMP_ID],RawData[REMLWC100])</f>
        <v>0</v>
      </c>
      <c r="W92" s="245">
        <f>_xlfn.XLOOKUP(FMP_Ranking[[#This Row],[FMP ID]],RawData[FMP_ID],RawData[REMROADCLS])</f>
        <v>0</v>
      </c>
      <c r="X92">
        <f>_xlfn.XLOOKUP(FMP_Ranking[[#This Row],[FMP ID]],RawData[FMP_ID],RawData[REMRDLEN100])</f>
        <v>0</v>
      </c>
      <c r="Y92" s="245">
        <f>_xlfn.XLOOKUP(FMP_Ranking[[#This Row],[FMP ID]],RawData[FMP_ID],RawData[REMFRMACRE100])</f>
        <v>0</v>
      </c>
      <c r="Z92" s="255">
        <f>_xlfn.XLOOKUP(FMP_Ranking[[#This Row],[FMP ID]],RawData[FMP_ID],RawData[COSTSTRUCT])</f>
        <v>0</v>
      </c>
      <c r="AA92">
        <f>_xlfn.XLOOKUP(FMP_Ranking[[#This Row],[FMP ID]],RawData[FMP_ID],RawData[NATURE])</f>
        <v>0</v>
      </c>
      <c r="AB92" s="250">
        <f>_xlfn.XLOOKUP(FMP_Ranking[[#This Row],[FMP ID]],RawData[FMP_ID],RawData[BC_RATIO])</f>
        <v>9.9999997764825821E-3</v>
      </c>
      <c r="AC92">
        <f>IF(FMP_Ranking[[#This Row],[BCA Raw]]&gt;1,1,0)</f>
        <v>0</v>
      </c>
      <c r="AD92" s="250" t="str">
        <f>_xlfn.XLOOKUP(FMP_Ranking[[#This Row],[FMP ID]],RawData[FMP_ID],RawData[WATER_SUP])</f>
        <v>No</v>
      </c>
      <c r="AE92" s="257">
        <f>IF(FMP_Ranking[[#This Row],[Water Supply Raw]]="Yes",1,0)</f>
        <v>0</v>
      </c>
      <c r="AF92">
        <f>_xlfn.XLOOKUP(FMP_Ranking[[#This Row],[FMP ID]],RawData[FMP_ID],RawData[Average Flood Depth (100yr)])</f>
        <v>2.7000000476837158</v>
      </c>
      <c r="AG92" s="346" t="str">
        <f>_xlfn.XLOOKUP(FMP_Ranking[[#This Row],[FMP ID]],RawData[FMP_ID],RawData[PREPROJLOS])</f>
        <v>&gt;50% ACE</v>
      </c>
      <c r="AH92">
        <f>_xlfn.XLOOKUP(FMP_Ranking[[#This Row],[FMP ID]],RawData[FMP_ID],RawData[Score 1])</f>
        <v>8</v>
      </c>
      <c r="AI92" s="250">
        <f>_xlfn.XLOOKUP(FMP_Ranking[[#This Row],[FMP ID]],RawData[FMP_ID],RawData[Community Population Served])</f>
        <v>102058</v>
      </c>
      <c r="AJ92">
        <f>_xlfn.XLOOKUP(FMP_Ranking[[#This Row],[FMP ID]],RawData[FMP_ID],RawData[Flood Plain Population])</f>
        <v>0</v>
      </c>
      <c r="AK92" s="346" t="str">
        <f>_xlfn.XLOOKUP(FMP_Ranking[[#This Row],[FMP ID]],RawData[FMP_ID],RawData[Severity Ranking: Community Need (% Population)])</f>
        <v>&lt;25% of project community affected</v>
      </c>
      <c r="AL92" s="252">
        <f>_xlfn.XLOOKUP(FMP_Ranking[[#This Row],[FMP ID]],RawData[FMP_ID],RawData[Score 2])</f>
        <v>1</v>
      </c>
      <c r="AM92">
        <f>_xlfn.XLOOKUP(FMP_Ranking[[#This Row],[FMP ID]],RawData[FMP_ID],RawData['# of Structures Removed from 1% Annual Chance FP])</f>
        <v>0</v>
      </c>
      <c r="AN92" t="str">
        <f>_xlfn.XLOOKUP(FMP_Ranking[[#This Row],[FMP ID]],RawData[FMP_ID],RawData[Flood Risk Reduction])</f>
        <v>Reduced risk to 0 structures in floodplain</v>
      </c>
      <c r="AO92">
        <f>_xlfn.XLOOKUP(FMP_Ranking[[#This Row],[FMP ID]],RawData[FMP_ID],RawData[[Score 3 ]])</f>
        <v>0</v>
      </c>
      <c r="AP92" s="250">
        <f>_xlfn.XLOOKUP(FMP_Ranking[[#This Row],[FMP ID]],RawData[FMP_ID],RawData['# of Structures with Reduced 1% Annual Chance Flood Risk])</f>
        <v>0</v>
      </c>
      <c r="AQ92">
        <f>_xlfn.XLOOKUP(FMP_Ranking[[#This Row],[FMP ID]],RawData[FMP_ID],RawData[Pre-Project Damage $])</f>
        <v>0</v>
      </c>
      <c r="AR92">
        <f>_xlfn.XLOOKUP(FMP_Ranking[[#This Row],[FMP ID]],RawData[FMP_ID],RawData[Post-Project Damage $])</f>
        <v>0</v>
      </c>
      <c r="AS92" t="str">
        <f>_xlfn.XLOOKUP(FMP_Ranking[[#This Row],[FMP ID]],RawData[FMP_ID],RawData[Flood Damage Reduction])</f>
        <v>Flood damage reduction &lt; 25%</v>
      </c>
      <c r="AT92" s="252">
        <f>_xlfn.XLOOKUP(FMP_Ranking[[#This Row],[FMP ID]],RawData[FMP_ID],RawData[Score 4])</f>
        <v>2</v>
      </c>
      <c r="AU92">
        <f>_xlfn.XLOOKUP(FMP_Ranking[[#This Row],[FMP ID]],RawData[FMP_ID],RawData['# of Critical Faciliites Removed from 1% Annual Chance FP])</f>
        <v>0</v>
      </c>
      <c r="AV92" t="str">
        <f>_xlfn.XLOOKUP(FMP_Ranking[[#This Row],[FMP ID]],RawData[FMP_ID],RawData[Reduction in Critical Facilities Flood Risk])</f>
        <v>Reduced risk for 0 structures in floodplain</v>
      </c>
      <c r="AW92">
        <f>_xlfn.XLOOKUP(FMP_Ranking[[#This Row],[FMP ID]],RawData[FMP_ID],RawData[Score 5])</f>
        <v>0</v>
      </c>
      <c r="AX92" s="250">
        <f>_xlfn.XLOOKUP(FMP_Ranking[[#This Row],[FMP ID]],RawData[FMP_ID],RawData[Adjusted Injurt Risk (%)])</f>
        <v>69.650001525878906</v>
      </c>
      <c r="AY92" t="str">
        <f>_xlfn.XLOOKUP(FMP_Ranking[[#This Row],[FMP ID]],RawData[FMP_ID],RawData[Life and Safety Ranking (Injury/Loss of Life)2])</f>
        <v>Life/injury risk percentage &gt;50%</v>
      </c>
      <c r="AZ92" s="252">
        <f>_xlfn.XLOOKUP(FMP_Ranking[[#This Row],[FMP ID]],RawData[FMP_ID],RawData[Score 6])</f>
        <v>10</v>
      </c>
      <c r="BA92">
        <f>_xlfn.XLOOKUP(FMP_Ranking[[#This Row],[FMP ID]],RawData[FMP_ID],RawData[Water Supply Benefit in Acre-Feet])</f>
        <v>0</v>
      </c>
      <c r="BB92" t="str">
        <f>_xlfn.XLOOKUP(FMP_Ranking[[#This Row],[FMP ID]],RawData[FMP_ID],RawData[SourceID])</f>
        <v>N/A</v>
      </c>
      <c r="BC92" t="str">
        <f>_xlfn.XLOOKUP(FMP_Ranking[[#This Row],[FMP ID]],RawData[FMP_ID],RawData[WMS_ID])</f>
        <v>N/A</v>
      </c>
      <c r="BD92" t="str">
        <f>_xlfn.XLOOKUP(FMP_Ranking[[#This Row],[FMP ID]],RawData[FMP_ID],RawData[Water Supply Yield Ranking])</f>
        <v>No impact on water supply</v>
      </c>
      <c r="BE92">
        <f>_xlfn.XLOOKUP(FMP_Ranking[[#This Row],[FMP ID]],RawData[FMP_ID],RawData[Score 7])</f>
        <v>0</v>
      </c>
      <c r="BF92" s="250">
        <f>_xlfn.XLOOKUP(FMP_Ranking[[#This Row],[FMP ID]],RawData[FMP_ID],RawData[SVI])</f>
        <v>0.25900000333786011</v>
      </c>
      <c r="BG92" t="str">
        <f>_xlfn.XLOOKUP(FMP_Ranking[[#This Row],[FMP ID]],RawData[FMP_ID],RawData[Social Vulnerability Ranking])</f>
        <v>SVI between 0.25-0.5 (low to moderate vulnerability)</v>
      </c>
      <c r="BH92" s="252">
        <f>_xlfn.XLOOKUP(FMP_Ranking[[#This Row],[FMP ID]],RawData[FMP_ID],RawData[Score 8])</f>
        <v>4</v>
      </c>
      <c r="BI92">
        <f>_xlfn.XLOOKUP(FMP_Ranking[[#This Row],[FMP ID]],RawData[FMP_ID],RawData[% Nature Based Solution by Cost])</f>
        <v>0</v>
      </c>
      <c r="BJ92" t="str">
        <f>_xlfn.XLOOKUP(FMP_Ranking[[#This Row],[FMP ID]],RawData[FMP_ID],RawData[Nature-Based Solutions Ranking])</f>
        <v>&lt;25% of the project cost is nature-based</v>
      </c>
      <c r="BK92">
        <f>_xlfn.XLOOKUP(FMP_Ranking[[#This Row],[FMP ID]],RawData[FMP_ID],RawData[Score 9])</f>
        <v>1</v>
      </c>
      <c r="BL92" s="250" t="str">
        <f>_xlfn.XLOOKUP(FMP_Ranking[[#This Row],[FMP ID]],RawData[FMP_ID],RawData[Multiple Benefits Description])</f>
        <v>Improved LOS at LWC</v>
      </c>
      <c r="BM92" t="str">
        <f>_xlfn.XLOOKUP(FMP_Ranking[[#This Row],[FMP ID]],RawData[FMP_ID],RawData[Multiple Benefit Ranking])</f>
        <v>Project delivers benefits in only 1 wider benefit category</v>
      </c>
      <c r="BN92" s="252">
        <f>_xlfn.XLOOKUP(FMP_Ranking[[#This Row],[FMP ID]],RawData[FMP_ID],RawData[Score 10])</f>
        <v>1</v>
      </c>
      <c r="BO92">
        <f>_xlfn.XLOOKUP(FMP_Ranking[[#This Row],[FMP ID]],RawData[FMP_ID],RawData[O&amp;M Cost (Annual)])</f>
        <v>0</v>
      </c>
      <c r="BP92" t="str">
        <f>_xlfn.XLOOKUP(FMP_Ranking[[#This Row],[FMP ID]],RawData[FMP_ID],RawData[Operations and Maintenance Ranking])</f>
        <v>Project requires regular, ongoing operation and maintenance; and/or O&amp;M requirements are well defined (Regular);</v>
      </c>
      <c r="BQ92">
        <f>_xlfn.XLOOKUP(FMP_Ranking[[#This Row],[FMP ID]],RawData[FMP_ID],RawData[Score 11])</f>
        <v>7</v>
      </c>
      <c r="BR92" s="250" t="str">
        <f>_xlfn.XLOOKUP(FMP_Ranking[[#This Row],[FMP ID]],RawData[FMP_ID],RawData[Administrative, Regulatory and Other Obstacle Ranking])</f>
        <v>Project has a typical number of administrative, regulatory and limitations / requirements</v>
      </c>
      <c r="BS92" s="252">
        <f>_xlfn.XLOOKUP(FMP_Ranking[[#This Row],[FMP ID]],RawData[FMP_ID],RawData[Score 12])</f>
        <v>6</v>
      </c>
      <c r="BT92" t="str">
        <f>_xlfn.XLOOKUP(FMP_Ranking[[#This Row],[FMP ID]],RawData[FMP_ID],RawData[Environmental Benefit Ranking])</f>
        <v>Project does not provide any environmental benefits</v>
      </c>
      <c r="BU92">
        <f>_xlfn.XLOOKUP(FMP_Ranking[[#This Row],[FMP ID]],RawData[FMP_ID],RawData[Score 13])</f>
        <v>0</v>
      </c>
      <c r="BV92" s="250" t="str">
        <f>_xlfn.XLOOKUP(FMP_Ranking[[#This Row],[FMP ID]],RawData[FMP_ID],RawData[Environmental Impact Ranking])</f>
        <v>Project has no adverse environmental impacts</v>
      </c>
      <c r="BW92" s="252">
        <f>_xlfn.XLOOKUP(FMP_Ranking[[#This Row],[FMP ID]],RawData[FMP_ID],RawData[Score 14])</f>
        <v>10</v>
      </c>
      <c r="BX92">
        <f>_xlfn.XLOOKUP(FMP_Ranking[[#This Row],[FMP ID]],RawData[FMP_ID],RawData[Traffic Count for LWC Project])</f>
        <v>230</v>
      </c>
      <c r="BY92"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92">
        <f>_xlfn.XLOOKUP(FMP_Ranking[[#This Row],[FMP ID]],RawData[FMP_ID],RawData[Score 15])</f>
        <v>4</v>
      </c>
      <c r="CA92" s="250"/>
      <c r="CB9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2.2301515928753726E-3</v>
      </c>
      <c r="CC92" s="263">
        <f>_xlfn.RANK.EQ(FMP_Ranking[[#This Row],[Weighted Score Based on Normalized Reported Factors]],FMP_Ranking[Weighted Score Based on Normalized Reported Factors],0)</f>
        <v>165</v>
      </c>
      <c r="CD9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54</v>
      </c>
      <c r="CE9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13.5</v>
      </c>
      <c r="CF92">
        <f>_xlfn.RANK.EQ(FMP_Ranking[[#This Row],[Project Details Weighted Score]],FMP_Ranking[Project Details Weighted Score],0)</f>
        <v>32</v>
      </c>
      <c r="CG92" s="262">
        <f>FMP_Ranking[[#This Row],[Project Details Weighted Score]]+FMP_Ranking[[#This Row],[Weighted Score Based on Normalized Reported Factors]]</f>
        <v>13.502230151592876</v>
      </c>
      <c r="CH92" s="245">
        <f>_xlfn.RANK.EQ(FMP_Ranking[[#This Row],[Total Score]],FMP_Ranking[Total Score],0)</f>
        <v>86</v>
      </c>
      <c r="CI9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2.2301515928753726E-3</v>
      </c>
      <c r="CJ92" s="239"/>
      <c r="CK92" s="239"/>
      <c r="CT92"/>
    </row>
    <row r="93" spans="1:98" ht="12" customHeight="1" x14ac:dyDescent="0.25">
      <c r="A93" t="s">
        <v>1245</v>
      </c>
      <c r="B93">
        <f>_xlfn.XLOOKUP(FMP_Ranking[[#This Row],[FMP ID]],RawData[FMP_ID],RawData[RFPG_NUM])</f>
        <v>9</v>
      </c>
      <c r="C93" t="str">
        <f>_xlfn.XLOOKUP(FMP_Ranking[[#This Row],[FMP ID]],RawData[FMP_ID],RawData[FMP_NAME])</f>
        <v xml:space="preserve">City of Andrews Southwest Andrews Playa Excavation_x000D_
</v>
      </c>
      <c r="D93" t="str">
        <f>_xlfn.XLOOKUP(FMP_Ranking[[#This Row],[FMP ID]],RawData[FMP_ID],RawData[FMP_DESCR])</f>
        <v xml:space="preserve">Proposed excavation in playa located South of FM 1910 and East of new SW Mustang Dr. Approximate 183,000 cu-yd. of removed earth material._x000D_
</v>
      </c>
      <c r="E93" s="247">
        <f>_xlfn.XLOOKUP(FMP_Ranking[[#This Row],[FMP ID]],RawData[FMP_ID],RawData[FMP_COST])</f>
        <v>2914000</v>
      </c>
      <c r="F93" s="344" t="str">
        <f>_xlfn.XLOOKUP(FMP_Ranking[[#This Row],[FMP ID]],RawData[FMP_ID],RawData[EMER_NEED])</f>
        <v>No</v>
      </c>
      <c r="G93" s="252">
        <f>IF(FMP_Ranking[[#This Row],[Emergency Need Raw]]="Yes",10,0)</f>
        <v>0</v>
      </c>
      <c r="H93" s="245">
        <f>_xlfn.XLOOKUP(FMP_Ranking[[#This Row],[FMP ID]],RawData[FMP_ID],RawData[STRUCT_100])</f>
        <v>1</v>
      </c>
      <c r="I93" s="245">
        <f>_xlfn.XLOOKUP(FMP_Ranking[[#This Row],[FMP ID]],RawData[FMP_ID],RawData[RES_STRUCT100])</f>
        <v>0</v>
      </c>
      <c r="J93">
        <f>_xlfn.XLOOKUP(FMP_Ranking[[#This Row],[FMP ID]],RawData[FMP_ID],RawData[POP100])</f>
        <v>6</v>
      </c>
      <c r="K93" s="245">
        <f>_xlfn.XLOOKUP(FMP_Ranking[[#This Row],[FMP ID]],RawData[FMP_ID],RawData[CRITFAC100])</f>
        <v>0</v>
      </c>
      <c r="L93">
        <f>_xlfn.XLOOKUP(FMP_Ranking[[#This Row],[FMP ID]],RawData[FMP_ID],RawData[LWC])</f>
        <v>0</v>
      </c>
      <c r="M93" s="245">
        <f>_xlfn.XLOOKUP(FMP_Ranking[[#This Row],[FMP ID]],RawData[FMP_ID],RawData[ROADCLS])</f>
        <v>0</v>
      </c>
      <c r="N93">
        <f>_xlfn.XLOOKUP(FMP_Ranking[[#This Row],[FMP ID]],RawData[FMP_ID],RawData[ROAD_MILES100])</f>
        <v>0.71385854482650757</v>
      </c>
      <c r="O93" s="245">
        <f>_xlfn.XLOOKUP(FMP_Ranking[[#This Row],[FMP ID]],RawData[FMP_ID],RawData[FARMACRE100])</f>
        <v>19.446615219116211</v>
      </c>
      <c r="P93">
        <f>_xlfn.XLOOKUP(FMP_Ranking[[#This Row],[FMP ID]],RawData[FMP_ID],RawData[REDSTRUCT100])</f>
        <v>1</v>
      </c>
      <c r="Q93" s="245">
        <f>_xlfn.XLOOKUP(FMP_Ranking[[#This Row],[FMP ID]],RawData[FMP_ID],RawData[REMSTRC100])</f>
        <v>1</v>
      </c>
      <c r="R93" s="258">
        <f>IF(FMP_Ranking[[#This Row],[Structures 100 Raw]]=0,0,(IF(FMP_Ranking[[#This Row],[Removed Structures 100 Raw]]&gt;FMP_Ranking[[#This Row],[Structures 100 Raw]],100,FMP_Ranking[[#This Row],[Removed Structures 100 Raw]]/FMP_Ranking[[#This Row],[Structures 100 Raw]]*100)))</f>
        <v>100</v>
      </c>
      <c r="S93" s="245">
        <f>_xlfn.XLOOKUP(FMP_Ranking[[#This Row],[FMP ID]],RawData[FMP_ID],RawData[REMRESSTRC100])</f>
        <v>1</v>
      </c>
      <c r="T93" s="245">
        <f>_xlfn.XLOOKUP(FMP_Ranking[[#This Row],[FMP ID]],RawData[FMP_ID],RawData[REMPOP100])</f>
        <v>2</v>
      </c>
      <c r="U93">
        <f>_xlfn.XLOOKUP(FMP_Ranking[[#This Row],[FMP ID]],RawData[FMP_ID],RawData[REMCRITFAC100])</f>
        <v>0</v>
      </c>
      <c r="V93" s="245">
        <f>_xlfn.XLOOKUP(FMP_Ranking[[#This Row],[FMP ID]],RawData[FMP_ID],RawData[REMLWC100])</f>
        <v>0</v>
      </c>
      <c r="W93" s="245">
        <f>_xlfn.XLOOKUP(FMP_Ranking[[#This Row],[FMP ID]],RawData[FMP_ID],RawData[REMROADCLS])</f>
        <v>0</v>
      </c>
      <c r="X93">
        <f>_xlfn.XLOOKUP(FMP_Ranking[[#This Row],[FMP ID]],RawData[FMP_ID],RawData[REMRDLEN100])</f>
        <v>0</v>
      </c>
      <c r="Y93" s="245">
        <f>_xlfn.XLOOKUP(FMP_Ranking[[#This Row],[FMP ID]],RawData[FMP_ID],RawData[REMFRMACRE100])</f>
        <v>4.8616538047790527</v>
      </c>
      <c r="Z93" s="255">
        <f>_xlfn.XLOOKUP(FMP_Ranking[[#This Row],[FMP ID]],RawData[FMP_ID],RawData[COSTSTRUCT])</f>
        <v>25000</v>
      </c>
      <c r="AA93">
        <f>_xlfn.XLOOKUP(FMP_Ranking[[#This Row],[FMP ID]],RawData[FMP_ID],RawData[NATURE])</f>
        <v>25</v>
      </c>
      <c r="AB93" s="250">
        <f>_xlfn.XLOOKUP(FMP_Ranking[[#This Row],[FMP ID]],RawData[FMP_ID],RawData[BC_RATIO])</f>
        <v>2</v>
      </c>
      <c r="AC93">
        <f>IF(FMP_Ranking[[#This Row],[BCA Raw]]&gt;1,1,0)</f>
        <v>1</v>
      </c>
      <c r="AD93" s="250" t="str">
        <f>_xlfn.XLOOKUP(FMP_Ranking[[#This Row],[FMP ID]],RawData[FMP_ID],RawData[WATER_SUP])</f>
        <v>No</v>
      </c>
      <c r="AE93" s="257">
        <f>IF(FMP_Ranking[[#This Row],[Water Supply Raw]]="Yes",1,0)</f>
        <v>0</v>
      </c>
      <c r="AF93">
        <f>_xlfn.XLOOKUP(FMP_Ranking[[#This Row],[FMP ID]],RawData[FMP_ID],RawData[Average Flood Depth (100yr)])</f>
        <v>0</v>
      </c>
      <c r="AG93" s="346" t="str">
        <f>_xlfn.XLOOKUP(FMP_Ranking[[#This Row],[FMP ID]],RawData[FMP_ID],RawData[PREPROJLOS])</f>
        <v>Unknown</v>
      </c>
      <c r="AH93">
        <f>_xlfn.XLOOKUP(FMP_Ranking[[#This Row],[FMP ID]],RawData[FMP_ID],RawData[Score 1])</f>
        <v>0</v>
      </c>
      <c r="AI93" s="250">
        <f>_xlfn.XLOOKUP(FMP_Ranking[[#This Row],[FMP ID]],RawData[FMP_ID],RawData[Community Population Served])</f>
        <v>0</v>
      </c>
      <c r="AJ93">
        <f>_xlfn.XLOOKUP(FMP_Ranking[[#This Row],[FMP ID]],RawData[FMP_ID],RawData[Flood Plain Population])</f>
        <v>0</v>
      </c>
      <c r="AK93" s="346">
        <f>_xlfn.XLOOKUP(FMP_Ranking[[#This Row],[FMP ID]],RawData[FMP_ID],RawData[Severity Ranking: Community Need (% Population)])</f>
        <v>0</v>
      </c>
      <c r="AL93" s="252">
        <f>_xlfn.XLOOKUP(FMP_Ranking[[#This Row],[FMP ID]],RawData[FMP_ID],RawData[Score 2])</f>
        <v>0</v>
      </c>
      <c r="AM93">
        <f>_xlfn.XLOOKUP(FMP_Ranking[[#This Row],[FMP ID]],RawData[FMP_ID],RawData['# of Structures Removed from 1% Annual Chance FP])</f>
        <v>0</v>
      </c>
      <c r="AN93">
        <f>_xlfn.XLOOKUP(FMP_Ranking[[#This Row],[FMP ID]],RawData[FMP_ID],RawData[Flood Risk Reduction])</f>
        <v>0</v>
      </c>
      <c r="AO93">
        <f>_xlfn.XLOOKUP(FMP_Ranking[[#This Row],[FMP ID]],RawData[FMP_ID],RawData[[Score 3 ]])</f>
        <v>0</v>
      </c>
      <c r="AP93" s="250">
        <f>_xlfn.XLOOKUP(FMP_Ranking[[#This Row],[FMP ID]],RawData[FMP_ID],RawData['# of Structures with Reduced 1% Annual Chance Flood Risk])</f>
        <v>0</v>
      </c>
      <c r="AQ93">
        <f>_xlfn.XLOOKUP(FMP_Ranking[[#This Row],[FMP ID]],RawData[FMP_ID],RawData[Pre-Project Damage $])</f>
        <v>0</v>
      </c>
      <c r="AR93">
        <f>_xlfn.XLOOKUP(FMP_Ranking[[#This Row],[FMP ID]],RawData[FMP_ID],RawData[Post-Project Damage $])</f>
        <v>0</v>
      </c>
      <c r="AS93">
        <f>_xlfn.XLOOKUP(FMP_Ranking[[#This Row],[FMP ID]],RawData[FMP_ID],RawData[Flood Damage Reduction])</f>
        <v>0</v>
      </c>
      <c r="AT93" s="252">
        <f>_xlfn.XLOOKUP(FMP_Ranking[[#This Row],[FMP ID]],RawData[FMP_ID],RawData[Score 4])</f>
        <v>0</v>
      </c>
      <c r="AU93">
        <f>_xlfn.XLOOKUP(FMP_Ranking[[#This Row],[FMP ID]],RawData[FMP_ID],RawData['# of Critical Faciliites Removed from 1% Annual Chance FP])</f>
        <v>0</v>
      </c>
      <c r="AV93">
        <f>_xlfn.XLOOKUP(FMP_Ranking[[#This Row],[FMP ID]],RawData[FMP_ID],RawData[Reduction in Critical Facilities Flood Risk])</f>
        <v>0</v>
      </c>
      <c r="AW93">
        <f>_xlfn.XLOOKUP(FMP_Ranking[[#This Row],[FMP ID]],RawData[FMP_ID],RawData[Score 5])</f>
        <v>0</v>
      </c>
      <c r="AX93" s="250">
        <f>_xlfn.XLOOKUP(FMP_Ranking[[#This Row],[FMP ID]],RawData[FMP_ID],RawData[Adjusted Injurt Risk (%)])</f>
        <v>0</v>
      </c>
      <c r="AY93">
        <f>_xlfn.XLOOKUP(FMP_Ranking[[#This Row],[FMP ID]],RawData[FMP_ID],RawData[Life and Safety Ranking (Injury/Loss of Life)2])</f>
        <v>0</v>
      </c>
      <c r="AZ93" s="252">
        <f>_xlfn.XLOOKUP(FMP_Ranking[[#This Row],[FMP ID]],RawData[FMP_ID],RawData[Score 6])</f>
        <v>0</v>
      </c>
      <c r="BA93">
        <f>_xlfn.XLOOKUP(FMP_Ranking[[#This Row],[FMP ID]],RawData[FMP_ID],RawData[Water Supply Benefit in Acre-Feet])</f>
        <v>0</v>
      </c>
      <c r="BB93">
        <f>_xlfn.XLOOKUP(FMP_Ranking[[#This Row],[FMP ID]],RawData[FMP_ID],RawData[SourceID])</f>
        <v>0</v>
      </c>
      <c r="BC93">
        <f>_xlfn.XLOOKUP(FMP_Ranking[[#This Row],[FMP ID]],RawData[FMP_ID],RawData[WMS_ID])</f>
        <v>0</v>
      </c>
      <c r="BD93">
        <f>_xlfn.XLOOKUP(FMP_Ranking[[#This Row],[FMP ID]],RawData[FMP_ID],RawData[Water Supply Yield Ranking])</f>
        <v>0</v>
      </c>
      <c r="BE93">
        <f>_xlfn.XLOOKUP(FMP_Ranking[[#This Row],[FMP ID]],RawData[FMP_ID],RawData[Score 7])</f>
        <v>0</v>
      </c>
      <c r="BF93" s="250">
        <f>_xlfn.XLOOKUP(FMP_Ranking[[#This Row],[FMP ID]],RawData[FMP_ID],RawData[SVI])</f>
        <v>0.75</v>
      </c>
      <c r="BG93">
        <f>_xlfn.XLOOKUP(FMP_Ranking[[#This Row],[FMP ID]],RawData[FMP_ID],RawData[Social Vulnerability Ranking])</f>
        <v>0</v>
      </c>
      <c r="BH93" s="252">
        <f>_xlfn.XLOOKUP(FMP_Ranking[[#This Row],[FMP ID]],RawData[FMP_ID],RawData[Score 8])</f>
        <v>0</v>
      </c>
      <c r="BI93">
        <f>_xlfn.XLOOKUP(FMP_Ranking[[#This Row],[FMP ID]],RawData[FMP_ID],RawData[% Nature Based Solution by Cost])</f>
        <v>0</v>
      </c>
      <c r="BJ93">
        <f>_xlfn.XLOOKUP(FMP_Ranking[[#This Row],[FMP ID]],RawData[FMP_ID],RawData[Nature-Based Solutions Ranking])</f>
        <v>0</v>
      </c>
      <c r="BK93">
        <f>_xlfn.XLOOKUP(FMP_Ranking[[#This Row],[FMP ID]],RawData[FMP_ID],RawData[Score 9])</f>
        <v>0</v>
      </c>
      <c r="BL93" s="250">
        <f>_xlfn.XLOOKUP(FMP_Ranking[[#This Row],[FMP ID]],RawData[FMP_ID],RawData[Multiple Benefits Description])</f>
        <v>0</v>
      </c>
      <c r="BM93">
        <f>_xlfn.XLOOKUP(FMP_Ranking[[#This Row],[FMP ID]],RawData[FMP_ID],RawData[Multiple Benefit Ranking])</f>
        <v>0</v>
      </c>
      <c r="BN93" s="252">
        <f>_xlfn.XLOOKUP(FMP_Ranking[[#This Row],[FMP ID]],RawData[FMP_ID],RawData[Score 10])</f>
        <v>0</v>
      </c>
      <c r="BO93">
        <f>_xlfn.XLOOKUP(FMP_Ranking[[#This Row],[FMP ID]],RawData[FMP_ID],RawData[O&amp;M Cost (Annual)])</f>
        <v>0</v>
      </c>
      <c r="BP93">
        <f>_xlfn.XLOOKUP(FMP_Ranking[[#This Row],[FMP ID]],RawData[FMP_ID],RawData[Operations and Maintenance Ranking])</f>
        <v>0</v>
      </c>
      <c r="BQ93">
        <f>_xlfn.XLOOKUP(FMP_Ranking[[#This Row],[FMP ID]],RawData[FMP_ID],RawData[Score 11])</f>
        <v>0</v>
      </c>
      <c r="BR93" s="250">
        <f>_xlfn.XLOOKUP(FMP_Ranking[[#This Row],[FMP ID]],RawData[FMP_ID],RawData[Administrative, Regulatory and Other Obstacle Ranking])</f>
        <v>0</v>
      </c>
      <c r="BS93" s="252">
        <f>_xlfn.XLOOKUP(FMP_Ranking[[#This Row],[FMP ID]],RawData[FMP_ID],RawData[Score 12])</f>
        <v>0</v>
      </c>
      <c r="BT93">
        <f>_xlfn.XLOOKUP(FMP_Ranking[[#This Row],[FMP ID]],RawData[FMP_ID],RawData[Environmental Benefit Ranking])</f>
        <v>0</v>
      </c>
      <c r="BU93">
        <f>_xlfn.XLOOKUP(FMP_Ranking[[#This Row],[FMP ID]],RawData[FMP_ID],RawData[Score 13])</f>
        <v>0</v>
      </c>
      <c r="BV93" s="250">
        <f>_xlfn.XLOOKUP(FMP_Ranking[[#This Row],[FMP ID]],RawData[FMP_ID],RawData[Environmental Impact Ranking])</f>
        <v>0</v>
      </c>
      <c r="BW93" s="252">
        <f>_xlfn.XLOOKUP(FMP_Ranking[[#This Row],[FMP ID]],RawData[FMP_ID],RawData[Score 14])</f>
        <v>0</v>
      </c>
      <c r="BX93">
        <f>_xlfn.XLOOKUP(FMP_Ranking[[#This Row],[FMP ID]],RawData[FMP_ID],RawData[Traffic Count for LWC Project])</f>
        <v>0</v>
      </c>
      <c r="BY93">
        <f>_xlfn.XLOOKUP(FMP_Ranking[[#This Row],[FMP ID]],RawData[FMP_ID],RawData[Mobility Ranking])</f>
        <v>0</v>
      </c>
      <c r="BZ93">
        <f>_xlfn.XLOOKUP(FMP_Ranking[[#This Row],[FMP ID]],RawData[FMP_ID],RawData[Score 15])</f>
        <v>0</v>
      </c>
      <c r="CA93" s="250"/>
      <c r="CB93"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12.950942423401109</v>
      </c>
      <c r="CC93" s="263">
        <f>_xlfn.RANK.EQ(FMP_Ranking[[#This Row],[Weighted Score Based on Normalized Reported Factors]],FMP_Ranking[Weighted Score Based on Normalized Reported Factors],0)</f>
        <v>7</v>
      </c>
      <c r="CD93"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93"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93">
        <f>_xlfn.RANK.EQ(FMP_Ranking[[#This Row],[Project Details Weighted Score]],FMP_Ranking[Project Details Weighted Score],0)</f>
        <v>164</v>
      </c>
      <c r="CG93" s="262">
        <f>FMP_Ranking[[#This Row],[Project Details Weighted Score]]+FMP_Ranking[[#This Row],[Weighted Score Based on Normalized Reported Factors]]</f>
        <v>12.950942423401109</v>
      </c>
      <c r="CH93" s="245">
        <f>_xlfn.RANK.EQ(FMP_Ranking[[#This Row],[Total Score]],FMP_Ranking[Total Score],0)</f>
        <v>87</v>
      </c>
      <c r="CI93"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12.950942423401109</v>
      </c>
      <c r="CJ93" s="239"/>
      <c r="CK93" s="239"/>
      <c r="CT93"/>
    </row>
    <row r="94" spans="1:98" ht="12" customHeight="1" x14ac:dyDescent="0.25">
      <c r="A94" t="s">
        <v>923</v>
      </c>
      <c r="B94">
        <f>_xlfn.XLOOKUP(FMP_Ranking[[#This Row],[FMP ID]],RawData[FMP_ID],RawData[RFPG_NUM])</f>
        <v>5</v>
      </c>
      <c r="C94" t="str">
        <f>_xlfn.XLOOKUP(FMP_Ranking[[#This Row],[FMP ID]],RawData[FMP_ID],RawData[FMP_NAME])</f>
        <v>Bayou Din Detention Basin</v>
      </c>
      <c r="D94" t="str">
        <f>_xlfn.XLOOKUP(FMP_Ranking[[#This Row],[FMP ID]],RawData[FMP_ID],RawData[FMP_DESCR])</f>
        <v>Construct a new detention basin with nearby channel and crossing improvements in the vicinity of Bayou Din.</v>
      </c>
      <c r="E94" s="247">
        <f>_xlfn.XLOOKUP(FMP_Ranking[[#This Row],[FMP ID]],RawData[FMP_ID],RawData[FMP_COST])</f>
        <v>85000000</v>
      </c>
      <c r="F94" s="344" t="str">
        <f>_xlfn.XLOOKUP(FMP_Ranking[[#This Row],[FMP ID]],RawData[FMP_ID],RawData[EMER_NEED])</f>
        <v>Yes</v>
      </c>
      <c r="G94" s="252">
        <f>IF(FMP_Ranking[[#This Row],[Emergency Need Raw]]="Yes",10,0)</f>
        <v>10</v>
      </c>
      <c r="H94" s="245">
        <f>_xlfn.XLOOKUP(FMP_Ranking[[#This Row],[FMP ID]],RawData[FMP_ID],RawData[STRUCT_100])</f>
        <v>534</v>
      </c>
      <c r="I94" s="245">
        <f>_xlfn.XLOOKUP(FMP_Ranking[[#This Row],[FMP ID]],RawData[FMP_ID],RawData[RES_STRUCT100])</f>
        <v>395</v>
      </c>
      <c r="J94">
        <f>_xlfn.XLOOKUP(FMP_Ranking[[#This Row],[FMP ID]],RawData[FMP_ID],RawData[POP100])</f>
        <v>1774</v>
      </c>
      <c r="K94" s="245">
        <f>_xlfn.XLOOKUP(FMP_Ranking[[#This Row],[FMP ID]],RawData[FMP_ID],RawData[CRITFAC100])</f>
        <v>21</v>
      </c>
      <c r="L94">
        <f>_xlfn.XLOOKUP(FMP_Ranking[[#This Row],[FMP ID]],RawData[FMP_ID],RawData[LWC])</f>
        <v>5</v>
      </c>
      <c r="M94" s="245">
        <f>_xlfn.XLOOKUP(FMP_Ranking[[#This Row],[FMP ID]],RawData[FMP_ID],RawData[ROADCLS])</f>
        <v>5</v>
      </c>
      <c r="N94">
        <f>_xlfn.XLOOKUP(FMP_Ranking[[#This Row],[FMP ID]],RawData[FMP_ID],RawData[ROAD_MILES100])</f>
        <v>15.346382141113279</v>
      </c>
      <c r="O94" s="245">
        <f>_xlfn.XLOOKUP(FMP_Ranking[[#This Row],[FMP ID]],RawData[FMP_ID],RawData[FARMACRE100])</f>
        <v>1048.295043945312</v>
      </c>
      <c r="P94">
        <f>_xlfn.XLOOKUP(FMP_Ranking[[#This Row],[FMP ID]],RawData[FMP_ID],RawData[REDSTRUCT100])</f>
        <v>97</v>
      </c>
      <c r="Q94" s="245">
        <f>_xlfn.XLOOKUP(FMP_Ranking[[#This Row],[FMP ID]],RawData[FMP_ID],RawData[REMSTRC100])</f>
        <v>101</v>
      </c>
      <c r="R94" s="258">
        <f>IF(FMP_Ranking[[#This Row],[Structures 100 Raw]]=0,0,(IF(FMP_Ranking[[#This Row],[Removed Structures 100 Raw]]&gt;FMP_Ranking[[#This Row],[Structures 100 Raw]],100,FMP_Ranking[[#This Row],[Removed Structures 100 Raw]]/FMP_Ranking[[#This Row],[Structures 100 Raw]]*100)))</f>
        <v>18.91385767790262</v>
      </c>
      <c r="S94" s="245">
        <f>_xlfn.XLOOKUP(FMP_Ranking[[#This Row],[FMP ID]],RawData[FMP_ID],RawData[REMRESSTRC100])</f>
        <v>41</v>
      </c>
      <c r="T94" s="245">
        <f>_xlfn.XLOOKUP(FMP_Ranking[[#This Row],[FMP ID]],RawData[FMP_ID],RawData[REMPOP100])</f>
        <v>286</v>
      </c>
      <c r="U94">
        <f>_xlfn.XLOOKUP(FMP_Ranking[[#This Row],[FMP ID]],RawData[FMP_ID],RawData[REMCRITFAC100])</f>
        <v>4</v>
      </c>
      <c r="V94" s="245">
        <f>_xlfn.XLOOKUP(FMP_Ranking[[#This Row],[FMP ID]],RawData[FMP_ID],RawData[REMLWC100])</f>
        <v>0</v>
      </c>
      <c r="W94" s="245">
        <f>_xlfn.XLOOKUP(FMP_Ranking[[#This Row],[FMP ID]],RawData[FMP_ID],RawData[REMROADCLS])</f>
        <v>0</v>
      </c>
      <c r="X94">
        <f>_xlfn.XLOOKUP(FMP_Ranking[[#This Row],[FMP ID]],RawData[FMP_ID],RawData[REMRDLEN100])</f>
        <v>0</v>
      </c>
      <c r="Y94" s="245">
        <f>_xlfn.XLOOKUP(FMP_Ranking[[#This Row],[FMP ID]],RawData[FMP_ID],RawData[REMFRMACRE100])</f>
        <v>44.933261871337891</v>
      </c>
      <c r="Z94" s="255">
        <f>_xlfn.XLOOKUP(FMP_Ranking[[#This Row],[FMP ID]],RawData[FMP_ID],RawData[COSTSTRUCT])</f>
        <v>442708.34375</v>
      </c>
      <c r="AA94">
        <f>_xlfn.XLOOKUP(FMP_Ranking[[#This Row],[FMP ID]],RawData[FMP_ID],RawData[NATURE])</f>
        <v>0</v>
      </c>
      <c r="AB94" s="250">
        <f>_xlfn.XLOOKUP(FMP_Ranking[[#This Row],[FMP ID]],RawData[FMP_ID],RawData[BC_RATIO])</f>
        <v>4.9000000953674316</v>
      </c>
      <c r="AC94">
        <f>IF(FMP_Ranking[[#This Row],[BCA Raw]]&gt;1,1,0)</f>
        <v>1</v>
      </c>
      <c r="AD94" s="250" t="str">
        <f>_xlfn.XLOOKUP(FMP_Ranking[[#This Row],[FMP ID]],RawData[FMP_ID],RawData[WATER_SUP])</f>
        <v>No</v>
      </c>
      <c r="AE94" s="257">
        <f>IF(FMP_Ranking[[#This Row],[Water Supply Raw]]="Yes",1,0)</f>
        <v>0</v>
      </c>
      <c r="AF94">
        <f>_xlfn.XLOOKUP(FMP_Ranking[[#This Row],[FMP ID]],RawData[FMP_ID],RawData[Average Flood Depth (100yr)])</f>
        <v>1.4800000190734861</v>
      </c>
      <c r="AG94" s="346">
        <f>_xlfn.XLOOKUP(FMP_Ranking[[#This Row],[FMP ID]],RawData[FMP_ID],RawData[PREPROJLOS])</f>
        <v>0</v>
      </c>
      <c r="AH94">
        <f>_xlfn.XLOOKUP(FMP_Ranking[[#This Row],[FMP ID]],RawData[FMP_ID],RawData[Score 1])</f>
        <v>6</v>
      </c>
      <c r="AI94" s="250">
        <f>_xlfn.XLOOKUP(FMP_Ranking[[#This Row],[FMP ID]],RawData[FMP_ID],RawData[Community Population Served])</f>
        <v>115282</v>
      </c>
      <c r="AJ94">
        <f>_xlfn.XLOOKUP(FMP_Ranking[[#This Row],[FMP ID]],RawData[FMP_ID],RawData[Flood Plain Population])</f>
        <v>1774</v>
      </c>
      <c r="AK94" s="346" t="str">
        <f>_xlfn.XLOOKUP(FMP_Ranking[[#This Row],[FMP ID]],RawData[FMP_ID],RawData[Severity Ranking: Community Need (% Population)])</f>
        <v>&lt;25% of project community affected</v>
      </c>
      <c r="AL94" s="252">
        <f>_xlfn.XLOOKUP(FMP_Ranking[[#This Row],[FMP ID]],RawData[FMP_ID],RawData[Score 2])</f>
        <v>1</v>
      </c>
      <c r="AM94">
        <f>_xlfn.XLOOKUP(FMP_Ranking[[#This Row],[FMP ID]],RawData[FMP_ID],RawData['# of Structures Removed from 1% Annual Chance FP])</f>
        <v>101</v>
      </c>
      <c r="AN94" t="str">
        <f>_xlfn.XLOOKUP(FMP_Ranking[[#This Row],[FMP ID]],RawData[FMP_ID],RawData[Flood Risk Reduction])</f>
        <v>Reduced risk to &lt;50% of structures in floodplain</v>
      </c>
      <c r="AO94">
        <f>_xlfn.XLOOKUP(FMP_Ranking[[#This Row],[FMP ID]],RawData[FMP_ID],RawData[[Score 3 ]])</f>
        <v>4</v>
      </c>
      <c r="AP94" s="250">
        <f>_xlfn.XLOOKUP(FMP_Ranking[[#This Row],[FMP ID]],RawData[FMP_ID],RawData['# of Structures with Reduced 1% Annual Chance Flood Risk])</f>
        <v>97</v>
      </c>
      <c r="AQ94">
        <f>_xlfn.XLOOKUP(FMP_Ranking[[#This Row],[FMP ID]],RawData[FMP_ID],RawData[Pre-Project Damage $])</f>
        <v>0</v>
      </c>
      <c r="AR94">
        <f>_xlfn.XLOOKUP(FMP_Ranking[[#This Row],[FMP ID]],RawData[FMP_ID],RawData[Post-Project Damage $])</f>
        <v>0</v>
      </c>
      <c r="AS94" t="str">
        <f>_xlfn.XLOOKUP(FMP_Ranking[[#This Row],[FMP ID]],RawData[FMP_ID],RawData[Flood Damage Reduction])</f>
        <v>Flood damage reduction &lt; 25%</v>
      </c>
      <c r="AT94" s="252">
        <f>_xlfn.XLOOKUP(FMP_Ranking[[#This Row],[FMP ID]],RawData[FMP_ID],RawData[Score 4])</f>
        <v>2</v>
      </c>
      <c r="AU94">
        <f>_xlfn.XLOOKUP(FMP_Ranking[[#This Row],[FMP ID]],RawData[FMP_ID],RawData['# of Critical Faciliites Removed from 1% Annual Chance FP])</f>
        <v>4</v>
      </c>
      <c r="AV94" t="str">
        <f>_xlfn.XLOOKUP(FMP_Ranking[[#This Row],[FMP ID]],RawData[FMP_ID],RawData[Reduction in Critical Facilities Flood Risk])</f>
        <v>Reduced risk for &lt;10% of critical facilities in floodplain</v>
      </c>
      <c r="AW94">
        <f>_xlfn.XLOOKUP(FMP_Ranking[[#This Row],[FMP ID]],RawData[FMP_ID],RawData[Score 5])</f>
        <v>1</v>
      </c>
      <c r="AX94" s="250">
        <f>_xlfn.XLOOKUP(FMP_Ranking[[#This Row],[FMP ID]],RawData[FMP_ID],RawData[Adjusted Injurt Risk (%)])</f>
        <v>0</v>
      </c>
      <c r="AY94">
        <f>_xlfn.XLOOKUP(FMP_Ranking[[#This Row],[FMP ID]],RawData[FMP_ID],RawData[Life and Safety Ranking (Injury/Loss of Life)2])</f>
        <v>0</v>
      </c>
      <c r="AZ94" s="252">
        <f>_xlfn.XLOOKUP(FMP_Ranking[[#This Row],[FMP ID]],RawData[FMP_ID],RawData[Score 6])</f>
        <v>0</v>
      </c>
      <c r="BA94">
        <f>_xlfn.XLOOKUP(FMP_Ranking[[#This Row],[FMP ID]],RawData[FMP_ID],RawData[Water Supply Benefit in Acre-Feet])</f>
        <v>0</v>
      </c>
      <c r="BB94">
        <f>_xlfn.XLOOKUP(FMP_Ranking[[#This Row],[FMP ID]],RawData[FMP_ID],RawData[SourceID])</f>
        <v>0</v>
      </c>
      <c r="BC94">
        <f>_xlfn.XLOOKUP(FMP_Ranking[[#This Row],[FMP ID]],RawData[FMP_ID],RawData[WMS_ID])</f>
        <v>0</v>
      </c>
      <c r="BD94" t="str">
        <f>_xlfn.XLOOKUP(FMP_Ranking[[#This Row],[FMP ID]],RawData[FMP_ID],RawData[Water Supply Yield Ranking])</f>
        <v>No impact on water supply</v>
      </c>
      <c r="BE94">
        <f>_xlfn.XLOOKUP(FMP_Ranking[[#This Row],[FMP ID]],RawData[FMP_ID],RawData[Score 7])</f>
        <v>0</v>
      </c>
      <c r="BF94" s="250">
        <f>_xlfn.XLOOKUP(FMP_Ranking[[#This Row],[FMP ID]],RawData[FMP_ID],RawData[SVI])</f>
        <v>0.21314375102519989</v>
      </c>
      <c r="BG94" t="str">
        <f>_xlfn.XLOOKUP(FMP_Ranking[[#This Row],[FMP ID]],RawData[FMP_ID],RawData[Social Vulnerability Ranking])</f>
        <v>SVI between 0.01-0.25 (low vulnerability)</v>
      </c>
      <c r="BH94" s="252">
        <f>_xlfn.XLOOKUP(FMP_Ranking[[#This Row],[FMP ID]],RawData[FMP_ID],RawData[Score 8])</f>
        <v>1</v>
      </c>
      <c r="BI94">
        <f>_xlfn.XLOOKUP(FMP_Ranking[[#This Row],[FMP ID]],RawData[FMP_ID],RawData[% Nature Based Solution by Cost])</f>
        <v>0</v>
      </c>
      <c r="BJ94" t="str">
        <f>_xlfn.XLOOKUP(FMP_Ranking[[#This Row],[FMP ID]],RawData[FMP_ID],RawData[Nature-Based Solutions Ranking])</f>
        <v>&lt;25% of the project cost is nature-based</v>
      </c>
      <c r="BK94">
        <f>_xlfn.XLOOKUP(FMP_Ranking[[#This Row],[FMP ID]],RawData[FMP_ID],RawData[Score 9])</f>
        <v>1</v>
      </c>
      <c r="BL94" s="250" t="str">
        <f>_xlfn.XLOOKUP(FMP_Ranking[[#This Row],[FMP ID]],RawData[FMP_ID],RawData[Multiple Benefits Description])</f>
        <v>Annual ecosystem services benefits of $20,673,627.</v>
      </c>
      <c r="BM94" t="str">
        <f>_xlfn.XLOOKUP(FMP_Ranking[[#This Row],[FMP ID]],RawData[FMP_ID],RawData[Multiple Benefit Ranking])</f>
        <v>Project delivers benefits in 3 wider benefit categories</v>
      </c>
      <c r="BN94" s="252">
        <f>_xlfn.XLOOKUP(FMP_Ranking[[#This Row],[FMP ID]],RawData[FMP_ID],RawData[Score 10])</f>
        <v>7</v>
      </c>
      <c r="BO94">
        <f>_xlfn.XLOOKUP(FMP_Ranking[[#This Row],[FMP ID]],RawData[FMP_ID],RawData[O&amp;M Cost (Annual)])</f>
        <v>15000</v>
      </c>
      <c r="BP94" t="str">
        <f>_xlfn.XLOOKUP(FMP_Ranking[[#This Row],[FMP ID]],RawData[FMP_ID],RawData[Operations and Maintenance Ranking])</f>
        <v>Project requires regular, ongoing operation and maintenance; and/or O&amp;M requirements are well defined (Regular);</v>
      </c>
      <c r="BQ94">
        <f>_xlfn.XLOOKUP(FMP_Ranking[[#This Row],[FMP ID]],RawData[FMP_ID],RawData[Score 11])</f>
        <v>7</v>
      </c>
      <c r="BR94" s="250" t="str">
        <f>_xlfn.XLOOKUP(FMP_Ranking[[#This Row],[FMP ID]],RawData[FMP_ID],RawData[Administrative, Regulatory and Other Obstacle Ranking])</f>
        <v>Project has a typical number of administrative, regulatory and limitations / requirements</v>
      </c>
      <c r="BS94" s="252">
        <f>_xlfn.XLOOKUP(FMP_Ranking[[#This Row],[FMP ID]],RawData[FMP_ID],RawData[Score 12])</f>
        <v>6</v>
      </c>
      <c r="BT94" t="str">
        <f>_xlfn.XLOOKUP(FMP_Ranking[[#This Row],[FMP ID]],RawData[FMP_ID],RawData[Environmental Benefit Ranking])</f>
        <v xml:space="preserve">Project will deliver a moderate level of environmental benefits (2-3 categories) </v>
      </c>
      <c r="BU94">
        <f>_xlfn.XLOOKUP(FMP_Ranking[[#This Row],[FMP ID]],RawData[FMP_ID],RawData[Score 13])</f>
        <v>6</v>
      </c>
      <c r="BV94" s="250" t="str">
        <f>_xlfn.XLOOKUP(FMP_Ranking[[#This Row],[FMP ID]],RawData[FMP_ID],RawData[Environmental Impact Ranking])</f>
        <v>Project has no adverse environmental impacts</v>
      </c>
      <c r="BW94" s="252">
        <f>_xlfn.XLOOKUP(FMP_Ranking[[#This Row],[FMP ID]],RawData[FMP_ID],RawData[Score 14])</f>
        <v>10</v>
      </c>
      <c r="BX94">
        <f>_xlfn.XLOOKUP(FMP_Ranking[[#This Row],[FMP ID]],RawData[FMP_ID],RawData[Traffic Count for LWC Project])</f>
        <v>0</v>
      </c>
      <c r="BY94"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94">
        <f>_xlfn.XLOOKUP(FMP_Ranking[[#This Row],[FMP ID]],RawData[FMP_ID],RawData[Score 15])</f>
        <v>4</v>
      </c>
      <c r="CA94" s="250"/>
      <c r="CB94"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3.1534470511011481</v>
      </c>
      <c r="CC94" s="263">
        <f>_xlfn.RANK.EQ(FMP_Ranking[[#This Row],[Weighted Score Based on Normalized Reported Factors]],FMP_Ranking[Weighted Score Based on Normalized Reported Factors],0)</f>
        <v>90</v>
      </c>
      <c r="CD94"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56</v>
      </c>
      <c r="CE94"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9.75</v>
      </c>
      <c r="CF94">
        <f>_xlfn.RANK.EQ(FMP_Ranking[[#This Row],[Project Details Weighted Score]],FMP_Ranking[Project Details Weighted Score],0)</f>
        <v>78</v>
      </c>
      <c r="CG94" s="262">
        <f>FMP_Ranking[[#This Row],[Project Details Weighted Score]]+FMP_Ranking[[#This Row],[Weighted Score Based on Normalized Reported Factors]]</f>
        <v>12.903447051101148</v>
      </c>
      <c r="CH94" s="245">
        <f>_xlfn.RANK.EQ(FMP_Ranking[[#This Row],[Total Score]],FMP_Ranking[Total Score],0)</f>
        <v>88</v>
      </c>
      <c r="CI94"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3.1534470511011481</v>
      </c>
      <c r="CJ94" s="239"/>
      <c r="CK94" s="239"/>
      <c r="CT94"/>
    </row>
    <row r="95" spans="1:98" ht="12" customHeight="1" x14ac:dyDescent="0.25">
      <c r="A95" t="s">
        <v>1924</v>
      </c>
      <c r="B95">
        <f>_xlfn.XLOOKUP(FMP_Ranking[[#This Row],[FMP ID]],RawData[FMP_ID],RawData[RFPG_NUM])</f>
        <v>14</v>
      </c>
      <c r="C95" t="str">
        <f>_xlfn.XLOOKUP(FMP_Ranking[[#This Row],[FMP ID]],RawData[FMP_ID],RawData[FMP_NAME])</f>
        <v>NE3B</v>
      </c>
      <c r="D95" t="str">
        <f>_xlfn.XLOOKUP(FMP_Ranking[[#This Row],[FMP ID]],RawData[FMP_ID],RawData[FMP_DESCR])</f>
        <v>Alcan Pond: new catch basin to capture FP15 upstream</v>
      </c>
      <c r="E95" s="247">
        <f>_xlfn.XLOOKUP(FMP_Ranking[[#This Row],[FMP ID]],RawData[FMP_ID],RawData[FMP_COST])</f>
        <v>21234000</v>
      </c>
      <c r="F95" s="344" t="str">
        <f>_xlfn.XLOOKUP(FMP_Ranking[[#This Row],[FMP ID]],RawData[FMP_ID],RawData[EMER_NEED])</f>
        <v>No</v>
      </c>
      <c r="G95" s="252">
        <f>IF(FMP_Ranking[[#This Row],[Emergency Need Raw]]="Yes",10,0)</f>
        <v>0</v>
      </c>
      <c r="H95" s="245">
        <f>_xlfn.XLOOKUP(FMP_Ranking[[#This Row],[FMP ID]],RawData[FMP_ID],RawData[STRUCT_100])</f>
        <v>136</v>
      </c>
      <c r="I95" s="245">
        <f>_xlfn.XLOOKUP(FMP_Ranking[[#This Row],[FMP ID]],RawData[FMP_ID],RawData[RES_STRUCT100])</f>
        <v>107</v>
      </c>
      <c r="J95">
        <f>_xlfn.XLOOKUP(FMP_Ranking[[#This Row],[FMP ID]],RawData[FMP_ID],RawData[POP100])</f>
        <v>615</v>
      </c>
      <c r="K95" s="245">
        <f>_xlfn.XLOOKUP(FMP_Ranking[[#This Row],[FMP ID]],RawData[FMP_ID],RawData[CRITFAC100])</f>
        <v>1</v>
      </c>
      <c r="L95">
        <f>_xlfn.XLOOKUP(FMP_Ranking[[#This Row],[FMP ID]],RawData[FMP_ID],RawData[LWC])</f>
        <v>0</v>
      </c>
      <c r="M95" s="245">
        <f>_xlfn.XLOOKUP(FMP_Ranking[[#This Row],[FMP ID]],RawData[FMP_ID],RawData[ROADCLS])</f>
        <v>34</v>
      </c>
      <c r="N95">
        <f>_xlfn.XLOOKUP(FMP_Ranking[[#This Row],[FMP ID]],RawData[FMP_ID],RawData[ROAD_MILES100])</f>
        <v>3.9440000057220459</v>
      </c>
      <c r="O95" s="245">
        <f>_xlfn.XLOOKUP(FMP_Ranking[[#This Row],[FMP ID]],RawData[FMP_ID],RawData[FARMACRE100])</f>
        <v>0</v>
      </c>
      <c r="P95">
        <f>_xlfn.XLOOKUP(FMP_Ranking[[#This Row],[FMP ID]],RawData[FMP_ID],RawData[REDSTRUCT100])</f>
        <v>119</v>
      </c>
      <c r="Q95" s="245">
        <f>_xlfn.XLOOKUP(FMP_Ranking[[#This Row],[FMP ID]],RawData[FMP_ID],RawData[REMSTRC100])</f>
        <v>54</v>
      </c>
      <c r="R95" s="258">
        <f>IF(FMP_Ranking[[#This Row],[Structures 100 Raw]]=0,0,(IF(FMP_Ranking[[#This Row],[Removed Structures 100 Raw]]&gt;FMP_Ranking[[#This Row],[Structures 100 Raw]],100,FMP_Ranking[[#This Row],[Removed Structures 100 Raw]]/FMP_Ranking[[#This Row],[Structures 100 Raw]]*100)))</f>
        <v>39.705882352941174</v>
      </c>
      <c r="S95" s="245">
        <f>_xlfn.XLOOKUP(FMP_Ranking[[#This Row],[FMP ID]],RawData[FMP_ID],RawData[REMRESSTRC100])</f>
        <v>104</v>
      </c>
      <c r="T95" s="245">
        <f>_xlfn.XLOOKUP(FMP_Ranking[[#This Row],[FMP ID]],RawData[FMP_ID],RawData[REMPOP100])</f>
        <v>167</v>
      </c>
      <c r="U95">
        <f>_xlfn.XLOOKUP(FMP_Ranking[[#This Row],[FMP ID]],RawData[FMP_ID],RawData[REMCRITFAC100])</f>
        <v>0</v>
      </c>
      <c r="V95" s="245">
        <f>_xlfn.XLOOKUP(FMP_Ranking[[#This Row],[FMP ID]],RawData[FMP_ID],RawData[REMLWC100])</f>
        <v>0</v>
      </c>
      <c r="W95" s="245">
        <f>_xlfn.XLOOKUP(FMP_Ranking[[#This Row],[FMP ID]],RawData[FMP_ID],RawData[REMROADCLS])</f>
        <v>8</v>
      </c>
      <c r="X95">
        <f>_xlfn.XLOOKUP(FMP_Ranking[[#This Row],[FMP ID]],RawData[FMP_ID],RawData[REMRDLEN100])</f>
        <v>1</v>
      </c>
      <c r="Y95" s="245">
        <f>_xlfn.XLOOKUP(FMP_Ranking[[#This Row],[FMP ID]],RawData[FMP_ID],RawData[REMFRMACRE100])</f>
        <v>0</v>
      </c>
      <c r="Z95" s="255">
        <f>_xlfn.XLOOKUP(FMP_Ranking[[#This Row],[FMP ID]],RawData[FMP_ID],RawData[COSTSTRUCT])</f>
        <v>393222</v>
      </c>
      <c r="AA95">
        <f>_xlfn.XLOOKUP(FMP_Ranking[[#This Row],[FMP ID]],RawData[FMP_ID],RawData[NATURE])</f>
        <v>0</v>
      </c>
      <c r="AB95" s="250">
        <f>_xlfn.XLOOKUP(FMP_Ranking[[#This Row],[FMP ID]],RawData[FMP_ID],RawData[BC_RATIO])</f>
        <v>0.10000000149011611</v>
      </c>
      <c r="AC95">
        <f>IF(FMP_Ranking[[#This Row],[BCA Raw]]&gt;1,1,0)</f>
        <v>0</v>
      </c>
      <c r="AD95" s="250" t="str">
        <f>_xlfn.XLOOKUP(FMP_Ranking[[#This Row],[FMP ID]],RawData[FMP_ID],RawData[WATER_SUP])</f>
        <v>No</v>
      </c>
      <c r="AE95" s="257">
        <f>IF(FMP_Ranking[[#This Row],[Water Supply Raw]]="Yes",1,0)</f>
        <v>0</v>
      </c>
      <c r="AF95">
        <f>_xlfn.XLOOKUP(FMP_Ranking[[#This Row],[FMP ID]],RawData[FMP_ID],RawData[Average Flood Depth (100yr)])</f>
        <v>0.70399999618530273</v>
      </c>
      <c r="AG95" s="346" t="str">
        <f>_xlfn.XLOOKUP(FMP_Ranking[[#This Row],[FMP ID]],RawData[FMP_ID],RawData[PREPROJLOS])</f>
        <v>&lt;1% annual chance</v>
      </c>
      <c r="AH95">
        <f>_xlfn.XLOOKUP(FMP_Ranking[[#This Row],[FMP ID]],RawData[FMP_ID],RawData[Score 1])</f>
        <v>4</v>
      </c>
      <c r="AI95" s="250">
        <f>_xlfn.XLOOKUP(FMP_Ranking[[#This Row],[FMP ID]],RawData[FMP_ID],RawData[Community Population Served])</f>
        <v>678815</v>
      </c>
      <c r="AJ95">
        <f>_xlfn.XLOOKUP(FMP_Ranking[[#This Row],[FMP ID]],RawData[FMP_ID],RawData[Flood Plain Population])</f>
        <v>615</v>
      </c>
      <c r="AK95" s="346" t="str">
        <f>_xlfn.XLOOKUP(FMP_Ranking[[#This Row],[FMP ID]],RawData[FMP_ID],RawData[Severity Ranking: Community Need (% Population)])</f>
        <v>&lt;25% of project community affected</v>
      </c>
      <c r="AL95" s="252">
        <f>_xlfn.XLOOKUP(FMP_Ranking[[#This Row],[FMP ID]],RawData[FMP_ID],RawData[Score 2])</f>
        <v>1</v>
      </c>
      <c r="AM95">
        <f>_xlfn.XLOOKUP(FMP_Ranking[[#This Row],[FMP ID]],RawData[FMP_ID],RawData['# of Structures Removed from 1% Annual Chance FP])</f>
        <v>54</v>
      </c>
      <c r="AN95" t="str">
        <f>_xlfn.XLOOKUP(FMP_Ranking[[#This Row],[FMP ID]],RawData[FMP_ID],RawData[Flood Risk Reduction])</f>
        <v>Reduced risk to &lt;50% of structures in floodplain</v>
      </c>
      <c r="AO95">
        <f>_xlfn.XLOOKUP(FMP_Ranking[[#This Row],[FMP ID]],RawData[FMP_ID],RawData[[Score 3 ]])</f>
        <v>4</v>
      </c>
      <c r="AP95" s="250">
        <f>_xlfn.XLOOKUP(FMP_Ranking[[#This Row],[FMP ID]],RawData[FMP_ID],RawData['# of Structures with Reduced 1% Annual Chance Flood Risk])</f>
        <v>98</v>
      </c>
      <c r="AQ95">
        <f>_xlfn.XLOOKUP(FMP_Ranking[[#This Row],[FMP ID]],RawData[FMP_ID],RawData[Pre-Project Damage $])</f>
        <v>7162934.5</v>
      </c>
      <c r="AR95">
        <f>_xlfn.XLOOKUP(FMP_Ranking[[#This Row],[FMP ID]],RawData[FMP_ID],RawData[Post-Project Damage $])</f>
        <v>3198310</v>
      </c>
      <c r="AS95" t="str">
        <f>_xlfn.XLOOKUP(FMP_Ranking[[#This Row],[FMP ID]],RawData[FMP_ID],RawData[Flood Damage Reduction])</f>
        <v>Flood Damage Reduction &gt; 50%</v>
      </c>
      <c r="AT95" s="252">
        <f>_xlfn.XLOOKUP(FMP_Ranking[[#This Row],[FMP ID]],RawData[FMP_ID],RawData[Score 4])</f>
        <v>6</v>
      </c>
      <c r="AU95">
        <f>_xlfn.XLOOKUP(FMP_Ranking[[#This Row],[FMP ID]],RawData[FMP_ID],RawData['# of Critical Faciliites Removed from 1% Annual Chance FP])</f>
        <v>0</v>
      </c>
      <c r="AV95">
        <f>_xlfn.XLOOKUP(FMP_Ranking[[#This Row],[FMP ID]],RawData[FMP_ID],RawData[Reduction in Critical Facilities Flood Risk])</f>
        <v>0</v>
      </c>
      <c r="AW95">
        <f>_xlfn.XLOOKUP(FMP_Ranking[[#This Row],[FMP ID]],RawData[FMP_ID],RawData[Score 5])</f>
        <v>0</v>
      </c>
      <c r="AX95" s="250">
        <f>_xlfn.XLOOKUP(FMP_Ranking[[#This Row],[FMP ID]],RawData[FMP_ID],RawData[Adjusted Injurt Risk (%)])</f>
        <v>8.9580707550048828</v>
      </c>
      <c r="AY95" t="str">
        <f>_xlfn.XLOOKUP(FMP_Ranking[[#This Row],[FMP ID]],RawData[FMP_ID],RawData[Life and Safety Ranking (Injury/Loss of Life)2])</f>
        <v>Life/injury risk percentage &lt;20%</v>
      </c>
      <c r="AZ95" s="252">
        <f>_xlfn.XLOOKUP(FMP_Ranking[[#This Row],[FMP ID]],RawData[FMP_ID],RawData[Score 6])</f>
        <v>0</v>
      </c>
      <c r="BA95">
        <f>_xlfn.XLOOKUP(FMP_Ranking[[#This Row],[FMP ID]],RawData[FMP_ID],RawData[Water Supply Benefit in Acre-Feet])</f>
        <v>0</v>
      </c>
      <c r="BB95">
        <f>_xlfn.XLOOKUP(FMP_Ranking[[#This Row],[FMP ID]],RawData[FMP_ID],RawData[SourceID])</f>
        <v>0</v>
      </c>
      <c r="BC95">
        <f>_xlfn.XLOOKUP(FMP_Ranking[[#This Row],[FMP ID]],RawData[FMP_ID],RawData[WMS_ID])</f>
        <v>0</v>
      </c>
      <c r="BD95" t="str">
        <f>_xlfn.XLOOKUP(FMP_Ranking[[#This Row],[FMP ID]],RawData[FMP_ID],RawData[Water Supply Yield Ranking])</f>
        <v>No impact on water supply</v>
      </c>
      <c r="BE95">
        <f>_xlfn.XLOOKUP(FMP_Ranking[[#This Row],[FMP ID]],RawData[FMP_ID],RawData[Score 7])</f>
        <v>0</v>
      </c>
      <c r="BF95" s="250">
        <f>_xlfn.XLOOKUP(FMP_Ranking[[#This Row],[FMP ID]],RawData[FMP_ID],RawData[SVI])</f>
        <v>0.77899998426437378</v>
      </c>
      <c r="BG95" t="str">
        <f>_xlfn.XLOOKUP(FMP_Ranking[[#This Row],[FMP ID]],RawData[FMP_ID],RawData[Social Vulnerability Ranking])</f>
        <v>SVI between 0.75-1.00 (high vulnerability)</v>
      </c>
      <c r="BH95" s="252">
        <f>_xlfn.XLOOKUP(FMP_Ranking[[#This Row],[FMP ID]],RawData[FMP_ID],RawData[Score 8])</f>
        <v>10</v>
      </c>
      <c r="BI95">
        <f>_xlfn.XLOOKUP(FMP_Ranking[[#This Row],[FMP ID]],RawData[FMP_ID],RawData[% Nature Based Solution by Cost])</f>
        <v>0</v>
      </c>
      <c r="BJ95">
        <f>_xlfn.XLOOKUP(FMP_Ranking[[#This Row],[FMP ID]],RawData[FMP_ID],RawData[Nature-Based Solutions Ranking])</f>
        <v>0</v>
      </c>
      <c r="BK95">
        <f>_xlfn.XLOOKUP(FMP_Ranking[[#This Row],[FMP ID]],RawData[FMP_ID],RawData[Score 9])</f>
        <v>0</v>
      </c>
      <c r="BL95" s="250">
        <f>_xlfn.XLOOKUP(FMP_Ranking[[#This Row],[FMP ID]],RawData[FMP_ID],RawData[Multiple Benefits Description])</f>
        <v>0</v>
      </c>
      <c r="BM95" t="str">
        <f>_xlfn.XLOOKUP(FMP_Ranking[[#This Row],[FMP ID]],RawData[FMP_ID],RawData[Multiple Benefit Ranking])</f>
        <v>Project delivers benefits in only 1 wider benefit category</v>
      </c>
      <c r="BN95" s="252">
        <f>_xlfn.XLOOKUP(FMP_Ranking[[#This Row],[FMP ID]],RawData[FMP_ID],RawData[Score 10])</f>
        <v>1</v>
      </c>
      <c r="BO95">
        <f>_xlfn.XLOOKUP(FMP_Ranking[[#This Row],[FMP ID]],RawData[FMP_ID],RawData[O&amp;M Cost (Annual)])</f>
        <v>5000</v>
      </c>
      <c r="BP95" t="str">
        <f>_xlfn.XLOOKUP(FMP_Ranking[[#This Row],[FMP ID]],RawData[FMP_ID],RawData[Operations and Maintenance Ranking])</f>
        <v>Project requires regular, ongoing operation and maintenance; and/or O&amp;M requirements are well defined (Regular)</v>
      </c>
      <c r="BQ95">
        <f>_xlfn.XLOOKUP(FMP_Ranking[[#This Row],[FMP ID]],RawData[FMP_ID],RawData[Score 11])</f>
        <v>7</v>
      </c>
      <c r="BR95" s="250" t="str">
        <f>_xlfn.XLOOKUP(FMP_Ranking[[#This Row],[FMP ID]],RawData[FMP_ID],RawData[Administrative, Regulatory and Other Obstacle Ranking])</f>
        <v>Project has few administrative, regulatory and implementation limitations / requirements</v>
      </c>
      <c r="BS95" s="252">
        <f>_xlfn.XLOOKUP(FMP_Ranking[[#This Row],[FMP ID]],RawData[FMP_ID],RawData[Score 12])</f>
        <v>10</v>
      </c>
      <c r="BT95" t="str">
        <f>_xlfn.XLOOKUP(FMP_Ranking[[#This Row],[FMP ID]],RawData[FMP_ID],RawData[Environmental Benefit Ranking])</f>
        <v>Project will deliver a low level of environmental benefits (benefits in only 1 category)</v>
      </c>
      <c r="BU95">
        <f>_xlfn.XLOOKUP(FMP_Ranking[[#This Row],[FMP ID]],RawData[FMP_ID],RawData[Score 13])</f>
        <v>3</v>
      </c>
      <c r="BV95" s="250" t="str">
        <f>_xlfn.XLOOKUP(FMP_Ranking[[#This Row],[FMP ID]],RawData[FMP_ID],RawData[Environmental Impact Ranking])</f>
        <v xml:space="preserve">Project has no adverse environmental impacts </v>
      </c>
      <c r="BW95" s="252">
        <f>_xlfn.XLOOKUP(FMP_Ranking[[#This Row],[FMP ID]],RawData[FMP_ID],RawData[Score 14])</f>
        <v>10</v>
      </c>
      <c r="BX95">
        <f>_xlfn.XLOOKUP(FMP_Ranking[[#This Row],[FMP ID]],RawData[FMP_ID],RawData[Traffic Count for LWC Project])</f>
        <v>0</v>
      </c>
      <c r="BY95" t="str">
        <f>_xlfn.XLOOKUP(FMP_Ranking[[#This Row],[FMP ID]],RawData[FMP_ID],RawData[Mobility Ranking])</f>
        <v>Project provides no change to major, minor, or emergency access routes in the project area.</v>
      </c>
      <c r="BZ95">
        <f>_xlfn.XLOOKUP(FMP_Ranking[[#This Row],[FMP ID]],RawData[FMP_ID],RawData[Score 15])</f>
        <v>0</v>
      </c>
      <c r="CA95" s="250"/>
      <c r="CB95"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4.1245882820623052</v>
      </c>
      <c r="CC95" s="263">
        <f>_xlfn.RANK.EQ(FMP_Ranking[[#This Row],[Weighted Score Based on Normalized Reported Factors]],FMP_Ranking[Weighted Score Based on Normalized Reported Factors],0)</f>
        <v>82</v>
      </c>
      <c r="CD95"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56</v>
      </c>
      <c r="CE95"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8.7500000000000018</v>
      </c>
      <c r="CF95">
        <f>_xlfn.RANK.EQ(FMP_Ranking[[#This Row],[Project Details Weighted Score]],FMP_Ranking[Project Details Weighted Score],0)</f>
        <v>93</v>
      </c>
      <c r="CG95" s="262">
        <f>FMP_Ranking[[#This Row],[Project Details Weighted Score]]+FMP_Ranking[[#This Row],[Weighted Score Based on Normalized Reported Factors]]</f>
        <v>12.874588282062307</v>
      </c>
      <c r="CH95" s="245">
        <f>_xlfn.RANK.EQ(FMP_Ranking[[#This Row],[Total Score]],FMP_Ranking[Total Score],0)</f>
        <v>89</v>
      </c>
      <c r="CI95"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4.1245882820623052</v>
      </c>
      <c r="CJ95" s="239"/>
      <c r="CK95" s="239"/>
      <c r="CT95"/>
    </row>
    <row r="96" spans="1:98" ht="12" customHeight="1" x14ac:dyDescent="0.25">
      <c r="A96" t="s">
        <v>1273</v>
      </c>
      <c r="B96">
        <f>_xlfn.XLOOKUP(FMP_Ranking[[#This Row],[FMP ID]],RawData[FMP_ID],RawData[RFPG_NUM])</f>
        <v>10</v>
      </c>
      <c r="C96" t="str">
        <f>_xlfn.XLOOKUP(FMP_Ranking[[#This Row],[FMP ID]],RawData[FMP_ID],RawData[FMP_NAME])</f>
        <v>Alum Creek - Cardinal Drive Improvements (Tributary 87)</v>
      </c>
      <c r="D96" t="str">
        <f>_xlfn.XLOOKUP(FMP_Ranking[[#This Row],[FMP ID]],RawData[FMP_ID],RawData[FMP_DESCR])</f>
        <v>3 box culverts: 8x6, 100 LF raised roadway and channel widening</v>
      </c>
      <c r="E96" s="247">
        <f>_xlfn.XLOOKUP(FMP_Ranking[[#This Row],[FMP ID]],RawData[FMP_ID],RawData[FMP_COST])</f>
        <v>352000</v>
      </c>
      <c r="F96" s="344" t="str">
        <f>_xlfn.XLOOKUP(FMP_Ranking[[#This Row],[FMP ID]],RawData[FMP_ID],RawData[EMER_NEED])</f>
        <v>No</v>
      </c>
      <c r="G96" s="252">
        <f>IF(FMP_Ranking[[#This Row],[Emergency Need Raw]]="Yes",10,0)</f>
        <v>0</v>
      </c>
      <c r="H96" s="245">
        <f>_xlfn.XLOOKUP(FMP_Ranking[[#This Row],[FMP ID]],RawData[FMP_ID],RawData[STRUCT_100])</f>
        <v>1</v>
      </c>
      <c r="I96" s="245">
        <f>_xlfn.XLOOKUP(FMP_Ranking[[#This Row],[FMP ID]],RawData[FMP_ID],RawData[RES_STRUCT100])</f>
        <v>1</v>
      </c>
      <c r="J96">
        <f>_xlfn.XLOOKUP(FMP_Ranking[[#This Row],[FMP ID]],RawData[FMP_ID],RawData[POP100])</f>
        <v>2</v>
      </c>
      <c r="K96" s="245">
        <f>_xlfn.XLOOKUP(FMP_Ranking[[#This Row],[FMP ID]],RawData[FMP_ID],RawData[CRITFAC100])</f>
        <v>0</v>
      </c>
      <c r="L96">
        <f>_xlfn.XLOOKUP(FMP_Ranking[[#This Row],[FMP ID]],RawData[FMP_ID],RawData[LWC])</f>
        <v>0</v>
      </c>
      <c r="M96" s="245">
        <f>_xlfn.XLOOKUP(FMP_Ranking[[#This Row],[FMP ID]],RawData[FMP_ID],RawData[ROADCLS])</f>
        <v>0</v>
      </c>
      <c r="N96">
        <f>_xlfn.XLOOKUP(FMP_Ranking[[#This Row],[FMP ID]],RawData[FMP_ID],RawData[ROAD_MILES100])</f>
        <v>2.4485314264893528E-2</v>
      </c>
      <c r="O96" s="245">
        <f>_xlfn.XLOOKUP(FMP_Ranking[[#This Row],[FMP ID]],RawData[FMP_ID],RawData[FARMACRE100])</f>
        <v>14.000630378723139</v>
      </c>
      <c r="P96">
        <f>_xlfn.XLOOKUP(FMP_Ranking[[#This Row],[FMP ID]],RawData[FMP_ID],RawData[REDSTRUCT100])</f>
        <v>0</v>
      </c>
      <c r="Q96" s="245">
        <f>_xlfn.XLOOKUP(FMP_Ranking[[#This Row],[FMP ID]],RawData[FMP_ID],RawData[REMSTRC100])</f>
        <v>0</v>
      </c>
      <c r="R96" s="258">
        <f>IF(FMP_Ranking[[#This Row],[Structures 100 Raw]]=0,0,(IF(FMP_Ranking[[#This Row],[Removed Structures 100 Raw]]&gt;FMP_Ranking[[#This Row],[Structures 100 Raw]],100,FMP_Ranking[[#This Row],[Removed Structures 100 Raw]]/FMP_Ranking[[#This Row],[Structures 100 Raw]]*100)))</f>
        <v>0</v>
      </c>
      <c r="S96" s="245">
        <f>_xlfn.XLOOKUP(FMP_Ranking[[#This Row],[FMP ID]],RawData[FMP_ID],RawData[REMRESSTRC100])</f>
        <v>0</v>
      </c>
      <c r="T96" s="245">
        <f>_xlfn.XLOOKUP(FMP_Ranking[[#This Row],[FMP ID]],RawData[FMP_ID],RawData[REMPOP100])</f>
        <v>0</v>
      </c>
      <c r="U96">
        <f>_xlfn.XLOOKUP(FMP_Ranking[[#This Row],[FMP ID]],RawData[FMP_ID],RawData[REMCRITFAC100])</f>
        <v>0</v>
      </c>
      <c r="V96" s="245">
        <f>_xlfn.XLOOKUP(FMP_Ranking[[#This Row],[FMP ID]],RawData[FMP_ID],RawData[REMLWC100])</f>
        <v>1</v>
      </c>
      <c r="W96" s="245">
        <f>_xlfn.XLOOKUP(FMP_Ranking[[#This Row],[FMP ID]],RawData[FMP_ID],RawData[REMROADCLS])</f>
        <v>0</v>
      </c>
      <c r="X96">
        <f>_xlfn.XLOOKUP(FMP_Ranking[[#This Row],[FMP ID]],RawData[FMP_ID],RawData[REMRDLEN100])</f>
        <v>1</v>
      </c>
      <c r="Y96" s="245">
        <f>_xlfn.XLOOKUP(FMP_Ranking[[#This Row],[FMP ID]],RawData[FMP_ID],RawData[REMFRMACRE100])</f>
        <v>0</v>
      </c>
      <c r="Z96" s="255">
        <f>_xlfn.XLOOKUP(FMP_Ranking[[#This Row],[FMP ID]],RawData[FMP_ID],RawData[COSTSTRUCT])</f>
        <v>0</v>
      </c>
      <c r="AA96">
        <f>_xlfn.XLOOKUP(FMP_Ranking[[#This Row],[FMP ID]],RawData[FMP_ID],RawData[NATURE])</f>
        <v>0</v>
      </c>
      <c r="AB96" s="250">
        <f>_xlfn.XLOOKUP(FMP_Ranking[[#This Row],[FMP ID]],RawData[FMP_ID],RawData[BC_RATIO])</f>
        <v>5.000000074505806E-2</v>
      </c>
      <c r="AC96">
        <f>IF(FMP_Ranking[[#This Row],[BCA Raw]]&gt;1,1,0)</f>
        <v>0</v>
      </c>
      <c r="AD96" s="250" t="str">
        <f>_xlfn.XLOOKUP(FMP_Ranking[[#This Row],[FMP ID]],RawData[FMP_ID],RawData[WATER_SUP])</f>
        <v>No</v>
      </c>
      <c r="AE96" s="257">
        <f>IF(FMP_Ranking[[#This Row],[Water Supply Raw]]="Yes",1,0)</f>
        <v>0</v>
      </c>
      <c r="AF96">
        <f>_xlfn.XLOOKUP(FMP_Ranking[[#This Row],[FMP ID]],RawData[FMP_ID],RawData[Average Flood Depth (100yr)])</f>
        <v>1.8999999761581421</v>
      </c>
      <c r="AG96" s="346" t="str">
        <f>_xlfn.XLOOKUP(FMP_Ranking[[#This Row],[FMP ID]],RawData[FMP_ID],RawData[PREPROJLOS])</f>
        <v>&gt;50% ACE</v>
      </c>
      <c r="AH96">
        <f>_xlfn.XLOOKUP(FMP_Ranking[[#This Row],[FMP ID]],RawData[FMP_ID],RawData[Score 1])</f>
        <v>6</v>
      </c>
      <c r="AI96" s="250">
        <f>_xlfn.XLOOKUP(FMP_Ranking[[#This Row],[FMP ID]],RawData[FMP_ID],RawData[Community Population Served])</f>
        <v>102058</v>
      </c>
      <c r="AJ96">
        <f>_xlfn.XLOOKUP(FMP_Ranking[[#This Row],[FMP ID]],RawData[FMP_ID],RawData[Flood Plain Population])</f>
        <v>0</v>
      </c>
      <c r="AK96" s="346" t="str">
        <f>_xlfn.XLOOKUP(FMP_Ranking[[#This Row],[FMP ID]],RawData[FMP_ID],RawData[Severity Ranking: Community Need (% Population)])</f>
        <v>&lt;25% of project community affected</v>
      </c>
      <c r="AL96" s="252">
        <f>_xlfn.XLOOKUP(FMP_Ranking[[#This Row],[FMP ID]],RawData[FMP_ID],RawData[Score 2])</f>
        <v>1</v>
      </c>
      <c r="AM96">
        <f>_xlfn.XLOOKUP(FMP_Ranking[[#This Row],[FMP ID]],RawData[FMP_ID],RawData['# of Structures Removed from 1% Annual Chance FP])</f>
        <v>0</v>
      </c>
      <c r="AN96" t="str">
        <f>_xlfn.XLOOKUP(FMP_Ranking[[#This Row],[FMP ID]],RawData[FMP_ID],RawData[Flood Risk Reduction])</f>
        <v>Reduced risk to 0 structures in floodplain</v>
      </c>
      <c r="AO96">
        <f>_xlfn.XLOOKUP(FMP_Ranking[[#This Row],[FMP ID]],RawData[FMP_ID],RawData[[Score 3 ]])</f>
        <v>0</v>
      </c>
      <c r="AP96" s="250">
        <f>_xlfn.XLOOKUP(FMP_Ranking[[#This Row],[FMP ID]],RawData[FMP_ID],RawData['# of Structures with Reduced 1% Annual Chance Flood Risk])</f>
        <v>0</v>
      </c>
      <c r="AQ96">
        <f>_xlfn.XLOOKUP(FMP_Ranking[[#This Row],[FMP ID]],RawData[FMP_ID],RawData[Pre-Project Damage $])</f>
        <v>0</v>
      </c>
      <c r="AR96">
        <f>_xlfn.XLOOKUP(FMP_Ranking[[#This Row],[FMP ID]],RawData[FMP_ID],RawData[Post-Project Damage $])</f>
        <v>0</v>
      </c>
      <c r="AS96" t="str">
        <f>_xlfn.XLOOKUP(FMP_Ranking[[#This Row],[FMP ID]],RawData[FMP_ID],RawData[Flood Damage Reduction])</f>
        <v>Flood damage reduction &lt; 25%</v>
      </c>
      <c r="AT96" s="252">
        <f>_xlfn.XLOOKUP(FMP_Ranking[[#This Row],[FMP ID]],RawData[FMP_ID],RawData[Score 4])</f>
        <v>2</v>
      </c>
      <c r="AU96">
        <f>_xlfn.XLOOKUP(FMP_Ranking[[#This Row],[FMP ID]],RawData[FMP_ID],RawData['# of Critical Faciliites Removed from 1% Annual Chance FP])</f>
        <v>0</v>
      </c>
      <c r="AV96" t="str">
        <f>_xlfn.XLOOKUP(FMP_Ranking[[#This Row],[FMP ID]],RawData[FMP_ID],RawData[Reduction in Critical Facilities Flood Risk])</f>
        <v>Reduced risk for 0 structures in floodplain</v>
      </c>
      <c r="AW96">
        <f>_xlfn.XLOOKUP(FMP_Ranking[[#This Row],[FMP ID]],RawData[FMP_ID],RawData[Score 5])</f>
        <v>0</v>
      </c>
      <c r="AX96" s="250">
        <f>_xlfn.XLOOKUP(FMP_Ranking[[#This Row],[FMP ID]],RawData[FMP_ID],RawData[Adjusted Injurt Risk (%)])</f>
        <v>50.049999237060547</v>
      </c>
      <c r="AY96" t="str">
        <f>_xlfn.XLOOKUP(FMP_Ranking[[#This Row],[FMP ID]],RawData[FMP_ID],RawData[Life and Safety Ranking (Injury/Loss of Life)2])</f>
        <v>Life/injury risk percentage &gt;50%</v>
      </c>
      <c r="AZ96" s="252">
        <f>_xlfn.XLOOKUP(FMP_Ranking[[#This Row],[FMP ID]],RawData[FMP_ID],RawData[Score 6])</f>
        <v>10</v>
      </c>
      <c r="BA96">
        <f>_xlfn.XLOOKUP(FMP_Ranking[[#This Row],[FMP ID]],RawData[FMP_ID],RawData[Water Supply Benefit in Acre-Feet])</f>
        <v>0</v>
      </c>
      <c r="BB96" t="str">
        <f>_xlfn.XLOOKUP(FMP_Ranking[[#This Row],[FMP ID]],RawData[FMP_ID],RawData[SourceID])</f>
        <v>N/A</v>
      </c>
      <c r="BC96" t="str">
        <f>_xlfn.XLOOKUP(FMP_Ranking[[#This Row],[FMP ID]],RawData[FMP_ID],RawData[WMS_ID])</f>
        <v>N/A</v>
      </c>
      <c r="BD96" t="str">
        <f>_xlfn.XLOOKUP(FMP_Ranking[[#This Row],[FMP ID]],RawData[FMP_ID],RawData[Water Supply Yield Ranking])</f>
        <v>No impact on water supply</v>
      </c>
      <c r="BE96">
        <f>_xlfn.XLOOKUP(FMP_Ranking[[#This Row],[FMP ID]],RawData[FMP_ID],RawData[Score 7])</f>
        <v>0</v>
      </c>
      <c r="BF96" s="250">
        <f>_xlfn.XLOOKUP(FMP_Ranking[[#This Row],[FMP ID]],RawData[FMP_ID],RawData[SVI])</f>
        <v>0.25900000333786011</v>
      </c>
      <c r="BG96" t="str">
        <f>_xlfn.XLOOKUP(FMP_Ranking[[#This Row],[FMP ID]],RawData[FMP_ID],RawData[Social Vulnerability Ranking])</f>
        <v>SVI between 0.25-0.5 (low to moderate vulnerability)</v>
      </c>
      <c r="BH96" s="252">
        <f>_xlfn.XLOOKUP(FMP_Ranking[[#This Row],[FMP ID]],RawData[FMP_ID],RawData[Score 8])</f>
        <v>4</v>
      </c>
      <c r="BI96">
        <f>_xlfn.XLOOKUP(FMP_Ranking[[#This Row],[FMP ID]],RawData[FMP_ID],RawData[% Nature Based Solution by Cost])</f>
        <v>0</v>
      </c>
      <c r="BJ96" t="str">
        <f>_xlfn.XLOOKUP(FMP_Ranking[[#This Row],[FMP ID]],RawData[FMP_ID],RawData[Nature-Based Solutions Ranking])</f>
        <v>&lt;25% of the project cost is nature-based</v>
      </c>
      <c r="BK96">
        <f>_xlfn.XLOOKUP(FMP_Ranking[[#This Row],[FMP ID]],RawData[FMP_ID],RawData[Score 9])</f>
        <v>1</v>
      </c>
      <c r="BL96" s="250" t="str">
        <f>_xlfn.XLOOKUP(FMP_Ranking[[#This Row],[FMP ID]],RawData[FMP_ID],RawData[Multiple Benefits Description])</f>
        <v>N/A</v>
      </c>
      <c r="BM96" t="str">
        <f>_xlfn.XLOOKUP(FMP_Ranking[[#This Row],[FMP ID]],RawData[FMP_ID],RawData[Multiple Benefit Ranking])</f>
        <v>Project does not deliver any wider benefits</v>
      </c>
      <c r="BN96" s="252">
        <f>_xlfn.XLOOKUP(FMP_Ranking[[#This Row],[FMP ID]],RawData[FMP_ID],RawData[Score 10])</f>
        <v>0</v>
      </c>
      <c r="BO96">
        <f>_xlfn.XLOOKUP(FMP_Ranking[[#This Row],[FMP ID]],RawData[FMP_ID],RawData[O&amp;M Cost (Annual)])</f>
        <v>0</v>
      </c>
      <c r="BP96" t="str">
        <f>_xlfn.XLOOKUP(FMP_Ranking[[#This Row],[FMP ID]],RawData[FMP_ID],RawData[Operations and Maintenance Ranking])</f>
        <v>Project requires regular, ongoing operation and maintenance; and/or O&amp;M requirements are well defined (Regular);</v>
      </c>
      <c r="BQ96">
        <f>_xlfn.XLOOKUP(FMP_Ranking[[#This Row],[FMP ID]],RawData[FMP_ID],RawData[Score 11])</f>
        <v>7</v>
      </c>
      <c r="BR96" s="250" t="str">
        <f>_xlfn.XLOOKUP(FMP_Ranking[[#This Row],[FMP ID]],RawData[FMP_ID],RawData[Administrative, Regulatory and Other Obstacle Ranking])</f>
        <v>Project has a typical number of administrative, regulatory and limitations / requirements</v>
      </c>
      <c r="BS96" s="252">
        <f>_xlfn.XLOOKUP(FMP_Ranking[[#This Row],[FMP ID]],RawData[FMP_ID],RawData[Score 12])</f>
        <v>6</v>
      </c>
      <c r="BT96" t="str">
        <f>_xlfn.XLOOKUP(FMP_Ranking[[#This Row],[FMP ID]],RawData[FMP_ID],RawData[Environmental Benefit Ranking])</f>
        <v>Project does not provide any environmental benefits</v>
      </c>
      <c r="BU96">
        <f>_xlfn.XLOOKUP(FMP_Ranking[[#This Row],[FMP ID]],RawData[FMP_ID],RawData[Score 13])</f>
        <v>0</v>
      </c>
      <c r="BV96" s="250" t="str">
        <f>_xlfn.XLOOKUP(FMP_Ranking[[#This Row],[FMP ID]],RawData[FMP_ID],RawData[Environmental Impact Ranking])</f>
        <v>Project has no adverse environmental impacts</v>
      </c>
      <c r="BW96" s="252">
        <f>_xlfn.XLOOKUP(FMP_Ranking[[#This Row],[FMP ID]],RawData[FMP_ID],RawData[Score 14])</f>
        <v>10</v>
      </c>
      <c r="BX96">
        <f>_xlfn.XLOOKUP(FMP_Ranking[[#This Row],[FMP ID]],RawData[FMP_ID],RawData[Traffic Count for LWC Project])</f>
        <v>1510</v>
      </c>
      <c r="BY96"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96">
        <f>_xlfn.XLOOKUP(FMP_Ranking[[#This Row],[FMP ID]],RawData[FMP_ID],RawData[Score 15])</f>
        <v>4</v>
      </c>
      <c r="CA96" s="250"/>
      <c r="CB96"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0.48734323309054678</v>
      </c>
      <c r="CC96" s="263">
        <f>_xlfn.RANK.EQ(FMP_Ranking[[#This Row],[Weighted Score Based on Normalized Reported Factors]],FMP_Ranking[Weighted Score Based on Normalized Reported Factors],0)</f>
        <v>140</v>
      </c>
      <c r="CD96"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51</v>
      </c>
      <c r="CE96"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12.25</v>
      </c>
      <c r="CF96">
        <f>_xlfn.RANK.EQ(FMP_Ranking[[#This Row],[Project Details Weighted Score]],FMP_Ranking[Project Details Weighted Score],0)</f>
        <v>47</v>
      </c>
      <c r="CG96" s="262">
        <f>FMP_Ranking[[#This Row],[Project Details Weighted Score]]+FMP_Ranking[[#This Row],[Weighted Score Based on Normalized Reported Factors]]</f>
        <v>12.737343233090547</v>
      </c>
      <c r="CH96" s="245">
        <f>_xlfn.RANK.EQ(FMP_Ranking[[#This Row],[Total Score]],FMP_Ranking[Total Score],0)</f>
        <v>90</v>
      </c>
      <c r="CI96"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0.48734323309054678</v>
      </c>
      <c r="CJ96" s="239"/>
      <c r="CK96" s="239"/>
      <c r="CT96"/>
    </row>
    <row r="97" spans="1:98" ht="12" customHeight="1" x14ac:dyDescent="0.25">
      <c r="A97" t="s">
        <v>1569</v>
      </c>
      <c r="B97">
        <f>_xlfn.XLOOKUP(FMP_Ranking[[#This Row],[FMP ID]],RawData[FMP_ID],RawData[RFPG_NUM])</f>
        <v>11</v>
      </c>
      <c r="C97" t="str">
        <f>_xlfn.XLOOKUP(FMP_Ranking[[#This Row],[FMP ID]],RawData[FMP_ID],RawData[FMP_NAME])</f>
        <v>Wilson Creek - Green Acres Dr. Improvement</v>
      </c>
      <c r="D97" t="str">
        <f>_xlfn.XLOOKUP(FMP_Ranking[[#This Row],[FMP ID]],RawData[FMP_ID],RawData[FMP_DESCR])</f>
        <v>A proposed updated culvert geometry consists of 11 box culverts (10ft-12ft) and a raised finished deck elevation (3ft rise).</v>
      </c>
      <c r="E97" s="247">
        <f>_xlfn.XLOOKUP(FMP_Ranking[[#This Row],[FMP ID]],RawData[FMP_ID],RawData[FMP_COST])</f>
        <v>1246000</v>
      </c>
      <c r="F97" s="344" t="str">
        <f>_xlfn.XLOOKUP(FMP_Ranking[[#This Row],[FMP ID]],RawData[FMP_ID],RawData[EMER_NEED])</f>
        <v>No</v>
      </c>
      <c r="G97" s="252">
        <f>IF(FMP_Ranking[[#This Row],[Emergency Need Raw]]="Yes",10,0)</f>
        <v>0</v>
      </c>
      <c r="H97" s="245">
        <f>_xlfn.XLOOKUP(FMP_Ranking[[#This Row],[FMP ID]],RawData[FMP_ID],RawData[STRUCT_100])</f>
        <v>2</v>
      </c>
      <c r="I97" s="245">
        <f>_xlfn.XLOOKUP(FMP_Ranking[[#This Row],[FMP ID]],RawData[FMP_ID],RawData[RES_STRUCT100])</f>
        <v>2</v>
      </c>
      <c r="J97">
        <f>_xlfn.XLOOKUP(FMP_Ranking[[#This Row],[FMP ID]],RawData[FMP_ID],RawData[POP100])</f>
        <v>5</v>
      </c>
      <c r="K97" s="245">
        <f>_xlfn.XLOOKUP(FMP_Ranking[[#This Row],[FMP ID]],RawData[FMP_ID],RawData[CRITFAC100])</f>
        <v>0</v>
      </c>
      <c r="L97">
        <f>_xlfn.XLOOKUP(FMP_Ranking[[#This Row],[FMP ID]],RawData[FMP_ID],RawData[LWC])</f>
        <v>1</v>
      </c>
      <c r="M97" s="245">
        <f>_xlfn.XLOOKUP(FMP_Ranking[[#This Row],[FMP ID]],RawData[FMP_ID],RawData[ROADCLS])</f>
        <v>0</v>
      </c>
      <c r="N97">
        <f>_xlfn.XLOOKUP(FMP_Ranking[[#This Row],[FMP ID]],RawData[FMP_ID],RawData[ROAD_MILES100])</f>
        <v>0.1082340031862259</v>
      </c>
      <c r="O97" s="245">
        <f>_xlfn.XLOOKUP(FMP_Ranking[[#This Row],[FMP ID]],RawData[FMP_ID],RawData[FARMACRE100])</f>
        <v>0</v>
      </c>
      <c r="P97">
        <f>_xlfn.XLOOKUP(FMP_Ranking[[#This Row],[FMP ID]],RawData[FMP_ID],RawData[REDSTRUCT100])</f>
        <v>5</v>
      </c>
      <c r="Q97" s="245">
        <f>_xlfn.XLOOKUP(FMP_Ranking[[#This Row],[FMP ID]],RawData[FMP_ID],RawData[REMSTRC100])</f>
        <v>0</v>
      </c>
      <c r="R97" s="258">
        <f>IF(FMP_Ranking[[#This Row],[Structures 100 Raw]]=0,0,(IF(FMP_Ranking[[#This Row],[Removed Structures 100 Raw]]&gt;FMP_Ranking[[#This Row],[Structures 100 Raw]],100,FMP_Ranking[[#This Row],[Removed Structures 100 Raw]]/FMP_Ranking[[#This Row],[Structures 100 Raw]]*100)))</f>
        <v>0</v>
      </c>
      <c r="S97" s="245">
        <f>_xlfn.XLOOKUP(FMP_Ranking[[#This Row],[FMP ID]],RawData[FMP_ID],RawData[REMRESSTRC100])</f>
        <v>0</v>
      </c>
      <c r="T97" s="245">
        <f>_xlfn.XLOOKUP(FMP_Ranking[[#This Row],[FMP ID]],RawData[FMP_ID],RawData[REMPOP100])</f>
        <v>0</v>
      </c>
      <c r="U97">
        <f>_xlfn.XLOOKUP(FMP_Ranking[[#This Row],[FMP ID]],RawData[FMP_ID],RawData[REMCRITFAC100])</f>
        <v>0</v>
      </c>
      <c r="V97" s="245">
        <f>_xlfn.XLOOKUP(FMP_Ranking[[#This Row],[FMP ID]],RawData[FMP_ID],RawData[REMLWC100])</f>
        <v>0</v>
      </c>
      <c r="W97" s="245">
        <f>_xlfn.XLOOKUP(FMP_Ranking[[#This Row],[FMP ID]],RawData[FMP_ID],RawData[REMROADCLS])</f>
        <v>0</v>
      </c>
      <c r="X97">
        <f>_xlfn.XLOOKUP(FMP_Ranking[[#This Row],[FMP ID]],RawData[FMP_ID],RawData[REMRDLEN100])</f>
        <v>0</v>
      </c>
      <c r="Y97" s="245">
        <f>_xlfn.XLOOKUP(FMP_Ranking[[#This Row],[FMP ID]],RawData[FMP_ID],RawData[REMFRMACRE100])</f>
        <v>0</v>
      </c>
      <c r="Z97" s="255">
        <f>_xlfn.XLOOKUP(FMP_Ranking[[#This Row],[FMP ID]],RawData[FMP_ID],RawData[COSTSTRUCT])</f>
        <v>0</v>
      </c>
      <c r="AA97">
        <f>_xlfn.XLOOKUP(FMP_Ranking[[#This Row],[FMP ID]],RawData[FMP_ID],RawData[NATURE])</f>
        <v>2</v>
      </c>
      <c r="AB97" s="250">
        <f>_xlfn.XLOOKUP(FMP_Ranking[[#This Row],[FMP ID]],RawData[FMP_ID],RawData[BC_RATIO])</f>
        <v>0.10000000149011611</v>
      </c>
      <c r="AC97">
        <f>IF(FMP_Ranking[[#This Row],[BCA Raw]]&gt;1,1,0)</f>
        <v>0</v>
      </c>
      <c r="AD97" s="250" t="str">
        <f>_xlfn.XLOOKUP(FMP_Ranking[[#This Row],[FMP ID]],RawData[FMP_ID],RawData[WATER_SUP])</f>
        <v>No</v>
      </c>
      <c r="AE97" s="257">
        <f>IF(FMP_Ranking[[#This Row],[Water Supply Raw]]="Yes",1,0)</f>
        <v>0</v>
      </c>
      <c r="AF97">
        <f>_xlfn.XLOOKUP(FMP_Ranking[[#This Row],[FMP ID]],RawData[FMP_ID],RawData[Average Flood Depth (100yr)])</f>
        <v>2.6099998950958252</v>
      </c>
      <c r="AG97" s="346" t="str">
        <f>_xlfn.XLOOKUP(FMP_Ranking[[#This Row],[FMP ID]],RawData[FMP_ID],RawData[PREPROJLOS])</f>
        <v>5-year</v>
      </c>
      <c r="AH97">
        <f>_xlfn.XLOOKUP(FMP_Ranking[[#This Row],[FMP ID]],RawData[FMP_ID],RawData[Score 1])</f>
        <v>8</v>
      </c>
      <c r="AI97" s="250">
        <f>_xlfn.XLOOKUP(FMP_Ranking[[#This Row],[FMP ID]],RawData[FMP_ID],RawData[Community Population Served])</f>
        <v>2839</v>
      </c>
      <c r="AJ97">
        <f>_xlfn.XLOOKUP(FMP_Ranking[[#This Row],[FMP ID]],RawData[FMP_ID],RawData[Flood Plain Population])</f>
        <v>5</v>
      </c>
      <c r="AK97" s="346" t="str">
        <f>_xlfn.XLOOKUP(FMP_Ranking[[#This Row],[FMP ID]],RawData[FMP_ID],RawData[Severity Ranking: Community Need (% Population)])</f>
        <v>&lt;25% of project community affected</v>
      </c>
      <c r="AL97" s="252">
        <f>_xlfn.XLOOKUP(FMP_Ranking[[#This Row],[FMP ID]],RawData[FMP_ID],RawData[Score 2])</f>
        <v>1</v>
      </c>
      <c r="AM97">
        <f>_xlfn.XLOOKUP(FMP_Ranking[[#This Row],[FMP ID]],RawData[FMP_ID],RawData['# of Structures Removed from 1% Annual Chance FP])</f>
        <v>0</v>
      </c>
      <c r="AN97" t="str">
        <f>_xlfn.XLOOKUP(FMP_Ranking[[#This Row],[FMP ID]],RawData[FMP_ID],RawData[Flood Risk Reduction])</f>
        <v>Reduced risk to 0 structures in floodplain</v>
      </c>
      <c r="AO97">
        <f>_xlfn.XLOOKUP(FMP_Ranking[[#This Row],[FMP ID]],RawData[FMP_ID],RawData[[Score 3 ]])</f>
        <v>0</v>
      </c>
      <c r="AP97" s="250">
        <f>_xlfn.XLOOKUP(FMP_Ranking[[#This Row],[FMP ID]],RawData[FMP_ID],RawData['# of Structures with Reduced 1% Annual Chance Flood Risk])</f>
        <v>5</v>
      </c>
      <c r="AQ97">
        <f>_xlfn.XLOOKUP(FMP_Ranking[[#This Row],[FMP ID]],RawData[FMP_ID],RawData[Pre-Project Damage $])</f>
        <v>325013.53125</v>
      </c>
      <c r="AR97">
        <f>_xlfn.XLOOKUP(FMP_Ranking[[#This Row],[FMP ID]],RawData[FMP_ID],RawData[Post-Project Damage $])</f>
        <v>0</v>
      </c>
      <c r="AS97" t="str">
        <f>_xlfn.XLOOKUP(FMP_Ranking[[#This Row],[FMP ID]],RawData[FMP_ID],RawData[Flood Damage Reduction])</f>
        <v>Flood damage reduction &gt;95%</v>
      </c>
      <c r="AT97" s="252">
        <f>_xlfn.XLOOKUP(FMP_Ranking[[#This Row],[FMP ID]],RawData[FMP_ID],RawData[Score 4])</f>
        <v>10</v>
      </c>
      <c r="AU97">
        <f>_xlfn.XLOOKUP(FMP_Ranking[[#This Row],[FMP ID]],RawData[FMP_ID],RawData['# of Critical Faciliites Removed from 1% Annual Chance FP])</f>
        <v>0</v>
      </c>
      <c r="AV97" t="str">
        <f>_xlfn.XLOOKUP(FMP_Ranking[[#This Row],[FMP ID]],RawData[FMP_ID],RawData[Reduction in Critical Facilities Flood Risk])</f>
        <v>Reduced risk for 0 structures in floodplain</v>
      </c>
      <c r="AW97">
        <f>_xlfn.XLOOKUP(FMP_Ranking[[#This Row],[FMP ID]],RawData[FMP_ID],RawData[Score 5])</f>
        <v>0</v>
      </c>
      <c r="AX97" s="250">
        <f>_xlfn.XLOOKUP(FMP_Ranking[[#This Row],[FMP ID]],RawData[FMP_ID],RawData[Adjusted Injurt Risk (%)])</f>
        <v>40.5</v>
      </c>
      <c r="AY97" t="str">
        <f>_xlfn.XLOOKUP(FMP_Ranking[[#This Row],[FMP ID]],RawData[FMP_ID],RawData[Life and Safety Ranking (Injury/Loss of Life)2])</f>
        <v>Life/injury risk percentage &gt;40%</v>
      </c>
      <c r="AZ97" s="252">
        <f>_xlfn.XLOOKUP(FMP_Ranking[[#This Row],[FMP ID]],RawData[FMP_ID],RawData[Score 6])</f>
        <v>8</v>
      </c>
      <c r="BA97">
        <f>_xlfn.XLOOKUP(FMP_Ranking[[#This Row],[FMP ID]],RawData[FMP_ID],RawData[Water Supply Benefit in Acre-Feet])</f>
        <v>0</v>
      </c>
      <c r="BB97">
        <f>_xlfn.XLOOKUP(FMP_Ranking[[#This Row],[FMP ID]],RawData[FMP_ID],RawData[SourceID])</f>
        <v>0</v>
      </c>
      <c r="BC97">
        <f>_xlfn.XLOOKUP(FMP_Ranking[[#This Row],[FMP ID]],RawData[FMP_ID],RawData[WMS_ID])</f>
        <v>0</v>
      </c>
      <c r="BD97" t="str">
        <f>_xlfn.XLOOKUP(FMP_Ranking[[#This Row],[FMP ID]],RawData[FMP_ID],RawData[Water Supply Yield Ranking])</f>
        <v>No impact on water supply</v>
      </c>
      <c r="BE97">
        <f>_xlfn.XLOOKUP(FMP_Ranking[[#This Row],[FMP ID]],RawData[FMP_ID],RawData[Score 7])</f>
        <v>0</v>
      </c>
      <c r="BF97" s="250">
        <f>_xlfn.XLOOKUP(FMP_Ranking[[#This Row],[FMP ID]],RawData[FMP_ID],RawData[SVI])</f>
        <v>0.22499999403953549</v>
      </c>
      <c r="BG97" t="str">
        <f>_xlfn.XLOOKUP(FMP_Ranking[[#This Row],[FMP ID]],RawData[FMP_ID],RawData[Social Vulnerability Ranking])</f>
        <v>SVI between 0.01-0.25 (low vulnerability)</v>
      </c>
      <c r="BH97" s="252">
        <f>_xlfn.XLOOKUP(FMP_Ranking[[#This Row],[FMP ID]],RawData[FMP_ID],RawData[Score 8])</f>
        <v>1</v>
      </c>
      <c r="BI97">
        <f>_xlfn.XLOOKUP(FMP_Ranking[[#This Row],[FMP ID]],RawData[FMP_ID],RawData[% Nature Based Solution by Cost])</f>
        <v>1.9999999552965161E-2</v>
      </c>
      <c r="BJ97" t="str">
        <f>_xlfn.XLOOKUP(FMP_Ranking[[#This Row],[FMP ID]],RawData[FMP_ID],RawData[Nature-Based Solutions Ranking])</f>
        <v>&lt;25% of the project cost is nature-based</v>
      </c>
      <c r="BK97">
        <f>_xlfn.XLOOKUP(FMP_Ranking[[#This Row],[FMP ID]],RawData[FMP_ID],RawData[Score 9])</f>
        <v>1</v>
      </c>
      <c r="BL97" s="250" t="str">
        <f>_xlfn.XLOOKUP(FMP_Ranking[[#This Row],[FMP ID]],RawData[FMP_ID],RawData[Multiple Benefits Description])</f>
        <v>None</v>
      </c>
      <c r="BM97" t="str">
        <f>_xlfn.XLOOKUP(FMP_Ranking[[#This Row],[FMP ID]],RawData[FMP_ID],RawData[Multiple Benefit Ranking])</f>
        <v>Project does not deliver any wider benefits</v>
      </c>
      <c r="BN97" s="252">
        <f>_xlfn.XLOOKUP(FMP_Ranking[[#This Row],[FMP ID]],RawData[FMP_ID],RawData[Score 10])</f>
        <v>0</v>
      </c>
      <c r="BO97">
        <f>_xlfn.XLOOKUP(FMP_Ranking[[#This Row],[FMP ID]],RawData[FMP_ID],RawData[O&amp;M Cost (Annual)])</f>
        <v>6000</v>
      </c>
      <c r="BP97" t="str">
        <f>_xlfn.XLOOKUP(FMP_Ranking[[#This Row],[FMP ID]],RawData[FMP_ID],RawData[Operations and Maintenance Ranking])</f>
        <v>Project requires regular, ongoing operation and maintenance; and/or O&amp;M requirements are well defined (Regular);</v>
      </c>
      <c r="BQ97">
        <f>_xlfn.XLOOKUP(FMP_Ranking[[#This Row],[FMP ID]],RawData[FMP_ID],RawData[Score 11])</f>
        <v>7</v>
      </c>
      <c r="BR97" s="250" t="str">
        <f>_xlfn.XLOOKUP(FMP_Ranking[[#This Row],[FMP ID]],RawData[FMP_ID],RawData[Administrative, Regulatory and Other Obstacle Ranking])</f>
        <v>Project has a high number of administrative, regulatory and limitations / requirements</v>
      </c>
      <c r="BS97" s="252">
        <f>_xlfn.XLOOKUP(FMP_Ranking[[#This Row],[FMP ID]],RawData[FMP_ID],RawData[Score 12])</f>
        <v>2</v>
      </c>
      <c r="BT97" t="str">
        <f>_xlfn.XLOOKUP(FMP_Ranking[[#This Row],[FMP ID]],RawData[FMP_ID],RawData[Environmental Benefit Ranking])</f>
        <v>Project does not provide any environmental benefits</v>
      </c>
      <c r="BU97">
        <f>_xlfn.XLOOKUP(FMP_Ranking[[#This Row],[FMP ID]],RawData[FMP_ID],RawData[Score 13])</f>
        <v>0</v>
      </c>
      <c r="BV97" s="250" t="str">
        <f>_xlfn.XLOOKUP(FMP_Ranking[[#This Row],[FMP ID]],RawData[FMP_ID],RawData[Environmental Impact Ranking])</f>
        <v>Project will have adverse environmental impacts in 1 environmental category</v>
      </c>
      <c r="BW97" s="252">
        <f>_xlfn.XLOOKUP(FMP_Ranking[[#This Row],[FMP ID]],RawData[FMP_ID],RawData[Score 14])</f>
        <v>6</v>
      </c>
      <c r="BX97">
        <f>_xlfn.XLOOKUP(FMP_Ranking[[#This Row],[FMP ID]],RawData[FMP_ID],RawData[Traffic Count for LWC Project])</f>
        <v>0</v>
      </c>
      <c r="BY97" t="str">
        <f>_xlfn.XLOOKUP(FMP_Ranking[[#This Row],[FMP ID]],RawData[FMP_ID],RawData[Mobility Ranking])</f>
        <v>Project provides no change to major, minor, or emergency access routes in the project area.</v>
      </c>
      <c r="BZ97">
        <f>_xlfn.XLOOKUP(FMP_Ranking[[#This Row],[FMP ID]],RawData[FMP_ID],RawData[Score 15])</f>
        <v>0</v>
      </c>
      <c r="CA97" s="250"/>
      <c r="CB97"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0.22748286390980901</v>
      </c>
      <c r="CC97" s="263">
        <f>_xlfn.RANK.EQ(FMP_Ranking[[#This Row],[Weighted Score Based on Normalized Reported Factors]],FMP_Ranking[Weighted Score Based on Normalized Reported Factors],0)</f>
        <v>145</v>
      </c>
      <c r="CD9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44</v>
      </c>
      <c r="CE97"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12.5</v>
      </c>
      <c r="CF97">
        <f>_xlfn.RANK.EQ(FMP_Ranking[[#This Row],[Project Details Weighted Score]],FMP_Ranking[Project Details Weighted Score],0)</f>
        <v>44</v>
      </c>
      <c r="CG97" s="262">
        <f>FMP_Ranking[[#This Row],[Project Details Weighted Score]]+FMP_Ranking[[#This Row],[Weighted Score Based on Normalized Reported Factors]]</f>
        <v>12.72748286390981</v>
      </c>
      <c r="CH97" s="245">
        <f>_xlfn.RANK.EQ(FMP_Ranking[[#This Row],[Total Score]],FMP_Ranking[Total Score],0)</f>
        <v>91</v>
      </c>
      <c r="CI9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0.22748286390980901</v>
      </c>
      <c r="CJ97" s="239"/>
      <c r="CK97" s="239"/>
      <c r="CT97"/>
    </row>
    <row r="98" spans="1:98" ht="12" customHeight="1" x14ac:dyDescent="0.25">
      <c r="A98" t="s">
        <v>1561</v>
      </c>
      <c r="B98">
        <f>_xlfn.XLOOKUP(FMP_Ranking[[#This Row],[FMP ID]],RawData[FMP_ID],RawData[RFPG_NUM])</f>
        <v>11</v>
      </c>
      <c r="C98" t="str">
        <f>_xlfn.XLOOKUP(FMP_Ranking[[#This Row],[FMP ID]],RawData[FMP_ID],RawData[FMP_NAME])</f>
        <v>Regional Detention on Peach Creek</v>
      </c>
      <c r="D98" t="str">
        <f>_xlfn.XLOOKUP(FMP_Ranking[[#This Row],[FMP ID]],RawData[FMP_ID],RawData[FMP_DESCR])</f>
        <v>A 29 ft. high dam with a length of 5780 ft. would provide approximately 41,774 ac-ft of storage. This site would be able to store a large volume of water and greatly reduce the peak from the Peach Creek watershed.</v>
      </c>
      <c r="E98" s="247">
        <f>_xlfn.XLOOKUP(FMP_Ranking[[#This Row],[FMP ID]],RawData[FMP_ID],RawData[FMP_COST])</f>
        <v>7821000</v>
      </c>
      <c r="F98" s="344" t="str">
        <f>_xlfn.XLOOKUP(FMP_Ranking[[#This Row],[FMP ID]],RawData[FMP_ID],RawData[EMER_NEED])</f>
        <v>No</v>
      </c>
      <c r="G98" s="252">
        <f>IF(FMP_Ranking[[#This Row],[Emergency Need Raw]]="Yes",10,0)</f>
        <v>0</v>
      </c>
      <c r="H98" s="245">
        <f>_xlfn.XLOOKUP(FMP_Ranking[[#This Row],[FMP ID]],RawData[FMP_ID],RawData[STRUCT_100])</f>
        <v>3965</v>
      </c>
      <c r="I98" s="245">
        <f>_xlfn.XLOOKUP(FMP_Ranking[[#This Row],[FMP ID]],RawData[FMP_ID],RawData[RES_STRUCT100])</f>
        <v>2562</v>
      </c>
      <c r="J98">
        <f>_xlfn.XLOOKUP(FMP_Ranking[[#This Row],[FMP ID]],RawData[FMP_ID],RawData[POP100])</f>
        <v>6140</v>
      </c>
      <c r="K98" s="245">
        <f>_xlfn.XLOOKUP(FMP_Ranking[[#This Row],[FMP ID]],RawData[FMP_ID],RawData[CRITFAC100])</f>
        <v>71</v>
      </c>
      <c r="L98">
        <f>_xlfn.XLOOKUP(FMP_Ranking[[#This Row],[FMP ID]],RawData[FMP_ID],RawData[LWC])</f>
        <v>12</v>
      </c>
      <c r="M98" s="245">
        <f>_xlfn.XLOOKUP(FMP_Ranking[[#This Row],[FMP ID]],RawData[FMP_ID],RawData[ROADCLS])</f>
        <v>0</v>
      </c>
      <c r="N98">
        <f>_xlfn.XLOOKUP(FMP_Ranking[[#This Row],[FMP ID]],RawData[FMP_ID],RawData[ROAD_MILES100])</f>
        <v>157.28175354003909</v>
      </c>
      <c r="O98" s="245">
        <f>_xlfn.XLOOKUP(FMP_Ranking[[#This Row],[FMP ID]],RawData[FMP_ID],RawData[FARMACRE100])</f>
        <v>65348.44921875</v>
      </c>
      <c r="P98">
        <f>_xlfn.XLOOKUP(FMP_Ranking[[#This Row],[FMP ID]],RawData[FMP_ID],RawData[REDSTRUCT100])</f>
        <v>1447</v>
      </c>
      <c r="Q98" s="245">
        <f>_xlfn.XLOOKUP(FMP_Ranking[[#This Row],[FMP ID]],RawData[FMP_ID],RawData[REMSTRC100])</f>
        <v>12</v>
      </c>
      <c r="R98" s="258">
        <f>IF(FMP_Ranking[[#This Row],[Structures 100 Raw]]=0,0,(IF(FMP_Ranking[[#This Row],[Removed Structures 100 Raw]]&gt;FMP_Ranking[[#This Row],[Structures 100 Raw]],100,FMP_Ranking[[#This Row],[Removed Structures 100 Raw]]/FMP_Ranking[[#This Row],[Structures 100 Raw]]*100)))</f>
        <v>0.3026481715006305</v>
      </c>
      <c r="S98" s="245">
        <f>_xlfn.XLOOKUP(FMP_Ranking[[#This Row],[FMP ID]],RawData[FMP_ID],RawData[REMRESSTRC100])</f>
        <v>12</v>
      </c>
      <c r="T98" s="245">
        <f>_xlfn.XLOOKUP(FMP_Ranking[[#This Row],[FMP ID]],RawData[FMP_ID],RawData[REMPOP100])</f>
        <v>34</v>
      </c>
      <c r="U98">
        <f>_xlfn.XLOOKUP(FMP_Ranking[[#This Row],[FMP ID]],RawData[FMP_ID],RawData[REMCRITFAC100])</f>
        <v>0</v>
      </c>
      <c r="V98" s="245">
        <f>_xlfn.XLOOKUP(FMP_Ranking[[#This Row],[FMP ID]],RawData[FMP_ID],RawData[REMLWC100])</f>
        <v>0</v>
      </c>
      <c r="W98" s="245">
        <f>_xlfn.XLOOKUP(FMP_Ranking[[#This Row],[FMP ID]],RawData[FMP_ID],RawData[REMROADCLS])</f>
        <v>0</v>
      </c>
      <c r="X98">
        <f>_xlfn.XLOOKUP(FMP_Ranking[[#This Row],[FMP ID]],RawData[FMP_ID],RawData[REMRDLEN100])</f>
        <v>0</v>
      </c>
      <c r="Y98" s="245">
        <f>_xlfn.XLOOKUP(FMP_Ranking[[#This Row],[FMP ID]],RawData[FMP_ID],RawData[REMFRMACRE100])</f>
        <v>0</v>
      </c>
      <c r="Z98" s="255">
        <f>_xlfn.XLOOKUP(FMP_Ranking[[#This Row],[FMP ID]],RawData[FMP_ID],RawData[COSTSTRUCT])</f>
        <v>652000</v>
      </c>
      <c r="AA98">
        <f>_xlfn.XLOOKUP(FMP_Ranking[[#This Row],[FMP ID]],RawData[FMP_ID],RawData[NATURE])</f>
        <v>0</v>
      </c>
      <c r="AB98" s="250">
        <f>_xlfn.XLOOKUP(FMP_Ranking[[#This Row],[FMP ID]],RawData[FMP_ID],RawData[BC_RATIO])</f>
        <v>0.76999998092651367</v>
      </c>
      <c r="AC98">
        <f>IF(FMP_Ranking[[#This Row],[BCA Raw]]&gt;1,1,0)</f>
        <v>0</v>
      </c>
      <c r="AD98" s="250" t="str">
        <f>_xlfn.XLOOKUP(FMP_Ranking[[#This Row],[FMP ID]],RawData[FMP_ID],RawData[WATER_SUP])</f>
        <v>No</v>
      </c>
      <c r="AE98" s="257">
        <f>IF(FMP_Ranking[[#This Row],[Water Supply Raw]]="Yes",1,0)</f>
        <v>0</v>
      </c>
      <c r="AF98">
        <f>_xlfn.XLOOKUP(FMP_Ranking[[#This Row],[FMP ID]],RawData[FMP_ID],RawData[Average Flood Depth (100yr)])</f>
        <v>6.8000001907348633</v>
      </c>
      <c r="AG98" s="346" t="str">
        <f>_xlfn.XLOOKUP(FMP_Ranking[[#This Row],[FMP ID]],RawData[FMP_ID],RawData[PREPROJLOS])</f>
        <v>50-year</v>
      </c>
      <c r="AH98">
        <f>_xlfn.XLOOKUP(FMP_Ranking[[#This Row],[FMP ID]],RawData[FMP_ID],RawData[Score 1])</f>
        <v>10</v>
      </c>
      <c r="AI98" s="250">
        <f>_xlfn.XLOOKUP(FMP_Ranking[[#This Row],[FMP ID]],RawData[FMP_ID],RawData[Community Population Served])</f>
        <v>205257</v>
      </c>
      <c r="AJ98">
        <f>_xlfn.XLOOKUP(FMP_Ranking[[#This Row],[FMP ID]],RawData[FMP_ID],RawData[Flood Plain Population])</f>
        <v>9561</v>
      </c>
      <c r="AK98" s="346" t="str">
        <f>_xlfn.XLOOKUP(FMP_Ranking[[#This Row],[FMP ID]],RawData[FMP_ID],RawData[Severity Ranking: Community Need (% Population)])</f>
        <v>50%-75% of project community affected</v>
      </c>
      <c r="AL98" s="252">
        <f>_xlfn.XLOOKUP(FMP_Ranking[[#This Row],[FMP ID]],RawData[FMP_ID],RawData[Score 2])</f>
        <v>7</v>
      </c>
      <c r="AM98">
        <f>_xlfn.XLOOKUP(FMP_Ranking[[#This Row],[FMP ID]],RawData[FMP_ID],RawData['# of Structures Removed from 1% Annual Chance FP])</f>
        <v>12</v>
      </c>
      <c r="AN98" t="str">
        <f>_xlfn.XLOOKUP(FMP_Ranking[[#This Row],[FMP ID]],RawData[FMP_ID],RawData[Flood Risk Reduction])</f>
        <v>Reduced risk to 0 structures in floodplain</v>
      </c>
      <c r="AO98">
        <f>_xlfn.XLOOKUP(FMP_Ranking[[#This Row],[FMP ID]],RawData[FMP_ID],RawData[[Score 3 ]])</f>
        <v>0</v>
      </c>
      <c r="AP98" s="250">
        <f>_xlfn.XLOOKUP(FMP_Ranking[[#This Row],[FMP ID]],RawData[FMP_ID],RawData['# of Structures with Reduced 1% Annual Chance Flood Risk])</f>
        <v>1447</v>
      </c>
      <c r="AQ98">
        <f>_xlfn.XLOOKUP(FMP_Ranking[[#This Row],[FMP ID]],RawData[FMP_ID],RawData[Pre-Project Damage $])</f>
        <v>1055416</v>
      </c>
      <c r="AR98">
        <f>_xlfn.XLOOKUP(FMP_Ranking[[#This Row],[FMP ID]],RawData[FMP_ID],RawData[Post-Project Damage $])</f>
        <v>1044684</v>
      </c>
      <c r="AS98" t="str">
        <f>_xlfn.XLOOKUP(FMP_Ranking[[#This Row],[FMP ID]],RawData[FMP_ID],RawData[Flood Damage Reduction])</f>
        <v>Flood damage reduction &lt; 25%</v>
      </c>
      <c r="AT98" s="252">
        <f>_xlfn.XLOOKUP(FMP_Ranking[[#This Row],[FMP ID]],RawData[FMP_ID],RawData[Score 4])</f>
        <v>2</v>
      </c>
      <c r="AU98">
        <f>_xlfn.XLOOKUP(FMP_Ranking[[#This Row],[FMP ID]],RawData[FMP_ID],RawData['# of Critical Faciliites Removed from 1% Annual Chance FP])</f>
        <v>0</v>
      </c>
      <c r="AV98" t="str">
        <f>_xlfn.XLOOKUP(FMP_Ranking[[#This Row],[FMP ID]],RawData[FMP_ID],RawData[Reduction in Critical Facilities Flood Risk])</f>
        <v>Reduced risk for 0 structures in floodplain</v>
      </c>
      <c r="AW98">
        <f>_xlfn.XLOOKUP(FMP_Ranking[[#This Row],[FMP ID]],RawData[FMP_ID],RawData[Score 5])</f>
        <v>0</v>
      </c>
      <c r="AX98" s="250">
        <f>_xlfn.XLOOKUP(FMP_Ranking[[#This Row],[FMP ID]],RawData[FMP_ID],RawData[Adjusted Injurt Risk (%)])</f>
        <v>21</v>
      </c>
      <c r="AY98" t="str">
        <f>_xlfn.XLOOKUP(FMP_Ranking[[#This Row],[FMP ID]],RawData[FMP_ID],RawData[Life and Safety Ranking (Injury/Loss of Life)2])</f>
        <v>Life/injury risk percentage &gt;20%</v>
      </c>
      <c r="AZ98" s="252">
        <f>_xlfn.XLOOKUP(FMP_Ranking[[#This Row],[FMP ID]],RawData[FMP_ID],RawData[Score 6])</f>
        <v>4</v>
      </c>
      <c r="BA98">
        <f>_xlfn.XLOOKUP(FMP_Ranking[[#This Row],[FMP ID]],RawData[FMP_ID],RawData[Water Supply Benefit in Acre-Feet])</f>
        <v>0</v>
      </c>
      <c r="BB98">
        <f>_xlfn.XLOOKUP(FMP_Ranking[[#This Row],[FMP ID]],RawData[FMP_ID],RawData[SourceID])</f>
        <v>0</v>
      </c>
      <c r="BC98">
        <f>_xlfn.XLOOKUP(FMP_Ranking[[#This Row],[FMP ID]],RawData[FMP_ID],RawData[WMS_ID])</f>
        <v>0</v>
      </c>
      <c r="BD98" t="str">
        <f>_xlfn.XLOOKUP(FMP_Ranking[[#This Row],[FMP ID]],RawData[FMP_ID],RawData[Water Supply Yield Ranking])</f>
        <v>No impact on water supply</v>
      </c>
      <c r="BE98">
        <f>_xlfn.XLOOKUP(FMP_Ranking[[#This Row],[FMP ID]],RawData[FMP_ID],RawData[Score 7])</f>
        <v>0</v>
      </c>
      <c r="BF98" s="250">
        <f>_xlfn.XLOOKUP(FMP_Ranking[[#This Row],[FMP ID]],RawData[FMP_ID],RawData[SVI])</f>
        <v>0.66464501619338989</v>
      </c>
      <c r="BG98" t="str">
        <f>_xlfn.XLOOKUP(FMP_Ranking[[#This Row],[FMP ID]],RawData[FMP_ID],RawData[Social Vulnerability Ranking])</f>
        <v>SVI between 0.5-0.75 (moderate to high vulnerability)</v>
      </c>
      <c r="BH98" s="252">
        <f>_xlfn.XLOOKUP(FMP_Ranking[[#This Row],[FMP ID]],RawData[FMP_ID],RawData[Score 8])</f>
        <v>7</v>
      </c>
      <c r="BI98">
        <f>_xlfn.XLOOKUP(FMP_Ranking[[#This Row],[FMP ID]],RawData[FMP_ID],RawData[% Nature Based Solution by Cost])</f>
        <v>0</v>
      </c>
      <c r="BJ98" t="str">
        <f>_xlfn.XLOOKUP(FMP_Ranking[[#This Row],[FMP ID]],RawData[FMP_ID],RawData[Nature-Based Solutions Ranking])</f>
        <v>&lt;25% of the project cost is nature-based</v>
      </c>
      <c r="BK98">
        <f>_xlfn.XLOOKUP(FMP_Ranking[[#This Row],[FMP ID]],RawData[FMP_ID],RawData[Score 9])</f>
        <v>1</v>
      </c>
      <c r="BL98" s="250" t="str">
        <f>_xlfn.XLOOKUP(FMP_Ranking[[#This Row],[FMP ID]],RawData[FMP_ID],RawData[Multiple Benefits Description])</f>
        <v>None</v>
      </c>
      <c r="BM98" t="str">
        <f>_xlfn.XLOOKUP(FMP_Ranking[[#This Row],[FMP ID]],RawData[FMP_ID],RawData[Multiple Benefit Ranking])</f>
        <v>Project does not deliver any wider benefits</v>
      </c>
      <c r="BN98" s="252">
        <f>_xlfn.XLOOKUP(FMP_Ranking[[#This Row],[FMP ID]],RawData[FMP_ID],RawData[Score 10])</f>
        <v>0</v>
      </c>
      <c r="BO98">
        <f>_xlfn.XLOOKUP(FMP_Ranking[[#This Row],[FMP ID]],RawData[FMP_ID],RawData[O&amp;M Cost (Annual)])</f>
        <v>39000</v>
      </c>
      <c r="BP98" t="str">
        <f>_xlfn.XLOOKUP(FMP_Ranking[[#This Row],[FMP ID]],RawData[FMP_ID],RawData[Operations and Maintenance Ranking])</f>
        <v>Project requires regular, ongoing operation and maintenance; and/or O&amp;M requirements are well defined (Regular);</v>
      </c>
      <c r="BQ98">
        <f>_xlfn.XLOOKUP(FMP_Ranking[[#This Row],[FMP ID]],RawData[FMP_ID],RawData[Score 11])</f>
        <v>7</v>
      </c>
      <c r="BR98" s="250" t="str">
        <f>_xlfn.XLOOKUP(FMP_Ranking[[#This Row],[FMP ID]],RawData[FMP_ID],RawData[Administrative, Regulatory and Other Obstacle Ranking])</f>
        <v>Project has a typical number of administrative, regulatory and limitations / requirements</v>
      </c>
      <c r="BS98" s="252">
        <f>_xlfn.XLOOKUP(FMP_Ranking[[#This Row],[FMP ID]],RawData[FMP_ID],RawData[Score 12])</f>
        <v>6</v>
      </c>
      <c r="BT98" t="str">
        <f>_xlfn.XLOOKUP(FMP_Ranking[[#This Row],[FMP ID]],RawData[FMP_ID],RawData[Environmental Benefit Ranking])</f>
        <v>Project does not provide any environmental benefits</v>
      </c>
      <c r="BU98">
        <f>_xlfn.XLOOKUP(FMP_Ranking[[#This Row],[FMP ID]],RawData[FMP_ID],RawData[Score 13])</f>
        <v>0</v>
      </c>
      <c r="BV98" s="250" t="str">
        <f>_xlfn.XLOOKUP(FMP_Ranking[[#This Row],[FMP ID]],RawData[FMP_ID],RawData[Environmental Impact Ranking])</f>
        <v>Project will have adverse environmental impacts in 1 environmental category</v>
      </c>
      <c r="BW98" s="252">
        <f>_xlfn.XLOOKUP(FMP_Ranking[[#This Row],[FMP ID]],RawData[FMP_ID],RawData[Score 14])</f>
        <v>6</v>
      </c>
      <c r="BX98">
        <f>_xlfn.XLOOKUP(FMP_Ranking[[#This Row],[FMP ID]],RawData[FMP_ID],RawData[Traffic Count for LWC Project])</f>
        <v>0</v>
      </c>
      <c r="BY98" t="str">
        <f>_xlfn.XLOOKUP(FMP_Ranking[[#This Row],[FMP ID]],RawData[FMP_ID],RawData[Mobility Ranking])</f>
        <v>Project provides no change to major, minor, or emergency access routes in the project area.</v>
      </c>
      <c r="BZ98">
        <f>_xlfn.XLOOKUP(FMP_Ranking[[#This Row],[FMP ID]],RawData[FMP_ID],RawData[Score 15])</f>
        <v>0</v>
      </c>
      <c r="CA98" s="250"/>
      <c r="CB9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1.703240965113795</v>
      </c>
      <c r="CC98" s="263">
        <f>_xlfn.RANK.EQ(FMP_Ranking[[#This Row],[Weighted Score Based on Normalized Reported Factors]],FMP_Ranking[Weighted Score Based on Normalized Reported Factors],0)</f>
        <v>102</v>
      </c>
      <c r="CD9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50</v>
      </c>
      <c r="CE9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11</v>
      </c>
      <c r="CF98">
        <f>_xlfn.RANK.EQ(FMP_Ranking[[#This Row],[Project Details Weighted Score]],FMP_Ranking[Project Details Weighted Score],0)</f>
        <v>64</v>
      </c>
      <c r="CG98" s="262">
        <f>FMP_Ranking[[#This Row],[Project Details Weighted Score]]+FMP_Ranking[[#This Row],[Weighted Score Based on Normalized Reported Factors]]</f>
        <v>12.703240965113794</v>
      </c>
      <c r="CH98" s="245">
        <f>_xlfn.RANK.EQ(FMP_Ranking[[#This Row],[Total Score]],FMP_Ranking[Total Score],0)</f>
        <v>92</v>
      </c>
      <c r="CI9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1.703240965113795</v>
      </c>
      <c r="CJ98" s="239"/>
      <c r="CK98" s="239"/>
      <c r="CT98"/>
    </row>
    <row r="99" spans="1:98" ht="12" customHeight="1" x14ac:dyDescent="0.25">
      <c r="A99" t="s">
        <v>1941</v>
      </c>
      <c r="B99">
        <f>_xlfn.XLOOKUP(FMP_Ranking[[#This Row],[FMP ID]],RawData[FMP_ID],RawData[RFPG_NUM])</f>
        <v>14</v>
      </c>
      <c r="C99" t="str">
        <f>_xlfn.XLOOKUP(FMP_Ranking[[#This Row],[FMP ID]],RawData[FMP_ID],RawData[FMP_NAME])</f>
        <v>Install Flood Gates in Marfa and Monitoring Gage on North Alamito Creek and Highway 17</v>
      </c>
      <c r="D99" t="str">
        <f>_xlfn.XLOOKUP(FMP_Ranking[[#This Row],[FMP ID]],RawData[FMP_ID],RawData[FMP_DESCR])</f>
        <v>Add flood gates to roadways at 4 LWCs on Alamito Creek, and a monitoring gage/early detection on North Alamito Creek at Hwy 17 Bridge upstream of Marfa. This provides early warning for Emergency Management to deploy before imminent road flooding.</v>
      </c>
      <c r="E99" s="247">
        <f>_xlfn.XLOOKUP(FMP_Ranking[[#This Row],[FMP ID]],RawData[FMP_ID],RawData[FMP_COST])</f>
        <v>358000</v>
      </c>
      <c r="F99" s="344" t="str">
        <f>_xlfn.XLOOKUP(FMP_Ranking[[#This Row],[FMP ID]],RawData[FMP_ID],RawData[EMER_NEED])</f>
        <v>Yes</v>
      </c>
      <c r="G99" s="252">
        <f>IF(FMP_Ranking[[#This Row],[Emergency Need Raw]]="Yes",10,0)</f>
        <v>10</v>
      </c>
      <c r="H99" s="245">
        <f>_xlfn.XLOOKUP(FMP_Ranking[[#This Row],[FMP ID]],RawData[FMP_ID],RawData[STRUCT_100])</f>
        <v>0</v>
      </c>
      <c r="I99" s="245">
        <f>_xlfn.XLOOKUP(FMP_Ranking[[#This Row],[FMP ID]],RawData[FMP_ID],RawData[RES_STRUCT100])</f>
        <v>0</v>
      </c>
      <c r="J99">
        <f>_xlfn.XLOOKUP(FMP_Ranking[[#This Row],[FMP ID]],RawData[FMP_ID],RawData[POP100])</f>
        <v>0</v>
      </c>
      <c r="K99" s="245">
        <f>_xlfn.XLOOKUP(FMP_Ranking[[#This Row],[FMP ID]],RawData[FMP_ID],RawData[CRITFAC100])</f>
        <v>0</v>
      </c>
      <c r="L99">
        <f>_xlfn.XLOOKUP(FMP_Ranking[[#This Row],[FMP ID]],RawData[FMP_ID],RawData[LWC])</f>
        <v>4</v>
      </c>
      <c r="M99" s="245">
        <f>_xlfn.XLOOKUP(FMP_Ranking[[#This Row],[FMP ID]],RawData[FMP_ID],RawData[ROADCLS])</f>
        <v>4</v>
      </c>
      <c r="N99">
        <f>_xlfn.XLOOKUP(FMP_Ranking[[#This Row],[FMP ID]],RawData[FMP_ID],RawData[ROAD_MILES100])</f>
        <v>0.31999999284744263</v>
      </c>
      <c r="O99" s="245">
        <f>_xlfn.XLOOKUP(FMP_Ranking[[#This Row],[FMP ID]],RawData[FMP_ID],RawData[FARMACRE100])</f>
        <v>1.0000000474974511E-3</v>
      </c>
      <c r="P99">
        <f>_xlfn.XLOOKUP(FMP_Ranking[[#This Row],[FMP ID]],RawData[FMP_ID],RawData[REDSTRUCT100])</f>
        <v>0</v>
      </c>
      <c r="Q99" s="245">
        <f>_xlfn.XLOOKUP(FMP_Ranking[[#This Row],[FMP ID]],RawData[FMP_ID],RawData[REMSTRC100])</f>
        <v>0</v>
      </c>
      <c r="R99" s="258">
        <f>IF(FMP_Ranking[[#This Row],[Structures 100 Raw]]=0,0,(IF(FMP_Ranking[[#This Row],[Removed Structures 100 Raw]]&gt;FMP_Ranking[[#This Row],[Structures 100 Raw]],100,FMP_Ranking[[#This Row],[Removed Structures 100 Raw]]/FMP_Ranking[[#This Row],[Structures 100 Raw]]*100)))</f>
        <v>0</v>
      </c>
      <c r="S99" s="245">
        <f>_xlfn.XLOOKUP(FMP_Ranking[[#This Row],[FMP ID]],RawData[FMP_ID],RawData[REMRESSTRC100])</f>
        <v>0</v>
      </c>
      <c r="T99" s="245">
        <f>_xlfn.XLOOKUP(FMP_Ranking[[#This Row],[FMP ID]],RawData[FMP_ID],RawData[REMPOP100])</f>
        <v>0</v>
      </c>
      <c r="U99">
        <f>_xlfn.XLOOKUP(FMP_Ranking[[#This Row],[FMP ID]],RawData[FMP_ID],RawData[REMCRITFAC100])</f>
        <v>0</v>
      </c>
      <c r="V99" s="245">
        <f>_xlfn.XLOOKUP(FMP_Ranking[[#This Row],[FMP ID]],RawData[FMP_ID],RawData[REMLWC100])</f>
        <v>0</v>
      </c>
      <c r="W99" s="245">
        <f>_xlfn.XLOOKUP(FMP_Ranking[[#This Row],[FMP ID]],RawData[FMP_ID],RawData[REMROADCLS])</f>
        <v>0</v>
      </c>
      <c r="X99">
        <f>_xlfn.XLOOKUP(FMP_Ranking[[#This Row],[FMP ID]],RawData[FMP_ID],RawData[REMRDLEN100])</f>
        <v>0</v>
      </c>
      <c r="Y99" s="245">
        <f>_xlfn.XLOOKUP(FMP_Ranking[[#This Row],[FMP ID]],RawData[FMP_ID],RawData[REMFRMACRE100])</f>
        <v>0</v>
      </c>
      <c r="Z99" s="255">
        <f>_xlfn.XLOOKUP(FMP_Ranking[[#This Row],[FMP ID]],RawData[FMP_ID],RawData[COSTSTRUCT])</f>
        <v>0</v>
      </c>
      <c r="AA99">
        <f>_xlfn.XLOOKUP(FMP_Ranking[[#This Row],[FMP ID]],RawData[FMP_ID],RawData[NATURE])</f>
        <v>0</v>
      </c>
      <c r="AB99" s="250">
        <f>_xlfn.XLOOKUP(FMP_Ranking[[#This Row],[FMP ID]],RawData[FMP_ID],RawData[BC_RATIO])</f>
        <v>0</v>
      </c>
      <c r="AC99">
        <f>IF(FMP_Ranking[[#This Row],[BCA Raw]]&gt;1,1,0)</f>
        <v>0</v>
      </c>
      <c r="AD99" s="250" t="str">
        <f>_xlfn.XLOOKUP(FMP_Ranking[[#This Row],[FMP ID]],RawData[FMP_ID],RawData[WATER_SUP])</f>
        <v>No</v>
      </c>
      <c r="AE99" s="257">
        <f>IF(FMP_Ranking[[#This Row],[Water Supply Raw]]="Yes",1,0)</f>
        <v>0</v>
      </c>
      <c r="AF99">
        <f>_xlfn.XLOOKUP(FMP_Ranking[[#This Row],[FMP ID]],RawData[FMP_ID],RawData[Average Flood Depth (100yr)])</f>
        <v>9.1999998092651367</v>
      </c>
      <c r="AG99" s="346" t="str">
        <f>_xlfn.XLOOKUP(FMP_Ranking[[#This Row],[FMP ID]],RawData[FMP_ID],RawData[PREPROJLOS])</f>
        <v>&lt;20% annual chance</v>
      </c>
      <c r="AH99">
        <f>_xlfn.XLOOKUP(FMP_Ranking[[#This Row],[FMP ID]],RawData[FMP_ID],RawData[Score 1])</f>
        <v>10</v>
      </c>
      <c r="AI99" s="250">
        <f>_xlfn.XLOOKUP(FMP_Ranking[[#This Row],[FMP ID]],RawData[FMP_ID],RawData[Community Population Served])</f>
        <v>1788</v>
      </c>
      <c r="AJ99">
        <f>_xlfn.XLOOKUP(FMP_Ranking[[#This Row],[FMP ID]],RawData[FMP_ID],RawData[Flood Plain Population])</f>
        <v>0</v>
      </c>
      <c r="AK99" s="346">
        <f>_xlfn.XLOOKUP(FMP_Ranking[[#This Row],[FMP ID]],RawData[FMP_ID],RawData[Severity Ranking: Community Need (% Population)])</f>
        <v>0</v>
      </c>
      <c r="AL99" s="252">
        <f>_xlfn.XLOOKUP(FMP_Ranking[[#This Row],[FMP ID]],RawData[FMP_ID],RawData[Score 2])</f>
        <v>0</v>
      </c>
      <c r="AM99">
        <f>_xlfn.XLOOKUP(FMP_Ranking[[#This Row],[FMP ID]],RawData[FMP_ID],RawData['# of Structures Removed from 1% Annual Chance FP])</f>
        <v>0</v>
      </c>
      <c r="AN99">
        <f>_xlfn.XLOOKUP(FMP_Ranking[[#This Row],[FMP ID]],RawData[FMP_ID],RawData[Flood Risk Reduction])</f>
        <v>0</v>
      </c>
      <c r="AO99">
        <f>_xlfn.XLOOKUP(FMP_Ranking[[#This Row],[FMP ID]],RawData[FMP_ID],RawData[[Score 3 ]])</f>
        <v>0</v>
      </c>
      <c r="AP99" s="250">
        <f>_xlfn.XLOOKUP(FMP_Ranking[[#This Row],[FMP ID]],RawData[FMP_ID],RawData['# of Structures with Reduced 1% Annual Chance Flood Risk])</f>
        <v>0</v>
      </c>
      <c r="AQ99">
        <f>_xlfn.XLOOKUP(FMP_Ranking[[#This Row],[FMP ID]],RawData[FMP_ID],RawData[Pre-Project Damage $])</f>
        <v>0</v>
      </c>
      <c r="AR99">
        <f>_xlfn.XLOOKUP(FMP_Ranking[[#This Row],[FMP ID]],RawData[FMP_ID],RawData[Post-Project Damage $])</f>
        <v>0</v>
      </c>
      <c r="AS99">
        <f>_xlfn.XLOOKUP(FMP_Ranking[[#This Row],[FMP ID]],RawData[FMP_ID],RawData[Flood Damage Reduction])</f>
        <v>0</v>
      </c>
      <c r="AT99" s="252">
        <f>_xlfn.XLOOKUP(FMP_Ranking[[#This Row],[FMP ID]],RawData[FMP_ID],RawData[Score 4])</f>
        <v>0</v>
      </c>
      <c r="AU99">
        <f>_xlfn.XLOOKUP(FMP_Ranking[[#This Row],[FMP ID]],RawData[FMP_ID],RawData['# of Critical Faciliites Removed from 1% Annual Chance FP])</f>
        <v>0</v>
      </c>
      <c r="AV99">
        <f>_xlfn.XLOOKUP(FMP_Ranking[[#This Row],[FMP ID]],RawData[FMP_ID],RawData[Reduction in Critical Facilities Flood Risk])</f>
        <v>0</v>
      </c>
      <c r="AW99">
        <f>_xlfn.XLOOKUP(FMP_Ranking[[#This Row],[FMP ID]],RawData[FMP_ID],RawData[Score 5])</f>
        <v>0</v>
      </c>
      <c r="AX99" s="250">
        <f>_xlfn.XLOOKUP(FMP_Ranking[[#This Row],[FMP ID]],RawData[FMP_ID],RawData[Adjusted Injurt Risk (%)])</f>
        <v>90.517829895019531</v>
      </c>
      <c r="AY99" t="str">
        <f>_xlfn.XLOOKUP(FMP_Ranking[[#This Row],[FMP ID]],RawData[FMP_ID],RawData[Life and Safety Ranking (Injury/Loss of Life)2])</f>
        <v>Life/injury risk percentage &gt;50%</v>
      </c>
      <c r="AZ99" s="252">
        <f>_xlfn.XLOOKUP(FMP_Ranking[[#This Row],[FMP ID]],RawData[FMP_ID],RawData[Score 6])</f>
        <v>10</v>
      </c>
      <c r="BA99">
        <f>_xlfn.XLOOKUP(FMP_Ranking[[#This Row],[FMP ID]],RawData[FMP_ID],RawData[Water Supply Benefit in Acre-Feet])</f>
        <v>0</v>
      </c>
      <c r="BB99">
        <f>_xlfn.XLOOKUP(FMP_Ranking[[#This Row],[FMP ID]],RawData[FMP_ID],RawData[SourceID])</f>
        <v>0</v>
      </c>
      <c r="BC99">
        <f>_xlfn.XLOOKUP(FMP_Ranking[[#This Row],[FMP ID]],RawData[FMP_ID],RawData[WMS_ID])</f>
        <v>0</v>
      </c>
      <c r="BD99" t="str">
        <f>_xlfn.XLOOKUP(FMP_Ranking[[#This Row],[FMP ID]],RawData[FMP_ID],RawData[Water Supply Yield Ranking])</f>
        <v>No impact on water supply</v>
      </c>
      <c r="BE99">
        <f>_xlfn.XLOOKUP(FMP_Ranking[[#This Row],[FMP ID]],RawData[FMP_ID],RawData[Score 7])</f>
        <v>0</v>
      </c>
      <c r="BF99" s="250">
        <f>_xlfn.XLOOKUP(FMP_Ranking[[#This Row],[FMP ID]],RawData[FMP_ID],RawData[SVI])</f>
        <v>0</v>
      </c>
      <c r="BG99" t="str">
        <f>_xlfn.XLOOKUP(FMP_Ranking[[#This Row],[FMP ID]],RawData[FMP_ID],RawData[Social Vulnerability Ranking])</f>
        <v>SVI between 0.01-0.25 (low vulnerability)</v>
      </c>
      <c r="BH99" s="252">
        <f>_xlfn.XLOOKUP(FMP_Ranking[[#This Row],[FMP ID]],RawData[FMP_ID],RawData[Score 8])</f>
        <v>1</v>
      </c>
      <c r="BI99">
        <f>_xlfn.XLOOKUP(FMP_Ranking[[#This Row],[FMP ID]],RawData[FMP_ID],RawData[% Nature Based Solution by Cost])</f>
        <v>0</v>
      </c>
      <c r="BJ99">
        <f>_xlfn.XLOOKUP(FMP_Ranking[[#This Row],[FMP ID]],RawData[FMP_ID],RawData[Nature-Based Solutions Ranking])</f>
        <v>0</v>
      </c>
      <c r="BK99">
        <f>_xlfn.XLOOKUP(FMP_Ranking[[#This Row],[FMP ID]],RawData[FMP_ID],RawData[Score 9])</f>
        <v>0</v>
      </c>
      <c r="BL99" s="250">
        <f>_xlfn.XLOOKUP(FMP_Ranking[[#This Row],[FMP ID]],RawData[FMP_ID],RawData[Multiple Benefits Description])</f>
        <v>0</v>
      </c>
      <c r="BM99" t="str">
        <f>_xlfn.XLOOKUP(FMP_Ranking[[#This Row],[FMP ID]],RawData[FMP_ID],RawData[Multiple Benefit Ranking])</f>
        <v>Project delivers benefits in only 1 wider benefit category</v>
      </c>
      <c r="BN99" s="252">
        <f>_xlfn.XLOOKUP(FMP_Ranking[[#This Row],[FMP ID]],RawData[FMP_ID],RawData[Score 10])</f>
        <v>1</v>
      </c>
      <c r="BO99">
        <f>_xlfn.XLOOKUP(FMP_Ranking[[#This Row],[FMP ID]],RawData[FMP_ID],RawData[O&amp;M Cost (Annual)])</f>
        <v>21650</v>
      </c>
      <c r="BP99" t="str">
        <f>_xlfn.XLOOKUP(FMP_Ranking[[#This Row],[FMP ID]],RawData[FMP_ID],RawData[Operations and Maintenance Ranking])</f>
        <v xml:space="preserve">Project will require ongoing operation and maintenance outside of the owner’s regular maintenance practices; long-term O&amp;M 
requirements are undefined; and/or high annual O&amp;M cost &gt; 1% of project (high); </v>
      </c>
      <c r="BQ99">
        <f>_xlfn.XLOOKUP(FMP_Ranking[[#This Row],[FMP ID]],RawData[FMP_ID],RawData[Score 11])</f>
        <v>4</v>
      </c>
      <c r="BR99" s="250" t="str">
        <f>_xlfn.XLOOKUP(FMP_Ranking[[#This Row],[FMP ID]],RawData[FMP_ID],RawData[Administrative, Regulatory and Other Obstacle Ranking])</f>
        <v>Project has few administrative, regulatory and implementation limitations / requirements</v>
      </c>
      <c r="BS99" s="252">
        <f>_xlfn.XLOOKUP(FMP_Ranking[[#This Row],[FMP ID]],RawData[FMP_ID],RawData[Score 12])</f>
        <v>10</v>
      </c>
      <c r="BT99" t="str">
        <f>_xlfn.XLOOKUP(FMP_Ranking[[#This Row],[FMP ID]],RawData[FMP_ID],RawData[Environmental Benefit Ranking])</f>
        <v>Project does not provide any environmental benefits</v>
      </c>
      <c r="BU99">
        <f>_xlfn.XLOOKUP(FMP_Ranking[[#This Row],[FMP ID]],RawData[FMP_ID],RawData[Score 13])</f>
        <v>0</v>
      </c>
      <c r="BV99" s="250" t="str">
        <f>_xlfn.XLOOKUP(FMP_Ranking[[#This Row],[FMP ID]],RawData[FMP_ID],RawData[Environmental Impact Ranking])</f>
        <v xml:space="preserve">Project has no adverse environmental impacts </v>
      </c>
      <c r="BW99" s="252">
        <f>_xlfn.XLOOKUP(FMP_Ranking[[#This Row],[FMP ID]],RawData[FMP_ID],RawData[Score 14])</f>
        <v>10</v>
      </c>
      <c r="BX99">
        <f>_xlfn.XLOOKUP(FMP_Ranking[[#This Row],[FMP ID]],RawData[FMP_ID],RawData[Traffic Count for LWC Project])</f>
        <v>0</v>
      </c>
      <c r="BY99" t="str">
        <f>_xlfn.XLOOKUP(FMP_Ranking[[#This Row],[FMP ID]],RawData[FMP_ID],RawData[Mobility Ranking])</f>
        <v>Project will protect some maj. access rts. in FP &amp; the majority (&gt;50%) of  em. svc. access. Some maj. &amp; many min. access rts. will remain flooded,  &amp; emer. svc. access may be restricted in some areas (i.e. &gt;50% of FP by area  inaccessible).</v>
      </c>
      <c r="BZ99">
        <f>_xlfn.XLOOKUP(FMP_Ranking[[#This Row],[FMP ID]],RawData[FMP_ID],RawData[Score 15])</f>
        <v>4</v>
      </c>
      <c r="CA99" s="250"/>
      <c r="CB9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99" s="263">
        <f>_xlfn.RANK.EQ(FMP_Ranking[[#This Row],[Weighted Score Based on Normalized Reported Factors]],FMP_Ranking[Weighted Score Based on Normalized Reported Factors],0)</f>
        <v>170</v>
      </c>
      <c r="CD9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50</v>
      </c>
      <c r="CE9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12.5</v>
      </c>
      <c r="CF99">
        <f>_xlfn.RANK.EQ(FMP_Ranking[[#This Row],[Project Details Weighted Score]],FMP_Ranking[Project Details Weighted Score],0)</f>
        <v>44</v>
      </c>
      <c r="CG99" s="262">
        <f>FMP_Ranking[[#This Row],[Project Details Weighted Score]]+FMP_Ranking[[#This Row],[Weighted Score Based on Normalized Reported Factors]]</f>
        <v>12.5</v>
      </c>
      <c r="CH99" s="245">
        <f>_xlfn.RANK.EQ(FMP_Ranking[[#This Row],[Total Score]],FMP_Ranking[Total Score],0)</f>
        <v>93</v>
      </c>
      <c r="CI9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99" s="239"/>
      <c r="CK99" s="239"/>
      <c r="CT99"/>
    </row>
    <row r="100" spans="1:98" ht="12" customHeight="1" x14ac:dyDescent="0.25">
      <c r="A100" t="s">
        <v>1506</v>
      </c>
      <c r="B100">
        <f>_xlfn.XLOOKUP(FMP_Ranking[[#This Row],[FMP ID]],RawData[FMP_ID],RawData[RFPG_NUM])</f>
        <v>11</v>
      </c>
      <c r="C100" t="str">
        <f>_xlfn.XLOOKUP(FMP_Ranking[[#This Row],[FMP ID]],RawData[FMP_ID],RawData[FMP_NAME])</f>
        <v>65ft Channel Modification and Additional Culvert</v>
      </c>
      <c r="D100" t="str">
        <f>_xlfn.XLOOKUP(FMP_Ranking[[#This Row],[FMP ID]],RawData[FMP_ID],RawData[FMP_DESCR])</f>
        <v>The channel modifications consists of 65-ft bottom width channel modifications with 4:1 side slopes spanning from the North I-35 frontage road down past Goforth Road to Kym Way.</v>
      </c>
      <c r="E100" s="247">
        <f>_xlfn.XLOOKUP(FMP_Ranking[[#This Row],[FMP ID]],RawData[FMP_ID],RawData[FMP_COST])</f>
        <v>589000</v>
      </c>
      <c r="F100" s="344" t="str">
        <f>_xlfn.XLOOKUP(FMP_Ranking[[#This Row],[FMP ID]],RawData[FMP_ID],RawData[EMER_NEED])</f>
        <v>No</v>
      </c>
      <c r="G100" s="252">
        <f>IF(FMP_Ranking[[#This Row],[Emergency Need Raw]]="Yes",10,0)</f>
        <v>0</v>
      </c>
      <c r="H100" s="245">
        <f>_xlfn.XLOOKUP(FMP_Ranking[[#This Row],[FMP ID]],RawData[FMP_ID],RawData[STRUCT_100])</f>
        <v>39</v>
      </c>
      <c r="I100" s="245">
        <f>_xlfn.XLOOKUP(FMP_Ranking[[#This Row],[FMP ID]],RawData[FMP_ID],RawData[RES_STRUCT100])</f>
        <v>34</v>
      </c>
      <c r="J100">
        <f>_xlfn.XLOOKUP(FMP_Ranking[[#This Row],[FMP ID]],RawData[FMP_ID],RawData[POP100])</f>
        <v>165</v>
      </c>
      <c r="K100" s="245">
        <f>_xlfn.XLOOKUP(FMP_Ranking[[#This Row],[FMP ID]],RawData[FMP_ID],RawData[CRITFAC100])</f>
        <v>0</v>
      </c>
      <c r="L100">
        <f>_xlfn.XLOOKUP(FMP_Ranking[[#This Row],[FMP ID]],RawData[FMP_ID],RawData[LWC])</f>
        <v>1</v>
      </c>
      <c r="M100" s="245">
        <f>_xlfn.XLOOKUP(FMP_Ranking[[#This Row],[FMP ID]],RawData[FMP_ID],RawData[ROADCLS])</f>
        <v>0</v>
      </c>
      <c r="N100">
        <f>_xlfn.XLOOKUP(FMP_Ranking[[#This Row],[FMP ID]],RawData[FMP_ID],RawData[ROAD_MILES100])</f>
        <v>0.79790300130844116</v>
      </c>
      <c r="O100" s="245">
        <f>_xlfn.XLOOKUP(FMP_Ranking[[#This Row],[FMP ID]],RawData[FMP_ID],RawData[FARMACRE100])</f>
        <v>2.2550830841064449</v>
      </c>
      <c r="P100">
        <f>_xlfn.XLOOKUP(FMP_Ranking[[#This Row],[FMP ID]],RawData[FMP_ID],RawData[REDSTRUCT100])</f>
        <v>9</v>
      </c>
      <c r="Q100" s="245">
        <f>_xlfn.XLOOKUP(FMP_Ranking[[#This Row],[FMP ID]],RawData[FMP_ID],RawData[REMSTRC100])</f>
        <v>4</v>
      </c>
      <c r="R100" s="258">
        <f>IF(FMP_Ranking[[#This Row],[Structures 100 Raw]]=0,0,(IF(FMP_Ranking[[#This Row],[Removed Structures 100 Raw]]&gt;FMP_Ranking[[#This Row],[Structures 100 Raw]],100,FMP_Ranking[[#This Row],[Removed Structures 100 Raw]]/FMP_Ranking[[#This Row],[Structures 100 Raw]]*100)))</f>
        <v>10.256410256410255</v>
      </c>
      <c r="S100" s="245">
        <f>_xlfn.XLOOKUP(FMP_Ranking[[#This Row],[FMP ID]],RawData[FMP_ID],RawData[REMRESSTRC100])</f>
        <v>4</v>
      </c>
      <c r="T100" s="245">
        <f>_xlfn.XLOOKUP(FMP_Ranking[[#This Row],[FMP ID]],RawData[FMP_ID],RawData[REMPOP100])</f>
        <v>16</v>
      </c>
      <c r="U100">
        <f>_xlfn.XLOOKUP(FMP_Ranking[[#This Row],[FMP ID]],RawData[FMP_ID],RawData[REMCRITFAC100])</f>
        <v>0</v>
      </c>
      <c r="V100" s="245">
        <f>_xlfn.XLOOKUP(FMP_Ranking[[#This Row],[FMP ID]],RawData[FMP_ID],RawData[REMLWC100])</f>
        <v>0</v>
      </c>
      <c r="W100" s="245">
        <f>_xlfn.XLOOKUP(FMP_Ranking[[#This Row],[FMP ID]],RawData[FMP_ID],RawData[REMROADCLS])</f>
        <v>0</v>
      </c>
      <c r="X100">
        <f>_xlfn.XLOOKUP(FMP_Ranking[[#This Row],[FMP ID]],RawData[FMP_ID],RawData[REMRDLEN100])</f>
        <v>0</v>
      </c>
      <c r="Y100" s="245">
        <f>_xlfn.XLOOKUP(FMP_Ranking[[#This Row],[FMP ID]],RawData[FMP_ID],RawData[REMFRMACRE100])</f>
        <v>0</v>
      </c>
      <c r="Z100" s="255">
        <f>_xlfn.XLOOKUP(FMP_Ranking[[#This Row],[FMP ID]],RawData[FMP_ID],RawData[COSTSTRUCT])</f>
        <v>147000</v>
      </c>
      <c r="AA100">
        <f>_xlfn.XLOOKUP(FMP_Ranking[[#This Row],[FMP ID]],RawData[FMP_ID],RawData[NATURE])</f>
        <v>18.20000076293945</v>
      </c>
      <c r="AB100" s="250">
        <f>_xlfn.XLOOKUP(FMP_Ranking[[#This Row],[FMP ID]],RawData[FMP_ID],RawData[BC_RATIO])</f>
        <v>1.7300000190734861</v>
      </c>
      <c r="AC100">
        <f>IF(FMP_Ranking[[#This Row],[BCA Raw]]&gt;1,1,0)</f>
        <v>1</v>
      </c>
      <c r="AD100" s="250" t="str">
        <f>_xlfn.XLOOKUP(FMP_Ranking[[#This Row],[FMP ID]],RawData[FMP_ID],RawData[WATER_SUP])</f>
        <v>No</v>
      </c>
      <c r="AE100" s="257">
        <f>IF(FMP_Ranking[[#This Row],[Water Supply Raw]]="Yes",1,0)</f>
        <v>0</v>
      </c>
      <c r="AF100">
        <f>_xlfn.XLOOKUP(FMP_Ranking[[#This Row],[FMP ID]],RawData[FMP_ID],RawData[Average Flood Depth (100yr)])</f>
        <v>1.1000000238418579</v>
      </c>
      <c r="AG100" s="346" t="str">
        <f>_xlfn.XLOOKUP(FMP_Ranking[[#This Row],[FMP ID]],RawData[FMP_ID],RawData[PREPROJLOS])</f>
        <v>50-year</v>
      </c>
      <c r="AH100">
        <f>_xlfn.XLOOKUP(FMP_Ranking[[#This Row],[FMP ID]],RawData[FMP_ID],RawData[Score 1])</f>
        <v>6</v>
      </c>
      <c r="AI100" s="250">
        <f>_xlfn.XLOOKUP(FMP_Ranking[[#This Row],[FMP ID]],RawData[FMP_ID],RawData[Community Population Served])</f>
        <v>45697</v>
      </c>
      <c r="AJ100">
        <f>_xlfn.XLOOKUP(FMP_Ranking[[#This Row],[FMP ID]],RawData[FMP_ID],RawData[Flood Plain Population])</f>
        <v>269</v>
      </c>
      <c r="AK100" s="346" t="str">
        <f>_xlfn.XLOOKUP(FMP_Ranking[[#This Row],[FMP ID]],RawData[FMP_ID],RawData[Severity Ranking: Community Need (% Population)])</f>
        <v>&lt;25% of project community affected</v>
      </c>
      <c r="AL100" s="252">
        <f>_xlfn.XLOOKUP(FMP_Ranking[[#This Row],[FMP ID]],RawData[FMP_ID],RawData[Score 2])</f>
        <v>1</v>
      </c>
      <c r="AM100">
        <f>_xlfn.XLOOKUP(FMP_Ranking[[#This Row],[FMP ID]],RawData[FMP_ID],RawData['# of Structures Removed from 1% Annual Chance FP])</f>
        <v>4</v>
      </c>
      <c r="AN100" t="str">
        <f>_xlfn.XLOOKUP(FMP_Ranking[[#This Row],[FMP ID]],RawData[FMP_ID],RawData[Flood Risk Reduction])</f>
        <v>Reduced risk to &lt;50% of structures in floodplain</v>
      </c>
      <c r="AO100">
        <f>_xlfn.XLOOKUP(FMP_Ranking[[#This Row],[FMP ID]],RawData[FMP_ID],RawData[[Score 3 ]])</f>
        <v>4</v>
      </c>
      <c r="AP100" s="250">
        <f>_xlfn.XLOOKUP(FMP_Ranking[[#This Row],[FMP ID]],RawData[FMP_ID],RawData['# of Structures with Reduced 1% Annual Chance Flood Risk])</f>
        <v>9</v>
      </c>
      <c r="AQ100">
        <f>_xlfn.XLOOKUP(FMP_Ranking[[#This Row],[FMP ID]],RawData[FMP_ID],RawData[Pre-Project Damage $])</f>
        <v>603883.375</v>
      </c>
      <c r="AR100">
        <f>_xlfn.XLOOKUP(FMP_Ranking[[#This Row],[FMP ID]],RawData[FMP_ID],RawData[Post-Project Damage $])</f>
        <v>88648.71875</v>
      </c>
      <c r="AS100" t="str">
        <f>_xlfn.XLOOKUP(FMP_Ranking[[#This Row],[FMP ID]],RawData[FMP_ID],RawData[Flood Damage Reduction])</f>
        <v>Flood damage reduction &gt; 75%</v>
      </c>
      <c r="AT100" s="252">
        <f>_xlfn.XLOOKUP(FMP_Ranking[[#This Row],[FMP ID]],RawData[FMP_ID],RawData[Score 4])</f>
        <v>2</v>
      </c>
      <c r="AU100">
        <f>_xlfn.XLOOKUP(FMP_Ranking[[#This Row],[FMP ID]],RawData[FMP_ID],RawData['# of Critical Faciliites Removed from 1% Annual Chance FP])</f>
        <v>0</v>
      </c>
      <c r="AV100" t="str">
        <f>_xlfn.XLOOKUP(FMP_Ranking[[#This Row],[FMP ID]],RawData[FMP_ID],RawData[Reduction in Critical Facilities Flood Risk])</f>
        <v>Reduced risk for 0 structures in floodplain</v>
      </c>
      <c r="AW100">
        <f>_xlfn.XLOOKUP(FMP_Ranking[[#This Row],[FMP ID]],RawData[FMP_ID],RawData[Score 5])</f>
        <v>0</v>
      </c>
      <c r="AX100" s="250">
        <f>_xlfn.XLOOKUP(FMP_Ranking[[#This Row],[FMP ID]],RawData[FMP_ID],RawData[Adjusted Injurt Risk (%)])</f>
        <v>27</v>
      </c>
      <c r="AY100" t="str">
        <f>_xlfn.XLOOKUP(FMP_Ranking[[#This Row],[FMP ID]],RawData[FMP_ID],RawData[Life and Safety Ranking (Injury/Loss of Life)2])</f>
        <v>Life/injury risk percentage &gt;20%</v>
      </c>
      <c r="AZ100" s="252">
        <f>_xlfn.XLOOKUP(FMP_Ranking[[#This Row],[FMP ID]],RawData[FMP_ID],RawData[Score 6])</f>
        <v>4</v>
      </c>
      <c r="BA100">
        <f>_xlfn.XLOOKUP(FMP_Ranking[[#This Row],[FMP ID]],RawData[FMP_ID],RawData[Water Supply Benefit in Acre-Feet])</f>
        <v>0</v>
      </c>
      <c r="BB100">
        <f>_xlfn.XLOOKUP(FMP_Ranking[[#This Row],[FMP ID]],RawData[FMP_ID],RawData[SourceID])</f>
        <v>0</v>
      </c>
      <c r="BC100">
        <f>_xlfn.XLOOKUP(FMP_Ranking[[#This Row],[FMP ID]],RawData[FMP_ID],RawData[WMS_ID])</f>
        <v>0</v>
      </c>
      <c r="BD100" t="str">
        <f>_xlfn.XLOOKUP(FMP_Ranking[[#This Row],[FMP ID]],RawData[FMP_ID],RawData[Water Supply Yield Ranking])</f>
        <v>No impact on water supply</v>
      </c>
      <c r="BE100">
        <f>_xlfn.XLOOKUP(FMP_Ranking[[#This Row],[FMP ID]],RawData[FMP_ID],RawData[Score 7])</f>
        <v>0</v>
      </c>
      <c r="BF100" s="250">
        <f>_xlfn.XLOOKUP(FMP_Ranking[[#This Row],[FMP ID]],RawData[FMP_ID],RawData[SVI])</f>
        <v>0.336629718542099</v>
      </c>
      <c r="BG100" t="str">
        <f>_xlfn.XLOOKUP(FMP_Ranking[[#This Row],[FMP ID]],RawData[FMP_ID],RawData[Social Vulnerability Ranking])</f>
        <v>SVI between 0.25-0.5 (low to moderate vulnerability)</v>
      </c>
      <c r="BH100" s="252">
        <f>_xlfn.XLOOKUP(FMP_Ranking[[#This Row],[FMP ID]],RawData[FMP_ID],RawData[Score 8])</f>
        <v>4</v>
      </c>
      <c r="BI100">
        <f>_xlfn.XLOOKUP(FMP_Ranking[[#This Row],[FMP ID]],RawData[FMP_ID],RawData[% Nature Based Solution by Cost])</f>
        <v>0.181999996304512</v>
      </c>
      <c r="BJ100" t="str">
        <f>_xlfn.XLOOKUP(FMP_Ranking[[#This Row],[FMP ID]],RawData[FMP_ID],RawData[Nature-Based Solutions Ranking])</f>
        <v>&lt;25% of the project cost is nature-based</v>
      </c>
      <c r="BK100">
        <f>_xlfn.XLOOKUP(FMP_Ranking[[#This Row],[FMP ID]],RawData[FMP_ID],RawData[Score 9])</f>
        <v>1</v>
      </c>
      <c r="BL100" s="250" t="str">
        <f>_xlfn.XLOOKUP(FMP_Ranking[[#This Row],[FMP ID]],RawData[FMP_ID],RawData[Multiple Benefits Description])</f>
        <v>Alleviate ponding, improve conveyance</v>
      </c>
      <c r="BM100" t="str">
        <f>_xlfn.XLOOKUP(FMP_Ranking[[#This Row],[FMP ID]],RawData[FMP_ID],RawData[Multiple Benefit Ranking])</f>
        <v>Project delivers benefits in 2 wider benefit categories</v>
      </c>
      <c r="BN100" s="252">
        <f>_xlfn.XLOOKUP(FMP_Ranking[[#This Row],[FMP ID]],RawData[FMP_ID],RawData[Score 10])</f>
        <v>4</v>
      </c>
      <c r="BO100">
        <f>_xlfn.XLOOKUP(FMP_Ranking[[#This Row],[FMP ID]],RawData[FMP_ID],RawData[O&amp;M Cost (Annual)])</f>
        <v>3000</v>
      </c>
      <c r="BP100" t="str">
        <f>_xlfn.XLOOKUP(FMP_Ranking[[#This Row],[FMP ID]],RawData[FMP_ID],RawData[Operations and Maintenance Ranking])</f>
        <v>Project requires regular, ongoing operation and maintenance; and/or O&amp;M requirements are well defined (Regular);</v>
      </c>
      <c r="BQ100">
        <f>_xlfn.XLOOKUP(FMP_Ranking[[#This Row],[FMP ID]],RawData[FMP_ID],RawData[Score 11])</f>
        <v>7</v>
      </c>
      <c r="BR100" s="250" t="str">
        <f>_xlfn.XLOOKUP(FMP_Ranking[[#This Row],[FMP ID]],RawData[FMP_ID],RawData[Administrative, Regulatory and Other Obstacle Ranking])</f>
        <v>Project has few administrative, regulatory and implementation limitations / requirements</v>
      </c>
      <c r="BS100" s="252">
        <f>_xlfn.XLOOKUP(FMP_Ranking[[#This Row],[FMP ID]],RawData[FMP_ID],RawData[Score 12])</f>
        <v>10</v>
      </c>
      <c r="BT100" t="str">
        <f>_xlfn.XLOOKUP(FMP_Ranking[[#This Row],[FMP ID]],RawData[FMP_ID],RawData[Environmental Benefit Ranking])</f>
        <v>Project does not provide any environmental benefits</v>
      </c>
      <c r="BU100">
        <f>_xlfn.XLOOKUP(FMP_Ranking[[#This Row],[FMP ID]],RawData[FMP_ID],RawData[Score 13])</f>
        <v>0</v>
      </c>
      <c r="BV100" s="250" t="str">
        <f>_xlfn.XLOOKUP(FMP_Ranking[[#This Row],[FMP ID]],RawData[FMP_ID],RawData[Environmental Impact Ranking])</f>
        <v>Project will have adverse environmental impacts in 1 environmental category</v>
      </c>
      <c r="BW100" s="252">
        <f>_xlfn.XLOOKUP(FMP_Ranking[[#This Row],[FMP ID]],RawData[FMP_ID],RawData[Score 14])</f>
        <v>6</v>
      </c>
      <c r="BX100">
        <f>_xlfn.XLOOKUP(FMP_Ranking[[#This Row],[FMP ID]],RawData[FMP_ID],RawData[Traffic Count for LWC Project])</f>
        <v>0</v>
      </c>
      <c r="BY100" t="str">
        <f>_xlfn.XLOOKUP(FMP_Ranking[[#This Row],[FMP ID]],RawData[FMP_ID],RawData[Mobility Ranking])</f>
        <v>Project provides no change to major, minor, or emergency access routes in the project area.</v>
      </c>
      <c r="BZ100">
        <f>_xlfn.XLOOKUP(FMP_Ranking[[#This Row],[FMP ID]],RawData[FMP_ID],RawData[Score 15])</f>
        <v>0</v>
      </c>
      <c r="CA100" s="250"/>
      <c r="CB10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3.241509209504398</v>
      </c>
      <c r="CC100" s="263">
        <f>_xlfn.RANK.EQ(FMP_Ranking[[#This Row],[Weighted Score Based on Normalized Reported Factors]],FMP_Ranking[Weighted Score Based on Normalized Reported Factors],0)</f>
        <v>88</v>
      </c>
      <c r="CD10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49</v>
      </c>
      <c r="CE10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9.25</v>
      </c>
      <c r="CF100">
        <f>_xlfn.RANK.EQ(FMP_Ranking[[#This Row],[Project Details Weighted Score]],FMP_Ranking[Project Details Weighted Score],0)</f>
        <v>86</v>
      </c>
      <c r="CG100" s="262">
        <f>FMP_Ranking[[#This Row],[Project Details Weighted Score]]+FMP_Ranking[[#This Row],[Weighted Score Based on Normalized Reported Factors]]</f>
        <v>12.491509209504398</v>
      </c>
      <c r="CH100" s="245">
        <f>_xlfn.RANK.EQ(FMP_Ranking[[#This Row],[Total Score]],FMP_Ranking[Total Score],0)</f>
        <v>94</v>
      </c>
      <c r="CI10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3.241509209504398</v>
      </c>
      <c r="CJ100" s="239"/>
      <c r="CK100" s="239"/>
      <c r="CT100"/>
    </row>
    <row r="101" spans="1:98" ht="12" customHeight="1" x14ac:dyDescent="0.25">
      <c r="A101" t="s">
        <v>1092</v>
      </c>
      <c r="B101">
        <f>_xlfn.XLOOKUP(FMP_Ranking[[#This Row],[FMP ID]],RawData[FMP_ID],RawData[RFPG_NUM])</f>
        <v>8</v>
      </c>
      <c r="C101" t="str">
        <f>_xlfn.XLOOKUP(FMP_Ranking[[#This Row],[FMP ID]],RawData[FMP_ID],RawData[FMP_NAME])</f>
        <v>Fairchild Creek Channel Improvements</v>
      </c>
      <c r="D101" t="str">
        <f>_xlfn.XLOOKUP(FMP_Ranking[[#This Row],[FMP ID]],RawData[FMP_ID],RawData[FMP_DESCR])</f>
        <v>Channel improvements and re-configurations at several key locations.</v>
      </c>
      <c r="E101" s="247">
        <f>_xlfn.XLOOKUP(FMP_Ranking[[#This Row],[FMP ID]],RawData[FMP_ID],RawData[FMP_COST])</f>
        <v>190448000</v>
      </c>
      <c r="F101" s="344" t="str">
        <f>_xlfn.XLOOKUP(FMP_Ranking[[#This Row],[FMP ID]],RawData[FMP_ID],RawData[EMER_NEED])</f>
        <v>Yes</v>
      </c>
      <c r="G101" s="252">
        <f>IF(FMP_Ranking[[#This Row],[Emergency Need Raw]]="Yes",10,0)</f>
        <v>10</v>
      </c>
      <c r="H101" s="245">
        <f>_xlfn.XLOOKUP(FMP_Ranking[[#This Row],[FMP ID]],RawData[FMP_ID],RawData[STRUCT_100])</f>
        <v>949</v>
      </c>
      <c r="I101" s="245">
        <f>_xlfn.XLOOKUP(FMP_Ranking[[#This Row],[FMP ID]],RawData[FMP_ID],RawData[RES_STRUCT100])</f>
        <v>803</v>
      </c>
      <c r="J101">
        <f>_xlfn.XLOOKUP(FMP_Ranking[[#This Row],[FMP ID]],RawData[FMP_ID],RawData[POP100])</f>
        <v>1385</v>
      </c>
      <c r="K101" s="245">
        <f>_xlfn.XLOOKUP(FMP_Ranking[[#This Row],[FMP ID]],RawData[FMP_ID],RawData[CRITFAC100])</f>
        <v>1</v>
      </c>
      <c r="L101">
        <f>_xlfn.XLOOKUP(FMP_Ranking[[#This Row],[FMP ID]],RawData[FMP_ID],RawData[LWC])</f>
        <v>0</v>
      </c>
      <c r="M101" s="245">
        <f>_xlfn.XLOOKUP(FMP_Ranking[[#This Row],[FMP ID]],RawData[FMP_ID],RawData[ROADCLS])</f>
        <v>1</v>
      </c>
      <c r="N101">
        <f>_xlfn.XLOOKUP(FMP_Ranking[[#This Row],[FMP ID]],RawData[FMP_ID],RawData[ROAD_MILES100])</f>
        <v>10.30000019073486</v>
      </c>
      <c r="O101" s="245">
        <f>_xlfn.XLOOKUP(FMP_Ranking[[#This Row],[FMP ID]],RawData[FMP_ID],RawData[FARMACRE100])</f>
        <v>7817</v>
      </c>
      <c r="P101">
        <f>_xlfn.XLOOKUP(FMP_Ranking[[#This Row],[FMP ID]],RawData[FMP_ID],RawData[REDSTRUCT100])</f>
        <v>18</v>
      </c>
      <c r="Q101" s="245">
        <f>_xlfn.XLOOKUP(FMP_Ranking[[#This Row],[FMP ID]],RawData[FMP_ID],RawData[REMSTRC100])</f>
        <v>931</v>
      </c>
      <c r="R101" s="258">
        <f>IF(FMP_Ranking[[#This Row],[Structures 100 Raw]]=0,0,(IF(FMP_Ranking[[#This Row],[Removed Structures 100 Raw]]&gt;FMP_Ranking[[#This Row],[Structures 100 Raw]],100,FMP_Ranking[[#This Row],[Removed Structures 100 Raw]]/FMP_Ranking[[#This Row],[Structures 100 Raw]]*100)))</f>
        <v>98.103266596417285</v>
      </c>
      <c r="S101" s="245">
        <f>_xlfn.XLOOKUP(FMP_Ranking[[#This Row],[FMP ID]],RawData[FMP_ID],RawData[REMRESSTRC100])</f>
        <v>792</v>
      </c>
      <c r="T101" s="245">
        <f>_xlfn.XLOOKUP(FMP_Ranking[[#This Row],[FMP ID]],RawData[FMP_ID],RawData[REMPOP100])</f>
        <v>1289</v>
      </c>
      <c r="U101">
        <f>_xlfn.XLOOKUP(FMP_Ranking[[#This Row],[FMP ID]],RawData[FMP_ID],RawData[REMCRITFAC100])</f>
        <v>1</v>
      </c>
      <c r="V101" s="245">
        <f>_xlfn.XLOOKUP(FMP_Ranking[[#This Row],[FMP ID]],RawData[FMP_ID],RawData[REMLWC100])</f>
        <v>0</v>
      </c>
      <c r="W101" s="245">
        <f>_xlfn.XLOOKUP(FMP_Ranking[[#This Row],[FMP ID]],RawData[FMP_ID],RawData[REMROADCLS])</f>
        <v>0</v>
      </c>
      <c r="X101">
        <f>_xlfn.XLOOKUP(FMP_Ranking[[#This Row],[FMP ID]],RawData[FMP_ID],RawData[REMRDLEN100])</f>
        <v>10</v>
      </c>
      <c r="Y101" s="245">
        <f>_xlfn.XLOOKUP(FMP_Ranking[[#This Row],[FMP ID]],RawData[FMP_ID],RawData[REMFRMACRE100])</f>
        <v>2771.89990234375</v>
      </c>
      <c r="Z101" s="255">
        <f>_xlfn.XLOOKUP(FMP_Ranking[[#This Row],[FMP ID]],RawData[FMP_ID],RawData[COSTSTRUCT])</f>
        <v>142000</v>
      </c>
      <c r="AA101">
        <f>_xlfn.XLOOKUP(FMP_Ranking[[#This Row],[FMP ID]],RawData[FMP_ID],RawData[NATURE])</f>
        <v>0</v>
      </c>
      <c r="AB101" s="250">
        <f>_xlfn.XLOOKUP(FMP_Ranking[[#This Row],[FMP ID]],RawData[FMP_ID],RawData[BC_RATIO])</f>
        <v>5.4000001400709152E-2</v>
      </c>
      <c r="AC101">
        <f>IF(FMP_Ranking[[#This Row],[BCA Raw]]&gt;1,1,0)</f>
        <v>0</v>
      </c>
      <c r="AD101" s="250" t="str">
        <f>_xlfn.XLOOKUP(FMP_Ranking[[#This Row],[FMP ID]],RawData[FMP_ID],RawData[WATER_SUP])</f>
        <v>No</v>
      </c>
      <c r="AE101" s="257">
        <f>IF(FMP_Ranking[[#This Row],[Water Supply Raw]]="Yes",1,0)</f>
        <v>0</v>
      </c>
      <c r="AF101">
        <f>_xlfn.XLOOKUP(FMP_Ranking[[#This Row],[FMP ID]],RawData[FMP_ID],RawData[Average Flood Depth (100yr)])</f>
        <v>0</v>
      </c>
      <c r="AG101" s="346" t="str">
        <f>_xlfn.XLOOKUP(FMP_Ranking[[#This Row],[FMP ID]],RawData[FMP_ID],RawData[PREPROJLOS])</f>
        <v xml:space="preserve"> 2-year</v>
      </c>
      <c r="AH101">
        <f>_xlfn.XLOOKUP(FMP_Ranking[[#This Row],[FMP ID]],RawData[FMP_ID],RawData[Score 1])</f>
        <v>0</v>
      </c>
      <c r="AI101" s="250">
        <f>_xlfn.XLOOKUP(FMP_Ranking[[#This Row],[FMP ID]],RawData[FMP_ID],RawData[Community Population Served])</f>
        <v>0</v>
      </c>
      <c r="AJ101">
        <f>_xlfn.XLOOKUP(FMP_Ranking[[#This Row],[FMP ID]],RawData[FMP_ID],RawData[Flood Plain Population])</f>
        <v>0</v>
      </c>
      <c r="AK101" s="346">
        <f>_xlfn.XLOOKUP(FMP_Ranking[[#This Row],[FMP ID]],RawData[FMP_ID],RawData[Severity Ranking: Community Need (% Population)])</f>
        <v>0</v>
      </c>
      <c r="AL101" s="252">
        <f>_xlfn.XLOOKUP(FMP_Ranking[[#This Row],[FMP ID]],RawData[FMP_ID],RawData[Score 2])</f>
        <v>0</v>
      </c>
      <c r="AM101">
        <f>_xlfn.XLOOKUP(FMP_Ranking[[#This Row],[FMP ID]],RawData[FMP_ID],RawData['# of Structures Removed from 1% Annual Chance FP])</f>
        <v>0</v>
      </c>
      <c r="AN101">
        <f>_xlfn.XLOOKUP(FMP_Ranking[[#This Row],[FMP ID]],RawData[FMP_ID],RawData[Flood Risk Reduction])</f>
        <v>0</v>
      </c>
      <c r="AO101">
        <f>_xlfn.XLOOKUP(FMP_Ranking[[#This Row],[FMP ID]],RawData[FMP_ID],RawData[[Score 3 ]])</f>
        <v>0</v>
      </c>
      <c r="AP101" s="250">
        <f>_xlfn.XLOOKUP(FMP_Ranking[[#This Row],[FMP ID]],RawData[FMP_ID],RawData['# of Structures with Reduced 1% Annual Chance Flood Risk])</f>
        <v>0</v>
      </c>
      <c r="AQ101">
        <f>_xlfn.XLOOKUP(FMP_Ranking[[#This Row],[FMP ID]],RawData[FMP_ID],RawData[Pre-Project Damage $])</f>
        <v>0</v>
      </c>
      <c r="AR101">
        <f>_xlfn.XLOOKUP(FMP_Ranking[[#This Row],[FMP ID]],RawData[FMP_ID],RawData[Post-Project Damage $])</f>
        <v>0</v>
      </c>
      <c r="AS101">
        <f>_xlfn.XLOOKUP(FMP_Ranking[[#This Row],[FMP ID]],RawData[FMP_ID],RawData[Flood Damage Reduction])</f>
        <v>0</v>
      </c>
      <c r="AT101" s="252">
        <f>_xlfn.XLOOKUP(FMP_Ranking[[#This Row],[FMP ID]],RawData[FMP_ID],RawData[Score 4])</f>
        <v>0</v>
      </c>
      <c r="AU101">
        <f>_xlfn.XLOOKUP(FMP_Ranking[[#This Row],[FMP ID]],RawData[FMP_ID],RawData['# of Critical Faciliites Removed from 1% Annual Chance FP])</f>
        <v>0</v>
      </c>
      <c r="AV101">
        <f>_xlfn.XLOOKUP(FMP_Ranking[[#This Row],[FMP ID]],RawData[FMP_ID],RawData[Reduction in Critical Facilities Flood Risk])</f>
        <v>0</v>
      </c>
      <c r="AW101">
        <f>_xlfn.XLOOKUP(FMP_Ranking[[#This Row],[FMP ID]],RawData[FMP_ID],RawData[Score 5])</f>
        <v>0</v>
      </c>
      <c r="AX101" s="250">
        <f>_xlfn.XLOOKUP(FMP_Ranking[[#This Row],[FMP ID]],RawData[FMP_ID],RawData[Adjusted Injurt Risk (%)])</f>
        <v>0</v>
      </c>
      <c r="AY101">
        <f>_xlfn.XLOOKUP(FMP_Ranking[[#This Row],[FMP ID]],RawData[FMP_ID],RawData[Life and Safety Ranking (Injury/Loss of Life)2])</f>
        <v>0</v>
      </c>
      <c r="AZ101" s="252">
        <f>_xlfn.XLOOKUP(FMP_Ranking[[#This Row],[FMP ID]],RawData[FMP_ID],RawData[Score 6])</f>
        <v>0</v>
      </c>
      <c r="BA101">
        <f>_xlfn.XLOOKUP(FMP_Ranking[[#This Row],[FMP ID]],RawData[FMP_ID],RawData[Water Supply Benefit in Acre-Feet])</f>
        <v>0</v>
      </c>
      <c r="BB101">
        <f>_xlfn.XLOOKUP(FMP_Ranking[[#This Row],[FMP ID]],RawData[FMP_ID],RawData[SourceID])</f>
        <v>0</v>
      </c>
      <c r="BC101">
        <f>_xlfn.XLOOKUP(FMP_Ranking[[#This Row],[FMP ID]],RawData[FMP_ID],RawData[WMS_ID])</f>
        <v>0</v>
      </c>
      <c r="BD101">
        <f>_xlfn.XLOOKUP(FMP_Ranking[[#This Row],[FMP ID]],RawData[FMP_ID],RawData[Water Supply Yield Ranking])</f>
        <v>0</v>
      </c>
      <c r="BE101">
        <f>_xlfn.XLOOKUP(FMP_Ranking[[#This Row],[FMP ID]],RawData[FMP_ID],RawData[Score 7])</f>
        <v>0</v>
      </c>
      <c r="BF101" s="250">
        <f>_xlfn.XLOOKUP(FMP_Ranking[[#This Row],[FMP ID]],RawData[FMP_ID],RawData[SVI])</f>
        <v>0.54000002145767212</v>
      </c>
      <c r="BG101">
        <f>_xlfn.XLOOKUP(FMP_Ranking[[#This Row],[FMP ID]],RawData[FMP_ID],RawData[Social Vulnerability Ranking])</f>
        <v>0</v>
      </c>
      <c r="BH101" s="252">
        <f>_xlfn.XLOOKUP(FMP_Ranking[[#This Row],[FMP ID]],RawData[FMP_ID],RawData[Score 8])</f>
        <v>0</v>
      </c>
      <c r="BI101">
        <f>_xlfn.XLOOKUP(FMP_Ranking[[#This Row],[FMP ID]],RawData[FMP_ID],RawData[% Nature Based Solution by Cost])</f>
        <v>0</v>
      </c>
      <c r="BJ101">
        <f>_xlfn.XLOOKUP(FMP_Ranking[[#This Row],[FMP ID]],RawData[FMP_ID],RawData[Nature-Based Solutions Ranking])</f>
        <v>0</v>
      </c>
      <c r="BK101">
        <f>_xlfn.XLOOKUP(FMP_Ranking[[#This Row],[FMP ID]],RawData[FMP_ID],RawData[Score 9])</f>
        <v>0</v>
      </c>
      <c r="BL101" s="250">
        <f>_xlfn.XLOOKUP(FMP_Ranking[[#This Row],[FMP ID]],RawData[FMP_ID],RawData[Multiple Benefits Description])</f>
        <v>0</v>
      </c>
      <c r="BM101">
        <f>_xlfn.XLOOKUP(FMP_Ranking[[#This Row],[FMP ID]],RawData[FMP_ID],RawData[Multiple Benefit Ranking])</f>
        <v>0</v>
      </c>
      <c r="BN101" s="252">
        <f>_xlfn.XLOOKUP(FMP_Ranking[[#This Row],[FMP ID]],RawData[FMP_ID],RawData[Score 10])</f>
        <v>0</v>
      </c>
      <c r="BO101">
        <f>_xlfn.XLOOKUP(FMP_Ranking[[#This Row],[FMP ID]],RawData[FMP_ID],RawData[O&amp;M Cost (Annual)])</f>
        <v>0</v>
      </c>
      <c r="BP101">
        <f>_xlfn.XLOOKUP(FMP_Ranking[[#This Row],[FMP ID]],RawData[FMP_ID],RawData[Operations and Maintenance Ranking])</f>
        <v>0</v>
      </c>
      <c r="BQ101">
        <f>_xlfn.XLOOKUP(FMP_Ranking[[#This Row],[FMP ID]],RawData[FMP_ID],RawData[Score 11])</f>
        <v>0</v>
      </c>
      <c r="BR101" s="250">
        <f>_xlfn.XLOOKUP(FMP_Ranking[[#This Row],[FMP ID]],RawData[FMP_ID],RawData[Administrative, Regulatory and Other Obstacle Ranking])</f>
        <v>0</v>
      </c>
      <c r="BS101" s="252">
        <f>_xlfn.XLOOKUP(FMP_Ranking[[#This Row],[FMP ID]],RawData[FMP_ID],RawData[Score 12])</f>
        <v>0</v>
      </c>
      <c r="BT101">
        <f>_xlfn.XLOOKUP(FMP_Ranking[[#This Row],[FMP ID]],RawData[FMP_ID],RawData[Environmental Benefit Ranking])</f>
        <v>0</v>
      </c>
      <c r="BU101">
        <f>_xlfn.XLOOKUP(FMP_Ranking[[#This Row],[FMP ID]],RawData[FMP_ID],RawData[Score 13])</f>
        <v>0</v>
      </c>
      <c r="BV101" s="250">
        <f>_xlfn.XLOOKUP(FMP_Ranking[[#This Row],[FMP ID]],RawData[FMP_ID],RawData[Environmental Impact Ranking])</f>
        <v>0</v>
      </c>
      <c r="BW101" s="252">
        <f>_xlfn.XLOOKUP(FMP_Ranking[[#This Row],[FMP ID]],RawData[FMP_ID],RawData[Score 14])</f>
        <v>0</v>
      </c>
      <c r="BX101">
        <f>_xlfn.XLOOKUP(FMP_Ranking[[#This Row],[FMP ID]],RawData[FMP_ID],RawData[Traffic Count for LWC Project])</f>
        <v>0</v>
      </c>
      <c r="BY101">
        <f>_xlfn.XLOOKUP(FMP_Ranking[[#This Row],[FMP ID]],RawData[FMP_ID],RawData[Mobility Ranking])</f>
        <v>0</v>
      </c>
      <c r="BZ101">
        <f>_xlfn.XLOOKUP(FMP_Ranking[[#This Row],[FMP ID]],RawData[FMP_ID],RawData[Score 15])</f>
        <v>0</v>
      </c>
      <c r="CA101" s="250"/>
      <c r="CB10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12.083768119649266</v>
      </c>
      <c r="CC101" s="263">
        <f>_xlfn.RANK.EQ(FMP_Ranking[[#This Row],[Weighted Score Based on Normalized Reported Factors]],FMP_Ranking[Weighted Score Based on Normalized Reported Factors],0)</f>
        <v>8</v>
      </c>
      <c r="CD10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0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01">
        <f>_xlfn.RANK.EQ(FMP_Ranking[[#This Row],[Project Details Weighted Score]],FMP_Ranking[Project Details Weighted Score],0)</f>
        <v>164</v>
      </c>
      <c r="CG101" s="262">
        <f>FMP_Ranking[[#This Row],[Project Details Weighted Score]]+FMP_Ranking[[#This Row],[Weighted Score Based on Normalized Reported Factors]]</f>
        <v>12.083768119649266</v>
      </c>
      <c r="CH101" s="245">
        <f>_xlfn.RANK.EQ(FMP_Ranking[[#This Row],[Total Score]],FMP_Ranking[Total Score],0)</f>
        <v>95</v>
      </c>
      <c r="CI10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12.083768119649266</v>
      </c>
      <c r="CJ101" s="239"/>
      <c r="CK101" s="239"/>
      <c r="CT101"/>
    </row>
    <row r="102" spans="1:98" ht="12" customHeight="1" x14ac:dyDescent="0.25">
      <c r="A102" t="s">
        <v>1803</v>
      </c>
      <c r="B102">
        <f>_xlfn.XLOOKUP(FMP_Ranking[[#This Row],[FMP ID]],RawData[FMP_ID],RawData[RFPG_NUM])</f>
        <v>12</v>
      </c>
      <c r="C102" t="str">
        <f>_xlfn.XLOOKUP(FMP_Ranking[[#This Row],[FMP ID]],RawData[FMP_ID],RawData[FMP_NAME])</f>
        <v>Holbrook Road Improvements</v>
      </c>
      <c r="D102" t="str">
        <f>_xlfn.XLOOKUP(FMP_Ranking[[#This Row],[FMP ID]],RawData[FMP_ID],RawData[FMP_DESCR])</f>
        <v>Offset a portion of the roadway south of Woodburn Rd</v>
      </c>
      <c r="E102" s="247">
        <f>_xlfn.XLOOKUP(FMP_Ranking[[#This Row],[FMP ID]],RawData[FMP_ID],RawData[FMP_COST])</f>
        <v>14608120</v>
      </c>
      <c r="F102" s="344" t="str">
        <f>_xlfn.XLOOKUP(FMP_Ranking[[#This Row],[FMP ID]],RawData[FMP_ID],RawData[EMER_NEED])</f>
        <v>No</v>
      </c>
      <c r="G102" s="252">
        <f>IF(FMP_Ranking[[#This Row],[Emergency Need Raw]]="Yes",10,0)</f>
        <v>0</v>
      </c>
      <c r="H102" s="245">
        <f>_xlfn.XLOOKUP(FMP_Ranking[[#This Row],[FMP ID]],RawData[FMP_ID],RawData[STRUCT_100])</f>
        <v>0</v>
      </c>
      <c r="I102" s="245">
        <f>_xlfn.XLOOKUP(FMP_Ranking[[#This Row],[FMP ID]],RawData[FMP_ID],RawData[RES_STRUCT100])</f>
        <v>0</v>
      </c>
      <c r="J102">
        <f>_xlfn.XLOOKUP(FMP_Ranking[[#This Row],[FMP ID]],RawData[FMP_ID],RawData[POP100])</f>
        <v>0</v>
      </c>
      <c r="K102" s="245">
        <f>_xlfn.XLOOKUP(FMP_Ranking[[#This Row],[FMP ID]],RawData[FMP_ID],RawData[CRITFAC100])</f>
        <v>0</v>
      </c>
      <c r="L102">
        <f>_xlfn.XLOOKUP(FMP_Ranking[[#This Row],[FMP ID]],RawData[FMP_ID],RawData[LWC])</f>
        <v>0</v>
      </c>
      <c r="M102" s="245">
        <f>_xlfn.XLOOKUP(FMP_Ranking[[#This Row],[FMP ID]],RawData[FMP_ID],RawData[ROADCLS])</f>
        <v>1</v>
      </c>
      <c r="N102">
        <f>_xlfn.XLOOKUP(FMP_Ranking[[#This Row],[FMP ID]],RawData[FMP_ID],RawData[ROAD_MILES100])</f>
        <v>0.14800000190734861</v>
      </c>
      <c r="O102" s="245">
        <f>_xlfn.XLOOKUP(FMP_Ranking[[#This Row],[FMP ID]],RawData[FMP_ID],RawData[FARMACRE100])</f>
        <v>0</v>
      </c>
      <c r="P102">
        <f>_xlfn.XLOOKUP(FMP_Ranking[[#This Row],[FMP ID]],RawData[FMP_ID],RawData[REDSTRUCT100])</f>
        <v>0</v>
      </c>
      <c r="Q102" s="245">
        <f>_xlfn.XLOOKUP(FMP_Ranking[[#This Row],[FMP ID]],RawData[FMP_ID],RawData[REMSTRC100])</f>
        <v>0</v>
      </c>
      <c r="R102" s="258">
        <f>IF(FMP_Ranking[[#This Row],[Structures 100 Raw]]=0,0,(IF(FMP_Ranking[[#This Row],[Removed Structures 100 Raw]]&gt;FMP_Ranking[[#This Row],[Structures 100 Raw]],100,FMP_Ranking[[#This Row],[Removed Structures 100 Raw]]/FMP_Ranking[[#This Row],[Structures 100 Raw]]*100)))</f>
        <v>0</v>
      </c>
      <c r="S102" s="245">
        <f>_xlfn.XLOOKUP(FMP_Ranking[[#This Row],[FMP ID]],RawData[FMP_ID],RawData[REMRESSTRC100])</f>
        <v>0</v>
      </c>
      <c r="T102" s="245">
        <f>_xlfn.XLOOKUP(FMP_Ranking[[#This Row],[FMP ID]],RawData[FMP_ID],RawData[REMPOP100])</f>
        <v>0</v>
      </c>
      <c r="U102">
        <f>_xlfn.XLOOKUP(FMP_Ranking[[#This Row],[FMP ID]],RawData[FMP_ID],RawData[REMCRITFAC100])</f>
        <v>0</v>
      </c>
      <c r="V102" s="245">
        <f>_xlfn.XLOOKUP(FMP_Ranking[[#This Row],[FMP ID]],RawData[FMP_ID],RawData[REMLWC100])</f>
        <v>1</v>
      </c>
      <c r="W102" s="245">
        <f>_xlfn.XLOOKUP(FMP_Ranking[[#This Row],[FMP ID]],RawData[FMP_ID],RawData[REMROADCLS])</f>
        <v>0</v>
      </c>
      <c r="X102">
        <f>_xlfn.XLOOKUP(FMP_Ranking[[#This Row],[FMP ID]],RawData[FMP_ID],RawData[REMRDLEN100])</f>
        <v>0</v>
      </c>
      <c r="Y102" s="245">
        <f>_xlfn.XLOOKUP(FMP_Ranking[[#This Row],[FMP ID]],RawData[FMP_ID],RawData[REMFRMACRE100])</f>
        <v>0</v>
      </c>
      <c r="Z102" s="255">
        <f>_xlfn.XLOOKUP(FMP_Ranking[[#This Row],[FMP ID]],RawData[FMP_ID],RawData[COSTSTRUCT])</f>
        <v>0</v>
      </c>
      <c r="AA102">
        <f>_xlfn.XLOOKUP(FMP_Ranking[[#This Row],[FMP ID]],RawData[FMP_ID],RawData[NATURE])</f>
        <v>0</v>
      </c>
      <c r="AB102" s="250">
        <f>_xlfn.XLOOKUP(FMP_Ranking[[#This Row],[FMP ID]],RawData[FMP_ID],RawData[BC_RATIO])</f>
        <v>9.9999997764825821E-3</v>
      </c>
      <c r="AC102">
        <f>IF(FMP_Ranking[[#This Row],[BCA Raw]]&gt;1,1,0)</f>
        <v>0</v>
      </c>
      <c r="AD102" s="250" t="str">
        <f>_xlfn.XLOOKUP(FMP_Ranking[[#This Row],[FMP ID]],RawData[FMP_ID],RawData[WATER_SUP])</f>
        <v>No</v>
      </c>
      <c r="AE102" s="257">
        <f>IF(FMP_Ranking[[#This Row],[Water Supply Raw]]="Yes",1,0)</f>
        <v>0</v>
      </c>
      <c r="AF102">
        <f>_xlfn.XLOOKUP(FMP_Ranking[[#This Row],[FMP ID]],RawData[FMP_ID],RawData[Average Flood Depth (100yr)])</f>
        <v>2.5</v>
      </c>
      <c r="AG102" s="346" t="str">
        <f>_xlfn.XLOOKUP(FMP_Ranking[[#This Row],[FMP ID]],RawData[FMP_ID],RawData[PREPROJLOS])</f>
        <v>Less than 100 year</v>
      </c>
      <c r="AH102">
        <f>_xlfn.XLOOKUP(FMP_Ranking[[#This Row],[FMP ID]],RawData[FMP_ID],RawData[Score 1])</f>
        <v>6</v>
      </c>
      <c r="AI102" s="250">
        <f>_xlfn.XLOOKUP(FMP_Ranking[[#This Row],[FMP ID]],RawData[FMP_ID],RawData[Community Population Served])</f>
        <v>1555370</v>
      </c>
      <c r="AJ102">
        <f>_xlfn.XLOOKUP(FMP_Ranking[[#This Row],[FMP ID]],RawData[FMP_ID],RawData[Flood Plain Population])</f>
        <v>0</v>
      </c>
      <c r="AK102" s="346" t="str">
        <f>_xlfn.XLOOKUP(FMP_Ranking[[#This Row],[FMP ID]],RawData[FMP_ID],RawData[Severity Ranking: Community Need (% Population)])</f>
        <v>&lt;25% of project community affected</v>
      </c>
      <c r="AL102" s="252">
        <f>_xlfn.XLOOKUP(FMP_Ranking[[#This Row],[FMP ID]],RawData[FMP_ID],RawData[Score 2])</f>
        <v>1</v>
      </c>
      <c r="AM102">
        <f>_xlfn.XLOOKUP(FMP_Ranking[[#This Row],[FMP ID]],RawData[FMP_ID],RawData['# of Structures Removed from 1% Annual Chance FP])</f>
        <v>0</v>
      </c>
      <c r="AN102">
        <f>_xlfn.XLOOKUP(FMP_Ranking[[#This Row],[FMP ID]],RawData[FMP_ID],RawData[Flood Risk Reduction])</f>
        <v>0</v>
      </c>
      <c r="AO102">
        <f>_xlfn.XLOOKUP(FMP_Ranking[[#This Row],[FMP ID]],RawData[FMP_ID],RawData[[Score 3 ]])</f>
        <v>0</v>
      </c>
      <c r="AP102" s="250">
        <f>_xlfn.XLOOKUP(FMP_Ranking[[#This Row],[FMP ID]],RawData[FMP_ID],RawData['# of Structures with Reduced 1% Annual Chance Flood Risk])</f>
        <v>0</v>
      </c>
      <c r="AQ102">
        <f>_xlfn.XLOOKUP(FMP_Ranking[[#This Row],[FMP ID]],RawData[FMP_ID],RawData[Pre-Project Damage $])</f>
        <v>0</v>
      </c>
      <c r="AR102">
        <f>_xlfn.XLOOKUP(FMP_Ranking[[#This Row],[FMP ID]],RawData[FMP_ID],RawData[Post-Project Damage $])</f>
        <v>0</v>
      </c>
      <c r="AS102">
        <f>_xlfn.XLOOKUP(FMP_Ranking[[#This Row],[FMP ID]],RawData[FMP_ID],RawData[Flood Damage Reduction])</f>
        <v>0</v>
      </c>
      <c r="AT102" s="252">
        <f>_xlfn.XLOOKUP(FMP_Ranking[[#This Row],[FMP ID]],RawData[FMP_ID],RawData[Score 4])</f>
        <v>0</v>
      </c>
      <c r="AU102">
        <f>_xlfn.XLOOKUP(FMP_Ranking[[#This Row],[FMP ID]],RawData[FMP_ID],RawData['# of Critical Faciliites Removed from 1% Annual Chance FP])</f>
        <v>0</v>
      </c>
      <c r="AV102" t="str">
        <f>_xlfn.XLOOKUP(FMP_Ranking[[#This Row],[FMP ID]],RawData[FMP_ID],RawData[Reduction in Critical Facilities Flood Risk])</f>
        <v>Reduced risk for 0 structures in floodplain</v>
      </c>
      <c r="AW102">
        <f>_xlfn.XLOOKUP(FMP_Ranking[[#This Row],[FMP ID]],RawData[FMP_ID],RawData[Score 5])</f>
        <v>0</v>
      </c>
      <c r="AX102" s="250">
        <f>_xlfn.XLOOKUP(FMP_Ranking[[#This Row],[FMP ID]],RawData[FMP_ID],RawData[Adjusted Injurt Risk (%)])</f>
        <v>103.5</v>
      </c>
      <c r="AY102" t="str">
        <f>_xlfn.XLOOKUP(FMP_Ranking[[#This Row],[FMP ID]],RawData[FMP_ID],RawData[Life and Safety Ranking (Injury/Loss of Life)2])</f>
        <v>Life/injury risk percentage &gt;50%</v>
      </c>
      <c r="AZ102" s="252">
        <f>_xlfn.XLOOKUP(FMP_Ranking[[#This Row],[FMP ID]],RawData[FMP_ID],RawData[Score 6])</f>
        <v>10</v>
      </c>
      <c r="BA102">
        <f>_xlfn.XLOOKUP(FMP_Ranking[[#This Row],[FMP ID]],RawData[FMP_ID],RawData[Water Supply Benefit in Acre-Feet])</f>
        <v>0</v>
      </c>
      <c r="BB102">
        <f>_xlfn.XLOOKUP(FMP_Ranking[[#This Row],[FMP ID]],RawData[FMP_ID],RawData[SourceID])</f>
        <v>0</v>
      </c>
      <c r="BC102">
        <f>_xlfn.XLOOKUP(FMP_Ranking[[#This Row],[FMP ID]],RawData[FMP_ID],RawData[WMS_ID])</f>
        <v>0</v>
      </c>
      <c r="BD102" t="str">
        <f>_xlfn.XLOOKUP(FMP_Ranking[[#This Row],[FMP ID]],RawData[FMP_ID],RawData[Water Supply Yield Ranking])</f>
        <v>No impact on water supply</v>
      </c>
      <c r="BE102">
        <f>_xlfn.XLOOKUP(FMP_Ranking[[#This Row],[FMP ID]],RawData[FMP_ID],RawData[Score 7])</f>
        <v>0</v>
      </c>
      <c r="BF102" s="250">
        <f>_xlfn.XLOOKUP(FMP_Ranking[[#This Row],[FMP ID]],RawData[FMP_ID],RawData[SVI])</f>
        <v>0.55070000886917114</v>
      </c>
      <c r="BG102" t="str">
        <f>_xlfn.XLOOKUP(FMP_Ranking[[#This Row],[FMP ID]],RawData[FMP_ID],RawData[Social Vulnerability Ranking])</f>
        <v>SVI between 0.75-1.00 (high vulnerability)</v>
      </c>
      <c r="BH102" s="252">
        <f>_xlfn.XLOOKUP(FMP_Ranking[[#This Row],[FMP ID]],RawData[FMP_ID],RawData[Score 8])</f>
        <v>10</v>
      </c>
      <c r="BI102">
        <f>_xlfn.XLOOKUP(FMP_Ranking[[#This Row],[FMP ID]],RawData[FMP_ID],RawData[% Nature Based Solution by Cost])</f>
        <v>0</v>
      </c>
      <c r="BJ102" t="str">
        <f>_xlfn.XLOOKUP(FMP_Ranking[[#This Row],[FMP ID]],RawData[FMP_ID],RawData[Nature-Based Solutions Ranking])</f>
        <v>&lt;25% of the project cost is nature-based</v>
      </c>
      <c r="BK102">
        <f>_xlfn.XLOOKUP(FMP_Ranking[[#This Row],[FMP ID]],RawData[FMP_ID],RawData[Score 9])</f>
        <v>1</v>
      </c>
      <c r="BL102" s="250" t="str">
        <f>_xlfn.XLOOKUP(FMP_Ranking[[#This Row],[FMP ID]],RawData[FMP_ID],RawData[Multiple Benefits Description])</f>
        <v>Social and quality of life, Transportation</v>
      </c>
      <c r="BM102" t="str">
        <f>_xlfn.XLOOKUP(FMP_Ranking[[#This Row],[FMP ID]],RawData[FMP_ID],RawData[Multiple Benefit Ranking])</f>
        <v>Project delivers benefits in 2 wider benefit categories</v>
      </c>
      <c r="BN102" s="252">
        <f>_xlfn.XLOOKUP(FMP_Ranking[[#This Row],[FMP ID]],RawData[FMP_ID],RawData[Score 10])</f>
        <v>4</v>
      </c>
      <c r="BO102">
        <f>_xlfn.XLOOKUP(FMP_Ranking[[#This Row],[FMP ID]],RawData[FMP_ID],RawData[O&amp;M Cost (Annual)])</f>
        <v>0</v>
      </c>
      <c r="BP102">
        <f>_xlfn.XLOOKUP(FMP_Ranking[[#This Row],[FMP ID]],RawData[FMP_ID],RawData[Operations and Maintenance Ranking])</f>
        <v>0</v>
      </c>
      <c r="BQ102">
        <f>_xlfn.XLOOKUP(FMP_Ranking[[#This Row],[FMP ID]],RawData[FMP_ID],RawData[Score 11])</f>
        <v>0</v>
      </c>
      <c r="BR102" s="250" t="str">
        <f>_xlfn.XLOOKUP(FMP_Ranking[[#This Row],[FMP ID]],RawData[FMP_ID],RawData[Administrative, Regulatory and Other Obstacle Ranking])</f>
        <v>Project has a typical number of administrative, regulatory and limitations / requirements</v>
      </c>
      <c r="BS102" s="252">
        <f>_xlfn.XLOOKUP(FMP_Ranking[[#This Row],[FMP ID]],RawData[FMP_ID],RawData[Score 12])</f>
        <v>6</v>
      </c>
      <c r="BT102">
        <f>_xlfn.XLOOKUP(FMP_Ranking[[#This Row],[FMP ID]],RawData[FMP_ID],RawData[Environmental Benefit Ranking])</f>
        <v>0</v>
      </c>
      <c r="BU102">
        <f>_xlfn.XLOOKUP(FMP_Ranking[[#This Row],[FMP ID]],RawData[FMP_ID],RawData[Score 13])</f>
        <v>0</v>
      </c>
      <c r="BV102" s="250" t="str">
        <f>_xlfn.XLOOKUP(FMP_Ranking[[#This Row],[FMP ID]],RawData[FMP_ID],RawData[Environmental Impact Ranking])</f>
        <v>Project has no adverse environmental impacts</v>
      </c>
      <c r="BW102" s="252">
        <f>_xlfn.XLOOKUP(FMP_Ranking[[#This Row],[FMP ID]],RawData[FMP_ID],RawData[Score 14])</f>
        <v>10</v>
      </c>
      <c r="BX102">
        <f>_xlfn.XLOOKUP(FMP_Ranking[[#This Row],[FMP ID]],RawData[FMP_ID],RawData[Traffic Count for LWC Project])</f>
        <v>0</v>
      </c>
      <c r="BY102" t="str">
        <f>_xlfn.XLOOKUP(FMP_Ranking[[#This Row],[FMP ID]],RawData[FMP_ID],RawData[Mobility Ranking])</f>
        <v>Project provides no change to major, minor, or emergency access routes in the project area.</v>
      </c>
      <c r="BZ102">
        <f>_xlfn.XLOOKUP(FMP_Ranking[[#This Row],[FMP ID]],RawData[FMP_ID],RawData[Score 15])</f>
        <v>0</v>
      </c>
      <c r="CA102" s="250"/>
      <c r="CB10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0.47842062778335159</v>
      </c>
      <c r="CC102" s="263">
        <f>_xlfn.RANK.EQ(FMP_Ranking[[#This Row],[Weighted Score Based on Normalized Reported Factors]],FMP_Ranking[Weighted Score Based on Normalized Reported Factors],0)</f>
        <v>142</v>
      </c>
      <c r="CD10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48</v>
      </c>
      <c r="CE10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11.500000000000002</v>
      </c>
      <c r="CF102">
        <f>_xlfn.RANK.EQ(FMP_Ranking[[#This Row],[Project Details Weighted Score]],FMP_Ranking[Project Details Weighted Score],0)</f>
        <v>59</v>
      </c>
      <c r="CG102" s="262">
        <f>FMP_Ranking[[#This Row],[Project Details Weighted Score]]+FMP_Ranking[[#This Row],[Weighted Score Based on Normalized Reported Factors]]</f>
        <v>11.978420627783354</v>
      </c>
      <c r="CH102" s="245">
        <f>_xlfn.RANK.EQ(FMP_Ranking[[#This Row],[Total Score]],FMP_Ranking[Total Score],0)</f>
        <v>96</v>
      </c>
      <c r="CI10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0.47842062778335159</v>
      </c>
      <c r="CJ102" s="239"/>
      <c r="CK102" s="239"/>
      <c r="CT102"/>
    </row>
    <row r="103" spans="1:98" ht="12" customHeight="1" x14ac:dyDescent="0.25">
      <c r="A103" t="s">
        <v>1100</v>
      </c>
      <c r="B103">
        <f>_xlfn.XLOOKUP(FMP_Ranking[[#This Row],[FMP ID]],RawData[FMP_ID],RawData[RFPG_NUM])</f>
        <v>8</v>
      </c>
      <c r="C103" t="str">
        <f>_xlfn.XLOOKUP(FMP_Ranking[[#This Row],[FMP ID]],RawData[FMP_ID],RawData[FMP_NAME])</f>
        <v>Seabourne Creek Channel Improvements</v>
      </c>
      <c r="D103" t="str">
        <f>_xlfn.XLOOKUP(FMP_Ranking[[#This Row],[FMP ID]],RawData[FMP_ID],RawData[FMP_DESCR])</f>
        <v>Channel improvements and re-configurations at several key locations.</v>
      </c>
      <c r="E103" s="247">
        <f>_xlfn.XLOOKUP(FMP_Ranking[[#This Row],[FMP ID]],RawData[FMP_ID],RawData[FMP_COST])</f>
        <v>104974000</v>
      </c>
      <c r="F103" s="344" t="str">
        <f>_xlfn.XLOOKUP(FMP_Ranking[[#This Row],[FMP ID]],RawData[FMP_ID],RawData[EMER_NEED])</f>
        <v>Yes</v>
      </c>
      <c r="G103" s="252">
        <f>IF(FMP_Ranking[[#This Row],[Emergency Need Raw]]="Yes",10,0)</f>
        <v>10</v>
      </c>
      <c r="H103" s="245">
        <f>_xlfn.XLOOKUP(FMP_Ranking[[#This Row],[FMP ID]],RawData[FMP_ID],RawData[STRUCT_100])</f>
        <v>577</v>
      </c>
      <c r="I103" s="245">
        <f>_xlfn.XLOOKUP(FMP_Ranking[[#This Row],[FMP ID]],RawData[FMP_ID],RawData[RES_STRUCT100])</f>
        <v>473</v>
      </c>
      <c r="J103">
        <f>_xlfn.XLOOKUP(FMP_Ranking[[#This Row],[FMP ID]],RawData[FMP_ID],RawData[POP100])</f>
        <v>1214</v>
      </c>
      <c r="K103" s="245">
        <f>_xlfn.XLOOKUP(FMP_Ranking[[#This Row],[FMP ID]],RawData[FMP_ID],RawData[CRITFAC100])</f>
        <v>4</v>
      </c>
      <c r="L103">
        <f>_xlfn.XLOOKUP(FMP_Ranking[[#This Row],[FMP ID]],RawData[FMP_ID],RawData[LWC])</f>
        <v>0</v>
      </c>
      <c r="M103" s="245">
        <f>_xlfn.XLOOKUP(FMP_Ranking[[#This Row],[FMP ID]],RawData[FMP_ID],RawData[ROADCLS])</f>
        <v>0</v>
      </c>
      <c r="N103">
        <f>_xlfn.XLOOKUP(FMP_Ranking[[#This Row],[FMP ID]],RawData[FMP_ID],RawData[ROAD_MILES100])</f>
        <v>13.19999980926514</v>
      </c>
      <c r="O103" s="245">
        <f>_xlfn.XLOOKUP(FMP_Ranking[[#This Row],[FMP ID]],RawData[FMP_ID],RawData[FARMACRE100])</f>
        <v>2336.10009765625</v>
      </c>
      <c r="P103">
        <f>_xlfn.XLOOKUP(FMP_Ranking[[#This Row],[FMP ID]],RawData[FMP_ID],RawData[REDSTRUCT100])</f>
        <v>4</v>
      </c>
      <c r="Q103" s="245">
        <f>_xlfn.XLOOKUP(FMP_Ranking[[#This Row],[FMP ID]],RawData[FMP_ID],RawData[REMSTRC100])</f>
        <v>573</v>
      </c>
      <c r="R103" s="258">
        <f>IF(FMP_Ranking[[#This Row],[Structures 100 Raw]]=0,0,(IF(FMP_Ranking[[#This Row],[Removed Structures 100 Raw]]&gt;FMP_Ranking[[#This Row],[Structures 100 Raw]],100,FMP_Ranking[[#This Row],[Removed Structures 100 Raw]]/FMP_Ranking[[#This Row],[Structures 100 Raw]]*100)))</f>
        <v>99.306759098786827</v>
      </c>
      <c r="S103" s="245">
        <f>_xlfn.XLOOKUP(FMP_Ranking[[#This Row],[FMP ID]],RawData[FMP_ID],RawData[REMRESSTRC100])</f>
        <v>472</v>
      </c>
      <c r="T103" s="245">
        <f>_xlfn.XLOOKUP(FMP_Ranking[[#This Row],[FMP ID]],RawData[FMP_ID],RawData[REMPOP100])</f>
        <v>1212</v>
      </c>
      <c r="U103">
        <f>_xlfn.XLOOKUP(FMP_Ranking[[#This Row],[FMP ID]],RawData[FMP_ID],RawData[REMCRITFAC100])</f>
        <v>4</v>
      </c>
      <c r="V103" s="245">
        <f>_xlfn.XLOOKUP(FMP_Ranking[[#This Row],[FMP ID]],RawData[FMP_ID],RawData[REMLWC100])</f>
        <v>0</v>
      </c>
      <c r="W103" s="245">
        <f>_xlfn.XLOOKUP(FMP_Ranking[[#This Row],[FMP ID]],RawData[FMP_ID],RawData[REMROADCLS])</f>
        <v>0</v>
      </c>
      <c r="X103">
        <f>_xlfn.XLOOKUP(FMP_Ranking[[#This Row],[FMP ID]],RawData[FMP_ID],RawData[REMRDLEN100])</f>
        <v>13</v>
      </c>
      <c r="Y103" s="245">
        <f>_xlfn.XLOOKUP(FMP_Ranking[[#This Row],[FMP ID]],RawData[FMP_ID],RawData[REMFRMACRE100])</f>
        <v>2270.39990234375</v>
      </c>
      <c r="Z103" s="255">
        <f>_xlfn.XLOOKUP(FMP_Ranking[[#This Row],[FMP ID]],RawData[FMP_ID],RawData[COSTSTRUCT])</f>
        <v>183000</v>
      </c>
      <c r="AA103">
        <f>_xlfn.XLOOKUP(FMP_Ranking[[#This Row],[FMP ID]],RawData[FMP_ID],RawData[NATURE])</f>
        <v>0</v>
      </c>
      <c r="AB103" s="250">
        <f>_xlfn.XLOOKUP(FMP_Ranking[[#This Row],[FMP ID]],RawData[FMP_ID],RawData[BC_RATIO])</f>
        <v>5.2000001072883613E-2</v>
      </c>
      <c r="AC103">
        <f>IF(FMP_Ranking[[#This Row],[BCA Raw]]&gt;1,1,0)</f>
        <v>0</v>
      </c>
      <c r="AD103" s="250" t="str">
        <f>_xlfn.XLOOKUP(FMP_Ranking[[#This Row],[FMP ID]],RawData[FMP_ID],RawData[WATER_SUP])</f>
        <v>No</v>
      </c>
      <c r="AE103" s="257">
        <f>IF(FMP_Ranking[[#This Row],[Water Supply Raw]]="Yes",1,0)</f>
        <v>0</v>
      </c>
      <c r="AF103">
        <f>_xlfn.XLOOKUP(FMP_Ranking[[#This Row],[FMP ID]],RawData[FMP_ID],RawData[Average Flood Depth (100yr)])</f>
        <v>0</v>
      </c>
      <c r="AG103" s="346" t="str">
        <f>_xlfn.XLOOKUP(FMP_Ranking[[#This Row],[FMP ID]],RawData[FMP_ID],RawData[PREPROJLOS])</f>
        <v xml:space="preserve"> 2-year</v>
      </c>
      <c r="AH103">
        <f>_xlfn.XLOOKUP(FMP_Ranking[[#This Row],[FMP ID]],RawData[FMP_ID],RawData[Score 1])</f>
        <v>0</v>
      </c>
      <c r="AI103" s="250">
        <f>_xlfn.XLOOKUP(FMP_Ranking[[#This Row],[FMP ID]],RawData[FMP_ID],RawData[Community Population Served])</f>
        <v>0</v>
      </c>
      <c r="AJ103">
        <f>_xlfn.XLOOKUP(FMP_Ranking[[#This Row],[FMP ID]],RawData[FMP_ID],RawData[Flood Plain Population])</f>
        <v>0</v>
      </c>
      <c r="AK103" s="346">
        <f>_xlfn.XLOOKUP(FMP_Ranking[[#This Row],[FMP ID]],RawData[FMP_ID],RawData[Severity Ranking: Community Need (% Population)])</f>
        <v>0</v>
      </c>
      <c r="AL103" s="252">
        <f>_xlfn.XLOOKUP(FMP_Ranking[[#This Row],[FMP ID]],RawData[FMP_ID],RawData[Score 2])</f>
        <v>0</v>
      </c>
      <c r="AM103">
        <f>_xlfn.XLOOKUP(FMP_Ranking[[#This Row],[FMP ID]],RawData[FMP_ID],RawData['# of Structures Removed from 1% Annual Chance FP])</f>
        <v>0</v>
      </c>
      <c r="AN103">
        <f>_xlfn.XLOOKUP(FMP_Ranking[[#This Row],[FMP ID]],RawData[FMP_ID],RawData[Flood Risk Reduction])</f>
        <v>0</v>
      </c>
      <c r="AO103">
        <f>_xlfn.XLOOKUP(FMP_Ranking[[#This Row],[FMP ID]],RawData[FMP_ID],RawData[[Score 3 ]])</f>
        <v>0</v>
      </c>
      <c r="AP103" s="250">
        <f>_xlfn.XLOOKUP(FMP_Ranking[[#This Row],[FMP ID]],RawData[FMP_ID],RawData['# of Structures with Reduced 1% Annual Chance Flood Risk])</f>
        <v>0</v>
      </c>
      <c r="AQ103">
        <f>_xlfn.XLOOKUP(FMP_Ranking[[#This Row],[FMP ID]],RawData[FMP_ID],RawData[Pre-Project Damage $])</f>
        <v>0</v>
      </c>
      <c r="AR103">
        <f>_xlfn.XLOOKUP(FMP_Ranking[[#This Row],[FMP ID]],RawData[FMP_ID],RawData[Post-Project Damage $])</f>
        <v>0</v>
      </c>
      <c r="AS103">
        <f>_xlfn.XLOOKUP(FMP_Ranking[[#This Row],[FMP ID]],RawData[FMP_ID],RawData[Flood Damage Reduction])</f>
        <v>0</v>
      </c>
      <c r="AT103" s="252">
        <f>_xlfn.XLOOKUP(FMP_Ranking[[#This Row],[FMP ID]],RawData[FMP_ID],RawData[Score 4])</f>
        <v>0</v>
      </c>
      <c r="AU103">
        <f>_xlfn.XLOOKUP(FMP_Ranking[[#This Row],[FMP ID]],RawData[FMP_ID],RawData['# of Critical Faciliites Removed from 1% Annual Chance FP])</f>
        <v>0</v>
      </c>
      <c r="AV103">
        <f>_xlfn.XLOOKUP(FMP_Ranking[[#This Row],[FMP ID]],RawData[FMP_ID],RawData[Reduction in Critical Facilities Flood Risk])</f>
        <v>0</v>
      </c>
      <c r="AW103">
        <f>_xlfn.XLOOKUP(FMP_Ranking[[#This Row],[FMP ID]],RawData[FMP_ID],RawData[Score 5])</f>
        <v>0</v>
      </c>
      <c r="AX103" s="250">
        <f>_xlfn.XLOOKUP(FMP_Ranking[[#This Row],[FMP ID]],RawData[FMP_ID],RawData[Adjusted Injurt Risk (%)])</f>
        <v>0</v>
      </c>
      <c r="AY103">
        <f>_xlfn.XLOOKUP(FMP_Ranking[[#This Row],[FMP ID]],RawData[FMP_ID],RawData[Life and Safety Ranking (Injury/Loss of Life)2])</f>
        <v>0</v>
      </c>
      <c r="AZ103" s="252">
        <f>_xlfn.XLOOKUP(FMP_Ranking[[#This Row],[FMP ID]],RawData[FMP_ID],RawData[Score 6])</f>
        <v>0</v>
      </c>
      <c r="BA103">
        <f>_xlfn.XLOOKUP(FMP_Ranking[[#This Row],[FMP ID]],RawData[FMP_ID],RawData[Water Supply Benefit in Acre-Feet])</f>
        <v>0</v>
      </c>
      <c r="BB103">
        <f>_xlfn.XLOOKUP(FMP_Ranking[[#This Row],[FMP ID]],RawData[FMP_ID],RawData[SourceID])</f>
        <v>0</v>
      </c>
      <c r="BC103">
        <f>_xlfn.XLOOKUP(FMP_Ranking[[#This Row],[FMP ID]],RawData[FMP_ID],RawData[WMS_ID])</f>
        <v>0</v>
      </c>
      <c r="BD103">
        <f>_xlfn.XLOOKUP(FMP_Ranking[[#This Row],[FMP ID]],RawData[FMP_ID],RawData[Water Supply Yield Ranking])</f>
        <v>0</v>
      </c>
      <c r="BE103">
        <f>_xlfn.XLOOKUP(FMP_Ranking[[#This Row],[FMP ID]],RawData[FMP_ID],RawData[Score 7])</f>
        <v>0</v>
      </c>
      <c r="BF103" s="250">
        <f>_xlfn.XLOOKUP(FMP_Ranking[[#This Row],[FMP ID]],RawData[FMP_ID],RawData[SVI])</f>
        <v>0.52999997138977051</v>
      </c>
      <c r="BG103">
        <f>_xlfn.XLOOKUP(FMP_Ranking[[#This Row],[FMP ID]],RawData[FMP_ID],RawData[Social Vulnerability Ranking])</f>
        <v>0</v>
      </c>
      <c r="BH103" s="252">
        <f>_xlfn.XLOOKUP(FMP_Ranking[[#This Row],[FMP ID]],RawData[FMP_ID],RawData[Score 8])</f>
        <v>0</v>
      </c>
      <c r="BI103">
        <f>_xlfn.XLOOKUP(FMP_Ranking[[#This Row],[FMP ID]],RawData[FMP_ID],RawData[% Nature Based Solution by Cost])</f>
        <v>0</v>
      </c>
      <c r="BJ103">
        <f>_xlfn.XLOOKUP(FMP_Ranking[[#This Row],[FMP ID]],RawData[FMP_ID],RawData[Nature-Based Solutions Ranking])</f>
        <v>0</v>
      </c>
      <c r="BK103">
        <f>_xlfn.XLOOKUP(FMP_Ranking[[#This Row],[FMP ID]],RawData[FMP_ID],RawData[Score 9])</f>
        <v>0</v>
      </c>
      <c r="BL103" s="250">
        <f>_xlfn.XLOOKUP(FMP_Ranking[[#This Row],[FMP ID]],RawData[FMP_ID],RawData[Multiple Benefits Description])</f>
        <v>0</v>
      </c>
      <c r="BM103">
        <f>_xlfn.XLOOKUP(FMP_Ranking[[#This Row],[FMP ID]],RawData[FMP_ID],RawData[Multiple Benefit Ranking])</f>
        <v>0</v>
      </c>
      <c r="BN103" s="252">
        <f>_xlfn.XLOOKUP(FMP_Ranking[[#This Row],[FMP ID]],RawData[FMP_ID],RawData[Score 10])</f>
        <v>0</v>
      </c>
      <c r="BO103">
        <f>_xlfn.XLOOKUP(FMP_Ranking[[#This Row],[FMP ID]],RawData[FMP_ID],RawData[O&amp;M Cost (Annual)])</f>
        <v>0</v>
      </c>
      <c r="BP103">
        <f>_xlfn.XLOOKUP(FMP_Ranking[[#This Row],[FMP ID]],RawData[FMP_ID],RawData[Operations and Maintenance Ranking])</f>
        <v>0</v>
      </c>
      <c r="BQ103">
        <f>_xlfn.XLOOKUP(FMP_Ranking[[#This Row],[FMP ID]],RawData[FMP_ID],RawData[Score 11])</f>
        <v>0</v>
      </c>
      <c r="BR103" s="250">
        <f>_xlfn.XLOOKUP(FMP_Ranking[[#This Row],[FMP ID]],RawData[FMP_ID],RawData[Administrative, Regulatory and Other Obstacle Ranking])</f>
        <v>0</v>
      </c>
      <c r="BS103" s="252">
        <f>_xlfn.XLOOKUP(FMP_Ranking[[#This Row],[FMP ID]],RawData[FMP_ID],RawData[Score 12])</f>
        <v>0</v>
      </c>
      <c r="BT103">
        <f>_xlfn.XLOOKUP(FMP_Ranking[[#This Row],[FMP ID]],RawData[FMP_ID],RawData[Environmental Benefit Ranking])</f>
        <v>0</v>
      </c>
      <c r="BU103">
        <f>_xlfn.XLOOKUP(FMP_Ranking[[#This Row],[FMP ID]],RawData[FMP_ID],RawData[Score 13])</f>
        <v>0</v>
      </c>
      <c r="BV103" s="250">
        <f>_xlfn.XLOOKUP(FMP_Ranking[[#This Row],[FMP ID]],RawData[FMP_ID],RawData[Environmental Impact Ranking])</f>
        <v>0</v>
      </c>
      <c r="BW103" s="252">
        <f>_xlfn.XLOOKUP(FMP_Ranking[[#This Row],[FMP ID]],RawData[FMP_ID],RawData[Score 14])</f>
        <v>0</v>
      </c>
      <c r="BX103">
        <f>_xlfn.XLOOKUP(FMP_Ranking[[#This Row],[FMP ID]],RawData[FMP_ID],RawData[Traffic Count for LWC Project])</f>
        <v>0</v>
      </c>
      <c r="BY103">
        <f>_xlfn.XLOOKUP(FMP_Ranking[[#This Row],[FMP ID]],RawData[FMP_ID],RawData[Mobility Ranking])</f>
        <v>0</v>
      </c>
      <c r="BZ103">
        <f>_xlfn.XLOOKUP(FMP_Ranking[[#This Row],[FMP ID]],RawData[FMP_ID],RawData[Score 15])</f>
        <v>0</v>
      </c>
      <c r="CA103" s="250"/>
      <c r="CB103"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11.790649559037515</v>
      </c>
      <c r="CC103" s="263">
        <f>_xlfn.RANK.EQ(FMP_Ranking[[#This Row],[Weighted Score Based on Normalized Reported Factors]],FMP_Ranking[Weighted Score Based on Normalized Reported Factors],0)</f>
        <v>11</v>
      </c>
      <c r="CD103"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03"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03">
        <f>_xlfn.RANK.EQ(FMP_Ranking[[#This Row],[Project Details Weighted Score]],FMP_Ranking[Project Details Weighted Score],0)</f>
        <v>164</v>
      </c>
      <c r="CG103" s="262">
        <f>FMP_Ranking[[#This Row],[Project Details Weighted Score]]+FMP_Ranking[[#This Row],[Weighted Score Based on Normalized Reported Factors]]</f>
        <v>11.790649559037515</v>
      </c>
      <c r="CH103" s="245">
        <f>_xlfn.RANK.EQ(FMP_Ranking[[#This Row],[Total Score]],FMP_Ranking[Total Score],0)</f>
        <v>97</v>
      </c>
      <c r="CI103"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11.790649559037515</v>
      </c>
      <c r="CJ103" s="239"/>
      <c r="CK103" s="239"/>
      <c r="CT103"/>
    </row>
    <row r="104" spans="1:98" ht="12" customHeight="1" x14ac:dyDescent="0.25">
      <c r="A104" t="s">
        <v>972</v>
      </c>
      <c r="B104">
        <f>_xlfn.XLOOKUP(FMP_Ranking[[#This Row],[FMP ID]],RawData[FMP_ID],RawData[RFPG_NUM])</f>
        <v>5</v>
      </c>
      <c r="C104" t="str">
        <f>_xlfn.XLOOKUP(FMP_Ranking[[#This Row],[FMP ID]],RawData[FMP_ID],RawData[FMP_NAME])</f>
        <v>Port Arthur and Vicinity Coastal Storm Risk Management Project</v>
      </c>
      <c r="D104" t="str">
        <f>_xlfn.XLOOKUP(FMP_Ranking[[#This Row],[FMP ID]],RawData[FMP_ID],RawData[FMP_DESCR])</f>
        <v>Construct levees, floodwalls, pump stations, drainage structures, and other flood mitigation infrastructure to reduce adverse flood impact in the vicinity of the city of Port Arthur.</v>
      </c>
      <c r="E104" s="247">
        <f>_xlfn.XLOOKUP(FMP_Ranking[[#This Row],[FMP ID]],RawData[FMP_ID],RawData[FMP_COST])</f>
        <v>863000000</v>
      </c>
      <c r="F104" s="344" t="str">
        <f>_xlfn.XLOOKUP(FMP_Ranking[[#This Row],[FMP ID]],RawData[FMP_ID],RawData[EMER_NEED])</f>
        <v>Yes</v>
      </c>
      <c r="G104" s="252">
        <f>IF(FMP_Ranking[[#This Row],[Emergency Need Raw]]="Yes",10,0)</f>
        <v>10</v>
      </c>
      <c r="H104" s="245">
        <f>_xlfn.XLOOKUP(FMP_Ranking[[#This Row],[FMP ID]],RawData[FMP_ID],RawData[STRUCT_100])</f>
        <v>23310</v>
      </c>
      <c r="I104" s="245">
        <f>_xlfn.XLOOKUP(FMP_Ranking[[#This Row],[FMP ID]],RawData[FMP_ID],RawData[RES_STRUCT100])</f>
        <v>19801</v>
      </c>
      <c r="J104">
        <f>_xlfn.XLOOKUP(FMP_Ranking[[#This Row],[FMP ID]],RawData[FMP_ID],RawData[POP100])</f>
        <v>73381</v>
      </c>
      <c r="K104" s="245">
        <f>_xlfn.XLOOKUP(FMP_Ranking[[#This Row],[FMP ID]],RawData[FMP_ID],RawData[CRITFAC100])</f>
        <v>1201</v>
      </c>
      <c r="L104">
        <f>_xlfn.XLOOKUP(FMP_Ranking[[#This Row],[FMP ID]],RawData[FMP_ID],RawData[LWC])</f>
        <v>3</v>
      </c>
      <c r="M104" s="245">
        <f>_xlfn.XLOOKUP(FMP_Ranking[[#This Row],[FMP ID]],RawData[FMP_ID],RawData[ROADCLS])</f>
        <v>3</v>
      </c>
      <c r="N104">
        <f>_xlfn.XLOOKUP(FMP_Ranking[[#This Row],[FMP ID]],RawData[FMP_ID],RawData[ROAD_MILES100])</f>
        <v>326.86141967773438</v>
      </c>
      <c r="O104" s="245">
        <f>_xlfn.XLOOKUP(FMP_Ranking[[#This Row],[FMP ID]],RawData[FMP_ID],RawData[FARMACRE100])</f>
        <v>96.680122375488281</v>
      </c>
      <c r="P104">
        <f>_xlfn.XLOOKUP(FMP_Ranking[[#This Row],[FMP ID]],RawData[FMP_ID],RawData[REDSTRUCT100])</f>
        <v>441</v>
      </c>
      <c r="Q104" s="245">
        <f>_xlfn.XLOOKUP(FMP_Ranking[[#This Row],[FMP ID]],RawData[FMP_ID],RawData[REMSTRC100])</f>
        <v>3275</v>
      </c>
      <c r="R104" s="258">
        <f>IF(FMP_Ranking[[#This Row],[Structures 100 Raw]]=0,0,(IF(FMP_Ranking[[#This Row],[Removed Structures 100 Raw]]&gt;FMP_Ranking[[#This Row],[Structures 100 Raw]],100,FMP_Ranking[[#This Row],[Removed Structures 100 Raw]]/FMP_Ranking[[#This Row],[Structures 100 Raw]]*100)))</f>
        <v>14.049764049764049</v>
      </c>
      <c r="S104" s="245">
        <f>_xlfn.XLOOKUP(FMP_Ranking[[#This Row],[FMP ID]],RawData[FMP_ID],RawData[REMRESSTRC100])</f>
        <v>2308</v>
      </c>
      <c r="T104" s="245">
        <f>_xlfn.XLOOKUP(FMP_Ranking[[#This Row],[FMP ID]],RawData[FMP_ID],RawData[REMPOP100])</f>
        <v>8315</v>
      </c>
      <c r="U104">
        <f>_xlfn.XLOOKUP(FMP_Ranking[[#This Row],[FMP ID]],RawData[FMP_ID],RawData[REMCRITFAC100])</f>
        <v>71</v>
      </c>
      <c r="V104" s="245">
        <f>_xlfn.XLOOKUP(FMP_Ranking[[#This Row],[FMP ID]],RawData[FMP_ID],RawData[REMLWC100])</f>
        <v>0</v>
      </c>
      <c r="W104" s="245">
        <f>_xlfn.XLOOKUP(FMP_Ranking[[#This Row],[FMP ID]],RawData[FMP_ID],RawData[REMROADCLS])</f>
        <v>0</v>
      </c>
      <c r="X104">
        <f>_xlfn.XLOOKUP(FMP_Ranking[[#This Row],[FMP ID]],RawData[FMP_ID],RawData[REMRDLEN100])</f>
        <v>32</v>
      </c>
      <c r="Y104" s="245">
        <f>_xlfn.XLOOKUP(FMP_Ranking[[#This Row],[FMP ID]],RawData[FMP_ID],RawData[REMFRMACRE100])</f>
        <v>12.24948024749756</v>
      </c>
      <c r="Z104" s="255">
        <f>_xlfn.XLOOKUP(FMP_Ranking[[#This Row],[FMP ID]],RawData[FMP_ID],RawData[COSTSTRUCT])</f>
        <v>163708.0625</v>
      </c>
      <c r="AA104">
        <f>_xlfn.XLOOKUP(FMP_Ranking[[#This Row],[FMP ID]],RawData[FMP_ID],RawData[NATURE])</f>
        <v>0</v>
      </c>
      <c r="AB104" s="250">
        <f>_xlfn.XLOOKUP(FMP_Ranking[[#This Row],[FMP ID]],RawData[FMP_ID],RawData[BC_RATIO])</f>
        <v>4.5999999046325684</v>
      </c>
      <c r="AC104">
        <f>IF(FMP_Ranking[[#This Row],[BCA Raw]]&gt;1,1,0)</f>
        <v>1</v>
      </c>
      <c r="AD104" s="250" t="str">
        <f>_xlfn.XLOOKUP(FMP_Ranking[[#This Row],[FMP ID]],RawData[FMP_ID],RawData[WATER_SUP])</f>
        <v>No</v>
      </c>
      <c r="AE104" s="257">
        <f>IF(FMP_Ranking[[#This Row],[Water Supply Raw]]="Yes",1,0)</f>
        <v>0</v>
      </c>
      <c r="AF104">
        <f>_xlfn.XLOOKUP(FMP_Ranking[[#This Row],[FMP ID]],RawData[FMP_ID],RawData[Average Flood Depth (100yr)])</f>
        <v>0</v>
      </c>
      <c r="AG104" s="346">
        <f>_xlfn.XLOOKUP(FMP_Ranking[[#This Row],[FMP ID]],RawData[FMP_ID],RawData[PREPROJLOS])</f>
        <v>0</v>
      </c>
      <c r="AH104">
        <f>_xlfn.XLOOKUP(FMP_Ranking[[#This Row],[FMP ID]],RawData[FMP_ID],RawData[Score 1])</f>
        <v>2</v>
      </c>
      <c r="AI104" s="250">
        <f>_xlfn.XLOOKUP(FMP_Ranking[[#This Row],[FMP ID]],RawData[FMP_ID],RawData[Community Population Served])</f>
        <v>105922</v>
      </c>
      <c r="AJ104">
        <f>_xlfn.XLOOKUP(FMP_Ranking[[#This Row],[FMP ID]],RawData[FMP_ID],RawData[Flood Plain Population])</f>
        <v>73381</v>
      </c>
      <c r="AK104" s="346" t="str">
        <f>_xlfn.XLOOKUP(FMP_Ranking[[#This Row],[FMP ID]],RawData[FMP_ID],RawData[Severity Ranking: Community Need (% Population)])</f>
        <v>50%-75% of project community affected</v>
      </c>
      <c r="AL104" s="252">
        <f>_xlfn.XLOOKUP(FMP_Ranking[[#This Row],[FMP ID]],RawData[FMP_ID],RawData[Score 2])</f>
        <v>7</v>
      </c>
      <c r="AM104">
        <f>_xlfn.XLOOKUP(FMP_Ranking[[#This Row],[FMP ID]],RawData[FMP_ID],RawData['# of Structures Removed from 1% Annual Chance FP])</f>
        <v>3275</v>
      </c>
      <c r="AN104" t="str">
        <f>_xlfn.XLOOKUP(FMP_Ranking[[#This Row],[FMP ID]],RawData[FMP_ID],RawData[Flood Risk Reduction])</f>
        <v>Reduced risk to &lt;50% of structures in floodplain</v>
      </c>
      <c r="AO104">
        <f>_xlfn.XLOOKUP(FMP_Ranking[[#This Row],[FMP ID]],RawData[FMP_ID],RawData[[Score 3 ]])</f>
        <v>4</v>
      </c>
      <c r="AP104" s="250">
        <f>_xlfn.XLOOKUP(FMP_Ranking[[#This Row],[FMP ID]],RawData[FMP_ID],RawData['# of Structures with Reduced 1% Annual Chance Flood Risk])</f>
        <v>441</v>
      </c>
      <c r="AQ104">
        <f>_xlfn.XLOOKUP(FMP_Ranking[[#This Row],[FMP ID]],RawData[FMP_ID],RawData[Pre-Project Damage $])</f>
        <v>0</v>
      </c>
      <c r="AR104">
        <f>_xlfn.XLOOKUP(FMP_Ranking[[#This Row],[FMP ID]],RawData[FMP_ID],RawData[Post-Project Damage $])</f>
        <v>0</v>
      </c>
      <c r="AS104" t="str">
        <f>_xlfn.XLOOKUP(FMP_Ranking[[#This Row],[FMP ID]],RawData[FMP_ID],RawData[Flood Damage Reduction])</f>
        <v>Flood damage reduction &lt; 25%</v>
      </c>
      <c r="AT104" s="252">
        <f>_xlfn.XLOOKUP(FMP_Ranking[[#This Row],[FMP ID]],RawData[FMP_ID],RawData[Score 4])</f>
        <v>2</v>
      </c>
      <c r="AU104">
        <f>_xlfn.XLOOKUP(FMP_Ranking[[#This Row],[FMP ID]],RawData[FMP_ID],RawData['# of Critical Faciliites Removed from 1% Annual Chance FP])</f>
        <v>71</v>
      </c>
      <c r="AV104" t="str">
        <f>_xlfn.XLOOKUP(FMP_Ranking[[#This Row],[FMP ID]],RawData[FMP_ID],RawData[Reduction in Critical Facilities Flood Risk])</f>
        <v>Reduced risk for &lt;10% of critical facilities in floodplain</v>
      </c>
      <c r="AW104">
        <f>_xlfn.XLOOKUP(FMP_Ranking[[#This Row],[FMP ID]],RawData[FMP_ID],RawData[Score 5])</f>
        <v>1</v>
      </c>
      <c r="AX104" s="250">
        <f>_xlfn.XLOOKUP(FMP_Ranking[[#This Row],[FMP ID]],RawData[FMP_ID],RawData[Adjusted Injurt Risk (%)])</f>
        <v>0</v>
      </c>
      <c r="AY104">
        <f>_xlfn.XLOOKUP(FMP_Ranking[[#This Row],[FMP ID]],RawData[FMP_ID],RawData[Life and Safety Ranking (Injury/Loss of Life)2])</f>
        <v>0</v>
      </c>
      <c r="AZ104" s="252">
        <f>_xlfn.XLOOKUP(FMP_Ranking[[#This Row],[FMP ID]],RawData[FMP_ID],RawData[Score 6])</f>
        <v>0</v>
      </c>
      <c r="BA104">
        <f>_xlfn.XLOOKUP(FMP_Ranking[[#This Row],[FMP ID]],RawData[FMP_ID],RawData[Water Supply Benefit in Acre-Feet])</f>
        <v>0</v>
      </c>
      <c r="BB104">
        <f>_xlfn.XLOOKUP(FMP_Ranking[[#This Row],[FMP ID]],RawData[FMP_ID],RawData[SourceID])</f>
        <v>0</v>
      </c>
      <c r="BC104">
        <f>_xlfn.XLOOKUP(FMP_Ranking[[#This Row],[FMP ID]],RawData[FMP_ID],RawData[WMS_ID])</f>
        <v>0</v>
      </c>
      <c r="BD104" t="str">
        <f>_xlfn.XLOOKUP(FMP_Ranking[[#This Row],[FMP ID]],RawData[FMP_ID],RawData[Water Supply Yield Ranking])</f>
        <v>No impact on water supply</v>
      </c>
      <c r="BE104">
        <f>_xlfn.XLOOKUP(FMP_Ranking[[#This Row],[FMP ID]],RawData[FMP_ID],RawData[Score 7])</f>
        <v>0</v>
      </c>
      <c r="BF104" s="250">
        <f>_xlfn.XLOOKUP(FMP_Ranking[[#This Row],[FMP ID]],RawData[FMP_ID],RawData[SVI])</f>
        <v>0.57444667816162109</v>
      </c>
      <c r="BG104" t="str">
        <f>_xlfn.XLOOKUP(FMP_Ranking[[#This Row],[FMP ID]],RawData[FMP_ID],RawData[Social Vulnerability Ranking])</f>
        <v>SVI between 0.5-0.75 (moderate to high vulnerability)</v>
      </c>
      <c r="BH104" s="252">
        <f>_xlfn.XLOOKUP(FMP_Ranking[[#This Row],[FMP ID]],RawData[FMP_ID],RawData[Score 8])</f>
        <v>7</v>
      </c>
      <c r="BI104">
        <f>_xlfn.XLOOKUP(FMP_Ranking[[#This Row],[FMP ID]],RawData[FMP_ID],RawData[% Nature Based Solution by Cost])</f>
        <v>0</v>
      </c>
      <c r="BJ104" t="str">
        <f>_xlfn.XLOOKUP(FMP_Ranking[[#This Row],[FMP ID]],RawData[FMP_ID],RawData[Nature-Based Solutions Ranking])</f>
        <v>&lt;25% of the project cost is nature-based</v>
      </c>
      <c r="BK104">
        <f>_xlfn.XLOOKUP(FMP_Ranking[[#This Row],[FMP ID]],RawData[FMP_ID],RawData[Score 9])</f>
        <v>1</v>
      </c>
      <c r="BL104" s="250">
        <f>_xlfn.XLOOKUP(FMP_Ranking[[#This Row],[FMP ID]],RawData[FMP_ID],RawData[Multiple Benefits Description])</f>
        <v>0</v>
      </c>
      <c r="BM104" t="str">
        <f>_xlfn.XLOOKUP(FMP_Ranking[[#This Row],[FMP ID]],RawData[FMP_ID],RawData[Multiple Benefit Ranking])</f>
        <v>Project delivers benefits in 2 wider benefit categories</v>
      </c>
      <c r="BN104" s="252">
        <f>_xlfn.XLOOKUP(FMP_Ranking[[#This Row],[FMP ID]],RawData[FMP_ID],RawData[Score 10])</f>
        <v>4</v>
      </c>
      <c r="BO104">
        <f>_xlfn.XLOOKUP(FMP_Ranking[[#This Row],[FMP ID]],RawData[FMP_ID],RawData[O&amp;M Cost (Annual)])</f>
        <v>195000</v>
      </c>
      <c r="BP104" t="str">
        <f>_xlfn.XLOOKUP(FMP_Ranking[[#This Row],[FMP ID]],RawData[FMP_ID],RawData[Operations and Maintenance Ranking])</f>
        <v>Project will require ongoing operation and maintenance outside of the owner’s regular maintenance practices;  long-term O&amp;M requirements are undefined; and/or high annual O&amp;M cost &gt; 1% of project (high);</v>
      </c>
      <c r="BQ104">
        <f>_xlfn.XLOOKUP(FMP_Ranking[[#This Row],[FMP ID]],RawData[FMP_ID],RawData[Score 11])</f>
        <v>4</v>
      </c>
      <c r="BR104" s="250" t="str">
        <f>_xlfn.XLOOKUP(FMP_Ranking[[#This Row],[FMP ID]],RawData[FMP_ID],RawData[Administrative, Regulatory and Other Obstacle Ranking])</f>
        <v>Project has a high number of administrative, regulatory and limitations / requirements</v>
      </c>
      <c r="BS104" s="252">
        <f>_xlfn.XLOOKUP(FMP_Ranking[[#This Row],[FMP ID]],RawData[FMP_ID],RawData[Score 12])</f>
        <v>2</v>
      </c>
      <c r="BT104" t="str">
        <f>_xlfn.XLOOKUP(FMP_Ranking[[#This Row],[FMP ID]],RawData[FMP_ID],RawData[Environmental Benefit Ranking])</f>
        <v xml:space="preserve">Project will deliver a moderate level of environmental benefits (2-3 categories) </v>
      </c>
      <c r="BU104">
        <f>_xlfn.XLOOKUP(FMP_Ranking[[#This Row],[FMP ID]],RawData[FMP_ID],RawData[Score 13])</f>
        <v>6</v>
      </c>
      <c r="BV104" s="250" t="str">
        <f>_xlfn.XLOOKUP(FMP_Ranking[[#This Row],[FMP ID]],RawData[FMP_ID],RawData[Environmental Impact Ranking])</f>
        <v>Project has no adverse environmental impacts</v>
      </c>
      <c r="BW104" s="252">
        <f>_xlfn.XLOOKUP(FMP_Ranking[[#This Row],[FMP ID]],RawData[FMP_ID],RawData[Score 14])</f>
        <v>10</v>
      </c>
      <c r="BX104">
        <f>_xlfn.XLOOKUP(FMP_Ranking[[#This Row],[FMP ID]],RawData[FMP_ID],RawData[Traffic Count for LWC Project])</f>
        <v>0</v>
      </c>
      <c r="BY104"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04">
        <f>_xlfn.XLOOKUP(FMP_Ranking[[#This Row],[FMP ID]],RawData[FMP_ID],RawData[Score 15])</f>
        <v>4</v>
      </c>
      <c r="CA104" s="250"/>
      <c r="CB104"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3.6936941395973983</v>
      </c>
      <c r="CC104" s="263">
        <f>_xlfn.RANK.EQ(FMP_Ranking[[#This Row],[Weighted Score Based on Normalized Reported Factors]],FMP_Ranking[Weighted Score Based on Normalized Reported Factors],0)</f>
        <v>86</v>
      </c>
      <c r="CD104"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54</v>
      </c>
      <c r="CE104"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7.75</v>
      </c>
      <c r="CF104">
        <f>_xlfn.RANK.EQ(FMP_Ranking[[#This Row],[Project Details Weighted Score]],FMP_Ranking[Project Details Weighted Score],0)</f>
        <v>101</v>
      </c>
      <c r="CG104" s="262">
        <f>FMP_Ranking[[#This Row],[Project Details Weighted Score]]+FMP_Ranking[[#This Row],[Weighted Score Based on Normalized Reported Factors]]</f>
        <v>11.443694139597397</v>
      </c>
      <c r="CH104" s="245">
        <f>_xlfn.RANK.EQ(FMP_Ranking[[#This Row],[Total Score]],FMP_Ranking[Total Score],0)</f>
        <v>98</v>
      </c>
      <c r="CI104"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3.6936941395973983</v>
      </c>
      <c r="CJ104" s="239"/>
      <c r="CK104" s="239"/>
      <c r="CT104"/>
    </row>
    <row r="105" spans="1:98" ht="12" customHeight="1" x14ac:dyDescent="0.25">
      <c r="A105" t="s">
        <v>1907</v>
      </c>
      <c r="B105">
        <f>_xlfn.XLOOKUP(FMP_Ranking[[#This Row],[FMP ID]],RawData[FMP_ID],RawData[RFPG_NUM])</f>
        <v>14</v>
      </c>
      <c r="C105" t="str">
        <f>_xlfn.XLOOKUP(FMP_Ranking[[#This Row],[FMP ID]],RawData[FMP_ID],RawData[FMP_NAME])</f>
        <v>NW26</v>
      </c>
      <c r="D105" t="str">
        <f>_xlfn.XLOOKUP(FMP_Ranking[[#This Row],[FMP ID]],RawData[FMP_ID],RawData[FMP_DESCR])</f>
        <v>Acquire land, construct a permanent wetland, install a storm drain system to Doniphan Drive, construct pipeline to Doniphan Pump Station and build new pump station to control flood levels.</v>
      </c>
      <c r="E105" s="247">
        <f>_xlfn.XLOOKUP(FMP_Ranking[[#This Row],[FMP ID]],RawData[FMP_ID],RawData[FMP_COST])</f>
        <v>35568000</v>
      </c>
      <c r="F105" s="344" t="str">
        <f>_xlfn.XLOOKUP(FMP_Ranking[[#This Row],[FMP ID]],RawData[FMP_ID],RawData[EMER_NEED])</f>
        <v>No</v>
      </c>
      <c r="G105" s="252">
        <f>IF(FMP_Ranking[[#This Row],[Emergency Need Raw]]="Yes",10,0)</f>
        <v>0</v>
      </c>
      <c r="H105" s="245">
        <f>_xlfn.XLOOKUP(FMP_Ranking[[#This Row],[FMP ID]],RawData[FMP_ID],RawData[STRUCT_100])</f>
        <v>6</v>
      </c>
      <c r="I105" s="245">
        <f>_xlfn.XLOOKUP(FMP_Ranking[[#This Row],[FMP ID]],RawData[FMP_ID],RawData[RES_STRUCT100])</f>
        <v>1</v>
      </c>
      <c r="J105">
        <f>_xlfn.XLOOKUP(FMP_Ranking[[#This Row],[FMP ID]],RawData[FMP_ID],RawData[POP100])</f>
        <v>37</v>
      </c>
      <c r="K105" s="245">
        <f>_xlfn.XLOOKUP(FMP_Ranking[[#This Row],[FMP ID]],RawData[FMP_ID],RawData[CRITFAC100])</f>
        <v>1</v>
      </c>
      <c r="L105">
        <f>_xlfn.XLOOKUP(FMP_Ranking[[#This Row],[FMP ID]],RawData[FMP_ID],RawData[LWC])</f>
        <v>0</v>
      </c>
      <c r="M105" s="245">
        <f>_xlfn.XLOOKUP(FMP_Ranking[[#This Row],[FMP ID]],RawData[FMP_ID],RawData[ROADCLS])</f>
        <v>7</v>
      </c>
      <c r="N105">
        <f>_xlfn.XLOOKUP(FMP_Ranking[[#This Row],[FMP ID]],RawData[FMP_ID],RawData[ROAD_MILES100])</f>
        <v>0.68999999761581421</v>
      </c>
      <c r="O105" s="245">
        <f>_xlfn.XLOOKUP(FMP_Ranking[[#This Row],[FMP ID]],RawData[FMP_ID],RawData[FARMACRE100])</f>
        <v>0</v>
      </c>
      <c r="P105">
        <f>_xlfn.XLOOKUP(FMP_Ranking[[#This Row],[FMP ID]],RawData[FMP_ID],RawData[REDSTRUCT100])</f>
        <v>1</v>
      </c>
      <c r="Q105" s="245">
        <f>_xlfn.XLOOKUP(FMP_Ranking[[#This Row],[FMP ID]],RawData[FMP_ID],RawData[REMSTRC100])</f>
        <v>0</v>
      </c>
      <c r="R105" s="258">
        <f>IF(FMP_Ranking[[#This Row],[Structures 100 Raw]]=0,0,(IF(FMP_Ranking[[#This Row],[Removed Structures 100 Raw]]&gt;FMP_Ranking[[#This Row],[Structures 100 Raw]],100,FMP_Ranking[[#This Row],[Removed Structures 100 Raw]]/FMP_Ranking[[#This Row],[Structures 100 Raw]]*100)))</f>
        <v>0</v>
      </c>
      <c r="S105" s="245">
        <f>_xlfn.XLOOKUP(FMP_Ranking[[#This Row],[FMP ID]],RawData[FMP_ID],RawData[REMRESSTRC100])</f>
        <v>0</v>
      </c>
      <c r="T105" s="245">
        <f>_xlfn.XLOOKUP(FMP_Ranking[[#This Row],[FMP ID]],RawData[FMP_ID],RawData[REMPOP100])</f>
        <v>0</v>
      </c>
      <c r="U105">
        <f>_xlfn.XLOOKUP(FMP_Ranking[[#This Row],[FMP ID]],RawData[FMP_ID],RawData[REMCRITFAC100])</f>
        <v>0</v>
      </c>
      <c r="V105" s="245">
        <f>_xlfn.XLOOKUP(FMP_Ranking[[#This Row],[FMP ID]],RawData[FMP_ID],RawData[REMLWC100])</f>
        <v>0</v>
      </c>
      <c r="W105" s="245">
        <f>_xlfn.XLOOKUP(FMP_Ranking[[#This Row],[FMP ID]],RawData[FMP_ID],RawData[REMROADCLS])</f>
        <v>1</v>
      </c>
      <c r="X105">
        <f>_xlfn.XLOOKUP(FMP_Ranking[[#This Row],[FMP ID]],RawData[FMP_ID],RawData[REMRDLEN100])</f>
        <v>0</v>
      </c>
      <c r="Y105" s="245">
        <f>_xlfn.XLOOKUP(FMP_Ranking[[#This Row],[FMP ID]],RawData[FMP_ID],RawData[REMFRMACRE100])</f>
        <v>0</v>
      </c>
      <c r="Z105" s="255">
        <f>_xlfn.XLOOKUP(FMP_Ranking[[#This Row],[FMP ID]],RawData[FMP_ID],RawData[COSTSTRUCT])</f>
        <v>0</v>
      </c>
      <c r="AA105">
        <f>_xlfn.XLOOKUP(FMP_Ranking[[#This Row],[FMP ID]],RawData[FMP_ID],RawData[NATURE])</f>
        <v>1</v>
      </c>
      <c r="AB105" s="250">
        <f>_xlfn.XLOOKUP(FMP_Ranking[[#This Row],[FMP ID]],RawData[FMP_ID],RawData[BC_RATIO])</f>
        <v>0</v>
      </c>
      <c r="AC105">
        <f>IF(FMP_Ranking[[#This Row],[BCA Raw]]&gt;1,1,0)</f>
        <v>0</v>
      </c>
      <c r="AD105" s="250" t="str">
        <f>_xlfn.XLOOKUP(FMP_Ranking[[#This Row],[FMP ID]],RawData[FMP_ID],RawData[WATER_SUP])</f>
        <v>No</v>
      </c>
      <c r="AE105" s="257">
        <f>IF(FMP_Ranking[[#This Row],[Water Supply Raw]]="Yes",1,0)</f>
        <v>0</v>
      </c>
      <c r="AF105">
        <f>_xlfn.XLOOKUP(FMP_Ranking[[#This Row],[FMP ID]],RawData[FMP_ID],RawData[Average Flood Depth (100yr)])</f>
        <v>0.61799997091293335</v>
      </c>
      <c r="AG105" s="346" t="str">
        <f>_xlfn.XLOOKUP(FMP_Ranking[[#This Row],[FMP ID]],RawData[FMP_ID],RawData[PREPROJLOS])</f>
        <v>&lt;1% annual chance</v>
      </c>
      <c r="AH105">
        <f>_xlfn.XLOOKUP(FMP_Ranking[[#This Row],[FMP ID]],RawData[FMP_ID],RawData[Score 1])</f>
        <v>4</v>
      </c>
      <c r="AI105" s="250">
        <f>_xlfn.XLOOKUP(FMP_Ranking[[#This Row],[FMP ID]],RawData[FMP_ID],RawData[Community Population Served])</f>
        <v>678815</v>
      </c>
      <c r="AJ105">
        <f>_xlfn.XLOOKUP(FMP_Ranking[[#This Row],[FMP ID]],RawData[FMP_ID],RawData[Flood Plain Population])</f>
        <v>37</v>
      </c>
      <c r="AK105" s="346" t="str">
        <f>_xlfn.XLOOKUP(FMP_Ranking[[#This Row],[FMP ID]],RawData[FMP_ID],RawData[Severity Ranking: Community Need (% Population)])</f>
        <v>&lt;25% of project community affected</v>
      </c>
      <c r="AL105" s="252">
        <f>_xlfn.XLOOKUP(FMP_Ranking[[#This Row],[FMP ID]],RawData[FMP_ID],RawData[Score 2])</f>
        <v>1</v>
      </c>
      <c r="AM105">
        <f>_xlfn.XLOOKUP(FMP_Ranking[[#This Row],[FMP ID]],RawData[FMP_ID],RawData['# of Structures Removed from 1% Annual Chance FP])</f>
        <v>0</v>
      </c>
      <c r="AN105" t="str">
        <f>_xlfn.XLOOKUP(FMP_Ranking[[#This Row],[FMP ID]],RawData[FMP_ID],RawData[Flood Risk Reduction])</f>
        <v>Reduced risk to 0 structures in floodplain</v>
      </c>
      <c r="AO105">
        <f>_xlfn.XLOOKUP(FMP_Ranking[[#This Row],[FMP ID]],RawData[FMP_ID],RawData[[Score 3 ]])</f>
        <v>10</v>
      </c>
      <c r="AP105" s="250">
        <f>_xlfn.XLOOKUP(FMP_Ranking[[#This Row],[FMP ID]],RawData[FMP_ID],RawData['# of Structures with Reduced 1% Annual Chance Flood Risk])</f>
        <v>0</v>
      </c>
      <c r="AQ105">
        <f>_xlfn.XLOOKUP(FMP_Ranking[[#This Row],[FMP ID]],RawData[FMP_ID],RawData[Pre-Project Damage $])</f>
        <v>312687</v>
      </c>
      <c r="AR105">
        <f>_xlfn.XLOOKUP(FMP_Ranking[[#This Row],[FMP ID]],RawData[FMP_ID],RawData[Post-Project Damage $])</f>
        <v>269098</v>
      </c>
      <c r="AS105" t="str">
        <f>_xlfn.XLOOKUP(FMP_Ranking[[#This Row],[FMP ID]],RawData[FMP_ID],RawData[Flood Damage Reduction])</f>
        <v>Flood Damage Reduction &lt; 25%</v>
      </c>
      <c r="AT105" s="252">
        <f>_xlfn.XLOOKUP(FMP_Ranking[[#This Row],[FMP ID]],RawData[FMP_ID],RawData[Score 4])</f>
        <v>2</v>
      </c>
      <c r="AU105">
        <f>_xlfn.XLOOKUP(FMP_Ranking[[#This Row],[FMP ID]],RawData[FMP_ID],RawData['# of Critical Faciliites Removed from 1% Annual Chance FP])</f>
        <v>0</v>
      </c>
      <c r="AV105" t="str">
        <f>_xlfn.XLOOKUP(FMP_Ranking[[#This Row],[FMP ID]],RawData[FMP_ID],RawData[Reduction in Critical Facilities Flood Risk])</f>
        <v>Critical facilties reduction &lt;25%</v>
      </c>
      <c r="AW105">
        <f>_xlfn.XLOOKUP(FMP_Ranking[[#This Row],[FMP ID]],RawData[FMP_ID],RawData[Score 5])</f>
        <v>2</v>
      </c>
      <c r="AX105" s="250">
        <f>_xlfn.XLOOKUP(FMP_Ranking[[#This Row],[FMP ID]],RawData[FMP_ID],RawData[Adjusted Injurt Risk (%)])</f>
        <v>12.69084548950195</v>
      </c>
      <c r="AY105" t="str">
        <f>_xlfn.XLOOKUP(FMP_Ranking[[#This Row],[FMP ID]],RawData[FMP_ID],RawData[Life and Safety Ranking (Injury/Loss of Life)2])</f>
        <v>Life/injury risk percentage &lt;20%</v>
      </c>
      <c r="AZ105" s="252">
        <f>_xlfn.XLOOKUP(FMP_Ranking[[#This Row],[FMP ID]],RawData[FMP_ID],RawData[Score 6])</f>
        <v>0</v>
      </c>
      <c r="BA105">
        <f>_xlfn.XLOOKUP(FMP_Ranking[[#This Row],[FMP ID]],RawData[FMP_ID],RawData[Water Supply Benefit in Acre-Feet])</f>
        <v>0</v>
      </c>
      <c r="BB105">
        <f>_xlfn.XLOOKUP(FMP_Ranking[[#This Row],[FMP ID]],RawData[FMP_ID],RawData[SourceID])</f>
        <v>0</v>
      </c>
      <c r="BC105">
        <f>_xlfn.XLOOKUP(FMP_Ranking[[#This Row],[FMP ID]],RawData[FMP_ID],RawData[WMS_ID])</f>
        <v>0</v>
      </c>
      <c r="BD105" t="str">
        <f>_xlfn.XLOOKUP(FMP_Ranking[[#This Row],[FMP ID]],RawData[FMP_ID],RawData[Water Supply Yield Ranking])</f>
        <v>No impact on water supply</v>
      </c>
      <c r="BE105">
        <f>_xlfn.XLOOKUP(FMP_Ranking[[#This Row],[FMP ID]],RawData[FMP_ID],RawData[Score 7])</f>
        <v>0</v>
      </c>
      <c r="BF105" s="250">
        <f>_xlfn.XLOOKUP(FMP_Ranking[[#This Row],[FMP ID]],RawData[FMP_ID],RawData[SVI])</f>
        <v>0</v>
      </c>
      <c r="BG105" t="str">
        <f>_xlfn.XLOOKUP(FMP_Ranking[[#This Row],[FMP ID]],RawData[FMP_ID],RawData[Social Vulnerability Ranking])</f>
        <v>SVI between 0.75-1.00 (high vulnerability)</v>
      </c>
      <c r="BH105" s="252">
        <f>_xlfn.XLOOKUP(FMP_Ranking[[#This Row],[FMP ID]],RawData[FMP_ID],RawData[Score 8])</f>
        <v>10</v>
      </c>
      <c r="BI105">
        <f>_xlfn.XLOOKUP(FMP_Ranking[[#This Row],[FMP ID]],RawData[FMP_ID],RawData[% Nature Based Solution by Cost])</f>
        <v>9.9999997764825821E-3</v>
      </c>
      <c r="BJ105" t="str">
        <f>_xlfn.XLOOKUP(FMP_Ranking[[#This Row],[FMP ID]],RawData[FMP_ID],RawData[Nature-Based Solutions Ranking])</f>
        <v>&lt; 25% of the project cost is nature-based</v>
      </c>
      <c r="BK105">
        <f>_xlfn.XLOOKUP(FMP_Ranking[[#This Row],[FMP ID]],RawData[FMP_ID],RawData[Score 9])</f>
        <v>1</v>
      </c>
      <c r="BL105" s="250">
        <f>_xlfn.XLOOKUP(FMP_Ranking[[#This Row],[FMP ID]],RawData[FMP_ID],RawData[Multiple Benefits Description])</f>
        <v>0</v>
      </c>
      <c r="BM105" t="str">
        <f>_xlfn.XLOOKUP(FMP_Ranking[[#This Row],[FMP ID]],RawData[FMP_ID],RawData[Multiple Benefit Ranking])</f>
        <v>Project delivers benefits in only 1 wider benefit category</v>
      </c>
      <c r="BN105" s="252">
        <f>_xlfn.XLOOKUP(FMP_Ranking[[#This Row],[FMP ID]],RawData[FMP_ID],RawData[Score 10])</f>
        <v>1</v>
      </c>
      <c r="BO105">
        <f>_xlfn.XLOOKUP(FMP_Ranking[[#This Row],[FMP ID]],RawData[FMP_ID],RawData[O&amp;M Cost (Annual)])</f>
        <v>5000</v>
      </c>
      <c r="BP105" t="str">
        <f>_xlfn.XLOOKUP(FMP_Ranking[[#This Row],[FMP ID]],RawData[FMP_ID],RawData[Operations and Maintenance Ranking])</f>
        <v>Project requires regular, ongoing operation and maintenance; and/or O&amp;M requirements are well defined (Regular)</v>
      </c>
      <c r="BQ105">
        <f>_xlfn.XLOOKUP(FMP_Ranking[[#This Row],[FMP ID]],RawData[FMP_ID],RawData[Score 11])</f>
        <v>7</v>
      </c>
      <c r="BR105" s="250" t="str">
        <f>_xlfn.XLOOKUP(FMP_Ranking[[#This Row],[FMP ID]],RawData[FMP_ID],RawData[Administrative, Regulatory and Other Obstacle Ranking])</f>
        <v>Project has a typical number of administrative, regulatory and limitations / requirements</v>
      </c>
      <c r="BS105" s="252">
        <f>_xlfn.XLOOKUP(FMP_Ranking[[#This Row],[FMP ID]],RawData[FMP_ID],RawData[Score 12])</f>
        <v>6</v>
      </c>
      <c r="BT105" t="str">
        <f>_xlfn.XLOOKUP(FMP_Ranking[[#This Row],[FMP ID]],RawData[FMP_ID],RawData[Environmental Benefit Ranking])</f>
        <v xml:space="preserve">Project will deliver a moderate level of environmental benefits (benefits in 2-3 categories) </v>
      </c>
      <c r="BU105">
        <f>_xlfn.XLOOKUP(FMP_Ranking[[#This Row],[FMP ID]],RawData[FMP_ID],RawData[Score 13])</f>
        <v>6</v>
      </c>
      <c r="BV105" s="250" t="str">
        <f>_xlfn.XLOOKUP(FMP_Ranking[[#This Row],[FMP ID]],RawData[FMP_ID],RawData[Environmental Impact Ranking])</f>
        <v xml:space="preserve">Project will have adverse environmental impacts in 2-3 environmental categories </v>
      </c>
      <c r="BW105" s="252">
        <f>_xlfn.XLOOKUP(FMP_Ranking[[#This Row],[FMP ID]],RawData[FMP_ID],RawData[Score 14])</f>
        <v>3</v>
      </c>
      <c r="BX105">
        <f>_xlfn.XLOOKUP(FMP_Ranking[[#This Row],[FMP ID]],RawData[FMP_ID],RawData[Traffic Count for LWC Project])</f>
        <v>0</v>
      </c>
      <c r="BY105"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105">
        <f>_xlfn.XLOOKUP(FMP_Ranking[[#This Row],[FMP ID]],RawData[FMP_ID],RawData[Score 15])</f>
        <v>10</v>
      </c>
      <c r="CA105" s="250"/>
      <c r="CB105"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0.10103626943005183</v>
      </c>
      <c r="CC105" s="263">
        <f>_xlfn.RANK.EQ(FMP_Ranking[[#This Row],[Weighted Score Based on Normalized Reported Factors]],FMP_Ranking[Weighted Score Based on Normalized Reported Factors],0)</f>
        <v>153</v>
      </c>
      <c r="CD105"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63</v>
      </c>
      <c r="CE105"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11</v>
      </c>
      <c r="CF105">
        <f>_xlfn.RANK.EQ(FMP_Ranking[[#This Row],[Project Details Weighted Score]],FMP_Ranking[Project Details Weighted Score],0)</f>
        <v>64</v>
      </c>
      <c r="CG105" s="262">
        <f>FMP_Ranking[[#This Row],[Project Details Weighted Score]]+FMP_Ranking[[#This Row],[Weighted Score Based on Normalized Reported Factors]]</f>
        <v>11.101036269430052</v>
      </c>
      <c r="CH105" s="245">
        <f>_xlfn.RANK.EQ(FMP_Ranking[[#This Row],[Total Score]],FMP_Ranking[Total Score],0)</f>
        <v>99</v>
      </c>
      <c r="CI105"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0.10103626943005183</v>
      </c>
      <c r="CJ105" s="239"/>
      <c r="CK105" s="239"/>
      <c r="CT105"/>
    </row>
    <row r="106" spans="1:98" ht="12" customHeight="1" x14ac:dyDescent="0.25">
      <c r="A106" t="s">
        <v>851</v>
      </c>
      <c r="B106">
        <f>_xlfn.XLOOKUP(FMP_Ranking[[#This Row],[FMP ID]],RawData[FMP_ID],RawData[RFPG_NUM])</f>
        <v>3</v>
      </c>
      <c r="C106" t="str">
        <f>_xlfn.XLOOKUP(FMP_Ranking[[#This Row],[FMP ID]],RawData[FMP_ID],RawData[FMP_NAME])</f>
        <v>Lancaster/Foch Area Mitigation</v>
      </c>
      <c r="D106" t="str">
        <f>_xlfn.XLOOKUP(FMP_Ranking[[#This Row],[FMP ID]],RawData[FMP_ID],RawData[FMP_DESCR])</f>
        <v>To decrease the flooding depths near the Norwood/Bledsoe/Crockett intersections, a storm drain alternative was developed. The storm drain system would run along Foch Street and then through Trinity Park to the river.</v>
      </c>
      <c r="E106" s="247">
        <f>_xlfn.XLOOKUP(FMP_Ranking[[#This Row],[FMP ID]],RawData[FMP_ID],RawData[FMP_COST])</f>
        <v>11771000</v>
      </c>
      <c r="F106" s="344" t="str">
        <f>_xlfn.XLOOKUP(FMP_Ranking[[#This Row],[FMP ID]],RawData[FMP_ID],RawData[EMER_NEED])</f>
        <v>No</v>
      </c>
      <c r="G106" s="252">
        <f>IF(FMP_Ranking[[#This Row],[Emergency Need Raw]]="Yes",10,0)</f>
        <v>0</v>
      </c>
      <c r="H106" s="245">
        <f>_xlfn.XLOOKUP(FMP_Ranking[[#This Row],[FMP ID]],RawData[FMP_ID],RawData[STRUCT_100])</f>
        <v>44</v>
      </c>
      <c r="I106" s="245">
        <f>_xlfn.XLOOKUP(FMP_Ranking[[#This Row],[FMP ID]],RawData[FMP_ID],RawData[RES_STRUCT100])</f>
        <v>13</v>
      </c>
      <c r="J106">
        <f>_xlfn.XLOOKUP(FMP_Ranking[[#This Row],[FMP ID]],RawData[FMP_ID],RawData[POP100])</f>
        <v>4575</v>
      </c>
      <c r="K106" s="245">
        <f>_xlfn.XLOOKUP(FMP_Ranking[[#This Row],[FMP ID]],RawData[FMP_ID],RawData[CRITFAC100])</f>
        <v>0</v>
      </c>
      <c r="L106">
        <f>_xlfn.XLOOKUP(FMP_Ranking[[#This Row],[FMP ID]],RawData[FMP_ID],RawData[LWC])</f>
        <v>1</v>
      </c>
      <c r="M106" s="245">
        <f>_xlfn.XLOOKUP(FMP_Ranking[[#This Row],[FMP ID]],RawData[FMP_ID],RawData[ROADCLS])</f>
        <v>59</v>
      </c>
      <c r="N106">
        <f>_xlfn.XLOOKUP(FMP_Ranking[[#This Row],[FMP ID]],RawData[FMP_ID],RawData[ROAD_MILES100])</f>
        <v>0.7037121057510376</v>
      </c>
      <c r="O106" s="245">
        <f>_xlfn.XLOOKUP(FMP_Ranking[[#This Row],[FMP ID]],RawData[FMP_ID],RawData[FARMACRE100])</f>
        <v>0</v>
      </c>
      <c r="P106">
        <f>_xlfn.XLOOKUP(FMP_Ranking[[#This Row],[FMP ID]],RawData[FMP_ID],RawData[REDSTRUCT100])</f>
        <v>23</v>
      </c>
      <c r="Q106" s="245">
        <f>_xlfn.XLOOKUP(FMP_Ranking[[#This Row],[FMP ID]],RawData[FMP_ID],RawData[REMSTRC100])</f>
        <v>10</v>
      </c>
      <c r="R106" s="258">
        <f>IF(FMP_Ranking[[#This Row],[Structures 100 Raw]]=0,0,(IF(FMP_Ranking[[#This Row],[Removed Structures 100 Raw]]&gt;FMP_Ranking[[#This Row],[Structures 100 Raw]],100,FMP_Ranking[[#This Row],[Removed Structures 100 Raw]]/FMP_Ranking[[#This Row],[Structures 100 Raw]]*100)))</f>
        <v>22.727272727272727</v>
      </c>
      <c r="S106" s="245">
        <f>_xlfn.XLOOKUP(FMP_Ranking[[#This Row],[FMP ID]],RawData[FMP_ID],RawData[REMRESSTRC100])</f>
        <v>0</v>
      </c>
      <c r="T106" s="245">
        <f>_xlfn.XLOOKUP(FMP_Ranking[[#This Row],[FMP ID]],RawData[FMP_ID],RawData[REMPOP100])</f>
        <v>3272</v>
      </c>
      <c r="U106">
        <f>_xlfn.XLOOKUP(FMP_Ranking[[#This Row],[FMP ID]],RawData[FMP_ID],RawData[REMCRITFAC100])</f>
        <v>0</v>
      </c>
      <c r="V106" s="245">
        <f>_xlfn.XLOOKUP(FMP_Ranking[[#This Row],[FMP ID]],RawData[FMP_ID],RawData[REMLWC100])</f>
        <v>0</v>
      </c>
      <c r="W106" s="245">
        <f>_xlfn.XLOOKUP(FMP_Ranking[[#This Row],[FMP ID]],RawData[FMP_ID],RawData[REMROADCLS])</f>
        <v>1</v>
      </c>
      <c r="X106">
        <f>_xlfn.XLOOKUP(FMP_Ranking[[#This Row],[FMP ID]],RawData[FMP_ID],RawData[REMRDLEN100])</f>
        <v>1</v>
      </c>
      <c r="Y106" s="245">
        <f>_xlfn.XLOOKUP(FMP_Ranking[[#This Row],[FMP ID]],RawData[FMP_ID],RawData[REMFRMACRE100])</f>
        <v>0</v>
      </c>
      <c r="Z106" s="255">
        <f>_xlfn.XLOOKUP(FMP_Ranking[[#This Row],[FMP ID]],RawData[FMP_ID],RawData[COSTSTRUCT])</f>
        <v>1177000</v>
      </c>
      <c r="AA106">
        <f>_xlfn.XLOOKUP(FMP_Ranking[[#This Row],[FMP ID]],RawData[FMP_ID],RawData[NATURE])</f>
        <v>0</v>
      </c>
      <c r="AB106" s="250">
        <f>_xlfn.XLOOKUP(FMP_Ranking[[#This Row],[FMP ID]],RawData[FMP_ID],RawData[BC_RATIO])</f>
        <v>0.10000000149011611</v>
      </c>
      <c r="AC106">
        <f>IF(FMP_Ranking[[#This Row],[BCA Raw]]&gt;1,1,0)</f>
        <v>0</v>
      </c>
      <c r="AD106" s="250" t="str">
        <f>_xlfn.XLOOKUP(FMP_Ranking[[#This Row],[FMP ID]],RawData[FMP_ID],RawData[WATER_SUP])</f>
        <v>No</v>
      </c>
      <c r="AE106" s="257">
        <f>IF(FMP_Ranking[[#This Row],[Water Supply Raw]]="Yes",1,0)</f>
        <v>0</v>
      </c>
      <c r="AF106">
        <f>_xlfn.XLOOKUP(FMP_Ranking[[#This Row],[FMP ID]],RawData[FMP_ID],RawData[Average Flood Depth (100yr)])</f>
        <v>0.68000000715255737</v>
      </c>
      <c r="AG106" s="346" t="str">
        <f>_xlfn.XLOOKUP(FMP_Ranking[[#This Row],[FMP ID]],RawData[FMP_ID],RawData[PREPROJLOS])</f>
        <v>&lt; 1-yr</v>
      </c>
      <c r="AH106">
        <f>_xlfn.XLOOKUP(FMP_Ranking[[#This Row],[FMP ID]],RawData[FMP_ID],RawData[Score 1])</f>
        <v>4</v>
      </c>
      <c r="AI106" s="250">
        <f>_xlfn.XLOOKUP(FMP_Ranking[[#This Row],[FMP ID]],RawData[FMP_ID],RawData[Community Population Served])</f>
        <v>899597</v>
      </c>
      <c r="AJ106">
        <f>_xlfn.XLOOKUP(FMP_Ranking[[#This Row],[FMP ID]],RawData[FMP_ID],RawData[Flood Plain Population])</f>
        <v>4575</v>
      </c>
      <c r="AK106" s="346" t="str">
        <f>_xlfn.XLOOKUP(FMP_Ranking[[#This Row],[FMP ID]],RawData[FMP_ID],RawData[Severity Ranking: Community Need (% Population)])</f>
        <v>&lt;25% of project community affected</v>
      </c>
      <c r="AL106" s="252">
        <f>_xlfn.XLOOKUP(FMP_Ranking[[#This Row],[FMP ID]],RawData[FMP_ID],RawData[Score 2])</f>
        <v>1</v>
      </c>
      <c r="AM106">
        <f>_xlfn.XLOOKUP(FMP_Ranking[[#This Row],[FMP ID]],RawData[FMP_ID],RawData['# of Structures Removed from 1% Annual Chance FP])</f>
        <v>10</v>
      </c>
      <c r="AN106" t="str">
        <f>_xlfn.XLOOKUP(FMP_Ranking[[#This Row],[FMP ID]],RawData[FMP_ID],RawData[Flood Risk Reduction])</f>
        <v>Reduced risk to &lt;10% of structures in floodplain</v>
      </c>
      <c r="AO106">
        <f>_xlfn.XLOOKUP(FMP_Ranking[[#This Row],[FMP ID]],RawData[FMP_ID],RawData[[Score 3 ]])</f>
        <v>4</v>
      </c>
      <c r="AP106" s="250">
        <f>_xlfn.XLOOKUP(FMP_Ranking[[#This Row],[FMP ID]],RawData[FMP_ID],RawData['# of Structures with Reduced 1% Annual Chance Flood Risk])</f>
        <v>23</v>
      </c>
      <c r="AQ106">
        <f>_xlfn.XLOOKUP(FMP_Ranking[[#This Row],[FMP ID]],RawData[FMP_ID],RawData[Pre-Project Damage $])</f>
        <v>2347158</v>
      </c>
      <c r="AR106">
        <f>_xlfn.XLOOKUP(FMP_Ranking[[#This Row],[FMP ID]],RawData[FMP_ID],RawData[Post-Project Damage $])</f>
        <v>1582156</v>
      </c>
      <c r="AS106" t="str">
        <f>_xlfn.XLOOKUP(FMP_Ranking[[#This Row],[FMP ID]],RawData[FMP_ID],RawData[Flood Damage Reduction])</f>
        <v>Flood damage reduction &gt; 25%</v>
      </c>
      <c r="AT106" s="252">
        <f>_xlfn.XLOOKUP(FMP_Ranking[[#This Row],[FMP ID]],RawData[FMP_ID],RawData[Score 4])</f>
        <v>4</v>
      </c>
      <c r="AU106">
        <f>_xlfn.XLOOKUP(FMP_Ranking[[#This Row],[FMP ID]],RawData[FMP_ID],RawData['# of Critical Faciliites Removed from 1% Annual Chance FP])</f>
        <v>0</v>
      </c>
      <c r="AV106" t="str">
        <f>_xlfn.XLOOKUP(FMP_Ranking[[#This Row],[FMP ID]],RawData[FMP_ID],RawData[Reduction in Critical Facilities Flood Risk])</f>
        <v>Reduced risk for 0 structures in floodplain</v>
      </c>
      <c r="AW106">
        <f>_xlfn.XLOOKUP(FMP_Ranking[[#This Row],[FMP ID]],RawData[FMP_ID],RawData[Score 5])</f>
        <v>0</v>
      </c>
      <c r="AX106" s="250">
        <f>_xlfn.XLOOKUP(FMP_Ranking[[#This Row],[FMP ID]],RawData[FMP_ID],RawData[Adjusted Injurt Risk (%)])</f>
        <v>14.425600051879879</v>
      </c>
      <c r="AY106" t="str">
        <f>_xlfn.XLOOKUP(FMP_Ranking[[#This Row],[FMP ID]],RawData[FMP_ID],RawData[Life and Safety Ranking (Injury/Loss of Life)2])</f>
        <v>Life/injury risk percentage &lt;20%</v>
      </c>
      <c r="AZ106" s="252">
        <f>_xlfn.XLOOKUP(FMP_Ranking[[#This Row],[FMP ID]],RawData[FMP_ID],RawData[Score 6])</f>
        <v>2</v>
      </c>
      <c r="BA106">
        <f>_xlfn.XLOOKUP(FMP_Ranking[[#This Row],[FMP ID]],RawData[FMP_ID],RawData[Water Supply Benefit in Acre-Feet])</f>
        <v>0</v>
      </c>
      <c r="BB106">
        <f>_xlfn.XLOOKUP(FMP_Ranking[[#This Row],[FMP ID]],RawData[FMP_ID],RawData[SourceID])</f>
        <v>0</v>
      </c>
      <c r="BC106">
        <f>_xlfn.XLOOKUP(FMP_Ranking[[#This Row],[FMP ID]],RawData[FMP_ID],RawData[WMS_ID])</f>
        <v>0</v>
      </c>
      <c r="BD106" t="str">
        <f>_xlfn.XLOOKUP(FMP_Ranking[[#This Row],[FMP ID]],RawData[FMP_ID],RawData[Water Supply Yield Ranking])</f>
        <v>No impact on water supply</v>
      </c>
      <c r="BE106">
        <f>_xlfn.XLOOKUP(FMP_Ranking[[#This Row],[FMP ID]],RawData[FMP_ID],RawData[Score 7])</f>
        <v>0</v>
      </c>
      <c r="BF106" s="250">
        <f>_xlfn.XLOOKUP(FMP_Ranking[[#This Row],[FMP ID]],RawData[FMP_ID],RawData[SVI])</f>
        <v>0.64701002836227417</v>
      </c>
      <c r="BG106" t="str">
        <f>_xlfn.XLOOKUP(FMP_Ranking[[#This Row],[FMP ID]],RawData[FMP_ID],RawData[Social Vulnerability Ranking])</f>
        <v>SVI between 0.01-0.25 (low vulnerability)</v>
      </c>
      <c r="BH106" s="252">
        <f>_xlfn.XLOOKUP(FMP_Ranking[[#This Row],[FMP ID]],RawData[FMP_ID],RawData[Score 8])</f>
        <v>1</v>
      </c>
      <c r="BI106">
        <f>_xlfn.XLOOKUP(FMP_Ranking[[#This Row],[FMP ID]],RawData[FMP_ID],RawData[% Nature Based Solution by Cost])</f>
        <v>0</v>
      </c>
      <c r="BJ106" t="str">
        <f>_xlfn.XLOOKUP(FMP_Ranking[[#This Row],[FMP ID]],RawData[FMP_ID],RawData[Nature-Based Solutions Ranking])</f>
        <v>&lt;25% of the project cost is nature-based</v>
      </c>
      <c r="BK106">
        <f>_xlfn.XLOOKUP(FMP_Ranking[[#This Row],[FMP ID]],RawData[FMP_ID],RawData[Score 9])</f>
        <v>1</v>
      </c>
      <c r="BL106" s="250" t="str">
        <f>_xlfn.XLOOKUP(FMP_Ranking[[#This Row],[FMP ID]],RawData[FMP_ID],RawData[Multiple Benefits Description])</f>
        <v>None</v>
      </c>
      <c r="BM106" t="str">
        <f>_xlfn.XLOOKUP(FMP_Ranking[[#This Row],[FMP ID]],RawData[FMP_ID],RawData[Multiple Benefit Ranking])</f>
        <v>Project does not deliver any wider benefits</v>
      </c>
      <c r="BN106" s="252">
        <f>_xlfn.XLOOKUP(FMP_Ranking[[#This Row],[FMP ID]],RawData[FMP_ID],RawData[Score 10])</f>
        <v>0</v>
      </c>
      <c r="BO106">
        <f>_xlfn.XLOOKUP(FMP_Ranking[[#This Row],[FMP ID]],RawData[FMP_ID],RawData[O&amp;M Cost (Annual)])</f>
        <v>11082</v>
      </c>
      <c r="BP106" t="str">
        <f>_xlfn.XLOOKUP(FMP_Ranking[[#This Row],[FMP ID]],RawData[FMP_ID],RawData[Operations and Maintenance Ranking])</f>
        <v>Project requires regular, ongoing operation and maintenance; and/or O&amp;M requirements are well defined (Regular);</v>
      </c>
      <c r="BQ106">
        <f>_xlfn.XLOOKUP(FMP_Ranking[[#This Row],[FMP ID]],RawData[FMP_ID],RawData[Score 11])</f>
        <v>7</v>
      </c>
      <c r="BR106" s="250" t="str">
        <f>_xlfn.XLOOKUP(FMP_Ranking[[#This Row],[FMP ID]],RawData[FMP_ID],RawData[Administrative, Regulatory and Other Obstacle Ranking])</f>
        <v>Project has a typical number of administrative, regulatory and limitations / requirements</v>
      </c>
      <c r="BS106" s="252">
        <f>_xlfn.XLOOKUP(FMP_Ranking[[#This Row],[FMP ID]],RawData[FMP_ID],RawData[Score 12])</f>
        <v>6</v>
      </c>
      <c r="BT106" t="str">
        <f>_xlfn.XLOOKUP(FMP_Ranking[[#This Row],[FMP ID]],RawData[FMP_ID],RawData[Environmental Benefit Ranking])</f>
        <v>Project does not provide any environmental benefits</v>
      </c>
      <c r="BU106">
        <f>_xlfn.XLOOKUP(FMP_Ranking[[#This Row],[FMP ID]],RawData[FMP_ID],RawData[Score 13])</f>
        <v>0</v>
      </c>
      <c r="BV106" s="250">
        <f>_xlfn.XLOOKUP(FMP_Ranking[[#This Row],[FMP ID]],RawData[FMP_ID],RawData[Environmental Impact Ranking])</f>
        <v>0</v>
      </c>
      <c r="BW106" s="252">
        <f>_xlfn.XLOOKUP(FMP_Ranking[[#This Row],[FMP ID]],RawData[FMP_ID],RawData[Score 14])</f>
        <v>0</v>
      </c>
      <c r="BX106">
        <f>_xlfn.XLOOKUP(FMP_Ranking[[#This Row],[FMP ID]],RawData[FMP_ID],RawData[Traffic Count for LWC Project])</f>
        <v>0</v>
      </c>
      <c r="BY106"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106">
        <f>_xlfn.XLOOKUP(FMP_Ranking[[#This Row],[FMP ID]],RawData[FMP_ID],RawData[Score 15])</f>
        <v>10</v>
      </c>
      <c r="CA106" s="250"/>
      <c r="CB106"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2.4138807767877801</v>
      </c>
      <c r="CC106" s="263">
        <f>_xlfn.RANK.EQ(FMP_Ranking[[#This Row],[Weighted Score Based on Normalized Reported Factors]],FMP_Ranking[Weighted Score Based on Normalized Reported Factors],0)</f>
        <v>96</v>
      </c>
      <c r="CD106"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40</v>
      </c>
      <c r="CE106"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8.5</v>
      </c>
      <c r="CF106">
        <f>_xlfn.RANK.EQ(FMP_Ranking[[#This Row],[Project Details Weighted Score]],FMP_Ranking[Project Details Weighted Score],0)</f>
        <v>96</v>
      </c>
      <c r="CG106" s="262">
        <f>FMP_Ranking[[#This Row],[Project Details Weighted Score]]+FMP_Ranking[[#This Row],[Weighted Score Based on Normalized Reported Factors]]</f>
        <v>10.91388077678778</v>
      </c>
      <c r="CH106" s="245">
        <f>_xlfn.RANK.EQ(FMP_Ranking[[#This Row],[Total Score]],FMP_Ranking[Total Score],0)</f>
        <v>100</v>
      </c>
      <c r="CI106"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2.4138807767877801</v>
      </c>
      <c r="CJ106" s="239"/>
      <c r="CK106" s="239"/>
      <c r="CT106"/>
    </row>
    <row r="107" spans="1:98" ht="12" customHeight="1" x14ac:dyDescent="0.25">
      <c r="A107" t="s">
        <v>1689</v>
      </c>
      <c r="B107">
        <f>_xlfn.XLOOKUP(FMP_Ranking[[#This Row],[FMP ID]],RawData[FMP_ID],RawData[RFPG_NUM])</f>
        <v>12</v>
      </c>
      <c r="C107" t="str">
        <f>_xlfn.XLOOKUP(FMP_Ranking[[#This Row],[FMP ID]],RawData[FMP_ID],RawData[FMP_NAME])</f>
        <v>PROJECT 2 - UNNAMED TRIBUTARY A REGIONAL DETENTION FACILITY</v>
      </c>
      <c r="D107" t="str">
        <f>_xlfn.XLOOKUP(FMP_Ranking[[#This Row],[FMP ID]],RawData[FMP_ID],RawData[FMP_DESCR])</f>
        <v>Inline detention facility with culvert improvements</v>
      </c>
      <c r="E107" s="247">
        <f>_xlfn.XLOOKUP(FMP_Ranking[[#This Row],[FMP ID]],RawData[FMP_ID],RawData[FMP_COST])</f>
        <v>7013126</v>
      </c>
      <c r="F107" s="344" t="str">
        <f>_xlfn.XLOOKUP(FMP_Ranking[[#This Row],[FMP ID]],RawData[FMP_ID],RawData[EMER_NEED])</f>
        <v>No</v>
      </c>
      <c r="G107" s="252">
        <f>IF(FMP_Ranking[[#This Row],[Emergency Need Raw]]="Yes",10,0)</f>
        <v>0</v>
      </c>
      <c r="H107" s="245">
        <f>_xlfn.XLOOKUP(FMP_Ranking[[#This Row],[FMP ID]],RawData[FMP_ID],RawData[STRUCT_100])</f>
        <v>0</v>
      </c>
      <c r="I107" s="245">
        <f>_xlfn.XLOOKUP(FMP_Ranking[[#This Row],[FMP ID]],RawData[FMP_ID],RawData[RES_STRUCT100])</f>
        <v>0</v>
      </c>
      <c r="J107">
        <f>_xlfn.XLOOKUP(FMP_Ranking[[#This Row],[FMP ID]],RawData[FMP_ID],RawData[POP100])</f>
        <v>0</v>
      </c>
      <c r="K107" s="245">
        <f>_xlfn.XLOOKUP(FMP_Ranking[[#This Row],[FMP ID]],RawData[FMP_ID],RawData[CRITFAC100])</f>
        <v>0</v>
      </c>
      <c r="L107">
        <f>_xlfn.XLOOKUP(FMP_Ranking[[#This Row],[FMP ID]],RawData[FMP_ID],RawData[LWC])</f>
        <v>0</v>
      </c>
      <c r="M107" s="245">
        <f>_xlfn.XLOOKUP(FMP_Ranking[[#This Row],[FMP ID]],RawData[FMP_ID],RawData[ROADCLS])</f>
        <v>0</v>
      </c>
      <c r="N107">
        <f>_xlfn.XLOOKUP(FMP_Ranking[[#This Row],[FMP ID]],RawData[FMP_ID],RawData[ROAD_MILES100])</f>
        <v>0</v>
      </c>
      <c r="O107" s="245">
        <f>_xlfn.XLOOKUP(FMP_Ranking[[#This Row],[FMP ID]],RawData[FMP_ID],RawData[FARMACRE100])</f>
        <v>0</v>
      </c>
      <c r="P107">
        <f>_xlfn.XLOOKUP(FMP_Ranking[[#This Row],[FMP ID]],RawData[FMP_ID],RawData[REDSTRUCT100])</f>
        <v>0</v>
      </c>
      <c r="Q107" s="245">
        <f>_xlfn.XLOOKUP(FMP_Ranking[[#This Row],[FMP ID]],RawData[FMP_ID],RawData[REMSTRC100])</f>
        <v>8</v>
      </c>
      <c r="R107" s="258">
        <f>IF(FMP_Ranking[[#This Row],[Structures 100 Raw]]=0,0,(IF(FMP_Ranking[[#This Row],[Removed Structures 100 Raw]]&gt;FMP_Ranking[[#This Row],[Structures 100 Raw]],100,FMP_Ranking[[#This Row],[Removed Structures 100 Raw]]/FMP_Ranking[[#This Row],[Structures 100 Raw]]*100)))</f>
        <v>0</v>
      </c>
      <c r="S107" s="245">
        <f>_xlfn.XLOOKUP(FMP_Ranking[[#This Row],[FMP ID]],RawData[FMP_ID],RawData[REMRESSTRC100])</f>
        <v>0</v>
      </c>
      <c r="T107" s="245">
        <f>_xlfn.XLOOKUP(FMP_Ranking[[#This Row],[FMP ID]],RawData[FMP_ID],RawData[REMPOP100])</f>
        <v>24</v>
      </c>
      <c r="U107">
        <f>_xlfn.XLOOKUP(FMP_Ranking[[#This Row],[FMP ID]],RawData[FMP_ID],RawData[REMCRITFAC100])</f>
        <v>0</v>
      </c>
      <c r="V107" s="245">
        <f>_xlfn.XLOOKUP(FMP_Ranking[[#This Row],[FMP ID]],RawData[FMP_ID],RawData[REMLWC100])</f>
        <v>0</v>
      </c>
      <c r="W107" s="245">
        <f>_xlfn.XLOOKUP(FMP_Ranking[[#This Row],[FMP ID]],RawData[FMP_ID],RawData[REMROADCLS])</f>
        <v>0</v>
      </c>
      <c r="X107">
        <f>_xlfn.XLOOKUP(FMP_Ranking[[#This Row],[FMP ID]],RawData[FMP_ID],RawData[REMRDLEN100])</f>
        <v>0</v>
      </c>
      <c r="Y107" s="245">
        <f>_xlfn.XLOOKUP(FMP_Ranking[[#This Row],[FMP ID]],RawData[FMP_ID],RawData[REMFRMACRE100])</f>
        <v>0</v>
      </c>
      <c r="Z107" s="255">
        <f>_xlfn.XLOOKUP(FMP_Ranking[[#This Row],[FMP ID]],RawData[FMP_ID],RawData[COSTSTRUCT])</f>
        <v>19577</v>
      </c>
      <c r="AA107">
        <f>_xlfn.XLOOKUP(FMP_Ranking[[#This Row],[FMP ID]],RawData[FMP_ID],RawData[NATURE])</f>
        <v>0</v>
      </c>
      <c r="AB107" s="250">
        <f>_xlfn.XLOOKUP(FMP_Ranking[[#This Row],[FMP ID]],RawData[FMP_ID],RawData[BC_RATIO])</f>
        <v>0.54000002145767212</v>
      </c>
      <c r="AC107">
        <f>IF(FMP_Ranking[[#This Row],[BCA Raw]]&gt;1,1,0)</f>
        <v>0</v>
      </c>
      <c r="AD107" s="250" t="str">
        <f>_xlfn.XLOOKUP(FMP_Ranking[[#This Row],[FMP ID]],RawData[FMP_ID],RawData[WATER_SUP])</f>
        <v>No</v>
      </c>
      <c r="AE107" s="257">
        <f>IF(FMP_Ranking[[#This Row],[Water Supply Raw]]="Yes",1,0)</f>
        <v>0</v>
      </c>
      <c r="AF107">
        <f>_xlfn.XLOOKUP(FMP_Ranking[[#This Row],[FMP ID]],RawData[FMP_ID],RawData[Average Flood Depth (100yr)])</f>
        <v>0</v>
      </c>
      <c r="AG107" s="346" t="str">
        <f>_xlfn.XLOOKUP(FMP_Ranking[[#This Row],[FMP ID]],RawData[FMP_ID],RawData[PREPROJLOS])</f>
        <v>The project is expected remove 33 structure from 10-year floodplain, 59 structures from the 50-year floodplain, 8 structures from 100-year floodplain, and 5 structures from 500-year floodplain</v>
      </c>
      <c r="AH107">
        <f>_xlfn.XLOOKUP(FMP_Ranking[[#This Row],[FMP ID]],RawData[FMP_ID],RawData[Score 1])</f>
        <v>2</v>
      </c>
      <c r="AI107" s="250">
        <f>_xlfn.XLOOKUP(FMP_Ranking[[#This Row],[FMP ID]],RawData[FMP_ID],RawData[Community Population Served])</f>
        <v>17805</v>
      </c>
      <c r="AJ107">
        <f>_xlfn.XLOOKUP(FMP_Ranking[[#This Row],[FMP ID]],RawData[FMP_ID],RawData[Flood Plain Population])</f>
        <v>0</v>
      </c>
      <c r="AK107" s="346" t="str">
        <f>_xlfn.XLOOKUP(FMP_Ranking[[#This Row],[FMP ID]],RawData[FMP_ID],RawData[Severity Ranking: Community Need (% Population)])</f>
        <v>&lt;25% of project community affected</v>
      </c>
      <c r="AL107" s="252">
        <f>_xlfn.XLOOKUP(FMP_Ranking[[#This Row],[FMP ID]],RawData[FMP_ID],RawData[Score 2])</f>
        <v>1</v>
      </c>
      <c r="AM107">
        <f>_xlfn.XLOOKUP(FMP_Ranking[[#This Row],[FMP ID]],RawData[FMP_ID],RawData['# of Structures Removed from 1% Annual Chance FP])</f>
        <v>8</v>
      </c>
      <c r="AN107" t="str">
        <f>_xlfn.XLOOKUP(FMP_Ranking[[#This Row],[FMP ID]],RawData[FMP_ID],RawData[Flood Risk Reduction])</f>
        <v>Reduced risk to &lt;75% of structures in floodplain</v>
      </c>
      <c r="AO107">
        <f>_xlfn.XLOOKUP(FMP_Ranking[[#This Row],[FMP ID]],RawData[FMP_ID],RawData[[Score 3 ]])</f>
        <v>7</v>
      </c>
      <c r="AP107" s="250">
        <f>_xlfn.XLOOKUP(FMP_Ranking[[#This Row],[FMP ID]],RawData[FMP_ID],RawData['# of Structures with Reduced 1% Annual Chance Flood Risk])</f>
        <v>-138</v>
      </c>
      <c r="AQ107">
        <f>_xlfn.XLOOKUP(FMP_Ranking[[#This Row],[FMP ID]],RawData[FMP_ID],RawData[Pre-Project Damage $])</f>
        <v>0</v>
      </c>
      <c r="AR107">
        <f>_xlfn.XLOOKUP(FMP_Ranking[[#This Row],[FMP ID]],RawData[FMP_ID],RawData[Post-Project Damage $])</f>
        <v>0</v>
      </c>
      <c r="AS107">
        <f>_xlfn.XLOOKUP(FMP_Ranking[[#This Row],[FMP ID]],RawData[FMP_ID],RawData[Flood Damage Reduction])</f>
        <v>0</v>
      </c>
      <c r="AT107" s="252">
        <f>_xlfn.XLOOKUP(FMP_Ranking[[#This Row],[FMP ID]],RawData[FMP_ID],RawData[Score 4])</f>
        <v>0</v>
      </c>
      <c r="AU107">
        <f>_xlfn.XLOOKUP(FMP_Ranking[[#This Row],[FMP ID]],RawData[FMP_ID],RawData['# of Critical Faciliites Removed from 1% Annual Chance FP])</f>
        <v>0</v>
      </c>
      <c r="AV107" t="str">
        <f>_xlfn.XLOOKUP(FMP_Ranking[[#This Row],[FMP ID]],RawData[FMP_ID],RawData[Reduction in Critical Facilities Flood Risk])</f>
        <v>Reduced risk for 0 structures in floodplain</v>
      </c>
      <c r="AW107">
        <f>_xlfn.XLOOKUP(FMP_Ranking[[#This Row],[FMP ID]],RawData[FMP_ID],RawData[Score 5])</f>
        <v>0</v>
      </c>
      <c r="AX107" s="250">
        <f>_xlfn.XLOOKUP(FMP_Ranking[[#This Row],[FMP ID]],RawData[FMP_ID],RawData[Adjusted Injurt Risk (%)])</f>
        <v>97.5</v>
      </c>
      <c r="AY107">
        <f>_xlfn.XLOOKUP(FMP_Ranking[[#This Row],[FMP ID]],RawData[FMP_ID],RawData[Life and Safety Ranking (Injury/Loss of Life)2])</f>
        <v>0</v>
      </c>
      <c r="AZ107" s="252">
        <f>_xlfn.XLOOKUP(FMP_Ranking[[#This Row],[FMP ID]],RawData[FMP_ID],RawData[Score 6])</f>
        <v>0</v>
      </c>
      <c r="BA107">
        <f>_xlfn.XLOOKUP(FMP_Ranking[[#This Row],[FMP ID]],RawData[FMP_ID],RawData[Water Supply Benefit in Acre-Feet])</f>
        <v>22.60000038146973</v>
      </c>
      <c r="BB107">
        <f>_xlfn.XLOOKUP(FMP_Ranking[[#This Row],[FMP ID]],RawData[FMP_ID],RawData[SourceID])</f>
        <v>0</v>
      </c>
      <c r="BC107">
        <f>_xlfn.XLOOKUP(FMP_Ranking[[#This Row],[FMP ID]],RawData[FMP_ID],RawData[WMS_ID])</f>
        <v>0</v>
      </c>
      <c r="BD107" t="str">
        <f>_xlfn.XLOOKUP(FMP_Ranking[[#This Row],[FMP ID]],RawData[FMP_ID],RawData[Water Supply Yield Ranking])</f>
        <v>Indirectly benefits ‘water availability (e.g., recharges aquifers naturally more);</v>
      </c>
      <c r="BE107">
        <f>_xlfn.XLOOKUP(FMP_Ranking[[#This Row],[FMP ID]],RawData[FMP_ID],RawData[Score 7])</f>
        <v>4</v>
      </c>
      <c r="BF107" s="250">
        <f>_xlfn.XLOOKUP(FMP_Ranking[[#This Row],[FMP ID]],RawData[FMP_ID],RawData[SVI])</f>
        <v>0.10429999977350229</v>
      </c>
      <c r="BG107" t="str">
        <f>_xlfn.XLOOKUP(FMP_Ranking[[#This Row],[FMP ID]],RawData[FMP_ID],RawData[Social Vulnerability Ranking])</f>
        <v>SVI between 0.25-0.5 (low to moderate vulnerability)</v>
      </c>
      <c r="BH107" s="252">
        <f>_xlfn.XLOOKUP(FMP_Ranking[[#This Row],[FMP ID]],RawData[FMP_ID],RawData[Score 8])</f>
        <v>4</v>
      </c>
      <c r="BI107">
        <f>_xlfn.XLOOKUP(FMP_Ranking[[#This Row],[FMP ID]],RawData[FMP_ID],RawData[% Nature Based Solution by Cost])</f>
        <v>0</v>
      </c>
      <c r="BJ107">
        <f>_xlfn.XLOOKUP(FMP_Ranking[[#This Row],[FMP ID]],RawData[FMP_ID],RawData[Nature-Based Solutions Ranking])</f>
        <v>0</v>
      </c>
      <c r="BK107">
        <f>_xlfn.XLOOKUP(FMP_Ranking[[#This Row],[FMP ID]],RawData[FMP_ID],RawData[Score 9])</f>
        <v>0</v>
      </c>
      <c r="BL107" s="250" t="str">
        <f>_xlfn.XLOOKUP(FMP_Ranking[[#This Row],[FMP ID]],RawData[FMP_ID],RawData[Multiple Benefits Description])</f>
        <v>Social and quality of life, Transportation, Recreation, sustainability</v>
      </c>
      <c r="BM107" t="str">
        <f>_xlfn.XLOOKUP(FMP_Ranking[[#This Row],[FMP ID]],RawData[FMP_ID],RawData[Multiple Benefit Ranking])</f>
        <v>Project delivers benefits in 4 or more wider benefit categories</v>
      </c>
      <c r="BN107" s="252">
        <f>_xlfn.XLOOKUP(FMP_Ranking[[#This Row],[FMP ID]],RawData[FMP_ID],RawData[Score 10])</f>
        <v>10</v>
      </c>
      <c r="BO107">
        <f>_xlfn.XLOOKUP(FMP_Ranking[[#This Row],[FMP ID]],RawData[FMP_ID],RawData[O&amp;M Cost (Annual)])</f>
        <v>0</v>
      </c>
      <c r="BP107">
        <f>_xlfn.XLOOKUP(FMP_Ranking[[#This Row],[FMP ID]],RawData[FMP_ID],RawData[Operations and Maintenance Ranking])</f>
        <v>0</v>
      </c>
      <c r="BQ107">
        <f>_xlfn.XLOOKUP(FMP_Ranking[[#This Row],[FMP ID]],RawData[FMP_ID],RawData[Score 11])</f>
        <v>0</v>
      </c>
      <c r="BR107" s="250" t="str">
        <f>_xlfn.XLOOKUP(FMP_Ranking[[#This Row],[FMP ID]],RawData[FMP_ID],RawData[Administrative, Regulatory and Other Obstacle Ranking])</f>
        <v>Project has a typical number of administrative, regulatory and limitations / requirements</v>
      </c>
      <c r="BS107" s="252">
        <f>_xlfn.XLOOKUP(FMP_Ranking[[#This Row],[FMP ID]],RawData[FMP_ID],RawData[Score 12])</f>
        <v>6</v>
      </c>
      <c r="BT107" t="str">
        <f>_xlfn.XLOOKUP(FMP_Ranking[[#This Row],[FMP ID]],RawData[FMP_ID],RawData[Environmental Benefit Ranking])</f>
        <v xml:space="preserve">Project will deliver a moderate level of environmental benefits (2-3 categories) </v>
      </c>
      <c r="BU107">
        <f>_xlfn.XLOOKUP(FMP_Ranking[[#This Row],[FMP ID]],RawData[FMP_ID],RawData[Score 13])</f>
        <v>6</v>
      </c>
      <c r="BV107" s="250" t="str">
        <f>_xlfn.XLOOKUP(FMP_Ranking[[#This Row],[FMP ID]],RawData[FMP_ID],RawData[Environmental Impact Ranking])</f>
        <v>Project has no adverse environmental impacts</v>
      </c>
      <c r="BW107" s="252">
        <f>_xlfn.XLOOKUP(FMP_Ranking[[#This Row],[FMP ID]],RawData[FMP_ID],RawData[Score 14])</f>
        <v>10</v>
      </c>
      <c r="BX107">
        <f>_xlfn.XLOOKUP(FMP_Ranking[[#This Row],[FMP ID]],RawData[FMP_ID],RawData[Traffic Count for LWC Project])</f>
        <v>0</v>
      </c>
      <c r="BY107"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107">
        <f>_xlfn.XLOOKUP(FMP_Ranking[[#This Row],[FMP ID]],RawData[FMP_ID],RawData[Score 15])</f>
        <v>10</v>
      </c>
      <c r="CA107" s="250"/>
      <c r="CB107"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0.12164838353234633</v>
      </c>
      <c r="CC107" s="263">
        <f>_xlfn.RANK.EQ(FMP_Ranking[[#This Row],[Weighted Score Based on Normalized Reported Factors]],FMP_Ranking[Weighted Score Based on Normalized Reported Factors],0)</f>
        <v>151</v>
      </c>
      <c r="CD10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60</v>
      </c>
      <c r="CE107"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10.5</v>
      </c>
      <c r="CF107">
        <f>_xlfn.RANK.EQ(FMP_Ranking[[#This Row],[Project Details Weighted Score]],FMP_Ranking[Project Details Weighted Score],0)</f>
        <v>71</v>
      </c>
      <c r="CG107" s="262">
        <f>FMP_Ranking[[#This Row],[Project Details Weighted Score]]+FMP_Ranking[[#This Row],[Weighted Score Based on Normalized Reported Factors]]</f>
        <v>10.621648383532346</v>
      </c>
      <c r="CH107" s="245">
        <f>_xlfn.RANK.EQ(FMP_Ranking[[#This Row],[Total Score]],FMP_Ranking[Total Score],0)</f>
        <v>101</v>
      </c>
      <c r="CI10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0.12164838353234633</v>
      </c>
      <c r="CJ107" s="239"/>
      <c r="CK107" s="239"/>
      <c r="CT107"/>
    </row>
    <row r="108" spans="1:98" ht="12" customHeight="1" x14ac:dyDescent="0.25">
      <c r="A108" t="s">
        <v>1910</v>
      </c>
      <c r="B108">
        <f>_xlfn.XLOOKUP(FMP_Ranking[[#This Row],[FMP ID]],RawData[FMP_ID],RawData[RFPG_NUM])</f>
        <v>14</v>
      </c>
      <c r="C108" t="str">
        <f>_xlfn.XLOOKUP(FMP_Ranking[[#This Row],[FMP ID]],RawData[FMP_ID],RawData[FMP_NAME])</f>
        <v>SH20 Drainage Improvements from Doniphan Drive to Texas Avenue</v>
      </c>
      <c r="D108" t="str">
        <f>_xlfn.XLOOKUP(FMP_Ranking[[#This Row],[FMP ID]],RawData[FMP_ID],RawData[FMP_DESCR])</f>
        <v>Improvements to inlet and culvert capacities at 8 crossings,  with cost estimates and prioritizations available.</v>
      </c>
      <c r="E108" s="247">
        <f>_xlfn.XLOOKUP(FMP_Ranking[[#This Row],[FMP ID]],RawData[FMP_ID],RawData[FMP_COST])</f>
        <v>3745000</v>
      </c>
      <c r="F108" s="344" t="str">
        <f>_xlfn.XLOOKUP(FMP_Ranking[[#This Row],[FMP ID]],RawData[FMP_ID],RawData[EMER_NEED])</f>
        <v>No</v>
      </c>
      <c r="G108" s="252">
        <f>IF(FMP_Ranking[[#This Row],[Emergency Need Raw]]="Yes",10,0)</f>
        <v>0</v>
      </c>
      <c r="H108" s="245">
        <f>_xlfn.XLOOKUP(FMP_Ranking[[#This Row],[FMP ID]],RawData[FMP_ID],RawData[STRUCT_100])</f>
        <v>2</v>
      </c>
      <c r="I108" s="245">
        <f>_xlfn.XLOOKUP(FMP_Ranking[[#This Row],[FMP ID]],RawData[FMP_ID],RawData[RES_STRUCT100])</f>
        <v>0</v>
      </c>
      <c r="J108">
        <f>_xlfn.XLOOKUP(FMP_Ranking[[#This Row],[FMP ID]],RawData[FMP_ID],RawData[POP100])</f>
        <v>30</v>
      </c>
      <c r="K108" s="245">
        <f>_xlfn.XLOOKUP(FMP_Ranking[[#This Row],[FMP ID]],RawData[FMP_ID],RawData[CRITFAC100])</f>
        <v>0</v>
      </c>
      <c r="L108">
        <f>_xlfn.XLOOKUP(FMP_Ranking[[#This Row],[FMP ID]],RawData[FMP_ID],RawData[LWC])</f>
        <v>8</v>
      </c>
      <c r="M108" s="245">
        <f>_xlfn.XLOOKUP(FMP_Ranking[[#This Row],[FMP ID]],RawData[FMP_ID],RawData[ROADCLS])</f>
        <v>16</v>
      </c>
      <c r="N108">
        <f>_xlfn.XLOOKUP(FMP_Ranking[[#This Row],[FMP ID]],RawData[FMP_ID],RawData[ROAD_MILES100])</f>
        <v>0.2099999934434891</v>
      </c>
      <c r="O108" s="245">
        <f>_xlfn.XLOOKUP(FMP_Ranking[[#This Row],[FMP ID]],RawData[FMP_ID],RawData[FARMACRE100])</f>
        <v>0</v>
      </c>
      <c r="P108">
        <f>_xlfn.XLOOKUP(FMP_Ranking[[#This Row],[FMP ID]],RawData[FMP_ID],RawData[REDSTRUCT100])</f>
        <v>0</v>
      </c>
      <c r="Q108" s="245">
        <f>_xlfn.XLOOKUP(FMP_Ranking[[#This Row],[FMP ID]],RawData[FMP_ID],RawData[REMSTRC100])</f>
        <v>0</v>
      </c>
      <c r="R108" s="258">
        <f>IF(FMP_Ranking[[#This Row],[Structures 100 Raw]]=0,0,(IF(FMP_Ranking[[#This Row],[Removed Structures 100 Raw]]&gt;FMP_Ranking[[#This Row],[Structures 100 Raw]],100,FMP_Ranking[[#This Row],[Removed Structures 100 Raw]]/FMP_Ranking[[#This Row],[Structures 100 Raw]]*100)))</f>
        <v>0</v>
      </c>
      <c r="S108" s="245">
        <f>_xlfn.XLOOKUP(FMP_Ranking[[#This Row],[FMP ID]],RawData[FMP_ID],RawData[REMRESSTRC100])</f>
        <v>0</v>
      </c>
      <c r="T108" s="245">
        <f>_xlfn.XLOOKUP(FMP_Ranking[[#This Row],[FMP ID]],RawData[FMP_ID],RawData[REMPOP100])</f>
        <v>0</v>
      </c>
      <c r="U108">
        <f>_xlfn.XLOOKUP(FMP_Ranking[[#This Row],[FMP ID]],RawData[FMP_ID],RawData[REMCRITFAC100])</f>
        <v>0</v>
      </c>
      <c r="V108" s="245">
        <f>_xlfn.XLOOKUP(FMP_Ranking[[#This Row],[FMP ID]],RawData[FMP_ID],RawData[REMLWC100])</f>
        <v>8</v>
      </c>
      <c r="W108" s="245">
        <f>_xlfn.XLOOKUP(FMP_Ranking[[#This Row],[FMP ID]],RawData[FMP_ID],RawData[REMROADCLS])</f>
        <v>0</v>
      </c>
      <c r="X108">
        <f>_xlfn.XLOOKUP(FMP_Ranking[[#This Row],[FMP ID]],RawData[FMP_ID],RawData[REMRDLEN100])</f>
        <v>0</v>
      </c>
      <c r="Y108" s="245">
        <f>_xlfn.XLOOKUP(FMP_Ranking[[#This Row],[FMP ID]],RawData[FMP_ID],RawData[REMFRMACRE100])</f>
        <v>0</v>
      </c>
      <c r="Z108" s="255">
        <f>_xlfn.XLOOKUP(FMP_Ranking[[#This Row],[FMP ID]],RawData[FMP_ID],RawData[COSTSTRUCT])</f>
        <v>0</v>
      </c>
      <c r="AA108">
        <f>_xlfn.XLOOKUP(FMP_Ranking[[#This Row],[FMP ID]],RawData[FMP_ID],RawData[NATURE])</f>
        <v>0</v>
      </c>
      <c r="AB108" s="250">
        <f>_xlfn.XLOOKUP(FMP_Ranking[[#This Row],[FMP ID]],RawData[FMP_ID],RawData[BC_RATIO])</f>
        <v>0</v>
      </c>
      <c r="AC108">
        <f>IF(FMP_Ranking[[#This Row],[BCA Raw]]&gt;1,1,0)</f>
        <v>0</v>
      </c>
      <c r="AD108" s="250" t="str">
        <f>_xlfn.XLOOKUP(FMP_Ranking[[#This Row],[FMP ID]],RawData[FMP_ID],RawData[WATER_SUP])</f>
        <v>No</v>
      </c>
      <c r="AE108" s="257">
        <f>IF(FMP_Ranking[[#This Row],[Water Supply Raw]]="Yes",1,0)</f>
        <v>0</v>
      </c>
      <c r="AF108">
        <f>_xlfn.XLOOKUP(FMP_Ranking[[#This Row],[FMP ID]],RawData[FMP_ID],RawData[Average Flood Depth (100yr)])</f>
        <v>0.89999997615814209</v>
      </c>
      <c r="AG108" s="346" t="str">
        <f>_xlfn.XLOOKUP(FMP_Ranking[[#This Row],[FMP ID]],RawData[FMP_ID],RawData[PREPROJLOS])</f>
        <v>&lt;20% annual chance</v>
      </c>
      <c r="AH108">
        <f>_xlfn.XLOOKUP(FMP_Ranking[[#This Row],[FMP ID]],RawData[FMP_ID],RawData[Score 1])</f>
        <v>4</v>
      </c>
      <c r="AI108" s="250">
        <f>_xlfn.XLOOKUP(FMP_Ranking[[#This Row],[FMP ID]],RawData[FMP_ID],RawData[Community Population Served])</f>
        <v>678815</v>
      </c>
      <c r="AJ108">
        <f>_xlfn.XLOOKUP(FMP_Ranking[[#This Row],[FMP ID]],RawData[FMP_ID],RawData[Flood Plain Population])</f>
        <v>30</v>
      </c>
      <c r="AK108" s="346" t="str">
        <f>_xlfn.XLOOKUP(FMP_Ranking[[#This Row],[FMP ID]],RawData[FMP_ID],RawData[Severity Ranking: Community Need (% Population)])</f>
        <v>&lt;25% of project community affected</v>
      </c>
      <c r="AL108" s="252">
        <f>_xlfn.XLOOKUP(FMP_Ranking[[#This Row],[FMP ID]],RawData[FMP_ID],RawData[Score 2])</f>
        <v>1</v>
      </c>
      <c r="AM108">
        <f>_xlfn.XLOOKUP(FMP_Ranking[[#This Row],[FMP ID]],RawData[FMP_ID],RawData['# of Structures Removed from 1% Annual Chance FP])</f>
        <v>0</v>
      </c>
      <c r="AN108" t="str">
        <f>_xlfn.XLOOKUP(FMP_Ranking[[#This Row],[FMP ID]],RawData[FMP_ID],RawData[Flood Risk Reduction])</f>
        <v>Reduced risk to 0 structures in floodplain</v>
      </c>
      <c r="AO108">
        <f>_xlfn.XLOOKUP(FMP_Ranking[[#This Row],[FMP ID]],RawData[FMP_ID],RawData[[Score 3 ]])</f>
        <v>0</v>
      </c>
      <c r="AP108" s="250">
        <f>_xlfn.XLOOKUP(FMP_Ranking[[#This Row],[FMP ID]],RawData[FMP_ID],RawData['# of Structures with Reduced 1% Annual Chance Flood Risk])</f>
        <v>0</v>
      </c>
      <c r="AQ108">
        <f>_xlfn.XLOOKUP(FMP_Ranking[[#This Row],[FMP ID]],RawData[FMP_ID],RawData[Pre-Project Damage $])</f>
        <v>355136</v>
      </c>
      <c r="AR108">
        <f>_xlfn.XLOOKUP(FMP_Ranking[[#This Row],[FMP ID]],RawData[FMP_ID],RawData[Post-Project Damage $])</f>
        <v>355136</v>
      </c>
      <c r="AS108">
        <f>_xlfn.XLOOKUP(FMP_Ranking[[#This Row],[FMP ID]],RawData[FMP_ID],RawData[Flood Damage Reduction])</f>
        <v>0</v>
      </c>
      <c r="AT108" s="252">
        <f>_xlfn.XLOOKUP(FMP_Ranking[[#This Row],[FMP ID]],RawData[FMP_ID],RawData[Score 4])</f>
        <v>0</v>
      </c>
      <c r="AU108">
        <f>_xlfn.XLOOKUP(FMP_Ranking[[#This Row],[FMP ID]],RawData[FMP_ID],RawData['# of Critical Faciliites Removed from 1% Annual Chance FP])</f>
        <v>0</v>
      </c>
      <c r="AV108">
        <f>_xlfn.XLOOKUP(FMP_Ranking[[#This Row],[FMP ID]],RawData[FMP_ID],RawData[Reduction in Critical Facilities Flood Risk])</f>
        <v>0</v>
      </c>
      <c r="AW108">
        <f>_xlfn.XLOOKUP(FMP_Ranking[[#This Row],[FMP ID]],RawData[FMP_ID],RawData[Score 5])</f>
        <v>0</v>
      </c>
      <c r="AX108" s="250">
        <f>_xlfn.XLOOKUP(FMP_Ranking[[#This Row],[FMP ID]],RawData[FMP_ID],RawData[Adjusted Injurt Risk (%)])</f>
        <v>11.10398578643799</v>
      </c>
      <c r="AY108" t="str">
        <f>_xlfn.XLOOKUP(FMP_Ranking[[#This Row],[FMP ID]],RawData[FMP_ID],RawData[Life and Safety Ranking (Injury/Loss of Life)2])</f>
        <v>Life/injury risk percentage &lt;20%</v>
      </c>
      <c r="AZ108" s="252">
        <f>_xlfn.XLOOKUP(FMP_Ranking[[#This Row],[FMP ID]],RawData[FMP_ID],RawData[Score 6])</f>
        <v>2</v>
      </c>
      <c r="BA108">
        <f>_xlfn.XLOOKUP(FMP_Ranking[[#This Row],[FMP ID]],RawData[FMP_ID],RawData[Water Supply Benefit in Acre-Feet])</f>
        <v>0</v>
      </c>
      <c r="BB108">
        <f>_xlfn.XLOOKUP(FMP_Ranking[[#This Row],[FMP ID]],RawData[FMP_ID],RawData[SourceID])</f>
        <v>0</v>
      </c>
      <c r="BC108">
        <f>_xlfn.XLOOKUP(FMP_Ranking[[#This Row],[FMP ID]],RawData[FMP_ID],RawData[WMS_ID])</f>
        <v>0</v>
      </c>
      <c r="BD108" t="str">
        <f>_xlfn.XLOOKUP(FMP_Ranking[[#This Row],[FMP ID]],RawData[FMP_ID],RawData[Water Supply Yield Ranking])</f>
        <v>No impact on water supply</v>
      </c>
      <c r="BE108">
        <f>_xlfn.XLOOKUP(FMP_Ranking[[#This Row],[FMP ID]],RawData[FMP_ID],RawData[Score 7])</f>
        <v>0</v>
      </c>
      <c r="BF108" s="250">
        <f>_xlfn.XLOOKUP(FMP_Ranking[[#This Row],[FMP ID]],RawData[FMP_ID],RawData[SVI])</f>
        <v>0.28999999165534968</v>
      </c>
      <c r="BG108" t="str">
        <f>_xlfn.XLOOKUP(FMP_Ranking[[#This Row],[FMP ID]],RawData[FMP_ID],RawData[Social Vulnerability Ranking])</f>
        <v>SVI between 0.25-0.5 (low to moderate vulnerability)</v>
      </c>
      <c r="BH108" s="252">
        <f>_xlfn.XLOOKUP(FMP_Ranking[[#This Row],[FMP ID]],RawData[FMP_ID],RawData[Score 8])</f>
        <v>4</v>
      </c>
      <c r="BI108">
        <f>_xlfn.XLOOKUP(FMP_Ranking[[#This Row],[FMP ID]],RawData[FMP_ID],RawData[% Nature Based Solution by Cost])</f>
        <v>0</v>
      </c>
      <c r="BJ108">
        <f>_xlfn.XLOOKUP(FMP_Ranking[[#This Row],[FMP ID]],RawData[FMP_ID],RawData[Nature-Based Solutions Ranking])</f>
        <v>0</v>
      </c>
      <c r="BK108">
        <f>_xlfn.XLOOKUP(FMP_Ranking[[#This Row],[FMP ID]],RawData[FMP_ID],RawData[Score 9])</f>
        <v>0</v>
      </c>
      <c r="BL108" s="250">
        <f>_xlfn.XLOOKUP(FMP_Ranking[[#This Row],[FMP ID]],RawData[FMP_ID],RawData[Multiple Benefits Description])</f>
        <v>0</v>
      </c>
      <c r="BM108" t="str">
        <f>_xlfn.XLOOKUP(FMP_Ranking[[#This Row],[FMP ID]],RawData[FMP_ID],RawData[Multiple Benefit Ranking])</f>
        <v>Project delivers benefits in only 1 wider benefit category</v>
      </c>
      <c r="BN108" s="252">
        <f>_xlfn.XLOOKUP(FMP_Ranking[[#This Row],[FMP ID]],RawData[FMP_ID],RawData[Score 10])</f>
        <v>1</v>
      </c>
      <c r="BO108">
        <f>_xlfn.XLOOKUP(FMP_Ranking[[#This Row],[FMP ID]],RawData[FMP_ID],RawData[O&amp;M Cost (Annual)])</f>
        <v>2000</v>
      </c>
      <c r="BP108" t="str">
        <f>_xlfn.XLOOKUP(FMP_Ranking[[#This Row],[FMP ID]],RawData[FMP_ID],RawData[Operations and Maintenance Ranking])</f>
        <v>Project requires regular, ongoing operation and maintenance; and/or O&amp;M requirements are well defined (Regular)</v>
      </c>
      <c r="BQ108">
        <f>_xlfn.XLOOKUP(FMP_Ranking[[#This Row],[FMP ID]],RawData[FMP_ID],RawData[Score 11])</f>
        <v>7</v>
      </c>
      <c r="BR108" s="250" t="str">
        <f>_xlfn.XLOOKUP(FMP_Ranking[[#This Row],[FMP ID]],RawData[FMP_ID],RawData[Administrative, Regulatory and Other Obstacle Ranking])</f>
        <v>Project has a typical number of administrative, regulatory and limitations / requirements</v>
      </c>
      <c r="BS108" s="252">
        <f>_xlfn.XLOOKUP(FMP_Ranking[[#This Row],[FMP ID]],RawData[FMP_ID],RawData[Score 12])</f>
        <v>6</v>
      </c>
      <c r="BT108" t="str">
        <f>_xlfn.XLOOKUP(FMP_Ranking[[#This Row],[FMP ID]],RawData[FMP_ID],RawData[Environmental Benefit Ranking])</f>
        <v>Project will deliver a low level of environmental benefits (benefits in only 1 category)</v>
      </c>
      <c r="BU108">
        <f>_xlfn.XLOOKUP(FMP_Ranking[[#This Row],[FMP ID]],RawData[FMP_ID],RawData[Score 13])</f>
        <v>3</v>
      </c>
      <c r="BV108" s="250" t="str">
        <f>_xlfn.XLOOKUP(FMP_Ranking[[#This Row],[FMP ID]],RawData[FMP_ID],RawData[Environmental Impact Ranking])</f>
        <v xml:space="preserve">Project has no adverse environmental impacts </v>
      </c>
      <c r="BW108" s="252">
        <f>_xlfn.XLOOKUP(FMP_Ranking[[#This Row],[FMP ID]],RawData[FMP_ID],RawData[Score 14])</f>
        <v>10</v>
      </c>
      <c r="BX108">
        <f>_xlfn.XLOOKUP(FMP_Ranking[[#This Row],[FMP ID]],RawData[FMP_ID],RawData[Traffic Count for LWC Project])</f>
        <v>0</v>
      </c>
      <c r="BY108" t="str">
        <f>_xlfn.XLOOKUP(FMP_Ranking[[#This Row],[FMP ID]],RawData[FMP_ID],RawData[Mobility Ranking])</f>
        <v>Project provides no change to major, minor, or emergency access routes in the project area.</v>
      </c>
      <c r="BZ108">
        <f>_xlfn.XLOOKUP(FMP_Ranking[[#This Row],[FMP ID]],RawData[FMP_ID],RawData[Score 15])</f>
        <v>0</v>
      </c>
      <c r="CA108" s="250"/>
      <c r="CB10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3.8095238095238098</v>
      </c>
      <c r="CC108" s="263">
        <f>_xlfn.RANK.EQ(FMP_Ranking[[#This Row],[Weighted Score Based on Normalized Reported Factors]],FMP_Ranking[Weighted Score Based on Normalized Reported Factors],0)</f>
        <v>85</v>
      </c>
      <c r="CD10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38</v>
      </c>
      <c r="CE10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6.75</v>
      </c>
      <c r="CF108">
        <f>_xlfn.RANK.EQ(FMP_Ranking[[#This Row],[Project Details Weighted Score]],FMP_Ranking[Project Details Weighted Score],0)</f>
        <v>109</v>
      </c>
      <c r="CG108" s="262">
        <f>FMP_Ranking[[#This Row],[Project Details Weighted Score]]+FMP_Ranking[[#This Row],[Weighted Score Based on Normalized Reported Factors]]</f>
        <v>10.55952380952381</v>
      </c>
      <c r="CH108" s="245">
        <f>_xlfn.RANK.EQ(FMP_Ranking[[#This Row],[Total Score]],FMP_Ranking[Total Score],0)</f>
        <v>102</v>
      </c>
      <c r="CI10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3.8095238095238098</v>
      </c>
      <c r="CJ108" s="239"/>
      <c r="CK108" s="239"/>
      <c r="CT108"/>
    </row>
    <row r="109" spans="1:98" ht="12" customHeight="1" x14ac:dyDescent="0.25">
      <c r="A109" t="s">
        <v>1340</v>
      </c>
      <c r="B109">
        <f>_xlfn.XLOOKUP(FMP_Ranking[[#This Row],[FMP ID]],RawData[FMP_ID],RawData[RFPG_NUM])</f>
        <v>10</v>
      </c>
      <c r="C109" t="str">
        <f>_xlfn.XLOOKUP(FMP_Ranking[[#This Row],[FMP ID]],RawData[FMP_ID],RawData[FMP_NAME])</f>
        <v>Onion Creek Meadows Elevation</v>
      </c>
      <c r="D109" t="str">
        <f>_xlfn.XLOOKUP(FMP_Ranking[[#This Row],[FMP ID]],RawData[FMP_ID],RawData[FMP_DESCR])</f>
        <v xml:space="preserve">Elevation of 6 residential properties in the 1% ACE floodplain
</v>
      </c>
      <c r="E109" s="247">
        <f>_xlfn.XLOOKUP(FMP_Ranking[[#This Row],[FMP ID]],RawData[FMP_ID],RawData[FMP_COST])</f>
        <v>894000</v>
      </c>
      <c r="F109" s="344" t="str">
        <f>_xlfn.XLOOKUP(FMP_Ranking[[#This Row],[FMP ID]],RawData[FMP_ID],RawData[EMER_NEED])</f>
        <v>No</v>
      </c>
      <c r="G109" s="252">
        <f>IF(FMP_Ranking[[#This Row],[Emergency Need Raw]]="Yes",10,0)</f>
        <v>0</v>
      </c>
      <c r="H109" s="245">
        <f>_xlfn.XLOOKUP(FMP_Ranking[[#This Row],[FMP ID]],RawData[FMP_ID],RawData[STRUCT_100])</f>
        <v>0</v>
      </c>
      <c r="I109" s="245">
        <f>_xlfn.XLOOKUP(FMP_Ranking[[#This Row],[FMP ID]],RawData[FMP_ID],RawData[RES_STRUCT100])</f>
        <v>0</v>
      </c>
      <c r="J109">
        <f>_xlfn.XLOOKUP(FMP_Ranking[[#This Row],[FMP ID]],RawData[FMP_ID],RawData[POP100])</f>
        <v>0</v>
      </c>
      <c r="K109" s="245">
        <f>_xlfn.XLOOKUP(FMP_Ranking[[#This Row],[FMP ID]],RawData[FMP_ID],RawData[CRITFAC100])</f>
        <v>0</v>
      </c>
      <c r="L109">
        <f>_xlfn.XLOOKUP(FMP_Ranking[[#This Row],[FMP ID]],RawData[FMP_ID],RawData[LWC])</f>
        <v>0</v>
      </c>
      <c r="M109" s="245">
        <f>_xlfn.XLOOKUP(FMP_Ranking[[#This Row],[FMP ID]],RawData[FMP_ID],RawData[ROADCLS])</f>
        <v>0</v>
      </c>
      <c r="N109">
        <f>_xlfn.XLOOKUP(FMP_Ranking[[#This Row],[FMP ID]],RawData[FMP_ID],RawData[ROAD_MILES100])</f>
        <v>0</v>
      </c>
      <c r="O109" s="245">
        <f>_xlfn.XLOOKUP(FMP_Ranking[[#This Row],[FMP ID]],RawData[FMP_ID],RawData[FARMACRE100])</f>
        <v>0</v>
      </c>
      <c r="P109">
        <f>_xlfn.XLOOKUP(FMP_Ranking[[#This Row],[FMP ID]],RawData[FMP_ID],RawData[REDSTRUCT100])</f>
        <v>0</v>
      </c>
      <c r="Q109" s="245">
        <f>_xlfn.XLOOKUP(FMP_Ranking[[#This Row],[FMP ID]],RawData[FMP_ID],RawData[REMSTRC100])</f>
        <v>6</v>
      </c>
      <c r="R109" s="258">
        <f>IF(FMP_Ranking[[#This Row],[Structures 100 Raw]]=0,0,(IF(FMP_Ranking[[#This Row],[Removed Structures 100 Raw]]&gt;FMP_Ranking[[#This Row],[Structures 100 Raw]],100,FMP_Ranking[[#This Row],[Removed Structures 100 Raw]]/FMP_Ranking[[#This Row],[Structures 100 Raw]]*100)))</f>
        <v>0</v>
      </c>
      <c r="S109" s="245">
        <f>_xlfn.XLOOKUP(FMP_Ranking[[#This Row],[FMP ID]],RawData[FMP_ID],RawData[REMRESSTRC100])</f>
        <v>6</v>
      </c>
      <c r="T109" s="245">
        <f>_xlfn.XLOOKUP(FMP_Ranking[[#This Row],[FMP ID]],RawData[FMP_ID],RawData[REMPOP100])</f>
        <v>13</v>
      </c>
      <c r="U109">
        <f>_xlfn.XLOOKUP(FMP_Ranking[[#This Row],[FMP ID]],RawData[FMP_ID],RawData[REMCRITFAC100])</f>
        <v>0</v>
      </c>
      <c r="V109" s="245">
        <f>_xlfn.XLOOKUP(FMP_Ranking[[#This Row],[FMP ID]],RawData[FMP_ID],RawData[REMLWC100])</f>
        <v>0</v>
      </c>
      <c r="W109" s="245">
        <f>_xlfn.XLOOKUP(FMP_Ranking[[#This Row],[FMP ID]],RawData[FMP_ID],RawData[REMROADCLS])</f>
        <v>0</v>
      </c>
      <c r="X109">
        <f>_xlfn.XLOOKUP(FMP_Ranking[[#This Row],[FMP ID]],RawData[FMP_ID],RawData[REMRDLEN100])</f>
        <v>0</v>
      </c>
      <c r="Y109" s="245">
        <f>_xlfn.XLOOKUP(FMP_Ranking[[#This Row],[FMP ID]],RawData[FMP_ID],RawData[REMFRMACRE100])</f>
        <v>0</v>
      </c>
      <c r="Z109" s="255">
        <f>_xlfn.XLOOKUP(FMP_Ranking[[#This Row],[FMP ID]],RawData[FMP_ID],RawData[COSTSTRUCT])</f>
        <v>149000</v>
      </c>
      <c r="AA109">
        <f>_xlfn.XLOOKUP(FMP_Ranking[[#This Row],[FMP ID]],RawData[FMP_ID],RawData[NATURE])</f>
        <v>0</v>
      </c>
      <c r="AB109" s="250">
        <f>_xlfn.XLOOKUP(FMP_Ranking[[#This Row],[FMP ID]],RawData[FMP_ID],RawData[BC_RATIO])</f>
        <v>1.5099999904632571</v>
      </c>
      <c r="AC109">
        <f>IF(FMP_Ranking[[#This Row],[BCA Raw]]&gt;1,1,0)</f>
        <v>1</v>
      </c>
      <c r="AD109" s="250" t="str">
        <f>_xlfn.XLOOKUP(FMP_Ranking[[#This Row],[FMP ID]],RawData[FMP_ID],RawData[WATER_SUP])</f>
        <v>No</v>
      </c>
      <c r="AE109" s="257">
        <f>IF(FMP_Ranking[[#This Row],[Water Supply Raw]]="Yes",1,0)</f>
        <v>0</v>
      </c>
      <c r="AF109">
        <f>_xlfn.XLOOKUP(FMP_Ranking[[#This Row],[FMP ID]],RawData[FMP_ID],RawData[Average Flood Depth (100yr)])</f>
        <v>0.80000001192092896</v>
      </c>
      <c r="AG109" s="346" t="str">
        <f>_xlfn.XLOOKUP(FMP_Ranking[[#This Row],[FMP ID]],RawData[FMP_ID],RawData[PREPROJLOS])</f>
        <v>N/A</v>
      </c>
      <c r="AH109">
        <f>_xlfn.XLOOKUP(FMP_Ranking[[#This Row],[FMP ID]],RawData[FMP_ID],RawData[Score 1])</f>
        <v>4</v>
      </c>
      <c r="AI109" s="250">
        <f>_xlfn.XLOOKUP(FMP_Ranking[[#This Row],[FMP ID]],RawData[FMP_ID],RawData[Community Population Served])</f>
        <v>1301000</v>
      </c>
      <c r="AJ109">
        <f>_xlfn.XLOOKUP(FMP_Ranking[[#This Row],[FMP ID]],RawData[FMP_ID],RawData[Flood Plain Population])</f>
        <v>13</v>
      </c>
      <c r="AK109" s="346" t="str">
        <f>_xlfn.XLOOKUP(FMP_Ranking[[#This Row],[FMP ID]],RawData[FMP_ID],RawData[Severity Ranking: Community Need (% Population)])</f>
        <v>&lt;25% of project community affected</v>
      </c>
      <c r="AL109" s="252">
        <f>_xlfn.XLOOKUP(FMP_Ranking[[#This Row],[FMP ID]],RawData[FMP_ID],RawData[Score 2])</f>
        <v>1</v>
      </c>
      <c r="AM109">
        <f>_xlfn.XLOOKUP(FMP_Ranking[[#This Row],[FMP ID]],RawData[FMP_ID],RawData['# of Structures Removed from 1% Annual Chance FP])</f>
        <v>6</v>
      </c>
      <c r="AN109" t="str">
        <f>_xlfn.XLOOKUP(FMP_Ranking[[#This Row],[FMP ID]],RawData[FMP_ID],RawData[Flood Risk Reduction])</f>
        <v>Reduced risk to &gt;75% of structures in floodplain</v>
      </c>
      <c r="AO109">
        <f>_xlfn.XLOOKUP(FMP_Ranking[[#This Row],[FMP ID]],RawData[FMP_ID],RawData[[Score 3 ]])</f>
        <v>10</v>
      </c>
      <c r="AP109" s="250">
        <f>_xlfn.XLOOKUP(FMP_Ranking[[#This Row],[FMP ID]],RawData[FMP_ID],RawData['# of Structures with Reduced 1% Annual Chance Flood Risk])</f>
        <v>6</v>
      </c>
      <c r="AQ109">
        <f>_xlfn.XLOOKUP(FMP_Ranking[[#This Row],[FMP ID]],RawData[FMP_ID],RawData[Pre-Project Damage $])</f>
        <v>1273034</v>
      </c>
      <c r="AR109">
        <f>_xlfn.XLOOKUP(FMP_Ranking[[#This Row],[FMP ID]],RawData[FMP_ID],RawData[Post-Project Damage $])</f>
        <v>0</v>
      </c>
      <c r="AS109" t="str">
        <f>_xlfn.XLOOKUP(FMP_Ranking[[#This Row],[FMP ID]],RawData[FMP_ID],RawData[Flood Damage Reduction])</f>
        <v>Flood damage reduction &gt;95%</v>
      </c>
      <c r="AT109" s="252">
        <f>_xlfn.XLOOKUP(FMP_Ranking[[#This Row],[FMP ID]],RawData[FMP_ID],RawData[Score 4])</f>
        <v>10</v>
      </c>
      <c r="AU109">
        <f>_xlfn.XLOOKUP(FMP_Ranking[[#This Row],[FMP ID]],RawData[FMP_ID],RawData['# of Critical Faciliites Removed from 1% Annual Chance FP])</f>
        <v>0</v>
      </c>
      <c r="AV109" t="str">
        <f>_xlfn.XLOOKUP(FMP_Ranking[[#This Row],[FMP ID]],RawData[FMP_ID],RawData[Reduction in Critical Facilities Flood Risk])</f>
        <v>Reduced risk for 0 structures in floodplain</v>
      </c>
      <c r="AW109">
        <f>_xlfn.XLOOKUP(FMP_Ranking[[#This Row],[FMP ID]],RawData[FMP_ID],RawData[Score 5])</f>
        <v>0</v>
      </c>
      <c r="AX109" s="250">
        <f>_xlfn.XLOOKUP(FMP_Ranking[[#This Row],[FMP ID]],RawData[FMP_ID],RawData[Adjusted Injurt Risk (%)])</f>
        <v>23.10000038146973</v>
      </c>
      <c r="AY109" t="str">
        <f>_xlfn.XLOOKUP(FMP_Ranking[[#This Row],[FMP ID]],RawData[FMP_ID],RawData[Life and Safety Ranking (Injury/Loss of Life)2])</f>
        <v>Life/injury risk percentage &gt;20%</v>
      </c>
      <c r="AZ109" s="252">
        <f>_xlfn.XLOOKUP(FMP_Ranking[[#This Row],[FMP ID]],RawData[FMP_ID],RawData[Score 6])</f>
        <v>4</v>
      </c>
      <c r="BA109">
        <f>_xlfn.XLOOKUP(FMP_Ranking[[#This Row],[FMP ID]],RawData[FMP_ID],RawData[Water Supply Benefit in Acre-Feet])</f>
        <v>0</v>
      </c>
      <c r="BB109" t="str">
        <f>_xlfn.XLOOKUP(FMP_Ranking[[#This Row],[FMP ID]],RawData[FMP_ID],RawData[SourceID])</f>
        <v>N/A</v>
      </c>
      <c r="BC109" t="str">
        <f>_xlfn.XLOOKUP(FMP_Ranking[[#This Row],[FMP ID]],RawData[FMP_ID],RawData[WMS_ID])</f>
        <v>N/A</v>
      </c>
      <c r="BD109" t="str">
        <f>_xlfn.XLOOKUP(FMP_Ranking[[#This Row],[FMP ID]],RawData[FMP_ID],RawData[Water Supply Yield Ranking])</f>
        <v>No impact on water supply</v>
      </c>
      <c r="BE109">
        <f>_xlfn.XLOOKUP(FMP_Ranking[[#This Row],[FMP ID]],RawData[FMP_ID],RawData[Score 7])</f>
        <v>0</v>
      </c>
      <c r="BF109" s="250">
        <f>_xlfn.XLOOKUP(FMP_Ranking[[#This Row],[FMP ID]],RawData[FMP_ID],RawData[SVI])</f>
        <v>0.34389999508857733</v>
      </c>
      <c r="BG109" t="str">
        <f>_xlfn.XLOOKUP(FMP_Ranking[[#This Row],[FMP ID]],RawData[FMP_ID],RawData[Social Vulnerability Ranking])</f>
        <v>SVI between 0.25-0.5 (low to moderate vulnerability)</v>
      </c>
      <c r="BH109" s="252">
        <f>_xlfn.XLOOKUP(FMP_Ranking[[#This Row],[FMP ID]],RawData[FMP_ID],RawData[Score 8])</f>
        <v>4</v>
      </c>
      <c r="BI109">
        <f>_xlfn.XLOOKUP(FMP_Ranking[[#This Row],[FMP ID]],RawData[FMP_ID],RawData[% Nature Based Solution by Cost])</f>
        <v>0</v>
      </c>
      <c r="BJ109" t="str">
        <f>_xlfn.XLOOKUP(FMP_Ranking[[#This Row],[FMP ID]],RawData[FMP_ID],RawData[Nature-Based Solutions Ranking])</f>
        <v>&lt;25% of the project cost is nature-based</v>
      </c>
      <c r="BK109">
        <f>_xlfn.XLOOKUP(FMP_Ranking[[#This Row],[FMP ID]],RawData[FMP_ID],RawData[Score 9])</f>
        <v>1</v>
      </c>
      <c r="BL109" s="250" t="str">
        <f>_xlfn.XLOOKUP(FMP_Ranking[[#This Row],[FMP ID]],RawData[FMP_ID],RawData[Multiple Benefits Description])</f>
        <v>N/A</v>
      </c>
      <c r="BM109" t="str">
        <f>_xlfn.XLOOKUP(FMP_Ranking[[#This Row],[FMP ID]],RawData[FMP_ID],RawData[Multiple Benefit Ranking])</f>
        <v>Project does not deliver any wider benefits</v>
      </c>
      <c r="BN109" s="252">
        <f>_xlfn.XLOOKUP(FMP_Ranking[[#This Row],[FMP ID]],RawData[FMP_ID],RawData[Score 10])</f>
        <v>0</v>
      </c>
      <c r="BO109">
        <f>_xlfn.XLOOKUP(FMP_Ranking[[#This Row],[FMP ID]],RawData[FMP_ID],RawData[O&amp;M Cost (Annual)])</f>
        <v>0</v>
      </c>
      <c r="BP109" t="str">
        <f>_xlfn.XLOOKUP(FMP_Ranking[[#This Row],[FMP ID]],RawData[FMP_ID],RawData[Operations and Maintenance Ranking])</f>
        <v>Project will not require any ongoing operation and maintenance (low);</v>
      </c>
      <c r="BQ109">
        <f>_xlfn.XLOOKUP(FMP_Ranking[[#This Row],[FMP ID]],RawData[FMP_ID],RawData[Score 11])</f>
        <v>10</v>
      </c>
      <c r="BR109" s="250" t="str">
        <f>_xlfn.XLOOKUP(FMP_Ranking[[#This Row],[FMP ID]],RawData[FMP_ID],RawData[Administrative, Regulatory and Other Obstacle Ranking])</f>
        <v>Project has a typical number of administrative, regulatory and limitations / requirements</v>
      </c>
      <c r="BS109" s="252">
        <f>_xlfn.XLOOKUP(FMP_Ranking[[#This Row],[FMP ID]],RawData[FMP_ID],RawData[Score 12])</f>
        <v>6</v>
      </c>
      <c r="BT109" t="str">
        <f>_xlfn.XLOOKUP(FMP_Ranking[[#This Row],[FMP ID]],RawData[FMP_ID],RawData[Environmental Benefit Ranking])</f>
        <v>Project does not provide any environmental benefits</v>
      </c>
      <c r="BU109">
        <f>_xlfn.XLOOKUP(FMP_Ranking[[#This Row],[FMP ID]],RawData[FMP_ID],RawData[Score 13])</f>
        <v>0</v>
      </c>
      <c r="BV109" s="250" t="str">
        <f>_xlfn.XLOOKUP(FMP_Ranking[[#This Row],[FMP ID]],RawData[FMP_ID],RawData[Environmental Impact Ranking])</f>
        <v>Project has no adverse environmental impacts</v>
      </c>
      <c r="BW109" s="252">
        <f>_xlfn.XLOOKUP(FMP_Ranking[[#This Row],[FMP ID]],RawData[FMP_ID],RawData[Score 14])</f>
        <v>10</v>
      </c>
      <c r="BX109">
        <f>_xlfn.XLOOKUP(FMP_Ranking[[#This Row],[FMP ID]],RawData[FMP_ID],RawData[Traffic Count for LWC Project])</f>
        <v>0</v>
      </c>
      <c r="BY109" t="str">
        <f>_xlfn.XLOOKUP(FMP_Ranking[[#This Row],[FMP ID]],RawData[FMP_ID],RawData[Mobility Ranking])</f>
        <v>Project provides no change to major, minor, or emergency access routes in the project area.</v>
      </c>
      <c r="BZ109">
        <f>_xlfn.XLOOKUP(FMP_Ranking[[#This Row],[FMP ID]],RawData[FMP_ID],RawData[Score 15])</f>
        <v>0</v>
      </c>
      <c r="CA109" s="250"/>
      <c r="CB10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0.33752385191150786</v>
      </c>
      <c r="CC109" s="263">
        <f>_xlfn.RANK.EQ(FMP_Ranking[[#This Row],[Weighted Score Based on Normalized Reported Factors]],FMP_Ranking[Weighted Score Based on Normalized Reported Factors],0)</f>
        <v>144</v>
      </c>
      <c r="CD10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60</v>
      </c>
      <c r="CE10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10</v>
      </c>
      <c r="CF109">
        <f>_xlfn.RANK.EQ(FMP_Ranking[[#This Row],[Project Details Weighted Score]],FMP_Ranking[Project Details Weighted Score],0)</f>
        <v>76</v>
      </c>
      <c r="CG109" s="262">
        <f>FMP_Ranking[[#This Row],[Project Details Weighted Score]]+FMP_Ranking[[#This Row],[Weighted Score Based on Normalized Reported Factors]]</f>
        <v>10.337523851911508</v>
      </c>
      <c r="CH109" s="245">
        <f>_xlfn.RANK.EQ(FMP_Ranking[[#This Row],[Total Score]],FMP_Ranking[Total Score],0)</f>
        <v>103</v>
      </c>
      <c r="CI10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0.33752385191150786</v>
      </c>
      <c r="CJ109" s="239"/>
      <c r="CK109" s="239"/>
      <c r="CT109"/>
    </row>
    <row r="110" spans="1:98" ht="12" customHeight="1" x14ac:dyDescent="0.25">
      <c r="A110" t="s">
        <v>1096</v>
      </c>
      <c r="B110">
        <f>_xlfn.XLOOKUP(FMP_Ranking[[#This Row],[FMP ID]],RawData[FMP_ID],RawData[RFPG_NUM])</f>
        <v>8</v>
      </c>
      <c r="C110" t="str">
        <f>_xlfn.XLOOKUP(FMP_Ranking[[#This Row],[FMP ID]],RawData[FMP_ID],RawData[FMP_NAME])</f>
        <v>Lateral IIB-7 &amp; IIB-9 Channel Improvements</v>
      </c>
      <c r="D110" t="str">
        <f>_xlfn.XLOOKUP(FMP_Ranking[[#This Row],[FMP ID]],RawData[FMP_ID],RawData[FMP_DESCR])</f>
        <v>Channel improvements and re-configurations at several key locations.</v>
      </c>
      <c r="E110" s="247">
        <f>_xlfn.XLOOKUP(FMP_Ranking[[#This Row],[FMP ID]],RawData[FMP_ID],RawData[FMP_COST])</f>
        <v>62287000</v>
      </c>
      <c r="F110" s="344" t="str">
        <f>_xlfn.XLOOKUP(FMP_Ranking[[#This Row],[FMP ID]],RawData[FMP_ID],RawData[EMER_NEED])</f>
        <v>Yes</v>
      </c>
      <c r="G110" s="252">
        <f>IF(FMP_Ranking[[#This Row],[Emergency Need Raw]]="Yes",10,0)</f>
        <v>10</v>
      </c>
      <c r="H110" s="245">
        <f>_xlfn.XLOOKUP(FMP_Ranking[[#This Row],[FMP ID]],RawData[FMP_ID],RawData[STRUCT_100])</f>
        <v>144</v>
      </c>
      <c r="I110" s="245">
        <f>_xlfn.XLOOKUP(FMP_Ranking[[#This Row],[FMP ID]],RawData[FMP_ID],RawData[RES_STRUCT100])</f>
        <v>122</v>
      </c>
      <c r="J110">
        <f>_xlfn.XLOOKUP(FMP_Ranking[[#This Row],[FMP ID]],RawData[FMP_ID],RawData[POP100])</f>
        <v>164</v>
      </c>
      <c r="K110" s="245">
        <f>_xlfn.XLOOKUP(FMP_Ranking[[#This Row],[FMP ID]],RawData[FMP_ID],RawData[CRITFAC100])</f>
        <v>0</v>
      </c>
      <c r="L110">
        <f>_xlfn.XLOOKUP(FMP_Ranking[[#This Row],[FMP ID]],RawData[FMP_ID],RawData[LWC])</f>
        <v>0</v>
      </c>
      <c r="M110" s="245">
        <f>_xlfn.XLOOKUP(FMP_Ranking[[#This Row],[FMP ID]],RawData[FMP_ID],RawData[ROADCLS])</f>
        <v>0</v>
      </c>
      <c r="N110">
        <f>_xlfn.XLOOKUP(FMP_Ranking[[#This Row],[FMP ID]],RawData[FMP_ID],RawData[ROAD_MILES100])</f>
        <v>7.0999999046325684</v>
      </c>
      <c r="O110" s="245">
        <f>_xlfn.XLOOKUP(FMP_Ranking[[#This Row],[FMP ID]],RawData[FMP_ID],RawData[FARMACRE100])</f>
        <v>1693.199951171875</v>
      </c>
      <c r="P110">
        <f>_xlfn.XLOOKUP(FMP_Ranking[[#This Row],[FMP ID]],RawData[FMP_ID],RawData[REDSTRUCT100])</f>
        <v>19</v>
      </c>
      <c r="Q110" s="245">
        <f>_xlfn.XLOOKUP(FMP_Ranking[[#This Row],[FMP ID]],RawData[FMP_ID],RawData[REMSTRC100])</f>
        <v>125</v>
      </c>
      <c r="R110" s="258">
        <f>IF(FMP_Ranking[[#This Row],[Structures 100 Raw]]=0,0,(IF(FMP_Ranking[[#This Row],[Removed Structures 100 Raw]]&gt;FMP_Ranking[[#This Row],[Structures 100 Raw]],100,FMP_Ranking[[#This Row],[Removed Structures 100 Raw]]/FMP_Ranking[[#This Row],[Structures 100 Raw]]*100)))</f>
        <v>86.805555555555557</v>
      </c>
      <c r="S110" s="245">
        <f>_xlfn.XLOOKUP(FMP_Ranking[[#This Row],[FMP ID]],RawData[FMP_ID],RawData[REMRESSTRC100])</f>
        <v>11</v>
      </c>
      <c r="T110" s="245">
        <f>_xlfn.XLOOKUP(FMP_Ranking[[#This Row],[FMP ID]],RawData[FMP_ID],RawData[REMPOP100])</f>
        <v>155</v>
      </c>
      <c r="U110">
        <f>_xlfn.XLOOKUP(FMP_Ranking[[#This Row],[FMP ID]],RawData[FMP_ID],RawData[REMCRITFAC100])</f>
        <v>0</v>
      </c>
      <c r="V110" s="245">
        <f>_xlfn.XLOOKUP(FMP_Ranking[[#This Row],[FMP ID]],RawData[FMP_ID],RawData[REMLWC100])</f>
        <v>0</v>
      </c>
      <c r="W110" s="245">
        <f>_xlfn.XLOOKUP(FMP_Ranking[[#This Row],[FMP ID]],RawData[FMP_ID],RawData[REMROADCLS])</f>
        <v>0</v>
      </c>
      <c r="X110">
        <f>_xlfn.XLOOKUP(FMP_Ranking[[#This Row],[FMP ID]],RawData[FMP_ID],RawData[REMRDLEN100])</f>
        <v>6</v>
      </c>
      <c r="Y110" s="245">
        <f>_xlfn.XLOOKUP(FMP_Ranking[[#This Row],[FMP ID]],RawData[FMP_ID],RawData[REMFRMACRE100])</f>
        <v>1663</v>
      </c>
      <c r="Z110" s="255">
        <f>_xlfn.XLOOKUP(FMP_Ranking[[#This Row],[FMP ID]],RawData[FMP_ID],RawData[COSTSTRUCT])</f>
        <v>498000</v>
      </c>
      <c r="AA110">
        <f>_xlfn.XLOOKUP(FMP_Ranking[[#This Row],[FMP ID]],RawData[FMP_ID],RawData[NATURE])</f>
        <v>0</v>
      </c>
      <c r="AB110" s="250">
        <f>_xlfn.XLOOKUP(FMP_Ranking[[#This Row],[FMP ID]],RawData[FMP_ID],RawData[BC_RATIO])</f>
        <v>2.400000020861626E-2</v>
      </c>
      <c r="AC110">
        <f>IF(FMP_Ranking[[#This Row],[BCA Raw]]&gt;1,1,0)</f>
        <v>0</v>
      </c>
      <c r="AD110" s="250" t="str">
        <f>_xlfn.XLOOKUP(FMP_Ranking[[#This Row],[FMP ID]],RawData[FMP_ID],RawData[WATER_SUP])</f>
        <v>No</v>
      </c>
      <c r="AE110" s="257">
        <f>IF(FMP_Ranking[[#This Row],[Water Supply Raw]]="Yes",1,0)</f>
        <v>0</v>
      </c>
      <c r="AF110">
        <f>_xlfn.XLOOKUP(FMP_Ranking[[#This Row],[FMP ID]],RawData[FMP_ID],RawData[Average Flood Depth (100yr)])</f>
        <v>0</v>
      </c>
      <c r="AG110" s="346" t="str">
        <f>_xlfn.XLOOKUP(FMP_Ranking[[#This Row],[FMP ID]],RawData[FMP_ID],RawData[PREPROJLOS])</f>
        <v xml:space="preserve"> 2-year</v>
      </c>
      <c r="AH110">
        <f>_xlfn.XLOOKUP(FMP_Ranking[[#This Row],[FMP ID]],RawData[FMP_ID],RawData[Score 1])</f>
        <v>0</v>
      </c>
      <c r="AI110" s="250">
        <f>_xlfn.XLOOKUP(FMP_Ranking[[#This Row],[FMP ID]],RawData[FMP_ID],RawData[Community Population Served])</f>
        <v>0</v>
      </c>
      <c r="AJ110">
        <f>_xlfn.XLOOKUP(FMP_Ranking[[#This Row],[FMP ID]],RawData[FMP_ID],RawData[Flood Plain Population])</f>
        <v>0</v>
      </c>
      <c r="AK110" s="346">
        <f>_xlfn.XLOOKUP(FMP_Ranking[[#This Row],[FMP ID]],RawData[FMP_ID],RawData[Severity Ranking: Community Need (% Population)])</f>
        <v>0</v>
      </c>
      <c r="AL110" s="252">
        <f>_xlfn.XLOOKUP(FMP_Ranking[[#This Row],[FMP ID]],RawData[FMP_ID],RawData[Score 2])</f>
        <v>0</v>
      </c>
      <c r="AM110">
        <f>_xlfn.XLOOKUP(FMP_Ranking[[#This Row],[FMP ID]],RawData[FMP_ID],RawData['# of Structures Removed from 1% Annual Chance FP])</f>
        <v>0</v>
      </c>
      <c r="AN110">
        <f>_xlfn.XLOOKUP(FMP_Ranking[[#This Row],[FMP ID]],RawData[FMP_ID],RawData[Flood Risk Reduction])</f>
        <v>0</v>
      </c>
      <c r="AO110">
        <f>_xlfn.XLOOKUP(FMP_Ranking[[#This Row],[FMP ID]],RawData[FMP_ID],RawData[[Score 3 ]])</f>
        <v>0</v>
      </c>
      <c r="AP110" s="250">
        <f>_xlfn.XLOOKUP(FMP_Ranking[[#This Row],[FMP ID]],RawData[FMP_ID],RawData['# of Structures with Reduced 1% Annual Chance Flood Risk])</f>
        <v>0</v>
      </c>
      <c r="AQ110">
        <f>_xlfn.XLOOKUP(FMP_Ranking[[#This Row],[FMP ID]],RawData[FMP_ID],RawData[Pre-Project Damage $])</f>
        <v>0</v>
      </c>
      <c r="AR110">
        <f>_xlfn.XLOOKUP(FMP_Ranking[[#This Row],[FMP ID]],RawData[FMP_ID],RawData[Post-Project Damage $])</f>
        <v>0</v>
      </c>
      <c r="AS110">
        <f>_xlfn.XLOOKUP(FMP_Ranking[[#This Row],[FMP ID]],RawData[FMP_ID],RawData[Flood Damage Reduction])</f>
        <v>0</v>
      </c>
      <c r="AT110" s="252">
        <f>_xlfn.XLOOKUP(FMP_Ranking[[#This Row],[FMP ID]],RawData[FMP_ID],RawData[Score 4])</f>
        <v>0</v>
      </c>
      <c r="AU110">
        <f>_xlfn.XLOOKUP(FMP_Ranking[[#This Row],[FMP ID]],RawData[FMP_ID],RawData['# of Critical Faciliites Removed from 1% Annual Chance FP])</f>
        <v>0</v>
      </c>
      <c r="AV110">
        <f>_xlfn.XLOOKUP(FMP_Ranking[[#This Row],[FMP ID]],RawData[FMP_ID],RawData[Reduction in Critical Facilities Flood Risk])</f>
        <v>0</v>
      </c>
      <c r="AW110">
        <f>_xlfn.XLOOKUP(FMP_Ranking[[#This Row],[FMP ID]],RawData[FMP_ID],RawData[Score 5])</f>
        <v>0</v>
      </c>
      <c r="AX110" s="250">
        <f>_xlfn.XLOOKUP(FMP_Ranking[[#This Row],[FMP ID]],RawData[FMP_ID],RawData[Adjusted Injurt Risk (%)])</f>
        <v>0</v>
      </c>
      <c r="AY110">
        <f>_xlfn.XLOOKUP(FMP_Ranking[[#This Row],[FMP ID]],RawData[FMP_ID],RawData[Life and Safety Ranking (Injury/Loss of Life)2])</f>
        <v>0</v>
      </c>
      <c r="AZ110" s="252">
        <f>_xlfn.XLOOKUP(FMP_Ranking[[#This Row],[FMP ID]],RawData[FMP_ID],RawData[Score 6])</f>
        <v>0</v>
      </c>
      <c r="BA110">
        <f>_xlfn.XLOOKUP(FMP_Ranking[[#This Row],[FMP ID]],RawData[FMP_ID],RawData[Water Supply Benefit in Acre-Feet])</f>
        <v>0</v>
      </c>
      <c r="BB110">
        <f>_xlfn.XLOOKUP(FMP_Ranking[[#This Row],[FMP ID]],RawData[FMP_ID],RawData[SourceID])</f>
        <v>0</v>
      </c>
      <c r="BC110">
        <f>_xlfn.XLOOKUP(FMP_Ranking[[#This Row],[FMP ID]],RawData[FMP_ID],RawData[WMS_ID])</f>
        <v>0</v>
      </c>
      <c r="BD110">
        <f>_xlfn.XLOOKUP(FMP_Ranking[[#This Row],[FMP ID]],RawData[FMP_ID],RawData[Water Supply Yield Ranking])</f>
        <v>0</v>
      </c>
      <c r="BE110">
        <f>_xlfn.XLOOKUP(FMP_Ranking[[#This Row],[FMP ID]],RawData[FMP_ID],RawData[Score 7])</f>
        <v>0</v>
      </c>
      <c r="BF110" s="250">
        <f>_xlfn.XLOOKUP(FMP_Ranking[[#This Row],[FMP ID]],RawData[FMP_ID],RawData[SVI])</f>
        <v>0.27000001072883612</v>
      </c>
      <c r="BG110">
        <f>_xlfn.XLOOKUP(FMP_Ranking[[#This Row],[FMP ID]],RawData[FMP_ID],RawData[Social Vulnerability Ranking])</f>
        <v>0</v>
      </c>
      <c r="BH110" s="252">
        <f>_xlfn.XLOOKUP(FMP_Ranking[[#This Row],[FMP ID]],RawData[FMP_ID],RawData[Score 8])</f>
        <v>0</v>
      </c>
      <c r="BI110">
        <f>_xlfn.XLOOKUP(FMP_Ranking[[#This Row],[FMP ID]],RawData[FMP_ID],RawData[% Nature Based Solution by Cost])</f>
        <v>0</v>
      </c>
      <c r="BJ110">
        <f>_xlfn.XLOOKUP(FMP_Ranking[[#This Row],[FMP ID]],RawData[FMP_ID],RawData[Nature-Based Solutions Ranking])</f>
        <v>0</v>
      </c>
      <c r="BK110">
        <f>_xlfn.XLOOKUP(FMP_Ranking[[#This Row],[FMP ID]],RawData[FMP_ID],RawData[Score 9])</f>
        <v>0</v>
      </c>
      <c r="BL110" s="250">
        <f>_xlfn.XLOOKUP(FMP_Ranking[[#This Row],[FMP ID]],RawData[FMP_ID],RawData[Multiple Benefits Description])</f>
        <v>0</v>
      </c>
      <c r="BM110">
        <f>_xlfn.XLOOKUP(FMP_Ranking[[#This Row],[FMP ID]],RawData[FMP_ID],RawData[Multiple Benefit Ranking])</f>
        <v>0</v>
      </c>
      <c r="BN110" s="252">
        <f>_xlfn.XLOOKUP(FMP_Ranking[[#This Row],[FMP ID]],RawData[FMP_ID],RawData[Score 10])</f>
        <v>0</v>
      </c>
      <c r="BO110">
        <f>_xlfn.XLOOKUP(FMP_Ranking[[#This Row],[FMP ID]],RawData[FMP_ID],RawData[O&amp;M Cost (Annual)])</f>
        <v>0</v>
      </c>
      <c r="BP110">
        <f>_xlfn.XLOOKUP(FMP_Ranking[[#This Row],[FMP ID]],RawData[FMP_ID],RawData[Operations and Maintenance Ranking])</f>
        <v>0</v>
      </c>
      <c r="BQ110">
        <f>_xlfn.XLOOKUP(FMP_Ranking[[#This Row],[FMP ID]],RawData[FMP_ID],RawData[Score 11])</f>
        <v>0</v>
      </c>
      <c r="BR110" s="250">
        <f>_xlfn.XLOOKUP(FMP_Ranking[[#This Row],[FMP ID]],RawData[FMP_ID],RawData[Administrative, Regulatory and Other Obstacle Ranking])</f>
        <v>0</v>
      </c>
      <c r="BS110" s="252">
        <f>_xlfn.XLOOKUP(FMP_Ranking[[#This Row],[FMP ID]],RawData[FMP_ID],RawData[Score 12])</f>
        <v>0</v>
      </c>
      <c r="BT110">
        <f>_xlfn.XLOOKUP(FMP_Ranking[[#This Row],[FMP ID]],RawData[FMP_ID],RawData[Environmental Benefit Ranking])</f>
        <v>0</v>
      </c>
      <c r="BU110">
        <f>_xlfn.XLOOKUP(FMP_Ranking[[#This Row],[FMP ID]],RawData[FMP_ID],RawData[Score 13])</f>
        <v>0</v>
      </c>
      <c r="BV110" s="250">
        <f>_xlfn.XLOOKUP(FMP_Ranking[[#This Row],[FMP ID]],RawData[FMP_ID],RawData[Environmental Impact Ranking])</f>
        <v>0</v>
      </c>
      <c r="BW110" s="252">
        <f>_xlfn.XLOOKUP(FMP_Ranking[[#This Row],[FMP ID]],RawData[FMP_ID],RawData[Score 14])</f>
        <v>0</v>
      </c>
      <c r="BX110">
        <f>_xlfn.XLOOKUP(FMP_Ranking[[#This Row],[FMP ID]],RawData[FMP_ID],RawData[Traffic Count for LWC Project])</f>
        <v>0</v>
      </c>
      <c r="BY110">
        <f>_xlfn.XLOOKUP(FMP_Ranking[[#This Row],[FMP ID]],RawData[FMP_ID],RawData[Mobility Ranking])</f>
        <v>0</v>
      </c>
      <c r="BZ110">
        <f>_xlfn.XLOOKUP(FMP_Ranking[[#This Row],[FMP ID]],RawData[FMP_ID],RawData[Score 15])</f>
        <v>0</v>
      </c>
      <c r="CA110" s="250"/>
      <c r="CB11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10.001804469930489</v>
      </c>
      <c r="CC110" s="263">
        <f>_xlfn.RANK.EQ(FMP_Ranking[[#This Row],[Weighted Score Based on Normalized Reported Factors]],FMP_Ranking[Weighted Score Based on Normalized Reported Factors],0)</f>
        <v>31</v>
      </c>
      <c r="CD11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1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10">
        <f>_xlfn.RANK.EQ(FMP_Ranking[[#This Row],[Project Details Weighted Score]],FMP_Ranking[Project Details Weighted Score],0)</f>
        <v>164</v>
      </c>
      <c r="CG110" s="262">
        <f>FMP_Ranking[[#This Row],[Project Details Weighted Score]]+FMP_Ranking[[#This Row],[Weighted Score Based on Normalized Reported Factors]]</f>
        <v>10.001804469930489</v>
      </c>
      <c r="CH110" s="245">
        <f>_xlfn.RANK.EQ(FMP_Ranking[[#This Row],[Total Score]],FMP_Ranking[Total Score],0)</f>
        <v>104</v>
      </c>
      <c r="CI11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10.001804469930489</v>
      </c>
      <c r="CJ110" s="239"/>
      <c r="CK110" s="239"/>
      <c r="CT110"/>
    </row>
    <row r="111" spans="1:98" ht="12" customHeight="1" x14ac:dyDescent="0.25">
      <c r="A111" t="s">
        <v>1966</v>
      </c>
      <c r="B111">
        <f>_xlfn.XLOOKUP(FMP_Ranking[[#This Row],[FMP ID]],RawData[FMP_ID],RawData[RFPG_NUM])</f>
        <v>14</v>
      </c>
      <c r="C111" t="str">
        <f>_xlfn.XLOOKUP(FMP_Ranking[[#This Row],[FMP ID]],RawData[FMP_ID],RawData[FMP_NAME])</f>
        <v>EA10A</v>
      </c>
      <c r="D111" t="str">
        <f>_xlfn.XLOOKUP(FMP_Ranking[[#This Row],[FMP ID]],RawData[FMP_ID],RawData[FMP_DESCR])</f>
        <v>Build sediment/detention basin upstream of Paseo del Este Drive</v>
      </c>
      <c r="E111" s="247">
        <f>_xlfn.XLOOKUP(FMP_Ranking[[#This Row],[FMP ID]],RawData[FMP_ID],RawData[FMP_COST])</f>
        <v>9647000</v>
      </c>
      <c r="F111" s="344" t="str">
        <f>_xlfn.XLOOKUP(FMP_Ranking[[#This Row],[FMP ID]],RawData[FMP_ID],RawData[EMER_NEED])</f>
        <v>No</v>
      </c>
      <c r="G111" s="252">
        <f>IF(FMP_Ranking[[#This Row],[Emergency Need Raw]]="Yes",10,0)</f>
        <v>0</v>
      </c>
      <c r="H111" s="245">
        <f>_xlfn.XLOOKUP(FMP_Ranking[[#This Row],[FMP ID]],RawData[FMP_ID],RawData[STRUCT_100])</f>
        <v>17</v>
      </c>
      <c r="I111" s="245">
        <f>_xlfn.XLOOKUP(FMP_Ranking[[#This Row],[FMP ID]],RawData[FMP_ID],RawData[RES_STRUCT100])</f>
        <v>6</v>
      </c>
      <c r="J111">
        <f>_xlfn.XLOOKUP(FMP_Ranking[[#This Row],[FMP ID]],RawData[FMP_ID],RawData[POP100])</f>
        <v>287</v>
      </c>
      <c r="K111" s="245">
        <f>_xlfn.XLOOKUP(FMP_Ranking[[#This Row],[FMP ID]],RawData[FMP_ID],RawData[CRITFAC100])</f>
        <v>0</v>
      </c>
      <c r="L111">
        <f>_xlfn.XLOOKUP(FMP_Ranking[[#This Row],[FMP ID]],RawData[FMP_ID],RawData[LWC])</f>
        <v>10</v>
      </c>
      <c r="M111" s="245">
        <f>_xlfn.XLOOKUP(FMP_Ranking[[#This Row],[FMP ID]],RawData[FMP_ID],RawData[ROADCLS])</f>
        <v>23</v>
      </c>
      <c r="N111">
        <f>_xlfn.XLOOKUP(FMP_Ranking[[#This Row],[FMP ID]],RawData[FMP_ID],RawData[ROAD_MILES100])</f>
        <v>4.320000171661377</v>
      </c>
      <c r="O111" s="245">
        <f>_xlfn.XLOOKUP(FMP_Ranking[[#This Row],[FMP ID]],RawData[FMP_ID],RawData[FARMACRE100])</f>
        <v>331.54299926757813</v>
      </c>
      <c r="P111">
        <f>_xlfn.XLOOKUP(FMP_Ranking[[#This Row],[FMP ID]],RawData[FMP_ID],RawData[REDSTRUCT100])</f>
        <v>11</v>
      </c>
      <c r="Q111" s="245">
        <f>_xlfn.XLOOKUP(FMP_Ranking[[#This Row],[FMP ID]],RawData[FMP_ID],RawData[REMSTRC100])</f>
        <v>1</v>
      </c>
      <c r="R111" s="258">
        <f>IF(FMP_Ranking[[#This Row],[Structures 100 Raw]]=0,0,(IF(FMP_Ranking[[#This Row],[Removed Structures 100 Raw]]&gt;FMP_Ranking[[#This Row],[Structures 100 Raw]],100,FMP_Ranking[[#This Row],[Removed Structures 100 Raw]]/FMP_Ranking[[#This Row],[Structures 100 Raw]]*100)))</f>
        <v>5.8823529411764701</v>
      </c>
      <c r="S111" s="245">
        <f>_xlfn.XLOOKUP(FMP_Ranking[[#This Row],[FMP ID]],RawData[FMP_ID],RawData[REMRESSTRC100])</f>
        <v>1</v>
      </c>
      <c r="T111" s="245">
        <f>_xlfn.XLOOKUP(FMP_Ranking[[#This Row],[FMP ID]],RawData[FMP_ID],RawData[REMPOP100])</f>
        <v>3</v>
      </c>
      <c r="U111">
        <f>_xlfn.XLOOKUP(FMP_Ranking[[#This Row],[FMP ID]],RawData[FMP_ID],RawData[REMCRITFAC100])</f>
        <v>0</v>
      </c>
      <c r="V111" s="245">
        <f>_xlfn.XLOOKUP(FMP_Ranking[[#This Row],[FMP ID]],RawData[FMP_ID],RawData[REMLWC100])</f>
        <v>0</v>
      </c>
      <c r="W111" s="245">
        <f>_xlfn.XLOOKUP(FMP_Ranking[[#This Row],[FMP ID]],RawData[FMP_ID],RawData[REMROADCLS])</f>
        <v>0</v>
      </c>
      <c r="X111">
        <f>_xlfn.XLOOKUP(FMP_Ranking[[#This Row],[FMP ID]],RawData[FMP_ID],RawData[REMRDLEN100])</f>
        <v>0</v>
      </c>
      <c r="Y111" s="245">
        <f>_xlfn.XLOOKUP(FMP_Ranking[[#This Row],[FMP ID]],RawData[FMP_ID],RawData[REMFRMACRE100])</f>
        <v>0</v>
      </c>
      <c r="Z111" s="255">
        <f>_xlfn.XLOOKUP(FMP_Ranking[[#This Row],[FMP ID]],RawData[FMP_ID],RawData[COSTSTRUCT])</f>
        <v>9647000</v>
      </c>
      <c r="AA111">
        <f>_xlfn.XLOOKUP(FMP_Ranking[[#This Row],[FMP ID]],RawData[FMP_ID],RawData[NATURE])</f>
        <v>0</v>
      </c>
      <c r="AB111" s="250">
        <f>_xlfn.XLOOKUP(FMP_Ranking[[#This Row],[FMP ID]],RawData[FMP_ID],RawData[BC_RATIO])</f>
        <v>0</v>
      </c>
      <c r="AC111">
        <f>IF(FMP_Ranking[[#This Row],[BCA Raw]]&gt;1,1,0)</f>
        <v>0</v>
      </c>
      <c r="AD111" s="250" t="str">
        <f>_xlfn.XLOOKUP(FMP_Ranking[[#This Row],[FMP ID]],RawData[FMP_ID],RawData[WATER_SUP])</f>
        <v>No</v>
      </c>
      <c r="AE111" s="257">
        <f>IF(FMP_Ranking[[#This Row],[Water Supply Raw]]="Yes",1,0)</f>
        <v>0</v>
      </c>
      <c r="AF111">
        <f>_xlfn.XLOOKUP(FMP_Ranking[[#This Row],[FMP ID]],RawData[FMP_ID],RawData[Average Flood Depth (100yr)])</f>
        <v>1.1469999551773069</v>
      </c>
      <c r="AG111" s="346" t="str">
        <f>_xlfn.XLOOKUP(FMP_Ranking[[#This Row],[FMP ID]],RawData[FMP_ID],RawData[PREPROJLOS])</f>
        <v>&lt;1% annual chance</v>
      </c>
      <c r="AH111">
        <f>_xlfn.XLOOKUP(FMP_Ranking[[#This Row],[FMP ID]],RawData[FMP_ID],RawData[Score 1])</f>
        <v>6</v>
      </c>
      <c r="AI111" s="250">
        <f>_xlfn.XLOOKUP(FMP_Ranking[[#This Row],[FMP ID]],RawData[FMP_ID],RawData[Community Population Served])</f>
        <v>713121</v>
      </c>
      <c r="AJ111">
        <f>_xlfn.XLOOKUP(FMP_Ranking[[#This Row],[FMP ID]],RawData[FMP_ID],RawData[Flood Plain Population])</f>
        <v>287</v>
      </c>
      <c r="AK111" s="346" t="str">
        <f>_xlfn.XLOOKUP(FMP_Ranking[[#This Row],[FMP ID]],RawData[FMP_ID],RawData[Severity Ranking: Community Need (% Population)])</f>
        <v>&lt;25% of project community affected</v>
      </c>
      <c r="AL111" s="252">
        <f>_xlfn.XLOOKUP(FMP_Ranking[[#This Row],[FMP ID]],RawData[FMP_ID],RawData[Score 2])</f>
        <v>1</v>
      </c>
      <c r="AM111">
        <f>_xlfn.XLOOKUP(FMP_Ranking[[#This Row],[FMP ID]],RawData[FMP_ID],RawData['# of Structures Removed from 1% Annual Chance FP])</f>
        <v>1</v>
      </c>
      <c r="AN111" t="str">
        <f>_xlfn.XLOOKUP(FMP_Ranking[[#This Row],[FMP ID]],RawData[FMP_ID],RawData[Flood Risk Reduction])</f>
        <v>Reduced risk to &lt;10% of structures in floodplain</v>
      </c>
      <c r="AO111">
        <f>_xlfn.XLOOKUP(FMP_Ranking[[#This Row],[FMP ID]],RawData[FMP_ID],RawData[[Score 3 ]])</f>
        <v>1</v>
      </c>
      <c r="AP111" s="250">
        <f>_xlfn.XLOOKUP(FMP_Ranking[[#This Row],[FMP ID]],RawData[FMP_ID],RawData['# of Structures with Reduced 1% Annual Chance Flood Risk])</f>
        <v>8</v>
      </c>
      <c r="AQ111">
        <f>_xlfn.XLOOKUP(FMP_Ranking[[#This Row],[FMP ID]],RawData[FMP_ID],RawData[Pre-Project Damage $])</f>
        <v>214923.3125</v>
      </c>
      <c r="AR111">
        <f>_xlfn.XLOOKUP(FMP_Ranking[[#This Row],[FMP ID]],RawData[FMP_ID],RawData[Post-Project Damage $])</f>
        <v>121861.34375</v>
      </c>
      <c r="AS111" t="str">
        <f>_xlfn.XLOOKUP(FMP_Ranking[[#This Row],[FMP ID]],RawData[FMP_ID],RawData[Flood Damage Reduction])</f>
        <v>Flood Damage Reduction &gt; 25%</v>
      </c>
      <c r="AT111" s="252">
        <f>_xlfn.XLOOKUP(FMP_Ranking[[#This Row],[FMP ID]],RawData[FMP_ID],RawData[Score 4])</f>
        <v>4</v>
      </c>
      <c r="AU111">
        <f>_xlfn.XLOOKUP(FMP_Ranking[[#This Row],[FMP ID]],RawData[FMP_ID],RawData['# of Critical Faciliites Removed from 1% Annual Chance FP])</f>
        <v>0</v>
      </c>
      <c r="AV111">
        <f>_xlfn.XLOOKUP(FMP_Ranking[[#This Row],[FMP ID]],RawData[FMP_ID],RawData[Reduction in Critical Facilities Flood Risk])</f>
        <v>0</v>
      </c>
      <c r="AW111">
        <f>_xlfn.XLOOKUP(FMP_Ranking[[#This Row],[FMP ID]],RawData[FMP_ID],RawData[Score 5])</f>
        <v>0</v>
      </c>
      <c r="AX111" s="250">
        <f>_xlfn.XLOOKUP(FMP_Ranking[[#This Row],[FMP ID]],RawData[FMP_ID],RawData[Adjusted Injurt Risk (%)])</f>
        <v>2.6323671340942378</v>
      </c>
      <c r="AY111" t="str">
        <f>_xlfn.XLOOKUP(FMP_Ranking[[#This Row],[FMP ID]],RawData[FMP_ID],RawData[Life and Safety Ranking (Injury/Loss of Life)2])</f>
        <v>Life/injury risk percentage &lt;20%</v>
      </c>
      <c r="AZ111" s="252">
        <f>_xlfn.XLOOKUP(FMP_Ranking[[#This Row],[FMP ID]],RawData[FMP_ID],RawData[Score 6])</f>
        <v>0</v>
      </c>
      <c r="BA111">
        <f>_xlfn.XLOOKUP(FMP_Ranking[[#This Row],[FMP ID]],RawData[FMP_ID],RawData[Water Supply Benefit in Acre-Feet])</f>
        <v>0</v>
      </c>
      <c r="BB111">
        <f>_xlfn.XLOOKUP(FMP_Ranking[[#This Row],[FMP ID]],RawData[FMP_ID],RawData[SourceID])</f>
        <v>0</v>
      </c>
      <c r="BC111">
        <f>_xlfn.XLOOKUP(FMP_Ranking[[#This Row],[FMP ID]],RawData[FMP_ID],RawData[WMS_ID])</f>
        <v>0</v>
      </c>
      <c r="BD111" t="str">
        <f>_xlfn.XLOOKUP(FMP_Ranking[[#This Row],[FMP ID]],RawData[FMP_ID],RawData[Water Supply Yield Ranking])</f>
        <v>No impact on water supply</v>
      </c>
      <c r="BE111">
        <f>_xlfn.XLOOKUP(FMP_Ranking[[#This Row],[FMP ID]],RawData[FMP_ID],RawData[Score 7])</f>
        <v>0</v>
      </c>
      <c r="BF111" s="250">
        <f>_xlfn.XLOOKUP(FMP_Ranking[[#This Row],[FMP ID]],RawData[FMP_ID],RawData[SVI])</f>
        <v>0.64399999380111694</v>
      </c>
      <c r="BG111" t="str">
        <f>_xlfn.XLOOKUP(FMP_Ranking[[#This Row],[FMP ID]],RawData[FMP_ID],RawData[Social Vulnerability Ranking])</f>
        <v>SVI between 0.5-0.75 (moderate to high vulnerability)</v>
      </c>
      <c r="BH111" s="252">
        <f>_xlfn.XLOOKUP(FMP_Ranking[[#This Row],[FMP ID]],RawData[FMP_ID],RawData[Score 8])</f>
        <v>7</v>
      </c>
      <c r="BI111">
        <f>_xlfn.XLOOKUP(FMP_Ranking[[#This Row],[FMP ID]],RawData[FMP_ID],RawData[% Nature Based Solution by Cost])</f>
        <v>0</v>
      </c>
      <c r="BJ111">
        <f>_xlfn.XLOOKUP(FMP_Ranking[[#This Row],[FMP ID]],RawData[FMP_ID],RawData[Nature-Based Solutions Ranking])</f>
        <v>0</v>
      </c>
      <c r="BK111">
        <f>_xlfn.XLOOKUP(FMP_Ranking[[#This Row],[FMP ID]],RawData[FMP_ID],RawData[Score 9])</f>
        <v>0</v>
      </c>
      <c r="BL111" s="250">
        <f>_xlfn.XLOOKUP(FMP_Ranking[[#This Row],[FMP ID]],RawData[FMP_ID],RawData[Multiple Benefits Description])</f>
        <v>0</v>
      </c>
      <c r="BM111" t="str">
        <f>_xlfn.XLOOKUP(FMP_Ranking[[#This Row],[FMP ID]],RawData[FMP_ID],RawData[Multiple Benefit Ranking])</f>
        <v>Project delivers benefits in only 1 wider benefit category</v>
      </c>
      <c r="BN111" s="252">
        <f>_xlfn.XLOOKUP(FMP_Ranking[[#This Row],[FMP ID]],RawData[FMP_ID],RawData[Score 10])</f>
        <v>1</v>
      </c>
      <c r="BO111">
        <f>_xlfn.XLOOKUP(FMP_Ranking[[#This Row],[FMP ID]],RawData[FMP_ID],RawData[O&amp;M Cost (Annual)])</f>
        <v>10000</v>
      </c>
      <c r="BP111" t="str">
        <f>_xlfn.XLOOKUP(FMP_Ranking[[#This Row],[FMP ID]],RawData[FMP_ID],RawData[Operations and Maintenance Ranking])</f>
        <v>Project requires regular, ongoing operation and maintenance; and/or O&amp;M requirements are well defined (Regular)</v>
      </c>
      <c r="BQ111">
        <f>_xlfn.XLOOKUP(FMP_Ranking[[#This Row],[FMP ID]],RawData[FMP_ID],RawData[Score 11])</f>
        <v>7</v>
      </c>
      <c r="BR111" s="250" t="str">
        <f>_xlfn.XLOOKUP(FMP_Ranking[[#This Row],[FMP ID]],RawData[FMP_ID],RawData[Administrative, Regulatory and Other Obstacle Ranking])</f>
        <v>Project has a typical number of administrative, regulatory and limitations / requirements</v>
      </c>
      <c r="BS111" s="252">
        <f>_xlfn.XLOOKUP(FMP_Ranking[[#This Row],[FMP ID]],RawData[FMP_ID],RawData[Score 12])</f>
        <v>6</v>
      </c>
      <c r="BT111" t="str">
        <f>_xlfn.XLOOKUP(FMP_Ranking[[#This Row],[FMP ID]],RawData[FMP_ID],RawData[Environmental Benefit Ranking])</f>
        <v xml:space="preserve">Project will deliver a moderate level of environmental benefits (benefits in 2-3 categories) </v>
      </c>
      <c r="BU111">
        <f>_xlfn.XLOOKUP(FMP_Ranking[[#This Row],[FMP ID]],RawData[FMP_ID],RawData[Score 13])</f>
        <v>6</v>
      </c>
      <c r="BV111" s="250" t="str">
        <f>_xlfn.XLOOKUP(FMP_Ranking[[#This Row],[FMP ID]],RawData[FMP_ID],RawData[Environmental Impact Ranking])</f>
        <v xml:space="preserve">Project will have adverse environmental impacts in 1 environmental category </v>
      </c>
      <c r="BW111" s="252">
        <f>_xlfn.XLOOKUP(FMP_Ranking[[#This Row],[FMP ID]],RawData[FMP_ID],RawData[Score 14])</f>
        <v>6</v>
      </c>
      <c r="BX111">
        <f>_xlfn.XLOOKUP(FMP_Ranking[[#This Row],[FMP ID]],RawData[FMP_ID],RawData[Traffic Count for LWC Project])</f>
        <v>0</v>
      </c>
      <c r="BY111" t="str">
        <f>_xlfn.XLOOKUP(FMP_Ranking[[#This Row],[FMP ID]],RawData[FMP_ID],RawData[Mobility Ranking])</f>
        <v>Project provides no change to major, minor, or emergency access routes in the project area.</v>
      </c>
      <c r="BZ111">
        <f>_xlfn.XLOOKUP(FMP_Ranking[[#This Row],[FMP ID]],RawData[FMP_ID],RawData[Score 15])</f>
        <v>0</v>
      </c>
      <c r="CA111" s="250"/>
      <c r="CB11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0.59978678160320587</v>
      </c>
      <c r="CC111" s="263">
        <f>_xlfn.RANK.EQ(FMP_Ranking[[#This Row],[Weighted Score Based on Normalized Reported Factors]],FMP_Ranking[Weighted Score Based on Normalized Reported Factors],0)</f>
        <v>135</v>
      </c>
      <c r="CD11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45</v>
      </c>
      <c r="CE11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9.2500000000000018</v>
      </c>
      <c r="CF111">
        <f>_xlfn.RANK.EQ(FMP_Ranking[[#This Row],[Project Details Weighted Score]],FMP_Ranking[Project Details Weighted Score],0)</f>
        <v>85</v>
      </c>
      <c r="CG111" s="262">
        <f>FMP_Ranking[[#This Row],[Project Details Weighted Score]]+FMP_Ranking[[#This Row],[Weighted Score Based on Normalized Reported Factors]]</f>
        <v>9.849786781603207</v>
      </c>
      <c r="CH111" s="245">
        <f>_xlfn.RANK.EQ(FMP_Ranking[[#This Row],[Total Score]],FMP_Ranking[Total Score],0)</f>
        <v>105</v>
      </c>
      <c r="CI11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0.59978678160320587</v>
      </c>
      <c r="CJ111" s="239"/>
      <c r="CK111" s="239"/>
      <c r="CT111"/>
    </row>
    <row r="112" spans="1:98" ht="12" customHeight="1" x14ac:dyDescent="0.25">
      <c r="A112" t="s">
        <v>1088</v>
      </c>
      <c r="B112">
        <f>_xlfn.XLOOKUP(FMP_Ranking[[#This Row],[FMP ID]],RawData[FMP_ID],RawData[RFPG_NUM])</f>
        <v>8</v>
      </c>
      <c r="C112" t="str">
        <f>_xlfn.XLOOKUP(FMP_Ranking[[#This Row],[FMP ID]],RawData[FMP_ID],RawData[FMP_NAME])</f>
        <v>Dry Creek Channel Improvements</v>
      </c>
      <c r="D112" t="str">
        <f>_xlfn.XLOOKUP(FMP_Ranking[[#This Row],[FMP ID]],RawData[FMP_ID],RawData[FMP_DESCR])</f>
        <v>Channel improvements and re-configurations at several key locations.</v>
      </c>
      <c r="E112" s="247">
        <f>_xlfn.XLOOKUP(FMP_Ranking[[#This Row],[FMP ID]],RawData[FMP_ID],RawData[FMP_COST])</f>
        <v>133315000</v>
      </c>
      <c r="F112" s="344" t="str">
        <f>_xlfn.XLOOKUP(FMP_Ranking[[#This Row],[FMP ID]],RawData[FMP_ID],RawData[EMER_NEED])</f>
        <v>Yes</v>
      </c>
      <c r="G112" s="252">
        <f>IF(FMP_Ranking[[#This Row],[Emergency Need Raw]]="Yes",10,0)</f>
        <v>10</v>
      </c>
      <c r="H112" s="245">
        <f>_xlfn.XLOOKUP(FMP_Ranking[[#This Row],[FMP ID]],RawData[FMP_ID],RawData[STRUCT_100])</f>
        <v>635</v>
      </c>
      <c r="I112" s="245">
        <f>_xlfn.XLOOKUP(FMP_Ranking[[#This Row],[FMP ID]],RawData[FMP_ID],RawData[RES_STRUCT100])</f>
        <v>491</v>
      </c>
      <c r="J112">
        <f>_xlfn.XLOOKUP(FMP_Ranking[[#This Row],[FMP ID]],RawData[FMP_ID],RawData[POP100])</f>
        <v>738</v>
      </c>
      <c r="K112" s="245">
        <f>_xlfn.XLOOKUP(FMP_Ranking[[#This Row],[FMP ID]],RawData[FMP_ID],RawData[CRITFAC100])</f>
        <v>0</v>
      </c>
      <c r="L112">
        <f>_xlfn.XLOOKUP(FMP_Ranking[[#This Row],[FMP ID]],RawData[FMP_ID],RawData[LWC])</f>
        <v>0</v>
      </c>
      <c r="M112" s="245">
        <f>_xlfn.XLOOKUP(FMP_Ranking[[#This Row],[FMP ID]],RawData[FMP_ID],RawData[ROADCLS])</f>
        <v>0</v>
      </c>
      <c r="N112">
        <f>_xlfn.XLOOKUP(FMP_Ranking[[#This Row],[FMP ID]],RawData[FMP_ID],RawData[ROAD_MILES100])</f>
        <v>14.30000019073486</v>
      </c>
      <c r="O112" s="245">
        <f>_xlfn.XLOOKUP(FMP_Ranking[[#This Row],[FMP ID]],RawData[FMP_ID],RawData[FARMACRE100])</f>
        <v>2599.800048828125</v>
      </c>
      <c r="P112">
        <f>_xlfn.XLOOKUP(FMP_Ranking[[#This Row],[FMP ID]],RawData[FMP_ID],RawData[REDSTRUCT100])</f>
        <v>126</v>
      </c>
      <c r="Q112" s="245">
        <f>_xlfn.XLOOKUP(FMP_Ranking[[#This Row],[FMP ID]],RawData[FMP_ID],RawData[REMSTRC100])</f>
        <v>509</v>
      </c>
      <c r="R112" s="258">
        <f>IF(FMP_Ranking[[#This Row],[Structures 100 Raw]]=0,0,(IF(FMP_Ranking[[#This Row],[Removed Structures 100 Raw]]&gt;FMP_Ranking[[#This Row],[Structures 100 Raw]],100,FMP_Ranking[[#This Row],[Removed Structures 100 Raw]]/FMP_Ranking[[#This Row],[Structures 100 Raw]]*100)))</f>
        <v>80.157480314960623</v>
      </c>
      <c r="S112" s="245">
        <f>_xlfn.XLOOKUP(FMP_Ranking[[#This Row],[FMP ID]],RawData[FMP_ID],RawData[REMRESSTRC100])</f>
        <v>381</v>
      </c>
      <c r="T112" s="245">
        <f>_xlfn.XLOOKUP(FMP_Ranking[[#This Row],[FMP ID]],RawData[FMP_ID],RawData[REMPOP100])</f>
        <v>661</v>
      </c>
      <c r="U112">
        <f>_xlfn.XLOOKUP(FMP_Ranking[[#This Row],[FMP ID]],RawData[FMP_ID],RawData[REMCRITFAC100])</f>
        <v>0</v>
      </c>
      <c r="V112" s="245">
        <f>_xlfn.XLOOKUP(FMP_Ranking[[#This Row],[FMP ID]],RawData[FMP_ID],RawData[REMLWC100])</f>
        <v>0</v>
      </c>
      <c r="W112" s="245">
        <f>_xlfn.XLOOKUP(FMP_Ranking[[#This Row],[FMP ID]],RawData[FMP_ID],RawData[REMROADCLS])</f>
        <v>0</v>
      </c>
      <c r="X112">
        <f>_xlfn.XLOOKUP(FMP_Ranking[[#This Row],[FMP ID]],RawData[FMP_ID],RawData[REMRDLEN100])</f>
        <v>13</v>
      </c>
      <c r="Y112" s="245">
        <f>_xlfn.XLOOKUP(FMP_Ranking[[#This Row],[FMP ID]],RawData[FMP_ID],RawData[REMFRMACRE100])</f>
        <v>2063.89990234375</v>
      </c>
      <c r="Z112" s="255">
        <f>_xlfn.XLOOKUP(FMP_Ranking[[#This Row],[FMP ID]],RawData[FMP_ID],RawData[COSTSTRUCT])</f>
        <v>262000</v>
      </c>
      <c r="AA112">
        <f>_xlfn.XLOOKUP(FMP_Ranking[[#This Row],[FMP ID]],RawData[FMP_ID],RawData[NATURE])</f>
        <v>0</v>
      </c>
      <c r="AB112" s="250">
        <f>_xlfn.XLOOKUP(FMP_Ranking[[#This Row],[FMP ID]],RawData[FMP_ID],RawData[BC_RATIO])</f>
        <v>4.6000000089406967E-2</v>
      </c>
      <c r="AC112">
        <f>IF(FMP_Ranking[[#This Row],[BCA Raw]]&gt;1,1,0)</f>
        <v>0</v>
      </c>
      <c r="AD112" s="250" t="str">
        <f>_xlfn.XLOOKUP(FMP_Ranking[[#This Row],[FMP ID]],RawData[FMP_ID],RawData[WATER_SUP])</f>
        <v>No</v>
      </c>
      <c r="AE112" s="257">
        <f>IF(FMP_Ranking[[#This Row],[Water Supply Raw]]="Yes",1,0)</f>
        <v>0</v>
      </c>
      <c r="AF112">
        <f>_xlfn.XLOOKUP(FMP_Ranking[[#This Row],[FMP ID]],RawData[FMP_ID],RawData[Average Flood Depth (100yr)])</f>
        <v>0</v>
      </c>
      <c r="AG112" s="346" t="str">
        <f>_xlfn.XLOOKUP(FMP_Ranking[[#This Row],[FMP ID]],RawData[FMP_ID],RawData[PREPROJLOS])</f>
        <v xml:space="preserve"> 2-year</v>
      </c>
      <c r="AH112">
        <f>_xlfn.XLOOKUP(FMP_Ranking[[#This Row],[FMP ID]],RawData[FMP_ID],RawData[Score 1])</f>
        <v>0</v>
      </c>
      <c r="AI112" s="250">
        <f>_xlfn.XLOOKUP(FMP_Ranking[[#This Row],[FMP ID]],RawData[FMP_ID],RawData[Community Population Served])</f>
        <v>0</v>
      </c>
      <c r="AJ112">
        <f>_xlfn.XLOOKUP(FMP_Ranking[[#This Row],[FMP ID]],RawData[FMP_ID],RawData[Flood Plain Population])</f>
        <v>0</v>
      </c>
      <c r="AK112" s="346">
        <f>_xlfn.XLOOKUP(FMP_Ranking[[#This Row],[FMP ID]],RawData[FMP_ID],RawData[Severity Ranking: Community Need (% Population)])</f>
        <v>0</v>
      </c>
      <c r="AL112" s="252">
        <f>_xlfn.XLOOKUP(FMP_Ranking[[#This Row],[FMP ID]],RawData[FMP_ID],RawData[Score 2])</f>
        <v>0</v>
      </c>
      <c r="AM112">
        <f>_xlfn.XLOOKUP(FMP_Ranking[[#This Row],[FMP ID]],RawData[FMP_ID],RawData['# of Structures Removed from 1% Annual Chance FP])</f>
        <v>0</v>
      </c>
      <c r="AN112">
        <f>_xlfn.XLOOKUP(FMP_Ranking[[#This Row],[FMP ID]],RawData[FMP_ID],RawData[Flood Risk Reduction])</f>
        <v>0</v>
      </c>
      <c r="AO112">
        <f>_xlfn.XLOOKUP(FMP_Ranking[[#This Row],[FMP ID]],RawData[FMP_ID],RawData[[Score 3 ]])</f>
        <v>0</v>
      </c>
      <c r="AP112" s="250">
        <f>_xlfn.XLOOKUP(FMP_Ranking[[#This Row],[FMP ID]],RawData[FMP_ID],RawData['# of Structures with Reduced 1% Annual Chance Flood Risk])</f>
        <v>0</v>
      </c>
      <c r="AQ112">
        <f>_xlfn.XLOOKUP(FMP_Ranking[[#This Row],[FMP ID]],RawData[FMP_ID],RawData[Pre-Project Damage $])</f>
        <v>0</v>
      </c>
      <c r="AR112">
        <f>_xlfn.XLOOKUP(FMP_Ranking[[#This Row],[FMP ID]],RawData[FMP_ID],RawData[Post-Project Damage $])</f>
        <v>0</v>
      </c>
      <c r="AS112">
        <f>_xlfn.XLOOKUP(FMP_Ranking[[#This Row],[FMP ID]],RawData[FMP_ID],RawData[Flood Damage Reduction])</f>
        <v>0</v>
      </c>
      <c r="AT112" s="252">
        <f>_xlfn.XLOOKUP(FMP_Ranking[[#This Row],[FMP ID]],RawData[FMP_ID],RawData[Score 4])</f>
        <v>0</v>
      </c>
      <c r="AU112">
        <f>_xlfn.XLOOKUP(FMP_Ranking[[#This Row],[FMP ID]],RawData[FMP_ID],RawData['# of Critical Faciliites Removed from 1% Annual Chance FP])</f>
        <v>0</v>
      </c>
      <c r="AV112">
        <f>_xlfn.XLOOKUP(FMP_Ranking[[#This Row],[FMP ID]],RawData[FMP_ID],RawData[Reduction in Critical Facilities Flood Risk])</f>
        <v>0</v>
      </c>
      <c r="AW112">
        <f>_xlfn.XLOOKUP(FMP_Ranking[[#This Row],[FMP ID]],RawData[FMP_ID],RawData[Score 5])</f>
        <v>0</v>
      </c>
      <c r="AX112" s="250">
        <f>_xlfn.XLOOKUP(FMP_Ranking[[#This Row],[FMP ID]],RawData[FMP_ID],RawData[Adjusted Injurt Risk (%)])</f>
        <v>0</v>
      </c>
      <c r="AY112">
        <f>_xlfn.XLOOKUP(FMP_Ranking[[#This Row],[FMP ID]],RawData[FMP_ID],RawData[Life and Safety Ranking (Injury/Loss of Life)2])</f>
        <v>0</v>
      </c>
      <c r="AZ112" s="252">
        <f>_xlfn.XLOOKUP(FMP_Ranking[[#This Row],[FMP ID]],RawData[FMP_ID],RawData[Score 6])</f>
        <v>0</v>
      </c>
      <c r="BA112">
        <f>_xlfn.XLOOKUP(FMP_Ranking[[#This Row],[FMP ID]],RawData[FMP_ID],RawData[Water Supply Benefit in Acre-Feet])</f>
        <v>0</v>
      </c>
      <c r="BB112">
        <f>_xlfn.XLOOKUP(FMP_Ranking[[#This Row],[FMP ID]],RawData[FMP_ID],RawData[SourceID])</f>
        <v>0</v>
      </c>
      <c r="BC112">
        <f>_xlfn.XLOOKUP(FMP_Ranking[[#This Row],[FMP ID]],RawData[FMP_ID],RawData[WMS_ID])</f>
        <v>0</v>
      </c>
      <c r="BD112">
        <f>_xlfn.XLOOKUP(FMP_Ranking[[#This Row],[FMP ID]],RawData[FMP_ID],RawData[Water Supply Yield Ranking])</f>
        <v>0</v>
      </c>
      <c r="BE112">
        <f>_xlfn.XLOOKUP(FMP_Ranking[[#This Row],[FMP ID]],RawData[FMP_ID],RawData[Score 7])</f>
        <v>0</v>
      </c>
      <c r="BF112" s="250">
        <f>_xlfn.XLOOKUP(FMP_Ranking[[#This Row],[FMP ID]],RawData[FMP_ID],RawData[SVI])</f>
        <v>0.34999999403953552</v>
      </c>
      <c r="BG112">
        <f>_xlfn.XLOOKUP(FMP_Ranking[[#This Row],[FMP ID]],RawData[FMP_ID],RawData[Social Vulnerability Ranking])</f>
        <v>0</v>
      </c>
      <c r="BH112" s="252">
        <f>_xlfn.XLOOKUP(FMP_Ranking[[#This Row],[FMP ID]],RawData[FMP_ID],RawData[Score 8])</f>
        <v>0</v>
      </c>
      <c r="BI112">
        <f>_xlfn.XLOOKUP(FMP_Ranking[[#This Row],[FMP ID]],RawData[FMP_ID],RawData[% Nature Based Solution by Cost])</f>
        <v>0</v>
      </c>
      <c r="BJ112">
        <f>_xlfn.XLOOKUP(FMP_Ranking[[#This Row],[FMP ID]],RawData[FMP_ID],RawData[Nature-Based Solutions Ranking])</f>
        <v>0</v>
      </c>
      <c r="BK112">
        <f>_xlfn.XLOOKUP(FMP_Ranking[[#This Row],[FMP ID]],RawData[FMP_ID],RawData[Score 9])</f>
        <v>0</v>
      </c>
      <c r="BL112" s="250">
        <f>_xlfn.XLOOKUP(FMP_Ranking[[#This Row],[FMP ID]],RawData[FMP_ID],RawData[Multiple Benefits Description])</f>
        <v>0</v>
      </c>
      <c r="BM112">
        <f>_xlfn.XLOOKUP(FMP_Ranking[[#This Row],[FMP ID]],RawData[FMP_ID],RawData[Multiple Benefit Ranking])</f>
        <v>0</v>
      </c>
      <c r="BN112" s="252">
        <f>_xlfn.XLOOKUP(FMP_Ranking[[#This Row],[FMP ID]],RawData[FMP_ID],RawData[Score 10])</f>
        <v>0</v>
      </c>
      <c r="BO112">
        <f>_xlfn.XLOOKUP(FMP_Ranking[[#This Row],[FMP ID]],RawData[FMP_ID],RawData[O&amp;M Cost (Annual)])</f>
        <v>0</v>
      </c>
      <c r="BP112">
        <f>_xlfn.XLOOKUP(FMP_Ranking[[#This Row],[FMP ID]],RawData[FMP_ID],RawData[Operations and Maintenance Ranking])</f>
        <v>0</v>
      </c>
      <c r="BQ112">
        <f>_xlfn.XLOOKUP(FMP_Ranking[[#This Row],[FMP ID]],RawData[FMP_ID],RawData[Score 11])</f>
        <v>0</v>
      </c>
      <c r="BR112" s="250">
        <f>_xlfn.XLOOKUP(FMP_Ranking[[#This Row],[FMP ID]],RawData[FMP_ID],RawData[Administrative, Regulatory and Other Obstacle Ranking])</f>
        <v>0</v>
      </c>
      <c r="BS112" s="252">
        <f>_xlfn.XLOOKUP(FMP_Ranking[[#This Row],[FMP ID]],RawData[FMP_ID],RawData[Score 12])</f>
        <v>0</v>
      </c>
      <c r="BT112">
        <f>_xlfn.XLOOKUP(FMP_Ranking[[#This Row],[FMP ID]],RawData[FMP_ID],RawData[Environmental Benefit Ranking])</f>
        <v>0</v>
      </c>
      <c r="BU112">
        <f>_xlfn.XLOOKUP(FMP_Ranking[[#This Row],[FMP ID]],RawData[FMP_ID],RawData[Score 13])</f>
        <v>0</v>
      </c>
      <c r="BV112" s="250">
        <f>_xlfn.XLOOKUP(FMP_Ranking[[#This Row],[FMP ID]],RawData[FMP_ID],RawData[Environmental Impact Ranking])</f>
        <v>0</v>
      </c>
      <c r="BW112" s="252">
        <f>_xlfn.XLOOKUP(FMP_Ranking[[#This Row],[FMP ID]],RawData[FMP_ID],RawData[Score 14])</f>
        <v>0</v>
      </c>
      <c r="BX112">
        <f>_xlfn.XLOOKUP(FMP_Ranking[[#This Row],[FMP ID]],RawData[FMP_ID],RawData[Traffic Count for LWC Project])</f>
        <v>0</v>
      </c>
      <c r="BY112">
        <f>_xlfn.XLOOKUP(FMP_Ranking[[#This Row],[FMP ID]],RawData[FMP_ID],RawData[Mobility Ranking])</f>
        <v>0</v>
      </c>
      <c r="BZ112">
        <f>_xlfn.XLOOKUP(FMP_Ranking[[#This Row],[FMP ID]],RawData[FMP_ID],RawData[Score 15])</f>
        <v>0</v>
      </c>
      <c r="CA112" s="250"/>
      <c r="CB11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9.8021458189221384</v>
      </c>
      <c r="CC112" s="263">
        <f>_xlfn.RANK.EQ(FMP_Ranking[[#This Row],[Weighted Score Based on Normalized Reported Factors]],FMP_Ranking[Weighted Score Based on Normalized Reported Factors],0)</f>
        <v>34</v>
      </c>
      <c r="CD11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1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12">
        <f>_xlfn.RANK.EQ(FMP_Ranking[[#This Row],[Project Details Weighted Score]],FMP_Ranking[Project Details Weighted Score],0)</f>
        <v>164</v>
      </c>
      <c r="CG112" s="262">
        <f>FMP_Ranking[[#This Row],[Project Details Weighted Score]]+FMP_Ranking[[#This Row],[Weighted Score Based on Normalized Reported Factors]]</f>
        <v>9.8021458189221384</v>
      </c>
      <c r="CH112" s="245">
        <f>_xlfn.RANK.EQ(FMP_Ranking[[#This Row],[Total Score]],FMP_Ranking[Total Score],0)</f>
        <v>106</v>
      </c>
      <c r="CI11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9.8021458189221384</v>
      </c>
      <c r="CJ112" s="239"/>
      <c r="CK112" s="239"/>
      <c r="CT112"/>
    </row>
    <row r="113" spans="1:98" ht="12" customHeight="1" x14ac:dyDescent="0.25">
      <c r="A113" t="s">
        <v>1512</v>
      </c>
      <c r="B113">
        <f>_xlfn.XLOOKUP(FMP_Ranking[[#This Row],[FMP ID]],RawData[FMP_ID],RawData[RFPG_NUM])</f>
        <v>11</v>
      </c>
      <c r="C113" t="str">
        <f>_xlfn.XLOOKUP(FMP_Ranking[[#This Row],[FMP ID]],RawData[FMP_ID],RawData[FMP_NAME])</f>
        <v>Plum Creek Detention Pond Upstream of IH35</v>
      </c>
      <c r="D113" t="str">
        <f>_xlfn.XLOOKUP(FMP_Ranking[[#This Row],[FMP ID]],RawData[FMP_ID],RawData[FMP_DESCR])</f>
        <v>This project consists of a detention pond between the railroad track and the South bound I-35 frontage road. Under this proposed alternative a 13-ft high dam wall would be placed on Plum Creek near Kyle Center Drive.</v>
      </c>
      <c r="E113" s="247">
        <f>_xlfn.XLOOKUP(FMP_Ranking[[#This Row],[FMP ID]],RawData[FMP_ID],RawData[FMP_COST])</f>
        <v>864000</v>
      </c>
      <c r="F113" s="344" t="str">
        <f>_xlfn.XLOOKUP(FMP_Ranking[[#This Row],[FMP ID]],RawData[FMP_ID],RawData[EMER_NEED])</f>
        <v>No</v>
      </c>
      <c r="G113" s="252">
        <f>IF(FMP_Ranking[[#This Row],[Emergency Need Raw]]="Yes",10,0)</f>
        <v>0</v>
      </c>
      <c r="H113" s="245">
        <f>_xlfn.XLOOKUP(FMP_Ranking[[#This Row],[FMP ID]],RawData[FMP_ID],RawData[STRUCT_100])</f>
        <v>49</v>
      </c>
      <c r="I113" s="245">
        <f>_xlfn.XLOOKUP(FMP_Ranking[[#This Row],[FMP ID]],RawData[FMP_ID],RawData[RES_STRUCT100])</f>
        <v>43</v>
      </c>
      <c r="J113">
        <f>_xlfn.XLOOKUP(FMP_Ranking[[#This Row],[FMP ID]],RawData[FMP_ID],RawData[POP100])</f>
        <v>207</v>
      </c>
      <c r="K113" s="245">
        <f>_xlfn.XLOOKUP(FMP_Ranking[[#This Row],[FMP ID]],RawData[FMP_ID],RawData[CRITFAC100])</f>
        <v>0</v>
      </c>
      <c r="L113">
        <f>_xlfn.XLOOKUP(FMP_Ranking[[#This Row],[FMP ID]],RawData[FMP_ID],RawData[LWC])</f>
        <v>2</v>
      </c>
      <c r="M113" s="245">
        <f>_xlfn.XLOOKUP(FMP_Ranking[[#This Row],[FMP ID]],RawData[FMP_ID],RawData[ROADCLS])</f>
        <v>0</v>
      </c>
      <c r="N113">
        <f>_xlfn.XLOOKUP(FMP_Ranking[[#This Row],[FMP ID]],RawData[FMP_ID],RawData[ROAD_MILES100])</f>
        <v>1.12150502204895</v>
      </c>
      <c r="O113" s="245">
        <f>_xlfn.XLOOKUP(FMP_Ranking[[#This Row],[FMP ID]],RawData[FMP_ID],RawData[FARMACRE100])</f>
        <v>8.3086051940917969</v>
      </c>
      <c r="P113">
        <f>_xlfn.XLOOKUP(FMP_Ranking[[#This Row],[FMP ID]],RawData[FMP_ID],RawData[REDSTRUCT100])</f>
        <v>10</v>
      </c>
      <c r="Q113" s="245">
        <f>_xlfn.XLOOKUP(FMP_Ranking[[#This Row],[FMP ID]],RawData[FMP_ID],RawData[REMSTRC100])</f>
        <v>1</v>
      </c>
      <c r="R113" s="258">
        <f>IF(FMP_Ranking[[#This Row],[Structures 100 Raw]]=0,0,(IF(FMP_Ranking[[#This Row],[Removed Structures 100 Raw]]&gt;FMP_Ranking[[#This Row],[Structures 100 Raw]],100,FMP_Ranking[[#This Row],[Removed Structures 100 Raw]]/FMP_Ranking[[#This Row],[Structures 100 Raw]]*100)))</f>
        <v>2.0408163265306123</v>
      </c>
      <c r="S113" s="245">
        <f>_xlfn.XLOOKUP(FMP_Ranking[[#This Row],[FMP ID]],RawData[FMP_ID],RawData[REMRESSTRC100])</f>
        <v>1</v>
      </c>
      <c r="T113" s="245">
        <f>_xlfn.XLOOKUP(FMP_Ranking[[#This Row],[FMP ID]],RawData[FMP_ID],RawData[REMPOP100])</f>
        <v>2</v>
      </c>
      <c r="U113">
        <f>_xlfn.XLOOKUP(FMP_Ranking[[#This Row],[FMP ID]],RawData[FMP_ID],RawData[REMCRITFAC100])</f>
        <v>0</v>
      </c>
      <c r="V113" s="245">
        <f>_xlfn.XLOOKUP(FMP_Ranking[[#This Row],[FMP ID]],RawData[FMP_ID],RawData[REMLWC100])</f>
        <v>0</v>
      </c>
      <c r="W113" s="245">
        <f>_xlfn.XLOOKUP(FMP_Ranking[[#This Row],[FMP ID]],RawData[FMP_ID],RawData[REMROADCLS])</f>
        <v>0</v>
      </c>
      <c r="X113">
        <f>_xlfn.XLOOKUP(FMP_Ranking[[#This Row],[FMP ID]],RawData[FMP_ID],RawData[REMRDLEN100])</f>
        <v>0</v>
      </c>
      <c r="Y113" s="245">
        <f>_xlfn.XLOOKUP(FMP_Ranking[[#This Row],[FMP ID]],RawData[FMP_ID],RawData[REMFRMACRE100])</f>
        <v>0</v>
      </c>
      <c r="Z113" s="255">
        <f>_xlfn.XLOOKUP(FMP_Ranking[[#This Row],[FMP ID]],RawData[FMP_ID],RawData[COSTSTRUCT])</f>
        <v>864000</v>
      </c>
      <c r="AA113">
        <f>_xlfn.XLOOKUP(FMP_Ranking[[#This Row],[FMP ID]],RawData[FMP_ID],RawData[NATURE])</f>
        <v>8.3999996185302734</v>
      </c>
      <c r="AB113" s="250">
        <f>_xlfn.XLOOKUP(FMP_Ranking[[#This Row],[FMP ID]],RawData[FMP_ID],RawData[BC_RATIO])</f>
        <v>1.5099999904632571</v>
      </c>
      <c r="AC113">
        <f>IF(FMP_Ranking[[#This Row],[BCA Raw]]&gt;1,1,0)</f>
        <v>1</v>
      </c>
      <c r="AD113" s="250" t="str">
        <f>_xlfn.XLOOKUP(FMP_Ranking[[#This Row],[FMP ID]],RawData[FMP_ID],RawData[WATER_SUP])</f>
        <v>No</v>
      </c>
      <c r="AE113" s="257">
        <f>IF(FMP_Ranking[[#This Row],[Water Supply Raw]]="Yes",1,0)</f>
        <v>0</v>
      </c>
      <c r="AF113">
        <f>_xlfn.XLOOKUP(FMP_Ranking[[#This Row],[FMP ID]],RawData[FMP_ID],RawData[Average Flood Depth (100yr)])</f>
        <v>0.31999999284744263</v>
      </c>
      <c r="AG113" s="346" t="str">
        <f>_xlfn.XLOOKUP(FMP_Ranking[[#This Row],[FMP ID]],RawData[FMP_ID],RawData[PREPROJLOS])</f>
        <v>50-year</v>
      </c>
      <c r="AH113">
        <f>_xlfn.XLOOKUP(FMP_Ranking[[#This Row],[FMP ID]],RawData[FMP_ID],RawData[Score 1])</f>
        <v>2</v>
      </c>
      <c r="AI113" s="250">
        <f>_xlfn.XLOOKUP(FMP_Ranking[[#This Row],[FMP ID]],RawData[FMP_ID],RawData[Community Population Served])</f>
        <v>45697</v>
      </c>
      <c r="AJ113">
        <f>_xlfn.XLOOKUP(FMP_Ranking[[#This Row],[FMP ID]],RawData[FMP_ID],RawData[Flood Plain Population])</f>
        <v>312</v>
      </c>
      <c r="AK113" s="346" t="str">
        <f>_xlfn.XLOOKUP(FMP_Ranking[[#This Row],[FMP ID]],RawData[FMP_ID],RawData[Severity Ranking: Community Need (% Population)])</f>
        <v>&lt;25% of project community affected</v>
      </c>
      <c r="AL113" s="252">
        <f>_xlfn.XLOOKUP(FMP_Ranking[[#This Row],[FMP ID]],RawData[FMP_ID],RawData[Score 2])</f>
        <v>1</v>
      </c>
      <c r="AM113">
        <f>_xlfn.XLOOKUP(FMP_Ranking[[#This Row],[FMP ID]],RawData[FMP_ID],RawData['# of Structures Removed from 1% Annual Chance FP])</f>
        <v>1</v>
      </c>
      <c r="AN113" t="str">
        <f>_xlfn.XLOOKUP(FMP_Ranking[[#This Row],[FMP ID]],RawData[FMP_ID],RawData[Flood Risk Reduction])</f>
        <v>Reduced risk to &lt;10% of structures in floodplain</v>
      </c>
      <c r="AO113">
        <f>_xlfn.XLOOKUP(FMP_Ranking[[#This Row],[FMP ID]],RawData[FMP_ID],RawData[[Score 3 ]])</f>
        <v>1</v>
      </c>
      <c r="AP113" s="250">
        <f>_xlfn.XLOOKUP(FMP_Ranking[[#This Row],[FMP ID]],RawData[FMP_ID],RawData['# of Structures with Reduced 1% Annual Chance Flood Risk])</f>
        <v>10</v>
      </c>
      <c r="AQ113">
        <f>_xlfn.XLOOKUP(FMP_Ranking[[#This Row],[FMP ID]],RawData[FMP_ID],RawData[Pre-Project Damage $])</f>
        <v>603883</v>
      </c>
      <c r="AR113">
        <f>_xlfn.XLOOKUP(FMP_Ranking[[#This Row],[FMP ID]],RawData[FMP_ID],RawData[Post-Project Damage $])</f>
        <v>0</v>
      </c>
      <c r="AS113" t="str">
        <f>_xlfn.XLOOKUP(FMP_Ranking[[#This Row],[FMP ID]],RawData[FMP_ID],RawData[Flood Damage Reduction])</f>
        <v>Flood damage reduction &gt;95%</v>
      </c>
      <c r="AT113" s="252">
        <f>_xlfn.XLOOKUP(FMP_Ranking[[#This Row],[FMP ID]],RawData[FMP_ID],RawData[Score 4])</f>
        <v>10</v>
      </c>
      <c r="AU113">
        <f>_xlfn.XLOOKUP(FMP_Ranking[[#This Row],[FMP ID]],RawData[FMP_ID],RawData['# of Critical Faciliites Removed from 1% Annual Chance FP])</f>
        <v>0</v>
      </c>
      <c r="AV113" t="str">
        <f>_xlfn.XLOOKUP(FMP_Ranking[[#This Row],[FMP ID]],RawData[FMP_ID],RawData[Reduction in Critical Facilities Flood Risk])</f>
        <v>Reduced risk for 0 structures in floodplain</v>
      </c>
      <c r="AW113">
        <f>_xlfn.XLOOKUP(FMP_Ranking[[#This Row],[FMP ID]],RawData[FMP_ID],RawData[Score 5])</f>
        <v>0</v>
      </c>
      <c r="AX113" s="250">
        <f>_xlfn.XLOOKUP(FMP_Ranking[[#This Row],[FMP ID]],RawData[FMP_ID],RawData[Adjusted Injurt Risk (%)])</f>
        <v>27</v>
      </c>
      <c r="AY113" t="str">
        <f>_xlfn.XLOOKUP(FMP_Ranking[[#This Row],[FMP ID]],RawData[FMP_ID],RawData[Life and Safety Ranking (Injury/Loss of Life)2])</f>
        <v>Life/injury risk percentage &gt;20%</v>
      </c>
      <c r="AZ113" s="252">
        <f>_xlfn.XLOOKUP(FMP_Ranking[[#This Row],[FMP ID]],RawData[FMP_ID],RawData[Score 6])</f>
        <v>4</v>
      </c>
      <c r="BA113">
        <f>_xlfn.XLOOKUP(FMP_Ranking[[#This Row],[FMP ID]],RawData[FMP_ID],RawData[Water Supply Benefit in Acre-Feet])</f>
        <v>0</v>
      </c>
      <c r="BB113">
        <f>_xlfn.XLOOKUP(FMP_Ranking[[#This Row],[FMP ID]],RawData[FMP_ID],RawData[SourceID])</f>
        <v>0</v>
      </c>
      <c r="BC113">
        <f>_xlfn.XLOOKUP(FMP_Ranking[[#This Row],[FMP ID]],RawData[FMP_ID],RawData[WMS_ID])</f>
        <v>0</v>
      </c>
      <c r="BD113" t="str">
        <f>_xlfn.XLOOKUP(FMP_Ranking[[#This Row],[FMP ID]],RawData[FMP_ID],RawData[Water Supply Yield Ranking])</f>
        <v>No impact on water supply</v>
      </c>
      <c r="BE113">
        <f>_xlfn.XLOOKUP(FMP_Ranking[[#This Row],[FMP ID]],RawData[FMP_ID],RawData[Score 7])</f>
        <v>0</v>
      </c>
      <c r="BF113" s="250">
        <f>_xlfn.XLOOKUP(FMP_Ranking[[#This Row],[FMP ID]],RawData[FMP_ID],RawData[SVI])</f>
        <v>0.33705908060073853</v>
      </c>
      <c r="BG113" t="str">
        <f>_xlfn.XLOOKUP(FMP_Ranking[[#This Row],[FMP ID]],RawData[FMP_ID],RawData[Social Vulnerability Ranking])</f>
        <v>SVI between 0.25-0.5 (low to moderate vulnerability)</v>
      </c>
      <c r="BH113" s="252">
        <f>_xlfn.XLOOKUP(FMP_Ranking[[#This Row],[FMP ID]],RawData[FMP_ID],RawData[Score 8])</f>
        <v>4</v>
      </c>
      <c r="BI113">
        <f>_xlfn.XLOOKUP(FMP_Ranking[[#This Row],[FMP ID]],RawData[FMP_ID],RawData[% Nature Based Solution by Cost])</f>
        <v>8.3999998867511749E-2</v>
      </c>
      <c r="BJ113" t="str">
        <f>_xlfn.XLOOKUP(FMP_Ranking[[#This Row],[FMP ID]],RawData[FMP_ID],RawData[Nature-Based Solutions Ranking])</f>
        <v>&lt;25% of the project cost is nature-based</v>
      </c>
      <c r="BK113">
        <f>_xlfn.XLOOKUP(FMP_Ranking[[#This Row],[FMP ID]],RawData[FMP_ID],RawData[Score 9])</f>
        <v>1</v>
      </c>
      <c r="BL113" s="250" t="str">
        <f>_xlfn.XLOOKUP(FMP_Ranking[[#This Row],[FMP ID]],RawData[FMP_ID],RawData[Multiple Benefits Description])</f>
        <v>None</v>
      </c>
      <c r="BM113" t="str">
        <f>_xlfn.XLOOKUP(FMP_Ranking[[#This Row],[FMP ID]],RawData[FMP_ID],RawData[Multiple Benefit Ranking])</f>
        <v>Project does not deliver any wider benefits</v>
      </c>
      <c r="BN113" s="252">
        <f>_xlfn.XLOOKUP(FMP_Ranking[[#This Row],[FMP ID]],RawData[FMP_ID],RawData[Score 10])</f>
        <v>0</v>
      </c>
      <c r="BO113">
        <f>_xlfn.XLOOKUP(FMP_Ranking[[#This Row],[FMP ID]],RawData[FMP_ID],RawData[O&amp;M Cost (Annual)])</f>
        <v>4000</v>
      </c>
      <c r="BP113" t="str">
        <f>_xlfn.XLOOKUP(FMP_Ranking[[#This Row],[FMP ID]],RawData[FMP_ID],RawData[Operations and Maintenance Ranking])</f>
        <v>Project requires regular, ongoing operation and maintenance; and/or O&amp;M requirements are well defined (Regular);</v>
      </c>
      <c r="BQ113">
        <f>_xlfn.XLOOKUP(FMP_Ranking[[#This Row],[FMP ID]],RawData[FMP_ID],RawData[Score 11])</f>
        <v>7</v>
      </c>
      <c r="BR113" s="250" t="str">
        <f>_xlfn.XLOOKUP(FMP_Ranking[[#This Row],[FMP ID]],RawData[FMP_ID],RawData[Administrative, Regulatory and Other Obstacle Ranking])</f>
        <v>Project has a typical number of administrative, regulatory and limitations / requirements</v>
      </c>
      <c r="BS113" s="252">
        <f>_xlfn.XLOOKUP(FMP_Ranking[[#This Row],[FMP ID]],RawData[FMP_ID],RawData[Score 12])</f>
        <v>6</v>
      </c>
      <c r="BT113" t="str">
        <f>_xlfn.XLOOKUP(FMP_Ranking[[#This Row],[FMP ID]],RawData[FMP_ID],RawData[Environmental Benefit Ranking])</f>
        <v>Project does not provide any environmental benefits</v>
      </c>
      <c r="BU113">
        <f>_xlfn.XLOOKUP(FMP_Ranking[[#This Row],[FMP ID]],RawData[FMP_ID],RawData[Score 13])</f>
        <v>0</v>
      </c>
      <c r="BV113" s="250" t="str">
        <f>_xlfn.XLOOKUP(FMP_Ranking[[#This Row],[FMP ID]],RawData[FMP_ID],RawData[Environmental Impact Ranking])</f>
        <v>Project will have adverse environmental impacts in 2-3 environmental categories</v>
      </c>
      <c r="BW113" s="252">
        <f>_xlfn.XLOOKUP(FMP_Ranking[[#This Row],[FMP ID]],RawData[FMP_ID],RawData[Score 14])</f>
        <v>3</v>
      </c>
      <c r="BX113">
        <f>_xlfn.XLOOKUP(FMP_Ranking[[#This Row],[FMP ID]],RawData[FMP_ID],RawData[Traffic Count for LWC Project])</f>
        <v>0</v>
      </c>
      <c r="BY113" t="str">
        <f>_xlfn.XLOOKUP(FMP_Ranking[[#This Row],[FMP ID]],RawData[FMP_ID],RawData[Mobility Ranking])</f>
        <v>Project provides no change to major, minor, or emergency access routes in the project area.</v>
      </c>
      <c r="BZ113">
        <f>_xlfn.XLOOKUP(FMP_Ranking[[#This Row],[FMP ID]],RawData[FMP_ID],RawData[Score 15])</f>
        <v>0</v>
      </c>
      <c r="CA113" s="250"/>
      <c r="CB113"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1.3913208711773961</v>
      </c>
      <c r="CC113" s="263">
        <f>_xlfn.RANK.EQ(FMP_Ranking[[#This Row],[Weighted Score Based on Normalized Reported Factors]],FMP_Ranking[Weighted Score Based on Normalized Reported Factors],0)</f>
        <v>105</v>
      </c>
      <c r="CD113"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39</v>
      </c>
      <c r="CE113"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8.25</v>
      </c>
      <c r="CF113">
        <f>_xlfn.RANK.EQ(FMP_Ranking[[#This Row],[Project Details Weighted Score]],FMP_Ranking[Project Details Weighted Score],0)</f>
        <v>98</v>
      </c>
      <c r="CG113" s="262">
        <f>FMP_Ranking[[#This Row],[Project Details Weighted Score]]+FMP_Ranking[[#This Row],[Weighted Score Based on Normalized Reported Factors]]</f>
        <v>9.6413208711773954</v>
      </c>
      <c r="CH113" s="245">
        <f>_xlfn.RANK.EQ(FMP_Ranking[[#This Row],[Total Score]],FMP_Ranking[Total Score],0)</f>
        <v>107</v>
      </c>
      <c r="CI113"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1.3913208711773961</v>
      </c>
      <c r="CJ113" s="239"/>
      <c r="CK113" s="239"/>
      <c r="CT113"/>
    </row>
    <row r="114" spans="1:98" ht="12" customHeight="1" x14ac:dyDescent="0.25">
      <c r="A114" t="s">
        <v>1475</v>
      </c>
      <c r="B114">
        <f>_xlfn.XLOOKUP(FMP_Ranking[[#This Row],[FMP ID]],RawData[FMP_ID],RawData[RFPG_NUM])</f>
        <v>11</v>
      </c>
      <c r="C114" t="str">
        <f>_xlfn.XLOOKUP(FMP_Ranking[[#This Row],[FMP ID]],RawData[FMP_ID],RawData[FMP_NAME])</f>
        <v>Plum Creek Tributary 3 Arbor Knot Dr. Improvement</v>
      </c>
      <c r="D114" t="str">
        <f>_xlfn.XLOOKUP(FMP_Ranking[[#This Row],[FMP ID]],RawData[FMP_ID],RawData[FMP_DESCR])</f>
        <v>A proposed culvert improvement has been developed to convey a 1% ACE event. The proposed culvert improvement is to add one additional 8ft x 4ft culvert totaling three culverts at this location, and raising the finished deck elevation by 0.5ft.</v>
      </c>
      <c r="E114" s="247">
        <f>_xlfn.XLOOKUP(FMP_Ranking[[#This Row],[FMP ID]],RawData[FMP_ID],RawData[FMP_COST])</f>
        <v>557000</v>
      </c>
      <c r="F114" s="344" t="str">
        <f>_xlfn.XLOOKUP(FMP_Ranking[[#This Row],[FMP ID]],RawData[FMP_ID],RawData[EMER_NEED])</f>
        <v>No</v>
      </c>
      <c r="G114" s="252">
        <f>IF(FMP_Ranking[[#This Row],[Emergency Need Raw]]="Yes",10,0)</f>
        <v>0</v>
      </c>
      <c r="H114" s="245">
        <f>_xlfn.XLOOKUP(FMP_Ranking[[#This Row],[FMP ID]],RawData[FMP_ID],RawData[STRUCT_100])</f>
        <v>2</v>
      </c>
      <c r="I114" s="245">
        <f>_xlfn.XLOOKUP(FMP_Ranking[[#This Row],[FMP ID]],RawData[FMP_ID],RawData[RES_STRUCT100])</f>
        <v>2</v>
      </c>
      <c r="J114">
        <f>_xlfn.XLOOKUP(FMP_Ranking[[#This Row],[FMP ID]],RawData[FMP_ID],RawData[POP100])</f>
        <v>4</v>
      </c>
      <c r="K114" s="245">
        <f>_xlfn.XLOOKUP(FMP_Ranking[[#This Row],[FMP ID]],RawData[FMP_ID],RawData[CRITFAC100])</f>
        <v>0</v>
      </c>
      <c r="L114">
        <f>_xlfn.XLOOKUP(FMP_Ranking[[#This Row],[FMP ID]],RawData[FMP_ID],RawData[LWC])</f>
        <v>0</v>
      </c>
      <c r="M114" s="245">
        <f>_xlfn.XLOOKUP(FMP_Ranking[[#This Row],[FMP ID]],RawData[FMP_ID],RawData[ROADCLS])</f>
        <v>0</v>
      </c>
      <c r="N114">
        <f>_xlfn.XLOOKUP(FMP_Ranking[[#This Row],[FMP ID]],RawData[FMP_ID],RawData[ROAD_MILES100])</f>
        <v>0</v>
      </c>
      <c r="O114" s="245">
        <f>_xlfn.XLOOKUP(FMP_Ranking[[#This Row],[FMP ID]],RawData[FMP_ID],RawData[FARMACRE100])</f>
        <v>0</v>
      </c>
      <c r="P114">
        <f>_xlfn.XLOOKUP(FMP_Ranking[[#This Row],[FMP ID]],RawData[FMP_ID],RawData[REDSTRUCT100])</f>
        <v>1</v>
      </c>
      <c r="Q114" s="245">
        <f>_xlfn.XLOOKUP(FMP_Ranking[[#This Row],[FMP ID]],RawData[FMP_ID],RawData[REMSTRC100])</f>
        <v>0</v>
      </c>
      <c r="R114" s="258">
        <f>IF(FMP_Ranking[[#This Row],[Structures 100 Raw]]=0,0,(IF(FMP_Ranking[[#This Row],[Removed Structures 100 Raw]]&gt;FMP_Ranking[[#This Row],[Structures 100 Raw]],100,FMP_Ranking[[#This Row],[Removed Structures 100 Raw]]/FMP_Ranking[[#This Row],[Structures 100 Raw]]*100)))</f>
        <v>0</v>
      </c>
      <c r="S114" s="245">
        <f>_xlfn.XLOOKUP(FMP_Ranking[[#This Row],[FMP ID]],RawData[FMP_ID],RawData[REMRESSTRC100])</f>
        <v>0</v>
      </c>
      <c r="T114" s="245">
        <f>_xlfn.XLOOKUP(FMP_Ranking[[#This Row],[FMP ID]],RawData[FMP_ID],RawData[REMPOP100])</f>
        <v>0</v>
      </c>
      <c r="U114">
        <f>_xlfn.XLOOKUP(FMP_Ranking[[#This Row],[FMP ID]],RawData[FMP_ID],RawData[REMCRITFAC100])</f>
        <v>0</v>
      </c>
      <c r="V114" s="245">
        <f>_xlfn.XLOOKUP(FMP_Ranking[[#This Row],[FMP ID]],RawData[FMP_ID],RawData[REMLWC100])</f>
        <v>0</v>
      </c>
      <c r="W114" s="245">
        <f>_xlfn.XLOOKUP(FMP_Ranking[[#This Row],[FMP ID]],RawData[FMP_ID],RawData[REMROADCLS])</f>
        <v>1</v>
      </c>
      <c r="X114">
        <f>_xlfn.XLOOKUP(FMP_Ranking[[#This Row],[FMP ID]],RawData[FMP_ID],RawData[REMRDLEN100])</f>
        <v>1</v>
      </c>
      <c r="Y114" s="245">
        <f>_xlfn.XLOOKUP(FMP_Ranking[[#This Row],[FMP ID]],RawData[FMP_ID],RawData[REMFRMACRE100])</f>
        <v>0</v>
      </c>
      <c r="Z114" s="255">
        <f>_xlfn.XLOOKUP(FMP_Ranking[[#This Row],[FMP ID]],RawData[FMP_ID],RawData[COSTSTRUCT])</f>
        <v>0</v>
      </c>
      <c r="AA114">
        <f>_xlfn.XLOOKUP(FMP_Ranking[[#This Row],[FMP ID]],RawData[FMP_ID],RawData[NATURE])</f>
        <v>0</v>
      </c>
      <c r="AB114" s="250">
        <f>_xlfn.XLOOKUP(FMP_Ranking[[#This Row],[FMP ID]],RawData[FMP_ID],RawData[BC_RATIO])</f>
        <v>0.10000000149011611</v>
      </c>
      <c r="AC114">
        <f>IF(FMP_Ranking[[#This Row],[BCA Raw]]&gt;1,1,0)</f>
        <v>0</v>
      </c>
      <c r="AD114" s="250" t="str">
        <f>_xlfn.XLOOKUP(FMP_Ranking[[#This Row],[FMP ID]],RawData[FMP_ID],RawData[WATER_SUP])</f>
        <v>No</v>
      </c>
      <c r="AE114" s="257">
        <f>IF(FMP_Ranking[[#This Row],[Water Supply Raw]]="Yes",1,0)</f>
        <v>0</v>
      </c>
      <c r="AF114">
        <f>_xlfn.XLOOKUP(FMP_Ranking[[#This Row],[FMP ID]],RawData[FMP_ID],RawData[Average Flood Depth (100yr)])</f>
        <v>0.31999999284744263</v>
      </c>
      <c r="AG114" s="346" t="str">
        <f>_xlfn.XLOOKUP(FMP_Ranking[[#This Row],[FMP ID]],RawData[FMP_ID],RawData[PREPROJLOS])</f>
        <v>10-year</v>
      </c>
      <c r="AH114">
        <f>_xlfn.XLOOKUP(FMP_Ranking[[#This Row],[FMP ID]],RawData[FMP_ID],RawData[Score 1])</f>
        <v>2</v>
      </c>
      <c r="AI114" s="250">
        <f>_xlfn.XLOOKUP(FMP_Ranking[[#This Row],[FMP ID]],RawData[FMP_ID],RawData[Community Population Served])</f>
        <v>45697</v>
      </c>
      <c r="AJ114">
        <f>_xlfn.XLOOKUP(FMP_Ranking[[#This Row],[FMP ID]],RawData[FMP_ID],RawData[Flood Plain Population])</f>
        <v>4</v>
      </c>
      <c r="AK114" s="346" t="str">
        <f>_xlfn.XLOOKUP(FMP_Ranking[[#This Row],[FMP ID]],RawData[FMP_ID],RawData[Severity Ranking: Community Need (% Population)])</f>
        <v>&lt;25% of project community affected</v>
      </c>
      <c r="AL114" s="252">
        <f>_xlfn.XLOOKUP(FMP_Ranking[[#This Row],[FMP ID]],RawData[FMP_ID],RawData[Score 2])</f>
        <v>1</v>
      </c>
      <c r="AM114">
        <f>_xlfn.XLOOKUP(FMP_Ranking[[#This Row],[FMP ID]],RawData[FMP_ID],RawData['# of Structures Removed from 1% Annual Chance FP])</f>
        <v>0</v>
      </c>
      <c r="AN114" t="str">
        <f>_xlfn.XLOOKUP(FMP_Ranking[[#This Row],[FMP ID]],RawData[FMP_ID],RawData[Flood Risk Reduction])</f>
        <v>Reduced risk to 0 structures in floodplain</v>
      </c>
      <c r="AO114">
        <f>_xlfn.XLOOKUP(FMP_Ranking[[#This Row],[FMP ID]],RawData[FMP_ID],RawData[[Score 3 ]])</f>
        <v>0</v>
      </c>
      <c r="AP114" s="250">
        <f>_xlfn.XLOOKUP(FMP_Ranking[[#This Row],[FMP ID]],RawData[FMP_ID],RawData['# of Structures with Reduced 1% Annual Chance Flood Risk])</f>
        <v>1</v>
      </c>
      <c r="AQ114">
        <f>_xlfn.XLOOKUP(FMP_Ranking[[#This Row],[FMP ID]],RawData[FMP_ID],RawData[Pre-Project Damage $])</f>
        <v>48111</v>
      </c>
      <c r="AR114">
        <f>_xlfn.XLOOKUP(FMP_Ranking[[#This Row],[FMP ID]],RawData[FMP_ID],RawData[Post-Project Damage $])</f>
        <v>0</v>
      </c>
      <c r="AS114" t="str">
        <f>_xlfn.XLOOKUP(FMP_Ranking[[#This Row],[FMP ID]],RawData[FMP_ID],RawData[Flood Damage Reduction])</f>
        <v>Flood damage reduction &gt;95%</v>
      </c>
      <c r="AT114" s="252">
        <f>_xlfn.XLOOKUP(FMP_Ranking[[#This Row],[FMP ID]],RawData[FMP_ID],RawData[Score 4])</f>
        <v>10</v>
      </c>
      <c r="AU114">
        <f>_xlfn.XLOOKUP(FMP_Ranking[[#This Row],[FMP ID]],RawData[FMP_ID],RawData['# of Critical Faciliites Removed from 1% Annual Chance FP])</f>
        <v>0</v>
      </c>
      <c r="AV114" t="str">
        <f>_xlfn.XLOOKUP(FMP_Ranking[[#This Row],[FMP ID]],RawData[FMP_ID],RawData[Reduction in Critical Facilities Flood Risk])</f>
        <v>Reduced risk for 0 structures in floodplain</v>
      </c>
      <c r="AW114">
        <f>_xlfn.XLOOKUP(FMP_Ranking[[#This Row],[FMP ID]],RawData[FMP_ID],RawData[Score 5])</f>
        <v>0</v>
      </c>
      <c r="AX114" s="250">
        <f>_xlfn.XLOOKUP(FMP_Ranking[[#This Row],[FMP ID]],RawData[FMP_ID],RawData[Adjusted Injurt Risk (%)])</f>
        <v>27</v>
      </c>
      <c r="AY114" t="str">
        <f>_xlfn.XLOOKUP(FMP_Ranking[[#This Row],[FMP ID]],RawData[FMP_ID],RawData[Life and Safety Ranking (Injury/Loss of Life)2])</f>
        <v>Life/injury risk percentage &gt;20%</v>
      </c>
      <c r="AZ114" s="252">
        <f>_xlfn.XLOOKUP(FMP_Ranking[[#This Row],[FMP ID]],RawData[FMP_ID],RawData[Score 6])</f>
        <v>4</v>
      </c>
      <c r="BA114">
        <f>_xlfn.XLOOKUP(FMP_Ranking[[#This Row],[FMP ID]],RawData[FMP_ID],RawData[Water Supply Benefit in Acre-Feet])</f>
        <v>0</v>
      </c>
      <c r="BB114">
        <f>_xlfn.XLOOKUP(FMP_Ranking[[#This Row],[FMP ID]],RawData[FMP_ID],RawData[SourceID])</f>
        <v>0</v>
      </c>
      <c r="BC114">
        <f>_xlfn.XLOOKUP(FMP_Ranking[[#This Row],[FMP ID]],RawData[FMP_ID],RawData[WMS_ID])</f>
        <v>0</v>
      </c>
      <c r="BD114" t="str">
        <f>_xlfn.XLOOKUP(FMP_Ranking[[#This Row],[FMP ID]],RawData[FMP_ID],RawData[Water Supply Yield Ranking])</f>
        <v>No impact on water supply</v>
      </c>
      <c r="BE114">
        <f>_xlfn.XLOOKUP(FMP_Ranking[[#This Row],[FMP ID]],RawData[FMP_ID],RawData[Score 7])</f>
        <v>0</v>
      </c>
      <c r="BF114" s="250">
        <f>_xlfn.XLOOKUP(FMP_Ranking[[#This Row],[FMP ID]],RawData[FMP_ID],RawData[SVI])</f>
        <v>0.35929998755455023</v>
      </c>
      <c r="BG114" t="str">
        <f>_xlfn.XLOOKUP(FMP_Ranking[[#This Row],[FMP ID]],RawData[FMP_ID],RawData[Social Vulnerability Ranking])</f>
        <v>SVI between 0.25-0.5 (low to moderate vulnerability)</v>
      </c>
      <c r="BH114" s="252">
        <f>_xlfn.XLOOKUP(FMP_Ranking[[#This Row],[FMP ID]],RawData[FMP_ID],RawData[Score 8])</f>
        <v>4</v>
      </c>
      <c r="BI114">
        <f>_xlfn.XLOOKUP(FMP_Ranking[[#This Row],[FMP ID]],RawData[FMP_ID],RawData[% Nature Based Solution by Cost])</f>
        <v>0</v>
      </c>
      <c r="BJ114" t="str">
        <f>_xlfn.XLOOKUP(FMP_Ranking[[#This Row],[FMP ID]],RawData[FMP_ID],RawData[Nature-Based Solutions Ranking])</f>
        <v>&lt;25% of the project cost is nature-based</v>
      </c>
      <c r="BK114">
        <f>_xlfn.XLOOKUP(FMP_Ranking[[#This Row],[FMP ID]],RawData[FMP_ID],RawData[Score 9])</f>
        <v>1</v>
      </c>
      <c r="BL114" s="250" t="str">
        <f>_xlfn.XLOOKUP(FMP_Ranking[[#This Row],[FMP ID]],RawData[FMP_ID],RawData[Multiple Benefits Description])</f>
        <v>Potentially less road closings</v>
      </c>
      <c r="BM114" t="str">
        <f>_xlfn.XLOOKUP(FMP_Ranking[[#This Row],[FMP ID]],RawData[FMP_ID],RawData[Multiple Benefit Ranking])</f>
        <v>Project delivers benefits in only 1 wider benefit category</v>
      </c>
      <c r="BN114" s="252">
        <f>_xlfn.XLOOKUP(FMP_Ranking[[#This Row],[FMP ID]],RawData[FMP_ID],RawData[Score 10])</f>
        <v>1</v>
      </c>
      <c r="BO114">
        <f>_xlfn.XLOOKUP(FMP_Ranking[[#This Row],[FMP ID]],RawData[FMP_ID],RawData[O&amp;M Cost (Annual)])</f>
        <v>3000</v>
      </c>
      <c r="BP114" t="str">
        <f>_xlfn.XLOOKUP(FMP_Ranking[[#This Row],[FMP ID]],RawData[FMP_ID],RawData[Operations and Maintenance Ranking])</f>
        <v>Project requires regular, ongoing operation and maintenance; and/or O&amp;M requirements are well defined (Regular);</v>
      </c>
      <c r="BQ114">
        <f>_xlfn.XLOOKUP(FMP_Ranking[[#This Row],[FMP ID]],RawData[FMP_ID],RawData[Score 11])</f>
        <v>7</v>
      </c>
      <c r="BR114" s="250" t="str">
        <f>_xlfn.XLOOKUP(FMP_Ranking[[#This Row],[FMP ID]],RawData[FMP_ID],RawData[Administrative, Regulatory and Other Obstacle Ranking])</f>
        <v>Project has few administrative, regulatory and implementation limitations / requirements</v>
      </c>
      <c r="BS114" s="252">
        <f>_xlfn.XLOOKUP(FMP_Ranking[[#This Row],[FMP ID]],RawData[FMP_ID],RawData[Score 12])</f>
        <v>10</v>
      </c>
      <c r="BT114" t="str">
        <f>_xlfn.XLOOKUP(FMP_Ranking[[#This Row],[FMP ID]],RawData[FMP_ID],RawData[Environmental Benefit Ranking])</f>
        <v>Project does not provide any environmental benefits</v>
      </c>
      <c r="BU114">
        <f>_xlfn.XLOOKUP(FMP_Ranking[[#This Row],[FMP ID]],RawData[FMP_ID],RawData[Score 13])</f>
        <v>0</v>
      </c>
      <c r="BV114" s="250" t="str">
        <f>_xlfn.XLOOKUP(FMP_Ranking[[#This Row],[FMP ID]],RawData[FMP_ID],RawData[Environmental Impact Ranking])</f>
        <v>Project will have adverse environmental impacts in 1 environmental category</v>
      </c>
      <c r="BW114" s="252">
        <f>_xlfn.XLOOKUP(FMP_Ranking[[#This Row],[FMP ID]],RawData[FMP_ID],RawData[Score 14])</f>
        <v>6</v>
      </c>
      <c r="BX114">
        <f>_xlfn.XLOOKUP(FMP_Ranking[[#This Row],[FMP ID]],RawData[FMP_ID],RawData[Traffic Count for LWC Project])</f>
        <v>0</v>
      </c>
      <c r="BY114"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14">
        <f>_xlfn.XLOOKUP(FMP_Ranking[[#This Row],[FMP ID]],RawData[FMP_ID],RawData[Score 15])</f>
        <v>4</v>
      </c>
      <c r="CA114" s="250"/>
      <c r="CB114"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2.3339784709897341E-2</v>
      </c>
      <c r="CC114" s="263">
        <f>_xlfn.RANK.EQ(FMP_Ranking[[#This Row],[Weighted Score Based on Normalized Reported Factors]],FMP_Ranking[Weighted Score Based on Normalized Reported Factors],0)</f>
        <v>160</v>
      </c>
      <c r="CD114"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50</v>
      </c>
      <c r="CE114"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9.5</v>
      </c>
      <c r="CF114">
        <f>_xlfn.RANK.EQ(FMP_Ranking[[#This Row],[Project Details Weighted Score]],FMP_Ranking[Project Details Weighted Score],0)</f>
        <v>83</v>
      </c>
      <c r="CG114" s="262">
        <f>FMP_Ranking[[#This Row],[Project Details Weighted Score]]+FMP_Ranking[[#This Row],[Weighted Score Based on Normalized Reported Factors]]</f>
        <v>9.5233397847098971</v>
      </c>
      <c r="CH114" s="245">
        <f>_xlfn.RANK.EQ(FMP_Ranking[[#This Row],[Total Score]],FMP_Ranking[Total Score],0)</f>
        <v>108</v>
      </c>
      <c r="CI114"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2.3339784709897341E-2</v>
      </c>
      <c r="CJ114" s="239"/>
      <c r="CK114" s="239"/>
      <c r="CT114"/>
    </row>
    <row r="115" spans="1:98" ht="12" customHeight="1" x14ac:dyDescent="0.25">
      <c r="A115" t="s">
        <v>1586</v>
      </c>
      <c r="B115">
        <f>_xlfn.XLOOKUP(FMP_Ranking[[#This Row],[FMP ID]],RawData[FMP_ID],RawData[RFPG_NUM])</f>
        <v>11</v>
      </c>
      <c r="C115" t="str">
        <f>_xlfn.XLOOKUP(FMP_Ranking[[#This Row],[FMP ID]],RawData[FMP_ID],RawData[FMP_NAME])</f>
        <v>Sherwood/Kingwood Drainage Improvements</v>
      </c>
      <c r="D115" t="str">
        <f>_xlfn.XLOOKUP(FMP_Ranking[[#This Row],[FMP ID]],RawData[FMP_ID],RawData[FMP_DESCR])</f>
        <v>Sherwood Drive and Kingwood Street Improvements Preliminary Engineering Report</v>
      </c>
      <c r="E115" s="247">
        <f>_xlfn.XLOOKUP(FMP_Ranking[[#This Row],[FMP ID]],RawData[FMP_ID],RawData[FMP_COST])</f>
        <v>5644000</v>
      </c>
      <c r="F115" s="344" t="str">
        <f>_xlfn.XLOOKUP(FMP_Ranking[[#This Row],[FMP ID]],RawData[FMP_ID],RawData[EMER_NEED])</f>
        <v>No</v>
      </c>
      <c r="G115" s="252">
        <f>IF(FMP_Ranking[[#This Row],[Emergency Need Raw]]="Yes",10,0)</f>
        <v>0</v>
      </c>
      <c r="H115" s="245">
        <f>_xlfn.XLOOKUP(FMP_Ranking[[#This Row],[FMP ID]],RawData[FMP_ID],RawData[STRUCT_100])</f>
        <v>17</v>
      </c>
      <c r="I115" s="245">
        <f>_xlfn.XLOOKUP(FMP_Ranking[[#This Row],[FMP ID]],RawData[FMP_ID],RawData[RES_STRUCT100])</f>
        <v>14</v>
      </c>
      <c r="J115">
        <f>_xlfn.XLOOKUP(FMP_Ranking[[#This Row],[FMP ID]],RawData[FMP_ID],RawData[POP100])</f>
        <v>55</v>
      </c>
      <c r="K115" s="245">
        <f>_xlfn.XLOOKUP(FMP_Ranking[[#This Row],[FMP ID]],RawData[FMP_ID],RawData[CRITFAC100])</f>
        <v>0</v>
      </c>
      <c r="L115">
        <f>_xlfn.XLOOKUP(FMP_Ranking[[#This Row],[FMP ID]],RawData[FMP_ID],RawData[LWC])</f>
        <v>0</v>
      </c>
      <c r="M115" s="245">
        <f>_xlfn.XLOOKUP(FMP_Ranking[[#This Row],[FMP ID]],RawData[FMP_ID],RawData[ROADCLS])</f>
        <v>0</v>
      </c>
      <c r="N115">
        <f>_xlfn.XLOOKUP(FMP_Ranking[[#This Row],[FMP ID]],RawData[FMP_ID],RawData[ROAD_MILES100])</f>
        <v>0.25144499540328979</v>
      </c>
      <c r="O115" s="245">
        <f>_xlfn.XLOOKUP(FMP_Ranking[[#This Row],[FMP ID]],RawData[FMP_ID],RawData[FARMACRE100])</f>
        <v>0</v>
      </c>
      <c r="P115">
        <f>_xlfn.XLOOKUP(FMP_Ranking[[#This Row],[FMP ID]],RawData[FMP_ID],RawData[REDSTRUCT100])</f>
        <v>15</v>
      </c>
      <c r="Q115" s="245">
        <f>_xlfn.XLOOKUP(FMP_Ranking[[#This Row],[FMP ID]],RawData[FMP_ID],RawData[REMSTRC100])</f>
        <v>1</v>
      </c>
      <c r="R115" s="258">
        <f>IF(FMP_Ranking[[#This Row],[Structures 100 Raw]]=0,0,(IF(FMP_Ranking[[#This Row],[Removed Structures 100 Raw]]&gt;FMP_Ranking[[#This Row],[Structures 100 Raw]],100,FMP_Ranking[[#This Row],[Removed Structures 100 Raw]]/FMP_Ranking[[#This Row],[Structures 100 Raw]]*100)))</f>
        <v>5.8823529411764701</v>
      </c>
      <c r="S115" s="245">
        <f>_xlfn.XLOOKUP(FMP_Ranking[[#This Row],[FMP ID]],RawData[FMP_ID],RawData[REMRESSTRC100])</f>
        <v>1</v>
      </c>
      <c r="T115" s="245">
        <f>_xlfn.XLOOKUP(FMP_Ranking[[#This Row],[FMP ID]],RawData[FMP_ID],RawData[REMPOP100])</f>
        <v>32</v>
      </c>
      <c r="U115">
        <f>_xlfn.XLOOKUP(FMP_Ranking[[#This Row],[FMP ID]],RawData[FMP_ID],RawData[REMCRITFAC100])</f>
        <v>0</v>
      </c>
      <c r="V115" s="245">
        <f>_xlfn.XLOOKUP(FMP_Ranking[[#This Row],[FMP ID]],RawData[FMP_ID],RawData[REMLWC100])</f>
        <v>0</v>
      </c>
      <c r="W115" s="245">
        <f>_xlfn.XLOOKUP(FMP_Ranking[[#This Row],[FMP ID]],RawData[FMP_ID],RawData[REMROADCLS])</f>
        <v>0</v>
      </c>
      <c r="X115">
        <f>_xlfn.XLOOKUP(FMP_Ranking[[#This Row],[FMP ID]],RawData[FMP_ID],RawData[REMRDLEN100])</f>
        <v>0</v>
      </c>
      <c r="Y115" s="245">
        <f>_xlfn.XLOOKUP(FMP_Ranking[[#This Row],[FMP ID]],RawData[FMP_ID],RawData[REMFRMACRE100])</f>
        <v>0</v>
      </c>
      <c r="Z115" s="255">
        <f>_xlfn.XLOOKUP(FMP_Ranking[[#This Row],[FMP ID]],RawData[FMP_ID],RawData[COSTSTRUCT])</f>
        <v>5644000</v>
      </c>
      <c r="AA115">
        <f>_xlfn.XLOOKUP(FMP_Ranking[[#This Row],[FMP ID]],RawData[FMP_ID],RawData[NATURE])</f>
        <v>2</v>
      </c>
      <c r="AB115" s="250">
        <f>_xlfn.XLOOKUP(FMP_Ranking[[#This Row],[FMP ID]],RawData[FMP_ID],RawData[BC_RATIO])</f>
        <v>0.80000001192092896</v>
      </c>
      <c r="AC115">
        <f>IF(FMP_Ranking[[#This Row],[BCA Raw]]&gt;1,1,0)</f>
        <v>0</v>
      </c>
      <c r="AD115" s="250" t="str">
        <f>_xlfn.XLOOKUP(FMP_Ranking[[#This Row],[FMP ID]],RawData[FMP_ID],RawData[WATER_SUP])</f>
        <v>No</v>
      </c>
      <c r="AE115" s="257">
        <f>IF(FMP_Ranking[[#This Row],[Water Supply Raw]]="Yes",1,0)</f>
        <v>0</v>
      </c>
      <c r="AF115">
        <f>_xlfn.XLOOKUP(FMP_Ranking[[#This Row],[FMP ID]],RawData[FMP_ID],RawData[Average Flood Depth (100yr)])</f>
        <v>0.10000000149011611</v>
      </c>
      <c r="AG115" s="346" t="str">
        <f>_xlfn.XLOOKUP(FMP_Ranking[[#This Row],[FMP ID]],RawData[FMP_ID],RawData[PREPROJLOS])</f>
        <v>10-year</v>
      </c>
      <c r="AH115">
        <f>_xlfn.XLOOKUP(FMP_Ranking[[#This Row],[FMP ID]],RawData[FMP_ID],RawData[Score 1])</f>
        <v>2</v>
      </c>
      <c r="AI115" s="250">
        <f>_xlfn.XLOOKUP(FMP_Ranking[[#This Row],[FMP ID]],RawData[FMP_ID],RawData[Community Population Served])</f>
        <v>67553</v>
      </c>
      <c r="AJ115">
        <f>_xlfn.XLOOKUP(FMP_Ranking[[#This Row],[FMP ID]],RawData[FMP_ID],RawData[Flood Plain Population])</f>
        <v>76</v>
      </c>
      <c r="AK115" s="346" t="str">
        <f>_xlfn.XLOOKUP(FMP_Ranking[[#This Row],[FMP ID]],RawData[FMP_ID],RawData[Severity Ranking: Community Need (% Population)])</f>
        <v>&lt;25% of project community affected</v>
      </c>
      <c r="AL115" s="252">
        <f>_xlfn.XLOOKUP(FMP_Ranking[[#This Row],[FMP ID]],RawData[FMP_ID],RawData[Score 2])</f>
        <v>1</v>
      </c>
      <c r="AM115">
        <f>_xlfn.XLOOKUP(FMP_Ranking[[#This Row],[FMP ID]],RawData[FMP_ID],RawData['# of Structures Removed from 1% Annual Chance FP])</f>
        <v>1</v>
      </c>
      <c r="AN115" t="str">
        <f>_xlfn.XLOOKUP(FMP_Ranking[[#This Row],[FMP ID]],RawData[FMP_ID],RawData[Flood Risk Reduction])</f>
        <v>Reduced risk to &lt;10% of structures in floodplain</v>
      </c>
      <c r="AO115">
        <f>_xlfn.XLOOKUP(FMP_Ranking[[#This Row],[FMP ID]],RawData[FMP_ID],RawData[[Score 3 ]])</f>
        <v>1</v>
      </c>
      <c r="AP115" s="250">
        <f>_xlfn.XLOOKUP(FMP_Ranking[[#This Row],[FMP ID]],RawData[FMP_ID],RawData['# of Structures with Reduced 1% Annual Chance Flood Risk])</f>
        <v>15</v>
      </c>
      <c r="AQ115">
        <f>_xlfn.XLOOKUP(FMP_Ranking[[#This Row],[FMP ID]],RawData[FMP_ID],RawData[Pre-Project Damage $])</f>
        <v>0</v>
      </c>
      <c r="AR115">
        <f>_xlfn.XLOOKUP(FMP_Ranking[[#This Row],[FMP ID]],RawData[FMP_ID],RawData[Post-Project Damage $])</f>
        <v>0</v>
      </c>
      <c r="AS115">
        <f>_xlfn.XLOOKUP(FMP_Ranking[[#This Row],[FMP ID]],RawData[FMP_ID],RawData[Flood Damage Reduction])</f>
        <v>0</v>
      </c>
      <c r="AT115" s="252">
        <f>_xlfn.XLOOKUP(FMP_Ranking[[#This Row],[FMP ID]],RawData[FMP_ID],RawData[Score 4])</f>
        <v>0</v>
      </c>
      <c r="AU115">
        <f>_xlfn.XLOOKUP(FMP_Ranking[[#This Row],[FMP ID]],RawData[FMP_ID],RawData['# of Critical Faciliites Removed from 1% Annual Chance FP])</f>
        <v>0</v>
      </c>
      <c r="AV115" t="str">
        <f>_xlfn.XLOOKUP(FMP_Ranking[[#This Row],[FMP ID]],RawData[FMP_ID],RawData[Reduction in Critical Facilities Flood Risk])</f>
        <v>Reduced risk for 0 structures in floodplain</v>
      </c>
      <c r="AW115">
        <f>_xlfn.XLOOKUP(FMP_Ranking[[#This Row],[FMP ID]],RawData[FMP_ID],RawData[Score 5])</f>
        <v>0</v>
      </c>
      <c r="AX115" s="250">
        <f>_xlfn.XLOOKUP(FMP_Ranking[[#This Row],[FMP ID]],RawData[FMP_ID],RawData[Adjusted Injurt Risk (%)])</f>
        <v>40.5</v>
      </c>
      <c r="AY115" t="str">
        <f>_xlfn.XLOOKUP(FMP_Ranking[[#This Row],[FMP ID]],RawData[FMP_ID],RawData[Life and Safety Ranking (Injury/Loss of Life)2])</f>
        <v>Life/injury risk percentage &gt;40%</v>
      </c>
      <c r="AZ115" s="252">
        <f>_xlfn.XLOOKUP(FMP_Ranking[[#This Row],[FMP ID]],RawData[FMP_ID],RawData[Score 6])</f>
        <v>8</v>
      </c>
      <c r="BA115">
        <f>_xlfn.XLOOKUP(FMP_Ranking[[#This Row],[FMP ID]],RawData[FMP_ID],RawData[Water Supply Benefit in Acre-Feet])</f>
        <v>0</v>
      </c>
      <c r="BB115">
        <f>_xlfn.XLOOKUP(FMP_Ranking[[#This Row],[FMP ID]],RawData[FMP_ID],RawData[SourceID])</f>
        <v>0</v>
      </c>
      <c r="BC115">
        <f>_xlfn.XLOOKUP(FMP_Ranking[[#This Row],[FMP ID]],RawData[FMP_ID],RawData[WMS_ID])</f>
        <v>0</v>
      </c>
      <c r="BD115" t="str">
        <f>_xlfn.XLOOKUP(FMP_Ranking[[#This Row],[FMP ID]],RawData[FMP_ID],RawData[Water Supply Yield Ranking])</f>
        <v>No impact on water supply</v>
      </c>
      <c r="BE115">
        <f>_xlfn.XLOOKUP(FMP_Ranking[[#This Row],[FMP ID]],RawData[FMP_ID],RawData[Score 7])</f>
        <v>0</v>
      </c>
      <c r="BF115" s="250">
        <f>_xlfn.XLOOKUP(FMP_Ranking[[#This Row],[FMP ID]],RawData[FMP_ID],RawData[SVI])</f>
        <v>0.63109999895095825</v>
      </c>
      <c r="BG115" t="str">
        <f>_xlfn.XLOOKUP(FMP_Ranking[[#This Row],[FMP ID]],RawData[FMP_ID],RawData[Social Vulnerability Ranking])</f>
        <v>SVI between 0.5-0.75 (moderate to high vulnerability)</v>
      </c>
      <c r="BH115" s="252">
        <f>_xlfn.XLOOKUP(FMP_Ranking[[#This Row],[FMP ID]],RawData[FMP_ID],RawData[Score 8])</f>
        <v>7</v>
      </c>
      <c r="BI115">
        <f>_xlfn.XLOOKUP(FMP_Ranking[[#This Row],[FMP ID]],RawData[FMP_ID],RawData[% Nature Based Solution by Cost])</f>
        <v>1.9999999552965161E-2</v>
      </c>
      <c r="BJ115" t="str">
        <f>_xlfn.XLOOKUP(FMP_Ranking[[#This Row],[FMP ID]],RawData[FMP_ID],RawData[Nature-Based Solutions Ranking])</f>
        <v>&lt;25% of the project cost is nature-based</v>
      </c>
      <c r="BK115">
        <f>_xlfn.XLOOKUP(FMP_Ranking[[#This Row],[FMP ID]],RawData[FMP_ID],RawData[Score 9])</f>
        <v>1</v>
      </c>
      <c r="BL115" s="250" t="str">
        <f>_xlfn.XLOOKUP(FMP_Ranking[[#This Row],[FMP ID]],RawData[FMP_ID],RawData[Multiple Benefits Description])</f>
        <v>None</v>
      </c>
      <c r="BM115" t="str">
        <f>_xlfn.XLOOKUP(FMP_Ranking[[#This Row],[FMP ID]],RawData[FMP_ID],RawData[Multiple Benefit Ranking])</f>
        <v>Project does not deliver any wider benefits</v>
      </c>
      <c r="BN115" s="252">
        <f>_xlfn.XLOOKUP(FMP_Ranking[[#This Row],[FMP ID]],RawData[FMP_ID],RawData[Score 10])</f>
        <v>0</v>
      </c>
      <c r="BO115">
        <f>_xlfn.XLOOKUP(FMP_Ranking[[#This Row],[FMP ID]],RawData[FMP_ID],RawData[O&amp;M Cost (Annual)])</f>
        <v>3000</v>
      </c>
      <c r="BP115" t="str">
        <f>_xlfn.XLOOKUP(FMP_Ranking[[#This Row],[FMP ID]],RawData[FMP_ID],RawData[Operations and Maintenance Ranking])</f>
        <v>Project requires regular, ongoing operation and maintenance; and/or O&amp;M requirements are well defined (Regular);</v>
      </c>
      <c r="BQ115">
        <f>_xlfn.XLOOKUP(FMP_Ranking[[#This Row],[FMP ID]],RawData[FMP_ID],RawData[Score 11])</f>
        <v>7</v>
      </c>
      <c r="BR115" s="250" t="str">
        <f>_xlfn.XLOOKUP(FMP_Ranking[[#This Row],[FMP ID]],RawData[FMP_ID],RawData[Administrative, Regulatory and Other Obstacle Ranking])</f>
        <v>Project has a typical number of administrative, regulatory and limitations / requirements</v>
      </c>
      <c r="BS115" s="252">
        <f>_xlfn.XLOOKUP(FMP_Ranking[[#This Row],[FMP ID]],RawData[FMP_ID],RawData[Score 12])</f>
        <v>6</v>
      </c>
      <c r="BT115" t="str">
        <f>_xlfn.XLOOKUP(FMP_Ranking[[#This Row],[FMP ID]],RawData[FMP_ID],RawData[Environmental Benefit Ranking])</f>
        <v>Project does not provide any environmental benefits</v>
      </c>
      <c r="BU115">
        <f>_xlfn.XLOOKUP(FMP_Ranking[[#This Row],[FMP ID]],RawData[FMP_ID],RawData[Score 13])</f>
        <v>0</v>
      </c>
      <c r="BV115" s="250" t="str">
        <f>_xlfn.XLOOKUP(FMP_Ranking[[#This Row],[FMP ID]],RawData[FMP_ID],RawData[Environmental Impact Ranking])</f>
        <v>Project will have adverse environmental impacts in 1 environmental category</v>
      </c>
      <c r="BW115" s="252">
        <f>_xlfn.XLOOKUP(FMP_Ranking[[#This Row],[FMP ID]],RawData[FMP_ID],RawData[Score 14])</f>
        <v>6</v>
      </c>
      <c r="BX115">
        <f>_xlfn.XLOOKUP(FMP_Ranking[[#This Row],[FMP ID]],RawData[FMP_ID],RawData[Traffic Count for LWC Project])</f>
        <v>0</v>
      </c>
      <c r="BY115" t="str">
        <f>_xlfn.XLOOKUP(FMP_Ranking[[#This Row],[FMP ID]],RawData[FMP_ID],RawData[Mobility Ranking])</f>
        <v>Project provides no change to major, minor, or emergency access routes in the project area.</v>
      </c>
      <c r="BZ115">
        <f>_xlfn.XLOOKUP(FMP_Ranking[[#This Row],[FMP ID]],RawData[FMP_ID],RawData[Score 15])</f>
        <v>0</v>
      </c>
      <c r="CA115" s="250"/>
      <c r="CB115"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0.98318027534794583</v>
      </c>
      <c r="CC115" s="263">
        <f>_xlfn.RANK.EQ(FMP_Ranking[[#This Row],[Weighted Score Based on Normalized Reported Factors]],FMP_Ranking[Weighted Score Based on Normalized Reported Factors],0)</f>
        <v>128</v>
      </c>
      <c r="CD115"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39</v>
      </c>
      <c r="CE115"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8.5</v>
      </c>
      <c r="CF115">
        <f>_xlfn.RANK.EQ(FMP_Ranking[[#This Row],[Project Details Weighted Score]],FMP_Ranking[Project Details Weighted Score],0)</f>
        <v>96</v>
      </c>
      <c r="CG115" s="262">
        <f>FMP_Ranking[[#This Row],[Project Details Weighted Score]]+FMP_Ranking[[#This Row],[Weighted Score Based on Normalized Reported Factors]]</f>
        <v>9.4831802753479462</v>
      </c>
      <c r="CH115" s="245">
        <f>_xlfn.RANK.EQ(FMP_Ranking[[#This Row],[Total Score]],FMP_Ranking[Total Score],0)</f>
        <v>109</v>
      </c>
      <c r="CI115"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0.98318027534794583</v>
      </c>
      <c r="CJ115" s="239"/>
      <c r="CK115" s="239"/>
      <c r="CT115"/>
    </row>
    <row r="116" spans="1:98" ht="12" customHeight="1" x14ac:dyDescent="0.25">
      <c r="A116" t="s">
        <v>1697</v>
      </c>
      <c r="B116">
        <f>_xlfn.XLOOKUP(FMP_Ranking[[#This Row],[FMP ID]],RawData[FMP_ID],RawData[RFPG_NUM])</f>
        <v>12</v>
      </c>
      <c r="C116" t="str">
        <f>_xlfn.XLOOKUP(FMP_Ranking[[#This Row],[FMP ID]],RawData[FMP_ID],RawData[FMP_NAME])</f>
        <v>PROJECT 3 - CURREY CREEK REGIONAL DETENTION FACILITY</v>
      </c>
      <c r="D116" t="str">
        <f>_xlfn.XLOOKUP(FMP_Ranking[[#This Row],[FMP ID]],RawData[FMP_ID],RawData[FMP_DESCR])</f>
        <v>Inline detention facility with additional stormdrain imporvements</v>
      </c>
      <c r="E116" s="247">
        <f>_xlfn.XLOOKUP(FMP_Ranking[[#This Row],[FMP ID]],RawData[FMP_ID],RawData[FMP_COST])</f>
        <v>8908566</v>
      </c>
      <c r="F116" s="344" t="str">
        <f>_xlfn.XLOOKUP(FMP_Ranking[[#This Row],[FMP ID]],RawData[FMP_ID],RawData[EMER_NEED])</f>
        <v>No</v>
      </c>
      <c r="G116" s="252">
        <f>IF(FMP_Ranking[[#This Row],[Emergency Need Raw]]="Yes",10,0)</f>
        <v>0</v>
      </c>
      <c r="H116" s="245">
        <f>_xlfn.XLOOKUP(FMP_Ranking[[#This Row],[FMP ID]],RawData[FMP_ID],RawData[STRUCT_100])</f>
        <v>0</v>
      </c>
      <c r="I116" s="245">
        <f>_xlfn.XLOOKUP(FMP_Ranking[[#This Row],[FMP ID]],RawData[FMP_ID],RawData[RES_STRUCT100])</f>
        <v>0</v>
      </c>
      <c r="J116">
        <f>_xlfn.XLOOKUP(FMP_Ranking[[#This Row],[FMP ID]],RawData[FMP_ID],RawData[POP100])</f>
        <v>0</v>
      </c>
      <c r="K116" s="245">
        <f>_xlfn.XLOOKUP(FMP_Ranking[[#This Row],[FMP ID]],RawData[FMP_ID],RawData[CRITFAC100])</f>
        <v>0</v>
      </c>
      <c r="L116">
        <f>_xlfn.XLOOKUP(FMP_Ranking[[#This Row],[FMP ID]],RawData[FMP_ID],RawData[LWC])</f>
        <v>0</v>
      </c>
      <c r="M116" s="245">
        <f>_xlfn.XLOOKUP(FMP_Ranking[[#This Row],[FMP ID]],RawData[FMP_ID],RawData[ROADCLS])</f>
        <v>2</v>
      </c>
      <c r="N116">
        <f>_xlfn.XLOOKUP(FMP_Ranking[[#This Row],[FMP ID]],RawData[FMP_ID],RawData[ROAD_MILES100])</f>
        <v>7.4000000953674316E-2</v>
      </c>
      <c r="O116" s="245">
        <f>_xlfn.XLOOKUP(FMP_Ranking[[#This Row],[FMP ID]],RawData[FMP_ID],RawData[FARMACRE100])</f>
        <v>0</v>
      </c>
      <c r="P116">
        <f>_xlfn.XLOOKUP(FMP_Ranking[[#This Row],[FMP ID]],RawData[FMP_ID],RawData[REDSTRUCT100])</f>
        <v>0</v>
      </c>
      <c r="Q116" s="245">
        <f>_xlfn.XLOOKUP(FMP_Ranking[[#This Row],[FMP ID]],RawData[FMP_ID],RawData[REMSTRC100])</f>
        <v>174</v>
      </c>
      <c r="R116" s="258">
        <f>IF(FMP_Ranking[[#This Row],[Structures 100 Raw]]=0,0,(IF(FMP_Ranking[[#This Row],[Removed Structures 100 Raw]]&gt;FMP_Ranking[[#This Row],[Structures 100 Raw]],100,FMP_Ranking[[#This Row],[Removed Structures 100 Raw]]/FMP_Ranking[[#This Row],[Structures 100 Raw]]*100)))</f>
        <v>0</v>
      </c>
      <c r="S116" s="245">
        <f>_xlfn.XLOOKUP(FMP_Ranking[[#This Row],[FMP ID]],RawData[FMP_ID],RawData[REMRESSTRC100])</f>
        <v>0</v>
      </c>
      <c r="T116" s="245">
        <f>_xlfn.XLOOKUP(FMP_Ranking[[#This Row],[FMP ID]],RawData[FMP_ID],RawData[REMPOP100])</f>
        <v>522</v>
      </c>
      <c r="U116">
        <f>_xlfn.XLOOKUP(FMP_Ranking[[#This Row],[FMP ID]],RawData[FMP_ID],RawData[REMCRITFAC100])</f>
        <v>0</v>
      </c>
      <c r="V116" s="245">
        <f>_xlfn.XLOOKUP(FMP_Ranking[[#This Row],[FMP ID]],RawData[FMP_ID],RawData[REMLWC100])</f>
        <v>0</v>
      </c>
      <c r="W116" s="245">
        <f>_xlfn.XLOOKUP(FMP_Ranking[[#This Row],[FMP ID]],RawData[FMP_ID],RawData[REMROADCLS])</f>
        <v>0</v>
      </c>
      <c r="X116">
        <f>_xlfn.XLOOKUP(FMP_Ranking[[#This Row],[FMP ID]],RawData[FMP_ID],RawData[REMRDLEN100])</f>
        <v>0</v>
      </c>
      <c r="Y116" s="245">
        <f>_xlfn.XLOOKUP(FMP_Ranking[[#This Row],[FMP ID]],RawData[FMP_ID],RawData[REMFRMACRE100])</f>
        <v>0</v>
      </c>
      <c r="Z116" s="255">
        <f>_xlfn.XLOOKUP(FMP_Ranking[[#This Row],[FMP ID]],RawData[FMP_ID],RawData[COSTSTRUCT])</f>
        <v>24868</v>
      </c>
      <c r="AA116">
        <f>_xlfn.XLOOKUP(FMP_Ranking[[#This Row],[FMP ID]],RawData[FMP_ID],RawData[NATURE])</f>
        <v>0</v>
      </c>
      <c r="AB116" s="250">
        <f>_xlfn.XLOOKUP(FMP_Ranking[[#This Row],[FMP ID]],RawData[FMP_ID],RawData[BC_RATIO])</f>
        <v>2.7899999618530269</v>
      </c>
      <c r="AC116">
        <f>IF(FMP_Ranking[[#This Row],[BCA Raw]]&gt;1,1,0)</f>
        <v>1</v>
      </c>
      <c r="AD116" s="250" t="str">
        <f>_xlfn.XLOOKUP(FMP_Ranking[[#This Row],[FMP ID]],RawData[FMP_ID],RawData[WATER_SUP])</f>
        <v>No</v>
      </c>
      <c r="AE116" s="257">
        <f>IF(FMP_Ranking[[#This Row],[Water Supply Raw]]="Yes",1,0)</f>
        <v>0</v>
      </c>
      <c r="AF116">
        <f>_xlfn.XLOOKUP(FMP_Ranking[[#This Row],[FMP ID]],RawData[FMP_ID],RawData[Average Flood Depth (100yr)])</f>
        <v>0</v>
      </c>
      <c r="AG116" s="346" t="str">
        <f>_xlfn.XLOOKUP(FMP_Ranking[[#This Row],[FMP ID]],RawData[FMP_ID],RawData[PREPROJLOS])</f>
        <v xml:space="preserve"> The project is expected to remove 118 
structures from the 10-year floodplain, 162 structures from the 50-year floodplain, 174 structures from the 100-year
floodplain, and 197 structures from the 500-year floodplain</v>
      </c>
      <c r="AH116">
        <f>_xlfn.XLOOKUP(FMP_Ranking[[#This Row],[FMP ID]],RawData[FMP_ID],RawData[Score 1])</f>
        <v>0</v>
      </c>
      <c r="AI116" s="250">
        <f>_xlfn.XLOOKUP(FMP_Ranking[[#This Row],[FMP ID]],RawData[FMP_ID],RawData[Community Population Served])</f>
        <v>17805</v>
      </c>
      <c r="AJ116">
        <f>_xlfn.XLOOKUP(FMP_Ranking[[#This Row],[FMP ID]],RawData[FMP_ID],RawData[Flood Plain Population])</f>
        <v>0</v>
      </c>
      <c r="AK116" s="346" t="str">
        <f>_xlfn.XLOOKUP(FMP_Ranking[[#This Row],[FMP ID]],RawData[FMP_ID],RawData[Severity Ranking: Community Need (% Population)])</f>
        <v>&lt;25% of project community affected</v>
      </c>
      <c r="AL116" s="252">
        <f>_xlfn.XLOOKUP(FMP_Ranking[[#This Row],[FMP ID]],RawData[FMP_ID],RawData[Score 2])</f>
        <v>1</v>
      </c>
      <c r="AM116">
        <f>_xlfn.XLOOKUP(FMP_Ranking[[#This Row],[FMP ID]],RawData[FMP_ID],RawData['# of Structures Removed from 1% Annual Chance FP])</f>
        <v>174</v>
      </c>
      <c r="AN116" t="str">
        <f>_xlfn.XLOOKUP(FMP_Ranking[[#This Row],[FMP ID]],RawData[FMP_ID],RawData[Flood Risk Reduction])</f>
        <v>Reduced risk to &lt;75% of structures in floodplain</v>
      </c>
      <c r="AO116">
        <f>_xlfn.XLOOKUP(FMP_Ranking[[#This Row],[FMP ID]],RawData[FMP_ID],RawData[[Score 3 ]])</f>
        <v>7</v>
      </c>
      <c r="AP116" s="250">
        <f>_xlfn.XLOOKUP(FMP_Ranking[[#This Row],[FMP ID]],RawData[FMP_ID],RawData['# of Structures with Reduced 1% Annual Chance Flood Risk])</f>
        <v>-138</v>
      </c>
      <c r="AQ116">
        <f>_xlfn.XLOOKUP(FMP_Ranking[[#This Row],[FMP ID]],RawData[FMP_ID],RawData[Pre-Project Damage $])</f>
        <v>0</v>
      </c>
      <c r="AR116">
        <f>_xlfn.XLOOKUP(FMP_Ranking[[#This Row],[FMP ID]],RawData[FMP_ID],RawData[Post-Project Damage $])</f>
        <v>0</v>
      </c>
      <c r="AS116">
        <f>_xlfn.XLOOKUP(FMP_Ranking[[#This Row],[FMP ID]],RawData[FMP_ID],RawData[Flood Damage Reduction])</f>
        <v>0</v>
      </c>
      <c r="AT116" s="252">
        <f>_xlfn.XLOOKUP(FMP_Ranking[[#This Row],[FMP ID]],RawData[FMP_ID],RawData[Score 4])</f>
        <v>0</v>
      </c>
      <c r="AU116">
        <f>_xlfn.XLOOKUP(FMP_Ranking[[#This Row],[FMP ID]],RawData[FMP_ID],RawData['# of Critical Faciliites Removed from 1% Annual Chance FP])</f>
        <v>0</v>
      </c>
      <c r="AV116" t="str">
        <f>_xlfn.XLOOKUP(FMP_Ranking[[#This Row],[FMP ID]],RawData[FMP_ID],RawData[Reduction in Critical Facilities Flood Risk])</f>
        <v>Reduced risk for 0 structures in floodplain</v>
      </c>
      <c r="AW116">
        <f>_xlfn.XLOOKUP(FMP_Ranking[[#This Row],[FMP ID]],RawData[FMP_ID],RawData[Score 5])</f>
        <v>0</v>
      </c>
      <c r="AX116" s="250">
        <f>_xlfn.XLOOKUP(FMP_Ranking[[#This Row],[FMP ID]],RawData[FMP_ID],RawData[Adjusted Injurt Risk (%)])</f>
        <v>97.5</v>
      </c>
      <c r="AY116">
        <f>_xlfn.XLOOKUP(FMP_Ranking[[#This Row],[FMP ID]],RawData[FMP_ID],RawData[Life and Safety Ranking (Injury/Loss of Life)2])</f>
        <v>0</v>
      </c>
      <c r="AZ116" s="252">
        <f>_xlfn.XLOOKUP(FMP_Ranking[[#This Row],[FMP ID]],RawData[FMP_ID],RawData[Score 6])</f>
        <v>0</v>
      </c>
      <c r="BA116">
        <f>_xlfn.XLOOKUP(FMP_Ranking[[#This Row],[FMP ID]],RawData[FMP_ID],RawData[Water Supply Benefit in Acre-Feet])</f>
        <v>154.30000305175781</v>
      </c>
      <c r="BB116">
        <f>_xlfn.XLOOKUP(FMP_Ranking[[#This Row],[FMP ID]],RawData[FMP_ID],RawData[SourceID])</f>
        <v>0</v>
      </c>
      <c r="BC116">
        <f>_xlfn.XLOOKUP(FMP_Ranking[[#This Row],[FMP ID]],RawData[FMP_ID],RawData[WMS_ID])</f>
        <v>0</v>
      </c>
      <c r="BD116" t="str">
        <f>_xlfn.XLOOKUP(FMP_Ranking[[#This Row],[FMP ID]],RawData[FMP_ID],RawData[Water Supply Yield Ranking])</f>
        <v>Indirectly benefits ‘water availability (e.g., recharges aquifers naturally more);</v>
      </c>
      <c r="BE116">
        <f>_xlfn.XLOOKUP(FMP_Ranking[[#This Row],[FMP ID]],RawData[FMP_ID],RawData[Score 7])</f>
        <v>4</v>
      </c>
      <c r="BF116" s="250">
        <f>_xlfn.XLOOKUP(FMP_Ranking[[#This Row],[FMP ID]],RawData[FMP_ID],RawData[SVI])</f>
        <v>0.26324999332427979</v>
      </c>
      <c r="BG116" t="str">
        <f>_xlfn.XLOOKUP(FMP_Ranking[[#This Row],[FMP ID]],RawData[FMP_ID],RawData[Social Vulnerability Ranking])</f>
        <v>SVI between 0.01-0.25 (low vulnerability)</v>
      </c>
      <c r="BH116" s="252">
        <f>_xlfn.XLOOKUP(FMP_Ranking[[#This Row],[FMP ID]],RawData[FMP_ID],RawData[Score 8])</f>
        <v>1</v>
      </c>
      <c r="BI116">
        <f>_xlfn.XLOOKUP(FMP_Ranking[[#This Row],[FMP ID]],RawData[FMP_ID],RawData[% Nature Based Solution by Cost])</f>
        <v>0</v>
      </c>
      <c r="BJ116">
        <f>_xlfn.XLOOKUP(FMP_Ranking[[#This Row],[FMP ID]],RawData[FMP_ID],RawData[Nature-Based Solutions Ranking])</f>
        <v>0</v>
      </c>
      <c r="BK116">
        <f>_xlfn.XLOOKUP(FMP_Ranking[[#This Row],[FMP ID]],RawData[FMP_ID],RawData[Score 9])</f>
        <v>0</v>
      </c>
      <c r="BL116" s="250" t="str">
        <f>_xlfn.XLOOKUP(FMP_Ranking[[#This Row],[FMP ID]],RawData[FMP_ID],RawData[Multiple Benefits Description])</f>
        <v>Social and quality of life, Transportation, Recreation, sustainability</v>
      </c>
      <c r="BM116" t="str">
        <f>_xlfn.XLOOKUP(FMP_Ranking[[#This Row],[FMP ID]],RawData[FMP_ID],RawData[Multiple Benefit Ranking])</f>
        <v>Project delivers benefits in 4 or more wider benefit categories</v>
      </c>
      <c r="BN116" s="252">
        <f>_xlfn.XLOOKUP(FMP_Ranking[[#This Row],[FMP ID]],RawData[FMP_ID],RawData[Score 10])</f>
        <v>10</v>
      </c>
      <c r="BO116">
        <f>_xlfn.XLOOKUP(FMP_Ranking[[#This Row],[FMP ID]],RawData[FMP_ID],RawData[O&amp;M Cost (Annual)])</f>
        <v>0</v>
      </c>
      <c r="BP116">
        <f>_xlfn.XLOOKUP(FMP_Ranking[[#This Row],[FMP ID]],RawData[FMP_ID],RawData[Operations and Maintenance Ranking])</f>
        <v>0</v>
      </c>
      <c r="BQ116">
        <f>_xlfn.XLOOKUP(FMP_Ranking[[#This Row],[FMP ID]],RawData[FMP_ID],RawData[Score 11])</f>
        <v>0</v>
      </c>
      <c r="BR116" s="250" t="str">
        <f>_xlfn.XLOOKUP(FMP_Ranking[[#This Row],[FMP ID]],RawData[FMP_ID],RawData[Administrative, Regulatory and Other Obstacle Ranking])</f>
        <v>Project has a typical number of administrative, regulatory and limitations / requirements</v>
      </c>
      <c r="BS116" s="252">
        <f>_xlfn.XLOOKUP(FMP_Ranking[[#This Row],[FMP ID]],RawData[FMP_ID],RawData[Score 12])</f>
        <v>6</v>
      </c>
      <c r="BT116" t="str">
        <f>_xlfn.XLOOKUP(FMP_Ranking[[#This Row],[FMP ID]],RawData[FMP_ID],RawData[Environmental Benefit Ranking])</f>
        <v xml:space="preserve">Project will deliver a moderate level of environmental benefits (2-3 categories) </v>
      </c>
      <c r="BU116">
        <f>_xlfn.XLOOKUP(FMP_Ranking[[#This Row],[FMP ID]],RawData[FMP_ID],RawData[Score 13])</f>
        <v>6</v>
      </c>
      <c r="BV116" s="250" t="str">
        <f>_xlfn.XLOOKUP(FMP_Ranking[[#This Row],[FMP ID]],RawData[FMP_ID],RawData[Environmental Impact Ranking])</f>
        <v>Project has no adverse environmental impacts</v>
      </c>
      <c r="BW116" s="252">
        <f>_xlfn.XLOOKUP(FMP_Ranking[[#This Row],[FMP ID]],RawData[FMP_ID],RawData[Score 14])</f>
        <v>10</v>
      </c>
      <c r="BX116">
        <f>_xlfn.XLOOKUP(FMP_Ranking[[#This Row],[FMP ID]],RawData[FMP_ID],RawData[Traffic Count for LWC Project])</f>
        <v>0</v>
      </c>
      <c r="BY116"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116">
        <f>_xlfn.XLOOKUP(FMP_Ranking[[#This Row],[FMP ID]],RawData[FMP_ID],RawData[Score 15])</f>
        <v>10</v>
      </c>
      <c r="CA116" s="250"/>
      <c r="CB116"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0.64875143318045003</v>
      </c>
      <c r="CC116" s="263">
        <f>_xlfn.RANK.EQ(FMP_Ranking[[#This Row],[Weighted Score Based on Normalized Reported Factors]],FMP_Ranking[Weighted Score Based on Normalized Reported Factors],0)</f>
        <v>134</v>
      </c>
      <c r="CD116"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55</v>
      </c>
      <c r="CE116"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8.75</v>
      </c>
      <c r="CF116">
        <f>_xlfn.RANK.EQ(FMP_Ranking[[#This Row],[Project Details Weighted Score]],FMP_Ranking[Project Details Weighted Score],0)</f>
        <v>95</v>
      </c>
      <c r="CG116" s="262">
        <f>FMP_Ranking[[#This Row],[Project Details Weighted Score]]+FMP_Ranking[[#This Row],[Weighted Score Based on Normalized Reported Factors]]</f>
        <v>9.3987514331804505</v>
      </c>
      <c r="CH116" s="245">
        <f>_xlfn.RANK.EQ(FMP_Ranking[[#This Row],[Total Score]],FMP_Ranking[Total Score],0)</f>
        <v>110</v>
      </c>
      <c r="CI116"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0.64875143318045003</v>
      </c>
      <c r="CJ116" s="239"/>
      <c r="CK116" s="239"/>
      <c r="CT116"/>
    </row>
    <row r="117" spans="1:98" ht="12" customHeight="1" x14ac:dyDescent="0.25">
      <c r="A117" t="s">
        <v>1740</v>
      </c>
      <c r="B117">
        <f>_xlfn.XLOOKUP(FMP_Ranking[[#This Row],[FMP ID]],RawData[FMP_ID],RawData[RFPG_NUM])</f>
        <v>12</v>
      </c>
      <c r="C117" t="str">
        <f>_xlfn.XLOOKUP(FMP_Ranking[[#This Row],[FMP ID]],RawData[FMP_ID],RawData[FMP_NAME])</f>
        <v>PROJECT 12 - PLANT CHANNEL IMPROVEMENT</v>
      </c>
      <c r="D117" t="str">
        <f>_xlfn.XLOOKUP(FMP_Ranking[[#This Row],[FMP ID]],RawData[FMP_ID],RawData[FMP_DESCR])</f>
        <v>Channel improvements</v>
      </c>
      <c r="E117" s="247">
        <f>_xlfn.XLOOKUP(FMP_Ranking[[#This Row],[FMP ID]],RawData[FMP_ID],RawData[FMP_COST])</f>
        <v>1232036</v>
      </c>
      <c r="F117" s="344" t="str">
        <f>_xlfn.XLOOKUP(FMP_Ranking[[#This Row],[FMP ID]],RawData[FMP_ID],RawData[EMER_NEED])</f>
        <v>No</v>
      </c>
      <c r="G117" s="252">
        <f>IF(FMP_Ranking[[#This Row],[Emergency Need Raw]]="Yes",10,0)</f>
        <v>0</v>
      </c>
      <c r="H117" s="245">
        <f>_xlfn.XLOOKUP(FMP_Ranking[[#This Row],[FMP ID]],RawData[FMP_ID],RawData[STRUCT_100])</f>
        <v>0</v>
      </c>
      <c r="I117" s="245">
        <f>_xlfn.XLOOKUP(FMP_Ranking[[#This Row],[FMP ID]],RawData[FMP_ID],RawData[RES_STRUCT100])</f>
        <v>0</v>
      </c>
      <c r="J117">
        <f>_xlfn.XLOOKUP(FMP_Ranking[[#This Row],[FMP ID]],RawData[FMP_ID],RawData[POP100])</f>
        <v>0</v>
      </c>
      <c r="K117" s="245">
        <f>_xlfn.XLOOKUP(FMP_Ranking[[#This Row],[FMP ID]],RawData[FMP_ID],RawData[CRITFAC100])</f>
        <v>0</v>
      </c>
      <c r="L117">
        <f>_xlfn.XLOOKUP(FMP_Ranking[[#This Row],[FMP ID]],RawData[FMP_ID],RawData[LWC])</f>
        <v>0</v>
      </c>
      <c r="M117" s="245">
        <f>_xlfn.XLOOKUP(FMP_Ranking[[#This Row],[FMP ID]],RawData[FMP_ID],RawData[ROADCLS])</f>
        <v>0</v>
      </c>
      <c r="N117">
        <f>_xlfn.XLOOKUP(FMP_Ranking[[#This Row],[FMP ID]],RawData[FMP_ID],RawData[ROAD_MILES100])</f>
        <v>0</v>
      </c>
      <c r="O117" s="245">
        <f>_xlfn.XLOOKUP(FMP_Ranking[[#This Row],[FMP ID]],RawData[FMP_ID],RawData[FARMACRE100])</f>
        <v>0</v>
      </c>
      <c r="P117">
        <f>_xlfn.XLOOKUP(FMP_Ranking[[#This Row],[FMP ID]],RawData[FMP_ID],RawData[REDSTRUCT100])</f>
        <v>0</v>
      </c>
      <c r="Q117" s="245">
        <f>_xlfn.XLOOKUP(FMP_Ranking[[#This Row],[FMP ID]],RawData[FMP_ID],RawData[REMSTRC100])</f>
        <v>6</v>
      </c>
      <c r="R117" s="258">
        <f>IF(FMP_Ranking[[#This Row],[Structures 100 Raw]]=0,0,(IF(FMP_Ranking[[#This Row],[Removed Structures 100 Raw]]&gt;FMP_Ranking[[#This Row],[Structures 100 Raw]],100,FMP_Ranking[[#This Row],[Removed Structures 100 Raw]]/FMP_Ranking[[#This Row],[Structures 100 Raw]]*100)))</f>
        <v>0</v>
      </c>
      <c r="S117" s="245">
        <f>_xlfn.XLOOKUP(FMP_Ranking[[#This Row],[FMP ID]],RawData[FMP_ID],RawData[REMRESSTRC100])</f>
        <v>7</v>
      </c>
      <c r="T117" s="245">
        <f>_xlfn.XLOOKUP(FMP_Ranking[[#This Row],[FMP ID]],RawData[FMP_ID],RawData[REMPOP100])</f>
        <v>18</v>
      </c>
      <c r="U117">
        <f>_xlfn.XLOOKUP(FMP_Ranking[[#This Row],[FMP ID]],RawData[FMP_ID],RawData[REMCRITFAC100])</f>
        <v>0</v>
      </c>
      <c r="V117" s="245">
        <f>_xlfn.XLOOKUP(FMP_Ranking[[#This Row],[FMP ID]],RawData[FMP_ID],RawData[REMLWC100])</f>
        <v>0</v>
      </c>
      <c r="W117" s="245">
        <f>_xlfn.XLOOKUP(FMP_Ranking[[#This Row],[FMP ID]],RawData[FMP_ID],RawData[REMROADCLS])</f>
        <v>0</v>
      </c>
      <c r="X117">
        <f>_xlfn.XLOOKUP(FMP_Ranking[[#This Row],[FMP ID]],RawData[FMP_ID],RawData[REMRDLEN100])</f>
        <v>0</v>
      </c>
      <c r="Y117" s="245">
        <f>_xlfn.XLOOKUP(FMP_Ranking[[#This Row],[FMP ID]],RawData[FMP_ID],RawData[REMFRMACRE100])</f>
        <v>0</v>
      </c>
      <c r="Z117" s="255">
        <f>_xlfn.XLOOKUP(FMP_Ranking[[#This Row],[FMP ID]],RawData[FMP_ID],RawData[COSTSTRUCT])</f>
        <v>3439</v>
      </c>
      <c r="AA117">
        <f>_xlfn.XLOOKUP(FMP_Ranking[[#This Row],[FMP ID]],RawData[FMP_ID],RawData[NATURE])</f>
        <v>0</v>
      </c>
      <c r="AB117" s="250">
        <f>_xlfn.XLOOKUP(FMP_Ranking[[#This Row],[FMP ID]],RawData[FMP_ID],RawData[BC_RATIO])</f>
        <v>0.40000000596046448</v>
      </c>
      <c r="AC117">
        <f>IF(FMP_Ranking[[#This Row],[BCA Raw]]&gt;1,1,0)</f>
        <v>0</v>
      </c>
      <c r="AD117" s="250" t="str">
        <f>_xlfn.XLOOKUP(FMP_Ranking[[#This Row],[FMP ID]],RawData[FMP_ID],RawData[WATER_SUP])</f>
        <v>No</v>
      </c>
      <c r="AE117" s="257">
        <f>IF(FMP_Ranking[[#This Row],[Water Supply Raw]]="Yes",1,0)</f>
        <v>0</v>
      </c>
      <c r="AF117">
        <f>_xlfn.XLOOKUP(FMP_Ranking[[#This Row],[FMP ID]],RawData[FMP_ID],RawData[Average Flood Depth (100yr)])</f>
        <v>0.75</v>
      </c>
      <c r="AG117" s="346" t="str">
        <f>_xlfn.XLOOKUP(FMP_Ranking[[#This Row],[FMP ID]],RawData[FMP_ID],RawData[PREPROJLOS])</f>
        <v xml:space="preserve"> The project is expected to remove 2
structures from the 10-year floodplain, 4 structures from the 50-year floodplain, 6 structures from the 100-year
floodplain, and 4 structures from the 500-year floodplain</v>
      </c>
      <c r="AH117">
        <f>_xlfn.XLOOKUP(FMP_Ranking[[#This Row],[FMP ID]],RawData[FMP_ID],RawData[Score 1])</f>
        <v>4</v>
      </c>
      <c r="AI117" s="250">
        <f>_xlfn.XLOOKUP(FMP_Ranking[[#This Row],[FMP ID]],RawData[FMP_ID],RawData[Community Population Served])</f>
        <v>17805</v>
      </c>
      <c r="AJ117">
        <f>_xlfn.XLOOKUP(FMP_Ranking[[#This Row],[FMP ID]],RawData[FMP_ID],RawData[Flood Plain Population])</f>
        <v>0</v>
      </c>
      <c r="AK117" s="346" t="str">
        <f>_xlfn.XLOOKUP(FMP_Ranking[[#This Row],[FMP ID]],RawData[FMP_ID],RawData[Severity Ranking: Community Need (% Population)])</f>
        <v>&lt;25% of project community affected</v>
      </c>
      <c r="AL117" s="252">
        <f>_xlfn.XLOOKUP(FMP_Ranking[[#This Row],[FMP ID]],RawData[FMP_ID],RawData[Score 2])</f>
        <v>1</v>
      </c>
      <c r="AM117">
        <f>_xlfn.XLOOKUP(FMP_Ranking[[#This Row],[FMP ID]],RawData[FMP_ID],RawData['# of Structures Removed from 1% Annual Chance FP])</f>
        <v>6</v>
      </c>
      <c r="AN117" t="str">
        <f>_xlfn.XLOOKUP(FMP_Ranking[[#This Row],[FMP ID]],RawData[FMP_ID],RawData[Flood Risk Reduction])</f>
        <v>Reduced risk to &lt;75% of structures in floodplain</v>
      </c>
      <c r="AO117">
        <f>_xlfn.XLOOKUP(FMP_Ranking[[#This Row],[FMP ID]],RawData[FMP_ID],RawData[[Score 3 ]])</f>
        <v>7</v>
      </c>
      <c r="AP117" s="250">
        <f>_xlfn.XLOOKUP(FMP_Ranking[[#This Row],[FMP ID]],RawData[FMP_ID],RawData['# of Structures with Reduced 1% Annual Chance Flood Risk])</f>
        <v>-138</v>
      </c>
      <c r="AQ117">
        <f>_xlfn.XLOOKUP(FMP_Ranking[[#This Row],[FMP ID]],RawData[FMP_ID],RawData[Pre-Project Damage $])</f>
        <v>0</v>
      </c>
      <c r="AR117">
        <f>_xlfn.XLOOKUP(FMP_Ranking[[#This Row],[FMP ID]],RawData[FMP_ID],RawData[Post-Project Damage $])</f>
        <v>0</v>
      </c>
      <c r="AS117">
        <f>_xlfn.XLOOKUP(FMP_Ranking[[#This Row],[FMP ID]],RawData[FMP_ID],RawData[Flood Damage Reduction])</f>
        <v>0</v>
      </c>
      <c r="AT117" s="252">
        <f>_xlfn.XLOOKUP(FMP_Ranking[[#This Row],[FMP ID]],RawData[FMP_ID],RawData[Score 4])</f>
        <v>0</v>
      </c>
      <c r="AU117">
        <f>_xlfn.XLOOKUP(FMP_Ranking[[#This Row],[FMP ID]],RawData[FMP_ID],RawData['# of Critical Faciliites Removed from 1% Annual Chance FP])</f>
        <v>0</v>
      </c>
      <c r="AV117" t="str">
        <f>_xlfn.XLOOKUP(FMP_Ranking[[#This Row],[FMP ID]],RawData[FMP_ID],RawData[Reduction in Critical Facilities Flood Risk])</f>
        <v>Reduced risk for 0 structures in floodplain</v>
      </c>
      <c r="AW117">
        <f>_xlfn.XLOOKUP(FMP_Ranking[[#This Row],[FMP ID]],RawData[FMP_ID],RawData[Score 5])</f>
        <v>0</v>
      </c>
      <c r="AX117" s="250">
        <f>_xlfn.XLOOKUP(FMP_Ranking[[#This Row],[FMP ID]],RawData[FMP_ID],RawData[Adjusted Injurt Risk (%)])</f>
        <v>97.5</v>
      </c>
      <c r="AY117" t="str">
        <f>_xlfn.XLOOKUP(FMP_Ranking[[#This Row],[FMP ID]],RawData[FMP_ID],RawData[Life and Safety Ranking (Injury/Loss of Life)2])</f>
        <v>Life/injury risk percentage &gt;20%</v>
      </c>
      <c r="AZ117" s="252">
        <f>_xlfn.XLOOKUP(FMP_Ranking[[#This Row],[FMP ID]],RawData[FMP_ID],RawData[Score 6])</f>
        <v>4</v>
      </c>
      <c r="BA117">
        <f>_xlfn.XLOOKUP(FMP_Ranking[[#This Row],[FMP ID]],RawData[FMP_ID],RawData[Water Supply Benefit in Acre-Feet])</f>
        <v>0</v>
      </c>
      <c r="BB117">
        <f>_xlfn.XLOOKUP(FMP_Ranking[[#This Row],[FMP ID]],RawData[FMP_ID],RawData[SourceID])</f>
        <v>0</v>
      </c>
      <c r="BC117">
        <f>_xlfn.XLOOKUP(FMP_Ranking[[#This Row],[FMP ID]],RawData[FMP_ID],RawData[WMS_ID])</f>
        <v>0</v>
      </c>
      <c r="BD117" t="str">
        <f>_xlfn.XLOOKUP(FMP_Ranking[[#This Row],[FMP ID]],RawData[FMP_ID],RawData[Water Supply Yield Ranking])</f>
        <v>No impact on water supply</v>
      </c>
      <c r="BE117">
        <f>_xlfn.XLOOKUP(FMP_Ranking[[#This Row],[FMP ID]],RawData[FMP_ID],RawData[Score 7])</f>
        <v>0</v>
      </c>
      <c r="BF117" s="250">
        <f>_xlfn.XLOOKUP(FMP_Ranking[[#This Row],[FMP ID]],RawData[FMP_ID],RawData[SVI])</f>
        <v>0.42219999432563782</v>
      </c>
      <c r="BG117" t="str">
        <f>_xlfn.XLOOKUP(FMP_Ranking[[#This Row],[FMP ID]],RawData[FMP_ID],RawData[Social Vulnerability Ranking])</f>
        <v>SVI between 0.25-0.5 (low to moderate vulnerability)</v>
      </c>
      <c r="BH117" s="252">
        <f>_xlfn.XLOOKUP(FMP_Ranking[[#This Row],[FMP ID]],RawData[FMP_ID],RawData[Score 8])</f>
        <v>4</v>
      </c>
      <c r="BI117">
        <f>_xlfn.XLOOKUP(FMP_Ranking[[#This Row],[FMP ID]],RawData[FMP_ID],RawData[% Nature Based Solution by Cost])</f>
        <v>0.55800002813339233</v>
      </c>
      <c r="BJ117" t="str">
        <f>_xlfn.XLOOKUP(FMP_Ranking[[#This Row],[FMP ID]],RawData[FMP_ID],RawData[Nature-Based Solutions Ranking])</f>
        <v>&lt;25% of the project cost is nature-based</v>
      </c>
      <c r="BK117">
        <f>_xlfn.XLOOKUP(FMP_Ranking[[#This Row],[FMP ID]],RawData[FMP_ID],RawData[Score 9])</f>
        <v>1</v>
      </c>
      <c r="BL117" s="250" t="str">
        <f>_xlfn.XLOOKUP(FMP_Ranking[[#This Row],[FMP ID]],RawData[FMP_ID],RawData[Multiple Benefits Description])</f>
        <v>Social and quality of life</v>
      </c>
      <c r="BM117" t="str">
        <f>_xlfn.XLOOKUP(FMP_Ranking[[#This Row],[FMP ID]],RawData[FMP_ID],RawData[Multiple Benefit Ranking])</f>
        <v>Project delivers benefits in only 1 wider benefit category</v>
      </c>
      <c r="BN117" s="252">
        <f>_xlfn.XLOOKUP(FMP_Ranking[[#This Row],[FMP ID]],RawData[FMP_ID],RawData[Score 10])</f>
        <v>1</v>
      </c>
      <c r="BO117">
        <f>_xlfn.XLOOKUP(FMP_Ranking[[#This Row],[FMP ID]],RawData[FMP_ID],RawData[O&amp;M Cost (Annual)])</f>
        <v>0</v>
      </c>
      <c r="BP117">
        <f>_xlfn.XLOOKUP(FMP_Ranking[[#This Row],[FMP ID]],RawData[FMP_ID],RawData[Operations and Maintenance Ranking])</f>
        <v>0</v>
      </c>
      <c r="BQ117">
        <f>_xlfn.XLOOKUP(FMP_Ranking[[#This Row],[FMP ID]],RawData[FMP_ID],RawData[Score 11])</f>
        <v>0</v>
      </c>
      <c r="BR117" s="250" t="str">
        <f>_xlfn.XLOOKUP(FMP_Ranking[[#This Row],[FMP ID]],RawData[FMP_ID],RawData[Administrative, Regulatory and Other Obstacle Ranking])</f>
        <v>Project has a typical number of administrative, regulatory and limitations / requirements</v>
      </c>
      <c r="BS117" s="252">
        <f>_xlfn.XLOOKUP(FMP_Ranking[[#This Row],[FMP ID]],RawData[FMP_ID],RawData[Score 12])</f>
        <v>6</v>
      </c>
      <c r="BT117" t="str">
        <f>_xlfn.XLOOKUP(FMP_Ranking[[#This Row],[FMP ID]],RawData[FMP_ID],RawData[Environmental Benefit Ranking])</f>
        <v xml:space="preserve">Project will deliver a moderate level of environmental benefits (2-3 categories) </v>
      </c>
      <c r="BU117">
        <f>_xlfn.XLOOKUP(FMP_Ranking[[#This Row],[FMP ID]],RawData[FMP_ID],RawData[Score 13])</f>
        <v>6</v>
      </c>
      <c r="BV117" s="250" t="str">
        <f>_xlfn.XLOOKUP(FMP_Ranking[[#This Row],[FMP ID]],RawData[FMP_ID],RawData[Environmental Impact Ranking])</f>
        <v>Project has no adverse environmental impacts</v>
      </c>
      <c r="BW117" s="252">
        <f>_xlfn.XLOOKUP(FMP_Ranking[[#This Row],[FMP ID]],RawData[FMP_ID],RawData[Score 14])</f>
        <v>10</v>
      </c>
      <c r="BX117">
        <f>_xlfn.XLOOKUP(FMP_Ranking[[#This Row],[FMP ID]],RawData[FMP_ID],RawData[Traffic Count for LWC Project])</f>
        <v>0</v>
      </c>
      <c r="BY117"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117">
        <f>_xlfn.XLOOKUP(FMP_Ranking[[#This Row],[FMP ID]],RawData[FMP_ID],RawData[Score 15])</f>
        <v>10</v>
      </c>
      <c r="CA117" s="250"/>
      <c r="CB117"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9.0121209568132438E-2</v>
      </c>
      <c r="CC117" s="263">
        <f>_xlfn.RANK.EQ(FMP_Ranking[[#This Row],[Weighted Score Based on Normalized Reported Factors]],FMP_Ranking[Weighted Score Based on Normalized Reported Factors],0)</f>
        <v>155</v>
      </c>
      <c r="CD11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54</v>
      </c>
      <c r="CE117"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9.25</v>
      </c>
      <c r="CF117">
        <f>_xlfn.RANK.EQ(FMP_Ranking[[#This Row],[Project Details Weighted Score]],FMP_Ranking[Project Details Weighted Score],0)</f>
        <v>86</v>
      </c>
      <c r="CG117" s="262">
        <f>FMP_Ranking[[#This Row],[Project Details Weighted Score]]+FMP_Ranking[[#This Row],[Weighted Score Based on Normalized Reported Factors]]</f>
        <v>9.3401212095681316</v>
      </c>
      <c r="CH117" s="245">
        <f>_xlfn.RANK.EQ(FMP_Ranking[[#This Row],[Total Score]],FMP_Ranking[Total Score],0)</f>
        <v>111</v>
      </c>
      <c r="CI11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9.0121209568132438E-2</v>
      </c>
      <c r="CJ117" s="239"/>
      <c r="CK117" s="239"/>
      <c r="CT117"/>
    </row>
    <row r="118" spans="1:98" ht="12" customHeight="1" x14ac:dyDescent="0.25">
      <c r="A118" t="s">
        <v>1725</v>
      </c>
      <c r="B118">
        <f>_xlfn.XLOOKUP(FMP_Ranking[[#This Row],[FMP ID]],RawData[FMP_ID],RawData[RFPG_NUM])</f>
        <v>12</v>
      </c>
      <c r="C118" t="str">
        <f>_xlfn.XLOOKUP(FMP_Ranking[[#This Row],[FMP ID]],RawData[FMP_ID],RawData[FMP_NAME])</f>
        <v>PROJECT 9 - UNNAMED TRIBUTARY A- SUBDIVISION FLOOD PROTECTION &amp; MOBILITY PROJECT</v>
      </c>
      <c r="D118" t="str">
        <f>_xlfn.XLOOKUP(FMP_Ranking[[#This Row],[FMP ID]],RawData[FMP_ID],RawData[FMP_DESCR])</f>
        <v>Low water crossing improvemnts, channel improvements</v>
      </c>
      <c r="E118" s="247">
        <f>_xlfn.XLOOKUP(FMP_Ranking[[#This Row],[FMP ID]],RawData[FMP_ID],RawData[FMP_COST])</f>
        <v>4833371</v>
      </c>
      <c r="F118" s="344" t="str">
        <f>_xlfn.XLOOKUP(FMP_Ranking[[#This Row],[FMP ID]],RawData[FMP_ID],RawData[EMER_NEED])</f>
        <v>Yes</v>
      </c>
      <c r="G118" s="252">
        <f>IF(FMP_Ranking[[#This Row],[Emergency Need Raw]]="Yes",10,0)</f>
        <v>10</v>
      </c>
      <c r="H118" s="245">
        <f>_xlfn.XLOOKUP(FMP_Ranking[[#This Row],[FMP ID]],RawData[FMP_ID],RawData[STRUCT_100])</f>
        <v>0</v>
      </c>
      <c r="I118" s="245">
        <f>_xlfn.XLOOKUP(FMP_Ranking[[#This Row],[FMP ID]],RawData[FMP_ID],RawData[RES_STRUCT100])</f>
        <v>0</v>
      </c>
      <c r="J118">
        <f>_xlfn.XLOOKUP(FMP_Ranking[[#This Row],[FMP ID]],RawData[FMP_ID],RawData[POP100])</f>
        <v>0</v>
      </c>
      <c r="K118" s="245">
        <f>_xlfn.XLOOKUP(FMP_Ranking[[#This Row],[FMP ID]],RawData[FMP_ID],RawData[CRITFAC100])</f>
        <v>0</v>
      </c>
      <c r="L118">
        <f>_xlfn.XLOOKUP(FMP_Ranking[[#This Row],[FMP ID]],RawData[FMP_ID],RawData[LWC])</f>
        <v>1</v>
      </c>
      <c r="M118" s="245">
        <f>_xlfn.XLOOKUP(FMP_Ranking[[#This Row],[FMP ID]],RawData[FMP_ID],RawData[ROADCLS])</f>
        <v>4</v>
      </c>
      <c r="N118">
        <f>_xlfn.XLOOKUP(FMP_Ranking[[#This Row],[FMP ID]],RawData[FMP_ID],RawData[ROAD_MILES100])</f>
        <v>6.7000001668930054E-2</v>
      </c>
      <c r="O118" s="245">
        <f>_xlfn.XLOOKUP(FMP_Ranking[[#This Row],[FMP ID]],RawData[FMP_ID],RawData[FARMACRE100])</f>
        <v>0</v>
      </c>
      <c r="P118">
        <f>_xlfn.XLOOKUP(FMP_Ranking[[#This Row],[FMP ID]],RawData[FMP_ID],RawData[REDSTRUCT100])</f>
        <v>0</v>
      </c>
      <c r="Q118" s="245">
        <f>_xlfn.XLOOKUP(FMP_Ranking[[#This Row],[FMP ID]],RawData[FMP_ID],RawData[REMSTRC100])</f>
        <v>42</v>
      </c>
      <c r="R118" s="258">
        <f>IF(FMP_Ranking[[#This Row],[Structures 100 Raw]]=0,0,(IF(FMP_Ranking[[#This Row],[Removed Structures 100 Raw]]&gt;FMP_Ranking[[#This Row],[Structures 100 Raw]],100,FMP_Ranking[[#This Row],[Removed Structures 100 Raw]]/FMP_Ranking[[#This Row],[Structures 100 Raw]]*100)))</f>
        <v>0</v>
      </c>
      <c r="S118" s="245">
        <f>_xlfn.XLOOKUP(FMP_Ranking[[#This Row],[FMP ID]],RawData[FMP_ID],RawData[REMRESSTRC100])</f>
        <v>0</v>
      </c>
      <c r="T118" s="245">
        <f>_xlfn.XLOOKUP(FMP_Ranking[[#This Row],[FMP ID]],RawData[FMP_ID],RawData[REMPOP100])</f>
        <v>126</v>
      </c>
      <c r="U118">
        <f>_xlfn.XLOOKUP(FMP_Ranking[[#This Row],[FMP ID]],RawData[FMP_ID],RawData[REMCRITFAC100])</f>
        <v>0</v>
      </c>
      <c r="V118" s="245">
        <f>_xlfn.XLOOKUP(FMP_Ranking[[#This Row],[FMP ID]],RawData[FMP_ID],RawData[REMLWC100])</f>
        <v>3</v>
      </c>
      <c r="W118" s="245">
        <f>_xlfn.XLOOKUP(FMP_Ranking[[#This Row],[FMP ID]],RawData[FMP_ID],RawData[REMROADCLS])</f>
        <v>0</v>
      </c>
      <c r="X118">
        <f>_xlfn.XLOOKUP(FMP_Ranking[[#This Row],[FMP ID]],RawData[FMP_ID],RawData[REMRDLEN100])</f>
        <v>1</v>
      </c>
      <c r="Y118" s="245">
        <f>_xlfn.XLOOKUP(FMP_Ranking[[#This Row],[FMP ID]],RawData[FMP_ID],RawData[REMFRMACRE100])</f>
        <v>0</v>
      </c>
      <c r="Z118" s="255">
        <f>_xlfn.XLOOKUP(FMP_Ranking[[#This Row],[FMP ID]],RawData[FMP_ID],RawData[COSTSTRUCT])</f>
        <v>13492</v>
      </c>
      <c r="AA118">
        <f>_xlfn.XLOOKUP(FMP_Ranking[[#This Row],[FMP ID]],RawData[FMP_ID],RawData[NATURE])</f>
        <v>0</v>
      </c>
      <c r="AB118" s="250">
        <f>_xlfn.XLOOKUP(FMP_Ranking[[#This Row],[FMP ID]],RawData[FMP_ID],RawData[BC_RATIO])</f>
        <v>0.47999998927116388</v>
      </c>
      <c r="AC118">
        <f>IF(FMP_Ranking[[#This Row],[BCA Raw]]&gt;1,1,0)</f>
        <v>0</v>
      </c>
      <c r="AD118" s="250" t="str">
        <f>_xlfn.XLOOKUP(FMP_Ranking[[#This Row],[FMP ID]],RawData[FMP_ID],RawData[WATER_SUP])</f>
        <v>No</v>
      </c>
      <c r="AE118" s="257">
        <f>IF(FMP_Ranking[[#This Row],[Water Supply Raw]]="Yes",1,0)</f>
        <v>0</v>
      </c>
      <c r="AF118">
        <f>_xlfn.XLOOKUP(FMP_Ranking[[#This Row],[FMP ID]],RawData[FMP_ID],RawData[Average Flood Depth (100yr)])</f>
        <v>0</v>
      </c>
      <c r="AG118" s="346" t="str">
        <f>_xlfn.XLOOKUP(FMP_Ranking[[#This Row],[FMP ID]],RawData[FMP_ID],RawData[PREPROJLOS])</f>
        <v xml:space="preserve"> The project is expected to remove 46
structures from the 10-year floodplain, 59 structures from the 50-year floodplain, 42 structures from the 100-year
floodplain, and 27 structures from the 500-year floodplain</v>
      </c>
      <c r="AH118">
        <f>_xlfn.XLOOKUP(FMP_Ranking[[#This Row],[FMP ID]],RawData[FMP_ID],RawData[Score 1])</f>
        <v>0</v>
      </c>
      <c r="AI118" s="250">
        <f>_xlfn.XLOOKUP(FMP_Ranking[[#This Row],[FMP ID]],RawData[FMP_ID],RawData[Community Population Served])</f>
        <v>17805</v>
      </c>
      <c r="AJ118">
        <f>_xlfn.XLOOKUP(FMP_Ranking[[#This Row],[FMP ID]],RawData[FMP_ID],RawData[Flood Plain Population])</f>
        <v>0</v>
      </c>
      <c r="AK118" s="346" t="str">
        <f>_xlfn.XLOOKUP(FMP_Ranking[[#This Row],[FMP ID]],RawData[FMP_ID],RawData[Severity Ranking: Community Need (% Population)])</f>
        <v>&lt;25% of project community affected</v>
      </c>
      <c r="AL118" s="252">
        <f>_xlfn.XLOOKUP(FMP_Ranking[[#This Row],[FMP ID]],RawData[FMP_ID],RawData[Score 2])</f>
        <v>1</v>
      </c>
      <c r="AM118">
        <f>_xlfn.XLOOKUP(FMP_Ranking[[#This Row],[FMP ID]],RawData[FMP_ID],RawData['# of Structures Removed from 1% Annual Chance FP])</f>
        <v>42</v>
      </c>
      <c r="AN118" t="str">
        <f>_xlfn.XLOOKUP(FMP_Ranking[[#This Row],[FMP ID]],RawData[FMP_ID],RawData[Flood Risk Reduction])</f>
        <v>Reduced risk to &lt;75% of structures in floodplain</v>
      </c>
      <c r="AO118">
        <f>_xlfn.XLOOKUP(FMP_Ranking[[#This Row],[FMP ID]],RawData[FMP_ID],RawData[[Score 3 ]])</f>
        <v>7</v>
      </c>
      <c r="AP118" s="250">
        <f>_xlfn.XLOOKUP(FMP_Ranking[[#This Row],[FMP ID]],RawData[FMP_ID],RawData['# of Structures with Reduced 1% Annual Chance Flood Risk])</f>
        <v>-138</v>
      </c>
      <c r="AQ118">
        <f>_xlfn.XLOOKUP(FMP_Ranking[[#This Row],[FMP ID]],RawData[FMP_ID],RawData[Pre-Project Damage $])</f>
        <v>0</v>
      </c>
      <c r="AR118">
        <f>_xlfn.XLOOKUP(FMP_Ranking[[#This Row],[FMP ID]],RawData[FMP_ID],RawData[Post-Project Damage $])</f>
        <v>0</v>
      </c>
      <c r="AS118">
        <f>_xlfn.XLOOKUP(FMP_Ranking[[#This Row],[FMP ID]],RawData[FMP_ID],RawData[Flood Damage Reduction])</f>
        <v>0</v>
      </c>
      <c r="AT118" s="252">
        <f>_xlfn.XLOOKUP(FMP_Ranking[[#This Row],[FMP ID]],RawData[FMP_ID],RawData[Score 4])</f>
        <v>0</v>
      </c>
      <c r="AU118">
        <f>_xlfn.XLOOKUP(FMP_Ranking[[#This Row],[FMP ID]],RawData[FMP_ID],RawData['# of Critical Faciliites Removed from 1% Annual Chance FP])</f>
        <v>0</v>
      </c>
      <c r="AV118" t="str">
        <f>_xlfn.XLOOKUP(FMP_Ranking[[#This Row],[FMP ID]],RawData[FMP_ID],RawData[Reduction in Critical Facilities Flood Risk])</f>
        <v>Reduced risk for 0 structures in floodplain</v>
      </c>
      <c r="AW118">
        <f>_xlfn.XLOOKUP(FMP_Ranking[[#This Row],[FMP ID]],RawData[FMP_ID],RawData[Score 5])</f>
        <v>0</v>
      </c>
      <c r="AX118" s="250">
        <f>_xlfn.XLOOKUP(FMP_Ranking[[#This Row],[FMP ID]],RawData[FMP_ID],RawData[Adjusted Injurt Risk (%)])</f>
        <v>29.25</v>
      </c>
      <c r="AY118">
        <f>_xlfn.XLOOKUP(FMP_Ranking[[#This Row],[FMP ID]],RawData[FMP_ID],RawData[Life and Safety Ranking (Injury/Loss of Life)2])</f>
        <v>0</v>
      </c>
      <c r="AZ118" s="252">
        <f>_xlfn.XLOOKUP(FMP_Ranking[[#This Row],[FMP ID]],RawData[FMP_ID],RawData[Score 6])</f>
        <v>0</v>
      </c>
      <c r="BA118">
        <f>_xlfn.XLOOKUP(FMP_Ranking[[#This Row],[FMP ID]],RawData[FMP_ID],RawData[Water Supply Benefit in Acre-Feet])</f>
        <v>0</v>
      </c>
      <c r="BB118">
        <f>_xlfn.XLOOKUP(FMP_Ranking[[#This Row],[FMP ID]],RawData[FMP_ID],RawData[SourceID])</f>
        <v>0</v>
      </c>
      <c r="BC118">
        <f>_xlfn.XLOOKUP(FMP_Ranking[[#This Row],[FMP ID]],RawData[FMP_ID],RawData[WMS_ID])</f>
        <v>0</v>
      </c>
      <c r="BD118" t="str">
        <f>_xlfn.XLOOKUP(FMP_Ranking[[#This Row],[FMP ID]],RawData[FMP_ID],RawData[Water Supply Yield Ranking])</f>
        <v>No impact on water supply</v>
      </c>
      <c r="BE118">
        <f>_xlfn.XLOOKUP(FMP_Ranking[[#This Row],[FMP ID]],RawData[FMP_ID],RawData[Score 7])</f>
        <v>0</v>
      </c>
      <c r="BF118" s="250">
        <f>_xlfn.XLOOKUP(FMP_Ranking[[#This Row],[FMP ID]],RawData[FMP_ID],RawData[SVI])</f>
        <v>0.42219999432563782</v>
      </c>
      <c r="BG118" t="str">
        <f>_xlfn.XLOOKUP(FMP_Ranking[[#This Row],[FMP ID]],RawData[FMP_ID],RawData[Social Vulnerability Ranking])</f>
        <v>SVI between 0.25-0.5 (low to moderate vulnerability)</v>
      </c>
      <c r="BH118" s="252">
        <f>_xlfn.XLOOKUP(FMP_Ranking[[#This Row],[FMP ID]],RawData[FMP_ID],RawData[Score 8])</f>
        <v>4</v>
      </c>
      <c r="BI118">
        <f>_xlfn.XLOOKUP(FMP_Ranking[[#This Row],[FMP ID]],RawData[FMP_ID],RawData[% Nature Based Solution by Cost])</f>
        <v>0.35100001096725458</v>
      </c>
      <c r="BJ118" t="str">
        <f>_xlfn.XLOOKUP(FMP_Ranking[[#This Row],[FMP ID]],RawData[FMP_ID],RawData[Nature-Based Solutions Ranking])</f>
        <v>&lt;25% of the project cost is nature-based</v>
      </c>
      <c r="BK118">
        <f>_xlfn.XLOOKUP(FMP_Ranking[[#This Row],[FMP ID]],RawData[FMP_ID],RawData[Score 9])</f>
        <v>1</v>
      </c>
      <c r="BL118" s="250" t="str">
        <f>_xlfn.XLOOKUP(FMP_Ranking[[#This Row],[FMP ID]],RawData[FMP_ID],RawData[Multiple Benefits Description])</f>
        <v>Social and quality of life, Transportation, Recreation, sustainability</v>
      </c>
      <c r="BM118" t="str">
        <f>_xlfn.XLOOKUP(FMP_Ranking[[#This Row],[FMP ID]],RawData[FMP_ID],RawData[Multiple Benefit Ranking])</f>
        <v>Project delivers benefits in 4 or more wider benefit categories</v>
      </c>
      <c r="BN118" s="252">
        <f>_xlfn.XLOOKUP(FMP_Ranking[[#This Row],[FMP ID]],RawData[FMP_ID],RawData[Score 10])</f>
        <v>10</v>
      </c>
      <c r="BO118">
        <f>_xlfn.XLOOKUP(FMP_Ranking[[#This Row],[FMP ID]],RawData[FMP_ID],RawData[O&amp;M Cost (Annual)])</f>
        <v>0</v>
      </c>
      <c r="BP118">
        <f>_xlfn.XLOOKUP(FMP_Ranking[[#This Row],[FMP ID]],RawData[FMP_ID],RawData[Operations and Maintenance Ranking])</f>
        <v>0</v>
      </c>
      <c r="BQ118">
        <f>_xlfn.XLOOKUP(FMP_Ranking[[#This Row],[FMP ID]],RawData[FMP_ID],RawData[Score 11])</f>
        <v>0</v>
      </c>
      <c r="BR118" s="250" t="str">
        <f>_xlfn.XLOOKUP(FMP_Ranking[[#This Row],[FMP ID]],RawData[FMP_ID],RawData[Administrative, Regulatory and Other Obstacle Ranking])</f>
        <v>Project has a typical number of administrative, regulatory and limitations / requirements</v>
      </c>
      <c r="BS118" s="252">
        <f>_xlfn.XLOOKUP(FMP_Ranking[[#This Row],[FMP ID]],RawData[FMP_ID],RawData[Score 12])</f>
        <v>6</v>
      </c>
      <c r="BT118" t="str">
        <f>_xlfn.XLOOKUP(FMP_Ranking[[#This Row],[FMP ID]],RawData[FMP_ID],RawData[Environmental Benefit Ranking])</f>
        <v xml:space="preserve">Project will deliver a moderate level of environmental benefits (2-3 categories) </v>
      </c>
      <c r="BU118">
        <f>_xlfn.XLOOKUP(FMP_Ranking[[#This Row],[FMP ID]],RawData[FMP_ID],RawData[Score 13])</f>
        <v>6</v>
      </c>
      <c r="BV118" s="250" t="str">
        <f>_xlfn.XLOOKUP(FMP_Ranking[[#This Row],[FMP ID]],RawData[FMP_ID],RawData[Environmental Impact Ranking])</f>
        <v>Project has no adverse environmental impacts</v>
      </c>
      <c r="BW118" s="252">
        <f>_xlfn.XLOOKUP(FMP_Ranking[[#This Row],[FMP ID]],RawData[FMP_ID],RawData[Score 14])</f>
        <v>10</v>
      </c>
      <c r="BX118">
        <f>_xlfn.XLOOKUP(FMP_Ranking[[#This Row],[FMP ID]],RawData[FMP_ID],RawData[Traffic Count for LWC Project])</f>
        <v>0</v>
      </c>
      <c r="BY118"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118">
        <f>_xlfn.XLOOKUP(FMP_Ranking[[#This Row],[FMP ID]],RawData[FMP_ID],RawData[Score 15])</f>
        <v>10</v>
      </c>
      <c r="CA118" s="250"/>
      <c r="CB11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1.5420267012592703</v>
      </c>
      <c r="CC118" s="263">
        <f>_xlfn.RANK.EQ(FMP_Ranking[[#This Row],[Weighted Score Based on Normalized Reported Factors]],FMP_Ranking[Weighted Score Based on Normalized Reported Factors],0)</f>
        <v>103</v>
      </c>
      <c r="CD11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55</v>
      </c>
      <c r="CE11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7.5</v>
      </c>
      <c r="CF118">
        <f>_xlfn.RANK.EQ(FMP_Ranking[[#This Row],[Project Details Weighted Score]],FMP_Ranking[Project Details Weighted Score],0)</f>
        <v>104</v>
      </c>
      <c r="CG118" s="262">
        <f>FMP_Ranking[[#This Row],[Project Details Weighted Score]]+FMP_Ranking[[#This Row],[Weighted Score Based on Normalized Reported Factors]]</f>
        <v>9.042026701259271</v>
      </c>
      <c r="CH118" s="245">
        <f>_xlfn.RANK.EQ(FMP_Ranking[[#This Row],[Total Score]],FMP_Ranking[Total Score],0)</f>
        <v>112</v>
      </c>
      <c r="CI11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1.5420267012592703</v>
      </c>
      <c r="CJ118" s="239"/>
      <c r="CK118" s="239"/>
      <c r="CT118"/>
    </row>
    <row r="119" spans="1:98" ht="12" customHeight="1" x14ac:dyDescent="0.25">
      <c r="A119" t="s">
        <v>1500</v>
      </c>
      <c r="B119">
        <f>_xlfn.XLOOKUP(FMP_Ranking[[#This Row],[FMP ID]],RawData[FMP_ID],RawData[RFPG_NUM])</f>
        <v>11</v>
      </c>
      <c r="C119" t="str">
        <f>_xlfn.XLOOKUP(FMP_Ranking[[#This Row],[FMP ID]],RawData[FMP_ID],RawData[FMP_NAME])</f>
        <v>Plum Creek Tributary 4 Sledge Rd. Improvement</v>
      </c>
      <c r="D119" t="str">
        <f>_xlfn.XLOOKUP(FMP_Ranking[[#This Row],[FMP ID]],RawData[FMP_ID],RawData[FMP_DESCR])</f>
        <v>The proposed culvert improvement resulted in eight (7ft x 4ft) box culverts, needed to clear the roadway and to alleviate additional backwater flooding.</v>
      </c>
      <c r="E119" s="247">
        <f>_xlfn.XLOOKUP(FMP_Ranking[[#This Row],[FMP ID]],RawData[FMP_ID],RawData[FMP_COST])</f>
        <v>1149000</v>
      </c>
      <c r="F119" s="344" t="str">
        <f>_xlfn.XLOOKUP(FMP_Ranking[[#This Row],[FMP ID]],RawData[FMP_ID],RawData[EMER_NEED])</f>
        <v>No</v>
      </c>
      <c r="G119" s="252">
        <f>IF(FMP_Ranking[[#This Row],[Emergency Need Raw]]="Yes",10,0)</f>
        <v>0</v>
      </c>
      <c r="H119" s="245">
        <f>_xlfn.XLOOKUP(FMP_Ranking[[#This Row],[FMP ID]],RawData[FMP_ID],RawData[STRUCT_100])</f>
        <v>0</v>
      </c>
      <c r="I119" s="245">
        <f>_xlfn.XLOOKUP(FMP_Ranking[[#This Row],[FMP ID]],RawData[FMP_ID],RawData[RES_STRUCT100])</f>
        <v>0</v>
      </c>
      <c r="J119">
        <f>_xlfn.XLOOKUP(FMP_Ranking[[#This Row],[FMP ID]],RawData[FMP_ID],RawData[POP100])</f>
        <v>0</v>
      </c>
      <c r="K119" s="245">
        <f>_xlfn.XLOOKUP(FMP_Ranking[[#This Row],[FMP ID]],RawData[FMP_ID],RawData[CRITFAC100])</f>
        <v>0</v>
      </c>
      <c r="L119">
        <f>_xlfn.XLOOKUP(FMP_Ranking[[#This Row],[FMP ID]],RawData[FMP_ID],RawData[LWC])</f>
        <v>0</v>
      </c>
      <c r="M119" s="245">
        <f>_xlfn.XLOOKUP(FMP_Ranking[[#This Row],[FMP ID]],RawData[FMP_ID],RawData[ROADCLS])</f>
        <v>0</v>
      </c>
      <c r="N119">
        <f>_xlfn.XLOOKUP(FMP_Ranking[[#This Row],[FMP ID]],RawData[FMP_ID],RawData[ROAD_MILES100])</f>
        <v>5.9133999049663537E-2</v>
      </c>
      <c r="O119" s="245">
        <f>_xlfn.XLOOKUP(FMP_Ranking[[#This Row],[FMP ID]],RawData[FMP_ID],RawData[FARMACRE100])</f>
        <v>3.4910240173339839</v>
      </c>
      <c r="P119">
        <f>_xlfn.XLOOKUP(FMP_Ranking[[#This Row],[FMP ID]],RawData[FMP_ID],RawData[REDSTRUCT100])</f>
        <v>3</v>
      </c>
      <c r="Q119" s="245">
        <f>_xlfn.XLOOKUP(FMP_Ranking[[#This Row],[FMP ID]],RawData[FMP_ID],RawData[REMSTRC100])</f>
        <v>0</v>
      </c>
      <c r="R119" s="258">
        <f>IF(FMP_Ranking[[#This Row],[Structures 100 Raw]]=0,0,(IF(FMP_Ranking[[#This Row],[Removed Structures 100 Raw]]&gt;FMP_Ranking[[#This Row],[Structures 100 Raw]],100,FMP_Ranking[[#This Row],[Removed Structures 100 Raw]]/FMP_Ranking[[#This Row],[Structures 100 Raw]]*100)))</f>
        <v>0</v>
      </c>
      <c r="S119" s="245">
        <f>_xlfn.XLOOKUP(FMP_Ranking[[#This Row],[FMP ID]],RawData[FMP_ID],RawData[REMRESSTRC100])</f>
        <v>0</v>
      </c>
      <c r="T119" s="245">
        <f>_xlfn.XLOOKUP(FMP_Ranking[[#This Row],[FMP ID]],RawData[FMP_ID],RawData[REMPOP100])</f>
        <v>0</v>
      </c>
      <c r="U119">
        <f>_xlfn.XLOOKUP(FMP_Ranking[[#This Row],[FMP ID]],RawData[FMP_ID],RawData[REMCRITFAC100])</f>
        <v>0</v>
      </c>
      <c r="V119" s="245">
        <f>_xlfn.XLOOKUP(FMP_Ranking[[#This Row],[FMP ID]],RawData[FMP_ID],RawData[REMLWC100])</f>
        <v>0</v>
      </c>
      <c r="W119" s="245">
        <f>_xlfn.XLOOKUP(FMP_Ranking[[#This Row],[FMP ID]],RawData[FMP_ID],RawData[REMROADCLS])</f>
        <v>0</v>
      </c>
      <c r="X119">
        <f>_xlfn.XLOOKUP(FMP_Ranking[[#This Row],[FMP ID]],RawData[FMP_ID],RawData[REMRDLEN100])</f>
        <v>1</v>
      </c>
      <c r="Y119" s="245">
        <f>_xlfn.XLOOKUP(FMP_Ranking[[#This Row],[FMP ID]],RawData[FMP_ID],RawData[REMFRMACRE100])</f>
        <v>0</v>
      </c>
      <c r="Z119" s="255">
        <f>_xlfn.XLOOKUP(FMP_Ranking[[#This Row],[FMP ID]],RawData[FMP_ID],RawData[COSTSTRUCT])</f>
        <v>0</v>
      </c>
      <c r="AA119">
        <f>_xlfn.XLOOKUP(FMP_Ranking[[#This Row],[FMP ID]],RawData[FMP_ID],RawData[NATURE])</f>
        <v>0</v>
      </c>
      <c r="AB119" s="250">
        <f>_xlfn.XLOOKUP(FMP_Ranking[[#This Row],[FMP ID]],RawData[FMP_ID],RawData[BC_RATIO])</f>
        <v>0.10000000149011611</v>
      </c>
      <c r="AC119">
        <f>IF(FMP_Ranking[[#This Row],[BCA Raw]]&gt;1,1,0)</f>
        <v>0</v>
      </c>
      <c r="AD119" s="250" t="str">
        <f>_xlfn.XLOOKUP(FMP_Ranking[[#This Row],[FMP ID]],RawData[FMP_ID],RawData[WATER_SUP])</f>
        <v>No</v>
      </c>
      <c r="AE119" s="257">
        <f>IF(FMP_Ranking[[#This Row],[Water Supply Raw]]="Yes",1,0)</f>
        <v>0</v>
      </c>
      <c r="AF119">
        <f>_xlfn.XLOOKUP(FMP_Ranking[[#This Row],[FMP ID]],RawData[FMP_ID],RawData[Average Flood Depth (100yr)])</f>
        <v>0.31999999284744263</v>
      </c>
      <c r="AG119" s="346" t="str">
        <f>_xlfn.XLOOKUP(FMP_Ranking[[#This Row],[FMP ID]],RawData[FMP_ID],RawData[PREPROJLOS])</f>
        <v>2-year</v>
      </c>
      <c r="AH119">
        <f>_xlfn.XLOOKUP(FMP_Ranking[[#This Row],[FMP ID]],RawData[FMP_ID],RawData[Score 1])</f>
        <v>2</v>
      </c>
      <c r="AI119" s="250">
        <f>_xlfn.XLOOKUP(FMP_Ranking[[#This Row],[FMP ID]],RawData[FMP_ID],RawData[Community Population Served])</f>
        <v>45697</v>
      </c>
      <c r="AJ119">
        <f>_xlfn.XLOOKUP(FMP_Ranking[[#This Row],[FMP ID]],RawData[FMP_ID],RawData[Flood Plain Population])</f>
        <v>0</v>
      </c>
      <c r="AK119" s="346" t="str">
        <f>_xlfn.XLOOKUP(FMP_Ranking[[#This Row],[FMP ID]],RawData[FMP_ID],RawData[Severity Ranking: Community Need (% Population)])</f>
        <v>&lt;25% of project community affected</v>
      </c>
      <c r="AL119" s="252">
        <f>_xlfn.XLOOKUP(FMP_Ranking[[#This Row],[FMP ID]],RawData[FMP_ID],RawData[Score 2])</f>
        <v>1</v>
      </c>
      <c r="AM119">
        <f>_xlfn.XLOOKUP(FMP_Ranking[[#This Row],[FMP ID]],RawData[FMP_ID],RawData['# of Structures Removed from 1% Annual Chance FP])</f>
        <v>0</v>
      </c>
      <c r="AN119" t="str">
        <f>_xlfn.XLOOKUP(FMP_Ranking[[#This Row],[FMP ID]],RawData[FMP_ID],RawData[Flood Risk Reduction])</f>
        <v>Reduced risk to 0 structures in floodplain</v>
      </c>
      <c r="AO119">
        <f>_xlfn.XLOOKUP(FMP_Ranking[[#This Row],[FMP ID]],RawData[FMP_ID],RawData[[Score 3 ]])</f>
        <v>0</v>
      </c>
      <c r="AP119" s="250">
        <f>_xlfn.XLOOKUP(FMP_Ranking[[#This Row],[FMP ID]],RawData[FMP_ID],RawData['# of Structures with Reduced 1% Annual Chance Flood Risk])</f>
        <v>3</v>
      </c>
      <c r="AQ119">
        <f>_xlfn.XLOOKUP(FMP_Ranking[[#This Row],[FMP ID]],RawData[FMP_ID],RawData[Pre-Project Damage $])</f>
        <v>365243</v>
      </c>
      <c r="AR119">
        <f>_xlfn.XLOOKUP(FMP_Ranking[[#This Row],[FMP ID]],RawData[FMP_ID],RawData[Post-Project Damage $])</f>
        <v>0</v>
      </c>
      <c r="AS119" t="str">
        <f>_xlfn.XLOOKUP(FMP_Ranking[[#This Row],[FMP ID]],RawData[FMP_ID],RawData[Flood Damage Reduction])</f>
        <v>Flood damage reduction &gt;95%</v>
      </c>
      <c r="AT119" s="252">
        <f>_xlfn.XLOOKUP(FMP_Ranking[[#This Row],[FMP ID]],RawData[FMP_ID],RawData[Score 4])</f>
        <v>10</v>
      </c>
      <c r="AU119">
        <f>_xlfn.XLOOKUP(FMP_Ranking[[#This Row],[FMP ID]],RawData[FMP_ID],RawData['# of Critical Faciliites Removed from 1% Annual Chance FP])</f>
        <v>0</v>
      </c>
      <c r="AV119" t="str">
        <f>_xlfn.XLOOKUP(FMP_Ranking[[#This Row],[FMP ID]],RawData[FMP_ID],RawData[Reduction in Critical Facilities Flood Risk])</f>
        <v>Reduced risk for 0 structures in floodplain</v>
      </c>
      <c r="AW119">
        <f>_xlfn.XLOOKUP(FMP_Ranking[[#This Row],[FMP ID]],RawData[FMP_ID],RawData[Score 5])</f>
        <v>0</v>
      </c>
      <c r="AX119" s="250">
        <f>_xlfn.XLOOKUP(FMP_Ranking[[#This Row],[FMP ID]],RawData[FMP_ID],RawData[Adjusted Injurt Risk (%)])</f>
        <v>27</v>
      </c>
      <c r="AY119" t="str">
        <f>_xlfn.XLOOKUP(FMP_Ranking[[#This Row],[FMP ID]],RawData[FMP_ID],RawData[Life and Safety Ranking (Injury/Loss of Life)2])</f>
        <v>Life/injury risk percentage &gt;20%</v>
      </c>
      <c r="AZ119" s="252">
        <f>_xlfn.XLOOKUP(FMP_Ranking[[#This Row],[FMP ID]],RawData[FMP_ID],RawData[Score 6])</f>
        <v>4</v>
      </c>
      <c r="BA119">
        <f>_xlfn.XLOOKUP(FMP_Ranking[[#This Row],[FMP ID]],RawData[FMP_ID],RawData[Water Supply Benefit in Acre-Feet])</f>
        <v>0</v>
      </c>
      <c r="BB119">
        <f>_xlfn.XLOOKUP(FMP_Ranking[[#This Row],[FMP ID]],RawData[FMP_ID],RawData[SourceID])</f>
        <v>0</v>
      </c>
      <c r="BC119">
        <f>_xlfn.XLOOKUP(FMP_Ranking[[#This Row],[FMP ID]],RawData[FMP_ID],RawData[WMS_ID])</f>
        <v>0</v>
      </c>
      <c r="BD119" t="str">
        <f>_xlfn.XLOOKUP(FMP_Ranking[[#This Row],[FMP ID]],RawData[FMP_ID],RawData[Water Supply Yield Ranking])</f>
        <v>No impact on water supply</v>
      </c>
      <c r="BE119">
        <f>_xlfn.XLOOKUP(FMP_Ranking[[#This Row],[FMP ID]],RawData[FMP_ID],RawData[Score 7])</f>
        <v>0</v>
      </c>
      <c r="BF119" s="250">
        <f>_xlfn.XLOOKUP(FMP_Ranking[[#This Row],[FMP ID]],RawData[FMP_ID],RawData[SVI])</f>
        <v>0.24169999361038211</v>
      </c>
      <c r="BG119" t="str">
        <f>_xlfn.XLOOKUP(FMP_Ranking[[#This Row],[FMP ID]],RawData[FMP_ID],RawData[Social Vulnerability Ranking])</f>
        <v>SVI between 0.01-0.25 (low vulnerability)</v>
      </c>
      <c r="BH119" s="252">
        <f>_xlfn.XLOOKUP(FMP_Ranking[[#This Row],[FMP ID]],RawData[FMP_ID],RawData[Score 8])</f>
        <v>1</v>
      </c>
      <c r="BI119">
        <f>_xlfn.XLOOKUP(FMP_Ranking[[#This Row],[FMP ID]],RawData[FMP_ID],RawData[% Nature Based Solution by Cost])</f>
        <v>0</v>
      </c>
      <c r="BJ119" t="str">
        <f>_xlfn.XLOOKUP(FMP_Ranking[[#This Row],[FMP ID]],RawData[FMP_ID],RawData[Nature-Based Solutions Ranking])</f>
        <v>&lt;25% of the project cost is nature-based</v>
      </c>
      <c r="BK119">
        <f>_xlfn.XLOOKUP(FMP_Ranking[[#This Row],[FMP ID]],RawData[FMP_ID],RawData[Score 9])</f>
        <v>1</v>
      </c>
      <c r="BL119" s="250" t="str">
        <f>_xlfn.XLOOKUP(FMP_Ranking[[#This Row],[FMP ID]],RawData[FMP_ID],RawData[Multiple Benefits Description])</f>
        <v>Improve emergency access</v>
      </c>
      <c r="BM119" t="str">
        <f>_xlfn.XLOOKUP(FMP_Ranking[[#This Row],[FMP ID]],RawData[FMP_ID],RawData[Multiple Benefit Ranking])</f>
        <v>Project delivers benefits in only 1 wider benefit category</v>
      </c>
      <c r="BN119" s="252">
        <f>_xlfn.XLOOKUP(FMP_Ranking[[#This Row],[FMP ID]],RawData[FMP_ID],RawData[Score 10])</f>
        <v>1</v>
      </c>
      <c r="BO119">
        <f>_xlfn.XLOOKUP(FMP_Ranking[[#This Row],[FMP ID]],RawData[FMP_ID],RawData[O&amp;M Cost (Annual)])</f>
        <v>6000</v>
      </c>
      <c r="BP119" t="str">
        <f>_xlfn.XLOOKUP(FMP_Ranking[[#This Row],[FMP ID]],RawData[FMP_ID],RawData[Operations and Maintenance Ranking])</f>
        <v>Project requires regular, ongoing operation and maintenance; and/or O&amp;M requirements are well defined (Regular);</v>
      </c>
      <c r="BQ119">
        <f>_xlfn.XLOOKUP(FMP_Ranking[[#This Row],[FMP ID]],RawData[FMP_ID],RawData[Score 11])</f>
        <v>7</v>
      </c>
      <c r="BR119" s="250" t="str">
        <f>_xlfn.XLOOKUP(FMP_Ranking[[#This Row],[FMP ID]],RawData[FMP_ID],RawData[Administrative, Regulatory and Other Obstacle Ranking])</f>
        <v>Project has few administrative, regulatory and implementation limitations / requirements</v>
      </c>
      <c r="BS119" s="252">
        <f>_xlfn.XLOOKUP(FMP_Ranking[[#This Row],[FMP ID]],RawData[FMP_ID],RawData[Score 12])</f>
        <v>10</v>
      </c>
      <c r="BT119" t="str">
        <f>_xlfn.XLOOKUP(FMP_Ranking[[#This Row],[FMP ID]],RawData[FMP_ID],RawData[Environmental Benefit Ranking])</f>
        <v>Project does not provide any environmental benefits</v>
      </c>
      <c r="BU119">
        <f>_xlfn.XLOOKUP(FMP_Ranking[[#This Row],[FMP ID]],RawData[FMP_ID],RawData[Score 13])</f>
        <v>0</v>
      </c>
      <c r="BV119" s="250" t="str">
        <f>_xlfn.XLOOKUP(FMP_Ranking[[#This Row],[FMP ID]],RawData[FMP_ID],RawData[Environmental Impact Ranking])</f>
        <v>Project will have adverse environmental impacts in 1 environmental category</v>
      </c>
      <c r="BW119" s="252">
        <f>_xlfn.XLOOKUP(FMP_Ranking[[#This Row],[FMP ID]],RawData[FMP_ID],RawData[Score 14])</f>
        <v>6</v>
      </c>
      <c r="BX119">
        <f>_xlfn.XLOOKUP(FMP_Ranking[[#This Row],[FMP ID]],RawData[FMP_ID],RawData[Traffic Count for LWC Project])</f>
        <v>0</v>
      </c>
      <c r="BY119"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19">
        <f>_xlfn.XLOOKUP(FMP_Ranking[[#This Row],[FMP ID]],RawData[FMP_ID],RawData[Score 15])</f>
        <v>4</v>
      </c>
      <c r="CA119" s="250"/>
      <c r="CB11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2.5412323570000967E-2</v>
      </c>
      <c r="CC119" s="263">
        <f>_xlfn.RANK.EQ(FMP_Ranking[[#This Row],[Weighted Score Based on Normalized Reported Factors]],FMP_Ranking[Weighted Score Based on Normalized Reported Factors],0)</f>
        <v>159</v>
      </c>
      <c r="CD11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47</v>
      </c>
      <c r="CE11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8.7500000000000018</v>
      </c>
      <c r="CF119">
        <f>_xlfn.RANK.EQ(FMP_Ranking[[#This Row],[Project Details Weighted Score]],FMP_Ranking[Project Details Weighted Score],0)</f>
        <v>93</v>
      </c>
      <c r="CG119" s="262">
        <f>FMP_Ranking[[#This Row],[Project Details Weighted Score]]+FMP_Ranking[[#This Row],[Weighted Score Based on Normalized Reported Factors]]</f>
        <v>8.7754123235700021</v>
      </c>
      <c r="CH119" s="245">
        <f>_xlfn.RANK.EQ(FMP_Ranking[[#This Row],[Total Score]],FMP_Ranking[Total Score],0)</f>
        <v>113</v>
      </c>
      <c r="CI11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2.5412323570000967E-2</v>
      </c>
      <c r="CJ119" s="239"/>
      <c r="CK119" s="239"/>
      <c r="CT119"/>
    </row>
    <row r="120" spans="1:98" ht="12" customHeight="1" x14ac:dyDescent="0.25">
      <c r="A120" t="s">
        <v>702</v>
      </c>
      <c r="B120">
        <f>_xlfn.XLOOKUP(FMP_Ranking[[#This Row],[FMP ID]],RawData[FMP_ID],RawData[RFPG_NUM])</f>
        <v>6</v>
      </c>
      <c r="C120" t="str">
        <f>_xlfn.XLOOKUP(FMP_Ranking[[#This Row],[FMP ID]],RawData[FMP_ID],RawData[FMP_NAME])</f>
        <v>City of Kemah - Improve Regulations and Permit Requirements</v>
      </c>
      <c r="D120" t="str">
        <f>_xlfn.XLOOKUP(FMP_Ranking[[#This Row],[FMP ID]],RawData[FMP_ID],RawData[FMP_DESCR])</f>
        <v>Improve regulations and permit requirements to promote hazard mitigation strategies.</v>
      </c>
      <c r="E120" s="247">
        <f>_xlfn.XLOOKUP(FMP_Ranking[[#This Row],[FMP ID]],RawData[FMP_ID],RawData[FMP_COST])</f>
        <v>109000</v>
      </c>
      <c r="F120" s="344" t="str">
        <f>_xlfn.XLOOKUP(FMP_Ranking[[#This Row],[FMP ID]],RawData[FMP_ID],RawData[EMER_NEED])</f>
        <v>No</v>
      </c>
      <c r="G120" s="252">
        <f>IF(FMP_Ranking[[#This Row],[Emergency Need Raw]]="Yes",10,0)</f>
        <v>0</v>
      </c>
      <c r="H120" s="245">
        <f>_xlfn.XLOOKUP(FMP_Ranking[[#This Row],[FMP ID]],RawData[FMP_ID],RawData[STRUCT_100])</f>
        <v>562</v>
      </c>
      <c r="I120" s="245">
        <f>_xlfn.XLOOKUP(FMP_Ranking[[#This Row],[FMP ID]],RawData[FMP_ID],RawData[RES_STRUCT100])</f>
        <v>425</v>
      </c>
      <c r="J120">
        <f>_xlfn.XLOOKUP(FMP_Ranking[[#This Row],[FMP ID]],RawData[FMP_ID],RawData[POP100])</f>
        <v>3492</v>
      </c>
      <c r="K120" s="245">
        <f>_xlfn.XLOOKUP(FMP_Ranking[[#This Row],[FMP ID]],RawData[FMP_ID],RawData[CRITFAC100])</f>
        <v>7</v>
      </c>
      <c r="L120">
        <f>_xlfn.XLOOKUP(FMP_Ranking[[#This Row],[FMP ID]],RawData[FMP_ID],RawData[LWC])</f>
        <v>0</v>
      </c>
      <c r="M120" s="245">
        <f>_xlfn.XLOOKUP(FMP_Ranking[[#This Row],[FMP ID]],RawData[FMP_ID],RawData[ROADCLS])</f>
        <v>0</v>
      </c>
      <c r="N120">
        <f>_xlfn.XLOOKUP(FMP_Ranking[[#This Row],[FMP ID]],RawData[FMP_ID],RawData[ROAD_MILES100])</f>
        <v>12.005941390991209</v>
      </c>
      <c r="O120" s="245">
        <f>_xlfn.XLOOKUP(FMP_Ranking[[#This Row],[FMP ID]],RawData[FMP_ID],RawData[FARMACRE100])</f>
        <v>0</v>
      </c>
      <c r="P120">
        <f>_xlfn.XLOOKUP(FMP_Ranking[[#This Row],[FMP ID]],RawData[FMP_ID],RawData[REDSTRUCT100])</f>
        <v>0</v>
      </c>
      <c r="Q120" s="245">
        <f>_xlfn.XLOOKUP(FMP_Ranking[[#This Row],[FMP ID]],RawData[FMP_ID],RawData[REMSTRC100])</f>
        <v>0</v>
      </c>
      <c r="R120" s="258">
        <f>IF(FMP_Ranking[[#This Row],[Structures 100 Raw]]=0,0,(IF(FMP_Ranking[[#This Row],[Removed Structures 100 Raw]]&gt;FMP_Ranking[[#This Row],[Structures 100 Raw]],100,FMP_Ranking[[#This Row],[Removed Structures 100 Raw]]/FMP_Ranking[[#This Row],[Structures 100 Raw]]*100)))</f>
        <v>0</v>
      </c>
      <c r="S120" s="245">
        <f>_xlfn.XLOOKUP(FMP_Ranking[[#This Row],[FMP ID]],RawData[FMP_ID],RawData[REMRESSTRC100])</f>
        <v>0</v>
      </c>
      <c r="T120" s="245">
        <f>_xlfn.XLOOKUP(FMP_Ranking[[#This Row],[FMP ID]],RawData[FMP_ID],RawData[REMPOP100])</f>
        <v>0</v>
      </c>
      <c r="U120">
        <f>_xlfn.XLOOKUP(FMP_Ranking[[#This Row],[FMP ID]],RawData[FMP_ID],RawData[REMCRITFAC100])</f>
        <v>0</v>
      </c>
      <c r="V120" s="245">
        <f>_xlfn.XLOOKUP(FMP_Ranking[[#This Row],[FMP ID]],RawData[FMP_ID],RawData[REMLWC100])</f>
        <v>0</v>
      </c>
      <c r="W120" s="245">
        <f>_xlfn.XLOOKUP(FMP_Ranking[[#This Row],[FMP ID]],RawData[FMP_ID],RawData[REMROADCLS])</f>
        <v>0</v>
      </c>
      <c r="X120">
        <f>_xlfn.XLOOKUP(FMP_Ranking[[#This Row],[FMP ID]],RawData[FMP_ID],RawData[REMRDLEN100])</f>
        <v>0</v>
      </c>
      <c r="Y120" s="245">
        <f>_xlfn.XLOOKUP(FMP_Ranking[[#This Row],[FMP ID]],RawData[FMP_ID],RawData[REMFRMACRE100])</f>
        <v>0</v>
      </c>
      <c r="Z120" s="255">
        <f>_xlfn.XLOOKUP(FMP_Ranking[[#This Row],[FMP ID]],RawData[FMP_ID],RawData[COSTSTRUCT])</f>
        <v>0</v>
      </c>
      <c r="AA120">
        <f>_xlfn.XLOOKUP(FMP_Ranking[[#This Row],[FMP ID]],RawData[FMP_ID],RawData[NATURE])</f>
        <v>0</v>
      </c>
      <c r="AB120" s="250">
        <f>_xlfn.XLOOKUP(FMP_Ranking[[#This Row],[FMP ID]],RawData[FMP_ID],RawData[BC_RATIO])</f>
        <v>5</v>
      </c>
      <c r="AC120">
        <f>IF(FMP_Ranking[[#This Row],[BCA Raw]]&gt;1,1,0)</f>
        <v>1</v>
      </c>
      <c r="AD120" s="250" t="str">
        <f>_xlfn.XLOOKUP(FMP_Ranking[[#This Row],[FMP ID]],RawData[FMP_ID],RawData[WATER_SUP])</f>
        <v>No</v>
      </c>
      <c r="AE120" s="257">
        <f>IF(FMP_Ranking[[#This Row],[Water Supply Raw]]="Yes",1,0)</f>
        <v>0</v>
      </c>
      <c r="AF120">
        <f>_xlfn.XLOOKUP(FMP_Ranking[[#This Row],[FMP ID]],RawData[FMP_ID],RawData[Average Flood Depth (100yr)])</f>
        <v>0</v>
      </c>
      <c r="AG120" s="346">
        <f>_xlfn.XLOOKUP(FMP_Ranking[[#This Row],[FMP ID]],RawData[FMP_ID],RawData[PREPROJLOS])</f>
        <v>0</v>
      </c>
      <c r="AH120">
        <f>_xlfn.XLOOKUP(FMP_Ranking[[#This Row],[FMP ID]],RawData[FMP_ID],RawData[Score 1])</f>
        <v>0</v>
      </c>
      <c r="AI120" s="250">
        <f>_xlfn.XLOOKUP(FMP_Ranking[[#This Row],[FMP ID]],RawData[FMP_ID],RawData[Community Population Served])</f>
        <v>5081827</v>
      </c>
      <c r="AJ120">
        <f>_xlfn.XLOOKUP(FMP_Ranking[[#This Row],[FMP ID]],RawData[FMP_ID],RawData[Flood Plain Population])</f>
        <v>3492</v>
      </c>
      <c r="AK120" s="346" t="str">
        <f>_xlfn.XLOOKUP(FMP_Ranking[[#This Row],[FMP ID]],RawData[FMP_ID],RawData[Severity Ranking: Community Need (% Population)])</f>
        <v>&lt;25% of project community affected</v>
      </c>
      <c r="AL120" s="252">
        <f>_xlfn.XLOOKUP(FMP_Ranking[[#This Row],[FMP ID]],RawData[FMP_ID],RawData[Score 2])</f>
        <v>1</v>
      </c>
      <c r="AM120">
        <f>_xlfn.XLOOKUP(FMP_Ranking[[#This Row],[FMP ID]],RawData[FMP_ID],RawData['# of Structures Removed from 1% Annual Chance FP])</f>
        <v>0</v>
      </c>
      <c r="AN120" t="str">
        <f>_xlfn.XLOOKUP(FMP_Ranking[[#This Row],[FMP ID]],RawData[FMP_ID],RawData[Flood Risk Reduction])</f>
        <v>Reduced risk to 0 structures in floodplain</v>
      </c>
      <c r="AO120">
        <f>_xlfn.XLOOKUP(FMP_Ranking[[#This Row],[FMP ID]],RawData[FMP_ID],RawData[[Score 3 ]])</f>
        <v>0</v>
      </c>
      <c r="AP120" s="250">
        <f>_xlfn.XLOOKUP(FMP_Ranking[[#This Row],[FMP ID]],RawData[FMP_ID],RawData['# of Structures with Reduced 1% Annual Chance Flood Risk])</f>
        <v>0</v>
      </c>
      <c r="AQ120">
        <f>_xlfn.XLOOKUP(FMP_Ranking[[#This Row],[FMP ID]],RawData[FMP_ID],RawData[Pre-Project Damage $])</f>
        <v>0</v>
      </c>
      <c r="AR120">
        <f>_xlfn.XLOOKUP(FMP_Ranking[[#This Row],[FMP ID]],RawData[FMP_ID],RawData[Post-Project Damage $])</f>
        <v>0</v>
      </c>
      <c r="AS120">
        <f>_xlfn.XLOOKUP(FMP_Ranking[[#This Row],[FMP ID]],RawData[FMP_ID],RawData[Flood Damage Reduction])</f>
        <v>0</v>
      </c>
      <c r="AT120" s="252">
        <f>_xlfn.XLOOKUP(FMP_Ranking[[#This Row],[FMP ID]],RawData[FMP_ID],RawData[Score 4])</f>
        <v>0</v>
      </c>
      <c r="AU120">
        <f>_xlfn.XLOOKUP(FMP_Ranking[[#This Row],[FMP ID]],RawData[FMP_ID],RawData['# of Critical Faciliites Removed from 1% Annual Chance FP])</f>
        <v>0</v>
      </c>
      <c r="AV120" t="str">
        <f>_xlfn.XLOOKUP(FMP_Ranking[[#This Row],[FMP ID]],RawData[FMP_ID],RawData[Reduction in Critical Facilities Flood Risk])</f>
        <v>Reduced risk for 0 structures in floodplain</v>
      </c>
      <c r="AW120">
        <f>_xlfn.XLOOKUP(FMP_Ranking[[#This Row],[FMP ID]],RawData[FMP_ID],RawData[Score 5])</f>
        <v>0</v>
      </c>
      <c r="AX120" s="250">
        <f>_xlfn.XLOOKUP(FMP_Ranking[[#This Row],[FMP ID]],RawData[FMP_ID],RawData[Adjusted Injurt Risk (%)])</f>
        <v>0</v>
      </c>
      <c r="AY120" t="str">
        <f>_xlfn.XLOOKUP(FMP_Ranking[[#This Row],[FMP ID]],RawData[FMP_ID],RawData[Life and Safety Ranking (Injury/Loss of Life)2])</f>
        <v>Life/injury risk percentage &gt;30%</v>
      </c>
      <c r="AZ120" s="252">
        <f>_xlfn.XLOOKUP(FMP_Ranking[[#This Row],[FMP ID]],RawData[FMP_ID],RawData[Score 6])</f>
        <v>6</v>
      </c>
      <c r="BA120">
        <f>_xlfn.XLOOKUP(FMP_Ranking[[#This Row],[FMP ID]],RawData[FMP_ID],RawData[Water Supply Benefit in Acre-Feet])</f>
        <v>0</v>
      </c>
      <c r="BB120">
        <f>_xlfn.XLOOKUP(FMP_Ranking[[#This Row],[FMP ID]],RawData[FMP_ID],RawData[SourceID])</f>
        <v>0</v>
      </c>
      <c r="BC120">
        <f>_xlfn.XLOOKUP(FMP_Ranking[[#This Row],[FMP ID]],RawData[FMP_ID],RawData[WMS_ID])</f>
        <v>0</v>
      </c>
      <c r="BD120" t="str">
        <f>_xlfn.XLOOKUP(FMP_Ranking[[#This Row],[FMP ID]],RawData[FMP_ID],RawData[Water Supply Yield Ranking])</f>
        <v>No impact on water supply</v>
      </c>
      <c r="BE120">
        <f>_xlfn.XLOOKUP(FMP_Ranking[[#This Row],[FMP ID]],RawData[FMP_ID],RawData[Score 7])</f>
        <v>0</v>
      </c>
      <c r="BF120" s="250">
        <f>_xlfn.XLOOKUP(FMP_Ranking[[#This Row],[FMP ID]],RawData[FMP_ID],RawData[SVI])</f>
        <v>0.42148399353027338</v>
      </c>
      <c r="BG120" t="str">
        <f>_xlfn.XLOOKUP(FMP_Ranking[[#This Row],[FMP ID]],RawData[FMP_ID],RawData[Social Vulnerability Ranking])</f>
        <v>SVI between 0.25-0.5 (low to moderate vulnerability)</v>
      </c>
      <c r="BH120" s="252">
        <f>_xlfn.XLOOKUP(FMP_Ranking[[#This Row],[FMP ID]],RawData[FMP_ID],RawData[Score 8])</f>
        <v>4</v>
      </c>
      <c r="BI120">
        <f>_xlfn.XLOOKUP(FMP_Ranking[[#This Row],[FMP ID]],RawData[FMP_ID],RawData[% Nature Based Solution by Cost])</f>
        <v>0</v>
      </c>
      <c r="BJ120" t="str">
        <f>_xlfn.XLOOKUP(FMP_Ranking[[#This Row],[FMP ID]],RawData[FMP_ID],RawData[Nature-Based Solutions Ranking])</f>
        <v>&lt;25% of the project cost is nature-based</v>
      </c>
      <c r="BK120">
        <f>_xlfn.XLOOKUP(FMP_Ranking[[#This Row],[FMP ID]],RawData[FMP_ID],RawData[Score 9])</f>
        <v>1</v>
      </c>
      <c r="BL120" s="250" t="str">
        <f>_xlfn.XLOOKUP(FMP_Ranking[[#This Row],[FMP ID]],RawData[FMP_ID],RawData[Multiple Benefits Description])</f>
        <v>None</v>
      </c>
      <c r="BM120" t="str">
        <f>_xlfn.XLOOKUP(FMP_Ranking[[#This Row],[FMP ID]],RawData[FMP_ID],RawData[Multiple Benefit Ranking])</f>
        <v>Project does not deliver any wider benefits</v>
      </c>
      <c r="BN120" s="252">
        <f>_xlfn.XLOOKUP(FMP_Ranking[[#This Row],[FMP ID]],RawData[FMP_ID],RawData[Score 10])</f>
        <v>0</v>
      </c>
      <c r="BO120">
        <f>_xlfn.XLOOKUP(FMP_Ranking[[#This Row],[FMP ID]],RawData[FMP_ID],RawData[O&amp;M Cost (Annual)])</f>
        <v>0</v>
      </c>
      <c r="BP120" t="str">
        <f>_xlfn.XLOOKUP(FMP_Ranking[[#This Row],[FMP ID]],RawData[FMP_ID],RawData[Operations and Maintenance Ranking])</f>
        <v>Project will not require any ongoing operation and maintenance (low);</v>
      </c>
      <c r="BQ120">
        <f>_xlfn.XLOOKUP(FMP_Ranking[[#This Row],[FMP ID]],RawData[FMP_ID],RawData[Score 11])</f>
        <v>10</v>
      </c>
      <c r="BR120" s="250" t="str">
        <f>_xlfn.XLOOKUP(FMP_Ranking[[#This Row],[FMP ID]],RawData[FMP_ID],RawData[Administrative, Regulatory and Other Obstacle Ranking])</f>
        <v>Project has a high number of administrative, regulatory and limitations / requirements</v>
      </c>
      <c r="BS120" s="252">
        <f>_xlfn.XLOOKUP(FMP_Ranking[[#This Row],[FMP ID]],RawData[FMP_ID],RawData[Score 12])</f>
        <v>2</v>
      </c>
      <c r="BT120" t="str">
        <f>_xlfn.XLOOKUP(FMP_Ranking[[#This Row],[FMP ID]],RawData[FMP_ID],RawData[Environmental Benefit Ranking])</f>
        <v>Project does not provide any environmental benefits</v>
      </c>
      <c r="BU120">
        <f>_xlfn.XLOOKUP(FMP_Ranking[[#This Row],[FMP ID]],RawData[FMP_ID],RawData[Score 13])</f>
        <v>0</v>
      </c>
      <c r="BV120" s="250" t="str">
        <f>_xlfn.XLOOKUP(FMP_Ranking[[#This Row],[FMP ID]],RawData[FMP_ID],RawData[Environmental Impact Ranking])</f>
        <v>Project has no adverse environmental impacts</v>
      </c>
      <c r="BW120" s="252">
        <f>_xlfn.XLOOKUP(FMP_Ranking[[#This Row],[FMP ID]],RawData[FMP_ID],RawData[Score 14])</f>
        <v>10</v>
      </c>
      <c r="BX120">
        <f>_xlfn.XLOOKUP(FMP_Ranking[[#This Row],[FMP ID]],RawData[FMP_ID],RawData[Traffic Count for LWC Project])</f>
        <v>0</v>
      </c>
      <c r="BY120"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20">
        <f>_xlfn.XLOOKUP(FMP_Ranking[[#This Row],[FMP ID]],RawData[FMP_ID],RawData[Score 15])</f>
        <v>4</v>
      </c>
      <c r="CA120" s="250"/>
      <c r="CB12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C120" s="263">
        <f>_xlfn.RANK.EQ(FMP_Ranking[[#This Row],[Weighted Score Based on Normalized Reported Factors]],FMP_Ranking[Weighted Score Based on Normalized Reported Factors],0)</f>
        <v>110</v>
      </c>
      <c r="CD12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38</v>
      </c>
      <c r="CE12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7.5</v>
      </c>
      <c r="CF120">
        <f>_xlfn.RANK.EQ(FMP_Ranking[[#This Row],[Project Details Weighted Score]],FMP_Ranking[Project Details Weighted Score],0)</f>
        <v>104</v>
      </c>
      <c r="CG120" s="262">
        <f>FMP_Ranking[[#This Row],[Project Details Weighted Score]]+FMP_Ranking[[#This Row],[Weighted Score Based on Normalized Reported Factors]]</f>
        <v>8.6150758213615735</v>
      </c>
      <c r="CH120" s="245">
        <f>_xlfn.RANK.EQ(FMP_Ranking[[#This Row],[Total Score]],FMP_Ranking[Total Score],0)</f>
        <v>114</v>
      </c>
      <c r="CI12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J120" s="239"/>
      <c r="CK120" s="239"/>
      <c r="CT120"/>
    </row>
    <row r="121" spans="1:98" ht="12" customHeight="1" x14ac:dyDescent="0.25">
      <c r="A121" t="s">
        <v>1162</v>
      </c>
      <c r="B121">
        <f>_xlfn.XLOOKUP(FMP_Ranking[[#This Row],[FMP ID]],RawData[FMP_ID],RawData[RFPG_NUM])</f>
        <v>8</v>
      </c>
      <c r="C121" t="str">
        <f>_xlfn.XLOOKUP(FMP_Ranking[[#This Row],[FMP ID]],RawData[FMP_ID],RawData[FMP_NAME])</f>
        <v>Bullhead Bayou Channels and Detention</v>
      </c>
      <c r="D121" t="str">
        <f>_xlfn.XLOOKUP(FMP_Ranking[[#This Row],[FMP ID]],RawData[FMP_ID],RawData[FMP_DESCR])</f>
        <v>Channel improvements and re-configurations at several key locations.</v>
      </c>
      <c r="E121" s="247">
        <f>_xlfn.XLOOKUP(FMP_Ranking[[#This Row],[FMP ID]],RawData[FMP_ID],RawData[FMP_COST])</f>
        <v>62498000</v>
      </c>
      <c r="F121" s="344" t="str">
        <f>_xlfn.XLOOKUP(FMP_Ranking[[#This Row],[FMP ID]],RawData[FMP_ID],RawData[EMER_NEED])</f>
        <v>Yes</v>
      </c>
      <c r="G121" s="252">
        <f>IF(FMP_Ranking[[#This Row],[Emergency Need Raw]]="Yes",10,0)</f>
        <v>10</v>
      </c>
      <c r="H121" s="245">
        <f>_xlfn.XLOOKUP(FMP_Ranking[[#This Row],[FMP ID]],RawData[FMP_ID],RawData[STRUCT_100])</f>
        <v>56</v>
      </c>
      <c r="I121" s="245">
        <f>_xlfn.XLOOKUP(FMP_Ranking[[#This Row],[FMP ID]],RawData[FMP_ID],RawData[RES_STRUCT100])</f>
        <v>28</v>
      </c>
      <c r="J121">
        <f>_xlfn.XLOOKUP(FMP_Ranking[[#This Row],[FMP ID]],RawData[FMP_ID],RawData[POP100])</f>
        <v>700</v>
      </c>
      <c r="K121" s="245">
        <f>_xlfn.XLOOKUP(FMP_Ranking[[#This Row],[FMP ID]],RawData[FMP_ID],RawData[CRITFAC100])</f>
        <v>0</v>
      </c>
      <c r="L121">
        <f>_xlfn.XLOOKUP(FMP_Ranking[[#This Row],[FMP ID]],RawData[FMP_ID],RawData[LWC])</f>
        <v>0</v>
      </c>
      <c r="M121" s="245">
        <f>_xlfn.XLOOKUP(FMP_Ranking[[#This Row],[FMP ID]],RawData[FMP_ID],RawData[ROADCLS])</f>
        <v>60</v>
      </c>
      <c r="N121">
        <f>_xlfn.XLOOKUP(FMP_Ranking[[#This Row],[FMP ID]],RawData[FMP_ID],RawData[ROAD_MILES100])</f>
        <v>9</v>
      </c>
      <c r="O121" s="245">
        <f>_xlfn.XLOOKUP(FMP_Ranking[[#This Row],[FMP ID]],RawData[FMP_ID],RawData[FARMACRE100])</f>
        <v>1728.800048828125</v>
      </c>
      <c r="P121">
        <f>_xlfn.XLOOKUP(FMP_Ranking[[#This Row],[FMP ID]],RawData[FMP_ID],RawData[REDSTRUCT100])</f>
        <v>7</v>
      </c>
      <c r="Q121" s="245">
        <f>_xlfn.XLOOKUP(FMP_Ranking[[#This Row],[FMP ID]],RawData[FMP_ID],RawData[REMSTRC100])</f>
        <v>44</v>
      </c>
      <c r="R121" s="258">
        <f>IF(FMP_Ranking[[#This Row],[Structures 100 Raw]]=0,0,(IF(FMP_Ranking[[#This Row],[Removed Structures 100 Raw]]&gt;FMP_Ranking[[#This Row],[Structures 100 Raw]],100,FMP_Ranking[[#This Row],[Removed Structures 100 Raw]]/FMP_Ranking[[#This Row],[Structures 100 Raw]]*100)))</f>
        <v>78.571428571428569</v>
      </c>
      <c r="S121" s="245">
        <f>_xlfn.XLOOKUP(FMP_Ranking[[#This Row],[FMP ID]],RawData[FMP_ID],RawData[REMRESSTRC100])</f>
        <v>24</v>
      </c>
      <c r="T121" s="245">
        <f>_xlfn.XLOOKUP(FMP_Ranking[[#This Row],[FMP ID]],RawData[FMP_ID],RawData[REMPOP100])</f>
        <v>396</v>
      </c>
      <c r="U121">
        <f>_xlfn.XLOOKUP(FMP_Ranking[[#This Row],[FMP ID]],RawData[FMP_ID],RawData[REMCRITFAC100])</f>
        <v>0</v>
      </c>
      <c r="V121" s="245">
        <f>_xlfn.XLOOKUP(FMP_Ranking[[#This Row],[FMP ID]],RawData[FMP_ID],RawData[REMLWC100])</f>
        <v>0</v>
      </c>
      <c r="W121" s="245">
        <f>_xlfn.XLOOKUP(FMP_Ranking[[#This Row],[FMP ID]],RawData[FMP_ID],RawData[REMROADCLS])</f>
        <v>41</v>
      </c>
      <c r="X121">
        <f>_xlfn.XLOOKUP(FMP_Ranking[[#This Row],[FMP ID]],RawData[FMP_ID],RawData[REMRDLEN100])</f>
        <v>5</v>
      </c>
      <c r="Y121" s="245">
        <f>_xlfn.XLOOKUP(FMP_Ranking[[#This Row],[FMP ID]],RawData[FMP_ID],RawData[REMFRMACRE100])</f>
        <v>636.77197265625</v>
      </c>
      <c r="Z121" s="255">
        <f>_xlfn.XLOOKUP(FMP_Ranking[[#This Row],[FMP ID]],RawData[FMP_ID],RawData[COSTSTRUCT])</f>
        <v>1420000</v>
      </c>
      <c r="AA121">
        <f>_xlfn.XLOOKUP(FMP_Ranking[[#This Row],[FMP ID]],RawData[FMP_ID],RawData[NATURE])</f>
        <v>0</v>
      </c>
      <c r="AB121" s="250">
        <f>_xlfn.XLOOKUP(FMP_Ranking[[#This Row],[FMP ID]],RawData[FMP_ID],RawData[BC_RATIO])</f>
        <v>8.0000003799796104E-3</v>
      </c>
      <c r="AC121">
        <f>IF(FMP_Ranking[[#This Row],[BCA Raw]]&gt;1,1,0)</f>
        <v>0</v>
      </c>
      <c r="AD121" s="250" t="str">
        <f>_xlfn.XLOOKUP(FMP_Ranking[[#This Row],[FMP ID]],RawData[FMP_ID],RawData[WATER_SUP])</f>
        <v>No</v>
      </c>
      <c r="AE121" s="257">
        <f>IF(FMP_Ranking[[#This Row],[Water Supply Raw]]="Yes",1,0)</f>
        <v>0</v>
      </c>
      <c r="AF121">
        <f>_xlfn.XLOOKUP(FMP_Ranking[[#This Row],[FMP ID]],RawData[FMP_ID],RawData[Average Flood Depth (100yr)])</f>
        <v>0</v>
      </c>
      <c r="AG121" s="346" t="str">
        <f>_xlfn.XLOOKUP(FMP_Ranking[[#This Row],[FMP ID]],RawData[FMP_ID],RawData[PREPROJLOS])</f>
        <v xml:space="preserve"> 2-year</v>
      </c>
      <c r="AH121">
        <f>_xlfn.XLOOKUP(FMP_Ranking[[#This Row],[FMP ID]],RawData[FMP_ID],RawData[Score 1])</f>
        <v>0</v>
      </c>
      <c r="AI121" s="250">
        <f>_xlfn.XLOOKUP(FMP_Ranking[[#This Row],[FMP ID]],RawData[FMP_ID],RawData[Community Population Served])</f>
        <v>0</v>
      </c>
      <c r="AJ121">
        <f>_xlfn.XLOOKUP(FMP_Ranking[[#This Row],[FMP ID]],RawData[FMP_ID],RawData[Flood Plain Population])</f>
        <v>0</v>
      </c>
      <c r="AK121" s="346">
        <f>_xlfn.XLOOKUP(FMP_Ranking[[#This Row],[FMP ID]],RawData[FMP_ID],RawData[Severity Ranking: Community Need (% Population)])</f>
        <v>0</v>
      </c>
      <c r="AL121" s="252">
        <f>_xlfn.XLOOKUP(FMP_Ranking[[#This Row],[FMP ID]],RawData[FMP_ID],RawData[Score 2])</f>
        <v>0</v>
      </c>
      <c r="AM121">
        <f>_xlfn.XLOOKUP(FMP_Ranking[[#This Row],[FMP ID]],RawData[FMP_ID],RawData['# of Structures Removed from 1% Annual Chance FP])</f>
        <v>0</v>
      </c>
      <c r="AN121">
        <f>_xlfn.XLOOKUP(FMP_Ranking[[#This Row],[FMP ID]],RawData[FMP_ID],RawData[Flood Risk Reduction])</f>
        <v>0</v>
      </c>
      <c r="AO121">
        <f>_xlfn.XLOOKUP(FMP_Ranking[[#This Row],[FMP ID]],RawData[FMP_ID],RawData[[Score 3 ]])</f>
        <v>0</v>
      </c>
      <c r="AP121" s="250">
        <f>_xlfn.XLOOKUP(FMP_Ranking[[#This Row],[FMP ID]],RawData[FMP_ID],RawData['# of Structures with Reduced 1% Annual Chance Flood Risk])</f>
        <v>0</v>
      </c>
      <c r="AQ121">
        <f>_xlfn.XLOOKUP(FMP_Ranking[[#This Row],[FMP ID]],RawData[FMP_ID],RawData[Pre-Project Damage $])</f>
        <v>0</v>
      </c>
      <c r="AR121">
        <f>_xlfn.XLOOKUP(FMP_Ranking[[#This Row],[FMP ID]],RawData[FMP_ID],RawData[Post-Project Damage $])</f>
        <v>0</v>
      </c>
      <c r="AS121">
        <f>_xlfn.XLOOKUP(FMP_Ranking[[#This Row],[FMP ID]],RawData[FMP_ID],RawData[Flood Damage Reduction])</f>
        <v>0</v>
      </c>
      <c r="AT121" s="252">
        <f>_xlfn.XLOOKUP(FMP_Ranking[[#This Row],[FMP ID]],RawData[FMP_ID],RawData[Score 4])</f>
        <v>0</v>
      </c>
      <c r="AU121">
        <f>_xlfn.XLOOKUP(FMP_Ranking[[#This Row],[FMP ID]],RawData[FMP_ID],RawData['# of Critical Faciliites Removed from 1% Annual Chance FP])</f>
        <v>0</v>
      </c>
      <c r="AV121">
        <f>_xlfn.XLOOKUP(FMP_Ranking[[#This Row],[FMP ID]],RawData[FMP_ID],RawData[Reduction in Critical Facilities Flood Risk])</f>
        <v>0</v>
      </c>
      <c r="AW121">
        <f>_xlfn.XLOOKUP(FMP_Ranking[[#This Row],[FMP ID]],RawData[FMP_ID],RawData[Score 5])</f>
        <v>0</v>
      </c>
      <c r="AX121" s="250">
        <f>_xlfn.XLOOKUP(FMP_Ranking[[#This Row],[FMP ID]],RawData[FMP_ID],RawData[Adjusted Injurt Risk (%)])</f>
        <v>0</v>
      </c>
      <c r="AY121">
        <f>_xlfn.XLOOKUP(FMP_Ranking[[#This Row],[FMP ID]],RawData[FMP_ID],RawData[Life and Safety Ranking (Injury/Loss of Life)2])</f>
        <v>0</v>
      </c>
      <c r="AZ121" s="252">
        <f>_xlfn.XLOOKUP(FMP_Ranking[[#This Row],[FMP ID]],RawData[FMP_ID],RawData[Score 6])</f>
        <v>0</v>
      </c>
      <c r="BA121">
        <f>_xlfn.XLOOKUP(FMP_Ranking[[#This Row],[FMP ID]],RawData[FMP_ID],RawData[Water Supply Benefit in Acre-Feet])</f>
        <v>0</v>
      </c>
      <c r="BB121">
        <f>_xlfn.XLOOKUP(FMP_Ranking[[#This Row],[FMP ID]],RawData[FMP_ID],RawData[SourceID])</f>
        <v>0</v>
      </c>
      <c r="BC121">
        <f>_xlfn.XLOOKUP(FMP_Ranking[[#This Row],[FMP ID]],RawData[FMP_ID],RawData[WMS_ID])</f>
        <v>0</v>
      </c>
      <c r="BD121">
        <f>_xlfn.XLOOKUP(FMP_Ranking[[#This Row],[FMP ID]],RawData[FMP_ID],RawData[Water Supply Yield Ranking])</f>
        <v>0</v>
      </c>
      <c r="BE121">
        <f>_xlfn.XLOOKUP(FMP_Ranking[[#This Row],[FMP ID]],RawData[FMP_ID],RawData[Score 7])</f>
        <v>0</v>
      </c>
      <c r="BF121" s="250">
        <f>_xlfn.XLOOKUP(FMP_Ranking[[#This Row],[FMP ID]],RawData[FMP_ID],RawData[SVI])</f>
        <v>0.41999998688697809</v>
      </c>
      <c r="BG121">
        <f>_xlfn.XLOOKUP(FMP_Ranking[[#This Row],[FMP ID]],RawData[FMP_ID],RawData[Social Vulnerability Ranking])</f>
        <v>0</v>
      </c>
      <c r="BH121" s="252">
        <f>_xlfn.XLOOKUP(FMP_Ranking[[#This Row],[FMP ID]],RawData[FMP_ID],RawData[Score 8])</f>
        <v>0</v>
      </c>
      <c r="BI121">
        <f>_xlfn.XLOOKUP(FMP_Ranking[[#This Row],[FMP ID]],RawData[FMP_ID],RawData[% Nature Based Solution by Cost])</f>
        <v>0</v>
      </c>
      <c r="BJ121">
        <f>_xlfn.XLOOKUP(FMP_Ranking[[#This Row],[FMP ID]],RawData[FMP_ID],RawData[Nature-Based Solutions Ranking])</f>
        <v>0</v>
      </c>
      <c r="BK121">
        <f>_xlfn.XLOOKUP(FMP_Ranking[[#This Row],[FMP ID]],RawData[FMP_ID],RawData[Score 9])</f>
        <v>0</v>
      </c>
      <c r="BL121" s="250">
        <f>_xlfn.XLOOKUP(FMP_Ranking[[#This Row],[FMP ID]],RawData[FMP_ID],RawData[Multiple Benefits Description])</f>
        <v>0</v>
      </c>
      <c r="BM121">
        <f>_xlfn.XLOOKUP(FMP_Ranking[[#This Row],[FMP ID]],RawData[FMP_ID],RawData[Multiple Benefit Ranking])</f>
        <v>0</v>
      </c>
      <c r="BN121" s="252">
        <f>_xlfn.XLOOKUP(FMP_Ranking[[#This Row],[FMP ID]],RawData[FMP_ID],RawData[Score 10])</f>
        <v>0</v>
      </c>
      <c r="BO121">
        <f>_xlfn.XLOOKUP(FMP_Ranking[[#This Row],[FMP ID]],RawData[FMP_ID],RawData[O&amp;M Cost (Annual)])</f>
        <v>0</v>
      </c>
      <c r="BP121">
        <f>_xlfn.XLOOKUP(FMP_Ranking[[#This Row],[FMP ID]],RawData[FMP_ID],RawData[Operations and Maintenance Ranking])</f>
        <v>0</v>
      </c>
      <c r="BQ121">
        <f>_xlfn.XLOOKUP(FMP_Ranking[[#This Row],[FMP ID]],RawData[FMP_ID],RawData[Score 11])</f>
        <v>0</v>
      </c>
      <c r="BR121" s="250">
        <f>_xlfn.XLOOKUP(FMP_Ranking[[#This Row],[FMP ID]],RawData[FMP_ID],RawData[Administrative, Regulatory and Other Obstacle Ranking])</f>
        <v>0</v>
      </c>
      <c r="BS121" s="252">
        <f>_xlfn.XLOOKUP(FMP_Ranking[[#This Row],[FMP ID]],RawData[FMP_ID],RawData[Score 12])</f>
        <v>0</v>
      </c>
      <c r="BT121">
        <f>_xlfn.XLOOKUP(FMP_Ranking[[#This Row],[FMP ID]],RawData[FMP_ID],RawData[Environmental Benefit Ranking])</f>
        <v>0</v>
      </c>
      <c r="BU121">
        <f>_xlfn.XLOOKUP(FMP_Ranking[[#This Row],[FMP ID]],RawData[FMP_ID],RawData[Score 13])</f>
        <v>0</v>
      </c>
      <c r="BV121" s="250">
        <f>_xlfn.XLOOKUP(FMP_Ranking[[#This Row],[FMP ID]],RawData[FMP_ID],RawData[Environmental Impact Ranking])</f>
        <v>0</v>
      </c>
      <c r="BW121" s="252">
        <f>_xlfn.XLOOKUP(FMP_Ranking[[#This Row],[FMP ID]],RawData[FMP_ID],RawData[Score 14])</f>
        <v>0</v>
      </c>
      <c r="BX121">
        <f>_xlfn.XLOOKUP(FMP_Ranking[[#This Row],[FMP ID]],RawData[FMP_ID],RawData[Traffic Count for LWC Project])</f>
        <v>0</v>
      </c>
      <c r="BY121">
        <f>_xlfn.XLOOKUP(FMP_Ranking[[#This Row],[FMP ID]],RawData[FMP_ID],RawData[Mobility Ranking])</f>
        <v>0</v>
      </c>
      <c r="BZ121">
        <f>_xlfn.XLOOKUP(FMP_Ranking[[#This Row],[FMP ID]],RawData[FMP_ID],RawData[Score 15])</f>
        <v>0</v>
      </c>
      <c r="CA121" s="250"/>
      <c r="CB12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8.3719643712918224</v>
      </c>
      <c r="CC121" s="263">
        <f>_xlfn.RANK.EQ(FMP_Ranking[[#This Row],[Weighted Score Based on Normalized Reported Factors]],FMP_Ranking[Weighted Score Based on Normalized Reported Factors],0)</f>
        <v>41</v>
      </c>
      <c r="CD12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2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21">
        <f>_xlfn.RANK.EQ(FMP_Ranking[[#This Row],[Project Details Weighted Score]],FMP_Ranking[Project Details Weighted Score],0)</f>
        <v>164</v>
      </c>
      <c r="CG121" s="262">
        <f>FMP_Ranking[[#This Row],[Project Details Weighted Score]]+FMP_Ranking[[#This Row],[Weighted Score Based on Normalized Reported Factors]]</f>
        <v>8.3719643712918224</v>
      </c>
      <c r="CH121" s="245">
        <f>_xlfn.RANK.EQ(FMP_Ranking[[#This Row],[Total Score]],FMP_Ranking[Total Score],0)</f>
        <v>115</v>
      </c>
      <c r="CI12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8.3719643712918224</v>
      </c>
      <c r="CJ121" s="239"/>
      <c r="CK121" s="239"/>
      <c r="CT121"/>
    </row>
    <row r="122" spans="1:98" ht="12" customHeight="1" x14ac:dyDescent="0.25">
      <c r="A122" t="s">
        <v>1144</v>
      </c>
      <c r="B122">
        <f>_xlfn.XLOOKUP(FMP_Ranking[[#This Row],[FMP ID]],RawData[FMP_ID],RawData[RFPG_NUM])</f>
        <v>8</v>
      </c>
      <c r="C122" t="str">
        <f>_xlfn.XLOOKUP(FMP_Ranking[[#This Row],[FMP ID]],RawData[FMP_ID],RawData[FMP_NAME])</f>
        <v>Turkey Creek Channel Improvements</v>
      </c>
      <c r="D122" t="str">
        <f>_xlfn.XLOOKUP(FMP_Ranking[[#This Row],[FMP ID]],RawData[FMP_ID],RawData[FMP_DESCR])</f>
        <v>Channel improvements and re-configurations at several key locations</v>
      </c>
      <c r="E122" s="247">
        <f>_xlfn.XLOOKUP(FMP_Ranking[[#This Row],[FMP ID]],RawData[FMP_ID],RawData[FMP_COST])</f>
        <v>86161000</v>
      </c>
      <c r="F122" s="344" t="str">
        <f>_xlfn.XLOOKUP(FMP_Ranking[[#This Row],[FMP ID]],RawData[FMP_ID],RawData[EMER_NEED])</f>
        <v>Yes</v>
      </c>
      <c r="G122" s="252">
        <f>IF(FMP_Ranking[[#This Row],[Emergency Need Raw]]="Yes",10,0)</f>
        <v>10</v>
      </c>
      <c r="H122" s="245">
        <f>_xlfn.XLOOKUP(FMP_Ranking[[#This Row],[FMP ID]],RawData[FMP_ID],RawData[STRUCT_100])</f>
        <v>39</v>
      </c>
      <c r="I122" s="245">
        <f>_xlfn.XLOOKUP(FMP_Ranking[[#This Row],[FMP ID]],RawData[FMP_ID],RawData[RES_STRUCT100])</f>
        <v>24</v>
      </c>
      <c r="J122">
        <f>_xlfn.XLOOKUP(FMP_Ranking[[#This Row],[FMP ID]],RawData[FMP_ID],RawData[POP100])</f>
        <v>46</v>
      </c>
      <c r="K122" s="245">
        <f>_xlfn.XLOOKUP(FMP_Ranking[[#This Row],[FMP ID]],RawData[FMP_ID],RawData[CRITFAC100])</f>
        <v>0</v>
      </c>
      <c r="L122">
        <f>_xlfn.XLOOKUP(FMP_Ranking[[#This Row],[FMP ID]],RawData[FMP_ID],RawData[LWC])</f>
        <v>0</v>
      </c>
      <c r="M122" s="245">
        <f>_xlfn.XLOOKUP(FMP_Ranking[[#This Row],[FMP ID]],RawData[FMP_ID],RawData[ROADCLS])</f>
        <v>14</v>
      </c>
      <c r="N122">
        <f>_xlfn.XLOOKUP(FMP_Ranking[[#This Row],[FMP ID]],RawData[FMP_ID],RawData[ROAD_MILES100])</f>
        <v>2.5499999523162842</v>
      </c>
      <c r="O122" s="245">
        <f>_xlfn.XLOOKUP(FMP_Ranking[[#This Row],[FMP ID]],RawData[FMP_ID],RawData[FARMACRE100])</f>
        <v>3908.530029296875</v>
      </c>
      <c r="P122">
        <f>_xlfn.XLOOKUP(FMP_Ranking[[#This Row],[FMP ID]],RawData[FMP_ID],RawData[REDSTRUCT100])</f>
        <v>2</v>
      </c>
      <c r="Q122" s="245">
        <f>_xlfn.XLOOKUP(FMP_Ranking[[#This Row],[FMP ID]],RawData[FMP_ID],RawData[REMSTRC100])</f>
        <v>22</v>
      </c>
      <c r="R122" s="258">
        <f>IF(FMP_Ranking[[#This Row],[Structures 100 Raw]]=0,0,(IF(FMP_Ranking[[#This Row],[Removed Structures 100 Raw]]&gt;FMP_Ranking[[#This Row],[Structures 100 Raw]],100,FMP_Ranking[[#This Row],[Removed Structures 100 Raw]]/FMP_Ranking[[#This Row],[Structures 100 Raw]]*100)))</f>
        <v>56.410256410256409</v>
      </c>
      <c r="S122" s="245">
        <f>_xlfn.XLOOKUP(FMP_Ranking[[#This Row],[FMP ID]],RawData[FMP_ID],RawData[REMRESSTRC100])</f>
        <v>10</v>
      </c>
      <c r="T122" s="245">
        <f>_xlfn.XLOOKUP(FMP_Ranking[[#This Row],[FMP ID]],RawData[FMP_ID],RawData[REMPOP100])</f>
        <v>29</v>
      </c>
      <c r="U122">
        <f>_xlfn.XLOOKUP(FMP_Ranking[[#This Row],[FMP ID]],RawData[FMP_ID],RawData[REMCRITFAC100])</f>
        <v>0</v>
      </c>
      <c r="V122" s="245">
        <f>_xlfn.XLOOKUP(FMP_Ranking[[#This Row],[FMP ID]],RawData[FMP_ID],RawData[REMLWC100])</f>
        <v>0</v>
      </c>
      <c r="W122" s="245">
        <f>_xlfn.XLOOKUP(FMP_Ranking[[#This Row],[FMP ID]],RawData[FMP_ID],RawData[REMROADCLS])</f>
        <v>3</v>
      </c>
      <c r="X122">
        <f>_xlfn.XLOOKUP(FMP_Ranking[[#This Row],[FMP ID]],RawData[FMP_ID],RawData[REMRDLEN100])</f>
        <v>1</v>
      </c>
      <c r="Y122" s="245">
        <f>_xlfn.XLOOKUP(FMP_Ranking[[#This Row],[FMP ID]],RawData[FMP_ID],RawData[REMFRMACRE100])</f>
        <v>3393.3798828125</v>
      </c>
      <c r="Z122" s="255">
        <f>_xlfn.XLOOKUP(FMP_Ranking[[#This Row],[FMP ID]],RawData[FMP_ID],RawData[COSTSTRUCT])</f>
        <v>3916000</v>
      </c>
      <c r="AA122">
        <f>_xlfn.XLOOKUP(FMP_Ranking[[#This Row],[FMP ID]],RawData[FMP_ID],RawData[NATURE])</f>
        <v>0</v>
      </c>
      <c r="AB122" s="250">
        <f>_xlfn.XLOOKUP(FMP_Ranking[[#This Row],[FMP ID]],RawData[FMP_ID],RawData[BC_RATIO])</f>
        <v>4.0000001899898052E-3</v>
      </c>
      <c r="AC122">
        <f>IF(FMP_Ranking[[#This Row],[BCA Raw]]&gt;1,1,0)</f>
        <v>0</v>
      </c>
      <c r="AD122" s="250" t="str">
        <f>_xlfn.XLOOKUP(FMP_Ranking[[#This Row],[FMP ID]],RawData[FMP_ID],RawData[WATER_SUP])</f>
        <v>No</v>
      </c>
      <c r="AE122" s="257">
        <f>IF(FMP_Ranking[[#This Row],[Water Supply Raw]]="Yes",1,0)</f>
        <v>0</v>
      </c>
      <c r="AF122">
        <f>_xlfn.XLOOKUP(FMP_Ranking[[#This Row],[FMP ID]],RawData[FMP_ID],RawData[Average Flood Depth (100yr)])</f>
        <v>0</v>
      </c>
      <c r="AG122" s="346" t="str">
        <f>_xlfn.XLOOKUP(FMP_Ranking[[#This Row],[FMP ID]],RawData[FMP_ID],RawData[PREPROJLOS])</f>
        <v xml:space="preserve"> 5-year</v>
      </c>
      <c r="AH122">
        <f>_xlfn.XLOOKUP(FMP_Ranking[[#This Row],[FMP ID]],RawData[FMP_ID],RawData[Score 1])</f>
        <v>0</v>
      </c>
      <c r="AI122" s="250">
        <f>_xlfn.XLOOKUP(FMP_Ranking[[#This Row],[FMP ID]],RawData[FMP_ID],RawData[Community Population Served])</f>
        <v>0</v>
      </c>
      <c r="AJ122">
        <f>_xlfn.XLOOKUP(FMP_Ranking[[#This Row],[FMP ID]],RawData[FMP_ID],RawData[Flood Plain Population])</f>
        <v>0</v>
      </c>
      <c r="AK122" s="346">
        <f>_xlfn.XLOOKUP(FMP_Ranking[[#This Row],[FMP ID]],RawData[FMP_ID],RawData[Severity Ranking: Community Need (% Population)])</f>
        <v>0</v>
      </c>
      <c r="AL122" s="252">
        <f>_xlfn.XLOOKUP(FMP_Ranking[[#This Row],[FMP ID]],RawData[FMP_ID],RawData[Score 2])</f>
        <v>0</v>
      </c>
      <c r="AM122">
        <f>_xlfn.XLOOKUP(FMP_Ranking[[#This Row],[FMP ID]],RawData[FMP_ID],RawData['# of Structures Removed from 1% Annual Chance FP])</f>
        <v>0</v>
      </c>
      <c r="AN122">
        <f>_xlfn.XLOOKUP(FMP_Ranking[[#This Row],[FMP ID]],RawData[FMP_ID],RawData[Flood Risk Reduction])</f>
        <v>0</v>
      </c>
      <c r="AO122">
        <f>_xlfn.XLOOKUP(FMP_Ranking[[#This Row],[FMP ID]],RawData[FMP_ID],RawData[[Score 3 ]])</f>
        <v>0</v>
      </c>
      <c r="AP122" s="250">
        <f>_xlfn.XLOOKUP(FMP_Ranking[[#This Row],[FMP ID]],RawData[FMP_ID],RawData['# of Structures with Reduced 1% Annual Chance Flood Risk])</f>
        <v>0</v>
      </c>
      <c r="AQ122">
        <f>_xlfn.XLOOKUP(FMP_Ranking[[#This Row],[FMP ID]],RawData[FMP_ID],RawData[Pre-Project Damage $])</f>
        <v>0</v>
      </c>
      <c r="AR122">
        <f>_xlfn.XLOOKUP(FMP_Ranking[[#This Row],[FMP ID]],RawData[FMP_ID],RawData[Post-Project Damage $])</f>
        <v>0</v>
      </c>
      <c r="AS122">
        <f>_xlfn.XLOOKUP(FMP_Ranking[[#This Row],[FMP ID]],RawData[FMP_ID],RawData[Flood Damage Reduction])</f>
        <v>0</v>
      </c>
      <c r="AT122" s="252">
        <f>_xlfn.XLOOKUP(FMP_Ranking[[#This Row],[FMP ID]],RawData[FMP_ID],RawData[Score 4])</f>
        <v>0</v>
      </c>
      <c r="AU122">
        <f>_xlfn.XLOOKUP(FMP_Ranking[[#This Row],[FMP ID]],RawData[FMP_ID],RawData['# of Critical Faciliites Removed from 1% Annual Chance FP])</f>
        <v>0</v>
      </c>
      <c r="AV122">
        <f>_xlfn.XLOOKUP(FMP_Ranking[[#This Row],[FMP ID]],RawData[FMP_ID],RawData[Reduction in Critical Facilities Flood Risk])</f>
        <v>0</v>
      </c>
      <c r="AW122">
        <f>_xlfn.XLOOKUP(FMP_Ranking[[#This Row],[FMP ID]],RawData[FMP_ID],RawData[Score 5])</f>
        <v>0</v>
      </c>
      <c r="AX122" s="250">
        <f>_xlfn.XLOOKUP(FMP_Ranking[[#This Row],[FMP ID]],RawData[FMP_ID],RawData[Adjusted Injurt Risk (%)])</f>
        <v>0</v>
      </c>
      <c r="AY122">
        <f>_xlfn.XLOOKUP(FMP_Ranking[[#This Row],[FMP ID]],RawData[FMP_ID],RawData[Life and Safety Ranking (Injury/Loss of Life)2])</f>
        <v>0</v>
      </c>
      <c r="AZ122" s="252">
        <f>_xlfn.XLOOKUP(FMP_Ranking[[#This Row],[FMP ID]],RawData[FMP_ID],RawData[Score 6])</f>
        <v>0</v>
      </c>
      <c r="BA122">
        <f>_xlfn.XLOOKUP(FMP_Ranking[[#This Row],[FMP ID]],RawData[FMP_ID],RawData[Water Supply Benefit in Acre-Feet])</f>
        <v>0</v>
      </c>
      <c r="BB122">
        <f>_xlfn.XLOOKUP(FMP_Ranking[[#This Row],[FMP ID]],RawData[FMP_ID],RawData[SourceID])</f>
        <v>0</v>
      </c>
      <c r="BC122">
        <f>_xlfn.XLOOKUP(FMP_Ranking[[#This Row],[FMP ID]],RawData[FMP_ID],RawData[WMS_ID])</f>
        <v>0</v>
      </c>
      <c r="BD122">
        <f>_xlfn.XLOOKUP(FMP_Ranking[[#This Row],[FMP ID]],RawData[FMP_ID],RawData[Water Supply Yield Ranking])</f>
        <v>0</v>
      </c>
      <c r="BE122">
        <f>_xlfn.XLOOKUP(FMP_Ranking[[#This Row],[FMP ID]],RawData[FMP_ID],RawData[Score 7])</f>
        <v>0</v>
      </c>
      <c r="BF122" s="250">
        <f>_xlfn.XLOOKUP(FMP_Ranking[[#This Row],[FMP ID]],RawData[FMP_ID],RawData[SVI])</f>
        <v>0.4699999988079071</v>
      </c>
      <c r="BG122">
        <f>_xlfn.XLOOKUP(FMP_Ranking[[#This Row],[FMP ID]],RawData[FMP_ID],RawData[Social Vulnerability Ranking])</f>
        <v>0</v>
      </c>
      <c r="BH122" s="252">
        <f>_xlfn.XLOOKUP(FMP_Ranking[[#This Row],[FMP ID]],RawData[FMP_ID],RawData[Score 8])</f>
        <v>0</v>
      </c>
      <c r="BI122">
        <f>_xlfn.XLOOKUP(FMP_Ranking[[#This Row],[FMP ID]],RawData[FMP_ID],RawData[% Nature Based Solution by Cost])</f>
        <v>0</v>
      </c>
      <c r="BJ122">
        <f>_xlfn.XLOOKUP(FMP_Ranking[[#This Row],[FMP ID]],RawData[FMP_ID],RawData[Nature-Based Solutions Ranking])</f>
        <v>0</v>
      </c>
      <c r="BK122">
        <f>_xlfn.XLOOKUP(FMP_Ranking[[#This Row],[FMP ID]],RawData[FMP_ID],RawData[Score 9])</f>
        <v>0</v>
      </c>
      <c r="BL122" s="250">
        <f>_xlfn.XLOOKUP(FMP_Ranking[[#This Row],[FMP ID]],RawData[FMP_ID],RawData[Multiple Benefits Description])</f>
        <v>0</v>
      </c>
      <c r="BM122">
        <f>_xlfn.XLOOKUP(FMP_Ranking[[#This Row],[FMP ID]],RawData[FMP_ID],RawData[Multiple Benefit Ranking])</f>
        <v>0</v>
      </c>
      <c r="BN122" s="252">
        <f>_xlfn.XLOOKUP(FMP_Ranking[[#This Row],[FMP ID]],RawData[FMP_ID],RawData[Score 10])</f>
        <v>0</v>
      </c>
      <c r="BO122">
        <f>_xlfn.XLOOKUP(FMP_Ranking[[#This Row],[FMP ID]],RawData[FMP_ID],RawData[O&amp;M Cost (Annual)])</f>
        <v>0</v>
      </c>
      <c r="BP122">
        <f>_xlfn.XLOOKUP(FMP_Ranking[[#This Row],[FMP ID]],RawData[FMP_ID],RawData[Operations and Maintenance Ranking])</f>
        <v>0</v>
      </c>
      <c r="BQ122">
        <f>_xlfn.XLOOKUP(FMP_Ranking[[#This Row],[FMP ID]],RawData[FMP_ID],RawData[Score 11])</f>
        <v>0</v>
      </c>
      <c r="BR122" s="250">
        <f>_xlfn.XLOOKUP(FMP_Ranking[[#This Row],[FMP ID]],RawData[FMP_ID],RawData[Administrative, Regulatory and Other Obstacle Ranking])</f>
        <v>0</v>
      </c>
      <c r="BS122" s="252">
        <f>_xlfn.XLOOKUP(FMP_Ranking[[#This Row],[FMP ID]],RawData[FMP_ID],RawData[Score 12])</f>
        <v>0</v>
      </c>
      <c r="BT122">
        <f>_xlfn.XLOOKUP(FMP_Ranking[[#This Row],[FMP ID]],RawData[FMP_ID],RawData[Environmental Benefit Ranking])</f>
        <v>0</v>
      </c>
      <c r="BU122">
        <f>_xlfn.XLOOKUP(FMP_Ranking[[#This Row],[FMP ID]],RawData[FMP_ID],RawData[Score 13])</f>
        <v>0</v>
      </c>
      <c r="BV122" s="250">
        <f>_xlfn.XLOOKUP(FMP_Ranking[[#This Row],[FMP ID]],RawData[FMP_ID],RawData[Environmental Impact Ranking])</f>
        <v>0</v>
      </c>
      <c r="BW122" s="252">
        <f>_xlfn.XLOOKUP(FMP_Ranking[[#This Row],[FMP ID]],RawData[FMP_ID],RawData[Score 14])</f>
        <v>0</v>
      </c>
      <c r="BX122">
        <f>_xlfn.XLOOKUP(FMP_Ranking[[#This Row],[FMP ID]],RawData[FMP_ID],RawData[Traffic Count for LWC Project])</f>
        <v>0</v>
      </c>
      <c r="BY122">
        <f>_xlfn.XLOOKUP(FMP_Ranking[[#This Row],[FMP ID]],RawData[FMP_ID],RawData[Mobility Ranking])</f>
        <v>0</v>
      </c>
      <c r="BZ122">
        <f>_xlfn.XLOOKUP(FMP_Ranking[[#This Row],[FMP ID]],RawData[FMP_ID],RawData[Score 15])</f>
        <v>0</v>
      </c>
      <c r="CA122" s="250"/>
      <c r="CB12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8.2652317480918267</v>
      </c>
      <c r="CC122" s="263">
        <f>_xlfn.RANK.EQ(FMP_Ranking[[#This Row],[Weighted Score Based on Normalized Reported Factors]],FMP_Ranking[Weighted Score Based on Normalized Reported Factors],0)</f>
        <v>42</v>
      </c>
      <c r="CD12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2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22">
        <f>_xlfn.RANK.EQ(FMP_Ranking[[#This Row],[Project Details Weighted Score]],FMP_Ranking[Project Details Weighted Score],0)</f>
        <v>164</v>
      </c>
      <c r="CG122" s="262">
        <f>FMP_Ranking[[#This Row],[Project Details Weighted Score]]+FMP_Ranking[[#This Row],[Weighted Score Based on Normalized Reported Factors]]</f>
        <v>8.2652317480918267</v>
      </c>
      <c r="CH122" s="245">
        <f>_xlfn.RANK.EQ(FMP_Ranking[[#This Row],[Total Score]],FMP_Ranking[Total Score],0)</f>
        <v>116</v>
      </c>
      <c r="CI12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8.2652317480918267</v>
      </c>
      <c r="CJ122" s="239"/>
      <c r="CK122" s="239"/>
      <c r="CT122"/>
    </row>
    <row r="123" spans="1:98" ht="12" customHeight="1" x14ac:dyDescent="0.25">
      <c r="A123" t="s">
        <v>1743</v>
      </c>
      <c r="B123">
        <f>_xlfn.XLOOKUP(FMP_Ranking[[#This Row],[FMP ID]],RawData[FMP_ID],RawData[RFPG_NUM])</f>
        <v>12</v>
      </c>
      <c r="C123" t="str">
        <f>_xlfn.XLOOKUP(FMP_Ranking[[#This Row],[FMP ID]],RawData[FMP_ID],RawData[FMP_NAME])</f>
        <v>PROJECT 14 - EAST BOERNE REGIONAL LID</v>
      </c>
      <c r="D123" t="str">
        <f>_xlfn.XLOOKUP(FMP_Ranking[[#This Row],[FMP ID]],RawData[FMP_ID],RawData[FMP_DESCR])</f>
        <v>Proposed inline extended detention facility that provides water quality benefits to the urbanized tributary of Cibolo Creek and properties downstream of Scenic Loop Road</v>
      </c>
      <c r="E123" s="247">
        <f>_xlfn.XLOOKUP(FMP_Ranking[[#This Row],[FMP ID]],RawData[FMP_ID],RawData[FMP_COST])</f>
        <v>663404</v>
      </c>
      <c r="F123" s="344" t="str">
        <f>_xlfn.XLOOKUP(FMP_Ranking[[#This Row],[FMP ID]],RawData[FMP_ID],RawData[EMER_NEED])</f>
        <v>No</v>
      </c>
      <c r="G123" s="252">
        <f>IF(FMP_Ranking[[#This Row],[Emergency Need Raw]]="Yes",10,0)</f>
        <v>0</v>
      </c>
      <c r="H123" s="245">
        <f>_xlfn.XLOOKUP(FMP_Ranking[[#This Row],[FMP ID]],RawData[FMP_ID],RawData[STRUCT_100])</f>
        <v>0</v>
      </c>
      <c r="I123" s="245">
        <f>_xlfn.XLOOKUP(FMP_Ranking[[#This Row],[FMP ID]],RawData[FMP_ID],RawData[RES_STRUCT100])</f>
        <v>0</v>
      </c>
      <c r="J123">
        <f>_xlfn.XLOOKUP(FMP_Ranking[[#This Row],[FMP ID]],RawData[FMP_ID],RawData[POP100])</f>
        <v>0</v>
      </c>
      <c r="K123" s="245">
        <f>_xlfn.XLOOKUP(FMP_Ranking[[#This Row],[FMP ID]],RawData[FMP_ID],RawData[CRITFAC100])</f>
        <v>0</v>
      </c>
      <c r="L123">
        <f>_xlfn.XLOOKUP(FMP_Ranking[[#This Row],[FMP ID]],RawData[FMP_ID],RawData[LWC])</f>
        <v>0</v>
      </c>
      <c r="M123" s="245">
        <f>_xlfn.XLOOKUP(FMP_Ranking[[#This Row],[FMP ID]],RawData[FMP_ID],RawData[ROADCLS])</f>
        <v>0</v>
      </c>
      <c r="N123">
        <f>_xlfn.XLOOKUP(FMP_Ranking[[#This Row],[FMP ID]],RawData[FMP_ID],RawData[ROAD_MILES100])</f>
        <v>0</v>
      </c>
      <c r="O123" s="245">
        <f>_xlfn.XLOOKUP(FMP_Ranking[[#This Row],[FMP ID]],RawData[FMP_ID],RawData[FARMACRE100])</f>
        <v>0</v>
      </c>
      <c r="P123">
        <f>_xlfn.XLOOKUP(FMP_Ranking[[#This Row],[FMP ID]],RawData[FMP_ID],RawData[REDSTRUCT100])</f>
        <v>0</v>
      </c>
      <c r="Q123" s="245">
        <f>_xlfn.XLOOKUP(FMP_Ranking[[#This Row],[FMP ID]],RawData[FMP_ID],RawData[REMSTRC100])</f>
        <v>0</v>
      </c>
      <c r="R123" s="258">
        <f>IF(FMP_Ranking[[#This Row],[Structures 100 Raw]]=0,0,(IF(FMP_Ranking[[#This Row],[Removed Structures 100 Raw]]&gt;FMP_Ranking[[#This Row],[Structures 100 Raw]],100,FMP_Ranking[[#This Row],[Removed Structures 100 Raw]]/FMP_Ranking[[#This Row],[Structures 100 Raw]]*100)))</f>
        <v>0</v>
      </c>
      <c r="S123" s="245">
        <f>_xlfn.XLOOKUP(FMP_Ranking[[#This Row],[FMP ID]],RawData[FMP_ID],RawData[REMRESSTRC100])</f>
        <v>0</v>
      </c>
      <c r="T123" s="245">
        <f>_xlfn.XLOOKUP(FMP_Ranking[[#This Row],[FMP ID]],RawData[FMP_ID],RawData[REMPOP100])</f>
        <v>0</v>
      </c>
      <c r="U123">
        <f>_xlfn.XLOOKUP(FMP_Ranking[[#This Row],[FMP ID]],RawData[FMP_ID],RawData[REMCRITFAC100])</f>
        <v>0</v>
      </c>
      <c r="V123" s="245">
        <f>_xlfn.XLOOKUP(FMP_Ranking[[#This Row],[FMP ID]],RawData[FMP_ID],RawData[REMLWC100])</f>
        <v>0</v>
      </c>
      <c r="W123" s="245">
        <f>_xlfn.XLOOKUP(FMP_Ranking[[#This Row],[FMP ID]],RawData[FMP_ID],RawData[REMROADCLS])</f>
        <v>0</v>
      </c>
      <c r="X123">
        <f>_xlfn.XLOOKUP(FMP_Ranking[[#This Row],[FMP ID]],RawData[FMP_ID],RawData[REMRDLEN100])</f>
        <v>0</v>
      </c>
      <c r="Y123" s="245">
        <f>_xlfn.XLOOKUP(FMP_Ranking[[#This Row],[FMP ID]],RawData[FMP_ID],RawData[REMFRMACRE100])</f>
        <v>0</v>
      </c>
      <c r="Z123" s="255">
        <f>_xlfn.XLOOKUP(FMP_Ranking[[#This Row],[FMP ID]],RawData[FMP_ID],RawData[COSTSTRUCT])</f>
        <v>1852</v>
      </c>
      <c r="AA123">
        <f>_xlfn.XLOOKUP(FMP_Ranking[[#This Row],[FMP ID]],RawData[FMP_ID],RawData[NATURE])</f>
        <v>0</v>
      </c>
      <c r="AB123" s="250">
        <f>_xlfn.XLOOKUP(FMP_Ranking[[#This Row],[FMP ID]],RawData[FMP_ID],RawData[BC_RATIO])</f>
        <v>0.60000002384185791</v>
      </c>
      <c r="AC123">
        <f>IF(FMP_Ranking[[#This Row],[BCA Raw]]&gt;1,1,0)</f>
        <v>0</v>
      </c>
      <c r="AD123" s="250" t="str">
        <f>_xlfn.XLOOKUP(FMP_Ranking[[#This Row],[FMP ID]],RawData[FMP_ID],RawData[WATER_SUP])</f>
        <v>No</v>
      </c>
      <c r="AE123" s="257">
        <f>IF(FMP_Ranking[[#This Row],[Water Supply Raw]]="Yes",1,0)</f>
        <v>0</v>
      </c>
      <c r="AF123">
        <f>_xlfn.XLOOKUP(FMP_Ranking[[#This Row],[FMP ID]],RawData[FMP_ID],RawData[Average Flood Depth (100yr)])</f>
        <v>0</v>
      </c>
      <c r="AG123" s="346" t="str">
        <f>_xlfn.XLOOKUP(FMP_Ranking[[#This Row],[FMP ID]],RawData[FMP_ID],RawData[PREPROJLOS])</f>
        <v>Unknown</v>
      </c>
      <c r="AH123">
        <f>_xlfn.XLOOKUP(FMP_Ranking[[#This Row],[FMP ID]],RawData[FMP_ID],RawData[Score 1])</f>
        <v>0</v>
      </c>
      <c r="AI123" s="250">
        <f>_xlfn.XLOOKUP(FMP_Ranking[[#This Row],[FMP ID]],RawData[FMP_ID],RawData[Community Population Served])</f>
        <v>17805</v>
      </c>
      <c r="AJ123">
        <f>_xlfn.XLOOKUP(FMP_Ranking[[#This Row],[FMP ID]],RawData[FMP_ID],RawData[Flood Plain Population])</f>
        <v>0</v>
      </c>
      <c r="AK123" s="346" t="str">
        <f>_xlfn.XLOOKUP(FMP_Ranking[[#This Row],[FMP ID]],RawData[FMP_ID],RawData[Severity Ranking: Community Need (% Population)])</f>
        <v>&lt;25% of project community affected</v>
      </c>
      <c r="AL123" s="252">
        <f>_xlfn.XLOOKUP(FMP_Ranking[[#This Row],[FMP ID]],RawData[FMP_ID],RawData[Score 2])</f>
        <v>1</v>
      </c>
      <c r="AM123">
        <f>_xlfn.XLOOKUP(FMP_Ranking[[#This Row],[FMP ID]],RawData[FMP_ID],RawData['# of Structures Removed from 1% Annual Chance FP])</f>
        <v>0</v>
      </c>
      <c r="AN123" t="str">
        <f>_xlfn.XLOOKUP(FMP_Ranking[[#This Row],[FMP ID]],RawData[FMP_ID],RawData[Flood Risk Reduction])</f>
        <v>Reduced risk to &lt;75% of structures in floodplain</v>
      </c>
      <c r="AO123">
        <f>_xlfn.XLOOKUP(FMP_Ranking[[#This Row],[FMP ID]],RawData[FMP_ID],RawData[[Score 3 ]])</f>
        <v>7</v>
      </c>
      <c r="AP123" s="250">
        <f>_xlfn.XLOOKUP(FMP_Ranking[[#This Row],[FMP ID]],RawData[FMP_ID],RawData['# of Structures with Reduced 1% Annual Chance Flood Risk])</f>
        <v>-138</v>
      </c>
      <c r="AQ123">
        <f>_xlfn.XLOOKUP(FMP_Ranking[[#This Row],[FMP ID]],RawData[FMP_ID],RawData[Pre-Project Damage $])</f>
        <v>0</v>
      </c>
      <c r="AR123">
        <f>_xlfn.XLOOKUP(FMP_Ranking[[#This Row],[FMP ID]],RawData[FMP_ID],RawData[Post-Project Damage $])</f>
        <v>0</v>
      </c>
      <c r="AS123">
        <f>_xlfn.XLOOKUP(FMP_Ranking[[#This Row],[FMP ID]],RawData[FMP_ID],RawData[Flood Damage Reduction])</f>
        <v>0</v>
      </c>
      <c r="AT123" s="252">
        <f>_xlfn.XLOOKUP(FMP_Ranking[[#This Row],[FMP ID]],RawData[FMP_ID],RawData[Score 4])</f>
        <v>0</v>
      </c>
      <c r="AU123">
        <f>_xlfn.XLOOKUP(FMP_Ranking[[#This Row],[FMP ID]],RawData[FMP_ID],RawData['# of Critical Faciliites Removed from 1% Annual Chance FP])</f>
        <v>0</v>
      </c>
      <c r="AV123" t="str">
        <f>_xlfn.XLOOKUP(FMP_Ranking[[#This Row],[FMP ID]],RawData[FMP_ID],RawData[Reduction in Critical Facilities Flood Risk])</f>
        <v>Reduced risk for 0 structures in floodplain</v>
      </c>
      <c r="AW123">
        <f>_xlfn.XLOOKUP(FMP_Ranking[[#This Row],[FMP ID]],RawData[FMP_ID],RawData[Score 5])</f>
        <v>0</v>
      </c>
      <c r="AX123" s="250">
        <f>_xlfn.XLOOKUP(FMP_Ranking[[#This Row],[FMP ID]],RawData[FMP_ID],RawData[Adjusted Injurt Risk (%)])</f>
        <v>117</v>
      </c>
      <c r="AY123">
        <f>_xlfn.XLOOKUP(FMP_Ranking[[#This Row],[FMP ID]],RawData[FMP_ID],RawData[Life and Safety Ranking (Injury/Loss of Life)2])</f>
        <v>0</v>
      </c>
      <c r="AZ123" s="252">
        <f>_xlfn.XLOOKUP(FMP_Ranking[[#This Row],[FMP ID]],RawData[FMP_ID],RawData[Score 6])</f>
        <v>0</v>
      </c>
      <c r="BA123">
        <f>_xlfn.XLOOKUP(FMP_Ranking[[#This Row],[FMP ID]],RawData[FMP_ID],RawData[Water Supply Benefit in Acre-Feet])</f>
        <v>35.5</v>
      </c>
      <c r="BB123">
        <f>_xlfn.XLOOKUP(FMP_Ranking[[#This Row],[FMP ID]],RawData[FMP_ID],RawData[SourceID])</f>
        <v>0</v>
      </c>
      <c r="BC123">
        <f>_xlfn.XLOOKUP(FMP_Ranking[[#This Row],[FMP ID]],RawData[FMP_ID],RawData[WMS_ID])</f>
        <v>0</v>
      </c>
      <c r="BD123" t="str">
        <f>_xlfn.XLOOKUP(FMP_Ranking[[#This Row],[FMP ID]],RawData[FMP_ID],RawData[Water Supply Yield Ranking])</f>
        <v>Indirectly benefits ‘water availability (e.g., recharges aquifers naturally more);</v>
      </c>
      <c r="BE123">
        <f>_xlfn.XLOOKUP(FMP_Ranking[[#This Row],[FMP ID]],RawData[FMP_ID],RawData[Score 7])</f>
        <v>4</v>
      </c>
      <c r="BF123" s="250">
        <f>_xlfn.XLOOKUP(FMP_Ranking[[#This Row],[FMP ID]],RawData[FMP_ID],RawData[SVI])</f>
        <v>0.35289999842643738</v>
      </c>
      <c r="BG123" t="str">
        <f>_xlfn.XLOOKUP(FMP_Ranking[[#This Row],[FMP ID]],RawData[FMP_ID],RawData[Social Vulnerability Ranking])</f>
        <v>SVI between 0.25-0.5 (low to moderate vulnerability)</v>
      </c>
      <c r="BH123" s="252">
        <f>_xlfn.XLOOKUP(FMP_Ranking[[#This Row],[FMP ID]],RawData[FMP_ID],RawData[Score 8])</f>
        <v>4</v>
      </c>
      <c r="BI123">
        <f>_xlfn.XLOOKUP(FMP_Ranking[[#This Row],[FMP ID]],RawData[FMP_ID],RawData[% Nature Based Solution by Cost])</f>
        <v>12.85999965667725</v>
      </c>
      <c r="BJ123" t="str">
        <f>_xlfn.XLOOKUP(FMP_Ranking[[#This Row],[FMP ID]],RawData[FMP_ID],RawData[Nature-Based Solutions Ranking])</f>
        <v>&lt;25% of the project cost is nature-based</v>
      </c>
      <c r="BK123">
        <f>_xlfn.XLOOKUP(FMP_Ranking[[#This Row],[FMP ID]],RawData[FMP_ID],RawData[Score 9])</f>
        <v>1</v>
      </c>
      <c r="BL123" s="250" t="str">
        <f>_xlfn.XLOOKUP(FMP_Ranking[[#This Row],[FMP ID]],RawData[FMP_ID],RawData[Multiple Benefits Description])</f>
        <v>Recreation, sustainability</v>
      </c>
      <c r="BM123" t="str">
        <f>_xlfn.XLOOKUP(FMP_Ranking[[#This Row],[FMP ID]],RawData[FMP_ID],RawData[Multiple Benefit Ranking])</f>
        <v>Project delivers benefits in 2 wider benefit categories</v>
      </c>
      <c r="BN123" s="252">
        <f>_xlfn.XLOOKUP(FMP_Ranking[[#This Row],[FMP ID]],RawData[FMP_ID],RawData[Score 10])</f>
        <v>4</v>
      </c>
      <c r="BO123">
        <f>_xlfn.XLOOKUP(FMP_Ranking[[#This Row],[FMP ID]],RawData[FMP_ID],RawData[O&amp;M Cost (Annual)])</f>
        <v>0</v>
      </c>
      <c r="BP123">
        <f>_xlfn.XLOOKUP(FMP_Ranking[[#This Row],[FMP ID]],RawData[FMP_ID],RawData[Operations and Maintenance Ranking])</f>
        <v>0</v>
      </c>
      <c r="BQ123">
        <f>_xlfn.XLOOKUP(FMP_Ranking[[#This Row],[FMP ID]],RawData[FMP_ID],RawData[Score 11])</f>
        <v>0</v>
      </c>
      <c r="BR123" s="250" t="str">
        <f>_xlfn.XLOOKUP(FMP_Ranking[[#This Row],[FMP ID]],RawData[FMP_ID],RawData[Administrative, Regulatory and Other Obstacle Ranking])</f>
        <v>Project has a typical number of administrative, regulatory and limitations / requirements</v>
      </c>
      <c r="BS123" s="252">
        <f>_xlfn.XLOOKUP(FMP_Ranking[[#This Row],[FMP ID]],RawData[FMP_ID],RawData[Score 12])</f>
        <v>6</v>
      </c>
      <c r="BT123" t="str">
        <f>_xlfn.XLOOKUP(FMP_Ranking[[#This Row],[FMP ID]],RawData[FMP_ID],RawData[Environmental Benefit Ranking])</f>
        <v xml:space="preserve">Project will deliver a moderate level of environmental benefits (2-3 categories) </v>
      </c>
      <c r="BU123">
        <f>_xlfn.XLOOKUP(FMP_Ranking[[#This Row],[FMP ID]],RawData[FMP_ID],RawData[Score 13])</f>
        <v>6</v>
      </c>
      <c r="BV123" s="250" t="str">
        <f>_xlfn.XLOOKUP(FMP_Ranking[[#This Row],[FMP ID]],RawData[FMP_ID],RawData[Environmental Impact Ranking])</f>
        <v>Project has no adverse environmental impacts</v>
      </c>
      <c r="BW123" s="252">
        <f>_xlfn.XLOOKUP(FMP_Ranking[[#This Row],[FMP ID]],RawData[FMP_ID],RawData[Score 14])</f>
        <v>10</v>
      </c>
      <c r="BX123">
        <f>_xlfn.XLOOKUP(FMP_Ranking[[#This Row],[FMP ID]],RawData[FMP_ID],RawData[Traffic Count for LWC Project])</f>
        <v>0</v>
      </c>
      <c r="BY123"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123">
        <f>_xlfn.XLOOKUP(FMP_Ranking[[#This Row],[FMP ID]],RawData[FMP_ID],RawData[Score 15])</f>
        <v>10</v>
      </c>
      <c r="CA123" s="250"/>
      <c r="CB123"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0.13380910388048464</v>
      </c>
      <c r="CC123" s="263">
        <f>_xlfn.RANK.EQ(FMP_Ranking[[#This Row],[Weighted Score Based on Normalized Reported Factors]],FMP_Ranking[Weighted Score Based on Normalized Reported Factors],0)</f>
        <v>150</v>
      </c>
      <c r="CD123"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53</v>
      </c>
      <c r="CE123"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8</v>
      </c>
      <c r="CF123">
        <f>_xlfn.RANK.EQ(FMP_Ranking[[#This Row],[Project Details Weighted Score]],FMP_Ranking[Project Details Weighted Score],0)</f>
        <v>99</v>
      </c>
      <c r="CG123" s="262">
        <f>FMP_Ranking[[#This Row],[Project Details Weighted Score]]+FMP_Ranking[[#This Row],[Weighted Score Based on Normalized Reported Factors]]</f>
        <v>8.1338091038804841</v>
      </c>
      <c r="CH123" s="245">
        <f>_xlfn.RANK.EQ(FMP_Ranking[[#This Row],[Total Score]],FMP_Ranking[Total Score],0)</f>
        <v>117</v>
      </c>
      <c r="CI123"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0.13380910388048464</v>
      </c>
      <c r="CJ123" s="239"/>
      <c r="CK123" s="239"/>
      <c r="CT123"/>
    </row>
    <row r="124" spans="1:98" ht="12" customHeight="1" x14ac:dyDescent="0.25">
      <c r="A124" t="s">
        <v>1153</v>
      </c>
      <c r="B124">
        <f>_xlfn.XLOOKUP(FMP_Ranking[[#This Row],[FMP ID]],RawData[FMP_ID],RawData[RFPG_NUM])</f>
        <v>8</v>
      </c>
      <c r="C124" t="str">
        <f>_xlfn.XLOOKUP(FMP_Ranking[[#This Row],[FMP ID]],RawData[FMP_ID],RawData[FMP_NAME])</f>
        <v>Flewellen Creek Channel Improvements</v>
      </c>
      <c r="D124" t="str">
        <f>_xlfn.XLOOKUP(FMP_Ranking[[#This Row],[FMP ID]],RawData[FMP_ID],RawData[FMP_DESCR])</f>
        <v>Channel improvements and re-configurations at several key locations</v>
      </c>
      <c r="E124" s="247">
        <f>_xlfn.XLOOKUP(FMP_Ranking[[#This Row],[FMP ID]],RawData[FMP_ID],RawData[FMP_COST])</f>
        <v>542724992</v>
      </c>
      <c r="F124" s="344" t="str">
        <f>_xlfn.XLOOKUP(FMP_Ranking[[#This Row],[FMP ID]],RawData[FMP_ID],RawData[EMER_NEED])</f>
        <v>Yes</v>
      </c>
      <c r="G124" s="252">
        <f>IF(FMP_Ranking[[#This Row],[Emergency Need Raw]]="Yes",10,0)</f>
        <v>10</v>
      </c>
      <c r="H124" s="245">
        <f>_xlfn.XLOOKUP(FMP_Ranking[[#This Row],[FMP ID]],RawData[FMP_ID],RawData[STRUCT_100])</f>
        <v>77</v>
      </c>
      <c r="I124" s="245">
        <f>_xlfn.XLOOKUP(FMP_Ranking[[#This Row],[FMP ID]],RawData[FMP_ID],RawData[RES_STRUCT100])</f>
        <v>40</v>
      </c>
      <c r="J124">
        <f>_xlfn.XLOOKUP(FMP_Ranking[[#This Row],[FMP ID]],RawData[FMP_ID],RawData[POP100])</f>
        <v>136</v>
      </c>
      <c r="K124" s="245">
        <f>_xlfn.XLOOKUP(FMP_Ranking[[#This Row],[FMP ID]],RawData[FMP_ID],RawData[CRITFAC100])</f>
        <v>0</v>
      </c>
      <c r="L124">
        <f>_xlfn.XLOOKUP(FMP_Ranking[[#This Row],[FMP ID]],RawData[FMP_ID],RawData[LWC])</f>
        <v>0</v>
      </c>
      <c r="M124" s="245">
        <f>_xlfn.XLOOKUP(FMP_Ranking[[#This Row],[FMP ID]],RawData[FMP_ID],RawData[ROADCLS])</f>
        <v>6</v>
      </c>
      <c r="N124">
        <f>_xlfn.XLOOKUP(FMP_Ranking[[#This Row],[FMP ID]],RawData[FMP_ID],RawData[ROAD_MILES100])</f>
        <v>1.120000004768372</v>
      </c>
      <c r="O124" s="245">
        <f>_xlfn.XLOOKUP(FMP_Ranking[[#This Row],[FMP ID]],RawData[FMP_ID],RawData[FARMACRE100])</f>
        <v>1508.0400390625</v>
      </c>
      <c r="P124">
        <f>_xlfn.XLOOKUP(FMP_Ranking[[#This Row],[FMP ID]],RawData[FMP_ID],RawData[REDSTRUCT100])</f>
        <v>19</v>
      </c>
      <c r="Q124" s="245">
        <f>_xlfn.XLOOKUP(FMP_Ranking[[#This Row],[FMP ID]],RawData[FMP_ID],RawData[REMSTRC100])</f>
        <v>58</v>
      </c>
      <c r="R124" s="258">
        <f>IF(FMP_Ranking[[#This Row],[Structures 100 Raw]]=0,0,(IF(FMP_Ranking[[#This Row],[Removed Structures 100 Raw]]&gt;FMP_Ranking[[#This Row],[Structures 100 Raw]],100,FMP_Ranking[[#This Row],[Removed Structures 100 Raw]]/FMP_Ranking[[#This Row],[Structures 100 Raw]]*100)))</f>
        <v>75.324675324675326</v>
      </c>
      <c r="S124" s="245">
        <f>_xlfn.XLOOKUP(FMP_Ranking[[#This Row],[FMP ID]],RawData[FMP_ID],RawData[REMRESSTRC100])</f>
        <v>22</v>
      </c>
      <c r="T124" s="245">
        <f>_xlfn.XLOOKUP(FMP_Ranking[[#This Row],[FMP ID]],RawData[FMP_ID],RawData[REMPOP100])</f>
        <v>59</v>
      </c>
      <c r="U124">
        <f>_xlfn.XLOOKUP(FMP_Ranking[[#This Row],[FMP ID]],RawData[FMP_ID],RawData[REMCRITFAC100])</f>
        <v>0</v>
      </c>
      <c r="V124" s="245">
        <f>_xlfn.XLOOKUP(FMP_Ranking[[#This Row],[FMP ID]],RawData[FMP_ID],RawData[REMLWC100])</f>
        <v>0</v>
      </c>
      <c r="W124" s="245">
        <f>_xlfn.XLOOKUP(FMP_Ranking[[#This Row],[FMP ID]],RawData[FMP_ID],RawData[REMROADCLS])</f>
        <v>0</v>
      </c>
      <c r="X124">
        <f>_xlfn.XLOOKUP(FMP_Ranking[[#This Row],[FMP ID]],RawData[FMP_ID],RawData[REMRDLEN100])</f>
        <v>0</v>
      </c>
      <c r="Y124" s="245">
        <f>_xlfn.XLOOKUP(FMP_Ranking[[#This Row],[FMP ID]],RawData[FMP_ID],RawData[REMFRMACRE100])</f>
        <v>0</v>
      </c>
      <c r="Z124" s="255">
        <f>_xlfn.XLOOKUP(FMP_Ranking[[#This Row],[FMP ID]],RawData[FMP_ID],RawData[COSTSTRUCT])</f>
        <v>9357000</v>
      </c>
      <c r="AA124">
        <f>_xlfn.XLOOKUP(FMP_Ranking[[#This Row],[FMP ID]],RawData[FMP_ID],RawData[NATURE])</f>
        <v>0</v>
      </c>
      <c r="AB124" s="250">
        <f>_xlfn.XLOOKUP(FMP_Ranking[[#This Row],[FMP ID]],RawData[FMP_ID],RawData[BC_RATIO])</f>
        <v>4.0000001899898052E-3</v>
      </c>
      <c r="AC124">
        <f>IF(FMP_Ranking[[#This Row],[BCA Raw]]&gt;1,1,0)</f>
        <v>0</v>
      </c>
      <c r="AD124" s="250" t="str">
        <f>_xlfn.XLOOKUP(FMP_Ranking[[#This Row],[FMP ID]],RawData[FMP_ID],RawData[WATER_SUP])</f>
        <v>No</v>
      </c>
      <c r="AE124" s="257">
        <f>IF(FMP_Ranking[[#This Row],[Water Supply Raw]]="Yes",1,0)</f>
        <v>0</v>
      </c>
      <c r="AF124">
        <f>_xlfn.XLOOKUP(FMP_Ranking[[#This Row],[FMP ID]],RawData[FMP_ID],RawData[Average Flood Depth (100yr)])</f>
        <v>0</v>
      </c>
      <c r="AG124" s="346" t="str">
        <f>_xlfn.XLOOKUP(FMP_Ranking[[#This Row],[FMP ID]],RawData[FMP_ID],RawData[PREPROJLOS])</f>
        <v xml:space="preserve"> 2-year</v>
      </c>
      <c r="AH124">
        <f>_xlfn.XLOOKUP(FMP_Ranking[[#This Row],[FMP ID]],RawData[FMP_ID],RawData[Score 1])</f>
        <v>0</v>
      </c>
      <c r="AI124" s="250">
        <f>_xlfn.XLOOKUP(FMP_Ranking[[#This Row],[FMP ID]],RawData[FMP_ID],RawData[Community Population Served])</f>
        <v>0</v>
      </c>
      <c r="AJ124">
        <f>_xlfn.XLOOKUP(FMP_Ranking[[#This Row],[FMP ID]],RawData[FMP_ID],RawData[Flood Plain Population])</f>
        <v>0</v>
      </c>
      <c r="AK124" s="346">
        <f>_xlfn.XLOOKUP(FMP_Ranking[[#This Row],[FMP ID]],RawData[FMP_ID],RawData[Severity Ranking: Community Need (% Population)])</f>
        <v>0</v>
      </c>
      <c r="AL124" s="252">
        <f>_xlfn.XLOOKUP(FMP_Ranking[[#This Row],[FMP ID]],RawData[FMP_ID],RawData[Score 2])</f>
        <v>0</v>
      </c>
      <c r="AM124">
        <f>_xlfn.XLOOKUP(FMP_Ranking[[#This Row],[FMP ID]],RawData[FMP_ID],RawData['# of Structures Removed from 1% Annual Chance FP])</f>
        <v>0</v>
      </c>
      <c r="AN124">
        <f>_xlfn.XLOOKUP(FMP_Ranking[[#This Row],[FMP ID]],RawData[FMP_ID],RawData[Flood Risk Reduction])</f>
        <v>0</v>
      </c>
      <c r="AO124">
        <f>_xlfn.XLOOKUP(FMP_Ranking[[#This Row],[FMP ID]],RawData[FMP_ID],RawData[[Score 3 ]])</f>
        <v>0</v>
      </c>
      <c r="AP124" s="250">
        <f>_xlfn.XLOOKUP(FMP_Ranking[[#This Row],[FMP ID]],RawData[FMP_ID],RawData['# of Structures with Reduced 1% Annual Chance Flood Risk])</f>
        <v>0</v>
      </c>
      <c r="AQ124">
        <f>_xlfn.XLOOKUP(FMP_Ranking[[#This Row],[FMP ID]],RawData[FMP_ID],RawData[Pre-Project Damage $])</f>
        <v>0</v>
      </c>
      <c r="AR124">
        <f>_xlfn.XLOOKUP(FMP_Ranking[[#This Row],[FMP ID]],RawData[FMP_ID],RawData[Post-Project Damage $])</f>
        <v>0</v>
      </c>
      <c r="AS124">
        <f>_xlfn.XLOOKUP(FMP_Ranking[[#This Row],[FMP ID]],RawData[FMP_ID],RawData[Flood Damage Reduction])</f>
        <v>0</v>
      </c>
      <c r="AT124" s="252">
        <f>_xlfn.XLOOKUP(FMP_Ranking[[#This Row],[FMP ID]],RawData[FMP_ID],RawData[Score 4])</f>
        <v>0</v>
      </c>
      <c r="AU124">
        <f>_xlfn.XLOOKUP(FMP_Ranking[[#This Row],[FMP ID]],RawData[FMP_ID],RawData['# of Critical Faciliites Removed from 1% Annual Chance FP])</f>
        <v>0</v>
      </c>
      <c r="AV124">
        <f>_xlfn.XLOOKUP(FMP_Ranking[[#This Row],[FMP ID]],RawData[FMP_ID],RawData[Reduction in Critical Facilities Flood Risk])</f>
        <v>0</v>
      </c>
      <c r="AW124">
        <f>_xlfn.XLOOKUP(FMP_Ranking[[#This Row],[FMP ID]],RawData[FMP_ID],RawData[Score 5])</f>
        <v>0</v>
      </c>
      <c r="AX124" s="250">
        <f>_xlfn.XLOOKUP(FMP_Ranking[[#This Row],[FMP ID]],RawData[FMP_ID],RawData[Adjusted Injurt Risk (%)])</f>
        <v>0</v>
      </c>
      <c r="AY124">
        <f>_xlfn.XLOOKUP(FMP_Ranking[[#This Row],[FMP ID]],RawData[FMP_ID],RawData[Life and Safety Ranking (Injury/Loss of Life)2])</f>
        <v>0</v>
      </c>
      <c r="AZ124" s="252">
        <f>_xlfn.XLOOKUP(FMP_Ranking[[#This Row],[FMP ID]],RawData[FMP_ID],RawData[Score 6])</f>
        <v>0</v>
      </c>
      <c r="BA124">
        <f>_xlfn.XLOOKUP(FMP_Ranking[[#This Row],[FMP ID]],RawData[FMP_ID],RawData[Water Supply Benefit in Acre-Feet])</f>
        <v>0</v>
      </c>
      <c r="BB124">
        <f>_xlfn.XLOOKUP(FMP_Ranking[[#This Row],[FMP ID]],RawData[FMP_ID],RawData[SourceID])</f>
        <v>0</v>
      </c>
      <c r="BC124">
        <f>_xlfn.XLOOKUP(FMP_Ranking[[#This Row],[FMP ID]],RawData[FMP_ID],RawData[WMS_ID])</f>
        <v>0</v>
      </c>
      <c r="BD124">
        <f>_xlfn.XLOOKUP(FMP_Ranking[[#This Row],[FMP ID]],RawData[FMP_ID],RawData[Water Supply Yield Ranking])</f>
        <v>0</v>
      </c>
      <c r="BE124">
        <f>_xlfn.XLOOKUP(FMP_Ranking[[#This Row],[FMP ID]],RawData[FMP_ID],RawData[Score 7])</f>
        <v>0</v>
      </c>
      <c r="BF124" s="250">
        <f>_xlfn.XLOOKUP(FMP_Ranking[[#This Row],[FMP ID]],RawData[FMP_ID],RawData[SVI])</f>
        <v>5.000000074505806E-2</v>
      </c>
      <c r="BG124">
        <f>_xlfn.XLOOKUP(FMP_Ranking[[#This Row],[FMP ID]],RawData[FMP_ID],RawData[Social Vulnerability Ranking])</f>
        <v>0</v>
      </c>
      <c r="BH124" s="252">
        <f>_xlfn.XLOOKUP(FMP_Ranking[[#This Row],[FMP ID]],RawData[FMP_ID],RawData[Score 8])</f>
        <v>0</v>
      </c>
      <c r="BI124">
        <f>_xlfn.XLOOKUP(FMP_Ranking[[#This Row],[FMP ID]],RawData[FMP_ID],RawData[% Nature Based Solution by Cost])</f>
        <v>0</v>
      </c>
      <c r="BJ124">
        <f>_xlfn.XLOOKUP(FMP_Ranking[[#This Row],[FMP ID]],RawData[FMP_ID],RawData[Nature-Based Solutions Ranking])</f>
        <v>0</v>
      </c>
      <c r="BK124">
        <f>_xlfn.XLOOKUP(FMP_Ranking[[#This Row],[FMP ID]],RawData[FMP_ID],RawData[Score 9])</f>
        <v>0</v>
      </c>
      <c r="BL124" s="250">
        <f>_xlfn.XLOOKUP(FMP_Ranking[[#This Row],[FMP ID]],RawData[FMP_ID],RawData[Multiple Benefits Description])</f>
        <v>0</v>
      </c>
      <c r="BM124">
        <f>_xlfn.XLOOKUP(FMP_Ranking[[#This Row],[FMP ID]],RawData[FMP_ID],RawData[Multiple Benefit Ranking])</f>
        <v>0</v>
      </c>
      <c r="BN124" s="252">
        <f>_xlfn.XLOOKUP(FMP_Ranking[[#This Row],[FMP ID]],RawData[FMP_ID],RawData[Score 10])</f>
        <v>0</v>
      </c>
      <c r="BO124">
        <f>_xlfn.XLOOKUP(FMP_Ranking[[#This Row],[FMP ID]],RawData[FMP_ID],RawData[O&amp;M Cost (Annual)])</f>
        <v>0</v>
      </c>
      <c r="BP124">
        <f>_xlfn.XLOOKUP(FMP_Ranking[[#This Row],[FMP ID]],RawData[FMP_ID],RawData[Operations and Maintenance Ranking])</f>
        <v>0</v>
      </c>
      <c r="BQ124">
        <f>_xlfn.XLOOKUP(FMP_Ranking[[#This Row],[FMP ID]],RawData[FMP_ID],RawData[Score 11])</f>
        <v>0</v>
      </c>
      <c r="BR124" s="250">
        <f>_xlfn.XLOOKUP(FMP_Ranking[[#This Row],[FMP ID]],RawData[FMP_ID],RawData[Administrative, Regulatory and Other Obstacle Ranking])</f>
        <v>0</v>
      </c>
      <c r="BS124" s="252">
        <f>_xlfn.XLOOKUP(FMP_Ranking[[#This Row],[FMP ID]],RawData[FMP_ID],RawData[Score 12])</f>
        <v>0</v>
      </c>
      <c r="BT124">
        <f>_xlfn.XLOOKUP(FMP_Ranking[[#This Row],[FMP ID]],RawData[FMP_ID],RawData[Environmental Benefit Ranking])</f>
        <v>0</v>
      </c>
      <c r="BU124">
        <f>_xlfn.XLOOKUP(FMP_Ranking[[#This Row],[FMP ID]],RawData[FMP_ID],RawData[Score 13])</f>
        <v>0</v>
      </c>
      <c r="BV124" s="250">
        <f>_xlfn.XLOOKUP(FMP_Ranking[[#This Row],[FMP ID]],RawData[FMP_ID],RawData[Environmental Impact Ranking])</f>
        <v>0</v>
      </c>
      <c r="BW124" s="252">
        <f>_xlfn.XLOOKUP(FMP_Ranking[[#This Row],[FMP ID]],RawData[FMP_ID],RawData[Score 14])</f>
        <v>0</v>
      </c>
      <c r="BX124">
        <f>_xlfn.XLOOKUP(FMP_Ranking[[#This Row],[FMP ID]],RawData[FMP_ID],RawData[Traffic Count for LWC Project])</f>
        <v>0</v>
      </c>
      <c r="BY124">
        <f>_xlfn.XLOOKUP(FMP_Ranking[[#This Row],[FMP ID]],RawData[FMP_ID],RawData[Mobility Ranking])</f>
        <v>0</v>
      </c>
      <c r="BZ124">
        <f>_xlfn.XLOOKUP(FMP_Ranking[[#This Row],[FMP ID]],RawData[FMP_ID],RawData[Score 15])</f>
        <v>0</v>
      </c>
      <c r="CA124" s="250"/>
      <c r="CB124"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7.5585787996433496</v>
      </c>
      <c r="CC124" s="263">
        <f>_xlfn.RANK.EQ(FMP_Ranking[[#This Row],[Weighted Score Based on Normalized Reported Factors]],FMP_Ranking[Weighted Score Based on Normalized Reported Factors],0)</f>
        <v>47</v>
      </c>
      <c r="CD124"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24"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24">
        <f>_xlfn.RANK.EQ(FMP_Ranking[[#This Row],[Project Details Weighted Score]],FMP_Ranking[Project Details Weighted Score],0)</f>
        <v>164</v>
      </c>
      <c r="CG124" s="262">
        <f>FMP_Ranking[[#This Row],[Project Details Weighted Score]]+FMP_Ranking[[#This Row],[Weighted Score Based on Normalized Reported Factors]]</f>
        <v>7.5585787996433496</v>
      </c>
      <c r="CH124" s="245">
        <f>_xlfn.RANK.EQ(FMP_Ranking[[#This Row],[Total Score]],FMP_Ranking[Total Score],0)</f>
        <v>118</v>
      </c>
      <c r="CI124"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7.5585787996433496</v>
      </c>
      <c r="CJ124" s="239"/>
      <c r="CK124" s="239"/>
      <c r="CT124"/>
    </row>
    <row r="125" spans="1:98" ht="12" customHeight="1" x14ac:dyDescent="0.25">
      <c r="A125" t="s">
        <v>909</v>
      </c>
      <c r="B125">
        <f>_xlfn.XLOOKUP(FMP_Ranking[[#This Row],[FMP ID]],RawData[FMP_ID],RawData[RFPG_NUM])</f>
        <v>4</v>
      </c>
      <c r="C125" t="str">
        <f>_xlfn.XLOOKUP(FMP_Ranking[[#This Row],[FMP ID]],RawData[FMP_ID],RawData[FMP_NAME])</f>
        <v>Kilgore Downtown Storm Sewer Master Plan Improvements</v>
      </c>
      <c r="D125" t="str">
        <f>_xlfn.XLOOKUP(FMP_Ranking[[#This Row],[FMP ID]],RawData[FMP_ID],RawData[FMP_DESCR])</f>
        <v>Downtown Storm Sewer Improvements</v>
      </c>
      <c r="E125" s="247">
        <f>_xlfn.XLOOKUP(FMP_Ranking[[#This Row],[FMP ID]],RawData[FMP_ID],RawData[FMP_COST])</f>
        <v>2242305</v>
      </c>
      <c r="F125" s="344" t="str">
        <f>_xlfn.XLOOKUP(FMP_Ranking[[#This Row],[FMP ID]],RawData[FMP_ID],RawData[EMER_NEED])</f>
        <v>No</v>
      </c>
      <c r="G125" s="252">
        <f>IF(FMP_Ranking[[#This Row],[Emergency Need Raw]]="Yes",10,0)</f>
        <v>0</v>
      </c>
      <c r="H125" s="245">
        <f>_xlfn.XLOOKUP(FMP_Ranking[[#This Row],[FMP ID]],RawData[FMP_ID],RawData[STRUCT_100])</f>
        <v>0</v>
      </c>
      <c r="I125" s="245">
        <f>_xlfn.XLOOKUP(FMP_Ranking[[#This Row],[FMP ID]],RawData[FMP_ID],RawData[RES_STRUCT100])</f>
        <v>0</v>
      </c>
      <c r="J125">
        <f>_xlfn.XLOOKUP(FMP_Ranking[[#This Row],[FMP ID]],RawData[FMP_ID],RawData[POP100])</f>
        <v>0</v>
      </c>
      <c r="K125" s="245">
        <f>_xlfn.XLOOKUP(FMP_Ranking[[#This Row],[FMP ID]],RawData[FMP_ID],RawData[CRITFAC100])</f>
        <v>0</v>
      </c>
      <c r="L125">
        <f>_xlfn.XLOOKUP(FMP_Ranking[[#This Row],[FMP ID]],RawData[FMP_ID],RawData[LWC])</f>
        <v>0</v>
      </c>
      <c r="M125" s="245">
        <f>_xlfn.XLOOKUP(FMP_Ranking[[#This Row],[FMP ID]],RawData[FMP_ID],RawData[ROADCLS])</f>
        <v>0</v>
      </c>
      <c r="N125">
        <f>_xlfn.XLOOKUP(FMP_Ranking[[#This Row],[FMP ID]],RawData[FMP_ID],RawData[ROAD_MILES100])</f>
        <v>1.570000052452087</v>
      </c>
      <c r="O125" s="245">
        <f>_xlfn.XLOOKUP(FMP_Ranking[[#This Row],[FMP ID]],RawData[FMP_ID],RawData[FARMACRE100])</f>
        <v>0</v>
      </c>
      <c r="P125">
        <f>_xlfn.XLOOKUP(FMP_Ranking[[#This Row],[FMP ID]],RawData[FMP_ID],RawData[REDSTRUCT100])</f>
        <v>0</v>
      </c>
      <c r="Q125" s="245">
        <f>_xlfn.XLOOKUP(FMP_Ranking[[#This Row],[FMP ID]],RawData[FMP_ID],RawData[REMSTRC100])</f>
        <v>0</v>
      </c>
      <c r="R125" s="258">
        <f>IF(FMP_Ranking[[#This Row],[Structures 100 Raw]]=0,0,(IF(FMP_Ranking[[#This Row],[Removed Structures 100 Raw]]&gt;FMP_Ranking[[#This Row],[Structures 100 Raw]],100,FMP_Ranking[[#This Row],[Removed Structures 100 Raw]]/FMP_Ranking[[#This Row],[Structures 100 Raw]]*100)))</f>
        <v>0</v>
      </c>
      <c r="S125" s="245">
        <f>_xlfn.XLOOKUP(FMP_Ranking[[#This Row],[FMP ID]],RawData[FMP_ID],RawData[REMRESSTRC100])</f>
        <v>0</v>
      </c>
      <c r="T125" s="245">
        <f>_xlfn.XLOOKUP(FMP_Ranking[[#This Row],[FMP ID]],RawData[FMP_ID],RawData[REMPOP100])</f>
        <v>0</v>
      </c>
      <c r="U125">
        <f>_xlfn.XLOOKUP(FMP_Ranking[[#This Row],[FMP ID]],RawData[FMP_ID],RawData[REMCRITFAC100])</f>
        <v>0</v>
      </c>
      <c r="V125" s="245">
        <f>_xlfn.XLOOKUP(FMP_Ranking[[#This Row],[FMP ID]],RawData[FMP_ID],RawData[REMLWC100])</f>
        <v>0</v>
      </c>
      <c r="W125" s="245">
        <f>_xlfn.XLOOKUP(FMP_Ranking[[#This Row],[FMP ID]],RawData[FMP_ID],RawData[REMROADCLS])</f>
        <v>0</v>
      </c>
      <c r="X125">
        <f>_xlfn.XLOOKUP(FMP_Ranking[[#This Row],[FMP ID]],RawData[FMP_ID],RawData[REMRDLEN100])</f>
        <v>1</v>
      </c>
      <c r="Y125" s="245">
        <f>_xlfn.XLOOKUP(FMP_Ranking[[#This Row],[FMP ID]],RawData[FMP_ID],RawData[REMFRMACRE100])</f>
        <v>0</v>
      </c>
      <c r="Z125" s="255">
        <f>_xlfn.XLOOKUP(FMP_Ranking[[#This Row],[FMP ID]],RawData[FMP_ID],RawData[COSTSTRUCT])</f>
        <v>0</v>
      </c>
      <c r="AA125">
        <f>_xlfn.XLOOKUP(FMP_Ranking[[#This Row],[FMP ID]],RawData[FMP_ID],RawData[NATURE])</f>
        <v>0</v>
      </c>
      <c r="AB125" s="250">
        <f>_xlfn.XLOOKUP(FMP_Ranking[[#This Row],[FMP ID]],RawData[FMP_ID],RawData[BC_RATIO])</f>
        <v>9.9999997764825821E-3</v>
      </c>
      <c r="AC125">
        <f>IF(FMP_Ranking[[#This Row],[BCA Raw]]&gt;1,1,0)</f>
        <v>0</v>
      </c>
      <c r="AD125" s="250" t="str">
        <f>_xlfn.XLOOKUP(FMP_Ranking[[#This Row],[FMP ID]],RawData[FMP_ID],RawData[WATER_SUP])</f>
        <v>No</v>
      </c>
      <c r="AE125" s="257">
        <f>IF(FMP_Ranking[[#This Row],[Water Supply Raw]]="Yes",1,0)</f>
        <v>0</v>
      </c>
      <c r="AF125">
        <f>_xlfn.XLOOKUP(FMP_Ranking[[#This Row],[FMP ID]],RawData[FMP_ID],RawData[Average Flood Depth (100yr)])</f>
        <v>0</v>
      </c>
      <c r="AG125" s="346">
        <f>_xlfn.XLOOKUP(FMP_Ranking[[#This Row],[FMP ID]],RawData[FMP_ID],RawData[PREPROJLOS])</f>
        <v>0</v>
      </c>
      <c r="AH125">
        <f>_xlfn.XLOOKUP(FMP_Ranking[[#This Row],[FMP ID]],RawData[FMP_ID],RawData[Score 1])</f>
        <v>2</v>
      </c>
      <c r="AI125" s="250">
        <f>_xlfn.XLOOKUP(FMP_Ranking[[#This Row],[FMP ID]],RawData[FMP_ID],RawData[Community Population Served])</f>
        <v>3759</v>
      </c>
      <c r="AJ125">
        <f>_xlfn.XLOOKUP(FMP_Ranking[[#This Row],[FMP ID]],RawData[FMP_ID],RawData[Flood Plain Population])</f>
        <v>0</v>
      </c>
      <c r="AK125" s="346" t="str">
        <f>_xlfn.XLOOKUP(FMP_Ranking[[#This Row],[FMP ID]],RawData[FMP_ID],RawData[Severity Ranking: Community Need (% Population)])</f>
        <v>&lt;25% of project community affected</v>
      </c>
      <c r="AL125" s="252">
        <f>_xlfn.XLOOKUP(FMP_Ranking[[#This Row],[FMP ID]],RawData[FMP_ID],RawData[Score 2])</f>
        <v>1</v>
      </c>
      <c r="AM125">
        <f>_xlfn.XLOOKUP(FMP_Ranking[[#This Row],[FMP ID]],RawData[FMP_ID],RawData['# of Structures Removed from 1% Annual Chance FP])</f>
        <v>0</v>
      </c>
      <c r="AN125" t="str">
        <f>_xlfn.XLOOKUP(FMP_Ranking[[#This Row],[FMP ID]],RawData[FMP_ID],RawData[Flood Risk Reduction])</f>
        <v>Reduced risk to 0 structures in floodplain</v>
      </c>
      <c r="AO125">
        <f>_xlfn.XLOOKUP(FMP_Ranking[[#This Row],[FMP ID]],RawData[FMP_ID],RawData[[Score 3 ]])</f>
        <v>0</v>
      </c>
      <c r="AP125" s="250">
        <f>_xlfn.XLOOKUP(FMP_Ranking[[#This Row],[FMP ID]],RawData[FMP_ID],RawData['# of Structures with Reduced 1% Annual Chance Flood Risk])</f>
        <v>0</v>
      </c>
      <c r="AQ125">
        <f>_xlfn.XLOOKUP(FMP_Ranking[[#This Row],[FMP ID]],RawData[FMP_ID],RawData[Pre-Project Damage $])</f>
        <v>0</v>
      </c>
      <c r="AR125">
        <f>_xlfn.XLOOKUP(FMP_Ranking[[#This Row],[FMP ID]],RawData[FMP_ID],RawData[Post-Project Damage $])</f>
        <v>0</v>
      </c>
      <c r="AS125" t="str">
        <f>_xlfn.XLOOKUP(FMP_Ranking[[#This Row],[FMP ID]],RawData[FMP_ID],RawData[Flood Damage Reduction])</f>
        <v>Flood damage reduction &lt; 25%</v>
      </c>
      <c r="AT125" s="252">
        <f>_xlfn.XLOOKUP(FMP_Ranking[[#This Row],[FMP ID]],RawData[FMP_ID],RawData[Score 4])</f>
        <v>2</v>
      </c>
      <c r="AU125">
        <f>_xlfn.XLOOKUP(FMP_Ranking[[#This Row],[FMP ID]],RawData[FMP_ID],RawData['# of Critical Faciliites Removed from 1% Annual Chance FP])</f>
        <v>0</v>
      </c>
      <c r="AV125" t="str">
        <f>_xlfn.XLOOKUP(FMP_Ranking[[#This Row],[FMP ID]],RawData[FMP_ID],RawData[Reduction in Critical Facilities Flood Risk])</f>
        <v>Reduced risk for 0 structures in floodplain</v>
      </c>
      <c r="AW125">
        <f>_xlfn.XLOOKUP(FMP_Ranking[[#This Row],[FMP ID]],RawData[FMP_ID],RawData[Score 5])</f>
        <v>0</v>
      </c>
      <c r="AX125" s="250">
        <f>_xlfn.XLOOKUP(FMP_Ranking[[#This Row],[FMP ID]],RawData[FMP_ID],RawData[Adjusted Injurt Risk (%)])</f>
        <v>0</v>
      </c>
      <c r="AY125">
        <f>_xlfn.XLOOKUP(FMP_Ranking[[#This Row],[FMP ID]],RawData[FMP_ID],RawData[Life and Safety Ranking (Injury/Loss of Life)2])</f>
        <v>0</v>
      </c>
      <c r="AZ125" s="252">
        <f>_xlfn.XLOOKUP(FMP_Ranking[[#This Row],[FMP ID]],RawData[FMP_ID],RawData[Score 6])</f>
        <v>0</v>
      </c>
      <c r="BA125">
        <f>_xlfn.XLOOKUP(FMP_Ranking[[#This Row],[FMP ID]],RawData[FMP_ID],RawData[Water Supply Benefit in Acre-Feet])</f>
        <v>0</v>
      </c>
      <c r="BB125">
        <f>_xlfn.XLOOKUP(FMP_Ranking[[#This Row],[FMP ID]],RawData[FMP_ID],RawData[SourceID])</f>
        <v>0</v>
      </c>
      <c r="BC125">
        <f>_xlfn.XLOOKUP(FMP_Ranking[[#This Row],[FMP ID]],RawData[FMP_ID],RawData[WMS_ID])</f>
        <v>0</v>
      </c>
      <c r="BD125" t="str">
        <f>_xlfn.XLOOKUP(FMP_Ranking[[#This Row],[FMP ID]],RawData[FMP_ID],RawData[Water Supply Yield Ranking])</f>
        <v>No impact on water supply</v>
      </c>
      <c r="BE125">
        <f>_xlfn.XLOOKUP(FMP_Ranking[[#This Row],[FMP ID]],RawData[FMP_ID],RawData[Score 7])</f>
        <v>0</v>
      </c>
      <c r="BF125" s="250">
        <f>_xlfn.XLOOKUP(FMP_Ranking[[#This Row],[FMP ID]],RawData[FMP_ID],RawData[SVI])</f>
        <v>0.96200001239776611</v>
      </c>
      <c r="BG125" t="str">
        <f>_xlfn.XLOOKUP(FMP_Ranking[[#This Row],[FMP ID]],RawData[FMP_ID],RawData[Social Vulnerability Ranking])</f>
        <v>SVI between 0.75-1.00 (high vulnerability)</v>
      </c>
      <c r="BH125" s="252">
        <f>_xlfn.XLOOKUP(FMP_Ranking[[#This Row],[FMP ID]],RawData[FMP_ID],RawData[Score 8])</f>
        <v>10</v>
      </c>
      <c r="BI125">
        <f>_xlfn.XLOOKUP(FMP_Ranking[[#This Row],[FMP ID]],RawData[FMP_ID],RawData[% Nature Based Solution by Cost])</f>
        <v>0</v>
      </c>
      <c r="BJ125" t="str">
        <f>_xlfn.XLOOKUP(FMP_Ranking[[#This Row],[FMP ID]],RawData[FMP_ID],RawData[Nature-Based Solutions Ranking])</f>
        <v>&lt;25% of the project cost is nature-based</v>
      </c>
      <c r="BK125">
        <f>_xlfn.XLOOKUP(FMP_Ranking[[#This Row],[FMP ID]],RawData[FMP_ID],RawData[Score 9])</f>
        <v>1</v>
      </c>
      <c r="BL125" s="250">
        <f>_xlfn.XLOOKUP(FMP_Ranking[[#This Row],[FMP ID]],RawData[FMP_ID],RawData[Multiple Benefits Description])</f>
        <v>0</v>
      </c>
      <c r="BM125" t="str">
        <f>_xlfn.XLOOKUP(FMP_Ranking[[#This Row],[FMP ID]],RawData[FMP_ID],RawData[Multiple Benefit Ranking])</f>
        <v>Project does not deliver any wider benefits</v>
      </c>
      <c r="BN125" s="252">
        <f>_xlfn.XLOOKUP(FMP_Ranking[[#This Row],[FMP ID]],RawData[FMP_ID],RawData[Score 10])</f>
        <v>0</v>
      </c>
      <c r="BO125">
        <f>_xlfn.XLOOKUP(FMP_Ranking[[#This Row],[FMP ID]],RawData[FMP_ID],RawData[O&amp;M Cost (Annual)])</f>
        <v>0</v>
      </c>
      <c r="BP125" t="str">
        <f>_xlfn.XLOOKUP(FMP_Ranking[[#This Row],[FMP ID]],RawData[FMP_ID],RawData[Operations and Maintenance Ranking])</f>
        <v>Project requires regular, ongoing operation and maintenance; and/or O&amp;M requirements are well defined (Regular);</v>
      </c>
      <c r="BQ125">
        <f>_xlfn.XLOOKUP(FMP_Ranking[[#This Row],[FMP ID]],RawData[FMP_ID],RawData[Score 11])</f>
        <v>7</v>
      </c>
      <c r="BR125" s="250" t="str">
        <f>_xlfn.XLOOKUP(FMP_Ranking[[#This Row],[FMP ID]],RawData[FMP_ID],RawData[Administrative, Regulatory and Other Obstacle Ranking])</f>
        <v>Project has few administrative, regulatory and implementation limitations / requirements</v>
      </c>
      <c r="BS125" s="252">
        <f>_xlfn.XLOOKUP(FMP_Ranking[[#This Row],[FMP ID]],RawData[FMP_ID],RawData[Score 12])</f>
        <v>10</v>
      </c>
      <c r="BT125" t="str">
        <f>_xlfn.XLOOKUP(FMP_Ranking[[#This Row],[FMP ID]],RawData[FMP_ID],RawData[Environmental Benefit Ranking])</f>
        <v>Project will deliver a low level of environmental benefits (1 category)</v>
      </c>
      <c r="BU125">
        <f>_xlfn.XLOOKUP(FMP_Ranking[[#This Row],[FMP ID]],RawData[FMP_ID],RawData[Score 13])</f>
        <v>3</v>
      </c>
      <c r="BV125" s="250" t="str">
        <f>_xlfn.XLOOKUP(FMP_Ranking[[#This Row],[FMP ID]],RawData[FMP_ID],RawData[Environmental Impact Ranking])</f>
        <v>Project has no adverse environmental impacts</v>
      </c>
      <c r="BW125" s="252">
        <f>_xlfn.XLOOKUP(FMP_Ranking[[#This Row],[FMP ID]],RawData[FMP_ID],RawData[Score 14])</f>
        <v>10</v>
      </c>
      <c r="BX125">
        <f>_xlfn.XLOOKUP(FMP_Ranking[[#This Row],[FMP ID]],RawData[FMP_ID],RawData[Traffic Count for LWC Project])</f>
        <v>0</v>
      </c>
      <c r="BY125"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25">
        <f>_xlfn.XLOOKUP(FMP_Ranking[[#This Row],[FMP ID]],RawData[FMP_ID],RawData[Score 15])</f>
        <v>4</v>
      </c>
      <c r="CA125" s="250"/>
      <c r="CB125"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2.2321501131709457E-3</v>
      </c>
      <c r="CC125" s="263">
        <f>_xlfn.RANK.EQ(FMP_Ranking[[#This Row],[Weighted Score Based on Normalized Reported Factors]],FMP_Ranking[Weighted Score Based on Normalized Reported Factors],0)</f>
        <v>164</v>
      </c>
      <c r="CD125"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50</v>
      </c>
      <c r="CE125"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7.5000000000000009</v>
      </c>
      <c r="CF125">
        <f>_xlfn.RANK.EQ(FMP_Ranking[[#This Row],[Project Details Weighted Score]],FMP_Ranking[Project Details Weighted Score],0)</f>
        <v>102</v>
      </c>
      <c r="CG125" s="262">
        <f>FMP_Ranking[[#This Row],[Project Details Weighted Score]]+FMP_Ranking[[#This Row],[Weighted Score Based on Normalized Reported Factors]]</f>
        <v>7.5022321501131719</v>
      </c>
      <c r="CH125" s="245">
        <f>_xlfn.RANK.EQ(FMP_Ranking[[#This Row],[Total Score]],FMP_Ranking[Total Score],0)</f>
        <v>119</v>
      </c>
      <c r="CI125"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2.2321501131709457E-3</v>
      </c>
      <c r="CJ125" s="239"/>
      <c r="CK125" s="239"/>
      <c r="CT125"/>
    </row>
    <row r="126" spans="1:98" ht="12" customHeight="1" x14ac:dyDescent="0.25">
      <c r="A126" t="s">
        <v>1625</v>
      </c>
      <c r="B126">
        <f>_xlfn.XLOOKUP(FMP_Ranking[[#This Row],[FMP ID]],RawData[FMP_ID],RawData[RFPG_NUM])</f>
        <v>11</v>
      </c>
      <c r="C126" t="str">
        <f>_xlfn.XLOOKUP(FMP_Ranking[[#This Row],[FMP ID]],RawData[FMP_ID],RawData[FMP_NAME])</f>
        <v>City of Nixon-Wastewater System Flood Improvments</v>
      </c>
      <c r="D126" t="str">
        <f>_xlfn.XLOOKUP(FMP_Ranking[[#This Row],[FMP ID]],RawData[FMP_ID],RawData[FMP_DESCR])</f>
        <v>The WWTP lift station and 8th Avenue lift station have experienced inundation and caused overflows as a result of stormwater inflow into the wastewater system. Also need a new generator &amp; SCADA System Improvements at the City’s WWTP, Water Well 6/Water Pl</v>
      </c>
      <c r="E126" s="247">
        <f>_xlfn.XLOOKUP(FMP_Ranking[[#This Row],[FMP ID]],RawData[FMP_ID],RawData[FMP_COST])</f>
        <v>3949000</v>
      </c>
      <c r="F126" s="344" t="str">
        <f>_xlfn.XLOOKUP(FMP_Ranking[[#This Row],[FMP ID]],RawData[FMP_ID],RawData[EMER_NEED])</f>
        <v>No</v>
      </c>
      <c r="G126" s="252">
        <f>IF(FMP_Ranking[[#This Row],[Emergency Need Raw]]="Yes",10,0)</f>
        <v>0</v>
      </c>
      <c r="H126" s="245">
        <f>_xlfn.XLOOKUP(FMP_Ranking[[#This Row],[FMP ID]],RawData[FMP_ID],RawData[STRUCT_100])</f>
        <v>13</v>
      </c>
      <c r="I126" s="245">
        <f>_xlfn.XLOOKUP(FMP_Ranking[[#This Row],[FMP ID]],RawData[FMP_ID],RawData[RES_STRUCT100])</f>
        <v>6</v>
      </c>
      <c r="J126">
        <f>_xlfn.XLOOKUP(FMP_Ranking[[#This Row],[FMP ID]],RawData[FMP_ID],RawData[POP100])</f>
        <v>22</v>
      </c>
      <c r="K126" s="245">
        <f>_xlfn.XLOOKUP(FMP_Ranking[[#This Row],[FMP ID]],RawData[FMP_ID],RawData[CRITFAC100])</f>
        <v>0</v>
      </c>
      <c r="L126">
        <f>_xlfn.XLOOKUP(FMP_Ranking[[#This Row],[FMP ID]],RawData[FMP_ID],RawData[LWC])</f>
        <v>0</v>
      </c>
      <c r="M126" s="245">
        <f>_xlfn.XLOOKUP(FMP_Ranking[[#This Row],[FMP ID]],RawData[FMP_ID],RawData[ROADCLS])</f>
        <v>0</v>
      </c>
      <c r="N126">
        <f>_xlfn.XLOOKUP(FMP_Ranking[[#This Row],[FMP ID]],RawData[FMP_ID],RawData[ROAD_MILES100])</f>
        <v>0.10791999846696849</v>
      </c>
      <c r="O126" s="245">
        <f>_xlfn.XLOOKUP(FMP_Ranking[[#This Row],[FMP ID]],RawData[FMP_ID],RawData[FARMACRE100])</f>
        <v>7.8047189712524414</v>
      </c>
      <c r="P126">
        <f>_xlfn.XLOOKUP(FMP_Ranking[[#This Row],[FMP ID]],RawData[FMP_ID],RawData[REDSTRUCT100])</f>
        <v>0</v>
      </c>
      <c r="Q126" s="245">
        <f>_xlfn.XLOOKUP(FMP_Ranking[[#This Row],[FMP ID]],RawData[FMP_ID],RawData[REMSTRC100])</f>
        <v>0</v>
      </c>
      <c r="R126" s="258">
        <f>IF(FMP_Ranking[[#This Row],[Structures 100 Raw]]=0,0,(IF(FMP_Ranking[[#This Row],[Removed Structures 100 Raw]]&gt;FMP_Ranking[[#This Row],[Structures 100 Raw]],100,FMP_Ranking[[#This Row],[Removed Structures 100 Raw]]/FMP_Ranking[[#This Row],[Structures 100 Raw]]*100)))</f>
        <v>0</v>
      </c>
      <c r="S126" s="245">
        <f>_xlfn.XLOOKUP(FMP_Ranking[[#This Row],[FMP ID]],RawData[FMP_ID],RawData[REMRESSTRC100])</f>
        <v>0</v>
      </c>
      <c r="T126" s="245">
        <f>_xlfn.XLOOKUP(FMP_Ranking[[#This Row],[FMP ID]],RawData[FMP_ID],RawData[REMPOP100])</f>
        <v>0</v>
      </c>
      <c r="U126">
        <f>_xlfn.XLOOKUP(FMP_Ranking[[#This Row],[FMP ID]],RawData[FMP_ID],RawData[REMCRITFAC100])</f>
        <v>0</v>
      </c>
      <c r="V126" s="245">
        <f>_xlfn.XLOOKUP(FMP_Ranking[[#This Row],[FMP ID]],RawData[FMP_ID],RawData[REMLWC100])</f>
        <v>0</v>
      </c>
      <c r="W126" s="245">
        <f>_xlfn.XLOOKUP(FMP_Ranking[[#This Row],[FMP ID]],RawData[FMP_ID],RawData[REMROADCLS])</f>
        <v>0</v>
      </c>
      <c r="X126">
        <f>_xlfn.XLOOKUP(FMP_Ranking[[#This Row],[FMP ID]],RawData[FMP_ID],RawData[REMRDLEN100])</f>
        <v>0</v>
      </c>
      <c r="Y126" s="245">
        <f>_xlfn.XLOOKUP(FMP_Ranking[[#This Row],[FMP ID]],RawData[FMP_ID],RawData[REMFRMACRE100])</f>
        <v>0</v>
      </c>
      <c r="Z126" s="255">
        <f>_xlfn.XLOOKUP(FMP_Ranking[[#This Row],[FMP ID]],RawData[FMP_ID],RawData[COSTSTRUCT])</f>
        <v>0</v>
      </c>
      <c r="AA126">
        <f>_xlfn.XLOOKUP(FMP_Ranking[[#This Row],[FMP ID]],RawData[FMP_ID],RawData[NATURE])</f>
        <v>0</v>
      </c>
      <c r="AB126" s="250">
        <f>_xlfn.XLOOKUP(FMP_Ranking[[#This Row],[FMP ID]],RawData[FMP_ID],RawData[BC_RATIO])</f>
        <v>0</v>
      </c>
      <c r="AC126">
        <f>IF(FMP_Ranking[[#This Row],[BCA Raw]]&gt;1,1,0)</f>
        <v>0</v>
      </c>
      <c r="AD126" s="250" t="str">
        <f>_xlfn.XLOOKUP(FMP_Ranking[[#This Row],[FMP ID]],RawData[FMP_ID],RawData[WATER_SUP])</f>
        <v>No</v>
      </c>
      <c r="AE126" s="257">
        <f>IF(FMP_Ranking[[#This Row],[Water Supply Raw]]="Yes",1,0)</f>
        <v>0</v>
      </c>
      <c r="AF126">
        <f>_xlfn.XLOOKUP(FMP_Ranking[[#This Row],[FMP ID]],RawData[FMP_ID],RawData[Average Flood Depth (100yr)])</f>
        <v>0</v>
      </c>
      <c r="AG126" s="346">
        <f>_xlfn.XLOOKUP(FMP_Ranking[[#This Row],[FMP ID]],RawData[FMP_ID],RawData[PREPROJLOS])</f>
        <v>0</v>
      </c>
      <c r="AH126">
        <f>_xlfn.XLOOKUP(FMP_Ranking[[#This Row],[FMP ID]],RawData[FMP_ID],RawData[Score 1])</f>
        <v>0</v>
      </c>
      <c r="AI126" s="250">
        <f>_xlfn.XLOOKUP(FMP_Ranking[[#This Row],[FMP ID]],RawData[FMP_ID],RawData[Community Population Served])</f>
        <v>2487</v>
      </c>
      <c r="AJ126">
        <f>_xlfn.XLOOKUP(FMP_Ranking[[#This Row],[FMP ID]],RawData[FMP_ID],RawData[Flood Plain Population])</f>
        <v>25</v>
      </c>
      <c r="AK126" s="346" t="str">
        <f>_xlfn.XLOOKUP(FMP_Ranking[[#This Row],[FMP ID]],RawData[FMP_ID],RawData[Severity Ranking: Community Need (% Population)])</f>
        <v>&lt;25% of project community affected</v>
      </c>
      <c r="AL126" s="252">
        <f>_xlfn.XLOOKUP(FMP_Ranking[[#This Row],[FMP ID]],RawData[FMP_ID],RawData[Score 2])</f>
        <v>1</v>
      </c>
      <c r="AM126">
        <f>_xlfn.XLOOKUP(FMP_Ranking[[#This Row],[FMP ID]],RawData[FMP_ID],RawData['# of Structures Removed from 1% Annual Chance FP])</f>
        <v>0</v>
      </c>
      <c r="AN126" t="str">
        <f>_xlfn.XLOOKUP(FMP_Ranking[[#This Row],[FMP ID]],RawData[FMP_ID],RawData[Flood Risk Reduction])</f>
        <v>Reduced risk to 0 structures in floodplain</v>
      </c>
      <c r="AO126">
        <f>_xlfn.XLOOKUP(FMP_Ranking[[#This Row],[FMP ID]],RawData[FMP_ID],RawData[[Score 3 ]])</f>
        <v>0</v>
      </c>
      <c r="AP126" s="250">
        <f>_xlfn.XLOOKUP(FMP_Ranking[[#This Row],[FMP ID]],RawData[FMP_ID],RawData['# of Structures with Reduced 1% Annual Chance Flood Risk])</f>
        <v>0</v>
      </c>
      <c r="AQ126">
        <f>_xlfn.XLOOKUP(FMP_Ranking[[#This Row],[FMP ID]],RawData[FMP_ID],RawData[Pre-Project Damage $])</f>
        <v>0</v>
      </c>
      <c r="AR126">
        <f>_xlfn.XLOOKUP(FMP_Ranking[[#This Row],[FMP ID]],RawData[FMP_ID],RawData[Post-Project Damage $])</f>
        <v>0</v>
      </c>
      <c r="AS126">
        <f>_xlfn.XLOOKUP(FMP_Ranking[[#This Row],[FMP ID]],RawData[FMP_ID],RawData[Flood Damage Reduction])</f>
        <v>0</v>
      </c>
      <c r="AT126" s="252">
        <f>_xlfn.XLOOKUP(FMP_Ranking[[#This Row],[FMP ID]],RawData[FMP_ID],RawData[Score 4])</f>
        <v>0</v>
      </c>
      <c r="AU126">
        <f>_xlfn.XLOOKUP(FMP_Ranking[[#This Row],[FMP ID]],RawData[FMP_ID],RawData['# of Critical Faciliites Removed from 1% Annual Chance FP])</f>
        <v>0</v>
      </c>
      <c r="AV126" t="str">
        <f>_xlfn.XLOOKUP(FMP_Ranking[[#This Row],[FMP ID]],RawData[FMP_ID],RawData[Reduction in Critical Facilities Flood Risk])</f>
        <v>Reduced risk for 0 structures in floodplain</v>
      </c>
      <c r="AW126">
        <f>_xlfn.XLOOKUP(FMP_Ranking[[#This Row],[FMP ID]],RawData[FMP_ID],RawData[Score 5])</f>
        <v>0</v>
      </c>
      <c r="AX126" s="250">
        <f>_xlfn.XLOOKUP(FMP_Ranking[[#This Row],[FMP ID]],RawData[FMP_ID],RawData[Adjusted Injurt Risk (%)])</f>
        <v>40.5</v>
      </c>
      <c r="AY126" t="str">
        <f>_xlfn.XLOOKUP(FMP_Ranking[[#This Row],[FMP ID]],RawData[FMP_ID],RawData[Life and Safety Ranking (Injury/Loss of Life)2])</f>
        <v>Life/injury risk percentage &gt;40%</v>
      </c>
      <c r="AZ126" s="252">
        <f>_xlfn.XLOOKUP(FMP_Ranking[[#This Row],[FMP ID]],RawData[FMP_ID],RawData[Score 6])</f>
        <v>8</v>
      </c>
      <c r="BA126">
        <f>_xlfn.XLOOKUP(FMP_Ranking[[#This Row],[FMP ID]],RawData[FMP_ID],RawData[Water Supply Benefit in Acre-Feet])</f>
        <v>0</v>
      </c>
      <c r="BB126">
        <f>_xlfn.XLOOKUP(FMP_Ranking[[#This Row],[FMP ID]],RawData[FMP_ID],RawData[SourceID])</f>
        <v>0</v>
      </c>
      <c r="BC126">
        <f>_xlfn.XLOOKUP(FMP_Ranking[[#This Row],[FMP ID]],RawData[FMP_ID],RawData[WMS_ID])</f>
        <v>0</v>
      </c>
      <c r="BD126" t="str">
        <f>_xlfn.XLOOKUP(FMP_Ranking[[#This Row],[FMP ID]],RawData[FMP_ID],RawData[Water Supply Yield Ranking])</f>
        <v>No impact on water supply</v>
      </c>
      <c r="BE126">
        <f>_xlfn.XLOOKUP(FMP_Ranking[[#This Row],[FMP ID]],RawData[FMP_ID],RawData[Score 7])</f>
        <v>0</v>
      </c>
      <c r="BF126" s="250">
        <f>_xlfn.XLOOKUP(FMP_Ranking[[#This Row],[FMP ID]],RawData[FMP_ID],RawData[SVI])</f>
        <v>0.68339997529983521</v>
      </c>
      <c r="BG126" t="str">
        <f>_xlfn.XLOOKUP(FMP_Ranking[[#This Row],[FMP ID]],RawData[FMP_ID],RawData[Social Vulnerability Ranking])</f>
        <v>SVI between 0.5-0.75 (moderate to high vulnerability)</v>
      </c>
      <c r="BH126" s="252">
        <f>_xlfn.XLOOKUP(FMP_Ranking[[#This Row],[FMP ID]],RawData[FMP_ID],RawData[Score 8])</f>
        <v>7</v>
      </c>
      <c r="BI126">
        <f>_xlfn.XLOOKUP(FMP_Ranking[[#This Row],[FMP ID]],RawData[FMP_ID],RawData[% Nature Based Solution by Cost])</f>
        <v>0</v>
      </c>
      <c r="BJ126" t="str">
        <f>_xlfn.XLOOKUP(FMP_Ranking[[#This Row],[FMP ID]],RawData[FMP_ID],RawData[Nature-Based Solutions Ranking])</f>
        <v>&lt;25% of the project cost is nature-based</v>
      </c>
      <c r="BK126">
        <f>_xlfn.XLOOKUP(FMP_Ranking[[#This Row],[FMP ID]],RawData[FMP_ID],RawData[Score 9])</f>
        <v>1</v>
      </c>
      <c r="BL126" s="250" t="str">
        <f>_xlfn.XLOOKUP(FMP_Ranking[[#This Row],[FMP ID]],RawData[FMP_ID],RawData[Multiple Benefits Description])</f>
        <v>None</v>
      </c>
      <c r="BM126" t="str">
        <f>_xlfn.XLOOKUP(FMP_Ranking[[#This Row],[FMP ID]],RawData[FMP_ID],RawData[Multiple Benefit Ranking])</f>
        <v>Project does not deliver any wider benefits</v>
      </c>
      <c r="BN126" s="252">
        <f>_xlfn.XLOOKUP(FMP_Ranking[[#This Row],[FMP ID]],RawData[FMP_ID],RawData[Score 10])</f>
        <v>0</v>
      </c>
      <c r="BO126">
        <f>_xlfn.XLOOKUP(FMP_Ranking[[#This Row],[FMP ID]],RawData[FMP_ID],RawData[O&amp;M Cost (Annual)])</f>
        <v>2500</v>
      </c>
      <c r="BP126" t="str">
        <f>_xlfn.XLOOKUP(FMP_Ranking[[#This Row],[FMP ID]],RawData[FMP_ID],RawData[Operations and Maintenance Ranking])</f>
        <v>Project requires regular, ongoing operation and maintenance; and/or O&amp;M requirements are well defined (Regular);</v>
      </c>
      <c r="BQ126">
        <f>_xlfn.XLOOKUP(FMP_Ranking[[#This Row],[FMP ID]],RawData[FMP_ID],RawData[Score 11])</f>
        <v>7</v>
      </c>
      <c r="BR126" s="250" t="str">
        <f>_xlfn.XLOOKUP(FMP_Ranking[[#This Row],[FMP ID]],RawData[FMP_ID],RawData[Administrative, Regulatory and Other Obstacle Ranking])</f>
        <v>Project has few administrative, regulatory and implementation limitations / requirements</v>
      </c>
      <c r="BS126" s="252">
        <f>_xlfn.XLOOKUP(FMP_Ranking[[#This Row],[FMP ID]],RawData[FMP_ID],RawData[Score 12])</f>
        <v>10</v>
      </c>
      <c r="BT126" t="str">
        <f>_xlfn.XLOOKUP(FMP_Ranking[[#This Row],[FMP ID]],RawData[FMP_ID],RawData[Environmental Benefit Ranking])</f>
        <v>Project does not provide any environmental benefits</v>
      </c>
      <c r="BU126">
        <f>_xlfn.XLOOKUP(FMP_Ranking[[#This Row],[FMP ID]],RawData[FMP_ID],RawData[Score 13])</f>
        <v>0</v>
      </c>
      <c r="BV126" s="250" t="str">
        <f>_xlfn.XLOOKUP(FMP_Ranking[[#This Row],[FMP ID]],RawData[FMP_ID],RawData[Environmental Impact Ranking])</f>
        <v>Project has no adverse environmental impacts</v>
      </c>
      <c r="BW126" s="252">
        <f>_xlfn.XLOOKUP(FMP_Ranking[[#This Row],[FMP ID]],RawData[FMP_ID],RawData[Score 14])</f>
        <v>10</v>
      </c>
      <c r="BX126">
        <f>_xlfn.XLOOKUP(FMP_Ranking[[#This Row],[FMP ID]],RawData[FMP_ID],RawData[Traffic Count for LWC Project])</f>
        <v>0</v>
      </c>
      <c r="BY126" t="str">
        <f>_xlfn.XLOOKUP(FMP_Ranking[[#This Row],[FMP ID]],RawData[FMP_ID],RawData[Mobility Ranking])</f>
        <v>Project provides no change to major, minor, or emergency access routes in the project area.</v>
      </c>
      <c r="BZ126">
        <f>_xlfn.XLOOKUP(FMP_Ranking[[#This Row],[FMP ID]],RawData[FMP_ID],RawData[Score 15])</f>
        <v>0</v>
      </c>
      <c r="CA126" s="250"/>
      <c r="CB126"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26" s="263">
        <f>_xlfn.RANK.EQ(FMP_Ranking[[#This Row],[Weighted Score Based on Normalized Reported Factors]],FMP_Ranking[Weighted Score Based on Normalized Reported Factors],0)</f>
        <v>170</v>
      </c>
      <c r="CD126"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44</v>
      </c>
      <c r="CE126"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7.5000000000000009</v>
      </c>
      <c r="CF126">
        <f>_xlfn.RANK.EQ(FMP_Ranking[[#This Row],[Project Details Weighted Score]],FMP_Ranking[Project Details Weighted Score],0)</f>
        <v>102</v>
      </c>
      <c r="CG126" s="262">
        <f>FMP_Ranking[[#This Row],[Project Details Weighted Score]]+FMP_Ranking[[#This Row],[Weighted Score Based on Normalized Reported Factors]]</f>
        <v>7.5000000000000009</v>
      </c>
      <c r="CH126" s="245">
        <f>_xlfn.RANK.EQ(FMP_Ranking[[#This Row],[Total Score]],FMP_Ranking[Total Score],0)</f>
        <v>120</v>
      </c>
      <c r="CI126"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26" s="239"/>
      <c r="CK126" s="239"/>
      <c r="CT126"/>
    </row>
    <row r="127" spans="1:98" ht="12" customHeight="1" x14ac:dyDescent="0.25">
      <c r="A127" t="s">
        <v>2220</v>
      </c>
      <c r="B127">
        <f>_xlfn.XLOOKUP(FMP_Ranking[[#This Row],[FMP ID]],RawData[FMP_ID],RawData[RFPG_NUM])</f>
        <v>6</v>
      </c>
      <c r="C127" t="str">
        <f>_xlfn.XLOOKUP(FMP_Ranking[[#This Row],[FMP ID]],RawData[FMP_ID],RawData[FMP_NAME])</f>
        <v>Houston Fifth Area Flood Mitigation</v>
      </c>
      <c r="D127" t="str">
        <f>_xlfn.XLOOKUP(FMP_Ranking[[#This Row],[FMP ID]],RawData[FMP_ID],RawData[FMP_DESCR])</f>
        <v>This unfunded CDBG-MIT application involves installing various storm sewer infrastructure in the Fifth Ward and Market Square areas within the City of Houston.</v>
      </c>
      <c r="E127" s="247">
        <f>_xlfn.XLOOKUP(FMP_Ranking[[#This Row],[FMP ID]],RawData[FMP_ID],RawData[FMP_COST])</f>
        <v>89753488</v>
      </c>
      <c r="F127" s="344" t="str">
        <f>_xlfn.XLOOKUP(FMP_Ranking[[#This Row],[FMP ID]],RawData[FMP_ID],RawData[EMER_NEED])</f>
        <v>No</v>
      </c>
      <c r="G127" s="252">
        <f>IF(FMP_Ranking[[#This Row],[Emergency Need Raw]]="Yes",10,0)</f>
        <v>0</v>
      </c>
      <c r="H127" s="245">
        <f>_xlfn.XLOOKUP(FMP_Ranking[[#This Row],[FMP ID]],RawData[FMP_ID],RawData[STRUCT_100])</f>
        <v>2162</v>
      </c>
      <c r="I127" s="245">
        <f>_xlfn.XLOOKUP(FMP_Ranking[[#This Row],[FMP ID]],RawData[FMP_ID],RawData[RES_STRUCT100])</f>
        <v>1973</v>
      </c>
      <c r="J127">
        <f>_xlfn.XLOOKUP(FMP_Ranking[[#This Row],[FMP ID]],RawData[FMP_ID],RawData[POP100])</f>
        <v>8005</v>
      </c>
      <c r="K127" s="245">
        <f>_xlfn.XLOOKUP(FMP_Ranking[[#This Row],[FMP ID]],RawData[FMP_ID],RawData[CRITFAC100])</f>
        <v>19</v>
      </c>
      <c r="L127">
        <f>_xlfn.XLOOKUP(FMP_Ranking[[#This Row],[FMP ID]],RawData[FMP_ID],RawData[LWC])</f>
        <v>0</v>
      </c>
      <c r="M127" s="245">
        <f>_xlfn.XLOOKUP(FMP_Ranking[[#This Row],[FMP ID]],RawData[FMP_ID],RawData[ROADCLS])</f>
        <v>0</v>
      </c>
      <c r="N127">
        <f>_xlfn.XLOOKUP(FMP_Ranking[[#This Row],[FMP ID]],RawData[FMP_ID],RawData[ROAD_MILES100])</f>
        <v>35.534679412841797</v>
      </c>
      <c r="O127" s="245">
        <f>_xlfn.XLOOKUP(FMP_Ranking[[#This Row],[FMP ID]],RawData[FMP_ID],RawData[FARMACRE100])</f>
        <v>1.7509999452158809E-5</v>
      </c>
      <c r="P127">
        <f>_xlfn.XLOOKUP(FMP_Ranking[[#This Row],[FMP ID]],RawData[FMP_ID],RawData[REDSTRUCT100])</f>
        <v>634</v>
      </c>
      <c r="Q127" s="245">
        <f>_xlfn.XLOOKUP(FMP_Ranking[[#This Row],[FMP ID]],RawData[FMP_ID],RawData[REMSTRC100])</f>
        <v>1306</v>
      </c>
      <c r="R127" s="258">
        <f>IF(FMP_Ranking[[#This Row],[Structures 100 Raw]]=0,0,(IF(FMP_Ranking[[#This Row],[Removed Structures 100 Raw]]&gt;FMP_Ranking[[#This Row],[Structures 100 Raw]],100,FMP_Ranking[[#This Row],[Removed Structures 100 Raw]]/FMP_Ranking[[#This Row],[Structures 100 Raw]]*100)))</f>
        <v>60.40703052728955</v>
      </c>
      <c r="S127" s="245">
        <f>_xlfn.XLOOKUP(FMP_Ranking[[#This Row],[FMP ID]],RawData[FMP_ID],RawData[REMRESSTRC100])</f>
        <v>1202</v>
      </c>
      <c r="T127" s="245">
        <f>_xlfn.XLOOKUP(FMP_Ranking[[#This Row],[FMP ID]],RawData[FMP_ID],RawData[REMPOP100])</f>
        <v>4125</v>
      </c>
      <c r="U127">
        <f>_xlfn.XLOOKUP(FMP_Ranking[[#This Row],[FMP ID]],RawData[FMP_ID],RawData[REMCRITFAC100])</f>
        <v>16</v>
      </c>
      <c r="V127" s="245">
        <f>_xlfn.XLOOKUP(FMP_Ranking[[#This Row],[FMP ID]],RawData[FMP_ID],RawData[REMLWC100])</f>
        <v>0</v>
      </c>
      <c r="W127" s="245">
        <f>_xlfn.XLOOKUP(FMP_Ranking[[#This Row],[FMP ID]],RawData[FMP_ID],RawData[REMROADCLS])</f>
        <v>0</v>
      </c>
      <c r="X127">
        <f>_xlfn.XLOOKUP(FMP_Ranking[[#This Row],[FMP ID]],RawData[FMP_ID],RawData[REMRDLEN100])</f>
        <v>16</v>
      </c>
      <c r="Y127" s="245">
        <f>_xlfn.XLOOKUP(FMP_Ranking[[#This Row],[FMP ID]],RawData[FMP_ID],RawData[REMFRMACRE100])</f>
        <v>1.7509999452158809E-5</v>
      </c>
      <c r="Z127" s="255">
        <f>_xlfn.XLOOKUP(FMP_Ranking[[#This Row],[FMP ID]],RawData[FMP_ID],RawData[COSTSTRUCT])</f>
        <v>68723.953125</v>
      </c>
      <c r="AA127">
        <f>_xlfn.XLOOKUP(FMP_Ranking[[#This Row],[FMP ID]],RawData[FMP_ID],RawData[NATURE])</f>
        <v>0</v>
      </c>
      <c r="AB127" s="250">
        <f>_xlfn.XLOOKUP(FMP_Ranking[[#This Row],[FMP ID]],RawData[FMP_ID],RawData[BC_RATIO])</f>
        <v>1.870000004768372</v>
      </c>
      <c r="AC127">
        <f>IF(FMP_Ranking[[#This Row],[BCA Raw]]&gt;1,1,0)</f>
        <v>1</v>
      </c>
      <c r="AD127" s="250" t="str">
        <f>_xlfn.XLOOKUP(FMP_Ranking[[#This Row],[FMP ID]],RawData[FMP_ID],RawData[WATER_SUP])</f>
        <v>No</v>
      </c>
      <c r="AE127" s="257">
        <f>IF(FMP_Ranking[[#This Row],[Water Supply Raw]]="Yes",1,0)</f>
        <v>0</v>
      </c>
      <c r="AF127">
        <f>_xlfn.XLOOKUP(FMP_Ranking[[#This Row],[FMP ID]],RawData[FMP_ID],RawData[Average Flood Depth (100yr)])</f>
        <v>0</v>
      </c>
      <c r="AG127" s="346" t="str">
        <f>_xlfn.XLOOKUP(FMP_Ranking[[#This Row],[FMP ID]],RawData[FMP_ID],RawData[PREPROJLOS])</f>
        <v>Unknown</v>
      </c>
      <c r="AH127">
        <f>_xlfn.XLOOKUP(FMP_Ranking[[#This Row],[FMP ID]],RawData[FMP_ID],RawData[Score 1])</f>
        <v>0</v>
      </c>
      <c r="AI127" s="250">
        <f>_xlfn.XLOOKUP(FMP_Ranking[[#This Row],[FMP ID]],RawData[FMP_ID],RawData[Community Population Served])</f>
        <v>0</v>
      </c>
      <c r="AJ127">
        <f>_xlfn.XLOOKUP(FMP_Ranking[[#This Row],[FMP ID]],RawData[FMP_ID],RawData[Flood Plain Population])</f>
        <v>0</v>
      </c>
      <c r="AK127" s="346">
        <f>_xlfn.XLOOKUP(FMP_Ranking[[#This Row],[FMP ID]],RawData[FMP_ID],RawData[Severity Ranking: Community Need (% Population)])</f>
        <v>0</v>
      </c>
      <c r="AL127" s="252">
        <f>_xlfn.XLOOKUP(FMP_Ranking[[#This Row],[FMP ID]],RawData[FMP_ID],RawData[Score 2])</f>
        <v>0</v>
      </c>
      <c r="AM127">
        <f>_xlfn.XLOOKUP(FMP_Ranking[[#This Row],[FMP ID]],RawData[FMP_ID],RawData['# of Structures Removed from 1% Annual Chance FP])</f>
        <v>0</v>
      </c>
      <c r="AN127">
        <f>_xlfn.XLOOKUP(FMP_Ranking[[#This Row],[FMP ID]],RawData[FMP_ID],RawData[Flood Risk Reduction])</f>
        <v>0</v>
      </c>
      <c r="AO127">
        <f>_xlfn.XLOOKUP(FMP_Ranking[[#This Row],[FMP ID]],RawData[FMP_ID],RawData[[Score 3 ]])</f>
        <v>0</v>
      </c>
      <c r="AP127" s="250">
        <f>_xlfn.XLOOKUP(FMP_Ranking[[#This Row],[FMP ID]],RawData[FMP_ID],RawData['# of Structures with Reduced 1% Annual Chance Flood Risk])</f>
        <v>0</v>
      </c>
      <c r="AQ127">
        <f>_xlfn.XLOOKUP(FMP_Ranking[[#This Row],[FMP ID]],RawData[FMP_ID],RawData[Pre-Project Damage $])</f>
        <v>0</v>
      </c>
      <c r="AR127">
        <f>_xlfn.XLOOKUP(FMP_Ranking[[#This Row],[FMP ID]],RawData[FMP_ID],RawData[Post-Project Damage $])</f>
        <v>0</v>
      </c>
      <c r="AS127">
        <f>_xlfn.XLOOKUP(FMP_Ranking[[#This Row],[FMP ID]],RawData[FMP_ID],RawData[Flood Damage Reduction])</f>
        <v>0</v>
      </c>
      <c r="AT127" s="252">
        <f>_xlfn.XLOOKUP(FMP_Ranking[[#This Row],[FMP ID]],RawData[FMP_ID],RawData[Score 4])</f>
        <v>0</v>
      </c>
      <c r="AU127">
        <f>_xlfn.XLOOKUP(FMP_Ranking[[#This Row],[FMP ID]],RawData[FMP_ID],RawData['# of Critical Faciliites Removed from 1% Annual Chance FP])</f>
        <v>0</v>
      </c>
      <c r="AV127">
        <f>_xlfn.XLOOKUP(FMP_Ranking[[#This Row],[FMP ID]],RawData[FMP_ID],RawData[Reduction in Critical Facilities Flood Risk])</f>
        <v>0</v>
      </c>
      <c r="AW127">
        <f>_xlfn.XLOOKUP(FMP_Ranking[[#This Row],[FMP ID]],RawData[FMP_ID],RawData[Score 5])</f>
        <v>0</v>
      </c>
      <c r="AX127" s="250">
        <f>_xlfn.XLOOKUP(FMP_Ranking[[#This Row],[FMP ID]],RawData[FMP_ID],RawData[Adjusted Injurt Risk (%)])</f>
        <v>0</v>
      </c>
      <c r="AY127">
        <f>_xlfn.XLOOKUP(FMP_Ranking[[#This Row],[FMP ID]],RawData[FMP_ID],RawData[Life and Safety Ranking (Injury/Loss of Life)2])</f>
        <v>0</v>
      </c>
      <c r="AZ127" s="252">
        <f>_xlfn.XLOOKUP(FMP_Ranking[[#This Row],[FMP ID]],RawData[FMP_ID],RawData[Score 6])</f>
        <v>0</v>
      </c>
      <c r="BA127">
        <f>_xlfn.XLOOKUP(FMP_Ranking[[#This Row],[FMP ID]],RawData[FMP_ID],RawData[Water Supply Benefit in Acre-Feet])</f>
        <v>0</v>
      </c>
      <c r="BB127">
        <f>_xlfn.XLOOKUP(FMP_Ranking[[#This Row],[FMP ID]],RawData[FMP_ID],RawData[SourceID])</f>
        <v>0</v>
      </c>
      <c r="BC127">
        <f>_xlfn.XLOOKUP(FMP_Ranking[[#This Row],[FMP ID]],RawData[FMP_ID],RawData[WMS_ID])</f>
        <v>0</v>
      </c>
      <c r="BD127">
        <f>_xlfn.XLOOKUP(FMP_Ranking[[#This Row],[FMP ID]],RawData[FMP_ID],RawData[Water Supply Yield Ranking])</f>
        <v>0</v>
      </c>
      <c r="BE127">
        <f>_xlfn.XLOOKUP(FMP_Ranking[[#This Row],[FMP ID]],RawData[FMP_ID],RawData[Score 7])</f>
        <v>0</v>
      </c>
      <c r="BF127" s="250">
        <f>_xlfn.XLOOKUP(FMP_Ranking[[#This Row],[FMP ID]],RawData[FMP_ID],RawData[SVI])</f>
        <v>0.90311580896377563</v>
      </c>
      <c r="BG127">
        <f>_xlfn.XLOOKUP(FMP_Ranking[[#This Row],[FMP ID]],RawData[FMP_ID],RawData[Social Vulnerability Ranking])</f>
        <v>0</v>
      </c>
      <c r="BH127" s="252">
        <f>_xlfn.XLOOKUP(FMP_Ranking[[#This Row],[FMP ID]],RawData[FMP_ID],RawData[Score 8])</f>
        <v>0</v>
      </c>
      <c r="BI127">
        <f>_xlfn.XLOOKUP(FMP_Ranking[[#This Row],[FMP ID]],RawData[FMP_ID],RawData[% Nature Based Solution by Cost])</f>
        <v>0</v>
      </c>
      <c r="BJ127">
        <f>_xlfn.XLOOKUP(FMP_Ranking[[#This Row],[FMP ID]],RawData[FMP_ID],RawData[Nature-Based Solutions Ranking])</f>
        <v>0</v>
      </c>
      <c r="BK127">
        <f>_xlfn.XLOOKUP(FMP_Ranking[[#This Row],[FMP ID]],RawData[FMP_ID],RawData[Score 9])</f>
        <v>0</v>
      </c>
      <c r="BL127" s="250">
        <f>_xlfn.XLOOKUP(FMP_Ranking[[#This Row],[FMP ID]],RawData[FMP_ID],RawData[Multiple Benefits Description])</f>
        <v>0</v>
      </c>
      <c r="BM127">
        <f>_xlfn.XLOOKUP(FMP_Ranking[[#This Row],[FMP ID]],RawData[FMP_ID],RawData[Multiple Benefit Ranking])</f>
        <v>0</v>
      </c>
      <c r="BN127" s="252">
        <f>_xlfn.XLOOKUP(FMP_Ranking[[#This Row],[FMP ID]],RawData[FMP_ID],RawData[Score 10])</f>
        <v>0</v>
      </c>
      <c r="BO127">
        <f>_xlfn.XLOOKUP(FMP_Ranking[[#This Row],[FMP ID]],RawData[FMP_ID],RawData[O&amp;M Cost (Annual)])</f>
        <v>0</v>
      </c>
      <c r="BP127">
        <f>_xlfn.XLOOKUP(FMP_Ranking[[#This Row],[FMP ID]],RawData[FMP_ID],RawData[Operations and Maintenance Ranking])</f>
        <v>0</v>
      </c>
      <c r="BQ127">
        <f>_xlfn.XLOOKUP(FMP_Ranking[[#This Row],[FMP ID]],RawData[FMP_ID],RawData[Score 11])</f>
        <v>0</v>
      </c>
      <c r="BR127" s="250">
        <f>_xlfn.XLOOKUP(FMP_Ranking[[#This Row],[FMP ID]],RawData[FMP_ID],RawData[Administrative, Regulatory and Other Obstacle Ranking])</f>
        <v>0</v>
      </c>
      <c r="BS127" s="252">
        <f>_xlfn.XLOOKUP(FMP_Ranking[[#This Row],[FMP ID]],RawData[FMP_ID],RawData[Score 12])</f>
        <v>0</v>
      </c>
      <c r="BT127">
        <f>_xlfn.XLOOKUP(FMP_Ranking[[#This Row],[FMP ID]],RawData[FMP_ID],RawData[Environmental Benefit Ranking])</f>
        <v>0</v>
      </c>
      <c r="BU127">
        <f>_xlfn.XLOOKUP(FMP_Ranking[[#This Row],[FMP ID]],RawData[FMP_ID],RawData[Score 13])</f>
        <v>0</v>
      </c>
      <c r="BV127" s="250">
        <f>_xlfn.XLOOKUP(FMP_Ranking[[#This Row],[FMP ID]],RawData[FMP_ID],RawData[Environmental Impact Ranking])</f>
        <v>0</v>
      </c>
      <c r="BW127" s="252">
        <f>_xlfn.XLOOKUP(FMP_Ranking[[#This Row],[FMP ID]],RawData[FMP_ID],RawData[Score 14])</f>
        <v>0</v>
      </c>
      <c r="BX127">
        <f>_xlfn.XLOOKUP(FMP_Ranking[[#This Row],[FMP ID]],RawData[FMP_ID],RawData[Traffic Count for LWC Project])</f>
        <v>0</v>
      </c>
      <c r="BY127">
        <f>_xlfn.XLOOKUP(FMP_Ranking[[#This Row],[FMP ID]],RawData[FMP_ID],RawData[Mobility Ranking])</f>
        <v>0</v>
      </c>
      <c r="BZ127">
        <f>_xlfn.XLOOKUP(FMP_Ranking[[#This Row],[FMP ID]],RawData[FMP_ID],RawData[Score 15])</f>
        <v>0</v>
      </c>
      <c r="CA127" s="250"/>
      <c r="CB127"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7.3966353880278453</v>
      </c>
      <c r="CC127" s="263">
        <f>_xlfn.RANK.EQ(FMP_Ranking[[#This Row],[Weighted Score Based on Normalized Reported Factors]],FMP_Ranking[Weighted Score Based on Normalized Reported Factors],0)</f>
        <v>48</v>
      </c>
      <c r="CD12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27"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27">
        <f>_xlfn.RANK.EQ(FMP_Ranking[[#This Row],[Project Details Weighted Score]],FMP_Ranking[Project Details Weighted Score],0)</f>
        <v>164</v>
      </c>
      <c r="CG127" s="262">
        <f>FMP_Ranking[[#This Row],[Project Details Weighted Score]]+FMP_Ranking[[#This Row],[Weighted Score Based on Normalized Reported Factors]]</f>
        <v>7.3966353880278453</v>
      </c>
      <c r="CH127" s="245">
        <f>_xlfn.RANK.EQ(FMP_Ranking[[#This Row],[Total Score]],FMP_Ranking[Total Score],0)</f>
        <v>121</v>
      </c>
      <c r="CI12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7.3966353880278453</v>
      </c>
      <c r="CJ127" s="239"/>
      <c r="CK127" s="239"/>
      <c r="CT127"/>
    </row>
    <row r="128" spans="1:98" ht="12" customHeight="1" x14ac:dyDescent="0.25">
      <c r="A128" t="s">
        <v>2229</v>
      </c>
      <c r="B128">
        <f>_xlfn.XLOOKUP(FMP_Ranking[[#This Row],[FMP ID]],RawData[FMP_ID],RawData[RFPG_NUM])</f>
        <v>6</v>
      </c>
      <c r="C128" t="str">
        <f>_xlfn.XLOOKUP(FMP_Ranking[[#This Row],[FMP ID]],RawData[FMP_ID],RawData[FMP_NAME])</f>
        <v>Houston Port Area Flood Mitigation</v>
      </c>
      <c r="D128" t="str">
        <f>_xlfn.XLOOKUP(FMP_Ranking[[#This Row],[FMP ID]],RawData[FMP_ID],RawData[FMP_DESCR])</f>
        <v xml:space="preserve">The project includes storm sewer improvements on nearly every street in the Pleasantville neighborhood to improve conveyance capacity and construction of a detention basin. </v>
      </c>
      <c r="E128" s="247">
        <f>_xlfn.XLOOKUP(FMP_Ranking[[#This Row],[FMP ID]],RawData[FMP_ID],RawData[FMP_COST])</f>
        <v>99021352</v>
      </c>
      <c r="F128" s="344" t="str">
        <f>_xlfn.XLOOKUP(FMP_Ranking[[#This Row],[FMP ID]],RawData[FMP_ID],RawData[EMER_NEED])</f>
        <v>No</v>
      </c>
      <c r="G128" s="252">
        <f>IF(FMP_Ranking[[#This Row],[Emergency Need Raw]]="Yes",10,0)</f>
        <v>0</v>
      </c>
      <c r="H128" s="245">
        <f>_xlfn.XLOOKUP(FMP_Ranking[[#This Row],[FMP ID]],RawData[FMP_ID],RawData[STRUCT_100])</f>
        <v>765</v>
      </c>
      <c r="I128" s="245">
        <f>_xlfn.XLOOKUP(FMP_Ranking[[#This Row],[FMP ID]],RawData[FMP_ID],RawData[RES_STRUCT100])</f>
        <v>706</v>
      </c>
      <c r="J128">
        <f>_xlfn.XLOOKUP(FMP_Ranking[[#This Row],[FMP ID]],RawData[FMP_ID],RawData[POP100])</f>
        <v>4119</v>
      </c>
      <c r="K128" s="245">
        <f>_xlfn.XLOOKUP(FMP_Ranking[[#This Row],[FMP ID]],RawData[FMP_ID],RawData[CRITFAC100])</f>
        <v>20</v>
      </c>
      <c r="L128">
        <f>_xlfn.XLOOKUP(FMP_Ranking[[#This Row],[FMP ID]],RawData[FMP_ID],RawData[LWC])</f>
        <v>0</v>
      </c>
      <c r="M128" s="245">
        <f>_xlfn.XLOOKUP(FMP_Ranking[[#This Row],[FMP ID]],RawData[FMP_ID],RawData[ROADCLS])</f>
        <v>0</v>
      </c>
      <c r="N128">
        <f>_xlfn.XLOOKUP(FMP_Ranking[[#This Row],[FMP ID]],RawData[FMP_ID],RawData[ROAD_MILES100])</f>
        <v>13.56851768493652</v>
      </c>
      <c r="O128" s="245">
        <f>_xlfn.XLOOKUP(FMP_Ranking[[#This Row],[FMP ID]],RawData[FMP_ID],RawData[FARMACRE100])</f>
        <v>0.27227136492729193</v>
      </c>
      <c r="P128">
        <f>_xlfn.XLOOKUP(FMP_Ranking[[#This Row],[FMP ID]],RawData[FMP_ID],RawData[REDSTRUCT100])</f>
        <v>193</v>
      </c>
      <c r="Q128" s="245">
        <f>_xlfn.XLOOKUP(FMP_Ranking[[#This Row],[FMP ID]],RawData[FMP_ID],RawData[REMSTRC100])</f>
        <v>538</v>
      </c>
      <c r="R128" s="258">
        <f>IF(FMP_Ranking[[#This Row],[Structures 100 Raw]]=0,0,(IF(FMP_Ranking[[#This Row],[Removed Structures 100 Raw]]&gt;FMP_Ranking[[#This Row],[Structures 100 Raw]],100,FMP_Ranking[[#This Row],[Removed Structures 100 Raw]]/FMP_Ranking[[#This Row],[Structures 100 Raw]]*100)))</f>
        <v>70.326797385620921</v>
      </c>
      <c r="S128" s="245">
        <f>_xlfn.XLOOKUP(FMP_Ranking[[#This Row],[FMP ID]],RawData[FMP_ID],RawData[REMRESSTRC100])</f>
        <v>514</v>
      </c>
      <c r="T128" s="245">
        <f>_xlfn.XLOOKUP(FMP_Ranking[[#This Row],[FMP ID]],RawData[FMP_ID],RawData[REMPOP100])</f>
        <v>1912</v>
      </c>
      <c r="U128">
        <f>_xlfn.XLOOKUP(FMP_Ranking[[#This Row],[FMP ID]],RawData[FMP_ID],RawData[REMCRITFAC100])</f>
        <v>0</v>
      </c>
      <c r="V128" s="245">
        <f>_xlfn.XLOOKUP(FMP_Ranking[[#This Row],[FMP ID]],RawData[FMP_ID],RawData[REMLWC100])</f>
        <v>0</v>
      </c>
      <c r="W128" s="245">
        <f>_xlfn.XLOOKUP(FMP_Ranking[[#This Row],[FMP ID]],RawData[FMP_ID],RawData[REMROADCLS])</f>
        <v>0</v>
      </c>
      <c r="X128">
        <f>_xlfn.XLOOKUP(FMP_Ranking[[#This Row],[FMP ID]],RawData[FMP_ID],RawData[REMRDLEN100])</f>
        <v>2</v>
      </c>
      <c r="Y128" s="245">
        <f>_xlfn.XLOOKUP(FMP_Ranking[[#This Row],[FMP ID]],RawData[FMP_ID],RawData[REMFRMACRE100])</f>
        <v>0.24239976704120639</v>
      </c>
      <c r="Z128" s="255">
        <f>_xlfn.XLOOKUP(FMP_Ranking[[#This Row],[FMP ID]],RawData[FMP_ID],RawData[COSTSTRUCT])</f>
        <v>184054.546875</v>
      </c>
      <c r="AA128">
        <f>_xlfn.XLOOKUP(FMP_Ranking[[#This Row],[FMP ID]],RawData[FMP_ID],RawData[NATURE])</f>
        <v>0</v>
      </c>
      <c r="AB128" s="250">
        <f>_xlfn.XLOOKUP(FMP_Ranking[[#This Row],[FMP ID]],RawData[FMP_ID],RawData[BC_RATIO])</f>
        <v>0.30000001192092901</v>
      </c>
      <c r="AC128">
        <f>IF(FMP_Ranking[[#This Row],[BCA Raw]]&gt;1,1,0)</f>
        <v>0</v>
      </c>
      <c r="AD128" s="250" t="str">
        <f>_xlfn.XLOOKUP(FMP_Ranking[[#This Row],[FMP ID]],RawData[FMP_ID],RawData[WATER_SUP])</f>
        <v>No</v>
      </c>
      <c r="AE128" s="257">
        <f>IF(FMP_Ranking[[#This Row],[Water Supply Raw]]="Yes",1,0)</f>
        <v>0</v>
      </c>
      <c r="AF128">
        <f>_xlfn.XLOOKUP(FMP_Ranking[[#This Row],[FMP ID]],RawData[FMP_ID],RawData[Average Flood Depth (100yr)])</f>
        <v>0</v>
      </c>
      <c r="AG128" s="346" t="str">
        <f>_xlfn.XLOOKUP(FMP_Ranking[[#This Row],[FMP ID]],RawData[FMP_ID],RawData[PREPROJLOS])</f>
        <v>Unknown</v>
      </c>
      <c r="AH128">
        <f>_xlfn.XLOOKUP(FMP_Ranking[[#This Row],[FMP ID]],RawData[FMP_ID],RawData[Score 1])</f>
        <v>0</v>
      </c>
      <c r="AI128" s="250">
        <f>_xlfn.XLOOKUP(FMP_Ranking[[#This Row],[FMP ID]],RawData[FMP_ID],RawData[Community Population Served])</f>
        <v>0</v>
      </c>
      <c r="AJ128">
        <f>_xlfn.XLOOKUP(FMP_Ranking[[#This Row],[FMP ID]],RawData[FMP_ID],RawData[Flood Plain Population])</f>
        <v>0</v>
      </c>
      <c r="AK128" s="346">
        <f>_xlfn.XLOOKUP(FMP_Ranking[[#This Row],[FMP ID]],RawData[FMP_ID],RawData[Severity Ranking: Community Need (% Population)])</f>
        <v>0</v>
      </c>
      <c r="AL128" s="252">
        <f>_xlfn.XLOOKUP(FMP_Ranking[[#This Row],[FMP ID]],RawData[FMP_ID],RawData[Score 2])</f>
        <v>0</v>
      </c>
      <c r="AM128">
        <f>_xlfn.XLOOKUP(FMP_Ranking[[#This Row],[FMP ID]],RawData[FMP_ID],RawData['# of Structures Removed from 1% Annual Chance FP])</f>
        <v>0</v>
      </c>
      <c r="AN128">
        <f>_xlfn.XLOOKUP(FMP_Ranking[[#This Row],[FMP ID]],RawData[FMP_ID],RawData[Flood Risk Reduction])</f>
        <v>0</v>
      </c>
      <c r="AO128">
        <f>_xlfn.XLOOKUP(FMP_Ranking[[#This Row],[FMP ID]],RawData[FMP_ID],RawData[[Score 3 ]])</f>
        <v>0</v>
      </c>
      <c r="AP128" s="250">
        <f>_xlfn.XLOOKUP(FMP_Ranking[[#This Row],[FMP ID]],RawData[FMP_ID],RawData['# of Structures with Reduced 1% Annual Chance Flood Risk])</f>
        <v>0</v>
      </c>
      <c r="AQ128">
        <f>_xlfn.XLOOKUP(FMP_Ranking[[#This Row],[FMP ID]],RawData[FMP_ID],RawData[Pre-Project Damage $])</f>
        <v>0</v>
      </c>
      <c r="AR128">
        <f>_xlfn.XLOOKUP(FMP_Ranking[[#This Row],[FMP ID]],RawData[FMP_ID],RawData[Post-Project Damage $])</f>
        <v>0</v>
      </c>
      <c r="AS128">
        <f>_xlfn.XLOOKUP(FMP_Ranking[[#This Row],[FMP ID]],RawData[FMP_ID],RawData[Flood Damage Reduction])</f>
        <v>0</v>
      </c>
      <c r="AT128" s="252">
        <f>_xlfn.XLOOKUP(FMP_Ranking[[#This Row],[FMP ID]],RawData[FMP_ID],RawData[Score 4])</f>
        <v>0</v>
      </c>
      <c r="AU128">
        <f>_xlfn.XLOOKUP(FMP_Ranking[[#This Row],[FMP ID]],RawData[FMP_ID],RawData['# of Critical Faciliites Removed from 1% Annual Chance FP])</f>
        <v>0</v>
      </c>
      <c r="AV128">
        <f>_xlfn.XLOOKUP(FMP_Ranking[[#This Row],[FMP ID]],RawData[FMP_ID],RawData[Reduction in Critical Facilities Flood Risk])</f>
        <v>0</v>
      </c>
      <c r="AW128">
        <f>_xlfn.XLOOKUP(FMP_Ranking[[#This Row],[FMP ID]],RawData[FMP_ID],RawData[Score 5])</f>
        <v>0</v>
      </c>
      <c r="AX128" s="250">
        <f>_xlfn.XLOOKUP(FMP_Ranking[[#This Row],[FMP ID]],RawData[FMP_ID],RawData[Adjusted Injurt Risk (%)])</f>
        <v>0</v>
      </c>
      <c r="AY128">
        <f>_xlfn.XLOOKUP(FMP_Ranking[[#This Row],[FMP ID]],RawData[FMP_ID],RawData[Life and Safety Ranking (Injury/Loss of Life)2])</f>
        <v>0</v>
      </c>
      <c r="AZ128" s="252">
        <f>_xlfn.XLOOKUP(FMP_Ranking[[#This Row],[FMP ID]],RawData[FMP_ID],RawData[Score 6])</f>
        <v>0</v>
      </c>
      <c r="BA128">
        <f>_xlfn.XLOOKUP(FMP_Ranking[[#This Row],[FMP ID]],RawData[FMP_ID],RawData[Water Supply Benefit in Acre-Feet])</f>
        <v>0</v>
      </c>
      <c r="BB128">
        <f>_xlfn.XLOOKUP(FMP_Ranking[[#This Row],[FMP ID]],RawData[FMP_ID],RawData[SourceID])</f>
        <v>0</v>
      </c>
      <c r="BC128">
        <f>_xlfn.XLOOKUP(FMP_Ranking[[#This Row],[FMP ID]],RawData[FMP_ID],RawData[WMS_ID])</f>
        <v>0</v>
      </c>
      <c r="BD128">
        <f>_xlfn.XLOOKUP(FMP_Ranking[[#This Row],[FMP ID]],RawData[FMP_ID],RawData[Water Supply Yield Ranking])</f>
        <v>0</v>
      </c>
      <c r="BE128">
        <f>_xlfn.XLOOKUP(FMP_Ranking[[#This Row],[FMP ID]],RawData[FMP_ID],RawData[Score 7])</f>
        <v>0</v>
      </c>
      <c r="BF128" s="250">
        <f>_xlfn.XLOOKUP(FMP_Ranking[[#This Row],[FMP ID]],RawData[FMP_ID],RawData[SVI])</f>
        <v>0.75419998168945313</v>
      </c>
      <c r="BG128">
        <f>_xlfn.XLOOKUP(FMP_Ranking[[#This Row],[FMP ID]],RawData[FMP_ID],RawData[Social Vulnerability Ranking])</f>
        <v>0</v>
      </c>
      <c r="BH128" s="252">
        <f>_xlfn.XLOOKUP(FMP_Ranking[[#This Row],[FMP ID]],RawData[FMP_ID],RawData[Score 8])</f>
        <v>0</v>
      </c>
      <c r="BI128">
        <f>_xlfn.XLOOKUP(FMP_Ranking[[#This Row],[FMP ID]],RawData[FMP_ID],RawData[% Nature Based Solution by Cost])</f>
        <v>0</v>
      </c>
      <c r="BJ128">
        <f>_xlfn.XLOOKUP(FMP_Ranking[[#This Row],[FMP ID]],RawData[FMP_ID],RawData[Nature-Based Solutions Ranking])</f>
        <v>0</v>
      </c>
      <c r="BK128">
        <f>_xlfn.XLOOKUP(FMP_Ranking[[#This Row],[FMP ID]],RawData[FMP_ID],RawData[Score 9])</f>
        <v>0</v>
      </c>
      <c r="BL128" s="250">
        <f>_xlfn.XLOOKUP(FMP_Ranking[[#This Row],[FMP ID]],RawData[FMP_ID],RawData[Multiple Benefits Description])</f>
        <v>0</v>
      </c>
      <c r="BM128">
        <f>_xlfn.XLOOKUP(FMP_Ranking[[#This Row],[FMP ID]],RawData[FMP_ID],RawData[Multiple Benefit Ranking])</f>
        <v>0</v>
      </c>
      <c r="BN128" s="252">
        <f>_xlfn.XLOOKUP(FMP_Ranking[[#This Row],[FMP ID]],RawData[FMP_ID],RawData[Score 10])</f>
        <v>0</v>
      </c>
      <c r="BO128">
        <f>_xlfn.XLOOKUP(FMP_Ranking[[#This Row],[FMP ID]],RawData[FMP_ID],RawData[O&amp;M Cost (Annual)])</f>
        <v>0</v>
      </c>
      <c r="BP128">
        <f>_xlfn.XLOOKUP(FMP_Ranking[[#This Row],[FMP ID]],RawData[FMP_ID],RawData[Operations and Maintenance Ranking])</f>
        <v>0</v>
      </c>
      <c r="BQ128">
        <f>_xlfn.XLOOKUP(FMP_Ranking[[#This Row],[FMP ID]],RawData[FMP_ID],RawData[Score 11])</f>
        <v>0</v>
      </c>
      <c r="BR128" s="250">
        <f>_xlfn.XLOOKUP(FMP_Ranking[[#This Row],[FMP ID]],RawData[FMP_ID],RawData[Administrative, Regulatory and Other Obstacle Ranking])</f>
        <v>0</v>
      </c>
      <c r="BS128" s="252">
        <f>_xlfn.XLOOKUP(FMP_Ranking[[#This Row],[FMP ID]],RawData[FMP_ID],RawData[Score 12])</f>
        <v>0</v>
      </c>
      <c r="BT128">
        <f>_xlfn.XLOOKUP(FMP_Ranking[[#This Row],[FMP ID]],RawData[FMP_ID],RawData[Environmental Benefit Ranking])</f>
        <v>0</v>
      </c>
      <c r="BU128">
        <f>_xlfn.XLOOKUP(FMP_Ranking[[#This Row],[FMP ID]],RawData[FMP_ID],RawData[Score 13])</f>
        <v>0</v>
      </c>
      <c r="BV128" s="250">
        <f>_xlfn.XLOOKUP(FMP_Ranking[[#This Row],[FMP ID]],RawData[FMP_ID],RawData[Environmental Impact Ranking])</f>
        <v>0</v>
      </c>
      <c r="BW128" s="252">
        <f>_xlfn.XLOOKUP(FMP_Ranking[[#This Row],[FMP ID]],RawData[FMP_ID],RawData[Score 14])</f>
        <v>0</v>
      </c>
      <c r="BX128">
        <f>_xlfn.XLOOKUP(FMP_Ranking[[#This Row],[FMP ID]],RawData[FMP_ID],RawData[Traffic Count for LWC Project])</f>
        <v>0</v>
      </c>
      <c r="BY128">
        <f>_xlfn.XLOOKUP(FMP_Ranking[[#This Row],[FMP ID]],RawData[FMP_ID],RawData[Mobility Ranking])</f>
        <v>0</v>
      </c>
      <c r="BZ128">
        <f>_xlfn.XLOOKUP(FMP_Ranking[[#This Row],[FMP ID]],RawData[FMP_ID],RawData[Score 15])</f>
        <v>0</v>
      </c>
      <c r="CA128" s="250"/>
      <c r="CB12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7.3904266655575404</v>
      </c>
      <c r="CC128" s="263">
        <f>_xlfn.RANK.EQ(FMP_Ranking[[#This Row],[Weighted Score Based on Normalized Reported Factors]],FMP_Ranking[Weighted Score Based on Normalized Reported Factors],0)</f>
        <v>49</v>
      </c>
      <c r="CD12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2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28">
        <f>_xlfn.RANK.EQ(FMP_Ranking[[#This Row],[Project Details Weighted Score]],FMP_Ranking[Project Details Weighted Score],0)</f>
        <v>164</v>
      </c>
      <c r="CG128" s="262">
        <f>FMP_Ranking[[#This Row],[Project Details Weighted Score]]+FMP_Ranking[[#This Row],[Weighted Score Based on Normalized Reported Factors]]</f>
        <v>7.3904266655575404</v>
      </c>
      <c r="CH128" s="245">
        <f>_xlfn.RANK.EQ(FMP_Ranking[[#This Row],[Total Score]],FMP_Ranking[Total Score],0)</f>
        <v>122</v>
      </c>
      <c r="CI12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7.3904266655575404</v>
      </c>
      <c r="CJ128" s="239"/>
      <c r="CK128" s="239"/>
      <c r="CT128"/>
    </row>
    <row r="129" spans="1:98" ht="12" customHeight="1" x14ac:dyDescent="0.25">
      <c r="A129" t="s">
        <v>1931</v>
      </c>
      <c r="B129">
        <f>_xlfn.XLOOKUP(FMP_Ranking[[#This Row],[FMP ID]],RawData[FMP_ID],RawData[RFPG_NUM])</f>
        <v>14</v>
      </c>
      <c r="C129" t="str">
        <f>_xlfn.XLOOKUP(FMP_Ranking[[#This Row],[FMP ID]],RawData[FMP_ID],RawData[FMP_NAME])</f>
        <v>Small pond at San Elizario</v>
      </c>
      <c r="D129" t="str">
        <f>_xlfn.XLOOKUP(FMP_Ranking[[#This Row],[FMP ID]],RawData[FMP_ID],RawData[FMP_DESCR])</f>
        <v>Construct a new 0.34 ac-ft pond to relieve roadway flooding. Described as Alternative 3 from City of San Elizario “Drainage Feasibility Study” (2018).</v>
      </c>
      <c r="E129" s="247">
        <f>_xlfn.XLOOKUP(FMP_Ranking[[#This Row],[FMP ID]],RawData[FMP_ID],RawData[FMP_COST])</f>
        <v>224000</v>
      </c>
      <c r="F129" s="344" t="str">
        <f>_xlfn.XLOOKUP(FMP_Ranking[[#This Row],[FMP ID]],RawData[FMP_ID],RawData[EMER_NEED])</f>
        <v>No</v>
      </c>
      <c r="G129" s="252">
        <f>IF(FMP_Ranking[[#This Row],[Emergency Need Raw]]="Yes",10,0)</f>
        <v>0</v>
      </c>
      <c r="H129" s="245">
        <f>_xlfn.XLOOKUP(FMP_Ranking[[#This Row],[FMP ID]],RawData[FMP_ID],RawData[STRUCT_100])</f>
        <v>0</v>
      </c>
      <c r="I129" s="245">
        <f>_xlfn.XLOOKUP(FMP_Ranking[[#This Row],[FMP ID]],RawData[FMP_ID],RawData[RES_STRUCT100])</f>
        <v>0</v>
      </c>
      <c r="J129">
        <f>_xlfn.XLOOKUP(FMP_Ranking[[#This Row],[FMP ID]],RawData[FMP_ID],RawData[POP100])</f>
        <v>0</v>
      </c>
      <c r="K129" s="245">
        <f>_xlfn.XLOOKUP(FMP_Ranking[[#This Row],[FMP ID]],RawData[FMP_ID],RawData[CRITFAC100])</f>
        <v>0</v>
      </c>
      <c r="L129">
        <f>_xlfn.XLOOKUP(FMP_Ranking[[#This Row],[FMP ID]],RawData[FMP_ID],RawData[LWC])</f>
        <v>0</v>
      </c>
      <c r="M129" s="245">
        <f>_xlfn.XLOOKUP(FMP_Ranking[[#This Row],[FMP ID]],RawData[FMP_ID],RawData[ROADCLS])</f>
        <v>2</v>
      </c>
      <c r="N129">
        <f>_xlfn.XLOOKUP(FMP_Ranking[[#This Row],[FMP ID]],RawData[FMP_ID],RawData[ROAD_MILES100])</f>
        <v>0.17862999439239499</v>
      </c>
      <c r="O129" s="245">
        <f>_xlfn.XLOOKUP(FMP_Ranking[[#This Row],[FMP ID]],RawData[FMP_ID],RawData[FARMACRE100])</f>
        <v>0</v>
      </c>
      <c r="P129">
        <f>_xlfn.XLOOKUP(FMP_Ranking[[#This Row],[FMP ID]],RawData[FMP_ID],RawData[REDSTRUCT100])</f>
        <v>0</v>
      </c>
      <c r="Q129" s="245">
        <f>_xlfn.XLOOKUP(FMP_Ranking[[#This Row],[FMP ID]],RawData[FMP_ID],RawData[REMSTRC100])</f>
        <v>0</v>
      </c>
      <c r="R129" s="258">
        <f>IF(FMP_Ranking[[#This Row],[Structures 100 Raw]]=0,0,(IF(FMP_Ranking[[#This Row],[Removed Structures 100 Raw]]&gt;FMP_Ranking[[#This Row],[Structures 100 Raw]],100,FMP_Ranking[[#This Row],[Removed Structures 100 Raw]]/FMP_Ranking[[#This Row],[Structures 100 Raw]]*100)))</f>
        <v>0</v>
      </c>
      <c r="S129" s="245">
        <f>_xlfn.XLOOKUP(FMP_Ranking[[#This Row],[FMP ID]],RawData[FMP_ID],RawData[REMRESSTRC100])</f>
        <v>0</v>
      </c>
      <c r="T129" s="245">
        <f>_xlfn.XLOOKUP(FMP_Ranking[[#This Row],[FMP ID]],RawData[FMP_ID],RawData[REMPOP100])</f>
        <v>0</v>
      </c>
      <c r="U129">
        <f>_xlfn.XLOOKUP(FMP_Ranking[[#This Row],[FMP ID]],RawData[FMP_ID],RawData[REMCRITFAC100])</f>
        <v>0</v>
      </c>
      <c r="V129" s="245">
        <f>_xlfn.XLOOKUP(FMP_Ranking[[#This Row],[FMP ID]],RawData[FMP_ID],RawData[REMLWC100])</f>
        <v>0</v>
      </c>
      <c r="W129" s="245">
        <f>_xlfn.XLOOKUP(FMP_Ranking[[#This Row],[FMP ID]],RawData[FMP_ID],RawData[REMROADCLS])</f>
        <v>2</v>
      </c>
      <c r="X129">
        <f>_xlfn.XLOOKUP(FMP_Ranking[[#This Row],[FMP ID]],RawData[FMP_ID],RawData[REMRDLEN100])</f>
        <v>0</v>
      </c>
      <c r="Y129" s="245">
        <f>_xlfn.XLOOKUP(FMP_Ranking[[#This Row],[FMP ID]],RawData[FMP_ID],RawData[REMFRMACRE100])</f>
        <v>0</v>
      </c>
      <c r="Z129" s="255">
        <f>_xlfn.XLOOKUP(FMP_Ranking[[#This Row],[FMP ID]],RawData[FMP_ID],RawData[COSTSTRUCT])</f>
        <v>0</v>
      </c>
      <c r="AA129">
        <f>_xlfn.XLOOKUP(FMP_Ranking[[#This Row],[FMP ID]],RawData[FMP_ID],RawData[NATURE])</f>
        <v>0</v>
      </c>
      <c r="AB129" s="250">
        <f>_xlfn.XLOOKUP(FMP_Ranking[[#This Row],[FMP ID]],RawData[FMP_ID],RawData[BC_RATIO])</f>
        <v>0</v>
      </c>
      <c r="AC129">
        <f>IF(FMP_Ranking[[#This Row],[BCA Raw]]&gt;1,1,0)</f>
        <v>0</v>
      </c>
      <c r="AD129" s="250" t="str">
        <f>_xlfn.XLOOKUP(FMP_Ranking[[#This Row],[FMP ID]],RawData[FMP_ID],RawData[WATER_SUP])</f>
        <v>No</v>
      </c>
      <c r="AE129" s="257">
        <f>IF(FMP_Ranking[[#This Row],[Water Supply Raw]]="Yes",1,0)</f>
        <v>0</v>
      </c>
      <c r="AF129">
        <f>_xlfn.XLOOKUP(FMP_Ranking[[#This Row],[FMP ID]],RawData[FMP_ID],RawData[Average Flood Depth (100yr)])</f>
        <v>0.30000001192092901</v>
      </c>
      <c r="AG129" s="346" t="str">
        <f>_xlfn.XLOOKUP(FMP_Ranking[[#This Row],[FMP ID]],RawData[FMP_ID],RawData[PREPROJLOS])</f>
        <v xml:space="preserve">&lt;20% annual chance_x000D_
&lt;20% annual chance_x000D_
</v>
      </c>
      <c r="AH129">
        <f>_xlfn.XLOOKUP(FMP_Ranking[[#This Row],[FMP ID]],RawData[FMP_ID],RawData[Score 1])</f>
        <v>2</v>
      </c>
      <c r="AI129" s="250">
        <f>_xlfn.XLOOKUP(FMP_Ranking[[#This Row],[FMP ID]],RawData[FMP_ID],RawData[Community Population Served])</f>
        <v>10116</v>
      </c>
      <c r="AJ129">
        <f>_xlfn.XLOOKUP(FMP_Ranking[[#This Row],[FMP ID]],RawData[FMP_ID],RawData[Flood Plain Population])</f>
        <v>0</v>
      </c>
      <c r="AK129" s="346" t="str">
        <f>_xlfn.XLOOKUP(FMP_Ranking[[#This Row],[FMP ID]],RawData[FMP_ID],RawData[Severity Ranking: Community Need (% Population)])</f>
        <v>&lt;25% of project community affected</v>
      </c>
      <c r="AL129" s="252">
        <f>_xlfn.XLOOKUP(FMP_Ranking[[#This Row],[FMP ID]],RawData[FMP_ID],RawData[Score 2])</f>
        <v>1</v>
      </c>
      <c r="AM129">
        <f>_xlfn.XLOOKUP(FMP_Ranking[[#This Row],[FMP ID]],RawData[FMP_ID],RawData['# of Structures Removed from 1% Annual Chance FP])</f>
        <v>0</v>
      </c>
      <c r="AN129" t="str">
        <f>_xlfn.XLOOKUP(FMP_Ranking[[#This Row],[FMP ID]],RawData[FMP_ID],RawData[Flood Risk Reduction])</f>
        <v>Reduced risk to 0 structures in floodplain</v>
      </c>
      <c r="AO129">
        <f>_xlfn.XLOOKUP(FMP_Ranking[[#This Row],[FMP ID]],RawData[FMP_ID],RawData[[Score 3 ]])</f>
        <v>0</v>
      </c>
      <c r="AP129" s="250">
        <f>_xlfn.XLOOKUP(FMP_Ranking[[#This Row],[FMP ID]],RawData[FMP_ID],RawData['# of Structures with Reduced 1% Annual Chance Flood Risk])</f>
        <v>0</v>
      </c>
      <c r="AQ129">
        <f>_xlfn.XLOOKUP(FMP_Ranking[[#This Row],[FMP ID]],RawData[FMP_ID],RawData[Pre-Project Damage $])</f>
        <v>0</v>
      </c>
      <c r="AR129">
        <f>_xlfn.XLOOKUP(FMP_Ranking[[#This Row],[FMP ID]],RawData[FMP_ID],RawData[Post-Project Damage $])</f>
        <v>0</v>
      </c>
      <c r="AS129">
        <f>_xlfn.XLOOKUP(FMP_Ranking[[#This Row],[FMP ID]],RawData[FMP_ID],RawData[Flood Damage Reduction])</f>
        <v>0</v>
      </c>
      <c r="AT129" s="252">
        <f>_xlfn.XLOOKUP(FMP_Ranking[[#This Row],[FMP ID]],RawData[FMP_ID],RawData[Score 4])</f>
        <v>0</v>
      </c>
      <c r="AU129">
        <f>_xlfn.XLOOKUP(FMP_Ranking[[#This Row],[FMP ID]],RawData[FMP_ID],RawData['# of Critical Faciliites Removed from 1% Annual Chance FP])</f>
        <v>0</v>
      </c>
      <c r="AV129">
        <f>_xlfn.XLOOKUP(FMP_Ranking[[#This Row],[FMP ID]],RawData[FMP_ID],RawData[Reduction in Critical Facilities Flood Risk])</f>
        <v>0</v>
      </c>
      <c r="AW129">
        <f>_xlfn.XLOOKUP(FMP_Ranking[[#This Row],[FMP ID]],RawData[FMP_ID],RawData[Score 5])</f>
        <v>0</v>
      </c>
      <c r="AX129" s="250">
        <f>_xlfn.XLOOKUP(FMP_Ranking[[#This Row],[FMP ID]],RawData[FMP_ID],RawData[Adjusted Injurt Risk (%)])</f>
        <v>0.44154548645019531</v>
      </c>
      <c r="AY129" t="str">
        <f>_xlfn.XLOOKUP(FMP_Ranking[[#This Row],[FMP ID]],RawData[FMP_ID],RawData[Life and Safety Ranking (Injury/Loss of Life)2])</f>
        <v>Life/injury risk percentage &lt;20%</v>
      </c>
      <c r="AZ129" s="252">
        <f>_xlfn.XLOOKUP(FMP_Ranking[[#This Row],[FMP ID]],RawData[FMP_ID],RawData[Score 6])</f>
        <v>2</v>
      </c>
      <c r="BA129">
        <f>_xlfn.XLOOKUP(FMP_Ranking[[#This Row],[FMP ID]],RawData[FMP_ID],RawData[Water Supply Benefit in Acre-Feet])</f>
        <v>0</v>
      </c>
      <c r="BB129">
        <f>_xlfn.XLOOKUP(FMP_Ranking[[#This Row],[FMP ID]],RawData[FMP_ID],RawData[SourceID])</f>
        <v>0</v>
      </c>
      <c r="BC129">
        <f>_xlfn.XLOOKUP(FMP_Ranking[[#This Row],[FMP ID]],RawData[FMP_ID],RawData[WMS_ID])</f>
        <v>0</v>
      </c>
      <c r="BD129" t="str">
        <f>_xlfn.XLOOKUP(FMP_Ranking[[#This Row],[FMP ID]],RawData[FMP_ID],RawData[Water Supply Yield Ranking])</f>
        <v>No impact on water supply</v>
      </c>
      <c r="BE129">
        <f>_xlfn.XLOOKUP(FMP_Ranking[[#This Row],[FMP ID]],RawData[FMP_ID],RawData[Score 7])</f>
        <v>0</v>
      </c>
      <c r="BF129" s="250">
        <f>_xlfn.XLOOKUP(FMP_Ranking[[#This Row],[FMP ID]],RawData[FMP_ID],RawData[SVI])</f>
        <v>0</v>
      </c>
      <c r="BG129" t="str">
        <f>_xlfn.XLOOKUP(FMP_Ranking[[#This Row],[FMP ID]],RawData[FMP_ID],RawData[Social Vulnerability Ranking])</f>
        <v>SVI between 0.75-1.00 (high vulnerability)</v>
      </c>
      <c r="BH129" s="252">
        <f>_xlfn.XLOOKUP(FMP_Ranking[[#This Row],[FMP ID]],RawData[FMP_ID],RawData[Score 8])</f>
        <v>10</v>
      </c>
      <c r="BI129">
        <f>_xlfn.XLOOKUP(FMP_Ranking[[#This Row],[FMP ID]],RawData[FMP_ID],RawData[% Nature Based Solution by Cost])</f>
        <v>0</v>
      </c>
      <c r="BJ129">
        <f>_xlfn.XLOOKUP(FMP_Ranking[[#This Row],[FMP ID]],RawData[FMP_ID],RawData[Nature-Based Solutions Ranking])</f>
        <v>0</v>
      </c>
      <c r="BK129">
        <f>_xlfn.XLOOKUP(FMP_Ranking[[#This Row],[FMP ID]],RawData[FMP_ID],RawData[Score 9])</f>
        <v>0</v>
      </c>
      <c r="BL129" s="250">
        <f>_xlfn.XLOOKUP(FMP_Ranking[[#This Row],[FMP ID]],RawData[FMP_ID],RawData[Multiple Benefits Description])</f>
        <v>0</v>
      </c>
      <c r="BM129" t="str">
        <f>_xlfn.XLOOKUP(FMP_Ranking[[#This Row],[FMP ID]],RawData[FMP_ID],RawData[Multiple Benefit Ranking])</f>
        <v>Project delivers benefits in only 1 wider benefit category</v>
      </c>
      <c r="BN129" s="252">
        <f>_xlfn.XLOOKUP(FMP_Ranking[[#This Row],[FMP ID]],RawData[FMP_ID],RawData[Score 10])</f>
        <v>1</v>
      </c>
      <c r="BO129">
        <f>_xlfn.XLOOKUP(FMP_Ranking[[#This Row],[FMP ID]],RawData[FMP_ID],RawData[O&amp;M Cost (Annual)])</f>
        <v>2000</v>
      </c>
      <c r="BP129" t="str">
        <f>_xlfn.XLOOKUP(FMP_Ranking[[#This Row],[FMP ID]],RawData[FMP_ID],RawData[Operations and Maintenance Ranking])</f>
        <v>Project requires regular, ongoing operation and maintenance; and/or O&amp;M requirements are well defined (Regular)</v>
      </c>
      <c r="BQ129">
        <f>_xlfn.XLOOKUP(FMP_Ranking[[#This Row],[FMP ID]],RawData[FMP_ID],RawData[Score 11])</f>
        <v>7</v>
      </c>
      <c r="BR129" s="250" t="str">
        <f>_xlfn.XLOOKUP(FMP_Ranking[[#This Row],[FMP ID]],RawData[FMP_ID],RawData[Administrative, Regulatory and Other Obstacle Ranking])</f>
        <v>Project has a typical number of administrative, regulatory and limitations / requirements</v>
      </c>
      <c r="BS129" s="252">
        <f>_xlfn.XLOOKUP(FMP_Ranking[[#This Row],[FMP ID]],RawData[FMP_ID],RawData[Score 12])</f>
        <v>6</v>
      </c>
      <c r="BT129" t="str">
        <f>_xlfn.XLOOKUP(FMP_Ranking[[#This Row],[FMP ID]],RawData[FMP_ID],RawData[Environmental Benefit Ranking])</f>
        <v>Project will deliver a low level of environmental benefits (benefits in only 1 category)</v>
      </c>
      <c r="BU129">
        <f>_xlfn.XLOOKUP(FMP_Ranking[[#This Row],[FMP ID]],RawData[FMP_ID],RawData[Score 13])</f>
        <v>3</v>
      </c>
      <c r="BV129" s="250" t="str">
        <f>_xlfn.XLOOKUP(FMP_Ranking[[#This Row],[FMP ID]],RawData[FMP_ID],RawData[Environmental Impact Ranking])</f>
        <v xml:space="preserve">Project will have adverse environmental impacts in 1 environmental category </v>
      </c>
      <c r="BW129" s="252">
        <f>_xlfn.XLOOKUP(FMP_Ranking[[#This Row],[FMP ID]],RawData[FMP_ID],RawData[Score 14])</f>
        <v>6</v>
      </c>
      <c r="BX129">
        <f>_xlfn.XLOOKUP(FMP_Ranking[[#This Row],[FMP ID]],RawData[FMP_ID],RawData[Traffic Count for LWC Project])</f>
        <v>0</v>
      </c>
      <c r="BY129" t="str">
        <f>_xlfn.XLOOKUP(FMP_Ranking[[#This Row],[FMP ID]],RawData[FMP_ID],RawData[Mobility Ranking])</f>
        <v>Project provides no change to major, minor, or emergency access routes in the project area.</v>
      </c>
      <c r="BZ129">
        <f>_xlfn.XLOOKUP(FMP_Ranking[[#This Row],[FMP ID]],RawData[FMP_ID],RawData[Score 15])</f>
        <v>0</v>
      </c>
      <c r="CA129" s="250"/>
      <c r="CB12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29" s="263">
        <f>_xlfn.RANK.EQ(FMP_Ranking[[#This Row],[Weighted Score Based on Normalized Reported Factors]],FMP_Ranking[Weighted Score Based on Normalized Reported Factors],0)</f>
        <v>170</v>
      </c>
      <c r="CD12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38</v>
      </c>
      <c r="CE12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7.2500000000000009</v>
      </c>
      <c r="CF129">
        <f>_xlfn.RANK.EQ(FMP_Ranking[[#This Row],[Project Details Weighted Score]],FMP_Ranking[Project Details Weighted Score],0)</f>
        <v>106</v>
      </c>
      <c r="CG129" s="262">
        <f>FMP_Ranking[[#This Row],[Project Details Weighted Score]]+FMP_Ranking[[#This Row],[Weighted Score Based on Normalized Reported Factors]]</f>
        <v>7.2500000000000009</v>
      </c>
      <c r="CH129" s="245">
        <f>_xlfn.RANK.EQ(FMP_Ranking[[#This Row],[Total Score]],FMP_Ranking[Total Score],0)</f>
        <v>123</v>
      </c>
      <c r="CI12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29" s="239"/>
      <c r="CK129" s="239"/>
      <c r="CT129"/>
    </row>
    <row r="130" spans="1:98" ht="12" customHeight="1" x14ac:dyDescent="0.25">
      <c r="A130" t="s">
        <v>904</v>
      </c>
      <c r="B130">
        <f>_xlfn.XLOOKUP(FMP_Ranking[[#This Row],[FMP ID]],RawData[FMP_ID],RawData[RFPG_NUM])</f>
        <v>5</v>
      </c>
      <c r="C130" t="str">
        <f>_xlfn.XLOOKUP(FMP_Ranking[[#This Row],[FMP ID]],RawData[FMP_ID],RawData[FMP_NAME])</f>
        <v>Orange County Coastal Storm Risk Management Project</v>
      </c>
      <c r="D130" t="str">
        <f>_xlfn.XLOOKUP(FMP_Ranking[[#This Row],[FMP ID]],RawData[FMP_ID],RawData[FMP_DESCR])</f>
        <v>Construct levees, floodwalls, pump stations, drainage structures, and other flood mitigation infrastructure to reduce adverse flood impact in Orange County.</v>
      </c>
      <c r="E130" s="247">
        <f>_xlfn.XLOOKUP(FMP_Ranking[[#This Row],[FMP ID]],RawData[FMP_ID],RawData[FMP_COST])</f>
        <v>119900000</v>
      </c>
      <c r="F130" s="344" t="str">
        <f>_xlfn.XLOOKUP(FMP_Ranking[[#This Row],[FMP ID]],RawData[FMP_ID],RawData[EMER_NEED])</f>
        <v>Yes</v>
      </c>
      <c r="G130" s="252">
        <f>IF(FMP_Ranking[[#This Row],[Emergency Need Raw]]="Yes",10,0)</f>
        <v>10</v>
      </c>
      <c r="H130" s="245">
        <f>_xlfn.XLOOKUP(FMP_Ranking[[#This Row],[FMP ID]],RawData[FMP_ID],RawData[STRUCT_100])</f>
        <v>3872</v>
      </c>
      <c r="I130" s="245">
        <f>_xlfn.XLOOKUP(FMP_Ranking[[#This Row],[FMP ID]],RawData[FMP_ID],RawData[RES_STRUCT100])</f>
        <v>3409</v>
      </c>
      <c r="J130">
        <f>_xlfn.XLOOKUP(FMP_Ranking[[#This Row],[FMP ID]],RawData[FMP_ID],RawData[POP100])</f>
        <v>9830</v>
      </c>
      <c r="K130" s="245">
        <f>_xlfn.XLOOKUP(FMP_Ranking[[#This Row],[FMP ID]],RawData[FMP_ID],RawData[CRITFAC100])</f>
        <v>49</v>
      </c>
      <c r="L130">
        <f>_xlfn.XLOOKUP(FMP_Ranking[[#This Row],[FMP ID]],RawData[FMP_ID],RawData[LWC])</f>
        <v>1</v>
      </c>
      <c r="M130" s="245">
        <f>_xlfn.XLOOKUP(FMP_Ranking[[#This Row],[FMP ID]],RawData[FMP_ID],RawData[ROADCLS])</f>
        <v>1</v>
      </c>
      <c r="N130">
        <f>_xlfn.XLOOKUP(FMP_Ranking[[#This Row],[FMP ID]],RawData[FMP_ID],RawData[ROAD_MILES100])</f>
        <v>60.617973327636719</v>
      </c>
      <c r="O130" s="245">
        <f>_xlfn.XLOOKUP(FMP_Ranking[[#This Row],[FMP ID]],RawData[FMP_ID],RawData[FARMACRE100])</f>
        <v>42.686851501464837</v>
      </c>
      <c r="P130">
        <f>_xlfn.XLOOKUP(FMP_Ranking[[#This Row],[FMP ID]],RawData[FMP_ID],RawData[REDSTRUCT100])</f>
        <v>175</v>
      </c>
      <c r="Q130" s="245">
        <f>_xlfn.XLOOKUP(FMP_Ranking[[#This Row],[FMP ID]],RawData[FMP_ID],RawData[REMSTRC100])</f>
        <v>201</v>
      </c>
      <c r="R130" s="258">
        <f>IF(FMP_Ranking[[#This Row],[Structures 100 Raw]]=0,0,(IF(FMP_Ranking[[#This Row],[Removed Structures 100 Raw]]&gt;FMP_Ranking[[#This Row],[Structures 100 Raw]],100,FMP_Ranking[[#This Row],[Removed Structures 100 Raw]]/FMP_Ranking[[#This Row],[Structures 100 Raw]]*100)))</f>
        <v>5.1911157024793386</v>
      </c>
      <c r="S130" s="245">
        <f>_xlfn.XLOOKUP(FMP_Ranking[[#This Row],[FMP ID]],RawData[FMP_ID],RawData[REMRESSTRC100])</f>
        <v>136</v>
      </c>
      <c r="T130" s="245">
        <f>_xlfn.XLOOKUP(FMP_Ranking[[#This Row],[FMP ID]],RawData[FMP_ID],RawData[REMPOP100])</f>
        <v>357</v>
      </c>
      <c r="U130">
        <f>_xlfn.XLOOKUP(FMP_Ranking[[#This Row],[FMP ID]],RawData[FMP_ID],RawData[REMCRITFAC100])</f>
        <v>0</v>
      </c>
      <c r="V130" s="245">
        <f>_xlfn.XLOOKUP(FMP_Ranking[[#This Row],[FMP ID]],RawData[FMP_ID],RawData[REMLWC100])</f>
        <v>0</v>
      </c>
      <c r="W130" s="245">
        <f>_xlfn.XLOOKUP(FMP_Ranking[[#This Row],[FMP ID]],RawData[FMP_ID],RawData[REMROADCLS])</f>
        <v>0</v>
      </c>
      <c r="X130">
        <f>_xlfn.XLOOKUP(FMP_Ranking[[#This Row],[FMP ID]],RawData[FMP_ID],RawData[REMRDLEN100])</f>
        <v>2</v>
      </c>
      <c r="Y130" s="245">
        <f>_xlfn.XLOOKUP(FMP_Ranking[[#This Row],[FMP ID]],RawData[FMP_ID],RawData[REMFRMACRE100])</f>
        <v>2.1231389045715332</v>
      </c>
      <c r="Z130" s="255">
        <f>_xlfn.XLOOKUP(FMP_Ranking[[#This Row],[FMP ID]],RawData[FMP_ID],RawData[COSTSTRUCT])</f>
        <v>193387.09375</v>
      </c>
      <c r="AA130">
        <f>_xlfn.XLOOKUP(FMP_Ranking[[#This Row],[FMP ID]],RawData[FMP_ID],RawData[NATURE])</f>
        <v>0</v>
      </c>
      <c r="AB130" s="250">
        <f>_xlfn.XLOOKUP(FMP_Ranking[[#This Row],[FMP ID]],RawData[FMP_ID],RawData[BC_RATIO])</f>
        <v>1.200000047683716</v>
      </c>
      <c r="AC130">
        <f>IF(FMP_Ranking[[#This Row],[BCA Raw]]&gt;1,1,0)</f>
        <v>1</v>
      </c>
      <c r="AD130" s="250" t="str">
        <f>_xlfn.XLOOKUP(FMP_Ranking[[#This Row],[FMP ID]],RawData[FMP_ID],RawData[WATER_SUP])</f>
        <v>No</v>
      </c>
      <c r="AE130" s="257">
        <f>IF(FMP_Ranking[[#This Row],[Water Supply Raw]]="Yes",1,0)</f>
        <v>0</v>
      </c>
      <c r="AF130">
        <f>_xlfn.XLOOKUP(FMP_Ranking[[#This Row],[FMP ID]],RawData[FMP_ID],RawData[Average Flood Depth (100yr)])</f>
        <v>0</v>
      </c>
      <c r="AG130" s="346">
        <f>_xlfn.XLOOKUP(FMP_Ranking[[#This Row],[FMP ID]],RawData[FMP_ID],RawData[PREPROJLOS])</f>
        <v>0</v>
      </c>
      <c r="AH130">
        <f>_xlfn.XLOOKUP(FMP_Ranking[[#This Row],[FMP ID]],RawData[FMP_ID],RawData[Score 1])</f>
        <v>2</v>
      </c>
      <c r="AI130" s="250">
        <f>_xlfn.XLOOKUP(FMP_Ranking[[#This Row],[FMP ID]],RawData[FMP_ID],RawData[Community Population Served])</f>
        <v>9546</v>
      </c>
      <c r="AJ130">
        <f>_xlfn.XLOOKUP(FMP_Ranking[[#This Row],[FMP ID]],RawData[FMP_ID],RawData[Flood Plain Population])</f>
        <v>9830</v>
      </c>
      <c r="AK130" s="346" t="str">
        <f>_xlfn.XLOOKUP(FMP_Ranking[[#This Row],[FMP ID]],RawData[FMP_ID],RawData[Severity Ranking: Community Need (% Population)])</f>
        <v>&gt;75% of project community affected (by population)</v>
      </c>
      <c r="AL130" s="252">
        <f>_xlfn.XLOOKUP(FMP_Ranking[[#This Row],[FMP ID]],RawData[FMP_ID],RawData[Score 2])</f>
        <v>10</v>
      </c>
      <c r="AM130">
        <f>_xlfn.XLOOKUP(FMP_Ranking[[#This Row],[FMP ID]],RawData[FMP_ID],RawData['# of Structures Removed from 1% Annual Chance FP])</f>
        <v>201</v>
      </c>
      <c r="AN130" t="str">
        <f>_xlfn.XLOOKUP(FMP_Ranking[[#This Row],[FMP ID]],RawData[FMP_ID],RawData[Flood Risk Reduction])</f>
        <v>Reduced risk to &lt;10% of structures in floodplain</v>
      </c>
      <c r="AO130">
        <f>_xlfn.XLOOKUP(FMP_Ranking[[#This Row],[FMP ID]],RawData[FMP_ID],RawData[[Score 3 ]])</f>
        <v>1</v>
      </c>
      <c r="AP130" s="250">
        <f>_xlfn.XLOOKUP(FMP_Ranking[[#This Row],[FMP ID]],RawData[FMP_ID],RawData['# of Structures with Reduced 1% Annual Chance Flood Risk])</f>
        <v>175</v>
      </c>
      <c r="AQ130">
        <f>_xlfn.XLOOKUP(FMP_Ranking[[#This Row],[FMP ID]],RawData[FMP_ID],RawData[Pre-Project Damage $])</f>
        <v>0</v>
      </c>
      <c r="AR130">
        <f>_xlfn.XLOOKUP(FMP_Ranking[[#This Row],[FMP ID]],RawData[FMP_ID],RawData[Post-Project Damage $])</f>
        <v>0</v>
      </c>
      <c r="AS130" t="str">
        <f>_xlfn.XLOOKUP(FMP_Ranking[[#This Row],[FMP ID]],RawData[FMP_ID],RawData[Flood Damage Reduction])</f>
        <v>Flood damage reduction &lt; 25%</v>
      </c>
      <c r="AT130" s="252">
        <f>_xlfn.XLOOKUP(FMP_Ranking[[#This Row],[FMP ID]],RawData[FMP_ID],RawData[Score 4])</f>
        <v>2</v>
      </c>
      <c r="AU130">
        <f>_xlfn.XLOOKUP(FMP_Ranking[[#This Row],[FMP ID]],RawData[FMP_ID],RawData['# of Critical Faciliites Removed from 1% Annual Chance FP])</f>
        <v>0</v>
      </c>
      <c r="AV130" t="str">
        <f>_xlfn.XLOOKUP(FMP_Ranking[[#This Row],[FMP ID]],RawData[FMP_ID],RawData[Reduction in Critical Facilities Flood Risk])</f>
        <v>Reduced risk for 0 structures in floodplain</v>
      </c>
      <c r="AW130">
        <f>_xlfn.XLOOKUP(FMP_Ranking[[#This Row],[FMP ID]],RawData[FMP_ID],RawData[Score 5])</f>
        <v>0</v>
      </c>
      <c r="AX130" s="250">
        <f>_xlfn.XLOOKUP(FMP_Ranking[[#This Row],[FMP ID]],RawData[FMP_ID],RawData[Adjusted Injurt Risk (%)])</f>
        <v>0</v>
      </c>
      <c r="AY130">
        <f>_xlfn.XLOOKUP(FMP_Ranking[[#This Row],[FMP ID]],RawData[FMP_ID],RawData[Life and Safety Ranking (Injury/Loss of Life)2])</f>
        <v>0</v>
      </c>
      <c r="AZ130" s="252">
        <f>_xlfn.XLOOKUP(FMP_Ranking[[#This Row],[FMP ID]],RawData[FMP_ID],RawData[Score 6])</f>
        <v>0</v>
      </c>
      <c r="BA130">
        <f>_xlfn.XLOOKUP(FMP_Ranking[[#This Row],[FMP ID]],RawData[FMP_ID],RawData[Water Supply Benefit in Acre-Feet])</f>
        <v>0</v>
      </c>
      <c r="BB130">
        <f>_xlfn.XLOOKUP(FMP_Ranking[[#This Row],[FMP ID]],RawData[FMP_ID],RawData[SourceID])</f>
        <v>0</v>
      </c>
      <c r="BC130">
        <f>_xlfn.XLOOKUP(FMP_Ranking[[#This Row],[FMP ID]],RawData[FMP_ID],RawData[WMS_ID])</f>
        <v>0</v>
      </c>
      <c r="BD130" t="str">
        <f>_xlfn.XLOOKUP(FMP_Ranking[[#This Row],[FMP ID]],RawData[FMP_ID],RawData[Water Supply Yield Ranking])</f>
        <v>No impact on water supply</v>
      </c>
      <c r="BE130">
        <f>_xlfn.XLOOKUP(FMP_Ranking[[#This Row],[FMP ID]],RawData[FMP_ID],RawData[Score 7])</f>
        <v>0</v>
      </c>
      <c r="BF130" s="250">
        <f>_xlfn.XLOOKUP(FMP_Ranking[[#This Row],[FMP ID]],RawData[FMP_ID],RawData[SVI])</f>
        <v>0.16443803906440729</v>
      </c>
      <c r="BG130" t="str">
        <f>_xlfn.XLOOKUP(FMP_Ranking[[#This Row],[FMP ID]],RawData[FMP_ID],RawData[Social Vulnerability Ranking])</f>
        <v>SVI between 0.01-0.25 (low vulnerability)</v>
      </c>
      <c r="BH130" s="252">
        <f>_xlfn.XLOOKUP(FMP_Ranking[[#This Row],[FMP ID]],RawData[FMP_ID],RawData[Score 8])</f>
        <v>1</v>
      </c>
      <c r="BI130">
        <f>_xlfn.XLOOKUP(FMP_Ranking[[#This Row],[FMP ID]],RawData[FMP_ID],RawData[% Nature Based Solution by Cost])</f>
        <v>0</v>
      </c>
      <c r="BJ130" t="str">
        <f>_xlfn.XLOOKUP(FMP_Ranking[[#This Row],[FMP ID]],RawData[FMP_ID],RawData[Nature-Based Solutions Ranking])</f>
        <v>&lt;25% of the project cost is nature-based</v>
      </c>
      <c r="BK130">
        <f>_xlfn.XLOOKUP(FMP_Ranking[[#This Row],[FMP ID]],RawData[FMP_ID],RawData[Score 9])</f>
        <v>1</v>
      </c>
      <c r="BL130" s="250">
        <f>_xlfn.XLOOKUP(FMP_Ranking[[#This Row],[FMP ID]],RawData[FMP_ID],RawData[Multiple Benefits Description])</f>
        <v>0</v>
      </c>
      <c r="BM130" t="str">
        <f>_xlfn.XLOOKUP(FMP_Ranking[[#This Row],[FMP ID]],RawData[FMP_ID],RawData[Multiple Benefit Ranking])</f>
        <v>Project delivers benefits in 2 wider benefit categories</v>
      </c>
      <c r="BN130" s="252">
        <f>_xlfn.XLOOKUP(FMP_Ranking[[#This Row],[FMP ID]],RawData[FMP_ID],RawData[Score 10])</f>
        <v>4</v>
      </c>
      <c r="BO130">
        <f>_xlfn.XLOOKUP(FMP_Ranking[[#This Row],[FMP ID]],RawData[FMP_ID],RawData[O&amp;M Cost (Annual)])</f>
        <v>4565000</v>
      </c>
      <c r="BP130" t="str">
        <f>_xlfn.XLOOKUP(FMP_Ranking[[#This Row],[FMP ID]],RawData[FMP_ID],RawData[Operations and Maintenance Ranking])</f>
        <v>Project will require ongoing operation and maintenance outside of the owner’s regular maintenance practices;  long-term O&amp;M requirements are undefined; and/or high annual O&amp;M cost &gt; 1% of project (high);</v>
      </c>
      <c r="BQ130">
        <f>_xlfn.XLOOKUP(FMP_Ranking[[#This Row],[FMP ID]],RawData[FMP_ID],RawData[Score 11])</f>
        <v>4</v>
      </c>
      <c r="BR130" s="250" t="str">
        <f>_xlfn.XLOOKUP(FMP_Ranking[[#This Row],[FMP ID]],RawData[FMP_ID],RawData[Administrative, Regulatory and Other Obstacle Ranking])</f>
        <v>Project has a high number of administrative, regulatory and limitations / requirements</v>
      </c>
      <c r="BS130" s="252">
        <f>_xlfn.XLOOKUP(FMP_Ranking[[#This Row],[FMP ID]],RawData[FMP_ID],RawData[Score 12])</f>
        <v>2</v>
      </c>
      <c r="BT130" t="str">
        <f>_xlfn.XLOOKUP(FMP_Ranking[[#This Row],[FMP ID]],RawData[FMP_ID],RawData[Environmental Benefit Ranking])</f>
        <v xml:space="preserve">Project will deliver a moderate level of environmental benefits (2-3 categories) </v>
      </c>
      <c r="BU130">
        <f>_xlfn.XLOOKUP(FMP_Ranking[[#This Row],[FMP ID]],RawData[FMP_ID],RawData[Score 13])</f>
        <v>6</v>
      </c>
      <c r="BV130" s="250" t="str">
        <f>_xlfn.XLOOKUP(FMP_Ranking[[#This Row],[FMP ID]],RawData[FMP_ID],RawData[Environmental Impact Ranking])</f>
        <v>Project has no adverse environmental impacts</v>
      </c>
      <c r="BW130" s="252">
        <f>_xlfn.XLOOKUP(FMP_Ranking[[#This Row],[FMP ID]],RawData[FMP_ID],RawData[Score 14])</f>
        <v>10</v>
      </c>
      <c r="BX130">
        <f>_xlfn.XLOOKUP(FMP_Ranking[[#This Row],[FMP ID]],RawData[FMP_ID],RawData[Traffic Count for LWC Project])</f>
        <v>0</v>
      </c>
      <c r="BY130"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30">
        <f>_xlfn.XLOOKUP(FMP_Ranking[[#This Row],[FMP ID]],RawData[FMP_ID],RawData[Score 15])</f>
        <v>4</v>
      </c>
      <c r="CA130" s="250"/>
      <c r="CB13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0.99328282345627106</v>
      </c>
      <c r="CC130" s="263">
        <f>_xlfn.RANK.EQ(FMP_Ranking[[#This Row],[Weighted Score Based on Normalized Reported Factors]],FMP_Ranking[Weighted Score Based on Normalized Reported Factors],0)</f>
        <v>127</v>
      </c>
      <c r="CD13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47</v>
      </c>
      <c r="CE13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6.25</v>
      </c>
      <c r="CF130">
        <f>_xlfn.RANK.EQ(FMP_Ranking[[#This Row],[Project Details Weighted Score]],FMP_Ranking[Project Details Weighted Score],0)</f>
        <v>114</v>
      </c>
      <c r="CG130" s="262">
        <f>FMP_Ranking[[#This Row],[Project Details Weighted Score]]+FMP_Ranking[[#This Row],[Weighted Score Based on Normalized Reported Factors]]</f>
        <v>7.2432828234562709</v>
      </c>
      <c r="CH130" s="245">
        <f>_xlfn.RANK.EQ(FMP_Ranking[[#This Row],[Total Score]],FMP_Ranking[Total Score],0)</f>
        <v>124</v>
      </c>
      <c r="CI13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0.99328282345627106</v>
      </c>
      <c r="CJ130" s="239"/>
      <c r="CK130" s="239"/>
      <c r="CT130"/>
    </row>
    <row r="131" spans="1:98" ht="12" customHeight="1" x14ac:dyDescent="0.25">
      <c r="A131" t="s">
        <v>1713</v>
      </c>
      <c r="B131">
        <f>_xlfn.XLOOKUP(FMP_Ranking[[#This Row],[FMP ID]],RawData[FMP_ID],RawData[RFPG_NUM])</f>
        <v>12</v>
      </c>
      <c r="C131" t="str">
        <f>_xlfn.XLOOKUP(FMP_Ranking[[#This Row],[FMP ID]],RawData[FMP_ID],RawData[FMP_NAME])</f>
        <v>PROJECT 6 - JOHNS ROAD NEAR CIBOLO CROSSING SUBDIVISION</v>
      </c>
      <c r="D131" t="str">
        <f>_xlfn.XLOOKUP(FMP_Ranking[[#This Row],[FMP ID]],RawData[FMP_ID],RawData[FMP_DESCR])</f>
        <v>Storm drain, channel, increase capacity of existing detention</v>
      </c>
      <c r="E131" s="247">
        <f>_xlfn.XLOOKUP(FMP_Ranking[[#This Row],[FMP ID]],RawData[FMP_ID],RawData[FMP_COST])</f>
        <v>1421580</v>
      </c>
      <c r="F131" s="344" t="str">
        <f>_xlfn.XLOOKUP(FMP_Ranking[[#This Row],[FMP ID]],RawData[FMP_ID],RawData[EMER_NEED])</f>
        <v>No</v>
      </c>
      <c r="G131" s="252">
        <f>IF(FMP_Ranking[[#This Row],[Emergency Need Raw]]="Yes",10,0)</f>
        <v>0</v>
      </c>
      <c r="H131" s="245">
        <f>_xlfn.XLOOKUP(FMP_Ranking[[#This Row],[FMP ID]],RawData[FMP_ID],RawData[STRUCT_100])</f>
        <v>0</v>
      </c>
      <c r="I131" s="245">
        <f>_xlfn.XLOOKUP(FMP_Ranking[[#This Row],[FMP ID]],RawData[FMP_ID],RawData[RES_STRUCT100])</f>
        <v>0</v>
      </c>
      <c r="J131">
        <f>_xlfn.XLOOKUP(FMP_Ranking[[#This Row],[FMP ID]],RawData[FMP_ID],RawData[POP100])</f>
        <v>0</v>
      </c>
      <c r="K131" s="245">
        <f>_xlfn.XLOOKUP(FMP_Ranking[[#This Row],[FMP ID]],RawData[FMP_ID],RawData[CRITFAC100])</f>
        <v>0</v>
      </c>
      <c r="L131">
        <f>_xlfn.XLOOKUP(FMP_Ranking[[#This Row],[FMP ID]],RawData[FMP_ID],RawData[LWC])</f>
        <v>0</v>
      </c>
      <c r="M131" s="245">
        <f>_xlfn.XLOOKUP(FMP_Ranking[[#This Row],[FMP ID]],RawData[FMP_ID],RawData[ROADCLS])</f>
        <v>1</v>
      </c>
      <c r="N131">
        <f>_xlfn.XLOOKUP(FMP_Ranking[[#This Row],[FMP ID]],RawData[FMP_ID],RawData[ROAD_MILES100])</f>
        <v>4.5000001788139343E-2</v>
      </c>
      <c r="O131" s="245">
        <f>_xlfn.XLOOKUP(FMP_Ranking[[#This Row],[FMP ID]],RawData[FMP_ID],RawData[FARMACRE100])</f>
        <v>0</v>
      </c>
      <c r="P131">
        <f>_xlfn.XLOOKUP(FMP_Ranking[[#This Row],[FMP ID]],RawData[FMP_ID],RawData[REDSTRUCT100])</f>
        <v>0</v>
      </c>
      <c r="Q131" s="245">
        <f>_xlfn.XLOOKUP(FMP_Ranking[[#This Row],[FMP ID]],RawData[FMP_ID],RawData[REMSTRC100])</f>
        <v>18</v>
      </c>
      <c r="R131" s="258">
        <f>IF(FMP_Ranking[[#This Row],[Structures 100 Raw]]=0,0,(IF(FMP_Ranking[[#This Row],[Removed Structures 100 Raw]]&gt;FMP_Ranking[[#This Row],[Structures 100 Raw]],100,FMP_Ranking[[#This Row],[Removed Structures 100 Raw]]/FMP_Ranking[[#This Row],[Structures 100 Raw]]*100)))</f>
        <v>0</v>
      </c>
      <c r="S131" s="245">
        <f>_xlfn.XLOOKUP(FMP_Ranking[[#This Row],[FMP ID]],RawData[FMP_ID],RawData[REMRESSTRC100])</f>
        <v>0</v>
      </c>
      <c r="T131" s="245">
        <f>_xlfn.XLOOKUP(FMP_Ranking[[#This Row],[FMP ID]],RawData[FMP_ID],RawData[REMPOP100])</f>
        <v>54</v>
      </c>
      <c r="U131">
        <f>_xlfn.XLOOKUP(FMP_Ranking[[#This Row],[FMP ID]],RawData[FMP_ID],RawData[REMCRITFAC100])</f>
        <v>0</v>
      </c>
      <c r="V131" s="245">
        <f>_xlfn.XLOOKUP(FMP_Ranking[[#This Row],[FMP ID]],RawData[FMP_ID],RawData[REMLWC100])</f>
        <v>0</v>
      </c>
      <c r="W131" s="245">
        <f>_xlfn.XLOOKUP(FMP_Ranking[[#This Row],[FMP ID]],RawData[FMP_ID],RawData[REMROADCLS])</f>
        <v>0</v>
      </c>
      <c r="X131">
        <f>_xlfn.XLOOKUP(FMP_Ranking[[#This Row],[FMP ID]],RawData[FMP_ID],RawData[REMRDLEN100])</f>
        <v>0</v>
      </c>
      <c r="Y131" s="245">
        <f>_xlfn.XLOOKUP(FMP_Ranking[[#This Row],[FMP ID]],RawData[FMP_ID],RawData[REMFRMACRE100])</f>
        <v>0</v>
      </c>
      <c r="Z131" s="255">
        <f>_xlfn.XLOOKUP(FMP_Ranking[[#This Row],[FMP ID]],RawData[FMP_ID],RawData[COSTSTRUCT])</f>
        <v>3968</v>
      </c>
      <c r="AA131">
        <f>_xlfn.XLOOKUP(FMP_Ranking[[#This Row],[FMP ID]],RawData[FMP_ID],RawData[NATURE])</f>
        <v>0</v>
      </c>
      <c r="AB131" s="250">
        <f>_xlfn.XLOOKUP(FMP_Ranking[[#This Row],[FMP ID]],RawData[FMP_ID],RawData[BC_RATIO])</f>
        <v>0.86000001430511475</v>
      </c>
      <c r="AC131">
        <f>IF(FMP_Ranking[[#This Row],[BCA Raw]]&gt;1,1,0)</f>
        <v>0</v>
      </c>
      <c r="AD131" s="250" t="str">
        <f>_xlfn.XLOOKUP(FMP_Ranking[[#This Row],[FMP ID]],RawData[FMP_ID],RawData[WATER_SUP])</f>
        <v>No</v>
      </c>
      <c r="AE131" s="257">
        <f>IF(FMP_Ranking[[#This Row],[Water Supply Raw]]="Yes",1,0)</f>
        <v>0</v>
      </c>
      <c r="AF131">
        <f>_xlfn.XLOOKUP(FMP_Ranking[[#This Row],[FMP ID]],RawData[FMP_ID],RawData[Average Flood Depth (100yr)])</f>
        <v>0</v>
      </c>
      <c r="AG131" s="346" t="str">
        <f>_xlfn.XLOOKUP(FMP_Ranking[[#This Row],[FMP ID]],RawData[FMP_ID],RawData[PREPROJLOS])</f>
        <v xml:space="preserve"> The project is expected to remove 11
structures from the 10-year floodplain, 15 structures from the 50-year floodplain, 18 structures from the 100-year
floodplain, and 21 structures from the 500-year floodplain</v>
      </c>
      <c r="AH131">
        <f>_xlfn.XLOOKUP(FMP_Ranking[[#This Row],[FMP ID]],RawData[FMP_ID],RawData[Score 1])</f>
        <v>0</v>
      </c>
      <c r="AI131" s="250">
        <f>_xlfn.XLOOKUP(FMP_Ranking[[#This Row],[FMP ID]],RawData[FMP_ID],RawData[Community Population Served])</f>
        <v>17805</v>
      </c>
      <c r="AJ131">
        <f>_xlfn.XLOOKUP(FMP_Ranking[[#This Row],[FMP ID]],RawData[FMP_ID],RawData[Flood Plain Population])</f>
        <v>0</v>
      </c>
      <c r="AK131" s="346" t="str">
        <f>_xlfn.XLOOKUP(FMP_Ranking[[#This Row],[FMP ID]],RawData[FMP_ID],RawData[Severity Ranking: Community Need (% Population)])</f>
        <v>&lt;25% of project community affected</v>
      </c>
      <c r="AL131" s="252">
        <f>_xlfn.XLOOKUP(FMP_Ranking[[#This Row],[FMP ID]],RawData[FMP_ID],RawData[Score 2])</f>
        <v>1</v>
      </c>
      <c r="AM131">
        <f>_xlfn.XLOOKUP(FMP_Ranking[[#This Row],[FMP ID]],RawData[FMP_ID],RawData['# of Structures Removed from 1% Annual Chance FP])</f>
        <v>18</v>
      </c>
      <c r="AN131" t="str">
        <f>_xlfn.XLOOKUP(FMP_Ranking[[#This Row],[FMP ID]],RawData[FMP_ID],RawData[Flood Risk Reduction])</f>
        <v>Reduced risk to &lt;75% of structures in floodplain</v>
      </c>
      <c r="AO131">
        <f>_xlfn.XLOOKUP(FMP_Ranking[[#This Row],[FMP ID]],RawData[FMP_ID],RawData[[Score 3 ]])</f>
        <v>7</v>
      </c>
      <c r="AP131" s="250">
        <f>_xlfn.XLOOKUP(FMP_Ranking[[#This Row],[FMP ID]],RawData[FMP_ID],RawData['# of Structures with Reduced 1% Annual Chance Flood Risk])</f>
        <v>-138</v>
      </c>
      <c r="AQ131">
        <f>_xlfn.XLOOKUP(FMP_Ranking[[#This Row],[FMP ID]],RawData[FMP_ID],RawData[Pre-Project Damage $])</f>
        <v>0</v>
      </c>
      <c r="AR131">
        <f>_xlfn.XLOOKUP(FMP_Ranking[[#This Row],[FMP ID]],RawData[FMP_ID],RawData[Post-Project Damage $])</f>
        <v>0</v>
      </c>
      <c r="AS131">
        <f>_xlfn.XLOOKUP(FMP_Ranking[[#This Row],[FMP ID]],RawData[FMP_ID],RawData[Flood Damage Reduction])</f>
        <v>0</v>
      </c>
      <c r="AT131" s="252">
        <f>_xlfn.XLOOKUP(FMP_Ranking[[#This Row],[FMP ID]],RawData[FMP_ID],RawData[Score 4])</f>
        <v>0</v>
      </c>
      <c r="AU131">
        <f>_xlfn.XLOOKUP(FMP_Ranking[[#This Row],[FMP ID]],RawData[FMP_ID],RawData['# of Critical Faciliites Removed from 1% Annual Chance FP])</f>
        <v>0</v>
      </c>
      <c r="AV131" t="str">
        <f>_xlfn.XLOOKUP(FMP_Ranking[[#This Row],[FMP ID]],RawData[FMP_ID],RawData[Reduction in Critical Facilities Flood Risk])</f>
        <v>Reduced risk for 0 structures in floodplain</v>
      </c>
      <c r="AW131">
        <f>_xlfn.XLOOKUP(FMP_Ranking[[#This Row],[FMP ID]],RawData[FMP_ID],RawData[Score 5])</f>
        <v>0</v>
      </c>
      <c r="AX131" s="250">
        <f>_xlfn.XLOOKUP(FMP_Ranking[[#This Row],[FMP ID]],RawData[FMP_ID],RawData[Adjusted Injurt Risk (%)])</f>
        <v>103.5</v>
      </c>
      <c r="AY131" t="str">
        <f>_xlfn.XLOOKUP(FMP_Ranking[[#This Row],[FMP ID]],RawData[FMP_ID],RawData[Life and Safety Ranking (Injury/Loss of Life)2])</f>
        <v>Life/injury risk percentage &lt;20%</v>
      </c>
      <c r="AZ131" s="252">
        <f>_xlfn.XLOOKUP(FMP_Ranking[[#This Row],[FMP ID]],RawData[FMP_ID],RawData[Score 6])</f>
        <v>2</v>
      </c>
      <c r="BA131">
        <f>_xlfn.XLOOKUP(FMP_Ranking[[#This Row],[FMP ID]],RawData[FMP_ID],RawData[Water Supply Benefit in Acre-Feet])</f>
        <v>0</v>
      </c>
      <c r="BB131">
        <f>_xlfn.XLOOKUP(FMP_Ranking[[#This Row],[FMP ID]],RawData[FMP_ID],RawData[SourceID])</f>
        <v>0</v>
      </c>
      <c r="BC131">
        <f>_xlfn.XLOOKUP(FMP_Ranking[[#This Row],[FMP ID]],RawData[FMP_ID],RawData[WMS_ID])</f>
        <v>0</v>
      </c>
      <c r="BD131" t="str">
        <f>_xlfn.XLOOKUP(FMP_Ranking[[#This Row],[FMP ID]],RawData[FMP_ID],RawData[Water Supply Yield Ranking])</f>
        <v>No impact on water supply</v>
      </c>
      <c r="BE131">
        <f>_xlfn.XLOOKUP(FMP_Ranking[[#This Row],[FMP ID]],RawData[FMP_ID],RawData[Score 7])</f>
        <v>0</v>
      </c>
      <c r="BF131" s="250">
        <f>_xlfn.XLOOKUP(FMP_Ranking[[#This Row],[FMP ID]],RawData[FMP_ID],RawData[SVI])</f>
        <v>0.37580001354217529</v>
      </c>
      <c r="BG131" t="str">
        <f>_xlfn.XLOOKUP(FMP_Ranking[[#This Row],[FMP ID]],RawData[FMP_ID],RawData[Social Vulnerability Ranking])</f>
        <v>SVI between 0.25-0.5 (low to moderate vulnerability)</v>
      </c>
      <c r="BH131" s="252">
        <f>_xlfn.XLOOKUP(FMP_Ranking[[#This Row],[FMP ID]],RawData[FMP_ID],RawData[Score 8])</f>
        <v>4</v>
      </c>
      <c r="BI131">
        <f>_xlfn.XLOOKUP(FMP_Ranking[[#This Row],[FMP ID]],RawData[FMP_ID],RawData[% Nature Based Solution by Cost])</f>
        <v>6.6699996590614319E-2</v>
      </c>
      <c r="BJ131" t="str">
        <f>_xlfn.XLOOKUP(FMP_Ranking[[#This Row],[FMP ID]],RawData[FMP_ID],RawData[Nature-Based Solutions Ranking])</f>
        <v>&lt;25% of the project cost is nature-based</v>
      </c>
      <c r="BK131">
        <f>_xlfn.XLOOKUP(FMP_Ranking[[#This Row],[FMP ID]],RawData[FMP_ID],RawData[Score 9])</f>
        <v>1</v>
      </c>
      <c r="BL131" s="250" t="str">
        <f>_xlfn.XLOOKUP(FMP_Ranking[[#This Row],[FMP ID]],RawData[FMP_ID],RawData[Multiple Benefits Description])</f>
        <v>Social and quality of life, Transportation</v>
      </c>
      <c r="BM131" t="str">
        <f>_xlfn.XLOOKUP(FMP_Ranking[[#This Row],[FMP ID]],RawData[FMP_ID],RawData[Multiple Benefit Ranking])</f>
        <v>Project delivers benefits in 2 wider benefit categories</v>
      </c>
      <c r="BN131" s="252">
        <f>_xlfn.XLOOKUP(FMP_Ranking[[#This Row],[FMP ID]],RawData[FMP_ID],RawData[Score 10])</f>
        <v>4</v>
      </c>
      <c r="BO131">
        <f>_xlfn.XLOOKUP(FMP_Ranking[[#This Row],[FMP ID]],RawData[FMP_ID],RawData[O&amp;M Cost (Annual)])</f>
        <v>0</v>
      </c>
      <c r="BP131">
        <f>_xlfn.XLOOKUP(FMP_Ranking[[#This Row],[FMP ID]],RawData[FMP_ID],RawData[Operations and Maintenance Ranking])</f>
        <v>0</v>
      </c>
      <c r="BQ131">
        <f>_xlfn.XLOOKUP(FMP_Ranking[[#This Row],[FMP ID]],RawData[FMP_ID],RawData[Score 11])</f>
        <v>0</v>
      </c>
      <c r="BR131" s="250" t="str">
        <f>_xlfn.XLOOKUP(FMP_Ranking[[#This Row],[FMP ID]],RawData[FMP_ID],RawData[Administrative, Regulatory and Other Obstacle Ranking])</f>
        <v>Project has a typical number of administrative, regulatory and limitations / requirements</v>
      </c>
      <c r="BS131" s="252">
        <f>_xlfn.XLOOKUP(FMP_Ranking[[#This Row],[FMP ID]],RawData[FMP_ID],RawData[Score 12])</f>
        <v>6</v>
      </c>
      <c r="BT131" t="str">
        <f>_xlfn.XLOOKUP(FMP_Ranking[[#This Row],[FMP ID]],RawData[FMP_ID],RawData[Environmental Benefit Ranking])</f>
        <v xml:space="preserve">Project will deliver a moderate level of environmental benefits (2-3 categories) </v>
      </c>
      <c r="BU131">
        <f>_xlfn.XLOOKUP(FMP_Ranking[[#This Row],[FMP ID]],RawData[FMP_ID],RawData[Score 13])</f>
        <v>6</v>
      </c>
      <c r="BV131" s="250" t="str">
        <f>_xlfn.XLOOKUP(FMP_Ranking[[#This Row],[FMP ID]],RawData[FMP_ID],RawData[Environmental Impact Ranking])</f>
        <v>Project has no adverse environmental impacts</v>
      </c>
      <c r="BW131" s="252">
        <f>_xlfn.XLOOKUP(FMP_Ranking[[#This Row],[FMP ID]],RawData[FMP_ID],RawData[Score 14])</f>
        <v>10</v>
      </c>
      <c r="BX131">
        <f>_xlfn.XLOOKUP(FMP_Ranking[[#This Row],[FMP ID]],RawData[FMP_ID],RawData[Traffic Count for LWC Project])</f>
        <v>0</v>
      </c>
      <c r="BY131"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131">
        <f>_xlfn.XLOOKUP(FMP_Ranking[[#This Row],[FMP ID]],RawData[FMP_ID],RawData[Score 15])</f>
        <v>10</v>
      </c>
      <c r="CA131" s="250"/>
      <c r="CB13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0.19453847205424593</v>
      </c>
      <c r="CC131" s="263">
        <f>_xlfn.RANK.EQ(FMP_Ranking[[#This Row],[Weighted Score Based on Normalized Reported Factors]],FMP_Ranking[Weighted Score Based on Normalized Reported Factors],0)</f>
        <v>148</v>
      </c>
      <c r="CD13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51</v>
      </c>
      <c r="CE13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7.0000000000000009</v>
      </c>
      <c r="CF131">
        <f>_xlfn.RANK.EQ(FMP_Ranking[[#This Row],[Project Details Weighted Score]],FMP_Ranking[Project Details Weighted Score],0)</f>
        <v>108</v>
      </c>
      <c r="CG131" s="262">
        <f>FMP_Ranking[[#This Row],[Project Details Weighted Score]]+FMP_Ranking[[#This Row],[Weighted Score Based on Normalized Reported Factors]]</f>
        <v>7.1945384720542469</v>
      </c>
      <c r="CH131" s="245">
        <f>_xlfn.RANK.EQ(FMP_Ranking[[#This Row],[Total Score]],FMP_Ranking[Total Score],0)</f>
        <v>125</v>
      </c>
      <c r="CI13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0.19453847205424593</v>
      </c>
      <c r="CJ131" s="239"/>
      <c r="CK131" s="239"/>
      <c r="CT131"/>
    </row>
    <row r="132" spans="1:98" ht="12" customHeight="1" x14ac:dyDescent="0.25">
      <c r="A132" t="s">
        <v>1721</v>
      </c>
      <c r="B132">
        <f>_xlfn.XLOOKUP(FMP_Ranking[[#This Row],[FMP ID]],RawData[FMP_ID],RawData[RFPG_NUM])</f>
        <v>12</v>
      </c>
      <c r="C132" t="str">
        <f>_xlfn.XLOOKUP(FMP_Ranking[[#This Row],[FMP ID]],RawData[FMP_ID],RawData[FMP_NAME])</f>
        <v>PROJECT 8 - JOHNS AND LOHMANN STREET</v>
      </c>
      <c r="D132" t="str">
        <f>_xlfn.XLOOKUP(FMP_Ranking[[#This Row],[FMP ID]],RawData[FMP_ID],RawData[FMP_DESCR])</f>
        <v>Storm drain and channel improvements</v>
      </c>
      <c r="E132" s="247">
        <f>_xlfn.XLOOKUP(FMP_Ranking[[#This Row],[FMP ID]],RawData[FMP_ID],RawData[FMP_COST])</f>
        <v>1705896</v>
      </c>
      <c r="F132" s="344" t="str">
        <f>_xlfn.XLOOKUP(FMP_Ranking[[#This Row],[FMP ID]],RawData[FMP_ID],RawData[EMER_NEED])</f>
        <v>No</v>
      </c>
      <c r="G132" s="252">
        <f>IF(FMP_Ranking[[#This Row],[Emergency Need Raw]]="Yes",10,0)</f>
        <v>0</v>
      </c>
      <c r="H132" s="245">
        <f>_xlfn.XLOOKUP(FMP_Ranking[[#This Row],[FMP ID]],RawData[FMP_ID],RawData[STRUCT_100])</f>
        <v>0</v>
      </c>
      <c r="I132" s="245">
        <f>_xlfn.XLOOKUP(FMP_Ranking[[#This Row],[FMP ID]],RawData[FMP_ID],RawData[RES_STRUCT100])</f>
        <v>0</v>
      </c>
      <c r="J132">
        <f>_xlfn.XLOOKUP(FMP_Ranking[[#This Row],[FMP ID]],RawData[FMP_ID],RawData[POP100])</f>
        <v>0</v>
      </c>
      <c r="K132" s="245">
        <f>_xlfn.XLOOKUP(FMP_Ranking[[#This Row],[FMP ID]],RawData[FMP_ID],RawData[CRITFAC100])</f>
        <v>0</v>
      </c>
      <c r="L132">
        <f>_xlfn.XLOOKUP(FMP_Ranking[[#This Row],[FMP ID]],RawData[FMP_ID],RawData[LWC])</f>
        <v>0</v>
      </c>
      <c r="M132" s="245">
        <f>_xlfn.XLOOKUP(FMP_Ranking[[#This Row],[FMP ID]],RawData[FMP_ID],RawData[ROADCLS])</f>
        <v>0</v>
      </c>
      <c r="N132">
        <f>_xlfn.XLOOKUP(FMP_Ranking[[#This Row],[FMP ID]],RawData[FMP_ID],RawData[ROAD_MILES100])</f>
        <v>0</v>
      </c>
      <c r="O132" s="245">
        <f>_xlfn.XLOOKUP(FMP_Ranking[[#This Row],[FMP ID]],RawData[FMP_ID],RawData[FARMACRE100])</f>
        <v>0</v>
      </c>
      <c r="P132">
        <f>_xlfn.XLOOKUP(FMP_Ranking[[#This Row],[FMP ID]],RawData[FMP_ID],RawData[REDSTRUCT100])</f>
        <v>0</v>
      </c>
      <c r="Q132" s="245">
        <f>_xlfn.XLOOKUP(FMP_Ranking[[#This Row],[FMP ID]],RawData[FMP_ID],RawData[REMSTRC100])</f>
        <v>12</v>
      </c>
      <c r="R132" s="258">
        <f>IF(FMP_Ranking[[#This Row],[Structures 100 Raw]]=0,0,(IF(FMP_Ranking[[#This Row],[Removed Structures 100 Raw]]&gt;FMP_Ranking[[#This Row],[Structures 100 Raw]],100,FMP_Ranking[[#This Row],[Removed Structures 100 Raw]]/FMP_Ranking[[#This Row],[Structures 100 Raw]]*100)))</f>
        <v>0</v>
      </c>
      <c r="S132" s="245">
        <f>_xlfn.XLOOKUP(FMP_Ranking[[#This Row],[FMP ID]],RawData[FMP_ID],RawData[REMRESSTRC100])</f>
        <v>0</v>
      </c>
      <c r="T132" s="245">
        <f>_xlfn.XLOOKUP(FMP_Ranking[[#This Row],[FMP ID]],RawData[FMP_ID],RawData[REMPOP100])</f>
        <v>36</v>
      </c>
      <c r="U132">
        <f>_xlfn.XLOOKUP(FMP_Ranking[[#This Row],[FMP ID]],RawData[FMP_ID],RawData[REMCRITFAC100])</f>
        <v>0</v>
      </c>
      <c r="V132" s="245">
        <f>_xlfn.XLOOKUP(FMP_Ranking[[#This Row],[FMP ID]],RawData[FMP_ID],RawData[REMLWC100])</f>
        <v>0</v>
      </c>
      <c r="W132" s="245">
        <f>_xlfn.XLOOKUP(FMP_Ranking[[#This Row],[FMP ID]],RawData[FMP_ID],RawData[REMROADCLS])</f>
        <v>0</v>
      </c>
      <c r="X132">
        <f>_xlfn.XLOOKUP(FMP_Ranking[[#This Row],[FMP ID]],RawData[FMP_ID],RawData[REMRDLEN100])</f>
        <v>0</v>
      </c>
      <c r="Y132" s="245">
        <f>_xlfn.XLOOKUP(FMP_Ranking[[#This Row],[FMP ID]],RawData[FMP_ID],RawData[REMFRMACRE100])</f>
        <v>0</v>
      </c>
      <c r="Z132" s="255">
        <f>_xlfn.XLOOKUP(FMP_Ranking[[#This Row],[FMP ID]],RawData[FMP_ID],RawData[COSTSTRUCT])</f>
        <v>4762</v>
      </c>
      <c r="AA132">
        <f>_xlfn.XLOOKUP(FMP_Ranking[[#This Row],[FMP ID]],RawData[FMP_ID],RawData[NATURE])</f>
        <v>0</v>
      </c>
      <c r="AB132" s="250">
        <f>_xlfn.XLOOKUP(FMP_Ranking[[#This Row],[FMP ID]],RawData[FMP_ID],RawData[BC_RATIO])</f>
        <v>5.4600000381469727</v>
      </c>
      <c r="AC132">
        <f>IF(FMP_Ranking[[#This Row],[BCA Raw]]&gt;1,1,0)</f>
        <v>1</v>
      </c>
      <c r="AD132" s="250" t="str">
        <f>_xlfn.XLOOKUP(FMP_Ranking[[#This Row],[FMP ID]],RawData[FMP_ID],RawData[WATER_SUP])</f>
        <v>No</v>
      </c>
      <c r="AE132" s="257">
        <f>IF(FMP_Ranking[[#This Row],[Water Supply Raw]]="Yes",1,0)</f>
        <v>0</v>
      </c>
      <c r="AF132">
        <f>_xlfn.XLOOKUP(FMP_Ranking[[#This Row],[FMP ID]],RawData[FMP_ID],RawData[Average Flood Depth (100yr)])</f>
        <v>0</v>
      </c>
      <c r="AG132" s="346" t="str">
        <f>_xlfn.XLOOKUP(FMP_Ranking[[#This Row],[FMP ID]],RawData[FMP_ID],RawData[PREPROJLOS])</f>
        <v xml:space="preserve"> The project is expected to remove 7
structures from the 10-year floodplain, 12 structures from the 50-year floodplain, 12 structures from the 100-year
floodplain, and 15 structures from the 500-year floodplain</v>
      </c>
      <c r="AH132">
        <f>_xlfn.XLOOKUP(FMP_Ranking[[#This Row],[FMP ID]],RawData[FMP_ID],RawData[Score 1])</f>
        <v>0</v>
      </c>
      <c r="AI132" s="250">
        <f>_xlfn.XLOOKUP(FMP_Ranking[[#This Row],[FMP ID]],RawData[FMP_ID],RawData[Community Population Served])</f>
        <v>17805</v>
      </c>
      <c r="AJ132">
        <f>_xlfn.XLOOKUP(FMP_Ranking[[#This Row],[FMP ID]],RawData[FMP_ID],RawData[Flood Plain Population])</f>
        <v>0</v>
      </c>
      <c r="AK132" s="346" t="str">
        <f>_xlfn.XLOOKUP(FMP_Ranking[[#This Row],[FMP ID]],RawData[FMP_ID],RawData[Severity Ranking: Community Need (% Population)])</f>
        <v>&lt;25% of project community affected</v>
      </c>
      <c r="AL132" s="252">
        <f>_xlfn.XLOOKUP(FMP_Ranking[[#This Row],[FMP ID]],RawData[FMP_ID],RawData[Score 2])</f>
        <v>1</v>
      </c>
      <c r="AM132">
        <f>_xlfn.XLOOKUP(FMP_Ranking[[#This Row],[FMP ID]],RawData[FMP_ID],RawData['# of Structures Removed from 1% Annual Chance FP])</f>
        <v>12</v>
      </c>
      <c r="AN132" t="str">
        <f>_xlfn.XLOOKUP(FMP_Ranking[[#This Row],[FMP ID]],RawData[FMP_ID],RawData[Flood Risk Reduction])</f>
        <v>Reduced risk to &lt;75% of structures in floodplain</v>
      </c>
      <c r="AO132">
        <f>_xlfn.XLOOKUP(FMP_Ranking[[#This Row],[FMP ID]],RawData[FMP_ID],RawData[[Score 3 ]])</f>
        <v>7</v>
      </c>
      <c r="AP132" s="250">
        <f>_xlfn.XLOOKUP(FMP_Ranking[[#This Row],[FMP ID]],RawData[FMP_ID],RawData['# of Structures with Reduced 1% Annual Chance Flood Risk])</f>
        <v>-138</v>
      </c>
      <c r="AQ132">
        <f>_xlfn.XLOOKUP(FMP_Ranking[[#This Row],[FMP ID]],RawData[FMP_ID],RawData[Pre-Project Damage $])</f>
        <v>0</v>
      </c>
      <c r="AR132">
        <f>_xlfn.XLOOKUP(FMP_Ranking[[#This Row],[FMP ID]],RawData[FMP_ID],RawData[Post-Project Damage $])</f>
        <v>0</v>
      </c>
      <c r="AS132">
        <f>_xlfn.XLOOKUP(FMP_Ranking[[#This Row],[FMP ID]],RawData[FMP_ID],RawData[Flood Damage Reduction])</f>
        <v>0</v>
      </c>
      <c r="AT132" s="252">
        <f>_xlfn.XLOOKUP(FMP_Ranking[[#This Row],[FMP ID]],RawData[FMP_ID],RawData[Score 4])</f>
        <v>0</v>
      </c>
      <c r="AU132">
        <f>_xlfn.XLOOKUP(FMP_Ranking[[#This Row],[FMP ID]],RawData[FMP_ID],RawData['# of Critical Faciliites Removed from 1% Annual Chance FP])</f>
        <v>0</v>
      </c>
      <c r="AV132" t="str">
        <f>_xlfn.XLOOKUP(FMP_Ranking[[#This Row],[FMP ID]],RawData[FMP_ID],RawData[Reduction in Critical Facilities Flood Risk])</f>
        <v>Reduced risk for 0 structures in floodplain</v>
      </c>
      <c r="AW132">
        <f>_xlfn.XLOOKUP(FMP_Ranking[[#This Row],[FMP ID]],RawData[FMP_ID],RawData[Score 5])</f>
        <v>0</v>
      </c>
      <c r="AX132" s="250">
        <f>_xlfn.XLOOKUP(FMP_Ranking[[#This Row],[FMP ID]],RawData[FMP_ID],RawData[Adjusted Injurt Risk (%)])</f>
        <v>136.5</v>
      </c>
      <c r="AY132">
        <f>_xlfn.XLOOKUP(FMP_Ranking[[#This Row],[FMP ID]],RawData[FMP_ID],RawData[Life and Safety Ranking (Injury/Loss of Life)2])</f>
        <v>0</v>
      </c>
      <c r="AZ132" s="252">
        <f>_xlfn.XLOOKUP(FMP_Ranking[[#This Row],[FMP ID]],RawData[FMP_ID],RawData[Score 6])</f>
        <v>0</v>
      </c>
      <c r="BA132">
        <f>_xlfn.XLOOKUP(FMP_Ranking[[#This Row],[FMP ID]],RawData[FMP_ID],RawData[Water Supply Benefit in Acre-Feet])</f>
        <v>0</v>
      </c>
      <c r="BB132">
        <f>_xlfn.XLOOKUP(FMP_Ranking[[#This Row],[FMP ID]],RawData[FMP_ID],RawData[SourceID])</f>
        <v>0</v>
      </c>
      <c r="BC132">
        <f>_xlfn.XLOOKUP(FMP_Ranking[[#This Row],[FMP ID]],RawData[FMP_ID],RawData[WMS_ID])</f>
        <v>0</v>
      </c>
      <c r="BD132" t="str">
        <f>_xlfn.XLOOKUP(FMP_Ranking[[#This Row],[FMP ID]],RawData[FMP_ID],RawData[Water Supply Yield Ranking])</f>
        <v>No impact on water supply</v>
      </c>
      <c r="BE132">
        <f>_xlfn.XLOOKUP(FMP_Ranking[[#This Row],[FMP ID]],RawData[FMP_ID],RawData[Score 7])</f>
        <v>0</v>
      </c>
      <c r="BF132" s="250">
        <f>_xlfn.XLOOKUP(FMP_Ranking[[#This Row],[FMP ID]],RawData[FMP_ID],RawData[SVI])</f>
        <v>0.39899998903274542</v>
      </c>
      <c r="BG132" t="str">
        <f>_xlfn.XLOOKUP(FMP_Ranking[[#This Row],[FMP ID]],RawData[FMP_ID],RawData[Social Vulnerability Ranking])</f>
        <v>SVI between 0.25-0.5 (low to moderate vulnerability)</v>
      </c>
      <c r="BH132" s="252">
        <f>_xlfn.XLOOKUP(FMP_Ranking[[#This Row],[FMP ID]],RawData[FMP_ID],RawData[Score 8])</f>
        <v>4</v>
      </c>
      <c r="BI132">
        <f>_xlfn.XLOOKUP(FMP_Ranking[[#This Row],[FMP ID]],RawData[FMP_ID],RawData[% Nature Based Solution by Cost])</f>
        <v>0</v>
      </c>
      <c r="BJ132">
        <f>_xlfn.XLOOKUP(FMP_Ranking[[#This Row],[FMP ID]],RawData[FMP_ID],RawData[Nature-Based Solutions Ranking])</f>
        <v>0</v>
      </c>
      <c r="BK132">
        <f>_xlfn.XLOOKUP(FMP_Ranking[[#This Row],[FMP ID]],RawData[FMP_ID],RawData[Score 9])</f>
        <v>0</v>
      </c>
      <c r="BL132" s="250" t="str">
        <f>_xlfn.XLOOKUP(FMP_Ranking[[#This Row],[FMP ID]],RawData[FMP_ID],RawData[Multiple Benefits Description])</f>
        <v>Social and quality of life</v>
      </c>
      <c r="BM132" t="str">
        <f>_xlfn.XLOOKUP(FMP_Ranking[[#This Row],[FMP ID]],RawData[FMP_ID],RawData[Multiple Benefit Ranking])</f>
        <v>Project delivers benefits in only 1 wider benefit category</v>
      </c>
      <c r="BN132" s="252">
        <f>_xlfn.XLOOKUP(FMP_Ranking[[#This Row],[FMP ID]],RawData[FMP_ID],RawData[Score 10])</f>
        <v>1</v>
      </c>
      <c r="BO132">
        <f>_xlfn.XLOOKUP(FMP_Ranking[[#This Row],[FMP ID]],RawData[FMP_ID],RawData[O&amp;M Cost (Annual)])</f>
        <v>0</v>
      </c>
      <c r="BP132">
        <f>_xlfn.XLOOKUP(FMP_Ranking[[#This Row],[FMP ID]],RawData[FMP_ID],RawData[Operations and Maintenance Ranking])</f>
        <v>0</v>
      </c>
      <c r="BQ132">
        <f>_xlfn.XLOOKUP(FMP_Ranking[[#This Row],[FMP ID]],RawData[FMP_ID],RawData[Score 11])</f>
        <v>0</v>
      </c>
      <c r="BR132" s="250" t="str">
        <f>_xlfn.XLOOKUP(FMP_Ranking[[#This Row],[FMP ID]],RawData[FMP_ID],RawData[Administrative, Regulatory and Other Obstacle Ranking])</f>
        <v>Project has a typical number of administrative, regulatory and limitations / requirements</v>
      </c>
      <c r="BS132" s="252">
        <f>_xlfn.XLOOKUP(FMP_Ranking[[#This Row],[FMP ID]],RawData[FMP_ID],RawData[Score 12])</f>
        <v>6</v>
      </c>
      <c r="BT132" t="str">
        <f>_xlfn.XLOOKUP(FMP_Ranking[[#This Row],[FMP ID]],RawData[FMP_ID],RawData[Environmental Benefit Ranking])</f>
        <v xml:space="preserve">Project will deliver a moderate level of environmental benefits (2-3 categories) </v>
      </c>
      <c r="BU132">
        <f>_xlfn.XLOOKUP(FMP_Ranking[[#This Row],[FMP ID]],RawData[FMP_ID],RawData[Score 13])</f>
        <v>6</v>
      </c>
      <c r="BV132" s="250" t="str">
        <f>_xlfn.XLOOKUP(FMP_Ranking[[#This Row],[FMP ID]],RawData[FMP_ID],RawData[Environmental Impact Ranking])</f>
        <v>Project has no adverse environmental impacts</v>
      </c>
      <c r="BW132" s="252">
        <f>_xlfn.XLOOKUP(FMP_Ranking[[#This Row],[FMP ID]],RawData[FMP_ID],RawData[Score 14])</f>
        <v>10</v>
      </c>
      <c r="BX132">
        <f>_xlfn.XLOOKUP(FMP_Ranking[[#This Row],[FMP ID]],RawData[FMP_ID],RawData[Traffic Count for LWC Project])</f>
        <v>0</v>
      </c>
      <c r="BY132"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132">
        <f>_xlfn.XLOOKUP(FMP_Ranking[[#This Row],[FMP ID]],RawData[FMP_ID],RawData[Score 15])</f>
        <v>10</v>
      </c>
      <c r="CA132" s="250"/>
      <c r="CB13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1.2194930904940564</v>
      </c>
      <c r="CC132" s="263">
        <f>_xlfn.RANK.EQ(FMP_Ranking[[#This Row],[Weighted Score Based on Normalized Reported Factors]],FMP_Ranking[Weighted Score Based on Normalized Reported Factors],0)</f>
        <v>107</v>
      </c>
      <c r="CD13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45</v>
      </c>
      <c r="CE13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5.25</v>
      </c>
      <c r="CF132">
        <f>_xlfn.RANK.EQ(FMP_Ranking[[#This Row],[Project Details Weighted Score]],FMP_Ranking[Project Details Weighted Score],0)</f>
        <v>130</v>
      </c>
      <c r="CG132" s="262">
        <f>FMP_Ranking[[#This Row],[Project Details Weighted Score]]+FMP_Ranking[[#This Row],[Weighted Score Based on Normalized Reported Factors]]</f>
        <v>6.4694930904940566</v>
      </c>
      <c r="CH132" s="245">
        <f>_xlfn.RANK.EQ(FMP_Ranking[[#This Row],[Total Score]],FMP_Ranking[Total Score],0)</f>
        <v>126</v>
      </c>
      <c r="CI13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1.2194930904940564</v>
      </c>
      <c r="CJ132" s="239"/>
      <c r="CK132" s="239"/>
      <c r="CT132"/>
    </row>
    <row r="133" spans="1:98" ht="12" customHeight="1" x14ac:dyDescent="0.25">
      <c r="A133" t="s">
        <v>737</v>
      </c>
      <c r="B133">
        <f>_xlfn.XLOOKUP(FMP_Ranking[[#This Row],[FMP ID]],RawData[FMP_ID],RawData[RFPG_NUM])</f>
        <v>6</v>
      </c>
      <c r="C133" t="str">
        <f>_xlfn.XLOOKUP(FMP_Ranking[[#This Row],[FMP ID]],RawData[FMP_ID],RawData[FMP_NAME])</f>
        <v xml:space="preserve">City of Alvin Unified Development Ordinance </v>
      </c>
      <c r="D133" t="str">
        <f>_xlfn.XLOOKUP(FMP_Ranking[[#This Row],[FMP ID]],RawData[FMP_ID],RawData[FMP_DESCR])</f>
        <v xml:space="preserve">A unified land development code combines all land use controls into a single document with a logical structure that is user friendly. Cost is time, data and preparation of a unified land development code. </v>
      </c>
      <c r="E133" s="247">
        <f>_xlfn.XLOOKUP(FMP_Ranking[[#This Row],[FMP ID]],RawData[FMP_ID],RawData[FMP_COST])</f>
        <v>100000</v>
      </c>
      <c r="F133" s="344" t="str">
        <f>_xlfn.XLOOKUP(FMP_Ranking[[#This Row],[FMP ID]],RawData[FMP_ID],RawData[EMER_NEED])</f>
        <v>No</v>
      </c>
      <c r="G133" s="252">
        <f>IF(FMP_Ranking[[#This Row],[Emergency Need Raw]]="Yes",10,0)</f>
        <v>0</v>
      </c>
      <c r="H133" s="245">
        <f>_xlfn.XLOOKUP(FMP_Ranking[[#This Row],[FMP ID]],RawData[FMP_ID],RawData[STRUCT_100])</f>
        <v>3445</v>
      </c>
      <c r="I133" s="245">
        <f>_xlfn.XLOOKUP(FMP_Ranking[[#This Row],[FMP ID]],RawData[FMP_ID],RawData[RES_STRUCT100])</f>
        <v>2605</v>
      </c>
      <c r="J133">
        <f>_xlfn.XLOOKUP(FMP_Ranking[[#This Row],[FMP ID]],RawData[FMP_ID],RawData[POP100])</f>
        <v>21569</v>
      </c>
      <c r="K133" s="245">
        <f>_xlfn.XLOOKUP(FMP_Ranking[[#This Row],[FMP ID]],RawData[FMP_ID],RawData[CRITFAC100])</f>
        <v>18</v>
      </c>
      <c r="L133">
        <f>_xlfn.XLOOKUP(FMP_Ranking[[#This Row],[FMP ID]],RawData[FMP_ID],RawData[LWC])</f>
        <v>0</v>
      </c>
      <c r="M133" s="245">
        <f>_xlfn.XLOOKUP(FMP_Ranking[[#This Row],[FMP ID]],RawData[FMP_ID],RawData[ROADCLS])</f>
        <v>0</v>
      </c>
      <c r="N133">
        <f>_xlfn.XLOOKUP(FMP_Ranking[[#This Row],[FMP ID]],RawData[FMP_ID],RawData[ROAD_MILES100])</f>
        <v>56.80682373046875</v>
      </c>
      <c r="O133" s="245">
        <f>_xlfn.XLOOKUP(FMP_Ranking[[#This Row],[FMP ID]],RawData[FMP_ID],RawData[FARMACRE100])</f>
        <v>0</v>
      </c>
      <c r="P133">
        <f>_xlfn.XLOOKUP(FMP_Ranking[[#This Row],[FMP ID]],RawData[FMP_ID],RawData[REDSTRUCT100])</f>
        <v>0</v>
      </c>
      <c r="Q133" s="245">
        <f>_xlfn.XLOOKUP(FMP_Ranking[[#This Row],[FMP ID]],RawData[FMP_ID],RawData[REMSTRC100])</f>
        <v>0</v>
      </c>
      <c r="R133" s="258">
        <f>IF(FMP_Ranking[[#This Row],[Structures 100 Raw]]=0,0,(IF(FMP_Ranking[[#This Row],[Removed Structures 100 Raw]]&gt;FMP_Ranking[[#This Row],[Structures 100 Raw]],100,FMP_Ranking[[#This Row],[Removed Structures 100 Raw]]/FMP_Ranking[[#This Row],[Structures 100 Raw]]*100)))</f>
        <v>0</v>
      </c>
      <c r="S133" s="245">
        <f>_xlfn.XLOOKUP(FMP_Ranking[[#This Row],[FMP ID]],RawData[FMP_ID],RawData[REMRESSTRC100])</f>
        <v>0</v>
      </c>
      <c r="T133" s="245">
        <f>_xlfn.XLOOKUP(FMP_Ranking[[#This Row],[FMP ID]],RawData[FMP_ID],RawData[REMPOP100])</f>
        <v>0</v>
      </c>
      <c r="U133">
        <f>_xlfn.XLOOKUP(FMP_Ranking[[#This Row],[FMP ID]],RawData[FMP_ID],RawData[REMCRITFAC100])</f>
        <v>0</v>
      </c>
      <c r="V133" s="245">
        <f>_xlfn.XLOOKUP(FMP_Ranking[[#This Row],[FMP ID]],RawData[FMP_ID],RawData[REMLWC100])</f>
        <v>0</v>
      </c>
      <c r="W133" s="245">
        <f>_xlfn.XLOOKUP(FMP_Ranking[[#This Row],[FMP ID]],RawData[FMP_ID],RawData[REMROADCLS])</f>
        <v>0</v>
      </c>
      <c r="X133">
        <f>_xlfn.XLOOKUP(FMP_Ranking[[#This Row],[FMP ID]],RawData[FMP_ID],RawData[REMRDLEN100])</f>
        <v>0</v>
      </c>
      <c r="Y133" s="245">
        <f>_xlfn.XLOOKUP(FMP_Ranking[[#This Row],[FMP ID]],RawData[FMP_ID],RawData[REMFRMACRE100])</f>
        <v>0</v>
      </c>
      <c r="Z133" s="255">
        <f>_xlfn.XLOOKUP(FMP_Ranking[[#This Row],[FMP ID]],RawData[FMP_ID],RawData[COSTSTRUCT])</f>
        <v>0</v>
      </c>
      <c r="AA133">
        <f>_xlfn.XLOOKUP(FMP_Ranking[[#This Row],[FMP ID]],RawData[FMP_ID],RawData[NATURE])</f>
        <v>0</v>
      </c>
      <c r="AB133" s="250">
        <f>_xlfn.XLOOKUP(FMP_Ranking[[#This Row],[FMP ID]],RawData[FMP_ID],RawData[BC_RATIO])</f>
        <v>5</v>
      </c>
      <c r="AC133">
        <f>IF(FMP_Ranking[[#This Row],[BCA Raw]]&gt;1,1,0)</f>
        <v>1</v>
      </c>
      <c r="AD133" s="250" t="str">
        <f>_xlfn.XLOOKUP(FMP_Ranking[[#This Row],[FMP ID]],RawData[FMP_ID],RawData[WATER_SUP])</f>
        <v>No</v>
      </c>
      <c r="AE133" s="257">
        <f>IF(FMP_Ranking[[#This Row],[Water Supply Raw]]="Yes",1,0)</f>
        <v>0</v>
      </c>
      <c r="AF133">
        <f>_xlfn.XLOOKUP(FMP_Ranking[[#This Row],[FMP ID]],RawData[FMP_ID],RawData[Average Flood Depth (100yr)])</f>
        <v>0</v>
      </c>
      <c r="AG133" s="346">
        <f>_xlfn.XLOOKUP(FMP_Ranking[[#This Row],[FMP ID]],RawData[FMP_ID],RawData[PREPROJLOS])</f>
        <v>0</v>
      </c>
      <c r="AH133">
        <f>_xlfn.XLOOKUP(FMP_Ranking[[#This Row],[FMP ID]],RawData[FMP_ID],RawData[Score 1])</f>
        <v>0</v>
      </c>
      <c r="AI133" s="250">
        <f>_xlfn.XLOOKUP(FMP_Ranking[[#This Row],[FMP ID]],RawData[FMP_ID],RawData[Community Population Served])</f>
        <v>1545492</v>
      </c>
      <c r="AJ133">
        <f>_xlfn.XLOOKUP(FMP_Ranking[[#This Row],[FMP ID]],RawData[FMP_ID],RawData[Flood Plain Population])</f>
        <v>21569</v>
      </c>
      <c r="AK133" s="346" t="str">
        <f>_xlfn.XLOOKUP(FMP_Ranking[[#This Row],[FMP ID]],RawData[FMP_ID],RawData[Severity Ranking: Community Need (% Population)])</f>
        <v>&lt;25% of project community affected</v>
      </c>
      <c r="AL133" s="252">
        <f>_xlfn.XLOOKUP(FMP_Ranking[[#This Row],[FMP ID]],RawData[FMP_ID],RawData[Score 2])</f>
        <v>1</v>
      </c>
      <c r="AM133">
        <f>_xlfn.XLOOKUP(FMP_Ranking[[#This Row],[FMP ID]],RawData[FMP_ID],RawData['# of Structures Removed from 1% Annual Chance FP])</f>
        <v>0</v>
      </c>
      <c r="AN133" t="str">
        <f>_xlfn.XLOOKUP(FMP_Ranking[[#This Row],[FMP ID]],RawData[FMP_ID],RawData[Flood Risk Reduction])</f>
        <v>Reduced risk to 0 structures in floodplain</v>
      </c>
      <c r="AO133">
        <f>_xlfn.XLOOKUP(FMP_Ranking[[#This Row],[FMP ID]],RawData[FMP_ID],RawData[[Score 3 ]])</f>
        <v>0</v>
      </c>
      <c r="AP133" s="250">
        <f>_xlfn.XLOOKUP(FMP_Ranking[[#This Row],[FMP ID]],RawData[FMP_ID],RawData['# of Structures with Reduced 1% Annual Chance Flood Risk])</f>
        <v>0</v>
      </c>
      <c r="AQ133">
        <f>_xlfn.XLOOKUP(FMP_Ranking[[#This Row],[FMP ID]],RawData[FMP_ID],RawData[Pre-Project Damage $])</f>
        <v>0</v>
      </c>
      <c r="AR133">
        <f>_xlfn.XLOOKUP(FMP_Ranking[[#This Row],[FMP ID]],RawData[FMP_ID],RawData[Post-Project Damage $])</f>
        <v>0</v>
      </c>
      <c r="AS133">
        <f>_xlfn.XLOOKUP(FMP_Ranking[[#This Row],[FMP ID]],RawData[FMP_ID],RawData[Flood Damage Reduction])</f>
        <v>0</v>
      </c>
      <c r="AT133" s="252">
        <f>_xlfn.XLOOKUP(FMP_Ranking[[#This Row],[FMP ID]],RawData[FMP_ID],RawData[Score 4])</f>
        <v>0</v>
      </c>
      <c r="AU133">
        <f>_xlfn.XLOOKUP(FMP_Ranking[[#This Row],[FMP ID]],RawData[FMP_ID],RawData['# of Critical Faciliites Removed from 1% Annual Chance FP])</f>
        <v>0</v>
      </c>
      <c r="AV133" t="str">
        <f>_xlfn.XLOOKUP(FMP_Ranking[[#This Row],[FMP ID]],RawData[FMP_ID],RawData[Reduction in Critical Facilities Flood Risk])</f>
        <v>Reduced risk for 0 structures in floodplain</v>
      </c>
      <c r="AW133">
        <f>_xlfn.XLOOKUP(FMP_Ranking[[#This Row],[FMP ID]],RawData[FMP_ID],RawData[Score 5])</f>
        <v>0</v>
      </c>
      <c r="AX133" s="250">
        <f>_xlfn.XLOOKUP(FMP_Ranking[[#This Row],[FMP ID]],RawData[FMP_ID],RawData[Adjusted Injurt Risk (%)])</f>
        <v>0</v>
      </c>
      <c r="AY133">
        <f>_xlfn.XLOOKUP(FMP_Ranking[[#This Row],[FMP ID]],RawData[FMP_ID],RawData[Life and Safety Ranking (Injury/Loss of Life)2])</f>
        <v>0</v>
      </c>
      <c r="AZ133" s="252">
        <f>_xlfn.XLOOKUP(FMP_Ranking[[#This Row],[FMP ID]],RawData[FMP_ID],RawData[Score 6])</f>
        <v>0</v>
      </c>
      <c r="BA133">
        <f>_xlfn.XLOOKUP(FMP_Ranking[[#This Row],[FMP ID]],RawData[FMP_ID],RawData[Water Supply Benefit in Acre-Feet])</f>
        <v>0</v>
      </c>
      <c r="BB133">
        <f>_xlfn.XLOOKUP(FMP_Ranking[[#This Row],[FMP ID]],RawData[FMP_ID],RawData[SourceID])</f>
        <v>0</v>
      </c>
      <c r="BC133">
        <f>_xlfn.XLOOKUP(FMP_Ranking[[#This Row],[FMP ID]],RawData[FMP_ID],RawData[WMS_ID])</f>
        <v>0</v>
      </c>
      <c r="BD133" t="str">
        <f>_xlfn.XLOOKUP(FMP_Ranking[[#This Row],[FMP ID]],RawData[FMP_ID],RawData[Water Supply Yield Ranking])</f>
        <v>No impact on water supply</v>
      </c>
      <c r="BE133">
        <f>_xlfn.XLOOKUP(FMP_Ranking[[#This Row],[FMP ID]],RawData[FMP_ID],RawData[Score 7])</f>
        <v>0</v>
      </c>
      <c r="BF133" s="250">
        <f>_xlfn.XLOOKUP(FMP_Ranking[[#This Row],[FMP ID]],RawData[FMP_ID],RawData[SVI])</f>
        <v>0.5052419900894165</v>
      </c>
      <c r="BG133" t="str">
        <f>_xlfn.XLOOKUP(FMP_Ranking[[#This Row],[FMP ID]],RawData[FMP_ID],RawData[Social Vulnerability Ranking])</f>
        <v>SVI between 0.5-0.75 (moderate to high vulnerability)</v>
      </c>
      <c r="BH133" s="252">
        <f>_xlfn.XLOOKUP(FMP_Ranking[[#This Row],[FMP ID]],RawData[FMP_ID],RawData[Score 8])</f>
        <v>7</v>
      </c>
      <c r="BI133">
        <f>_xlfn.XLOOKUP(FMP_Ranking[[#This Row],[FMP ID]],RawData[FMP_ID],RawData[% Nature Based Solution by Cost])</f>
        <v>0</v>
      </c>
      <c r="BJ133" t="str">
        <f>_xlfn.XLOOKUP(FMP_Ranking[[#This Row],[FMP ID]],RawData[FMP_ID],RawData[Nature-Based Solutions Ranking])</f>
        <v>&lt;25% of the project cost is nature-based</v>
      </c>
      <c r="BK133">
        <f>_xlfn.XLOOKUP(FMP_Ranking[[#This Row],[FMP ID]],RawData[FMP_ID],RawData[Score 9])</f>
        <v>1</v>
      </c>
      <c r="BL133" s="250" t="str">
        <f>_xlfn.XLOOKUP(FMP_Ranking[[#This Row],[FMP ID]],RawData[FMP_ID],RawData[Multiple Benefits Description])</f>
        <v>None</v>
      </c>
      <c r="BM133" t="str">
        <f>_xlfn.XLOOKUP(FMP_Ranking[[#This Row],[FMP ID]],RawData[FMP_ID],RawData[Multiple Benefit Ranking])</f>
        <v>Project does not deliver any wider benefits</v>
      </c>
      <c r="BN133" s="252">
        <f>_xlfn.XLOOKUP(FMP_Ranking[[#This Row],[FMP ID]],RawData[FMP_ID],RawData[Score 10])</f>
        <v>0</v>
      </c>
      <c r="BO133">
        <f>_xlfn.XLOOKUP(FMP_Ranking[[#This Row],[FMP ID]],RawData[FMP_ID],RawData[O&amp;M Cost (Annual)])</f>
        <v>0</v>
      </c>
      <c r="BP133" t="str">
        <f>_xlfn.XLOOKUP(FMP_Ranking[[#This Row],[FMP ID]],RawData[FMP_ID],RawData[Operations and Maintenance Ranking])</f>
        <v>Project will not require any ongoing operation and maintenance (low);</v>
      </c>
      <c r="BQ133">
        <f>_xlfn.XLOOKUP(FMP_Ranking[[#This Row],[FMP ID]],RawData[FMP_ID],RawData[Score 11])</f>
        <v>10</v>
      </c>
      <c r="BR133" s="250" t="str">
        <f>_xlfn.XLOOKUP(FMP_Ranking[[#This Row],[FMP ID]],RawData[FMP_ID],RawData[Administrative, Regulatory and Other Obstacle Ranking])</f>
        <v>Project has a high number of administrative, regulatory and limitations / requirements</v>
      </c>
      <c r="BS133" s="252">
        <f>_xlfn.XLOOKUP(FMP_Ranking[[#This Row],[FMP ID]],RawData[FMP_ID],RawData[Score 12])</f>
        <v>2</v>
      </c>
      <c r="BT133" t="str">
        <f>_xlfn.XLOOKUP(FMP_Ranking[[#This Row],[FMP ID]],RawData[FMP_ID],RawData[Environmental Benefit Ranking])</f>
        <v>Project does not provide any environmental benefits</v>
      </c>
      <c r="BU133">
        <f>_xlfn.XLOOKUP(FMP_Ranking[[#This Row],[FMP ID]],RawData[FMP_ID],RawData[Score 13])</f>
        <v>0</v>
      </c>
      <c r="BV133" s="250" t="str">
        <f>_xlfn.XLOOKUP(FMP_Ranking[[#This Row],[FMP ID]],RawData[FMP_ID],RawData[Environmental Impact Ranking])</f>
        <v>Project has no adverse environmental impacts</v>
      </c>
      <c r="BW133" s="252">
        <f>_xlfn.XLOOKUP(FMP_Ranking[[#This Row],[FMP ID]],RawData[FMP_ID],RawData[Score 14])</f>
        <v>10</v>
      </c>
      <c r="BX133">
        <f>_xlfn.XLOOKUP(FMP_Ranking[[#This Row],[FMP ID]],RawData[FMP_ID],RawData[Traffic Count for LWC Project])</f>
        <v>0</v>
      </c>
      <c r="BY133"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33">
        <f>_xlfn.XLOOKUP(FMP_Ranking[[#This Row],[FMP ID]],RawData[FMP_ID],RawData[Score 15])</f>
        <v>4</v>
      </c>
      <c r="CA133" s="250"/>
      <c r="CB133"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C133" s="263">
        <f>_xlfn.RANK.EQ(FMP_Ranking[[#This Row],[Weighted Score Based on Normalized Reported Factors]],FMP_Ranking[Weighted Score Based on Normalized Reported Factors],0)</f>
        <v>110</v>
      </c>
      <c r="CD133"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35</v>
      </c>
      <c r="CE133"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5.25</v>
      </c>
      <c r="CF133">
        <f>_xlfn.RANK.EQ(FMP_Ranking[[#This Row],[Project Details Weighted Score]],FMP_Ranking[Project Details Weighted Score],0)</f>
        <v>130</v>
      </c>
      <c r="CG133" s="262">
        <f>FMP_Ranking[[#This Row],[Project Details Weighted Score]]+FMP_Ranking[[#This Row],[Weighted Score Based on Normalized Reported Factors]]</f>
        <v>6.3650758213615735</v>
      </c>
      <c r="CH133" s="245">
        <f>_xlfn.RANK.EQ(FMP_Ranking[[#This Row],[Total Score]],FMP_Ranking[Total Score],0)</f>
        <v>127</v>
      </c>
      <c r="CI133"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J133" s="239"/>
      <c r="CK133" s="239"/>
      <c r="CT133"/>
    </row>
    <row r="134" spans="1:98" ht="12" customHeight="1" x14ac:dyDescent="0.25">
      <c r="A134" t="s">
        <v>686</v>
      </c>
      <c r="B134">
        <f>_xlfn.XLOOKUP(FMP_Ranking[[#This Row],[FMP ID]],RawData[FMP_ID],RawData[RFPG_NUM])</f>
        <v>6</v>
      </c>
      <c r="C134" t="str">
        <f>_xlfn.XLOOKUP(FMP_Ranking[[#This Row],[FMP ID]],RawData[FMP_ID],RawData[FMP_NAME])</f>
        <v>City of Hitcock - Improve Regulations and Permit Requirements</v>
      </c>
      <c r="D134" t="str">
        <f>_xlfn.XLOOKUP(FMP_Ranking[[#This Row],[FMP ID]],RawData[FMP_ID],RawData[FMP_DESCR])</f>
        <v>Improve regulations and permit requirements to promote hazard mitigation strategies.</v>
      </c>
      <c r="E134" s="247">
        <f>_xlfn.XLOOKUP(FMP_Ranking[[#This Row],[FMP ID]],RawData[FMP_ID],RawData[FMP_COST])</f>
        <v>109000</v>
      </c>
      <c r="F134" s="344" t="str">
        <f>_xlfn.XLOOKUP(FMP_Ranking[[#This Row],[FMP ID]],RawData[FMP_ID],RawData[EMER_NEED])</f>
        <v>No</v>
      </c>
      <c r="G134" s="252">
        <f>IF(FMP_Ranking[[#This Row],[Emergency Need Raw]]="Yes",10,0)</f>
        <v>0</v>
      </c>
      <c r="H134" s="245">
        <f>_xlfn.XLOOKUP(FMP_Ranking[[#This Row],[FMP ID]],RawData[FMP_ID],RawData[STRUCT_100])</f>
        <v>2655</v>
      </c>
      <c r="I134" s="245">
        <f>_xlfn.XLOOKUP(FMP_Ranking[[#This Row],[FMP ID]],RawData[FMP_ID],RawData[RES_STRUCT100])</f>
        <v>2270</v>
      </c>
      <c r="J134">
        <f>_xlfn.XLOOKUP(FMP_Ranking[[#This Row],[FMP ID]],RawData[FMP_ID],RawData[POP100])</f>
        <v>6415</v>
      </c>
      <c r="K134" s="245">
        <f>_xlfn.XLOOKUP(FMP_Ranking[[#This Row],[FMP ID]],RawData[FMP_ID],RawData[CRITFAC100])</f>
        <v>12</v>
      </c>
      <c r="L134">
        <f>_xlfn.XLOOKUP(FMP_Ranking[[#This Row],[FMP ID]],RawData[FMP_ID],RawData[LWC])</f>
        <v>0</v>
      </c>
      <c r="M134" s="245">
        <f>_xlfn.XLOOKUP(FMP_Ranking[[#This Row],[FMP ID]],RawData[FMP_ID],RawData[ROADCLS])</f>
        <v>0</v>
      </c>
      <c r="N134">
        <f>_xlfn.XLOOKUP(FMP_Ranking[[#This Row],[FMP ID]],RawData[FMP_ID],RawData[ROAD_MILES100])</f>
        <v>72.513603210449219</v>
      </c>
      <c r="O134" s="245">
        <f>_xlfn.XLOOKUP(FMP_Ranking[[#This Row],[FMP ID]],RawData[FMP_ID],RawData[FARMACRE100])</f>
        <v>0</v>
      </c>
      <c r="P134">
        <f>_xlfn.XLOOKUP(FMP_Ranking[[#This Row],[FMP ID]],RawData[FMP_ID],RawData[REDSTRUCT100])</f>
        <v>0</v>
      </c>
      <c r="Q134" s="245">
        <f>_xlfn.XLOOKUP(FMP_Ranking[[#This Row],[FMP ID]],RawData[FMP_ID],RawData[REMSTRC100])</f>
        <v>0</v>
      </c>
      <c r="R134" s="258">
        <f>IF(FMP_Ranking[[#This Row],[Structures 100 Raw]]=0,0,(IF(FMP_Ranking[[#This Row],[Removed Structures 100 Raw]]&gt;FMP_Ranking[[#This Row],[Structures 100 Raw]],100,FMP_Ranking[[#This Row],[Removed Structures 100 Raw]]/FMP_Ranking[[#This Row],[Structures 100 Raw]]*100)))</f>
        <v>0</v>
      </c>
      <c r="S134" s="245">
        <f>_xlfn.XLOOKUP(FMP_Ranking[[#This Row],[FMP ID]],RawData[FMP_ID],RawData[REMRESSTRC100])</f>
        <v>0</v>
      </c>
      <c r="T134" s="245">
        <f>_xlfn.XLOOKUP(FMP_Ranking[[#This Row],[FMP ID]],RawData[FMP_ID],RawData[REMPOP100])</f>
        <v>0</v>
      </c>
      <c r="U134">
        <f>_xlfn.XLOOKUP(FMP_Ranking[[#This Row],[FMP ID]],RawData[FMP_ID],RawData[REMCRITFAC100])</f>
        <v>0</v>
      </c>
      <c r="V134" s="245">
        <f>_xlfn.XLOOKUP(FMP_Ranking[[#This Row],[FMP ID]],RawData[FMP_ID],RawData[REMLWC100])</f>
        <v>0</v>
      </c>
      <c r="W134" s="245">
        <f>_xlfn.XLOOKUP(FMP_Ranking[[#This Row],[FMP ID]],RawData[FMP_ID],RawData[REMROADCLS])</f>
        <v>0</v>
      </c>
      <c r="X134">
        <f>_xlfn.XLOOKUP(FMP_Ranking[[#This Row],[FMP ID]],RawData[FMP_ID],RawData[REMRDLEN100])</f>
        <v>0</v>
      </c>
      <c r="Y134" s="245">
        <f>_xlfn.XLOOKUP(FMP_Ranking[[#This Row],[FMP ID]],RawData[FMP_ID],RawData[REMFRMACRE100])</f>
        <v>0</v>
      </c>
      <c r="Z134" s="255">
        <f>_xlfn.XLOOKUP(FMP_Ranking[[#This Row],[FMP ID]],RawData[FMP_ID],RawData[COSTSTRUCT])</f>
        <v>0</v>
      </c>
      <c r="AA134">
        <f>_xlfn.XLOOKUP(FMP_Ranking[[#This Row],[FMP ID]],RawData[FMP_ID],RawData[NATURE])</f>
        <v>0</v>
      </c>
      <c r="AB134" s="250">
        <f>_xlfn.XLOOKUP(FMP_Ranking[[#This Row],[FMP ID]],RawData[FMP_ID],RawData[BC_RATIO])</f>
        <v>5</v>
      </c>
      <c r="AC134">
        <f>IF(FMP_Ranking[[#This Row],[BCA Raw]]&gt;1,1,0)</f>
        <v>1</v>
      </c>
      <c r="AD134" s="250" t="str">
        <f>_xlfn.XLOOKUP(FMP_Ranking[[#This Row],[FMP ID]],RawData[FMP_ID],RawData[WATER_SUP])</f>
        <v>No</v>
      </c>
      <c r="AE134" s="257">
        <f>IF(FMP_Ranking[[#This Row],[Water Supply Raw]]="Yes",1,0)</f>
        <v>0</v>
      </c>
      <c r="AF134">
        <f>_xlfn.XLOOKUP(FMP_Ranking[[#This Row],[FMP ID]],RawData[FMP_ID],RawData[Average Flood Depth (100yr)])</f>
        <v>0</v>
      </c>
      <c r="AG134" s="346">
        <f>_xlfn.XLOOKUP(FMP_Ranking[[#This Row],[FMP ID]],RawData[FMP_ID],RawData[PREPROJLOS])</f>
        <v>0</v>
      </c>
      <c r="AH134">
        <f>_xlfn.XLOOKUP(FMP_Ranking[[#This Row],[FMP ID]],RawData[FMP_ID],RawData[Score 1])</f>
        <v>0</v>
      </c>
      <c r="AI134" s="250">
        <f>_xlfn.XLOOKUP(FMP_Ranking[[#This Row],[FMP ID]],RawData[FMP_ID],RawData[Community Population Served])</f>
        <v>722713</v>
      </c>
      <c r="AJ134">
        <f>_xlfn.XLOOKUP(FMP_Ranking[[#This Row],[FMP ID]],RawData[FMP_ID],RawData[Flood Plain Population])</f>
        <v>6415</v>
      </c>
      <c r="AK134" s="346" t="str">
        <f>_xlfn.XLOOKUP(FMP_Ranking[[#This Row],[FMP ID]],RawData[FMP_ID],RawData[Severity Ranking: Community Need (% Population)])</f>
        <v>&lt;25% of project community affected</v>
      </c>
      <c r="AL134" s="252">
        <f>_xlfn.XLOOKUP(FMP_Ranking[[#This Row],[FMP ID]],RawData[FMP_ID],RawData[Score 2])</f>
        <v>1</v>
      </c>
      <c r="AM134">
        <f>_xlfn.XLOOKUP(FMP_Ranking[[#This Row],[FMP ID]],RawData[FMP_ID],RawData['# of Structures Removed from 1% Annual Chance FP])</f>
        <v>0</v>
      </c>
      <c r="AN134" t="str">
        <f>_xlfn.XLOOKUP(FMP_Ranking[[#This Row],[FMP ID]],RawData[FMP_ID],RawData[Flood Risk Reduction])</f>
        <v>Reduced risk to 0 structures in floodplain</v>
      </c>
      <c r="AO134">
        <f>_xlfn.XLOOKUP(FMP_Ranking[[#This Row],[FMP ID]],RawData[FMP_ID],RawData[[Score 3 ]])</f>
        <v>0</v>
      </c>
      <c r="AP134" s="250">
        <f>_xlfn.XLOOKUP(FMP_Ranking[[#This Row],[FMP ID]],RawData[FMP_ID],RawData['# of Structures with Reduced 1% Annual Chance Flood Risk])</f>
        <v>0</v>
      </c>
      <c r="AQ134">
        <f>_xlfn.XLOOKUP(FMP_Ranking[[#This Row],[FMP ID]],RawData[FMP_ID],RawData[Pre-Project Damage $])</f>
        <v>0</v>
      </c>
      <c r="AR134">
        <f>_xlfn.XLOOKUP(FMP_Ranking[[#This Row],[FMP ID]],RawData[FMP_ID],RawData[Post-Project Damage $])</f>
        <v>0</v>
      </c>
      <c r="AS134">
        <f>_xlfn.XLOOKUP(FMP_Ranking[[#This Row],[FMP ID]],RawData[FMP_ID],RawData[Flood Damage Reduction])</f>
        <v>0</v>
      </c>
      <c r="AT134" s="252">
        <f>_xlfn.XLOOKUP(FMP_Ranking[[#This Row],[FMP ID]],RawData[FMP_ID],RawData[Score 4])</f>
        <v>0</v>
      </c>
      <c r="AU134">
        <f>_xlfn.XLOOKUP(FMP_Ranking[[#This Row],[FMP ID]],RawData[FMP_ID],RawData['# of Critical Faciliites Removed from 1% Annual Chance FP])</f>
        <v>0</v>
      </c>
      <c r="AV134" t="str">
        <f>_xlfn.XLOOKUP(FMP_Ranking[[#This Row],[FMP ID]],RawData[FMP_ID],RawData[Reduction in Critical Facilities Flood Risk])</f>
        <v>Reduced risk for 0 structures in floodplain</v>
      </c>
      <c r="AW134">
        <f>_xlfn.XLOOKUP(FMP_Ranking[[#This Row],[FMP ID]],RawData[FMP_ID],RawData[Score 5])</f>
        <v>0</v>
      </c>
      <c r="AX134" s="250">
        <f>_xlfn.XLOOKUP(FMP_Ranking[[#This Row],[FMP ID]],RawData[FMP_ID],RawData[Adjusted Injurt Risk (%)])</f>
        <v>0</v>
      </c>
      <c r="AY134">
        <f>_xlfn.XLOOKUP(FMP_Ranking[[#This Row],[FMP ID]],RawData[FMP_ID],RawData[Life and Safety Ranking (Injury/Loss of Life)2])</f>
        <v>0</v>
      </c>
      <c r="AZ134" s="252">
        <f>_xlfn.XLOOKUP(FMP_Ranking[[#This Row],[FMP ID]],RawData[FMP_ID],RawData[Score 6])</f>
        <v>0</v>
      </c>
      <c r="BA134">
        <f>_xlfn.XLOOKUP(FMP_Ranking[[#This Row],[FMP ID]],RawData[FMP_ID],RawData[Water Supply Benefit in Acre-Feet])</f>
        <v>0</v>
      </c>
      <c r="BB134">
        <f>_xlfn.XLOOKUP(FMP_Ranking[[#This Row],[FMP ID]],RawData[FMP_ID],RawData[SourceID])</f>
        <v>0</v>
      </c>
      <c r="BC134">
        <f>_xlfn.XLOOKUP(FMP_Ranking[[#This Row],[FMP ID]],RawData[FMP_ID],RawData[WMS_ID])</f>
        <v>0</v>
      </c>
      <c r="BD134" t="str">
        <f>_xlfn.XLOOKUP(FMP_Ranking[[#This Row],[FMP ID]],RawData[FMP_ID],RawData[Water Supply Yield Ranking])</f>
        <v>No impact on water supply</v>
      </c>
      <c r="BE134">
        <f>_xlfn.XLOOKUP(FMP_Ranking[[#This Row],[FMP ID]],RawData[FMP_ID],RawData[Score 7])</f>
        <v>0</v>
      </c>
      <c r="BF134" s="250">
        <f>_xlfn.XLOOKUP(FMP_Ranking[[#This Row],[FMP ID]],RawData[FMP_ID],RawData[SVI])</f>
        <v>0.54637801647186279</v>
      </c>
      <c r="BG134" t="str">
        <f>_xlfn.XLOOKUP(FMP_Ranking[[#This Row],[FMP ID]],RawData[FMP_ID],RawData[Social Vulnerability Ranking])</f>
        <v>SVI between 0.5-0.75 (moderate to high vulnerability)</v>
      </c>
      <c r="BH134" s="252">
        <f>_xlfn.XLOOKUP(FMP_Ranking[[#This Row],[FMP ID]],RawData[FMP_ID],RawData[Score 8])</f>
        <v>7</v>
      </c>
      <c r="BI134">
        <f>_xlfn.XLOOKUP(FMP_Ranking[[#This Row],[FMP ID]],RawData[FMP_ID],RawData[% Nature Based Solution by Cost])</f>
        <v>0</v>
      </c>
      <c r="BJ134" t="str">
        <f>_xlfn.XLOOKUP(FMP_Ranking[[#This Row],[FMP ID]],RawData[FMP_ID],RawData[Nature-Based Solutions Ranking])</f>
        <v>&lt;25% of the project cost is nature-based</v>
      </c>
      <c r="BK134">
        <f>_xlfn.XLOOKUP(FMP_Ranking[[#This Row],[FMP ID]],RawData[FMP_ID],RawData[Score 9])</f>
        <v>1</v>
      </c>
      <c r="BL134" s="250" t="str">
        <f>_xlfn.XLOOKUP(FMP_Ranking[[#This Row],[FMP ID]],RawData[FMP_ID],RawData[Multiple Benefits Description])</f>
        <v>None</v>
      </c>
      <c r="BM134" t="str">
        <f>_xlfn.XLOOKUP(FMP_Ranking[[#This Row],[FMP ID]],RawData[FMP_ID],RawData[Multiple Benefit Ranking])</f>
        <v>Project does not deliver any wider benefits</v>
      </c>
      <c r="BN134" s="252">
        <f>_xlfn.XLOOKUP(FMP_Ranking[[#This Row],[FMP ID]],RawData[FMP_ID],RawData[Score 10])</f>
        <v>0</v>
      </c>
      <c r="BO134">
        <f>_xlfn.XLOOKUP(FMP_Ranking[[#This Row],[FMP ID]],RawData[FMP_ID],RawData[O&amp;M Cost (Annual)])</f>
        <v>0</v>
      </c>
      <c r="BP134" t="str">
        <f>_xlfn.XLOOKUP(FMP_Ranking[[#This Row],[FMP ID]],RawData[FMP_ID],RawData[Operations and Maintenance Ranking])</f>
        <v>Project will not require any ongoing operation and maintenance (low);</v>
      </c>
      <c r="BQ134">
        <f>_xlfn.XLOOKUP(FMP_Ranking[[#This Row],[FMP ID]],RawData[FMP_ID],RawData[Score 11])</f>
        <v>10</v>
      </c>
      <c r="BR134" s="250" t="str">
        <f>_xlfn.XLOOKUP(FMP_Ranking[[#This Row],[FMP ID]],RawData[FMP_ID],RawData[Administrative, Regulatory and Other Obstacle Ranking])</f>
        <v>Project has a high number of administrative, regulatory and limitations / requirements</v>
      </c>
      <c r="BS134" s="252">
        <f>_xlfn.XLOOKUP(FMP_Ranking[[#This Row],[FMP ID]],RawData[FMP_ID],RawData[Score 12])</f>
        <v>2</v>
      </c>
      <c r="BT134" t="str">
        <f>_xlfn.XLOOKUP(FMP_Ranking[[#This Row],[FMP ID]],RawData[FMP_ID],RawData[Environmental Benefit Ranking])</f>
        <v>Project does not provide any environmental benefits</v>
      </c>
      <c r="BU134">
        <f>_xlfn.XLOOKUP(FMP_Ranking[[#This Row],[FMP ID]],RawData[FMP_ID],RawData[Score 13])</f>
        <v>0</v>
      </c>
      <c r="BV134" s="250" t="str">
        <f>_xlfn.XLOOKUP(FMP_Ranking[[#This Row],[FMP ID]],RawData[FMP_ID],RawData[Environmental Impact Ranking])</f>
        <v>Project has no adverse environmental impacts</v>
      </c>
      <c r="BW134" s="252">
        <f>_xlfn.XLOOKUP(FMP_Ranking[[#This Row],[FMP ID]],RawData[FMP_ID],RawData[Score 14])</f>
        <v>10</v>
      </c>
      <c r="BX134">
        <f>_xlfn.XLOOKUP(FMP_Ranking[[#This Row],[FMP ID]],RawData[FMP_ID],RawData[Traffic Count for LWC Project])</f>
        <v>0</v>
      </c>
      <c r="BY134"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34">
        <f>_xlfn.XLOOKUP(FMP_Ranking[[#This Row],[FMP ID]],RawData[FMP_ID],RawData[Score 15])</f>
        <v>4</v>
      </c>
      <c r="CA134" s="250"/>
      <c r="CB134"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C134" s="263">
        <f>_xlfn.RANK.EQ(FMP_Ranking[[#This Row],[Weighted Score Based on Normalized Reported Factors]],FMP_Ranking[Weighted Score Based on Normalized Reported Factors],0)</f>
        <v>110</v>
      </c>
      <c r="CD134"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35</v>
      </c>
      <c r="CE134"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5.25</v>
      </c>
      <c r="CF134">
        <f>_xlfn.RANK.EQ(FMP_Ranking[[#This Row],[Project Details Weighted Score]],FMP_Ranking[Project Details Weighted Score],0)</f>
        <v>130</v>
      </c>
      <c r="CG134" s="262">
        <f>FMP_Ranking[[#This Row],[Project Details Weighted Score]]+FMP_Ranking[[#This Row],[Weighted Score Based on Normalized Reported Factors]]</f>
        <v>6.3650758213615735</v>
      </c>
      <c r="CH134" s="245">
        <f>_xlfn.RANK.EQ(FMP_Ranking[[#This Row],[Total Score]],FMP_Ranking[Total Score],0)</f>
        <v>127</v>
      </c>
      <c r="CI134"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J134" s="239"/>
      <c r="CK134" s="239"/>
      <c r="CT134"/>
    </row>
    <row r="135" spans="1:98" ht="12" customHeight="1" x14ac:dyDescent="0.25">
      <c r="A135" t="s">
        <v>710</v>
      </c>
      <c r="B135">
        <f>_xlfn.XLOOKUP(FMP_Ranking[[#This Row],[FMP ID]],RawData[FMP_ID],RawData[RFPG_NUM])</f>
        <v>6</v>
      </c>
      <c r="C135" t="str">
        <f>_xlfn.XLOOKUP(FMP_Ranking[[#This Row],[FMP ID]],RawData[FMP_ID],RawData[FMP_NAME])</f>
        <v>City of La Marque - Improve Regulations and Permit Requirements</v>
      </c>
      <c r="D135" t="str">
        <f>_xlfn.XLOOKUP(FMP_Ranking[[#This Row],[FMP ID]],RawData[FMP_ID],RawData[FMP_DESCR])</f>
        <v>Improve regulations and permit requirements to promote hazard mitigation strategies.</v>
      </c>
      <c r="E135" s="247">
        <f>_xlfn.XLOOKUP(FMP_Ranking[[#This Row],[FMP ID]],RawData[FMP_ID],RawData[FMP_COST])</f>
        <v>109000</v>
      </c>
      <c r="F135" s="344" t="str">
        <f>_xlfn.XLOOKUP(FMP_Ranking[[#This Row],[FMP ID]],RawData[FMP_ID],RawData[EMER_NEED])</f>
        <v>No</v>
      </c>
      <c r="G135" s="252">
        <f>IF(FMP_Ranking[[#This Row],[Emergency Need Raw]]="Yes",10,0)</f>
        <v>0</v>
      </c>
      <c r="H135" s="245">
        <f>_xlfn.XLOOKUP(FMP_Ranking[[#This Row],[FMP ID]],RawData[FMP_ID],RawData[STRUCT_100])</f>
        <v>829</v>
      </c>
      <c r="I135" s="245">
        <f>_xlfn.XLOOKUP(FMP_Ranking[[#This Row],[FMP ID]],RawData[FMP_ID],RawData[RES_STRUCT100])</f>
        <v>767</v>
      </c>
      <c r="J135">
        <f>_xlfn.XLOOKUP(FMP_Ranking[[#This Row],[FMP ID]],RawData[FMP_ID],RawData[POP100])</f>
        <v>1612</v>
      </c>
      <c r="K135" s="245">
        <f>_xlfn.XLOOKUP(FMP_Ranking[[#This Row],[FMP ID]],RawData[FMP_ID],RawData[CRITFAC100])</f>
        <v>8</v>
      </c>
      <c r="L135">
        <f>_xlfn.XLOOKUP(FMP_Ranking[[#This Row],[FMP ID]],RawData[FMP_ID],RawData[LWC])</f>
        <v>1</v>
      </c>
      <c r="M135" s="245">
        <f>_xlfn.XLOOKUP(FMP_Ranking[[#This Row],[FMP ID]],RawData[FMP_ID],RawData[ROADCLS])</f>
        <v>1</v>
      </c>
      <c r="N135">
        <f>_xlfn.XLOOKUP(FMP_Ranking[[#This Row],[FMP ID]],RawData[FMP_ID],RawData[ROAD_MILES100])</f>
        <v>31.114070892333981</v>
      </c>
      <c r="O135" s="245">
        <f>_xlfn.XLOOKUP(FMP_Ranking[[#This Row],[FMP ID]],RawData[FMP_ID],RawData[FARMACRE100])</f>
        <v>0</v>
      </c>
      <c r="P135">
        <f>_xlfn.XLOOKUP(FMP_Ranking[[#This Row],[FMP ID]],RawData[FMP_ID],RawData[REDSTRUCT100])</f>
        <v>0</v>
      </c>
      <c r="Q135" s="245">
        <f>_xlfn.XLOOKUP(FMP_Ranking[[#This Row],[FMP ID]],RawData[FMP_ID],RawData[REMSTRC100])</f>
        <v>0</v>
      </c>
      <c r="R135" s="258">
        <f>IF(FMP_Ranking[[#This Row],[Structures 100 Raw]]=0,0,(IF(FMP_Ranking[[#This Row],[Removed Structures 100 Raw]]&gt;FMP_Ranking[[#This Row],[Structures 100 Raw]],100,FMP_Ranking[[#This Row],[Removed Structures 100 Raw]]/FMP_Ranking[[#This Row],[Structures 100 Raw]]*100)))</f>
        <v>0</v>
      </c>
      <c r="S135" s="245">
        <f>_xlfn.XLOOKUP(FMP_Ranking[[#This Row],[FMP ID]],RawData[FMP_ID],RawData[REMRESSTRC100])</f>
        <v>0</v>
      </c>
      <c r="T135" s="245">
        <f>_xlfn.XLOOKUP(FMP_Ranking[[#This Row],[FMP ID]],RawData[FMP_ID],RawData[REMPOP100])</f>
        <v>0</v>
      </c>
      <c r="U135">
        <f>_xlfn.XLOOKUP(FMP_Ranking[[#This Row],[FMP ID]],RawData[FMP_ID],RawData[REMCRITFAC100])</f>
        <v>0</v>
      </c>
      <c r="V135" s="245">
        <f>_xlfn.XLOOKUP(FMP_Ranking[[#This Row],[FMP ID]],RawData[FMP_ID],RawData[REMLWC100])</f>
        <v>0</v>
      </c>
      <c r="W135" s="245">
        <f>_xlfn.XLOOKUP(FMP_Ranking[[#This Row],[FMP ID]],RawData[FMP_ID],RawData[REMROADCLS])</f>
        <v>0</v>
      </c>
      <c r="X135">
        <f>_xlfn.XLOOKUP(FMP_Ranking[[#This Row],[FMP ID]],RawData[FMP_ID],RawData[REMRDLEN100])</f>
        <v>0</v>
      </c>
      <c r="Y135" s="245">
        <f>_xlfn.XLOOKUP(FMP_Ranking[[#This Row],[FMP ID]],RawData[FMP_ID],RawData[REMFRMACRE100])</f>
        <v>0</v>
      </c>
      <c r="Z135" s="255">
        <f>_xlfn.XLOOKUP(FMP_Ranking[[#This Row],[FMP ID]],RawData[FMP_ID],RawData[COSTSTRUCT])</f>
        <v>0</v>
      </c>
      <c r="AA135">
        <f>_xlfn.XLOOKUP(FMP_Ranking[[#This Row],[FMP ID]],RawData[FMP_ID],RawData[NATURE])</f>
        <v>0</v>
      </c>
      <c r="AB135" s="250">
        <f>_xlfn.XLOOKUP(FMP_Ranking[[#This Row],[FMP ID]],RawData[FMP_ID],RawData[BC_RATIO])</f>
        <v>5</v>
      </c>
      <c r="AC135">
        <f>IF(FMP_Ranking[[#This Row],[BCA Raw]]&gt;1,1,0)</f>
        <v>1</v>
      </c>
      <c r="AD135" s="250" t="str">
        <f>_xlfn.XLOOKUP(FMP_Ranking[[#This Row],[FMP ID]],RawData[FMP_ID],RawData[WATER_SUP])</f>
        <v>No</v>
      </c>
      <c r="AE135" s="257">
        <f>IF(FMP_Ranking[[#This Row],[Water Supply Raw]]="Yes",1,0)</f>
        <v>0</v>
      </c>
      <c r="AF135">
        <f>_xlfn.XLOOKUP(FMP_Ranking[[#This Row],[FMP ID]],RawData[FMP_ID],RawData[Average Flood Depth (100yr)])</f>
        <v>0</v>
      </c>
      <c r="AG135" s="346">
        <f>_xlfn.XLOOKUP(FMP_Ranking[[#This Row],[FMP ID]],RawData[FMP_ID],RawData[PREPROJLOS])</f>
        <v>0</v>
      </c>
      <c r="AH135">
        <f>_xlfn.XLOOKUP(FMP_Ranking[[#This Row],[FMP ID]],RawData[FMP_ID],RawData[Score 1])</f>
        <v>0</v>
      </c>
      <c r="AI135" s="250">
        <f>_xlfn.XLOOKUP(FMP_Ranking[[#This Row],[FMP ID]],RawData[FMP_ID],RawData[Community Population Served])</f>
        <v>350682</v>
      </c>
      <c r="AJ135">
        <f>_xlfn.XLOOKUP(FMP_Ranking[[#This Row],[FMP ID]],RawData[FMP_ID],RawData[Flood Plain Population])</f>
        <v>1612</v>
      </c>
      <c r="AK135" s="346" t="str">
        <f>_xlfn.XLOOKUP(FMP_Ranking[[#This Row],[FMP ID]],RawData[FMP_ID],RawData[Severity Ranking: Community Need (% Population)])</f>
        <v>&lt;25% of project community affected</v>
      </c>
      <c r="AL135" s="252">
        <f>_xlfn.XLOOKUP(FMP_Ranking[[#This Row],[FMP ID]],RawData[FMP_ID],RawData[Score 2])</f>
        <v>1</v>
      </c>
      <c r="AM135">
        <f>_xlfn.XLOOKUP(FMP_Ranking[[#This Row],[FMP ID]],RawData[FMP_ID],RawData['# of Structures Removed from 1% Annual Chance FP])</f>
        <v>0</v>
      </c>
      <c r="AN135" t="str">
        <f>_xlfn.XLOOKUP(FMP_Ranking[[#This Row],[FMP ID]],RawData[FMP_ID],RawData[Flood Risk Reduction])</f>
        <v>Reduced risk to 0 structures in floodplain</v>
      </c>
      <c r="AO135">
        <f>_xlfn.XLOOKUP(FMP_Ranking[[#This Row],[FMP ID]],RawData[FMP_ID],RawData[[Score 3 ]])</f>
        <v>0</v>
      </c>
      <c r="AP135" s="250">
        <f>_xlfn.XLOOKUP(FMP_Ranking[[#This Row],[FMP ID]],RawData[FMP_ID],RawData['# of Structures with Reduced 1% Annual Chance Flood Risk])</f>
        <v>0</v>
      </c>
      <c r="AQ135">
        <f>_xlfn.XLOOKUP(FMP_Ranking[[#This Row],[FMP ID]],RawData[FMP_ID],RawData[Pre-Project Damage $])</f>
        <v>0</v>
      </c>
      <c r="AR135">
        <f>_xlfn.XLOOKUP(FMP_Ranking[[#This Row],[FMP ID]],RawData[FMP_ID],RawData[Post-Project Damage $])</f>
        <v>0</v>
      </c>
      <c r="AS135">
        <f>_xlfn.XLOOKUP(FMP_Ranking[[#This Row],[FMP ID]],RawData[FMP_ID],RawData[Flood Damage Reduction])</f>
        <v>0</v>
      </c>
      <c r="AT135" s="252">
        <f>_xlfn.XLOOKUP(FMP_Ranking[[#This Row],[FMP ID]],RawData[FMP_ID],RawData[Score 4])</f>
        <v>0</v>
      </c>
      <c r="AU135">
        <f>_xlfn.XLOOKUP(FMP_Ranking[[#This Row],[FMP ID]],RawData[FMP_ID],RawData['# of Critical Faciliites Removed from 1% Annual Chance FP])</f>
        <v>0</v>
      </c>
      <c r="AV135" t="str">
        <f>_xlfn.XLOOKUP(FMP_Ranking[[#This Row],[FMP ID]],RawData[FMP_ID],RawData[Reduction in Critical Facilities Flood Risk])</f>
        <v>Reduced risk for 0 structures in floodplain</v>
      </c>
      <c r="AW135">
        <f>_xlfn.XLOOKUP(FMP_Ranking[[#This Row],[FMP ID]],RawData[FMP_ID],RawData[Score 5])</f>
        <v>0</v>
      </c>
      <c r="AX135" s="250">
        <f>_xlfn.XLOOKUP(FMP_Ranking[[#This Row],[FMP ID]],RawData[FMP_ID],RawData[Adjusted Injurt Risk (%)])</f>
        <v>0</v>
      </c>
      <c r="AY135">
        <f>_xlfn.XLOOKUP(FMP_Ranking[[#This Row],[FMP ID]],RawData[FMP_ID],RawData[Life and Safety Ranking (Injury/Loss of Life)2])</f>
        <v>0</v>
      </c>
      <c r="AZ135" s="252">
        <f>_xlfn.XLOOKUP(FMP_Ranking[[#This Row],[FMP ID]],RawData[FMP_ID],RawData[Score 6])</f>
        <v>0</v>
      </c>
      <c r="BA135">
        <f>_xlfn.XLOOKUP(FMP_Ranking[[#This Row],[FMP ID]],RawData[FMP_ID],RawData[Water Supply Benefit in Acre-Feet])</f>
        <v>0</v>
      </c>
      <c r="BB135">
        <f>_xlfn.XLOOKUP(FMP_Ranking[[#This Row],[FMP ID]],RawData[FMP_ID],RawData[SourceID])</f>
        <v>0</v>
      </c>
      <c r="BC135">
        <f>_xlfn.XLOOKUP(FMP_Ranking[[#This Row],[FMP ID]],RawData[FMP_ID],RawData[WMS_ID])</f>
        <v>0</v>
      </c>
      <c r="BD135" t="str">
        <f>_xlfn.XLOOKUP(FMP_Ranking[[#This Row],[FMP ID]],RawData[FMP_ID],RawData[Water Supply Yield Ranking])</f>
        <v>No impact on water supply</v>
      </c>
      <c r="BE135">
        <f>_xlfn.XLOOKUP(FMP_Ranking[[#This Row],[FMP ID]],RawData[FMP_ID],RawData[Score 7])</f>
        <v>0</v>
      </c>
      <c r="BF135" s="250">
        <f>_xlfn.XLOOKUP(FMP_Ranking[[#This Row],[FMP ID]],RawData[FMP_ID],RawData[SVI])</f>
        <v>0.66583198308944702</v>
      </c>
      <c r="BG135" t="str">
        <f>_xlfn.XLOOKUP(FMP_Ranking[[#This Row],[FMP ID]],RawData[FMP_ID],RawData[Social Vulnerability Ranking])</f>
        <v>SVI between 0.5-0.75 (moderate to high vulnerability)</v>
      </c>
      <c r="BH135" s="252">
        <f>_xlfn.XLOOKUP(FMP_Ranking[[#This Row],[FMP ID]],RawData[FMP_ID],RawData[Score 8])</f>
        <v>7</v>
      </c>
      <c r="BI135">
        <f>_xlfn.XLOOKUP(FMP_Ranking[[#This Row],[FMP ID]],RawData[FMP_ID],RawData[% Nature Based Solution by Cost])</f>
        <v>0</v>
      </c>
      <c r="BJ135" t="str">
        <f>_xlfn.XLOOKUP(FMP_Ranking[[#This Row],[FMP ID]],RawData[FMP_ID],RawData[Nature-Based Solutions Ranking])</f>
        <v>&lt;25% of the project cost is nature-based</v>
      </c>
      <c r="BK135">
        <f>_xlfn.XLOOKUP(FMP_Ranking[[#This Row],[FMP ID]],RawData[FMP_ID],RawData[Score 9])</f>
        <v>1</v>
      </c>
      <c r="BL135" s="250" t="str">
        <f>_xlfn.XLOOKUP(FMP_Ranking[[#This Row],[FMP ID]],RawData[FMP_ID],RawData[Multiple Benefits Description])</f>
        <v>None</v>
      </c>
      <c r="BM135" t="str">
        <f>_xlfn.XLOOKUP(FMP_Ranking[[#This Row],[FMP ID]],RawData[FMP_ID],RawData[Multiple Benefit Ranking])</f>
        <v>Project does not deliver any wider benefits</v>
      </c>
      <c r="BN135" s="252">
        <f>_xlfn.XLOOKUP(FMP_Ranking[[#This Row],[FMP ID]],RawData[FMP_ID],RawData[Score 10])</f>
        <v>0</v>
      </c>
      <c r="BO135">
        <f>_xlfn.XLOOKUP(FMP_Ranking[[#This Row],[FMP ID]],RawData[FMP_ID],RawData[O&amp;M Cost (Annual)])</f>
        <v>0</v>
      </c>
      <c r="BP135" t="str">
        <f>_xlfn.XLOOKUP(FMP_Ranking[[#This Row],[FMP ID]],RawData[FMP_ID],RawData[Operations and Maintenance Ranking])</f>
        <v>Project will not require any ongoing operation and maintenance (low);</v>
      </c>
      <c r="BQ135">
        <f>_xlfn.XLOOKUP(FMP_Ranking[[#This Row],[FMP ID]],RawData[FMP_ID],RawData[Score 11])</f>
        <v>10</v>
      </c>
      <c r="BR135" s="250" t="str">
        <f>_xlfn.XLOOKUP(FMP_Ranking[[#This Row],[FMP ID]],RawData[FMP_ID],RawData[Administrative, Regulatory and Other Obstacle Ranking])</f>
        <v>Project has a high number of administrative, regulatory and limitations / requirements</v>
      </c>
      <c r="BS135" s="252">
        <f>_xlfn.XLOOKUP(FMP_Ranking[[#This Row],[FMP ID]],RawData[FMP_ID],RawData[Score 12])</f>
        <v>2</v>
      </c>
      <c r="BT135" t="str">
        <f>_xlfn.XLOOKUP(FMP_Ranking[[#This Row],[FMP ID]],RawData[FMP_ID],RawData[Environmental Benefit Ranking])</f>
        <v>Project does not provide any environmental benefits</v>
      </c>
      <c r="BU135">
        <f>_xlfn.XLOOKUP(FMP_Ranking[[#This Row],[FMP ID]],RawData[FMP_ID],RawData[Score 13])</f>
        <v>0</v>
      </c>
      <c r="BV135" s="250" t="str">
        <f>_xlfn.XLOOKUP(FMP_Ranking[[#This Row],[FMP ID]],RawData[FMP_ID],RawData[Environmental Impact Ranking])</f>
        <v>Project has no adverse environmental impacts</v>
      </c>
      <c r="BW135" s="252">
        <f>_xlfn.XLOOKUP(FMP_Ranking[[#This Row],[FMP ID]],RawData[FMP_ID],RawData[Score 14])</f>
        <v>10</v>
      </c>
      <c r="BX135">
        <f>_xlfn.XLOOKUP(FMP_Ranking[[#This Row],[FMP ID]],RawData[FMP_ID],RawData[Traffic Count for LWC Project])</f>
        <v>0</v>
      </c>
      <c r="BY135"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35">
        <f>_xlfn.XLOOKUP(FMP_Ranking[[#This Row],[FMP ID]],RawData[FMP_ID],RawData[Score 15])</f>
        <v>4</v>
      </c>
      <c r="CA135" s="250"/>
      <c r="CB135"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C135" s="263">
        <f>_xlfn.RANK.EQ(FMP_Ranking[[#This Row],[Weighted Score Based on Normalized Reported Factors]],FMP_Ranking[Weighted Score Based on Normalized Reported Factors],0)</f>
        <v>110</v>
      </c>
      <c r="CD135"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35</v>
      </c>
      <c r="CE135"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5.25</v>
      </c>
      <c r="CF135">
        <f>_xlfn.RANK.EQ(FMP_Ranking[[#This Row],[Project Details Weighted Score]],FMP_Ranking[Project Details Weighted Score],0)</f>
        <v>130</v>
      </c>
      <c r="CG135" s="262">
        <f>FMP_Ranking[[#This Row],[Project Details Weighted Score]]+FMP_Ranking[[#This Row],[Weighted Score Based on Normalized Reported Factors]]</f>
        <v>6.3650758213615735</v>
      </c>
      <c r="CH135" s="245">
        <f>_xlfn.RANK.EQ(FMP_Ranking[[#This Row],[Total Score]],FMP_Ranking[Total Score],0)</f>
        <v>127</v>
      </c>
      <c r="CI135"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J135" s="239"/>
      <c r="CK135" s="239"/>
      <c r="CT135"/>
    </row>
    <row r="136" spans="1:98" ht="12" customHeight="1" x14ac:dyDescent="0.25">
      <c r="A136" t="s">
        <v>629</v>
      </c>
      <c r="B136">
        <f>_xlfn.XLOOKUP(FMP_Ranking[[#This Row],[FMP ID]],RawData[FMP_ID],RawData[RFPG_NUM])</f>
        <v>6</v>
      </c>
      <c r="C136" t="str">
        <f>_xlfn.XLOOKUP(FMP_Ranking[[#This Row],[FMP ID]],RawData[FMP_ID],RawData[FMP_NAME])</f>
        <v>City of Cleveland Floodplain Land-Use Ordinance</v>
      </c>
      <c r="D136" t="str">
        <f>_xlfn.XLOOKUP(FMP_Ranking[[#This Row],[FMP ID]],RawData[FMP_ID],RawData[FMP_DESCR])</f>
        <v>The city shall adopt a land-use ordinance which prohibits building residential or commercial structures in the 100-year floodplain.</v>
      </c>
      <c r="E136" s="247">
        <f>_xlfn.XLOOKUP(FMP_Ranking[[#This Row],[FMP ID]],RawData[FMP_ID],RawData[FMP_COST])</f>
        <v>109000</v>
      </c>
      <c r="F136" s="344" t="str">
        <f>_xlfn.XLOOKUP(FMP_Ranking[[#This Row],[FMP ID]],RawData[FMP_ID],RawData[EMER_NEED])</f>
        <v>No</v>
      </c>
      <c r="G136" s="252">
        <f>IF(FMP_Ranking[[#This Row],[Emergency Need Raw]]="Yes",10,0)</f>
        <v>0</v>
      </c>
      <c r="H136" s="245">
        <f>_xlfn.XLOOKUP(FMP_Ranking[[#This Row],[FMP ID]],RawData[FMP_ID],RawData[STRUCT_100])</f>
        <v>261</v>
      </c>
      <c r="I136" s="245">
        <f>_xlfn.XLOOKUP(FMP_Ranking[[#This Row],[FMP ID]],RawData[FMP_ID],RawData[RES_STRUCT100])</f>
        <v>133</v>
      </c>
      <c r="J136">
        <f>_xlfn.XLOOKUP(FMP_Ranking[[#This Row],[FMP ID]],RawData[FMP_ID],RawData[POP100])</f>
        <v>1267</v>
      </c>
      <c r="K136" s="245">
        <f>_xlfn.XLOOKUP(FMP_Ranking[[#This Row],[FMP ID]],RawData[FMP_ID],RawData[CRITFAC100])</f>
        <v>0</v>
      </c>
      <c r="L136">
        <f>_xlfn.XLOOKUP(FMP_Ranking[[#This Row],[FMP ID]],RawData[FMP_ID],RawData[LWC])</f>
        <v>1</v>
      </c>
      <c r="M136" s="245">
        <f>_xlfn.XLOOKUP(FMP_Ranking[[#This Row],[FMP ID]],RawData[FMP_ID],RawData[ROADCLS])</f>
        <v>1</v>
      </c>
      <c r="N136">
        <f>_xlfn.XLOOKUP(FMP_Ranking[[#This Row],[FMP ID]],RawData[FMP_ID],RawData[ROAD_MILES100])</f>
        <v>27.32913970947266</v>
      </c>
      <c r="O136" s="245">
        <f>_xlfn.XLOOKUP(FMP_Ranking[[#This Row],[FMP ID]],RawData[FMP_ID],RawData[FARMACRE100])</f>
        <v>28.87845611572266</v>
      </c>
      <c r="P136">
        <f>_xlfn.XLOOKUP(FMP_Ranking[[#This Row],[FMP ID]],RawData[FMP_ID],RawData[REDSTRUCT100])</f>
        <v>0</v>
      </c>
      <c r="Q136" s="245">
        <f>_xlfn.XLOOKUP(FMP_Ranking[[#This Row],[FMP ID]],RawData[FMP_ID],RawData[REMSTRC100])</f>
        <v>0</v>
      </c>
      <c r="R136" s="258">
        <f>IF(FMP_Ranking[[#This Row],[Structures 100 Raw]]=0,0,(IF(FMP_Ranking[[#This Row],[Removed Structures 100 Raw]]&gt;FMP_Ranking[[#This Row],[Structures 100 Raw]],100,FMP_Ranking[[#This Row],[Removed Structures 100 Raw]]/FMP_Ranking[[#This Row],[Structures 100 Raw]]*100)))</f>
        <v>0</v>
      </c>
      <c r="S136" s="245">
        <f>_xlfn.XLOOKUP(FMP_Ranking[[#This Row],[FMP ID]],RawData[FMP_ID],RawData[REMRESSTRC100])</f>
        <v>0</v>
      </c>
      <c r="T136" s="245">
        <f>_xlfn.XLOOKUP(FMP_Ranking[[#This Row],[FMP ID]],RawData[FMP_ID],RawData[REMPOP100])</f>
        <v>0</v>
      </c>
      <c r="U136">
        <f>_xlfn.XLOOKUP(FMP_Ranking[[#This Row],[FMP ID]],RawData[FMP_ID],RawData[REMCRITFAC100])</f>
        <v>0</v>
      </c>
      <c r="V136" s="245">
        <f>_xlfn.XLOOKUP(FMP_Ranking[[#This Row],[FMP ID]],RawData[FMP_ID],RawData[REMLWC100])</f>
        <v>0</v>
      </c>
      <c r="W136" s="245">
        <f>_xlfn.XLOOKUP(FMP_Ranking[[#This Row],[FMP ID]],RawData[FMP_ID],RawData[REMROADCLS])</f>
        <v>0</v>
      </c>
      <c r="X136">
        <f>_xlfn.XLOOKUP(FMP_Ranking[[#This Row],[FMP ID]],RawData[FMP_ID],RawData[REMRDLEN100])</f>
        <v>0</v>
      </c>
      <c r="Y136" s="245">
        <f>_xlfn.XLOOKUP(FMP_Ranking[[#This Row],[FMP ID]],RawData[FMP_ID],RawData[REMFRMACRE100])</f>
        <v>0</v>
      </c>
      <c r="Z136" s="255">
        <f>_xlfn.XLOOKUP(FMP_Ranking[[#This Row],[FMP ID]],RawData[FMP_ID],RawData[COSTSTRUCT])</f>
        <v>0</v>
      </c>
      <c r="AA136">
        <f>_xlfn.XLOOKUP(FMP_Ranking[[#This Row],[FMP ID]],RawData[FMP_ID],RawData[NATURE])</f>
        <v>0</v>
      </c>
      <c r="AB136" s="250">
        <f>_xlfn.XLOOKUP(FMP_Ranking[[#This Row],[FMP ID]],RawData[FMP_ID],RawData[BC_RATIO])</f>
        <v>5</v>
      </c>
      <c r="AC136">
        <f>IF(FMP_Ranking[[#This Row],[BCA Raw]]&gt;1,1,0)</f>
        <v>1</v>
      </c>
      <c r="AD136" s="250" t="str">
        <f>_xlfn.XLOOKUP(FMP_Ranking[[#This Row],[FMP ID]],RawData[FMP_ID],RawData[WATER_SUP])</f>
        <v>No</v>
      </c>
      <c r="AE136" s="257">
        <f>IF(FMP_Ranking[[#This Row],[Water Supply Raw]]="Yes",1,0)</f>
        <v>0</v>
      </c>
      <c r="AF136">
        <f>_xlfn.XLOOKUP(FMP_Ranking[[#This Row],[FMP ID]],RawData[FMP_ID],RawData[Average Flood Depth (100yr)])</f>
        <v>0</v>
      </c>
      <c r="AG136" s="346">
        <f>_xlfn.XLOOKUP(FMP_Ranking[[#This Row],[FMP ID]],RawData[FMP_ID],RawData[PREPROJLOS])</f>
        <v>0</v>
      </c>
      <c r="AH136">
        <f>_xlfn.XLOOKUP(FMP_Ranking[[#This Row],[FMP ID]],RawData[FMP_ID],RawData[Score 1])</f>
        <v>0</v>
      </c>
      <c r="AI136" s="250">
        <f>_xlfn.XLOOKUP(FMP_Ranking[[#This Row],[FMP ID]],RawData[FMP_ID],RawData[Community Population Served])</f>
        <v>739473</v>
      </c>
      <c r="AJ136">
        <f>_xlfn.XLOOKUP(FMP_Ranking[[#This Row],[FMP ID]],RawData[FMP_ID],RawData[Flood Plain Population])</f>
        <v>1267</v>
      </c>
      <c r="AK136" s="346" t="str">
        <f>_xlfn.XLOOKUP(FMP_Ranking[[#This Row],[FMP ID]],RawData[FMP_ID],RawData[Severity Ranking: Community Need (% Population)])</f>
        <v>&lt;25% of project community affected</v>
      </c>
      <c r="AL136" s="252">
        <f>_xlfn.XLOOKUP(FMP_Ranking[[#This Row],[FMP ID]],RawData[FMP_ID],RawData[Score 2])</f>
        <v>1</v>
      </c>
      <c r="AM136">
        <f>_xlfn.XLOOKUP(FMP_Ranking[[#This Row],[FMP ID]],RawData[FMP_ID],RawData['# of Structures Removed from 1% Annual Chance FP])</f>
        <v>0</v>
      </c>
      <c r="AN136" t="str">
        <f>_xlfn.XLOOKUP(FMP_Ranking[[#This Row],[FMP ID]],RawData[FMP_ID],RawData[Flood Risk Reduction])</f>
        <v>Reduced risk to 0 structures in floodplain</v>
      </c>
      <c r="AO136">
        <f>_xlfn.XLOOKUP(FMP_Ranking[[#This Row],[FMP ID]],RawData[FMP_ID],RawData[[Score 3 ]])</f>
        <v>0</v>
      </c>
      <c r="AP136" s="250">
        <f>_xlfn.XLOOKUP(FMP_Ranking[[#This Row],[FMP ID]],RawData[FMP_ID],RawData['# of Structures with Reduced 1% Annual Chance Flood Risk])</f>
        <v>0</v>
      </c>
      <c r="AQ136">
        <f>_xlfn.XLOOKUP(FMP_Ranking[[#This Row],[FMP ID]],RawData[FMP_ID],RawData[Pre-Project Damage $])</f>
        <v>0</v>
      </c>
      <c r="AR136">
        <f>_xlfn.XLOOKUP(FMP_Ranking[[#This Row],[FMP ID]],RawData[FMP_ID],RawData[Post-Project Damage $])</f>
        <v>0</v>
      </c>
      <c r="AS136">
        <f>_xlfn.XLOOKUP(FMP_Ranking[[#This Row],[FMP ID]],RawData[FMP_ID],RawData[Flood Damage Reduction])</f>
        <v>0</v>
      </c>
      <c r="AT136" s="252">
        <f>_xlfn.XLOOKUP(FMP_Ranking[[#This Row],[FMP ID]],RawData[FMP_ID],RawData[Score 4])</f>
        <v>0</v>
      </c>
      <c r="AU136">
        <f>_xlfn.XLOOKUP(FMP_Ranking[[#This Row],[FMP ID]],RawData[FMP_ID],RawData['# of Critical Faciliites Removed from 1% Annual Chance FP])</f>
        <v>0</v>
      </c>
      <c r="AV136" t="str">
        <f>_xlfn.XLOOKUP(FMP_Ranking[[#This Row],[FMP ID]],RawData[FMP_ID],RawData[Reduction in Critical Facilities Flood Risk])</f>
        <v>Reduced risk for 0 structures in floodplain</v>
      </c>
      <c r="AW136">
        <f>_xlfn.XLOOKUP(FMP_Ranking[[#This Row],[FMP ID]],RawData[FMP_ID],RawData[Score 5])</f>
        <v>0</v>
      </c>
      <c r="AX136" s="250">
        <f>_xlfn.XLOOKUP(FMP_Ranking[[#This Row],[FMP ID]],RawData[FMP_ID],RawData[Adjusted Injurt Risk (%)])</f>
        <v>0</v>
      </c>
      <c r="AY136">
        <f>_xlfn.XLOOKUP(FMP_Ranking[[#This Row],[FMP ID]],RawData[FMP_ID],RawData[Life and Safety Ranking (Injury/Loss of Life)2])</f>
        <v>0</v>
      </c>
      <c r="AZ136" s="252">
        <f>_xlfn.XLOOKUP(FMP_Ranking[[#This Row],[FMP ID]],RawData[FMP_ID],RawData[Score 6])</f>
        <v>0</v>
      </c>
      <c r="BA136">
        <f>_xlfn.XLOOKUP(FMP_Ranking[[#This Row],[FMP ID]],RawData[FMP_ID],RawData[Water Supply Benefit in Acre-Feet])</f>
        <v>0</v>
      </c>
      <c r="BB136">
        <f>_xlfn.XLOOKUP(FMP_Ranking[[#This Row],[FMP ID]],RawData[FMP_ID],RawData[SourceID])</f>
        <v>0</v>
      </c>
      <c r="BC136">
        <f>_xlfn.XLOOKUP(FMP_Ranking[[#This Row],[FMP ID]],RawData[FMP_ID],RawData[WMS_ID])</f>
        <v>0</v>
      </c>
      <c r="BD136" t="str">
        <f>_xlfn.XLOOKUP(FMP_Ranking[[#This Row],[FMP ID]],RawData[FMP_ID],RawData[Water Supply Yield Ranking])</f>
        <v>No impact on water supply</v>
      </c>
      <c r="BE136">
        <f>_xlfn.XLOOKUP(FMP_Ranking[[#This Row],[FMP ID]],RawData[FMP_ID],RawData[Score 7])</f>
        <v>0</v>
      </c>
      <c r="BF136" s="250">
        <f>_xlfn.XLOOKUP(FMP_Ranking[[#This Row],[FMP ID]],RawData[FMP_ID],RawData[SVI])</f>
        <v>0.74820303916931152</v>
      </c>
      <c r="BG136" t="str">
        <f>_xlfn.XLOOKUP(FMP_Ranking[[#This Row],[FMP ID]],RawData[FMP_ID],RawData[Social Vulnerability Ranking])</f>
        <v>SVI between 0.5-0.75 (moderate to high vulnerability)</v>
      </c>
      <c r="BH136" s="252">
        <f>_xlfn.XLOOKUP(FMP_Ranking[[#This Row],[FMP ID]],RawData[FMP_ID],RawData[Score 8])</f>
        <v>7</v>
      </c>
      <c r="BI136">
        <f>_xlfn.XLOOKUP(FMP_Ranking[[#This Row],[FMP ID]],RawData[FMP_ID],RawData[% Nature Based Solution by Cost])</f>
        <v>0</v>
      </c>
      <c r="BJ136" t="str">
        <f>_xlfn.XLOOKUP(FMP_Ranking[[#This Row],[FMP ID]],RawData[FMP_ID],RawData[Nature-Based Solutions Ranking])</f>
        <v>&lt;25% of the project cost is nature-based</v>
      </c>
      <c r="BK136">
        <f>_xlfn.XLOOKUP(FMP_Ranking[[#This Row],[FMP ID]],RawData[FMP_ID],RawData[Score 9])</f>
        <v>1</v>
      </c>
      <c r="BL136" s="250" t="str">
        <f>_xlfn.XLOOKUP(FMP_Ranking[[#This Row],[FMP ID]],RawData[FMP_ID],RawData[Multiple Benefits Description])</f>
        <v>None</v>
      </c>
      <c r="BM136" t="str">
        <f>_xlfn.XLOOKUP(FMP_Ranking[[#This Row],[FMP ID]],RawData[FMP_ID],RawData[Multiple Benefit Ranking])</f>
        <v>Project does not deliver any wider benefits</v>
      </c>
      <c r="BN136" s="252">
        <f>_xlfn.XLOOKUP(FMP_Ranking[[#This Row],[FMP ID]],RawData[FMP_ID],RawData[Score 10])</f>
        <v>0</v>
      </c>
      <c r="BO136">
        <f>_xlfn.XLOOKUP(FMP_Ranking[[#This Row],[FMP ID]],RawData[FMP_ID],RawData[O&amp;M Cost (Annual)])</f>
        <v>0</v>
      </c>
      <c r="BP136" t="str">
        <f>_xlfn.XLOOKUP(FMP_Ranking[[#This Row],[FMP ID]],RawData[FMP_ID],RawData[Operations and Maintenance Ranking])</f>
        <v>Project will not require any ongoing operation and maintenance (low);</v>
      </c>
      <c r="BQ136">
        <f>_xlfn.XLOOKUP(FMP_Ranking[[#This Row],[FMP ID]],RawData[FMP_ID],RawData[Score 11])</f>
        <v>10</v>
      </c>
      <c r="BR136" s="250" t="str">
        <f>_xlfn.XLOOKUP(FMP_Ranking[[#This Row],[FMP ID]],RawData[FMP_ID],RawData[Administrative, Regulatory and Other Obstacle Ranking])</f>
        <v>Project has a high number of administrative, regulatory and limitations / requirements</v>
      </c>
      <c r="BS136" s="252">
        <f>_xlfn.XLOOKUP(FMP_Ranking[[#This Row],[FMP ID]],RawData[FMP_ID],RawData[Score 12])</f>
        <v>2</v>
      </c>
      <c r="BT136" t="str">
        <f>_xlfn.XLOOKUP(FMP_Ranking[[#This Row],[FMP ID]],RawData[FMP_ID],RawData[Environmental Benefit Ranking])</f>
        <v>Project does not provide any environmental benefits</v>
      </c>
      <c r="BU136">
        <f>_xlfn.XLOOKUP(FMP_Ranking[[#This Row],[FMP ID]],RawData[FMP_ID],RawData[Score 13])</f>
        <v>0</v>
      </c>
      <c r="BV136" s="250" t="str">
        <f>_xlfn.XLOOKUP(FMP_Ranking[[#This Row],[FMP ID]],RawData[FMP_ID],RawData[Environmental Impact Ranking])</f>
        <v>Project has no adverse environmental impacts</v>
      </c>
      <c r="BW136" s="252">
        <f>_xlfn.XLOOKUP(FMP_Ranking[[#This Row],[FMP ID]],RawData[FMP_ID],RawData[Score 14])</f>
        <v>10</v>
      </c>
      <c r="BX136">
        <f>_xlfn.XLOOKUP(FMP_Ranking[[#This Row],[FMP ID]],RawData[FMP_ID],RawData[Traffic Count for LWC Project])</f>
        <v>0</v>
      </c>
      <c r="BY136"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36">
        <f>_xlfn.XLOOKUP(FMP_Ranking[[#This Row],[FMP ID]],RawData[FMP_ID],RawData[Score 15])</f>
        <v>4</v>
      </c>
      <c r="CA136" s="250"/>
      <c r="CB136"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C136" s="263">
        <f>_xlfn.RANK.EQ(FMP_Ranking[[#This Row],[Weighted Score Based on Normalized Reported Factors]],FMP_Ranking[Weighted Score Based on Normalized Reported Factors],0)</f>
        <v>110</v>
      </c>
      <c r="CD136"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35</v>
      </c>
      <c r="CE136"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5.25</v>
      </c>
      <c r="CF136">
        <f>_xlfn.RANK.EQ(FMP_Ranking[[#This Row],[Project Details Weighted Score]],FMP_Ranking[Project Details Weighted Score],0)</f>
        <v>130</v>
      </c>
      <c r="CG136" s="262">
        <f>FMP_Ranking[[#This Row],[Project Details Weighted Score]]+FMP_Ranking[[#This Row],[Weighted Score Based on Normalized Reported Factors]]</f>
        <v>6.3650758213615735</v>
      </c>
      <c r="CH136" s="245">
        <f>_xlfn.RANK.EQ(FMP_Ranking[[#This Row],[Total Score]],FMP_Ranking[Total Score],0)</f>
        <v>127</v>
      </c>
      <c r="CI136"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J136" s="239"/>
      <c r="CK136" s="239"/>
      <c r="CT136"/>
    </row>
    <row r="137" spans="1:98" ht="12" customHeight="1" x14ac:dyDescent="0.25">
      <c r="A137" t="s">
        <v>985</v>
      </c>
      <c r="B137">
        <f>_xlfn.XLOOKUP(FMP_Ranking[[#This Row],[FMP ID]],RawData[FMP_ID],RawData[RFPG_NUM])</f>
        <v>5</v>
      </c>
      <c r="C137" t="str">
        <f>_xlfn.XLOOKUP(FMP_Ranking[[#This Row],[FMP ID]],RawData[FMP_ID],RawData[FMP_NAME])</f>
        <v>Bessie Heights Drainage Ditch Extension Project</v>
      </c>
      <c r="D137" t="str">
        <f>_xlfn.XLOOKUP(FMP_Ranking[[#This Row],[FMP ID]],RawData[FMP_ID],RawData[FMP_DESCR])</f>
        <v>Expand the Bessie Heights Drainage Ditch to address flooding risk to residential properties in the area.</v>
      </c>
      <c r="E137" s="247">
        <f>_xlfn.XLOOKUP(FMP_Ranking[[#This Row],[FMP ID]],RawData[FMP_ID],RawData[FMP_COST])</f>
        <v>4250000</v>
      </c>
      <c r="F137" s="344" t="str">
        <f>_xlfn.XLOOKUP(FMP_Ranking[[#This Row],[FMP ID]],RawData[FMP_ID],RawData[EMER_NEED])</f>
        <v>Yes</v>
      </c>
      <c r="G137" s="252">
        <f>IF(FMP_Ranking[[#This Row],[Emergency Need Raw]]="Yes",10,0)</f>
        <v>10</v>
      </c>
      <c r="H137" s="245">
        <f>_xlfn.XLOOKUP(FMP_Ranking[[#This Row],[FMP ID]],RawData[FMP_ID],RawData[STRUCT_100])</f>
        <v>139</v>
      </c>
      <c r="I137" s="245">
        <f>_xlfn.XLOOKUP(FMP_Ranking[[#This Row],[FMP ID]],RawData[FMP_ID],RawData[RES_STRUCT100])</f>
        <v>125</v>
      </c>
      <c r="J137">
        <f>_xlfn.XLOOKUP(FMP_Ranking[[#This Row],[FMP ID]],RawData[FMP_ID],RawData[POP100])</f>
        <v>228</v>
      </c>
      <c r="K137" s="245">
        <f>_xlfn.XLOOKUP(FMP_Ranking[[#This Row],[FMP ID]],RawData[FMP_ID],RawData[CRITFAC100])</f>
        <v>0</v>
      </c>
      <c r="L137">
        <f>_xlfn.XLOOKUP(FMP_Ranking[[#This Row],[FMP ID]],RawData[FMP_ID],RawData[LWC])</f>
        <v>0</v>
      </c>
      <c r="M137" s="245">
        <f>_xlfn.XLOOKUP(FMP_Ranking[[#This Row],[FMP ID]],RawData[FMP_ID],RawData[ROADCLS])</f>
        <v>0</v>
      </c>
      <c r="N137">
        <f>_xlfn.XLOOKUP(FMP_Ranking[[#This Row],[FMP ID]],RawData[FMP_ID],RawData[ROAD_MILES100])</f>
        <v>3.1776115894317631</v>
      </c>
      <c r="O137" s="245">
        <f>_xlfn.XLOOKUP(FMP_Ranking[[#This Row],[FMP ID]],RawData[FMP_ID],RawData[FARMACRE100])</f>
        <v>6.4474067687988281</v>
      </c>
      <c r="P137">
        <f>_xlfn.XLOOKUP(FMP_Ranking[[#This Row],[FMP ID]],RawData[FMP_ID],RawData[REDSTRUCT100])</f>
        <v>3</v>
      </c>
      <c r="Q137" s="245">
        <f>_xlfn.XLOOKUP(FMP_Ranking[[#This Row],[FMP ID]],RawData[FMP_ID],RawData[REMSTRC100])</f>
        <v>8</v>
      </c>
      <c r="R137" s="258">
        <f>IF(FMP_Ranking[[#This Row],[Structures 100 Raw]]=0,0,(IF(FMP_Ranking[[#This Row],[Removed Structures 100 Raw]]&gt;FMP_Ranking[[#This Row],[Structures 100 Raw]],100,FMP_Ranking[[#This Row],[Removed Structures 100 Raw]]/FMP_Ranking[[#This Row],[Structures 100 Raw]]*100)))</f>
        <v>5.755395683453238</v>
      </c>
      <c r="S137" s="245">
        <f>_xlfn.XLOOKUP(FMP_Ranking[[#This Row],[FMP ID]],RawData[FMP_ID],RawData[REMRESSTRC100])</f>
        <v>8</v>
      </c>
      <c r="T137" s="245">
        <f>_xlfn.XLOOKUP(FMP_Ranking[[#This Row],[FMP ID]],RawData[FMP_ID],RawData[REMPOP100])</f>
        <v>10</v>
      </c>
      <c r="U137">
        <f>_xlfn.XLOOKUP(FMP_Ranking[[#This Row],[FMP ID]],RawData[FMP_ID],RawData[REMCRITFAC100])</f>
        <v>0</v>
      </c>
      <c r="V137" s="245">
        <f>_xlfn.XLOOKUP(FMP_Ranking[[#This Row],[FMP ID]],RawData[FMP_ID],RawData[REMLWC100])</f>
        <v>0</v>
      </c>
      <c r="W137" s="245">
        <f>_xlfn.XLOOKUP(FMP_Ranking[[#This Row],[FMP ID]],RawData[FMP_ID],RawData[REMROADCLS])</f>
        <v>0</v>
      </c>
      <c r="X137">
        <f>_xlfn.XLOOKUP(FMP_Ranking[[#This Row],[FMP ID]],RawData[FMP_ID],RawData[REMRDLEN100])</f>
        <v>0</v>
      </c>
      <c r="Y137" s="245">
        <f>_xlfn.XLOOKUP(FMP_Ranking[[#This Row],[FMP ID]],RawData[FMP_ID],RawData[REMFRMACRE100])</f>
        <v>0</v>
      </c>
      <c r="Z137" s="255">
        <f>_xlfn.XLOOKUP(FMP_Ranking[[#This Row],[FMP ID]],RawData[FMP_ID],RawData[COSTSTRUCT])</f>
        <v>531250</v>
      </c>
      <c r="AA137">
        <f>_xlfn.XLOOKUP(FMP_Ranking[[#This Row],[FMP ID]],RawData[FMP_ID],RawData[NATURE])</f>
        <v>0</v>
      </c>
      <c r="AB137" s="250">
        <f>_xlfn.XLOOKUP(FMP_Ranking[[#This Row],[FMP ID]],RawData[FMP_ID],RawData[BC_RATIO])</f>
        <v>9.9999997764825821E-3</v>
      </c>
      <c r="AC137">
        <f>IF(FMP_Ranking[[#This Row],[BCA Raw]]&gt;1,1,0)</f>
        <v>0</v>
      </c>
      <c r="AD137" s="250" t="str">
        <f>_xlfn.XLOOKUP(FMP_Ranking[[#This Row],[FMP ID]],RawData[FMP_ID],RawData[WATER_SUP])</f>
        <v>No</v>
      </c>
      <c r="AE137" s="257">
        <f>IF(FMP_Ranking[[#This Row],[Water Supply Raw]]="Yes",1,0)</f>
        <v>0</v>
      </c>
      <c r="AF137">
        <f>_xlfn.XLOOKUP(FMP_Ranking[[#This Row],[FMP ID]],RawData[FMP_ID],RawData[Average Flood Depth (100yr)])</f>
        <v>1.129999995231628</v>
      </c>
      <c r="AG137" s="346">
        <f>_xlfn.XLOOKUP(FMP_Ranking[[#This Row],[FMP ID]],RawData[FMP_ID],RawData[PREPROJLOS])</f>
        <v>0</v>
      </c>
      <c r="AH137">
        <f>_xlfn.XLOOKUP(FMP_Ranking[[#This Row],[FMP ID]],RawData[FMP_ID],RawData[Score 1])</f>
        <v>6</v>
      </c>
      <c r="AI137" s="250">
        <f>_xlfn.XLOOKUP(FMP_Ranking[[#This Row],[FMP ID]],RawData[FMP_ID],RawData[Community Population Served])</f>
        <v>9546</v>
      </c>
      <c r="AJ137">
        <f>_xlfn.XLOOKUP(FMP_Ranking[[#This Row],[FMP ID]],RawData[FMP_ID],RawData[Flood Plain Population])</f>
        <v>228</v>
      </c>
      <c r="AK137" s="346" t="str">
        <f>_xlfn.XLOOKUP(FMP_Ranking[[#This Row],[FMP ID]],RawData[FMP_ID],RawData[Severity Ranking: Community Need (% Population)])</f>
        <v>&lt;25% of project community affected</v>
      </c>
      <c r="AL137" s="252">
        <f>_xlfn.XLOOKUP(FMP_Ranking[[#This Row],[FMP ID]],RawData[FMP_ID],RawData[Score 2])</f>
        <v>1</v>
      </c>
      <c r="AM137">
        <f>_xlfn.XLOOKUP(FMP_Ranking[[#This Row],[FMP ID]],RawData[FMP_ID],RawData['# of Structures Removed from 1% Annual Chance FP])</f>
        <v>8</v>
      </c>
      <c r="AN137" t="str">
        <f>_xlfn.XLOOKUP(FMP_Ranking[[#This Row],[FMP ID]],RawData[FMP_ID],RawData[Flood Risk Reduction])</f>
        <v>Reduced risk to &lt;10% of structures in floodplain</v>
      </c>
      <c r="AO137">
        <f>_xlfn.XLOOKUP(FMP_Ranking[[#This Row],[FMP ID]],RawData[FMP_ID],RawData[[Score 3 ]])</f>
        <v>1</v>
      </c>
      <c r="AP137" s="250">
        <f>_xlfn.XLOOKUP(FMP_Ranking[[#This Row],[FMP ID]],RawData[FMP_ID],RawData['# of Structures with Reduced 1% Annual Chance Flood Risk])</f>
        <v>3</v>
      </c>
      <c r="AQ137">
        <f>_xlfn.XLOOKUP(FMP_Ranking[[#This Row],[FMP ID]],RawData[FMP_ID],RawData[Pre-Project Damage $])</f>
        <v>0</v>
      </c>
      <c r="AR137">
        <f>_xlfn.XLOOKUP(FMP_Ranking[[#This Row],[FMP ID]],RawData[FMP_ID],RawData[Post-Project Damage $])</f>
        <v>0</v>
      </c>
      <c r="AS137" t="str">
        <f>_xlfn.XLOOKUP(FMP_Ranking[[#This Row],[FMP ID]],RawData[FMP_ID],RawData[Flood Damage Reduction])</f>
        <v>Flood damage reduction &lt; 25%</v>
      </c>
      <c r="AT137" s="252">
        <f>_xlfn.XLOOKUP(FMP_Ranking[[#This Row],[FMP ID]],RawData[FMP_ID],RawData[Score 4])</f>
        <v>2</v>
      </c>
      <c r="AU137">
        <f>_xlfn.XLOOKUP(FMP_Ranking[[#This Row],[FMP ID]],RawData[FMP_ID],RawData['# of Critical Faciliites Removed from 1% Annual Chance FP])</f>
        <v>0</v>
      </c>
      <c r="AV137" t="str">
        <f>_xlfn.XLOOKUP(FMP_Ranking[[#This Row],[FMP ID]],RawData[FMP_ID],RawData[Reduction in Critical Facilities Flood Risk])</f>
        <v>Reduced risk for 0 structures in floodplain</v>
      </c>
      <c r="AW137">
        <f>_xlfn.XLOOKUP(FMP_Ranking[[#This Row],[FMP ID]],RawData[FMP_ID],RawData[Score 5])</f>
        <v>0</v>
      </c>
      <c r="AX137" s="250">
        <f>_xlfn.XLOOKUP(FMP_Ranking[[#This Row],[FMP ID]],RawData[FMP_ID],RawData[Adjusted Injurt Risk (%)])</f>
        <v>0</v>
      </c>
      <c r="AY137">
        <f>_xlfn.XLOOKUP(FMP_Ranking[[#This Row],[FMP ID]],RawData[FMP_ID],RawData[Life and Safety Ranking (Injury/Loss of Life)2])</f>
        <v>0</v>
      </c>
      <c r="AZ137" s="252">
        <f>_xlfn.XLOOKUP(FMP_Ranking[[#This Row],[FMP ID]],RawData[FMP_ID],RawData[Score 6])</f>
        <v>0</v>
      </c>
      <c r="BA137">
        <f>_xlfn.XLOOKUP(FMP_Ranking[[#This Row],[FMP ID]],RawData[FMP_ID],RawData[Water Supply Benefit in Acre-Feet])</f>
        <v>0</v>
      </c>
      <c r="BB137">
        <f>_xlfn.XLOOKUP(FMP_Ranking[[#This Row],[FMP ID]],RawData[FMP_ID],RawData[SourceID])</f>
        <v>0</v>
      </c>
      <c r="BC137">
        <f>_xlfn.XLOOKUP(FMP_Ranking[[#This Row],[FMP ID]],RawData[FMP_ID],RawData[WMS_ID])</f>
        <v>0</v>
      </c>
      <c r="BD137" t="str">
        <f>_xlfn.XLOOKUP(FMP_Ranking[[#This Row],[FMP ID]],RawData[FMP_ID],RawData[Water Supply Yield Ranking])</f>
        <v>No impact on water supply</v>
      </c>
      <c r="BE137">
        <f>_xlfn.XLOOKUP(FMP_Ranking[[#This Row],[FMP ID]],RawData[FMP_ID],RawData[Score 7])</f>
        <v>0</v>
      </c>
      <c r="BF137" s="250">
        <f>_xlfn.XLOOKUP(FMP_Ranking[[#This Row],[FMP ID]],RawData[FMP_ID],RawData[SVI])</f>
        <v>0.1558258980512619</v>
      </c>
      <c r="BG137" t="str">
        <f>_xlfn.XLOOKUP(FMP_Ranking[[#This Row],[FMP ID]],RawData[FMP_ID],RawData[Social Vulnerability Ranking])</f>
        <v>SVI between 0.01-0.25 (low vulnerability)</v>
      </c>
      <c r="BH137" s="252">
        <f>_xlfn.XLOOKUP(FMP_Ranking[[#This Row],[FMP ID]],RawData[FMP_ID],RawData[Score 8])</f>
        <v>1</v>
      </c>
      <c r="BI137">
        <f>_xlfn.XLOOKUP(FMP_Ranking[[#This Row],[FMP ID]],RawData[FMP_ID],RawData[% Nature Based Solution by Cost])</f>
        <v>0</v>
      </c>
      <c r="BJ137" t="str">
        <f>_xlfn.XLOOKUP(FMP_Ranking[[#This Row],[FMP ID]],RawData[FMP_ID],RawData[Nature-Based Solutions Ranking])</f>
        <v>&lt;25% of the project cost is nature-based</v>
      </c>
      <c r="BK137">
        <f>_xlfn.XLOOKUP(FMP_Ranking[[#This Row],[FMP ID]],RawData[FMP_ID],RawData[Score 9])</f>
        <v>1</v>
      </c>
      <c r="BL137" s="250">
        <f>_xlfn.XLOOKUP(FMP_Ranking[[#This Row],[FMP ID]],RawData[FMP_ID],RawData[Multiple Benefits Description])</f>
        <v>0</v>
      </c>
      <c r="BM137" t="str">
        <f>_xlfn.XLOOKUP(FMP_Ranking[[#This Row],[FMP ID]],RawData[FMP_ID],RawData[Multiple Benefit Ranking])</f>
        <v>Project delivers benefits in only 1 wider benefit category</v>
      </c>
      <c r="BN137" s="252">
        <f>_xlfn.XLOOKUP(FMP_Ranking[[#This Row],[FMP ID]],RawData[FMP_ID],RawData[Score 10])</f>
        <v>1</v>
      </c>
      <c r="BO137">
        <f>_xlfn.XLOOKUP(FMP_Ranking[[#This Row],[FMP ID]],RawData[FMP_ID],RawData[O&amp;M Cost (Annual)])</f>
        <v>0</v>
      </c>
      <c r="BP137">
        <f>_xlfn.XLOOKUP(FMP_Ranking[[#This Row],[FMP ID]],RawData[FMP_ID],RawData[Operations and Maintenance Ranking])</f>
        <v>0</v>
      </c>
      <c r="BQ137">
        <f>_xlfn.XLOOKUP(FMP_Ranking[[#This Row],[FMP ID]],RawData[FMP_ID],RawData[Score 11])</f>
        <v>0</v>
      </c>
      <c r="BR137" s="250" t="str">
        <f>_xlfn.XLOOKUP(FMP_Ranking[[#This Row],[FMP ID]],RawData[FMP_ID],RawData[Administrative, Regulatory and Other Obstacle Ranking])</f>
        <v>Project has a typical number of administrative, regulatory and limitations / requirements</v>
      </c>
      <c r="BS137" s="252">
        <f>_xlfn.XLOOKUP(FMP_Ranking[[#This Row],[FMP ID]],RawData[FMP_ID],RawData[Score 12])</f>
        <v>6</v>
      </c>
      <c r="BT137" t="str">
        <f>_xlfn.XLOOKUP(FMP_Ranking[[#This Row],[FMP ID]],RawData[FMP_ID],RawData[Environmental Benefit Ranking])</f>
        <v>Project will deliver a low level of environmental benefits (1 category)</v>
      </c>
      <c r="BU137">
        <f>_xlfn.XLOOKUP(FMP_Ranking[[#This Row],[FMP ID]],RawData[FMP_ID],RawData[Score 13])</f>
        <v>3</v>
      </c>
      <c r="BV137" s="250" t="str">
        <f>_xlfn.XLOOKUP(FMP_Ranking[[#This Row],[FMP ID]],RawData[FMP_ID],RawData[Environmental Impact Ranking])</f>
        <v>Project has no adverse environmental impacts</v>
      </c>
      <c r="BW137" s="252">
        <f>_xlfn.XLOOKUP(FMP_Ranking[[#This Row],[FMP ID]],RawData[FMP_ID],RawData[Score 14])</f>
        <v>10</v>
      </c>
      <c r="BX137">
        <f>_xlfn.XLOOKUP(FMP_Ranking[[#This Row],[FMP ID]],RawData[FMP_ID],RawData[Traffic Count for LWC Project])</f>
        <v>0</v>
      </c>
      <c r="BY137"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37">
        <f>_xlfn.XLOOKUP(FMP_Ranking[[#This Row],[FMP ID]],RawData[FMP_ID],RawData[Score 15])</f>
        <v>4</v>
      </c>
      <c r="CA137" s="250"/>
      <c r="CB137"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0.58169499594847629</v>
      </c>
      <c r="CC137" s="263">
        <f>_xlfn.RANK.EQ(FMP_Ranking[[#This Row],[Weighted Score Based on Normalized Reported Factors]],FMP_Ranking[Weighted Score Based on Normalized Reported Factors],0)</f>
        <v>137</v>
      </c>
      <c r="CD13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36</v>
      </c>
      <c r="CE137"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5.7500000000000009</v>
      </c>
      <c r="CF137">
        <f>_xlfn.RANK.EQ(FMP_Ranking[[#This Row],[Project Details Weighted Score]],FMP_Ranking[Project Details Weighted Score],0)</f>
        <v>118</v>
      </c>
      <c r="CG137" s="262">
        <f>FMP_Ranking[[#This Row],[Project Details Weighted Score]]+FMP_Ranking[[#This Row],[Weighted Score Based on Normalized Reported Factors]]</f>
        <v>6.3316949959484772</v>
      </c>
      <c r="CH137" s="245">
        <f>_xlfn.RANK.EQ(FMP_Ranking[[#This Row],[Total Score]],FMP_Ranking[Total Score],0)</f>
        <v>131</v>
      </c>
      <c r="CI13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0.58169499594847629</v>
      </c>
      <c r="CJ137" s="239"/>
      <c r="CK137" s="239"/>
      <c r="CT137"/>
    </row>
    <row r="138" spans="1:98" ht="12" customHeight="1" x14ac:dyDescent="0.25">
      <c r="A138" t="s">
        <v>1222</v>
      </c>
      <c r="B138">
        <f>_xlfn.XLOOKUP(FMP_Ranking[[#This Row],[FMP ID]],RawData[FMP_ID],RawData[RFPG_NUM])</f>
        <v>9</v>
      </c>
      <c r="C138" t="str">
        <f>_xlfn.XLOOKUP(FMP_Ranking[[#This Row],[FMP ID]],RawData[FMP_ID],RawData[FMP_NAME])</f>
        <v>Industrial Channel Project A</v>
      </c>
      <c r="D138" t="str">
        <f>_xlfn.XLOOKUP(FMP_Ranking[[#This Row],[FMP ID]],RawData[FMP_ID],RawData[FMP_DESCR])</f>
        <v>Channel improvements are planned for the Industrial Channel beginning at the channel's confluence with Midland Draw just south of U.S. Highway 80 (Business 20) at Station 0+00. The first reach of improvements extend upstream to the eastern edge of an exi*</v>
      </c>
      <c r="E138" s="247">
        <f>_xlfn.XLOOKUP(FMP_Ranking[[#This Row],[FMP ID]],RawData[FMP_ID],RawData[FMP_COST])</f>
        <v>25000</v>
      </c>
      <c r="F138" s="344" t="str">
        <f>_xlfn.XLOOKUP(FMP_Ranking[[#This Row],[FMP ID]],RawData[FMP_ID],RawData[EMER_NEED])</f>
        <v>No</v>
      </c>
      <c r="G138" s="252">
        <f>IF(FMP_Ranking[[#This Row],[Emergency Need Raw]]="Yes",10,0)</f>
        <v>0</v>
      </c>
      <c r="H138" s="245">
        <f>_xlfn.XLOOKUP(FMP_Ranking[[#This Row],[FMP ID]],RawData[FMP_ID],RawData[STRUCT_100])</f>
        <v>3</v>
      </c>
      <c r="I138" s="245">
        <f>_xlfn.XLOOKUP(FMP_Ranking[[#This Row],[FMP ID]],RawData[FMP_ID],RawData[RES_STRUCT100])</f>
        <v>0</v>
      </c>
      <c r="J138">
        <f>_xlfn.XLOOKUP(FMP_Ranking[[#This Row],[FMP ID]],RawData[FMP_ID],RawData[POP100])</f>
        <v>27</v>
      </c>
      <c r="K138" s="245">
        <f>_xlfn.XLOOKUP(FMP_Ranking[[#This Row],[FMP ID]],RawData[FMP_ID],RawData[CRITFAC100])</f>
        <v>0</v>
      </c>
      <c r="L138">
        <f>_xlfn.XLOOKUP(FMP_Ranking[[#This Row],[FMP ID]],RawData[FMP_ID],RawData[LWC])</f>
        <v>0</v>
      </c>
      <c r="M138" s="245">
        <f>_xlfn.XLOOKUP(FMP_Ranking[[#This Row],[FMP ID]],RawData[FMP_ID],RawData[ROADCLS])</f>
        <v>0</v>
      </c>
      <c r="N138">
        <f>_xlfn.XLOOKUP(FMP_Ranking[[#This Row],[FMP ID]],RawData[FMP_ID],RawData[ROAD_MILES100])</f>
        <v>4.0932207107543954</v>
      </c>
      <c r="O138" s="245">
        <f>_xlfn.XLOOKUP(FMP_Ranking[[#This Row],[FMP ID]],RawData[FMP_ID],RawData[FARMACRE100])</f>
        <v>45.085712432861328</v>
      </c>
      <c r="P138">
        <f>_xlfn.XLOOKUP(FMP_Ranking[[#This Row],[FMP ID]],RawData[FMP_ID],RawData[REDSTRUCT100])</f>
        <v>1</v>
      </c>
      <c r="Q138" s="245">
        <f>_xlfn.XLOOKUP(FMP_Ranking[[#This Row],[FMP ID]],RawData[FMP_ID],RawData[REMSTRC100])</f>
        <v>1</v>
      </c>
      <c r="R138" s="258">
        <f>IF(FMP_Ranking[[#This Row],[Structures 100 Raw]]=0,0,(IF(FMP_Ranking[[#This Row],[Removed Structures 100 Raw]]&gt;FMP_Ranking[[#This Row],[Structures 100 Raw]],100,FMP_Ranking[[#This Row],[Removed Structures 100 Raw]]/FMP_Ranking[[#This Row],[Structures 100 Raw]]*100)))</f>
        <v>33.333333333333329</v>
      </c>
      <c r="S138" s="245">
        <f>_xlfn.XLOOKUP(FMP_Ranking[[#This Row],[FMP ID]],RawData[FMP_ID],RawData[REMRESSTRC100])</f>
        <v>1</v>
      </c>
      <c r="T138" s="245">
        <f>_xlfn.XLOOKUP(FMP_Ranking[[#This Row],[FMP ID]],RawData[FMP_ID],RawData[REMPOP100])</f>
        <v>7</v>
      </c>
      <c r="U138">
        <f>_xlfn.XLOOKUP(FMP_Ranking[[#This Row],[FMP ID]],RawData[FMP_ID],RawData[REMCRITFAC100])</f>
        <v>0</v>
      </c>
      <c r="V138" s="245">
        <f>_xlfn.XLOOKUP(FMP_Ranking[[#This Row],[FMP ID]],RawData[FMP_ID],RawData[REMLWC100])</f>
        <v>0</v>
      </c>
      <c r="W138" s="245">
        <f>_xlfn.XLOOKUP(FMP_Ranking[[#This Row],[FMP ID]],RawData[FMP_ID],RawData[REMROADCLS])</f>
        <v>0</v>
      </c>
      <c r="X138">
        <f>_xlfn.XLOOKUP(FMP_Ranking[[#This Row],[FMP ID]],RawData[FMP_ID],RawData[REMRDLEN100])</f>
        <v>1</v>
      </c>
      <c r="Y138" s="245">
        <f>_xlfn.XLOOKUP(FMP_Ranking[[#This Row],[FMP ID]],RawData[FMP_ID],RawData[REMFRMACRE100])</f>
        <v>11.27142810821533</v>
      </c>
      <c r="Z138" s="255">
        <f>_xlfn.XLOOKUP(FMP_Ranking[[#This Row],[FMP ID]],RawData[FMP_ID],RawData[COSTSTRUCT])</f>
        <v>25000</v>
      </c>
      <c r="AA138">
        <f>_xlfn.XLOOKUP(FMP_Ranking[[#This Row],[FMP ID]],RawData[FMP_ID],RawData[NATURE])</f>
        <v>25</v>
      </c>
      <c r="AB138" s="250">
        <f>_xlfn.XLOOKUP(FMP_Ranking[[#This Row],[FMP ID]],RawData[FMP_ID],RawData[BC_RATIO])</f>
        <v>2</v>
      </c>
      <c r="AC138">
        <f>IF(FMP_Ranking[[#This Row],[BCA Raw]]&gt;1,1,0)</f>
        <v>1</v>
      </c>
      <c r="AD138" s="250" t="str">
        <f>_xlfn.XLOOKUP(FMP_Ranking[[#This Row],[FMP ID]],RawData[FMP_ID],RawData[WATER_SUP])</f>
        <v>No</v>
      </c>
      <c r="AE138" s="257">
        <f>IF(FMP_Ranking[[#This Row],[Water Supply Raw]]="Yes",1,0)</f>
        <v>0</v>
      </c>
      <c r="AF138">
        <f>_xlfn.XLOOKUP(FMP_Ranking[[#This Row],[FMP ID]],RawData[FMP_ID],RawData[Average Flood Depth (100yr)])</f>
        <v>0</v>
      </c>
      <c r="AG138" s="346" t="str">
        <f>_xlfn.XLOOKUP(FMP_Ranking[[#This Row],[FMP ID]],RawData[FMP_ID],RawData[PREPROJLOS])</f>
        <v>Unknown</v>
      </c>
      <c r="AH138">
        <f>_xlfn.XLOOKUP(FMP_Ranking[[#This Row],[FMP ID]],RawData[FMP_ID],RawData[Score 1])</f>
        <v>0</v>
      </c>
      <c r="AI138" s="250">
        <f>_xlfn.XLOOKUP(FMP_Ranking[[#This Row],[FMP ID]],RawData[FMP_ID],RawData[Community Population Served])</f>
        <v>0</v>
      </c>
      <c r="AJ138">
        <f>_xlfn.XLOOKUP(FMP_Ranking[[#This Row],[FMP ID]],RawData[FMP_ID],RawData[Flood Plain Population])</f>
        <v>0</v>
      </c>
      <c r="AK138" s="346">
        <f>_xlfn.XLOOKUP(FMP_Ranking[[#This Row],[FMP ID]],RawData[FMP_ID],RawData[Severity Ranking: Community Need (% Population)])</f>
        <v>0</v>
      </c>
      <c r="AL138" s="252">
        <f>_xlfn.XLOOKUP(FMP_Ranking[[#This Row],[FMP ID]],RawData[FMP_ID],RawData[Score 2])</f>
        <v>0</v>
      </c>
      <c r="AM138">
        <f>_xlfn.XLOOKUP(FMP_Ranking[[#This Row],[FMP ID]],RawData[FMP_ID],RawData['# of Structures Removed from 1% Annual Chance FP])</f>
        <v>0</v>
      </c>
      <c r="AN138">
        <f>_xlfn.XLOOKUP(FMP_Ranking[[#This Row],[FMP ID]],RawData[FMP_ID],RawData[Flood Risk Reduction])</f>
        <v>0</v>
      </c>
      <c r="AO138">
        <f>_xlfn.XLOOKUP(FMP_Ranking[[#This Row],[FMP ID]],RawData[FMP_ID],RawData[[Score 3 ]])</f>
        <v>0</v>
      </c>
      <c r="AP138" s="250">
        <f>_xlfn.XLOOKUP(FMP_Ranking[[#This Row],[FMP ID]],RawData[FMP_ID],RawData['# of Structures with Reduced 1% Annual Chance Flood Risk])</f>
        <v>0</v>
      </c>
      <c r="AQ138">
        <f>_xlfn.XLOOKUP(FMP_Ranking[[#This Row],[FMP ID]],RawData[FMP_ID],RawData[Pre-Project Damage $])</f>
        <v>0</v>
      </c>
      <c r="AR138">
        <f>_xlfn.XLOOKUP(FMP_Ranking[[#This Row],[FMP ID]],RawData[FMP_ID],RawData[Post-Project Damage $])</f>
        <v>0</v>
      </c>
      <c r="AS138">
        <f>_xlfn.XLOOKUP(FMP_Ranking[[#This Row],[FMP ID]],RawData[FMP_ID],RawData[Flood Damage Reduction])</f>
        <v>0</v>
      </c>
      <c r="AT138" s="252">
        <f>_xlfn.XLOOKUP(FMP_Ranking[[#This Row],[FMP ID]],RawData[FMP_ID],RawData[Score 4])</f>
        <v>0</v>
      </c>
      <c r="AU138">
        <f>_xlfn.XLOOKUP(FMP_Ranking[[#This Row],[FMP ID]],RawData[FMP_ID],RawData['# of Critical Faciliites Removed from 1% Annual Chance FP])</f>
        <v>0</v>
      </c>
      <c r="AV138">
        <f>_xlfn.XLOOKUP(FMP_Ranking[[#This Row],[FMP ID]],RawData[FMP_ID],RawData[Reduction in Critical Facilities Flood Risk])</f>
        <v>0</v>
      </c>
      <c r="AW138">
        <f>_xlfn.XLOOKUP(FMP_Ranking[[#This Row],[FMP ID]],RawData[FMP_ID],RawData[Score 5])</f>
        <v>0</v>
      </c>
      <c r="AX138" s="250">
        <f>_xlfn.XLOOKUP(FMP_Ranking[[#This Row],[FMP ID]],RawData[FMP_ID],RawData[Adjusted Injurt Risk (%)])</f>
        <v>0</v>
      </c>
      <c r="AY138">
        <f>_xlfn.XLOOKUP(FMP_Ranking[[#This Row],[FMP ID]],RawData[FMP_ID],RawData[Life and Safety Ranking (Injury/Loss of Life)2])</f>
        <v>0</v>
      </c>
      <c r="AZ138" s="252">
        <f>_xlfn.XLOOKUP(FMP_Ranking[[#This Row],[FMP ID]],RawData[FMP_ID],RawData[Score 6])</f>
        <v>0</v>
      </c>
      <c r="BA138">
        <f>_xlfn.XLOOKUP(FMP_Ranking[[#This Row],[FMP ID]],RawData[FMP_ID],RawData[Water Supply Benefit in Acre-Feet])</f>
        <v>0</v>
      </c>
      <c r="BB138">
        <f>_xlfn.XLOOKUP(FMP_Ranking[[#This Row],[FMP ID]],RawData[FMP_ID],RawData[SourceID])</f>
        <v>0</v>
      </c>
      <c r="BC138">
        <f>_xlfn.XLOOKUP(FMP_Ranking[[#This Row],[FMP ID]],RawData[FMP_ID],RawData[WMS_ID])</f>
        <v>0</v>
      </c>
      <c r="BD138">
        <f>_xlfn.XLOOKUP(FMP_Ranking[[#This Row],[FMP ID]],RawData[FMP_ID],RawData[Water Supply Yield Ranking])</f>
        <v>0</v>
      </c>
      <c r="BE138">
        <f>_xlfn.XLOOKUP(FMP_Ranking[[#This Row],[FMP ID]],RawData[FMP_ID],RawData[Score 7])</f>
        <v>0</v>
      </c>
      <c r="BF138" s="250">
        <f>_xlfn.XLOOKUP(FMP_Ranking[[#This Row],[FMP ID]],RawData[FMP_ID],RawData[SVI])</f>
        <v>0.75</v>
      </c>
      <c r="BG138">
        <f>_xlfn.XLOOKUP(FMP_Ranking[[#This Row],[FMP ID]],RawData[FMP_ID],RawData[Social Vulnerability Ranking])</f>
        <v>0</v>
      </c>
      <c r="BH138" s="252">
        <f>_xlfn.XLOOKUP(FMP_Ranking[[#This Row],[FMP ID]],RawData[FMP_ID],RawData[Score 8])</f>
        <v>0</v>
      </c>
      <c r="BI138">
        <f>_xlfn.XLOOKUP(FMP_Ranking[[#This Row],[FMP ID]],RawData[FMP_ID],RawData[% Nature Based Solution by Cost])</f>
        <v>0</v>
      </c>
      <c r="BJ138">
        <f>_xlfn.XLOOKUP(FMP_Ranking[[#This Row],[FMP ID]],RawData[FMP_ID],RawData[Nature-Based Solutions Ranking])</f>
        <v>0</v>
      </c>
      <c r="BK138">
        <f>_xlfn.XLOOKUP(FMP_Ranking[[#This Row],[FMP ID]],RawData[FMP_ID],RawData[Score 9])</f>
        <v>0</v>
      </c>
      <c r="BL138" s="250">
        <f>_xlfn.XLOOKUP(FMP_Ranking[[#This Row],[FMP ID]],RawData[FMP_ID],RawData[Multiple Benefits Description])</f>
        <v>0</v>
      </c>
      <c r="BM138">
        <f>_xlfn.XLOOKUP(FMP_Ranking[[#This Row],[FMP ID]],RawData[FMP_ID],RawData[Multiple Benefit Ranking])</f>
        <v>0</v>
      </c>
      <c r="BN138" s="252">
        <f>_xlfn.XLOOKUP(FMP_Ranking[[#This Row],[FMP ID]],RawData[FMP_ID],RawData[Score 10])</f>
        <v>0</v>
      </c>
      <c r="BO138">
        <f>_xlfn.XLOOKUP(FMP_Ranking[[#This Row],[FMP ID]],RawData[FMP_ID],RawData[O&amp;M Cost (Annual)])</f>
        <v>0</v>
      </c>
      <c r="BP138">
        <f>_xlfn.XLOOKUP(FMP_Ranking[[#This Row],[FMP ID]],RawData[FMP_ID],RawData[Operations and Maintenance Ranking])</f>
        <v>0</v>
      </c>
      <c r="BQ138">
        <f>_xlfn.XLOOKUP(FMP_Ranking[[#This Row],[FMP ID]],RawData[FMP_ID],RawData[Score 11])</f>
        <v>0</v>
      </c>
      <c r="BR138" s="250">
        <f>_xlfn.XLOOKUP(FMP_Ranking[[#This Row],[FMP ID]],RawData[FMP_ID],RawData[Administrative, Regulatory and Other Obstacle Ranking])</f>
        <v>0</v>
      </c>
      <c r="BS138" s="252">
        <f>_xlfn.XLOOKUP(FMP_Ranking[[#This Row],[FMP ID]],RawData[FMP_ID],RawData[Score 12])</f>
        <v>0</v>
      </c>
      <c r="BT138">
        <f>_xlfn.XLOOKUP(FMP_Ranking[[#This Row],[FMP ID]],RawData[FMP_ID],RawData[Environmental Benefit Ranking])</f>
        <v>0</v>
      </c>
      <c r="BU138">
        <f>_xlfn.XLOOKUP(FMP_Ranking[[#This Row],[FMP ID]],RawData[FMP_ID],RawData[Score 13])</f>
        <v>0</v>
      </c>
      <c r="BV138" s="250">
        <f>_xlfn.XLOOKUP(FMP_Ranking[[#This Row],[FMP ID]],RawData[FMP_ID],RawData[Environmental Impact Ranking])</f>
        <v>0</v>
      </c>
      <c r="BW138" s="252">
        <f>_xlfn.XLOOKUP(FMP_Ranking[[#This Row],[FMP ID]],RawData[FMP_ID],RawData[Score 14])</f>
        <v>0</v>
      </c>
      <c r="BX138">
        <f>_xlfn.XLOOKUP(FMP_Ranking[[#This Row],[FMP ID]],RawData[FMP_ID],RawData[Traffic Count for LWC Project])</f>
        <v>0</v>
      </c>
      <c r="BY138">
        <f>_xlfn.XLOOKUP(FMP_Ranking[[#This Row],[FMP ID]],RawData[FMP_ID],RawData[Mobility Ranking])</f>
        <v>0</v>
      </c>
      <c r="BZ138">
        <f>_xlfn.XLOOKUP(FMP_Ranking[[#This Row],[FMP ID]],RawData[FMP_ID],RawData[Score 15])</f>
        <v>0</v>
      </c>
      <c r="CA138" s="250"/>
      <c r="CB13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6.2893688929755891</v>
      </c>
      <c r="CC138" s="263">
        <f>_xlfn.RANK.EQ(FMP_Ranking[[#This Row],[Weighted Score Based on Normalized Reported Factors]],FMP_Ranking[Weighted Score Based on Normalized Reported Factors],0)</f>
        <v>57</v>
      </c>
      <c r="CD13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3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38">
        <f>_xlfn.RANK.EQ(FMP_Ranking[[#This Row],[Project Details Weighted Score]],FMP_Ranking[Project Details Weighted Score],0)</f>
        <v>164</v>
      </c>
      <c r="CG138" s="262">
        <f>FMP_Ranking[[#This Row],[Project Details Weighted Score]]+FMP_Ranking[[#This Row],[Weighted Score Based on Normalized Reported Factors]]</f>
        <v>6.2893688929755891</v>
      </c>
      <c r="CH138" s="245">
        <f>_xlfn.RANK.EQ(FMP_Ranking[[#This Row],[Total Score]],FMP_Ranking[Total Score],0)</f>
        <v>132</v>
      </c>
      <c r="CI13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6.2893688929755891</v>
      </c>
      <c r="CJ138" s="239"/>
      <c r="CK138" s="239"/>
      <c r="CT138"/>
    </row>
    <row r="139" spans="1:98" ht="12" customHeight="1" x14ac:dyDescent="0.25">
      <c r="A139" t="s">
        <v>1446</v>
      </c>
      <c r="B139">
        <f>_xlfn.XLOOKUP(FMP_Ranking[[#This Row],[FMP ID]],RawData[FMP_ID],RawData[RFPG_NUM])</f>
        <v>10</v>
      </c>
      <c r="C139" t="str">
        <f>_xlfn.XLOOKUP(FMP_Ranking[[#This Row],[FMP ID]],RawData[FMP_ID],RawData[FMP_NAME])</f>
        <v>8 Low Water Crossings - Flood Warning System</v>
      </c>
      <c r="D139" t="str">
        <f>_xlfn.XLOOKUP(FMP_Ranking[[#This Row],[FMP ID]],RawData[FMP_ID],RawData[FMP_DESCR])</f>
        <v xml:space="preserve">Install flood warning signals at 8 identified low water crossings that frequently overtop. Additional flow gauge installments._x000D_
</v>
      </c>
      <c r="E139" s="247">
        <f>_xlfn.XLOOKUP(FMP_Ranking[[#This Row],[FMP ID]],RawData[FMP_ID],RawData[FMP_COST])</f>
        <v>220000</v>
      </c>
      <c r="F139" s="344" t="str">
        <f>_xlfn.XLOOKUP(FMP_Ranking[[#This Row],[FMP ID]],RawData[FMP_ID],RawData[EMER_NEED])</f>
        <v>No</v>
      </c>
      <c r="G139" s="252">
        <f>IF(FMP_Ranking[[#This Row],[Emergency Need Raw]]="Yes",10,0)</f>
        <v>0</v>
      </c>
      <c r="H139" s="245">
        <f>_xlfn.XLOOKUP(FMP_Ranking[[#This Row],[FMP ID]],RawData[FMP_ID],RawData[STRUCT_100])</f>
        <v>411</v>
      </c>
      <c r="I139" s="245">
        <f>_xlfn.XLOOKUP(FMP_Ranking[[#This Row],[FMP ID]],RawData[FMP_ID],RawData[RES_STRUCT100])</f>
        <v>279</v>
      </c>
      <c r="J139">
        <f>_xlfn.XLOOKUP(FMP_Ranking[[#This Row],[FMP ID]],RawData[FMP_ID],RawData[POP100])</f>
        <v>2042</v>
      </c>
      <c r="K139" s="245">
        <f>_xlfn.XLOOKUP(FMP_Ranking[[#This Row],[FMP ID]],RawData[FMP_ID],RawData[CRITFAC100])</f>
        <v>1</v>
      </c>
      <c r="L139">
        <f>_xlfn.XLOOKUP(FMP_Ranking[[#This Row],[FMP ID]],RawData[FMP_ID],RawData[LWC])</f>
        <v>27</v>
      </c>
      <c r="M139" s="245">
        <f>_xlfn.XLOOKUP(FMP_Ranking[[#This Row],[FMP ID]],RawData[FMP_ID],RawData[ROADCLS])</f>
        <v>0</v>
      </c>
      <c r="N139">
        <f>_xlfn.XLOOKUP(FMP_Ranking[[#This Row],[FMP ID]],RawData[FMP_ID],RawData[ROAD_MILES100])</f>
        <v>10.053812980651861</v>
      </c>
      <c r="O139" s="245">
        <f>_xlfn.XLOOKUP(FMP_Ranking[[#This Row],[FMP ID]],RawData[FMP_ID],RawData[FARMACRE100])</f>
        <v>604.67681884765625</v>
      </c>
      <c r="P139">
        <f>_xlfn.XLOOKUP(FMP_Ranking[[#This Row],[FMP ID]],RawData[FMP_ID],RawData[REDSTRUCT100])</f>
        <v>0</v>
      </c>
      <c r="Q139" s="245">
        <f>_xlfn.XLOOKUP(FMP_Ranking[[#This Row],[FMP ID]],RawData[FMP_ID],RawData[REMSTRC100])</f>
        <v>0</v>
      </c>
      <c r="R139" s="258">
        <f>IF(FMP_Ranking[[#This Row],[Structures 100 Raw]]=0,0,(IF(FMP_Ranking[[#This Row],[Removed Structures 100 Raw]]&gt;FMP_Ranking[[#This Row],[Structures 100 Raw]],100,FMP_Ranking[[#This Row],[Removed Structures 100 Raw]]/FMP_Ranking[[#This Row],[Structures 100 Raw]]*100)))</f>
        <v>0</v>
      </c>
      <c r="S139" s="245">
        <f>_xlfn.XLOOKUP(FMP_Ranking[[#This Row],[FMP ID]],RawData[FMP_ID],RawData[REMRESSTRC100])</f>
        <v>0</v>
      </c>
      <c r="T139" s="245">
        <f>_xlfn.XLOOKUP(FMP_Ranking[[#This Row],[FMP ID]],RawData[FMP_ID],RawData[REMPOP100])</f>
        <v>0</v>
      </c>
      <c r="U139">
        <f>_xlfn.XLOOKUP(FMP_Ranking[[#This Row],[FMP ID]],RawData[FMP_ID],RawData[REMCRITFAC100])</f>
        <v>0</v>
      </c>
      <c r="V139" s="245">
        <f>_xlfn.XLOOKUP(FMP_Ranking[[#This Row],[FMP ID]],RawData[FMP_ID],RawData[REMLWC100])</f>
        <v>0</v>
      </c>
      <c r="W139" s="245">
        <f>_xlfn.XLOOKUP(FMP_Ranking[[#This Row],[FMP ID]],RawData[FMP_ID],RawData[REMROADCLS])</f>
        <v>0</v>
      </c>
      <c r="X139">
        <f>_xlfn.XLOOKUP(FMP_Ranking[[#This Row],[FMP ID]],RawData[FMP_ID],RawData[REMRDLEN100])</f>
        <v>0</v>
      </c>
      <c r="Y139" s="245">
        <f>_xlfn.XLOOKUP(FMP_Ranking[[#This Row],[FMP ID]],RawData[FMP_ID],RawData[REMFRMACRE100])</f>
        <v>0</v>
      </c>
      <c r="Z139" s="255">
        <f>_xlfn.XLOOKUP(FMP_Ranking[[#This Row],[FMP ID]],RawData[FMP_ID],RawData[COSTSTRUCT])</f>
        <v>0</v>
      </c>
      <c r="AA139">
        <f>_xlfn.XLOOKUP(FMP_Ranking[[#This Row],[FMP ID]],RawData[FMP_ID],RawData[NATURE])</f>
        <v>0</v>
      </c>
      <c r="AB139" s="250">
        <f>_xlfn.XLOOKUP(FMP_Ranking[[#This Row],[FMP ID]],RawData[FMP_ID],RawData[BC_RATIO])</f>
        <v>0</v>
      </c>
      <c r="AC139">
        <f>IF(FMP_Ranking[[#This Row],[BCA Raw]]&gt;1,1,0)</f>
        <v>0</v>
      </c>
      <c r="AD139" s="250" t="str">
        <f>_xlfn.XLOOKUP(FMP_Ranking[[#This Row],[FMP ID]],RawData[FMP_ID],RawData[WATER_SUP])</f>
        <v>No</v>
      </c>
      <c r="AE139" s="257">
        <f>IF(FMP_Ranking[[#This Row],[Water Supply Raw]]="Yes",1,0)</f>
        <v>0</v>
      </c>
      <c r="AF139">
        <f>_xlfn.XLOOKUP(FMP_Ranking[[#This Row],[FMP ID]],RawData[FMP_ID],RawData[Average Flood Depth (100yr)])</f>
        <v>0.5</v>
      </c>
      <c r="AG139" s="346" t="str">
        <f>_xlfn.XLOOKUP(FMP_Ranking[[#This Row],[FMP ID]],RawData[FMP_ID],RawData[PREPROJLOS])</f>
        <v>N/A</v>
      </c>
      <c r="AH139">
        <f>_xlfn.XLOOKUP(FMP_Ranking[[#This Row],[FMP ID]],RawData[FMP_ID],RawData[Score 1])</f>
        <v>2</v>
      </c>
      <c r="AI139" s="250">
        <f>_xlfn.XLOOKUP(FMP_Ranking[[#This Row],[FMP ID]],RawData[FMP_ID],RawData[Community Population Served])</f>
        <v>7227</v>
      </c>
      <c r="AJ139">
        <f>_xlfn.XLOOKUP(FMP_Ranking[[#This Row],[FMP ID]],RawData[FMP_ID],RawData[Flood Plain Population])</f>
        <v>1918</v>
      </c>
      <c r="AK139" s="346" t="str">
        <f>_xlfn.XLOOKUP(FMP_Ranking[[#This Row],[FMP ID]],RawData[FMP_ID],RawData[Severity Ranking: Community Need (% Population)])</f>
        <v>25%-50% of project community affected</v>
      </c>
      <c r="AL139" s="252">
        <f>_xlfn.XLOOKUP(FMP_Ranking[[#This Row],[FMP ID]],RawData[FMP_ID],RawData[Score 2])</f>
        <v>4</v>
      </c>
      <c r="AM139">
        <f>_xlfn.XLOOKUP(FMP_Ranking[[#This Row],[FMP ID]],RawData[FMP_ID],RawData['# of Structures Removed from 1% Annual Chance FP])</f>
        <v>0</v>
      </c>
      <c r="AN139" t="str">
        <f>_xlfn.XLOOKUP(FMP_Ranking[[#This Row],[FMP ID]],RawData[FMP_ID],RawData[Flood Risk Reduction])</f>
        <v>Reduced risk to 0 structures in floodplain</v>
      </c>
      <c r="AO139">
        <f>_xlfn.XLOOKUP(FMP_Ranking[[#This Row],[FMP ID]],RawData[FMP_ID],RawData[[Score 3 ]])</f>
        <v>0</v>
      </c>
      <c r="AP139" s="250">
        <f>_xlfn.XLOOKUP(FMP_Ranking[[#This Row],[FMP ID]],RawData[FMP_ID],RawData['# of Structures with Reduced 1% Annual Chance Flood Risk])</f>
        <v>0</v>
      </c>
      <c r="AQ139">
        <f>_xlfn.XLOOKUP(FMP_Ranking[[#This Row],[FMP ID]],RawData[FMP_ID],RawData[Pre-Project Damage $])</f>
        <v>0</v>
      </c>
      <c r="AR139">
        <f>_xlfn.XLOOKUP(FMP_Ranking[[#This Row],[FMP ID]],RawData[FMP_ID],RawData[Post-Project Damage $])</f>
        <v>0</v>
      </c>
      <c r="AS139" t="str">
        <f>_xlfn.XLOOKUP(FMP_Ranking[[#This Row],[FMP ID]],RawData[FMP_ID],RawData[Flood Damage Reduction])</f>
        <v>Flood damage reduction &lt; 25%</v>
      </c>
      <c r="AT139" s="252">
        <f>_xlfn.XLOOKUP(FMP_Ranking[[#This Row],[FMP ID]],RawData[FMP_ID],RawData[Score 4])</f>
        <v>2</v>
      </c>
      <c r="AU139">
        <f>_xlfn.XLOOKUP(FMP_Ranking[[#This Row],[FMP ID]],RawData[FMP_ID],RawData['# of Critical Faciliites Removed from 1% Annual Chance FP])</f>
        <v>0</v>
      </c>
      <c r="AV139" t="str">
        <f>_xlfn.XLOOKUP(FMP_Ranking[[#This Row],[FMP ID]],RawData[FMP_ID],RawData[Reduction in Critical Facilities Flood Risk])</f>
        <v>Reduced risk for 0 structures in floodplain</v>
      </c>
      <c r="AW139">
        <f>_xlfn.XLOOKUP(FMP_Ranking[[#This Row],[FMP ID]],RawData[FMP_ID],RawData[Score 5])</f>
        <v>0</v>
      </c>
      <c r="AX139" s="250">
        <f>_xlfn.XLOOKUP(FMP_Ranking[[#This Row],[FMP ID]],RawData[FMP_ID],RawData[Adjusted Injurt Risk (%)])</f>
        <v>0</v>
      </c>
      <c r="AY139" t="str">
        <f>_xlfn.XLOOKUP(FMP_Ranking[[#This Row],[FMP ID]],RawData[FMP_ID],RawData[Life and Safety Ranking (Injury/Loss of Life)2])</f>
        <v>Life/injury risk percentage &lt;20%</v>
      </c>
      <c r="AZ139" s="252">
        <f>_xlfn.XLOOKUP(FMP_Ranking[[#This Row],[FMP ID]],RawData[FMP_ID],RawData[Score 6])</f>
        <v>2</v>
      </c>
      <c r="BA139">
        <f>_xlfn.XLOOKUP(FMP_Ranking[[#This Row],[FMP ID]],RawData[FMP_ID],RawData[Water Supply Benefit in Acre-Feet])</f>
        <v>0</v>
      </c>
      <c r="BB139" t="str">
        <f>_xlfn.XLOOKUP(FMP_Ranking[[#This Row],[FMP ID]],RawData[FMP_ID],RawData[SourceID])</f>
        <v>N/A</v>
      </c>
      <c r="BC139" t="str">
        <f>_xlfn.XLOOKUP(FMP_Ranking[[#This Row],[FMP ID]],RawData[FMP_ID],RawData[WMS_ID])</f>
        <v>N/A</v>
      </c>
      <c r="BD139" t="str">
        <f>_xlfn.XLOOKUP(FMP_Ranking[[#This Row],[FMP ID]],RawData[FMP_ID],RawData[Water Supply Yield Ranking])</f>
        <v>No impact on water supply</v>
      </c>
      <c r="BE139">
        <f>_xlfn.XLOOKUP(FMP_Ranking[[#This Row],[FMP ID]],RawData[FMP_ID],RawData[Score 7])</f>
        <v>0</v>
      </c>
      <c r="BF139" s="250">
        <f>_xlfn.XLOOKUP(FMP_Ranking[[#This Row],[FMP ID]],RawData[FMP_ID],RawData[SVI])</f>
        <v>0.66554516553878784</v>
      </c>
      <c r="BG139" t="str">
        <f>_xlfn.XLOOKUP(FMP_Ranking[[#This Row],[FMP ID]],RawData[FMP_ID],RawData[Social Vulnerability Ranking])</f>
        <v>SVI between 0.5-0.75 (moderate to high vulnerability)</v>
      </c>
      <c r="BH139" s="252">
        <f>_xlfn.XLOOKUP(FMP_Ranking[[#This Row],[FMP ID]],RawData[FMP_ID],RawData[Score 8])</f>
        <v>7</v>
      </c>
      <c r="BI139">
        <f>_xlfn.XLOOKUP(FMP_Ranking[[#This Row],[FMP ID]],RawData[FMP_ID],RawData[% Nature Based Solution by Cost])</f>
        <v>0</v>
      </c>
      <c r="BJ139" t="str">
        <f>_xlfn.XLOOKUP(FMP_Ranking[[#This Row],[FMP ID]],RawData[FMP_ID],RawData[Nature-Based Solutions Ranking])</f>
        <v>&lt;25% of the project cost is nature-based</v>
      </c>
      <c r="BK139">
        <f>_xlfn.XLOOKUP(FMP_Ranking[[#This Row],[FMP ID]],RawData[FMP_ID],RawData[Score 9])</f>
        <v>1</v>
      </c>
      <c r="BL139" s="250" t="str">
        <f>_xlfn.XLOOKUP(FMP_Ranking[[#This Row],[FMP ID]],RawData[FMP_ID],RawData[Multiple Benefits Description])</f>
        <v>Early warning about flooding</v>
      </c>
      <c r="BM139" t="str">
        <f>_xlfn.XLOOKUP(FMP_Ranking[[#This Row],[FMP ID]],RawData[FMP_ID],RawData[Multiple Benefit Ranking])</f>
        <v>Project delivers benefits in only 1 wider benefit category</v>
      </c>
      <c r="BN139" s="252">
        <f>_xlfn.XLOOKUP(FMP_Ranking[[#This Row],[FMP ID]],RawData[FMP_ID],RawData[Score 10])</f>
        <v>1</v>
      </c>
      <c r="BO139">
        <f>_xlfn.XLOOKUP(FMP_Ranking[[#This Row],[FMP ID]],RawData[FMP_ID],RawData[O&amp;M Cost (Annual)])</f>
        <v>20000</v>
      </c>
      <c r="BP139" t="str">
        <f>_xlfn.XLOOKUP(FMP_Ranking[[#This Row],[FMP ID]],RawData[FMP_ID],RawData[Operations and Maintenance Ranking])</f>
        <v>Project requires regular, ongoing operation and maintenance; and/or O&amp;M requirements are well defined (Regular);</v>
      </c>
      <c r="BQ139">
        <f>_xlfn.XLOOKUP(FMP_Ranking[[#This Row],[FMP ID]],RawData[FMP_ID],RawData[Score 11])</f>
        <v>7</v>
      </c>
      <c r="BR139" s="250" t="str">
        <f>_xlfn.XLOOKUP(FMP_Ranking[[#This Row],[FMP ID]],RawData[FMP_ID],RawData[Administrative, Regulatory and Other Obstacle Ranking])</f>
        <v>Project has few administrative, regulatory and implementation limitations / requirements</v>
      </c>
      <c r="BS139" s="252">
        <f>_xlfn.XLOOKUP(FMP_Ranking[[#This Row],[FMP ID]],RawData[FMP_ID],RawData[Score 12])</f>
        <v>10</v>
      </c>
      <c r="BT139" t="str">
        <f>_xlfn.XLOOKUP(FMP_Ranking[[#This Row],[FMP ID]],RawData[FMP_ID],RawData[Environmental Benefit Ranking])</f>
        <v>Project does not provide any environmental benefits</v>
      </c>
      <c r="BU139">
        <f>_xlfn.XLOOKUP(FMP_Ranking[[#This Row],[FMP ID]],RawData[FMP_ID],RawData[Score 13])</f>
        <v>0</v>
      </c>
      <c r="BV139" s="250" t="str">
        <f>_xlfn.XLOOKUP(FMP_Ranking[[#This Row],[FMP ID]],RawData[FMP_ID],RawData[Environmental Impact Ranking])</f>
        <v>Project has no adverse environmental impacts</v>
      </c>
      <c r="BW139" s="252">
        <f>_xlfn.XLOOKUP(FMP_Ranking[[#This Row],[FMP ID]],RawData[FMP_ID],RawData[Score 14])</f>
        <v>10</v>
      </c>
      <c r="BX139">
        <f>_xlfn.XLOOKUP(FMP_Ranking[[#This Row],[FMP ID]],RawData[FMP_ID],RawData[Traffic Count for LWC Project])</f>
        <v>0</v>
      </c>
      <c r="BY139" t="str">
        <f>_xlfn.XLOOKUP(FMP_Ranking[[#This Row],[FMP ID]],RawData[FMP_ID],RawData[Mobility Ranking])</f>
        <v>Project provides no change to major, minor, or emergency access routes in the project area.</v>
      </c>
      <c r="BZ139">
        <f>_xlfn.XLOOKUP(FMP_Ranking[[#This Row],[FMP ID]],RawData[FMP_ID],RawData[Score 15])</f>
        <v>0</v>
      </c>
      <c r="CA139" s="250"/>
      <c r="CB13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39" s="263">
        <f>_xlfn.RANK.EQ(FMP_Ranking[[#This Row],[Weighted Score Based on Normalized Reported Factors]],FMP_Ranking[Weighted Score Based on Normalized Reported Factors],0)</f>
        <v>170</v>
      </c>
      <c r="CD13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46</v>
      </c>
      <c r="CE13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6.2500000000000009</v>
      </c>
      <c r="CF139">
        <f>_xlfn.RANK.EQ(FMP_Ranking[[#This Row],[Project Details Weighted Score]],FMP_Ranking[Project Details Weighted Score],0)</f>
        <v>111</v>
      </c>
      <c r="CG139" s="262">
        <f>FMP_Ranking[[#This Row],[Project Details Weighted Score]]+FMP_Ranking[[#This Row],[Weighted Score Based on Normalized Reported Factors]]</f>
        <v>6.2500000000000009</v>
      </c>
      <c r="CH139" s="245">
        <f>_xlfn.RANK.EQ(FMP_Ranking[[#This Row],[Total Score]],FMP_Ranking[Total Score],0)</f>
        <v>133</v>
      </c>
      <c r="CI13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39" s="239"/>
      <c r="CK139" s="239"/>
      <c r="CT139"/>
    </row>
    <row r="140" spans="1:98" ht="12" customHeight="1" x14ac:dyDescent="0.25">
      <c r="A140" t="s">
        <v>1467</v>
      </c>
      <c r="B140">
        <f>_xlfn.XLOOKUP(FMP_Ranking[[#This Row],[FMP ID]],RawData[FMP_ID],RawData[RFPG_NUM])</f>
        <v>10</v>
      </c>
      <c r="C140" t="str">
        <f>_xlfn.XLOOKUP(FMP_Ranking[[#This Row],[FMP ID]],RawData[FMP_ID],RawData[FMP_NAME])</f>
        <v xml:space="preserve">Portable Electronic Signs_x000D_
</v>
      </c>
      <c r="D140" t="str">
        <f>_xlfn.XLOOKUP(FMP_Ranking[[#This Row],[FMP ID]],RawData[FMP_ID],RawData[FMP_DESCR])</f>
        <v>Portable electronic signs</v>
      </c>
      <c r="E140" s="247">
        <f>_xlfn.XLOOKUP(FMP_Ranking[[#This Row],[FMP ID]],RawData[FMP_ID],RawData[FMP_COST])</f>
        <v>56000</v>
      </c>
      <c r="F140" s="344" t="str">
        <f>_xlfn.XLOOKUP(FMP_Ranking[[#This Row],[FMP ID]],RawData[FMP_ID],RawData[EMER_NEED])</f>
        <v>No</v>
      </c>
      <c r="G140" s="252">
        <f>IF(FMP_Ranking[[#This Row],[Emergency Need Raw]]="Yes",10,0)</f>
        <v>0</v>
      </c>
      <c r="H140" s="245">
        <f>_xlfn.XLOOKUP(FMP_Ranking[[#This Row],[FMP ID]],RawData[FMP_ID],RawData[STRUCT_100])</f>
        <v>17</v>
      </c>
      <c r="I140" s="245">
        <f>_xlfn.XLOOKUP(FMP_Ranking[[#This Row],[FMP ID]],RawData[FMP_ID],RawData[RES_STRUCT100])</f>
        <v>7</v>
      </c>
      <c r="J140">
        <f>_xlfn.XLOOKUP(FMP_Ranking[[#This Row],[FMP ID]],RawData[FMP_ID],RawData[POP100])</f>
        <v>17</v>
      </c>
      <c r="K140" s="245">
        <f>_xlfn.XLOOKUP(FMP_Ranking[[#This Row],[FMP ID]],RawData[FMP_ID],RawData[CRITFAC100])</f>
        <v>0</v>
      </c>
      <c r="L140">
        <f>_xlfn.XLOOKUP(FMP_Ranking[[#This Row],[FMP ID]],RawData[FMP_ID],RawData[LWC])</f>
        <v>0</v>
      </c>
      <c r="M140" s="245">
        <f>_xlfn.XLOOKUP(FMP_Ranking[[#This Row],[FMP ID]],RawData[FMP_ID],RawData[ROADCLS])</f>
        <v>0</v>
      </c>
      <c r="N140">
        <f>_xlfn.XLOOKUP(FMP_Ranking[[#This Row],[FMP ID]],RawData[FMP_ID],RawData[ROAD_MILES100])</f>
        <v>1.0524430274963379</v>
      </c>
      <c r="O140" s="245">
        <f>_xlfn.XLOOKUP(FMP_Ranking[[#This Row],[FMP ID]],RawData[FMP_ID],RawData[FARMACRE100])</f>
        <v>133.90069580078119</v>
      </c>
      <c r="P140">
        <f>_xlfn.XLOOKUP(FMP_Ranking[[#This Row],[FMP ID]],RawData[FMP_ID],RawData[REDSTRUCT100])</f>
        <v>0</v>
      </c>
      <c r="Q140" s="245">
        <f>_xlfn.XLOOKUP(FMP_Ranking[[#This Row],[FMP ID]],RawData[FMP_ID],RawData[REMSTRC100])</f>
        <v>0</v>
      </c>
      <c r="R140" s="258">
        <f>IF(FMP_Ranking[[#This Row],[Structures 100 Raw]]=0,0,(IF(FMP_Ranking[[#This Row],[Removed Structures 100 Raw]]&gt;FMP_Ranking[[#This Row],[Structures 100 Raw]],100,FMP_Ranking[[#This Row],[Removed Structures 100 Raw]]/FMP_Ranking[[#This Row],[Structures 100 Raw]]*100)))</f>
        <v>0</v>
      </c>
      <c r="S140" s="245">
        <f>_xlfn.XLOOKUP(FMP_Ranking[[#This Row],[FMP ID]],RawData[FMP_ID],RawData[REMRESSTRC100])</f>
        <v>0</v>
      </c>
      <c r="T140" s="245">
        <f>_xlfn.XLOOKUP(FMP_Ranking[[#This Row],[FMP ID]],RawData[FMP_ID],RawData[REMPOP100])</f>
        <v>0</v>
      </c>
      <c r="U140">
        <f>_xlfn.XLOOKUP(FMP_Ranking[[#This Row],[FMP ID]],RawData[FMP_ID],RawData[REMCRITFAC100])</f>
        <v>0</v>
      </c>
      <c r="V140" s="245">
        <f>_xlfn.XLOOKUP(FMP_Ranking[[#This Row],[FMP ID]],RawData[FMP_ID],RawData[REMLWC100])</f>
        <v>0</v>
      </c>
      <c r="W140" s="245">
        <f>_xlfn.XLOOKUP(FMP_Ranking[[#This Row],[FMP ID]],RawData[FMP_ID],RawData[REMROADCLS])</f>
        <v>0</v>
      </c>
      <c r="X140">
        <f>_xlfn.XLOOKUP(FMP_Ranking[[#This Row],[FMP ID]],RawData[FMP_ID],RawData[REMRDLEN100])</f>
        <v>0</v>
      </c>
      <c r="Y140" s="245">
        <f>_xlfn.XLOOKUP(FMP_Ranking[[#This Row],[FMP ID]],RawData[FMP_ID],RawData[REMFRMACRE100])</f>
        <v>0</v>
      </c>
      <c r="Z140" s="255">
        <f>_xlfn.XLOOKUP(FMP_Ranking[[#This Row],[FMP ID]],RawData[FMP_ID],RawData[COSTSTRUCT])</f>
        <v>0</v>
      </c>
      <c r="AA140">
        <f>_xlfn.XLOOKUP(FMP_Ranking[[#This Row],[FMP ID]],RawData[FMP_ID],RawData[NATURE])</f>
        <v>0</v>
      </c>
      <c r="AB140" s="250">
        <f>_xlfn.XLOOKUP(FMP_Ranking[[#This Row],[FMP ID]],RawData[FMP_ID],RawData[BC_RATIO])</f>
        <v>0</v>
      </c>
      <c r="AC140">
        <f>IF(FMP_Ranking[[#This Row],[BCA Raw]]&gt;1,1,0)</f>
        <v>0</v>
      </c>
      <c r="AD140" s="250" t="str">
        <f>_xlfn.XLOOKUP(FMP_Ranking[[#This Row],[FMP ID]],RawData[FMP_ID],RawData[WATER_SUP])</f>
        <v>No</v>
      </c>
      <c r="AE140" s="257">
        <f>IF(FMP_Ranking[[#This Row],[Water Supply Raw]]="Yes",1,0)</f>
        <v>0</v>
      </c>
      <c r="AF140">
        <f>_xlfn.XLOOKUP(FMP_Ranking[[#This Row],[FMP ID]],RawData[FMP_ID],RawData[Average Flood Depth (100yr)])</f>
        <v>0.5</v>
      </c>
      <c r="AG140" s="346" t="str">
        <f>_xlfn.XLOOKUP(FMP_Ranking[[#This Row],[FMP ID]],RawData[FMP_ID],RawData[PREPROJLOS])</f>
        <v>N/A</v>
      </c>
      <c r="AH140">
        <f>_xlfn.XLOOKUP(FMP_Ranking[[#This Row],[FMP ID]],RawData[FMP_ID],RawData[Score 1])</f>
        <v>2</v>
      </c>
      <c r="AI140" s="250">
        <f>_xlfn.XLOOKUP(FMP_Ranking[[#This Row],[FMP ID]],RawData[FMP_ID],RawData[Community Population Served])</f>
        <v>189</v>
      </c>
      <c r="AJ140">
        <f>_xlfn.XLOOKUP(FMP_Ranking[[#This Row],[FMP ID]],RawData[FMP_ID],RawData[Flood Plain Population])</f>
        <v>7</v>
      </c>
      <c r="AK140" s="346" t="str">
        <f>_xlfn.XLOOKUP(FMP_Ranking[[#This Row],[FMP ID]],RawData[FMP_ID],RawData[Severity Ranking: Community Need (% Population)])</f>
        <v>&lt;25% of project community affected</v>
      </c>
      <c r="AL140" s="252">
        <f>_xlfn.XLOOKUP(FMP_Ranking[[#This Row],[FMP ID]],RawData[FMP_ID],RawData[Score 2])</f>
        <v>1</v>
      </c>
      <c r="AM140">
        <f>_xlfn.XLOOKUP(FMP_Ranking[[#This Row],[FMP ID]],RawData[FMP_ID],RawData['# of Structures Removed from 1% Annual Chance FP])</f>
        <v>0</v>
      </c>
      <c r="AN140" t="str">
        <f>_xlfn.XLOOKUP(FMP_Ranking[[#This Row],[FMP ID]],RawData[FMP_ID],RawData[Flood Risk Reduction])</f>
        <v>Reduced risk to 0 structures in floodplain</v>
      </c>
      <c r="AO140">
        <f>_xlfn.XLOOKUP(FMP_Ranking[[#This Row],[FMP ID]],RawData[FMP_ID],RawData[[Score 3 ]])</f>
        <v>0</v>
      </c>
      <c r="AP140" s="250">
        <f>_xlfn.XLOOKUP(FMP_Ranking[[#This Row],[FMP ID]],RawData[FMP_ID],RawData['# of Structures with Reduced 1% Annual Chance Flood Risk])</f>
        <v>0</v>
      </c>
      <c r="AQ140">
        <f>_xlfn.XLOOKUP(FMP_Ranking[[#This Row],[FMP ID]],RawData[FMP_ID],RawData[Pre-Project Damage $])</f>
        <v>0</v>
      </c>
      <c r="AR140">
        <f>_xlfn.XLOOKUP(FMP_Ranking[[#This Row],[FMP ID]],RawData[FMP_ID],RawData[Post-Project Damage $])</f>
        <v>0</v>
      </c>
      <c r="AS140" t="str">
        <f>_xlfn.XLOOKUP(FMP_Ranking[[#This Row],[FMP ID]],RawData[FMP_ID],RawData[Flood Damage Reduction])</f>
        <v>Flood damage reduction &lt; 25%</v>
      </c>
      <c r="AT140" s="252">
        <f>_xlfn.XLOOKUP(FMP_Ranking[[#This Row],[FMP ID]],RawData[FMP_ID],RawData[Score 4])</f>
        <v>2</v>
      </c>
      <c r="AU140">
        <f>_xlfn.XLOOKUP(FMP_Ranking[[#This Row],[FMP ID]],RawData[FMP_ID],RawData['# of Critical Faciliites Removed from 1% Annual Chance FP])</f>
        <v>0</v>
      </c>
      <c r="AV140" t="str">
        <f>_xlfn.XLOOKUP(FMP_Ranking[[#This Row],[FMP ID]],RawData[FMP_ID],RawData[Reduction in Critical Facilities Flood Risk])</f>
        <v>Reduced risk for 0 structures in floodplain</v>
      </c>
      <c r="AW140">
        <f>_xlfn.XLOOKUP(FMP_Ranking[[#This Row],[FMP ID]],RawData[FMP_ID],RawData[Score 5])</f>
        <v>0</v>
      </c>
      <c r="AX140" s="250">
        <f>_xlfn.XLOOKUP(FMP_Ranking[[#This Row],[FMP ID]],RawData[FMP_ID],RawData[Adjusted Injurt Risk (%)])</f>
        <v>0</v>
      </c>
      <c r="AY140" t="str">
        <f>_xlfn.XLOOKUP(FMP_Ranking[[#This Row],[FMP ID]],RawData[FMP_ID],RawData[Life and Safety Ranking (Injury/Loss of Life)2])</f>
        <v>Life/injury risk percentage &lt;20%</v>
      </c>
      <c r="AZ140" s="252">
        <f>_xlfn.XLOOKUP(FMP_Ranking[[#This Row],[FMP ID]],RawData[FMP_ID],RawData[Score 6])</f>
        <v>2</v>
      </c>
      <c r="BA140">
        <f>_xlfn.XLOOKUP(FMP_Ranking[[#This Row],[FMP ID]],RawData[FMP_ID],RawData[Water Supply Benefit in Acre-Feet])</f>
        <v>0</v>
      </c>
      <c r="BB140" t="str">
        <f>_xlfn.XLOOKUP(FMP_Ranking[[#This Row],[FMP ID]],RawData[FMP_ID],RawData[SourceID])</f>
        <v>N/A</v>
      </c>
      <c r="BC140" t="str">
        <f>_xlfn.XLOOKUP(FMP_Ranking[[#This Row],[FMP ID]],RawData[FMP_ID],RawData[WMS_ID])</f>
        <v>N/A</v>
      </c>
      <c r="BD140" t="str">
        <f>_xlfn.XLOOKUP(FMP_Ranking[[#This Row],[FMP ID]],RawData[FMP_ID],RawData[Water Supply Yield Ranking])</f>
        <v>No impact on water supply</v>
      </c>
      <c r="BE140">
        <f>_xlfn.XLOOKUP(FMP_Ranking[[#This Row],[FMP ID]],RawData[FMP_ID],RawData[Score 7])</f>
        <v>0</v>
      </c>
      <c r="BF140" s="250">
        <f>_xlfn.XLOOKUP(FMP_Ranking[[#This Row],[FMP ID]],RawData[FMP_ID],RawData[SVI])</f>
        <v>0.51249998807907104</v>
      </c>
      <c r="BG140" t="str">
        <f>_xlfn.XLOOKUP(FMP_Ranking[[#This Row],[FMP ID]],RawData[FMP_ID],RawData[Social Vulnerability Ranking])</f>
        <v>SVI between 0.5-0.75 (moderate to high vulnerability)</v>
      </c>
      <c r="BH140" s="252">
        <f>_xlfn.XLOOKUP(FMP_Ranking[[#This Row],[FMP ID]],RawData[FMP_ID],RawData[Score 8])</f>
        <v>7</v>
      </c>
      <c r="BI140">
        <f>_xlfn.XLOOKUP(FMP_Ranking[[#This Row],[FMP ID]],RawData[FMP_ID],RawData[% Nature Based Solution by Cost])</f>
        <v>0</v>
      </c>
      <c r="BJ140" t="str">
        <f>_xlfn.XLOOKUP(FMP_Ranking[[#This Row],[FMP ID]],RawData[FMP_ID],RawData[Nature-Based Solutions Ranking])</f>
        <v>&lt;25% of the project cost is nature-based</v>
      </c>
      <c r="BK140">
        <f>_xlfn.XLOOKUP(FMP_Ranking[[#This Row],[FMP ID]],RawData[FMP_ID],RawData[Score 9])</f>
        <v>1</v>
      </c>
      <c r="BL140" s="250" t="str">
        <f>_xlfn.XLOOKUP(FMP_Ranking[[#This Row],[FMP ID]],RawData[FMP_ID],RawData[Multiple Benefits Description])</f>
        <v>Enhanced warning during flood</v>
      </c>
      <c r="BM140" t="str">
        <f>_xlfn.XLOOKUP(FMP_Ranking[[#This Row],[FMP ID]],RawData[FMP_ID],RawData[Multiple Benefit Ranking])</f>
        <v>Project delivers benefits in only 1 wider benefit category</v>
      </c>
      <c r="BN140" s="252">
        <f>_xlfn.XLOOKUP(FMP_Ranking[[#This Row],[FMP ID]],RawData[FMP_ID],RawData[Score 10])</f>
        <v>1</v>
      </c>
      <c r="BO140">
        <f>_xlfn.XLOOKUP(FMP_Ranking[[#This Row],[FMP ID]],RawData[FMP_ID],RawData[O&amp;M Cost (Annual)])</f>
        <v>1000</v>
      </c>
      <c r="BP140" t="str">
        <f>_xlfn.XLOOKUP(FMP_Ranking[[#This Row],[FMP ID]],RawData[FMP_ID],RawData[Operations and Maintenance Ranking])</f>
        <v>Project requires regular, ongoing operation and maintenance; and/or O&amp;M requirements are well defined (Regular);</v>
      </c>
      <c r="BQ140">
        <f>_xlfn.XLOOKUP(FMP_Ranking[[#This Row],[FMP ID]],RawData[FMP_ID],RawData[Score 11])</f>
        <v>7</v>
      </c>
      <c r="BR140" s="250" t="str">
        <f>_xlfn.XLOOKUP(FMP_Ranking[[#This Row],[FMP ID]],RawData[FMP_ID],RawData[Administrative, Regulatory and Other Obstacle Ranking])</f>
        <v>Project has few administrative, regulatory and implementation limitations / requirements</v>
      </c>
      <c r="BS140" s="252">
        <f>_xlfn.XLOOKUP(FMP_Ranking[[#This Row],[FMP ID]],RawData[FMP_ID],RawData[Score 12])</f>
        <v>10</v>
      </c>
      <c r="BT140" t="str">
        <f>_xlfn.XLOOKUP(FMP_Ranking[[#This Row],[FMP ID]],RawData[FMP_ID],RawData[Environmental Benefit Ranking])</f>
        <v>Project does not provide any environmental benefits</v>
      </c>
      <c r="BU140">
        <f>_xlfn.XLOOKUP(FMP_Ranking[[#This Row],[FMP ID]],RawData[FMP_ID],RawData[Score 13])</f>
        <v>0</v>
      </c>
      <c r="BV140" s="250" t="str">
        <f>_xlfn.XLOOKUP(FMP_Ranking[[#This Row],[FMP ID]],RawData[FMP_ID],RawData[Environmental Impact Ranking])</f>
        <v>Project has no adverse environmental impacts</v>
      </c>
      <c r="BW140" s="252">
        <f>_xlfn.XLOOKUP(FMP_Ranking[[#This Row],[FMP ID]],RawData[FMP_ID],RawData[Score 14])</f>
        <v>10</v>
      </c>
      <c r="BX140">
        <f>_xlfn.XLOOKUP(FMP_Ranking[[#This Row],[FMP ID]],RawData[FMP_ID],RawData[Traffic Count for LWC Project])</f>
        <v>0</v>
      </c>
      <c r="BY140" t="str">
        <f>_xlfn.XLOOKUP(FMP_Ranking[[#This Row],[FMP ID]],RawData[FMP_ID],RawData[Mobility Ranking])</f>
        <v>Project provides no change to major, minor, or emergency access routes in the project area.</v>
      </c>
      <c r="BZ140">
        <f>_xlfn.XLOOKUP(FMP_Ranking[[#This Row],[FMP ID]],RawData[FMP_ID],RawData[Score 15])</f>
        <v>0</v>
      </c>
      <c r="CA140" s="250"/>
      <c r="CB14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40" s="263">
        <f>_xlfn.RANK.EQ(FMP_Ranking[[#This Row],[Weighted Score Based on Normalized Reported Factors]],FMP_Ranking[Weighted Score Based on Normalized Reported Factors],0)</f>
        <v>170</v>
      </c>
      <c r="CD14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43</v>
      </c>
      <c r="CE14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6.2500000000000009</v>
      </c>
      <c r="CF140">
        <f>_xlfn.RANK.EQ(FMP_Ranking[[#This Row],[Project Details Weighted Score]],FMP_Ranking[Project Details Weighted Score],0)</f>
        <v>111</v>
      </c>
      <c r="CG140" s="262">
        <f>FMP_Ranking[[#This Row],[Project Details Weighted Score]]+FMP_Ranking[[#This Row],[Weighted Score Based on Normalized Reported Factors]]</f>
        <v>6.2500000000000009</v>
      </c>
      <c r="CH140" s="245">
        <f>_xlfn.RANK.EQ(FMP_Ranking[[#This Row],[Total Score]],FMP_Ranking[Total Score],0)</f>
        <v>133</v>
      </c>
      <c r="CI14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40" s="239"/>
      <c r="CK140" s="239"/>
      <c r="CT140"/>
    </row>
    <row r="141" spans="1:98" ht="12" customHeight="1" x14ac:dyDescent="0.25">
      <c r="A141" t="s">
        <v>1453</v>
      </c>
      <c r="B141">
        <f>_xlfn.XLOOKUP(FMP_Ranking[[#This Row],[FMP ID]],RawData[FMP_ID],RawData[RFPG_NUM])</f>
        <v>10</v>
      </c>
      <c r="C141" t="str">
        <f>_xlfn.XLOOKUP(FMP_Ranking[[#This Row],[FMP ID]],RawData[FMP_ID],RawData[FMP_NAME])</f>
        <v>Windmill Oaks Subdivision - Flood Warning System</v>
      </c>
      <c r="D141" t="str">
        <f>_xlfn.XLOOKUP(FMP_Ranking[[#This Row],[FMP ID]],RawData[FMP_ID],RawData[FMP_DESCR])</f>
        <v>FNI proposes to install FEWS with automatic gates &amp; flashers</v>
      </c>
      <c r="E141" s="247">
        <f>_xlfn.XLOOKUP(FMP_Ranking[[#This Row],[FMP ID]],RawData[FMP_ID],RawData[FMP_COST])</f>
        <v>28000</v>
      </c>
      <c r="F141" s="344" t="str">
        <f>_xlfn.XLOOKUP(FMP_Ranking[[#This Row],[FMP ID]],RawData[FMP_ID],RawData[EMER_NEED])</f>
        <v>No</v>
      </c>
      <c r="G141" s="252">
        <f>IF(FMP_Ranking[[#This Row],[Emergency Need Raw]]="Yes",10,0)</f>
        <v>0</v>
      </c>
      <c r="H141" s="245">
        <f>_xlfn.XLOOKUP(FMP_Ranking[[#This Row],[FMP ID]],RawData[FMP_ID],RawData[STRUCT_100])</f>
        <v>0</v>
      </c>
      <c r="I141" s="245">
        <f>_xlfn.XLOOKUP(FMP_Ranking[[#This Row],[FMP ID]],RawData[FMP_ID],RawData[RES_STRUCT100])</f>
        <v>0</v>
      </c>
      <c r="J141">
        <f>_xlfn.XLOOKUP(FMP_Ranking[[#This Row],[FMP ID]],RawData[FMP_ID],RawData[POP100])</f>
        <v>0</v>
      </c>
      <c r="K141" s="245">
        <f>_xlfn.XLOOKUP(FMP_Ranking[[#This Row],[FMP ID]],RawData[FMP_ID],RawData[CRITFAC100])</f>
        <v>0</v>
      </c>
      <c r="L141">
        <f>_xlfn.XLOOKUP(FMP_Ranking[[#This Row],[FMP ID]],RawData[FMP_ID],RawData[LWC])</f>
        <v>0</v>
      </c>
      <c r="M141" s="245">
        <f>_xlfn.XLOOKUP(FMP_Ranking[[#This Row],[FMP ID]],RawData[FMP_ID],RawData[ROADCLS])</f>
        <v>0</v>
      </c>
      <c r="N141">
        <f>_xlfn.XLOOKUP(FMP_Ranking[[#This Row],[FMP ID]],RawData[FMP_ID],RawData[ROAD_MILES100])</f>
        <v>0</v>
      </c>
      <c r="O141" s="245">
        <f>_xlfn.XLOOKUP(FMP_Ranking[[#This Row],[FMP ID]],RawData[FMP_ID],RawData[FARMACRE100])</f>
        <v>0</v>
      </c>
      <c r="P141">
        <f>_xlfn.XLOOKUP(FMP_Ranking[[#This Row],[FMP ID]],RawData[FMP_ID],RawData[REDSTRUCT100])</f>
        <v>0</v>
      </c>
      <c r="Q141" s="245">
        <f>_xlfn.XLOOKUP(FMP_Ranking[[#This Row],[FMP ID]],RawData[FMP_ID],RawData[REMSTRC100])</f>
        <v>0</v>
      </c>
      <c r="R141" s="258">
        <f>IF(FMP_Ranking[[#This Row],[Structures 100 Raw]]=0,0,(IF(FMP_Ranking[[#This Row],[Removed Structures 100 Raw]]&gt;FMP_Ranking[[#This Row],[Structures 100 Raw]],100,FMP_Ranking[[#This Row],[Removed Structures 100 Raw]]/FMP_Ranking[[#This Row],[Structures 100 Raw]]*100)))</f>
        <v>0</v>
      </c>
      <c r="S141" s="245">
        <f>_xlfn.XLOOKUP(FMP_Ranking[[#This Row],[FMP ID]],RawData[FMP_ID],RawData[REMRESSTRC100])</f>
        <v>0</v>
      </c>
      <c r="T141" s="245">
        <f>_xlfn.XLOOKUP(FMP_Ranking[[#This Row],[FMP ID]],RawData[FMP_ID],RawData[REMPOP100])</f>
        <v>0</v>
      </c>
      <c r="U141">
        <f>_xlfn.XLOOKUP(FMP_Ranking[[#This Row],[FMP ID]],RawData[FMP_ID],RawData[REMCRITFAC100])</f>
        <v>0</v>
      </c>
      <c r="V141" s="245">
        <f>_xlfn.XLOOKUP(FMP_Ranking[[#This Row],[FMP ID]],RawData[FMP_ID],RawData[REMLWC100])</f>
        <v>0</v>
      </c>
      <c r="W141" s="245">
        <f>_xlfn.XLOOKUP(FMP_Ranking[[#This Row],[FMP ID]],RawData[FMP_ID],RawData[REMROADCLS])</f>
        <v>0</v>
      </c>
      <c r="X141">
        <f>_xlfn.XLOOKUP(FMP_Ranking[[#This Row],[FMP ID]],RawData[FMP_ID],RawData[REMRDLEN100])</f>
        <v>0</v>
      </c>
      <c r="Y141" s="245">
        <f>_xlfn.XLOOKUP(FMP_Ranking[[#This Row],[FMP ID]],RawData[FMP_ID],RawData[REMFRMACRE100])</f>
        <v>0</v>
      </c>
      <c r="Z141" s="255">
        <f>_xlfn.XLOOKUP(FMP_Ranking[[#This Row],[FMP ID]],RawData[FMP_ID],RawData[COSTSTRUCT])</f>
        <v>0</v>
      </c>
      <c r="AA141">
        <f>_xlfn.XLOOKUP(FMP_Ranking[[#This Row],[FMP ID]],RawData[FMP_ID],RawData[NATURE])</f>
        <v>0</v>
      </c>
      <c r="AB141" s="250">
        <f>_xlfn.XLOOKUP(FMP_Ranking[[#This Row],[FMP ID]],RawData[FMP_ID],RawData[BC_RATIO])</f>
        <v>0</v>
      </c>
      <c r="AC141">
        <f>IF(FMP_Ranking[[#This Row],[BCA Raw]]&gt;1,1,0)</f>
        <v>0</v>
      </c>
      <c r="AD141" s="250" t="str">
        <f>_xlfn.XLOOKUP(FMP_Ranking[[#This Row],[FMP ID]],RawData[FMP_ID],RawData[WATER_SUP])</f>
        <v>No</v>
      </c>
      <c r="AE141" s="257">
        <f>IF(FMP_Ranking[[#This Row],[Water Supply Raw]]="Yes",1,0)</f>
        <v>0</v>
      </c>
      <c r="AF141">
        <f>_xlfn.XLOOKUP(FMP_Ranking[[#This Row],[FMP ID]],RawData[FMP_ID],RawData[Average Flood Depth (100yr)])</f>
        <v>0.5</v>
      </c>
      <c r="AG141" s="346" t="str">
        <f>_xlfn.XLOOKUP(FMP_Ranking[[#This Row],[FMP ID]],RawData[FMP_ID],RawData[PREPROJLOS])</f>
        <v>N/A</v>
      </c>
      <c r="AH141">
        <f>_xlfn.XLOOKUP(FMP_Ranking[[#This Row],[FMP ID]],RawData[FMP_ID],RawData[Score 1])</f>
        <v>2</v>
      </c>
      <c r="AI141" s="250">
        <f>_xlfn.XLOOKUP(FMP_Ranking[[#This Row],[FMP ID]],RawData[FMP_ID],RawData[Community Population Served])</f>
        <v>11072</v>
      </c>
      <c r="AJ141">
        <f>_xlfn.XLOOKUP(FMP_Ranking[[#This Row],[FMP ID]],RawData[FMP_ID],RawData[Flood Plain Population])</f>
        <v>0</v>
      </c>
      <c r="AK141" s="346" t="str">
        <f>_xlfn.XLOOKUP(FMP_Ranking[[#This Row],[FMP ID]],RawData[FMP_ID],RawData[Severity Ranking: Community Need (% Population)])</f>
        <v>&lt;25% of project community affected</v>
      </c>
      <c r="AL141" s="252">
        <f>_xlfn.XLOOKUP(FMP_Ranking[[#This Row],[FMP ID]],RawData[FMP_ID],RawData[Score 2])</f>
        <v>1</v>
      </c>
      <c r="AM141">
        <f>_xlfn.XLOOKUP(FMP_Ranking[[#This Row],[FMP ID]],RawData[FMP_ID],RawData['# of Structures Removed from 1% Annual Chance FP])</f>
        <v>0</v>
      </c>
      <c r="AN141" t="str">
        <f>_xlfn.XLOOKUP(FMP_Ranking[[#This Row],[FMP ID]],RawData[FMP_ID],RawData[Flood Risk Reduction])</f>
        <v>Reduced risk to 0 structures in floodplain</v>
      </c>
      <c r="AO141">
        <f>_xlfn.XLOOKUP(FMP_Ranking[[#This Row],[FMP ID]],RawData[FMP_ID],RawData[[Score 3 ]])</f>
        <v>0</v>
      </c>
      <c r="AP141" s="250">
        <f>_xlfn.XLOOKUP(FMP_Ranking[[#This Row],[FMP ID]],RawData[FMP_ID],RawData['# of Structures with Reduced 1% Annual Chance Flood Risk])</f>
        <v>0</v>
      </c>
      <c r="AQ141">
        <f>_xlfn.XLOOKUP(FMP_Ranking[[#This Row],[FMP ID]],RawData[FMP_ID],RawData[Pre-Project Damage $])</f>
        <v>0</v>
      </c>
      <c r="AR141">
        <f>_xlfn.XLOOKUP(FMP_Ranking[[#This Row],[FMP ID]],RawData[FMP_ID],RawData[Post-Project Damage $])</f>
        <v>0</v>
      </c>
      <c r="AS141" t="str">
        <f>_xlfn.XLOOKUP(FMP_Ranking[[#This Row],[FMP ID]],RawData[FMP_ID],RawData[Flood Damage Reduction])</f>
        <v>Flood damage reduction &lt; 25%</v>
      </c>
      <c r="AT141" s="252">
        <f>_xlfn.XLOOKUP(FMP_Ranking[[#This Row],[FMP ID]],RawData[FMP_ID],RawData[Score 4])</f>
        <v>2</v>
      </c>
      <c r="AU141">
        <f>_xlfn.XLOOKUP(FMP_Ranking[[#This Row],[FMP ID]],RawData[FMP_ID],RawData['# of Critical Faciliites Removed from 1% Annual Chance FP])</f>
        <v>0</v>
      </c>
      <c r="AV141" t="str">
        <f>_xlfn.XLOOKUP(FMP_Ranking[[#This Row],[FMP ID]],RawData[FMP_ID],RawData[Reduction in Critical Facilities Flood Risk])</f>
        <v>Reduced risk for 0 structures in floodplain</v>
      </c>
      <c r="AW141">
        <f>_xlfn.XLOOKUP(FMP_Ranking[[#This Row],[FMP ID]],RawData[FMP_ID],RawData[Score 5])</f>
        <v>0</v>
      </c>
      <c r="AX141" s="250">
        <f>_xlfn.XLOOKUP(FMP_Ranking[[#This Row],[FMP ID]],RawData[FMP_ID],RawData[Adjusted Injurt Risk (%)])</f>
        <v>0</v>
      </c>
      <c r="AY141" t="str">
        <f>_xlfn.XLOOKUP(FMP_Ranking[[#This Row],[FMP ID]],RawData[FMP_ID],RawData[Life and Safety Ranking (Injury/Loss of Life)2])</f>
        <v>Life/injury risk percentage &lt;20%</v>
      </c>
      <c r="AZ141" s="252">
        <f>_xlfn.XLOOKUP(FMP_Ranking[[#This Row],[FMP ID]],RawData[FMP_ID],RawData[Score 6])</f>
        <v>2</v>
      </c>
      <c r="BA141">
        <f>_xlfn.XLOOKUP(FMP_Ranking[[#This Row],[FMP ID]],RawData[FMP_ID],RawData[Water Supply Benefit in Acre-Feet])</f>
        <v>0</v>
      </c>
      <c r="BB141" t="str">
        <f>_xlfn.XLOOKUP(FMP_Ranking[[#This Row],[FMP ID]],RawData[FMP_ID],RawData[SourceID])</f>
        <v>N/A</v>
      </c>
      <c r="BC141" t="str">
        <f>_xlfn.XLOOKUP(FMP_Ranking[[#This Row],[FMP ID]],RawData[FMP_ID],RawData[WMS_ID])</f>
        <v>N/A</v>
      </c>
      <c r="BD141" t="str">
        <f>_xlfn.XLOOKUP(FMP_Ranking[[#This Row],[FMP ID]],RawData[FMP_ID],RawData[Water Supply Yield Ranking])</f>
        <v>No impact on water supply</v>
      </c>
      <c r="BE141">
        <f>_xlfn.XLOOKUP(FMP_Ranking[[#This Row],[FMP ID]],RawData[FMP_ID],RawData[Score 7])</f>
        <v>0</v>
      </c>
      <c r="BF141" s="250">
        <f>_xlfn.XLOOKUP(FMP_Ranking[[#This Row],[FMP ID]],RawData[FMP_ID],RawData[SVI])</f>
        <v>0.64069998264312744</v>
      </c>
      <c r="BG141" t="str">
        <f>_xlfn.XLOOKUP(FMP_Ranking[[#This Row],[FMP ID]],RawData[FMP_ID],RawData[Social Vulnerability Ranking])</f>
        <v>SVI between 0.5-0.75 (moderate to high vulnerability)</v>
      </c>
      <c r="BH141" s="252">
        <f>_xlfn.XLOOKUP(FMP_Ranking[[#This Row],[FMP ID]],RawData[FMP_ID],RawData[Score 8])</f>
        <v>7</v>
      </c>
      <c r="BI141">
        <f>_xlfn.XLOOKUP(FMP_Ranking[[#This Row],[FMP ID]],RawData[FMP_ID],RawData[% Nature Based Solution by Cost])</f>
        <v>0</v>
      </c>
      <c r="BJ141" t="str">
        <f>_xlfn.XLOOKUP(FMP_Ranking[[#This Row],[FMP ID]],RawData[FMP_ID],RawData[Nature-Based Solutions Ranking])</f>
        <v>&lt;25% of the project cost is nature-based</v>
      </c>
      <c r="BK141">
        <f>_xlfn.XLOOKUP(FMP_Ranking[[#This Row],[FMP ID]],RawData[FMP_ID],RawData[Score 9])</f>
        <v>1</v>
      </c>
      <c r="BL141" s="250" t="str">
        <f>_xlfn.XLOOKUP(FMP_Ranking[[#This Row],[FMP ID]],RawData[FMP_ID],RawData[Multiple Benefits Description])</f>
        <v>Early warning about flooding</v>
      </c>
      <c r="BM141" t="str">
        <f>_xlfn.XLOOKUP(FMP_Ranking[[#This Row],[FMP ID]],RawData[FMP_ID],RawData[Multiple Benefit Ranking])</f>
        <v>Project delivers benefits in only 1 wider benefit category</v>
      </c>
      <c r="BN141" s="252">
        <f>_xlfn.XLOOKUP(FMP_Ranking[[#This Row],[FMP ID]],RawData[FMP_ID],RawData[Score 10])</f>
        <v>1</v>
      </c>
      <c r="BO141">
        <f>_xlfn.XLOOKUP(FMP_Ranking[[#This Row],[FMP ID]],RawData[FMP_ID],RawData[O&amp;M Cost (Annual)])</f>
        <v>2500</v>
      </c>
      <c r="BP141" t="str">
        <f>_xlfn.XLOOKUP(FMP_Ranking[[#This Row],[FMP ID]],RawData[FMP_ID],RawData[Operations and Maintenance Ranking])</f>
        <v>Project requires regular, ongoing operation and maintenance; and/or O&amp;M requirements are well defined (Regular);</v>
      </c>
      <c r="BQ141">
        <f>_xlfn.XLOOKUP(FMP_Ranking[[#This Row],[FMP ID]],RawData[FMP_ID],RawData[Score 11])</f>
        <v>7</v>
      </c>
      <c r="BR141" s="250" t="str">
        <f>_xlfn.XLOOKUP(FMP_Ranking[[#This Row],[FMP ID]],RawData[FMP_ID],RawData[Administrative, Regulatory and Other Obstacle Ranking])</f>
        <v>Project has few administrative, regulatory and implementation limitations / requirements</v>
      </c>
      <c r="BS141" s="252">
        <f>_xlfn.XLOOKUP(FMP_Ranking[[#This Row],[FMP ID]],RawData[FMP_ID],RawData[Score 12])</f>
        <v>10</v>
      </c>
      <c r="BT141" t="str">
        <f>_xlfn.XLOOKUP(FMP_Ranking[[#This Row],[FMP ID]],RawData[FMP_ID],RawData[Environmental Benefit Ranking])</f>
        <v>Project does not provide any environmental benefits</v>
      </c>
      <c r="BU141">
        <f>_xlfn.XLOOKUP(FMP_Ranking[[#This Row],[FMP ID]],RawData[FMP_ID],RawData[Score 13])</f>
        <v>0</v>
      </c>
      <c r="BV141" s="250" t="str">
        <f>_xlfn.XLOOKUP(FMP_Ranking[[#This Row],[FMP ID]],RawData[FMP_ID],RawData[Environmental Impact Ranking])</f>
        <v>Project has no adverse environmental impacts</v>
      </c>
      <c r="BW141" s="252">
        <f>_xlfn.XLOOKUP(FMP_Ranking[[#This Row],[FMP ID]],RawData[FMP_ID],RawData[Score 14])</f>
        <v>10</v>
      </c>
      <c r="BX141">
        <f>_xlfn.XLOOKUP(FMP_Ranking[[#This Row],[FMP ID]],RawData[FMP_ID],RawData[Traffic Count for LWC Project])</f>
        <v>0</v>
      </c>
      <c r="BY141" t="str">
        <f>_xlfn.XLOOKUP(FMP_Ranking[[#This Row],[FMP ID]],RawData[FMP_ID],RawData[Mobility Ranking])</f>
        <v>Project provides no change to major, minor, or emergency access routes in the project area.</v>
      </c>
      <c r="BZ141">
        <f>_xlfn.XLOOKUP(FMP_Ranking[[#This Row],[FMP ID]],RawData[FMP_ID],RawData[Score 15])</f>
        <v>0</v>
      </c>
      <c r="CA141" s="250"/>
      <c r="CB14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41" s="263">
        <f>_xlfn.RANK.EQ(FMP_Ranking[[#This Row],[Weighted Score Based on Normalized Reported Factors]],FMP_Ranking[Weighted Score Based on Normalized Reported Factors],0)</f>
        <v>170</v>
      </c>
      <c r="CD14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43</v>
      </c>
      <c r="CE14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6.2500000000000009</v>
      </c>
      <c r="CF141">
        <f>_xlfn.RANK.EQ(FMP_Ranking[[#This Row],[Project Details Weighted Score]],FMP_Ranking[Project Details Weighted Score],0)</f>
        <v>111</v>
      </c>
      <c r="CG141" s="262">
        <f>FMP_Ranking[[#This Row],[Project Details Weighted Score]]+FMP_Ranking[[#This Row],[Weighted Score Based on Normalized Reported Factors]]</f>
        <v>6.2500000000000009</v>
      </c>
      <c r="CH141" s="245">
        <f>_xlfn.RANK.EQ(FMP_Ranking[[#This Row],[Total Score]],FMP_Ranking[Total Score],0)</f>
        <v>133</v>
      </c>
      <c r="CI14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41" s="239"/>
      <c r="CK141" s="239"/>
      <c r="CT141"/>
    </row>
    <row r="142" spans="1:98" ht="12" customHeight="1" x14ac:dyDescent="0.25">
      <c r="A142" t="s">
        <v>1354</v>
      </c>
      <c r="B142">
        <f>_xlfn.XLOOKUP(FMP_Ranking[[#This Row],[FMP ID]],RawData[FMP_ID],RawData[RFPG_NUM])</f>
        <v>10</v>
      </c>
      <c r="C142" t="str">
        <f>_xlfn.XLOOKUP(FMP_Ranking[[#This Row],[FMP ID]],RawData[FMP_ID],RawData[FMP_NAME])</f>
        <v>S Bowie Low Water Crossing - Flood Warning System</v>
      </c>
      <c r="D142" t="str">
        <f>_xlfn.XLOOKUP(FMP_Ranking[[#This Row],[FMP ID]],RawData[FMP_ID],RawData[FMP_DESCR])</f>
        <v>Install FEWS with automatic gates &amp; flashers</v>
      </c>
      <c r="E142" s="247">
        <f>_xlfn.XLOOKUP(FMP_Ranking[[#This Row],[FMP ID]],RawData[FMP_ID],RawData[FMP_COST])</f>
        <v>28000</v>
      </c>
      <c r="F142" s="344" t="str">
        <f>_xlfn.XLOOKUP(FMP_Ranking[[#This Row],[FMP ID]],RawData[FMP_ID],RawData[EMER_NEED])</f>
        <v>No</v>
      </c>
      <c r="G142" s="252">
        <f>IF(FMP_Ranking[[#This Row],[Emergency Need Raw]]="Yes",10,0)</f>
        <v>0</v>
      </c>
      <c r="H142" s="245">
        <f>_xlfn.XLOOKUP(FMP_Ranking[[#This Row],[FMP ID]],RawData[FMP_ID],RawData[STRUCT_100])</f>
        <v>30</v>
      </c>
      <c r="I142" s="245">
        <f>_xlfn.XLOOKUP(FMP_Ranking[[#This Row],[FMP ID]],RawData[FMP_ID],RawData[RES_STRUCT100])</f>
        <v>18</v>
      </c>
      <c r="J142">
        <f>_xlfn.XLOOKUP(FMP_Ranking[[#This Row],[FMP ID]],RawData[FMP_ID],RawData[POP100])</f>
        <v>36</v>
      </c>
      <c r="K142" s="245">
        <f>_xlfn.XLOOKUP(FMP_Ranking[[#This Row],[FMP ID]],RawData[FMP_ID],RawData[CRITFAC100])</f>
        <v>0</v>
      </c>
      <c r="L142">
        <f>_xlfn.XLOOKUP(FMP_Ranking[[#This Row],[FMP ID]],RawData[FMP_ID],RawData[LWC])</f>
        <v>1</v>
      </c>
      <c r="M142" s="245">
        <f>_xlfn.XLOOKUP(FMP_Ranking[[#This Row],[FMP ID]],RawData[FMP_ID],RawData[ROADCLS])</f>
        <v>0</v>
      </c>
      <c r="N142">
        <f>_xlfn.XLOOKUP(FMP_Ranking[[#This Row],[FMP ID]],RawData[FMP_ID],RawData[ROAD_MILES100])</f>
        <v>0</v>
      </c>
      <c r="O142" s="245">
        <f>_xlfn.XLOOKUP(FMP_Ranking[[#This Row],[FMP ID]],RawData[FMP_ID],RawData[FARMACRE100])</f>
        <v>575.35894775390625</v>
      </c>
      <c r="P142">
        <f>_xlfn.XLOOKUP(FMP_Ranking[[#This Row],[FMP ID]],RawData[FMP_ID],RawData[REDSTRUCT100])</f>
        <v>0</v>
      </c>
      <c r="Q142" s="245">
        <f>_xlfn.XLOOKUP(FMP_Ranking[[#This Row],[FMP ID]],RawData[FMP_ID],RawData[REMSTRC100])</f>
        <v>0</v>
      </c>
      <c r="R142" s="258">
        <f>IF(FMP_Ranking[[#This Row],[Structures 100 Raw]]=0,0,(IF(FMP_Ranking[[#This Row],[Removed Structures 100 Raw]]&gt;FMP_Ranking[[#This Row],[Structures 100 Raw]],100,FMP_Ranking[[#This Row],[Removed Structures 100 Raw]]/FMP_Ranking[[#This Row],[Structures 100 Raw]]*100)))</f>
        <v>0</v>
      </c>
      <c r="S142" s="245">
        <f>_xlfn.XLOOKUP(FMP_Ranking[[#This Row],[FMP ID]],RawData[FMP_ID],RawData[REMRESSTRC100])</f>
        <v>0</v>
      </c>
      <c r="T142" s="245">
        <f>_xlfn.XLOOKUP(FMP_Ranking[[#This Row],[FMP ID]],RawData[FMP_ID],RawData[REMPOP100])</f>
        <v>0</v>
      </c>
      <c r="U142">
        <f>_xlfn.XLOOKUP(FMP_Ranking[[#This Row],[FMP ID]],RawData[FMP_ID],RawData[REMCRITFAC100])</f>
        <v>0</v>
      </c>
      <c r="V142" s="245">
        <f>_xlfn.XLOOKUP(FMP_Ranking[[#This Row],[FMP ID]],RawData[FMP_ID],RawData[REMLWC100])</f>
        <v>0</v>
      </c>
      <c r="W142" s="245">
        <f>_xlfn.XLOOKUP(FMP_Ranking[[#This Row],[FMP ID]],RawData[FMP_ID],RawData[REMROADCLS])</f>
        <v>0</v>
      </c>
      <c r="X142">
        <f>_xlfn.XLOOKUP(FMP_Ranking[[#This Row],[FMP ID]],RawData[FMP_ID],RawData[REMRDLEN100])</f>
        <v>0</v>
      </c>
      <c r="Y142" s="245">
        <f>_xlfn.XLOOKUP(FMP_Ranking[[#This Row],[FMP ID]],RawData[FMP_ID],RawData[REMFRMACRE100])</f>
        <v>0</v>
      </c>
      <c r="Z142" s="255">
        <f>_xlfn.XLOOKUP(FMP_Ranking[[#This Row],[FMP ID]],RawData[FMP_ID],RawData[COSTSTRUCT])</f>
        <v>0</v>
      </c>
      <c r="AA142">
        <f>_xlfn.XLOOKUP(FMP_Ranking[[#This Row],[FMP ID]],RawData[FMP_ID],RawData[NATURE])</f>
        <v>0</v>
      </c>
      <c r="AB142" s="250">
        <f>_xlfn.XLOOKUP(FMP_Ranking[[#This Row],[FMP ID]],RawData[FMP_ID],RawData[BC_RATIO])</f>
        <v>0</v>
      </c>
      <c r="AC142">
        <f>IF(FMP_Ranking[[#This Row],[BCA Raw]]&gt;1,1,0)</f>
        <v>0</v>
      </c>
      <c r="AD142" s="250" t="str">
        <f>_xlfn.XLOOKUP(FMP_Ranking[[#This Row],[FMP ID]],RawData[FMP_ID],RawData[WATER_SUP])</f>
        <v>No</v>
      </c>
      <c r="AE142" s="257">
        <f>IF(FMP_Ranking[[#This Row],[Water Supply Raw]]="Yes",1,0)</f>
        <v>0</v>
      </c>
      <c r="AF142">
        <f>_xlfn.XLOOKUP(FMP_Ranking[[#This Row],[FMP ID]],RawData[FMP_ID],RawData[Average Flood Depth (100yr)])</f>
        <v>0.5</v>
      </c>
      <c r="AG142" s="346" t="str">
        <f>_xlfn.XLOOKUP(FMP_Ranking[[#This Row],[FMP ID]],RawData[FMP_ID],RawData[PREPROJLOS])</f>
        <v>N/A</v>
      </c>
      <c r="AH142">
        <f>_xlfn.XLOOKUP(FMP_Ranking[[#This Row],[FMP ID]],RawData[FMP_ID],RawData[Score 1])</f>
        <v>2</v>
      </c>
      <c r="AI142" s="250">
        <f>_xlfn.XLOOKUP(FMP_Ranking[[#This Row],[FMP ID]],RawData[FMP_ID],RawData[Community Population Served])</f>
        <v>11072</v>
      </c>
      <c r="AJ142">
        <f>_xlfn.XLOOKUP(FMP_Ranking[[#This Row],[FMP ID]],RawData[FMP_ID],RawData[Flood Plain Population])</f>
        <v>29</v>
      </c>
      <c r="AK142" s="346" t="str">
        <f>_xlfn.XLOOKUP(FMP_Ranking[[#This Row],[FMP ID]],RawData[FMP_ID],RawData[Severity Ranking: Community Need (% Population)])</f>
        <v>&lt;25% of project community affected</v>
      </c>
      <c r="AL142" s="252">
        <f>_xlfn.XLOOKUP(FMP_Ranking[[#This Row],[FMP ID]],RawData[FMP_ID],RawData[Score 2])</f>
        <v>1</v>
      </c>
      <c r="AM142">
        <f>_xlfn.XLOOKUP(FMP_Ranking[[#This Row],[FMP ID]],RawData[FMP_ID],RawData['# of Structures Removed from 1% Annual Chance FP])</f>
        <v>0</v>
      </c>
      <c r="AN142" t="str">
        <f>_xlfn.XLOOKUP(FMP_Ranking[[#This Row],[FMP ID]],RawData[FMP_ID],RawData[Flood Risk Reduction])</f>
        <v>Reduced risk to 0 structures in floodplain</v>
      </c>
      <c r="AO142">
        <v>10</v>
      </c>
      <c r="AP142" s="250">
        <f>_xlfn.XLOOKUP(FMP_Ranking[[#This Row],[FMP ID]],RawData[FMP_ID],RawData['# of Structures with Reduced 1% Annual Chance Flood Risk])</f>
        <v>0</v>
      </c>
      <c r="AQ142">
        <f>_xlfn.XLOOKUP(FMP_Ranking[[#This Row],[FMP ID]],RawData[FMP_ID],RawData[Pre-Project Damage $])</f>
        <v>0</v>
      </c>
      <c r="AR142">
        <f>_xlfn.XLOOKUP(FMP_Ranking[[#This Row],[FMP ID]],RawData[FMP_ID],RawData[Post-Project Damage $])</f>
        <v>0</v>
      </c>
      <c r="AS142" t="str">
        <f>_xlfn.XLOOKUP(FMP_Ranking[[#This Row],[FMP ID]],RawData[FMP_ID],RawData[Flood Damage Reduction])</f>
        <v>Flood damage reduction &lt; 25%</v>
      </c>
      <c r="AT142" s="252">
        <v>10</v>
      </c>
      <c r="AU142">
        <f>_xlfn.XLOOKUP(FMP_Ranking[[#This Row],[FMP ID]],RawData[FMP_ID],RawData['# of Critical Faciliites Removed from 1% Annual Chance FP])</f>
        <v>0</v>
      </c>
      <c r="AV142" t="str">
        <f>_xlfn.XLOOKUP(FMP_Ranking[[#This Row],[FMP ID]],RawData[FMP_ID],RawData[Reduction in Critical Facilities Flood Risk])</f>
        <v>Reduced risk for 0 structures in floodplain</v>
      </c>
      <c r="AW142">
        <v>10</v>
      </c>
      <c r="AX142" s="250">
        <f>_xlfn.XLOOKUP(FMP_Ranking[[#This Row],[FMP ID]],RawData[FMP_ID],RawData[Adjusted Injurt Risk (%)])</f>
        <v>0</v>
      </c>
      <c r="AY142" t="str">
        <f>_xlfn.XLOOKUP(FMP_Ranking[[#This Row],[FMP ID]],RawData[FMP_ID],RawData[Life and Safety Ranking (Injury/Loss of Life)2])</f>
        <v>Life/injury risk percentage &lt;20%</v>
      </c>
      <c r="AZ142" s="252">
        <v>0</v>
      </c>
      <c r="BA142">
        <f>_xlfn.XLOOKUP(FMP_Ranking[[#This Row],[FMP ID]],RawData[FMP_ID],RawData[Water Supply Benefit in Acre-Feet])</f>
        <v>0</v>
      </c>
      <c r="BB142" t="str">
        <f>_xlfn.XLOOKUP(FMP_Ranking[[#This Row],[FMP ID]],RawData[FMP_ID],RawData[SourceID])</f>
        <v>N/A</v>
      </c>
      <c r="BC142" t="str">
        <f>_xlfn.XLOOKUP(FMP_Ranking[[#This Row],[FMP ID]],RawData[FMP_ID],RawData[WMS_ID])</f>
        <v>N/A</v>
      </c>
      <c r="BD142" t="str">
        <f>_xlfn.XLOOKUP(FMP_Ranking[[#This Row],[FMP ID]],RawData[FMP_ID],RawData[Water Supply Yield Ranking])</f>
        <v>No impact on water supply</v>
      </c>
      <c r="BE142">
        <v>0</v>
      </c>
      <c r="BF142" s="250">
        <f>_xlfn.XLOOKUP(FMP_Ranking[[#This Row],[FMP ID]],RawData[FMP_ID],RawData[SVI])</f>
        <v>0.38019999861717219</v>
      </c>
      <c r="BG142" t="str">
        <f>_xlfn.XLOOKUP(FMP_Ranking[[#This Row],[FMP ID]],RawData[FMP_ID],RawData[Social Vulnerability Ranking])</f>
        <v>SVI between 0.25-0.5 (low to moderate vulnerability)</v>
      </c>
      <c r="BH142" s="252">
        <v>10</v>
      </c>
      <c r="BI142">
        <f>_xlfn.XLOOKUP(FMP_Ranking[[#This Row],[FMP ID]],RawData[FMP_ID],RawData[% Nature Based Solution by Cost])</f>
        <v>0</v>
      </c>
      <c r="BJ142" t="str">
        <f>_xlfn.XLOOKUP(FMP_Ranking[[#This Row],[FMP ID]],RawData[FMP_ID],RawData[Nature-Based Solutions Ranking])</f>
        <v>&lt;25% of the project cost is nature-based</v>
      </c>
      <c r="BK142">
        <v>1</v>
      </c>
      <c r="BL142" s="250" t="str">
        <f>_xlfn.XLOOKUP(FMP_Ranking[[#This Row],[FMP ID]],RawData[FMP_ID],RawData[Multiple Benefits Description])</f>
        <v>Early warning about flooding</v>
      </c>
      <c r="BM142" t="str">
        <f>_xlfn.XLOOKUP(FMP_Ranking[[#This Row],[FMP ID]],RawData[FMP_ID],RawData[Multiple Benefit Ranking])</f>
        <v>Project delivers benefits in only 1 wider benefit category</v>
      </c>
      <c r="BN142" s="252">
        <v>1</v>
      </c>
      <c r="BO142">
        <f>_xlfn.XLOOKUP(FMP_Ranking[[#This Row],[FMP ID]],RawData[FMP_ID],RawData[O&amp;M Cost (Annual)])</f>
        <v>2500</v>
      </c>
      <c r="BP142" t="str">
        <f>_xlfn.XLOOKUP(FMP_Ranking[[#This Row],[FMP ID]],RawData[FMP_ID],RawData[Operations and Maintenance Ranking])</f>
        <v>Project requires regular, ongoing operation and maintenance; and/or O&amp;M requirements are well defined (Regular);</v>
      </c>
      <c r="BQ142">
        <v>0</v>
      </c>
      <c r="BR142" s="250" t="str">
        <f>_xlfn.XLOOKUP(FMP_Ranking[[#This Row],[FMP ID]],RawData[FMP_ID],RawData[Administrative, Regulatory and Other Obstacle Ranking])</f>
        <v>Project has few administrative, regulatory and implementation limitations / requirements</v>
      </c>
      <c r="BS142" s="252">
        <v>0</v>
      </c>
      <c r="BT142" t="str">
        <f>_xlfn.XLOOKUP(FMP_Ranking[[#This Row],[FMP ID]],RawData[FMP_ID],RawData[Environmental Benefit Ranking])</f>
        <v>Project does not provide any environmental benefits</v>
      </c>
      <c r="BU142">
        <v>0</v>
      </c>
      <c r="BV142" s="250" t="str">
        <f>_xlfn.XLOOKUP(FMP_Ranking[[#This Row],[FMP ID]],RawData[FMP_ID],RawData[Environmental Impact Ranking])</f>
        <v>Project has no adverse environmental impacts</v>
      </c>
      <c r="BW142" s="252">
        <v>0</v>
      </c>
      <c r="BX142">
        <f>_xlfn.XLOOKUP(FMP_Ranking[[#This Row],[FMP ID]],RawData[FMP_ID],RawData[Traffic Count for LWC Project])</f>
        <v>0</v>
      </c>
      <c r="BY142" t="str">
        <f>_xlfn.XLOOKUP(FMP_Ranking[[#This Row],[FMP ID]],RawData[FMP_ID],RawData[Mobility Ranking])</f>
        <v>Project provides no change to major, minor, or emergency access routes in the project area.</v>
      </c>
      <c r="BZ142">
        <v>0</v>
      </c>
      <c r="CA142" s="250"/>
      <c r="CB14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42" s="263">
        <f>_xlfn.RANK.EQ(FMP_Ranking[[#This Row],[Weighted Score Based on Normalized Reported Factors]],FMP_Ranking[Weighted Score Based on Normalized Reported Factors],0)</f>
        <v>170</v>
      </c>
      <c r="CD14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45</v>
      </c>
      <c r="CE14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6.25</v>
      </c>
      <c r="CF142">
        <f>_xlfn.RANK.EQ(FMP_Ranking[[#This Row],[Project Details Weighted Score]],FMP_Ranking[Project Details Weighted Score],0)</f>
        <v>114</v>
      </c>
      <c r="CG142" s="262">
        <f>FMP_Ranking[[#This Row],[Project Details Weighted Score]]+FMP_Ranking[[#This Row],[Weighted Score Based on Normalized Reported Factors]]</f>
        <v>6.25</v>
      </c>
      <c r="CH142" s="245">
        <f>_xlfn.RANK.EQ(FMP_Ranking[[#This Row],[Total Score]],FMP_Ranking[Total Score],0)</f>
        <v>136</v>
      </c>
      <c r="CI14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42" s="239"/>
      <c r="CK142" s="239"/>
      <c r="CT142"/>
    </row>
    <row r="143" spans="1:98" ht="12" customHeight="1" x14ac:dyDescent="0.25">
      <c r="A143" t="s">
        <v>1716</v>
      </c>
      <c r="B143">
        <f>_xlfn.XLOOKUP(FMP_Ranking[[#This Row],[FMP ID]],RawData[FMP_ID],RawData[RFPG_NUM])</f>
        <v>12</v>
      </c>
      <c r="C143" t="str">
        <f>_xlfn.XLOOKUP(FMP_Ranking[[#This Row],[FMP ID]],RawData[FMP_ID],RawData[FMP_NAME])</f>
        <v>PROJECT 7 - SCHWEPPE AND HICKMAN STREET</v>
      </c>
      <c r="D143" t="str">
        <f>_xlfn.XLOOKUP(FMP_Ranking[[#This Row],[FMP ID]],RawData[FMP_ID],RawData[FMP_DESCR])</f>
        <v>Storm drain, and channel improvments</v>
      </c>
      <c r="E143" s="247">
        <f>_xlfn.XLOOKUP(FMP_Ranking[[#This Row],[FMP ID]],RawData[FMP_ID],RawData[FMP_COST])</f>
        <v>1990212</v>
      </c>
      <c r="F143" s="344" t="str">
        <f>_xlfn.XLOOKUP(FMP_Ranking[[#This Row],[FMP ID]],RawData[FMP_ID],RawData[EMER_NEED])</f>
        <v>No</v>
      </c>
      <c r="G143" s="252">
        <f>IF(FMP_Ranking[[#This Row],[Emergency Need Raw]]="Yes",10,0)</f>
        <v>0</v>
      </c>
      <c r="H143" s="245">
        <f>_xlfn.XLOOKUP(FMP_Ranking[[#This Row],[FMP ID]],RawData[FMP_ID],RawData[STRUCT_100])</f>
        <v>0</v>
      </c>
      <c r="I143" s="245">
        <f>_xlfn.XLOOKUP(FMP_Ranking[[#This Row],[FMP ID]],RawData[FMP_ID],RawData[RES_STRUCT100])</f>
        <v>0</v>
      </c>
      <c r="J143">
        <f>_xlfn.XLOOKUP(FMP_Ranking[[#This Row],[FMP ID]],RawData[FMP_ID],RawData[POP100])</f>
        <v>0</v>
      </c>
      <c r="K143" s="245">
        <f>_xlfn.XLOOKUP(FMP_Ranking[[#This Row],[FMP ID]],RawData[FMP_ID],RawData[CRITFAC100])</f>
        <v>0</v>
      </c>
      <c r="L143">
        <f>_xlfn.XLOOKUP(FMP_Ranking[[#This Row],[FMP ID]],RawData[FMP_ID],RawData[LWC])</f>
        <v>0</v>
      </c>
      <c r="M143" s="245">
        <f>_xlfn.XLOOKUP(FMP_Ranking[[#This Row],[FMP ID]],RawData[FMP_ID],RawData[ROADCLS])</f>
        <v>0</v>
      </c>
      <c r="N143">
        <f>_xlfn.XLOOKUP(FMP_Ranking[[#This Row],[FMP ID]],RawData[FMP_ID],RawData[ROAD_MILES100])</f>
        <v>0</v>
      </c>
      <c r="O143" s="245">
        <f>_xlfn.XLOOKUP(FMP_Ranking[[#This Row],[FMP ID]],RawData[FMP_ID],RawData[FARMACRE100])</f>
        <v>0</v>
      </c>
      <c r="P143">
        <f>_xlfn.XLOOKUP(FMP_Ranking[[#This Row],[FMP ID]],RawData[FMP_ID],RawData[REDSTRUCT100])</f>
        <v>0</v>
      </c>
      <c r="Q143" s="245">
        <f>_xlfn.XLOOKUP(FMP_Ranking[[#This Row],[FMP ID]],RawData[FMP_ID],RawData[REMSTRC100])</f>
        <v>31</v>
      </c>
      <c r="R143" s="258">
        <f>IF(FMP_Ranking[[#This Row],[Structures 100 Raw]]=0,0,(IF(FMP_Ranking[[#This Row],[Removed Structures 100 Raw]]&gt;FMP_Ranking[[#This Row],[Structures 100 Raw]],100,FMP_Ranking[[#This Row],[Removed Structures 100 Raw]]/FMP_Ranking[[#This Row],[Structures 100 Raw]]*100)))</f>
        <v>0</v>
      </c>
      <c r="S143" s="245">
        <f>_xlfn.XLOOKUP(FMP_Ranking[[#This Row],[FMP ID]],RawData[FMP_ID],RawData[REMRESSTRC100])</f>
        <v>0</v>
      </c>
      <c r="T143" s="245">
        <f>_xlfn.XLOOKUP(FMP_Ranking[[#This Row],[FMP ID]],RawData[FMP_ID],RawData[REMPOP100])</f>
        <v>93</v>
      </c>
      <c r="U143">
        <f>_xlfn.XLOOKUP(FMP_Ranking[[#This Row],[FMP ID]],RawData[FMP_ID],RawData[REMCRITFAC100])</f>
        <v>0</v>
      </c>
      <c r="V143" s="245">
        <f>_xlfn.XLOOKUP(FMP_Ranking[[#This Row],[FMP ID]],RawData[FMP_ID],RawData[REMLWC100])</f>
        <v>0</v>
      </c>
      <c r="W143" s="245">
        <f>_xlfn.XLOOKUP(FMP_Ranking[[#This Row],[FMP ID]],RawData[FMP_ID],RawData[REMROADCLS])</f>
        <v>0</v>
      </c>
      <c r="X143">
        <f>_xlfn.XLOOKUP(FMP_Ranking[[#This Row],[FMP ID]],RawData[FMP_ID],RawData[REMRDLEN100])</f>
        <v>0</v>
      </c>
      <c r="Y143" s="245">
        <f>_xlfn.XLOOKUP(FMP_Ranking[[#This Row],[FMP ID]],RawData[FMP_ID],RawData[REMFRMACRE100])</f>
        <v>0</v>
      </c>
      <c r="Z143" s="255">
        <f>_xlfn.XLOOKUP(FMP_Ranking[[#This Row],[FMP ID]],RawData[FMP_ID],RawData[COSTSTRUCT])</f>
        <v>5556</v>
      </c>
      <c r="AA143">
        <f>_xlfn.XLOOKUP(FMP_Ranking[[#This Row],[FMP ID]],RawData[FMP_ID],RawData[NATURE])</f>
        <v>0</v>
      </c>
      <c r="AB143" s="250">
        <f>_xlfn.XLOOKUP(FMP_Ranking[[#This Row],[FMP ID]],RawData[FMP_ID],RawData[BC_RATIO])</f>
        <v>0.81999999284744263</v>
      </c>
      <c r="AC143">
        <f>IF(FMP_Ranking[[#This Row],[BCA Raw]]&gt;1,1,0)</f>
        <v>0</v>
      </c>
      <c r="AD143" s="250" t="str">
        <f>_xlfn.XLOOKUP(FMP_Ranking[[#This Row],[FMP ID]],RawData[FMP_ID],RawData[WATER_SUP])</f>
        <v>No</v>
      </c>
      <c r="AE143" s="257">
        <f>IF(FMP_Ranking[[#This Row],[Water Supply Raw]]="Yes",1,0)</f>
        <v>0</v>
      </c>
      <c r="AF143">
        <f>_xlfn.XLOOKUP(FMP_Ranking[[#This Row],[FMP ID]],RawData[FMP_ID],RawData[Average Flood Depth (100yr)])</f>
        <v>0</v>
      </c>
      <c r="AG143" s="346" t="str">
        <f>_xlfn.XLOOKUP(FMP_Ranking[[#This Row],[FMP ID]],RawData[FMP_ID],RawData[PREPROJLOS])</f>
        <v xml:space="preserve"> The project is expected to remove 11
structures from the 10-year floodplain, 26 structures from the 50-year floodplain, 31 structures from the 100-year
floodplain, and 35 structures from the 500-year floodplain</v>
      </c>
      <c r="AH143">
        <f>_xlfn.XLOOKUP(FMP_Ranking[[#This Row],[FMP ID]],RawData[FMP_ID],RawData[Score 1])</f>
        <v>0</v>
      </c>
      <c r="AI143" s="250">
        <f>_xlfn.XLOOKUP(FMP_Ranking[[#This Row],[FMP ID]],RawData[FMP_ID],RawData[Community Population Served])</f>
        <v>17805</v>
      </c>
      <c r="AJ143">
        <f>_xlfn.XLOOKUP(FMP_Ranking[[#This Row],[FMP ID]],RawData[FMP_ID],RawData[Flood Plain Population])</f>
        <v>0</v>
      </c>
      <c r="AK143" s="346" t="str">
        <f>_xlfn.XLOOKUP(FMP_Ranking[[#This Row],[FMP ID]],RawData[FMP_ID],RawData[Severity Ranking: Community Need (% Population)])</f>
        <v>&lt;25% of project community affected</v>
      </c>
      <c r="AL143" s="252">
        <f>_xlfn.XLOOKUP(FMP_Ranking[[#This Row],[FMP ID]],RawData[FMP_ID],RawData[Score 2])</f>
        <v>1</v>
      </c>
      <c r="AM143">
        <f>_xlfn.XLOOKUP(FMP_Ranking[[#This Row],[FMP ID]],RawData[FMP_ID],RawData['# of Structures Removed from 1% Annual Chance FP])</f>
        <v>31</v>
      </c>
      <c r="AN143" t="str">
        <f>_xlfn.XLOOKUP(FMP_Ranking[[#This Row],[FMP ID]],RawData[FMP_ID],RawData[Flood Risk Reduction])</f>
        <v>Reduced risk to &lt;75% of structures in floodplain</v>
      </c>
      <c r="AO143">
        <f>_xlfn.XLOOKUP(FMP_Ranking[[#This Row],[FMP ID]],RawData[FMP_ID],RawData[[Score 3 ]])</f>
        <v>7</v>
      </c>
      <c r="AP143" s="250">
        <f>_xlfn.XLOOKUP(FMP_Ranking[[#This Row],[FMP ID]],RawData[FMP_ID],RawData['# of Structures with Reduced 1% Annual Chance Flood Risk])</f>
        <v>-138</v>
      </c>
      <c r="AQ143">
        <f>_xlfn.XLOOKUP(FMP_Ranking[[#This Row],[FMP ID]],RawData[FMP_ID],RawData[Pre-Project Damage $])</f>
        <v>0</v>
      </c>
      <c r="AR143">
        <f>_xlfn.XLOOKUP(FMP_Ranking[[#This Row],[FMP ID]],RawData[FMP_ID],RawData[Post-Project Damage $])</f>
        <v>0</v>
      </c>
      <c r="AS143">
        <f>_xlfn.XLOOKUP(FMP_Ranking[[#This Row],[FMP ID]],RawData[FMP_ID],RawData[Flood Damage Reduction])</f>
        <v>0</v>
      </c>
      <c r="AT143" s="252">
        <f>_xlfn.XLOOKUP(FMP_Ranking[[#This Row],[FMP ID]],RawData[FMP_ID],RawData[Score 4])</f>
        <v>0</v>
      </c>
      <c r="AU143">
        <f>_xlfn.XLOOKUP(FMP_Ranking[[#This Row],[FMP ID]],RawData[FMP_ID],RawData['# of Critical Faciliites Removed from 1% Annual Chance FP])</f>
        <v>0</v>
      </c>
      <c r="AV143" t="str">
        <f>_xlfn.XLOOKUP(FMP_Ranking[[#This Row],[FMP ID]],RawData[FMP_ID],RawData[Reduction in Critical Facilities Flood Risk])</f>
        <v>Reduced risk for 0 structures in floodplain</v>
      </c>
      <c r="AW143">
        <f>_xlfn.XLOOKUP(FMP_Ranking[[#This Row],[FMP ID]],RawData[FMP_ID],RawData[Score 5])</f>
        <v>0</v>
      </c>
      <c r="AX143" s="250">
        <f>_xlfn.XLOOKUP(FMP_Ranking[[#This Row],[FMP ID]],RawData[FMP_ID],RawData[Adjusted Injurt Risk (%)])</f>
        <v>117</v>
      </c>
      <c r="AY143">
        <f>_xlfn.XLOOKUP(FMP_Ranking[[#This Row],[FMP ID]],RawData[FMP_ID],RawData[Life and Safety Ranking (Injury/Loss of Life)2])</f>
        <v>0</v>
      </c>
      <c r="AZ143" s="252">
        <f>_xlfn.XLOOKUP(FMP_Ranking[[#This Row],[FMP ID]],RawData[FMP_ID],RawData[Score 6])</f>
        <v>0</v>
      </c>
      <c r="BA143">
        <f>_xlfn.XLOOKUP(FMP_Ranking[[#This Row],[FMP ID]],RawData[FMP_ID],RawData[Water Supply Benefit in Acre-Feet])</f>
        <v>0</v>
      </c>
      <c r="BB143">
        <f>_xlfn.XLOOKUP(FMP_Ranking[[#This Row],[FMP ID]],RawData[FMP_ID],RawData[SourceID])</f>
        <v>0</v>
      </c>
      <c r="BC143">
        <f>_xlfn.XLOOKUP(FMP_Ranking[[#This Row],[FMP ID]],RawData[FMP_ID],RawData[WMS_ID])</f>
        <v>0</v>
      </c>
      <c r="BD143" t="str">
        <f>_xlfn.XLOOKUP(FMP_Ranking[[#This Row],[FMP ID]],RawData[FMP_ID],RawData[Water Supply Yield Ranking])</f>
        <v>No impact on water supply</v>
      </c>
      <c r="BE143">
        <f>_xlfn.XLOOKUP(FMP_Ranking[[#This Row],[FMP ID]],RawData[FMP_ID],RawData[Score 7])</f>
        <v>0</v>
      </c>
      <c r="BF143" s="250">
        <f>_xlfn.XLOOKUP(FMP_Ranking[[#This Row],[FMP ID]],RawData[FMP_ID],RawData[SVI])</f>
        <v>0.42219999432563782</v>
      </c>
      <c r="BG143" t="str">
        <f>_xlfn.XLOOKUP(FMP_Ranking[[#This Row],[FMP ID]],RawData[FMP_ID],RawData[Social Vulnerability Ranking])</f>
        <v>SVI between 0.25-0.5 (low to moderate vulnerability)</v>
      </c>
      <c r="BH143" s="252">
        <f>_xlfn.XLOOKUP(FMP_Ranking[[#This Row],[FMP ID]],RawData[FMP_ID],RawData[Score 8])</f>
        <v>4</v>
      </c>
      <c r="BI143">
        <f>_xlfn.XLOOKUP(FMP_Ranking[[#This Row],[FMP ID]],RawData[FMP_ID],RawData[% Nature Based Solution by Cost])</f>
        <v>0</v>
      </c>
      <c r="BJ143">
        <f>_xlfn.XLOOKUP(FMP_Ranking[[#This Row],[FMP ID]],RawData[FMP_ID],RawData[Nature-Based Solutions Ranking])</f>
        <v>0</v>
      </c>
      <c r="BK143">
        <f>_xlfn.XLOOKUP(FMP_Ranking[[#This Row],[FMP ID]],RawData[FMP_ID],RawData[Score 9])</f>
        <v>0</v>
      </c>
      <c r="BL143" s="250" t="str">
        <f>_xlfn.XLOOKUP(FMP_Ranking[[#This Row],[FMP ID]],RawData[FMP_ID],RawData[Multiple Benefits Description])</f>
        <v>Social and quality of life, Transportation</v>
      </c>
      <c r="BM143" t="str">
        <f>_xlfn.XLOOKUP(FMP_Ranking[[#This Row],[FMP ID]],RawData[FMP_ID],RawData[Multiple Benefit Ranking])</f>
        <v>Project delivers benefits in 2 wider benefit categories</v>
      </c>
      <c r="BN143" s="252">
        <f>_xlfn.XLOOKUP(FMP_Ranking[[#This Row],[FMP ID]],RawData[FMP_ID],RawData[Score 10])</f>
        <v>4</v>
      </c>
      <c r="BO143">
        <f>_xlfn.XLOOKUP(FMP_Ranking[[#This Row],[FMP ID]],RawData[FMP_ID],RawData[O&amp;M Cost (Annual)])</f>
        <v>0</v>
      </c>
      <c r="BP143">
        <f>_xlfn.XLOOKUP(FMP_Ranking[[#This Row],[FMP ID]],RawData[FMP_ID],RawData[Operations and Maintenance Ranking])</f>
        <v>0</v>
      </c>
      <c r="BQ143">
        <f>_xlfn.XLOOKUP(FMP_Ranking[[#This Row],[FMP ID]],RawData[FMP_ID],RawData[Score 11])</f>
        <v>0</v>
      </c>
      <c r="BR143" s="250" t="str">
        <f>_xlfn.XLOOKUP(FMP_Ranking[[#This Row],[FMP ID]],RawData[FMP_ID],RawData[Administrative, Regulatory and Other Obstacle Ranking])</f>
        <v>Project has a typical number of administrative, regulatory and limitations / requirements</v>
      </c>
      <c r="BS143" s="252">
        <f>_xlfn.XLOOKUP(FMP_Ranking[[#This Row],[FMP ID]],RawData[FMP_ID],RawData[Score 12])</f>
        <v>6</v>
      </c>
      <c r="BT143" t="str">
        <f>_xlfn.XLOOKUP(FMP_Ranking[[#This Row],[FMP ID]],RawData[FMP_ID],RawData[Environmental Benefit Ranking])</f>
        <v xml:space="preserve">Project will deliver a moderate level of environmental benefits (2-3 categories) </v>
      </c>
      <c r="BU143">
        <f>_xlfn.XLOOKUP(FMP_Ranking[[#This Row],[FMP ID]],RawData[FMP_ID],RawData[Score 13])</f>
        <v>6</v>
      </c>
      <c r="BV143" s="250" t="str">
        <f>_xlfn.XLOOKUP(FMP_Ranking[[#This Row],[FMP ID]],RawData[FMP_ID],RawData[Environmental Impact Ranking])</f>
        <v>Project has no adverse environmental impacts</v>
      </c>
      <c r="BW143" s="252">
        <f>_xlfn.XLOOKUP(FMP_Ranking[[#This Row],[FMP ID]],RawData[FMP_ID],RawData[Score 14])</f>
        <v>10</v>
      </c>
      <c r="BX143">
        <f>_xlfn.XLOOKUP(FMP_Ranking[[#This Row],[FMP ID]],RawData[FMP_ID],RawData[Traffic Count for LWC Project])</f>
        <v>0</v>
      </c>
      <c r="BY143" t="str">
        <f>_xlfn.XLOOKUP(FMP_Ranking[[#This Row],[FMP ID]],RawData[FMP_ID],RawData[Mobility Ranking])</f>
        <v>Project will protect major and minor access routes in floodplain and emergency service access to EMS, police stations, and fire stations. Allows emergency services access to the entire administrative area.</v>
      </c>
      <c r="BZ143">
        <f>_xlfn.XLOOKUP(FMP_Ranking[[#This Row],[FMP ID]],RawData[FMP_ID],RawData[Score 15])</f>
        <v>10</v>
      </c>
      <c r="CA143" s="250"/>
      <c r="CB143"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0.18760066951282106</v>
      </c>
      <c r="CC143" s="263">
        <f>_xlfn.RANK.EQ(FMP_Ranking[[#This Row],[Weighted Score Based on Normalized Reported Factors]],FMP_Ranking[Weighted Score Based on Normalized Reported Factors],0)</f>
        <v>149</v>
      </c>
      <c r="CD143"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48</v>
      </c>
      <c r="CE143"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6.0000000000000009</v>
      </c>
      <c r="CF143">
        <f>_xlfn.RANK.EQ(FMP_Ranking[[#This Row],[Project Details Weighted Score]],FMP_Ranking[Project Details Weighted Score],0)</f>
        <v>116</v>
      </c>
      <c r="CG143" s="262">
        <f>FMP_Ranking[[#This Row],[Project Details Weighted Score]]+FMP_Ranking[[#This Row],[Weighted Score Based on Normalized Reported Factors]]</f>
        <v>6.1876006695128218</v>
      </c>
      <c r="CH143" s="245">
        <f>_xlfn.RANK.EQ(FMP_Ranking[[#This Row],[Total Score]],FMP_Ranking[Total Score],0)</f>
        <v>137</v>
      </c>
      <c r="CI143"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0.18760066951282106</v>
      </c>
      <c r="CJ143" s="239"/>
      <c r="CK143" s="239"/>
      <c r="CT143"/>
    </row>
    <row r="144" spans="1:98" ht="12" customHeight="1" x14ac:dyDescent="0.25">
      <c r="A144" t="s">
        <v>1547</v>
      </c>
      <c r="B144">
        <f>_xlfn.XLOOKUP(FMP_Ranking[[#This Row],[FMP ID]],RawData[FMP_ID],RawData[RFPG_NUM])</f>
        <v>11</v>
      </c>
      <c r="C144" t="str">
        <f>_xlfn.XLOOKUP(FMP_Ranking[[#This Row],[FMP ID]],RawData[FMP_ID],RawData[FMP_NAME])</f>
        <v>Improvements to Brookside Drive Culvert Crossing</v>
      </c>
      <c r="D144" t="str">
        <f>_xlfn.XLOOKUP(FMP_Ranking[[#This Row],[FMP ID]],RawData[FMP_ID],RawData[FMP_DESCR])</f>
        <v>The culvert opening will be increased to three 36” concrete pipes to match the culvert capacity just downstream at Brook Meadow Dr. and also involve some minimal re-grading of the stream flowline.</v>
      </c>
      <c r="E144" s="247">
        <f>_xlfn.XLOOKUP(FMP_Ranking[[#This Row],[FMP ID]],RawData[FMP_ID],RawData[FMP_COST])</f>
        <v>38000</v>
      </c>
      <c r="F144" s="344" t="str">
        <f>_xlfn.XLOOKUP(FMP_Ranking[[#This Row],[FMP ID]],RawData[FMP_ID],RawData[EMER_NEED])</f>
        <v>No</v>
      </c>
      <c r="G144" s="252">
        <f>IF(FMP_Ranking[[#This Row],[Emergency Need Raw]]="Yes",10,0)</f>
        <v>0</v>
      </c>
      <c r="H144" s="245">
        <f>_xlfn.XLOOKUP(FMP_Ranking[[#This Row],[FMP ID]],RawData[FMP_ID],RawData[STRUCT_100])</f>
        <v>0</v>
      </c>
      <c r="I144" s="245">
        <f>_xlfn.XLOOKUP(FMP_Ranking[[#This Row],[FMP ID]],RawData[FMP_ID],RawData[RES_STRUCT100])</f>
        <v>0</v>
      </c>
      <c r="J144">
        <f>_xlfn.XLOOKUP(FMP_Ranking[[#This Row],[FMP ID]],RawData[FMP_ID],RawData[POP100])</f>
        <v>0</v>
      </c>
      <c r="K144" s="245">
        <f>_xlfn.XLOOKUP(FMP_Ranking[[#This Row],[FMP ID]],RawData[FMP_ID],RawData[CRITFAC100])</f>
        <v>0</v>
      </c>
      <c r="L144">
        <f>_xlfn.XLOOKUP(FMP_Ranking[[#This Row],[FMP ID]],RawData[FMP_ID],RawData[LWC])</f>
        <v>0</v>
      </c>
      <c r="M144" s="245">
        <f>_xlfn.XLOOKUP(FMP_Ranking[[#This Row],[FMP ID]],RawData[FMP_ID],RawData[ROADCLS])</f>
        <v>0</v>
      </c>
      <c r="N144">
        <f>_xlfn.XLOOKUP(FMP_Ranking[[#This Row],[FMP ID]],RawData[FMP_ID],RawData[ROAD_MILES100])</f>
        <v>1.8937999382615089E-2</v>
      </c>
      <c r="O144" s="245">
        <f>_xlfn.XLOOKUP(FMP_Ranking[[#This Row],[FMP ID]],RawData[FMP_ID],RawData[FARMACRE100])</f>
        <v>0</v>
      </c>
      <c r="P144">
        <f>_xlfn.XLOOKUP(FMP_Ranking[[#This Row],[FMP ID]],RawData[FMP_ID],RawData[REDSTRUCT100])</f>
        <v>0</v>
      </c>
      <c r="Q144" s="245">
        <f>_xlfn.XLOOKUP(FMP_Ranking[[#This Row],[FMP ID]],RawData[FMP_ID],RawData[REMSTRC100])</f>
        <v>0</v>
      </c>
      <c r="R144" s="258">
        <f>IF(FMP_Ranking[[#This Row],[Structures 100 Raw]]=0,0,(IF(FMP_Ranking[[#This Row],[Removed Structures 100 Raw]]&gt;FMP_Ranking[[#This Row],[Structures 100 Raw]],100,FMP_Ranking[[#This Row],[Removed Structures 100 Raw]]/FMP_Ranking[[#This Row],[Structures 100 Raw]]*100)))</f>
        <v>0</v>
      </c>
      <c r="S144" s="245">
        <f>_xlfn.XLOOKUP(FMP_Ranking[[#This Row],[FMP ID]],RawData[FMP_ID],RawData[REMRESSTRC100])</f>
        <v>0</v>
      </c>
      <c r="T144" s="245">
        <f>_xlfn.XLOOKUP(FMP_Ranking[[#This Row],[FMP ID]],RawData[FMP_ID],RawData[REMPOP100])</f>
        <v>0</v>
      </c>
      <c r="U144">
        <f>_xlfn.XLOOKUP(FMP_Ranking[[#This Row],[FMP ID]],RawData[FMP_ID],RawData[REMCRITFAC100])</f>
        <v>0</v>
      </c>
      <c r="V144" s="245">
        <f>_xlfn.XLOOKUP(FMP_Ranking[[#This Row],[FMP ID]],RawData[FMP_ID],RawData[REMLWC100])</f>
        <v>0</v>
      </c>
      <c r="W144" s="245">
        <f>_xlfn.XLOOKUP(FMP_Ranking[[#This Row],[FMP ID]],RawData[FMP_ID],RawData[REMROADCLS])</f>
        <v>0</v>
      </c>
      <c r="X144">
        <f>_xlfn.XLOOKUP(FMP_Ranking[[#This Row],[FMP ID]],RawData[FMP_ID],RawData[REMRDLEN100])</f>
        <v>0</v>
      </c>
      <c r="Y144" s="245">
        <f>_xlfn.XLOOKUP(FMP_Ranking[[#This Row],[FMP ID]],RawData[FMP_ID],RawData[REMFRMACRE100])</f>
        <v>0</v>
      </c>
      <c r="Z144" s="255">
        <f>_xlfn.XLOOKUP(FMP_Ranking[[#This Row],[FMP ID]],RawData[FMP_ID],RawData[COSTSTRUCT])</f>
        <v>0</v>
      </c>
      <c r="AA144">
        <f>_xlfn.XLOOKUP(FMP_Ranking[[#This Row],[FMP ID]],RawData[FMP_ID],RawData[NATURE])</f>
        <v>0</v>
      </c>
      <c r="AB144" s="250">
        <f>_xlfn.XLOOKUP(FMP_Ranking[[#This Row],[FMP ID]],RawData[FMP_ID],RawData[BC_RATIO])</f>
        <v>0.10000000149011611</v>
      </c>
      <c r="AC144">
        <f>IF(FMP_Ranking[[#This Row],[BCA Raw]]&gt;1,1,0)</f>
        <v>0</v>
      </c>
      <c r="AD144" s="250" t="str">
        <f>_xlfn.XLOOKUP(FMP_Ranking[[#This Row],[FMP ID]],RawData[FMP_ID],RawData[WATER_SUP])</f>
        <v>No</v>
      </c>
      <c r="AE144" s="257">
        <f>IF(FMP_Ranking[[#This Row],[Water Supply Raw]]="Yes",1,0)</f>
        <v>0</v>
      </c>
      <c r="AF144">
        <f>_xlfn.XLOOKUP(FMP_Ranking[[#This Row],[FMP ID]],RawData[FMP_ID],RawData[Average Flood Depth (100yr)])</f>
        <v>0</v>
      </c>
      <c r="AG144" s="346" t="str">
        <f>_xlfn.XLOOKUP(FMP_Ranking[[#This Row],[FMP ID]],RawData[FMP_ID],RawData[PREPROJLOS])</f>
        <v>2-year</v>
      </c>
      <c r="AH144">
        <f>_xlfn.XLOOKUP(FMP_Ranking[[#This Row],[FMP ID]],RawData[FMP_ID],RawData[Score 1])</f>
        <v>0</v>
      </c>
      <c r="AI144" s="250">
        <f>_xlfn.XLOOKUP(FMP_Ranking[[#This Row],[FMP ID]],RawData[FMP_ID],RawData[Community Population Served])</f>
        <v>1922</v>
      </c>
      <c r="AJ144">
        <f>_xlfn.XLOOKUP(FMP_Ranking[[#This Row],[FMP ID]],RawData[FMP_ID],RawData[Flood Plain Population])</f>
        <v>0</v>
      </c>
      <c r="AK144" s="346" t="str">
        <f>_xlfn.XLOOKUP(FMP_Ranking[[#This Row],[FMP ID]],RawData[FMP_ID],RawData[Severity Ranking: Community Need (% Population)])</f>
        <v>&lt;25% of project community affected</v>
      </c>
      <c r="AL144" s="252">
        <f>_xlfn.XLOOKUP(FMP_Ranking[[#This Row],[FMP ID]],RawData[FMP_ID],RawData[Score 2])</f>
        <v>1</v>
      </c>
      <c r="AM144">
        <f>_xlfn.XLOOKUP(FMP_Ranking[[#This Row],[FMP ID]],RawData[FMP_ID],RawData['# of Structures Removed from 1% Annual Chance FP])</f>
        <v>0</v>
      </c>
      <c r="AN144" t="str">
        <f>_xlfn.XLOOKUP(FMP_Ranking[[#This Row],[FMP ID]],RawData[FMP_ID],RawData[Flood Risk Reduction])</f>
        <v>Reduced risk to 0 structures in floodplain</v>
      </c>
      <c r="AO144">
        <f>_xlfn.XLOOKUP(FMP_Ranking[[#This Row],[FMP ID]],RawData[FMP_ID],RawData[[Score 3 ]])</f>
        <v>0</v>
      </c>
      <c r="AP144" s="250">
        <f>_xlfn.XLOOKUP(FMP_Ranking[[#This Row],[FMP ID]],RawData[FMP_ID],RawData['# of Structures with Reduced 1% Annual Chance Flood Risk])</f>
        <v>0</v>
      </c>
      <c r="AQ144">
        <f>_xlfn.XLOOKUP(FMP_Ranking[[#This Row],[FMP ID]],RawData[FMP_ID],RawData[Pre-Project Damage $])</f>
        <v>0</v>
      </c>
      <c r="AR144">
        <f>_xlfn.XLOOKUP(FMP_Ranking[[#This Row],[FMP ID]],RawData[FMP_ID],RawData[Post-Project Damage $])</f>
        <v>0</v>
      </c>
      <c r="AS144">
        <f>_xlfn.XLOOKUP(FMP_Ranking[[#This Row],[FMP ID]],RawData[FMP_ID],RawData[Flood Damage Reduction])</f>
        <v>0</v>
      </c>
      <c r="AT144" s="252">
        <f>_xlfn.XLOOKUP(FMP_Ranking[[#This Row],[FMP ID]],RawData[FMP_ID],RawData[Score 4])</f>
        <v>0</v>
      </c>
      <c r="AU144">
        <f>_xlfn.XLOOKUP(FMP_Ranking[[#This Row],[FMP ID]],RawData[FMP_ID],RawData['# of Critical Faciliites Removed from 1% Annual Chance FP])</f>
        <v>0</v>
      </c>
      <c r="AV144" t="str">
        <f>_xlfn.XLOOKUP(FMP_Ranking[[#This Row],[FMP ID]],RawData[FMP_ID],RawData[Reduction in Critical Facilities Flood Risk])</f>
        <v>Reduced risk for 0 structures in floodplain</v>
      </c>
      <c r="AW144">
        <f>_xlfn.XLOOKUP(FMP_Ranking[[#This Row],[FMP ID]],RawData[FMP_ID],RawData[Score 5])</f>
        <v>0</v>
      </c>
      <c r="AX144" s="250">
        <f>_xlfn.XLOOKUP(FMP_Ranking[[#This Row],[FMP ID]],RawData[FMP_ID],RawData[Adjusted Injurt Risk (%)])</f>
        <v>36</v>
      </c>
      <c r="AY144" t="str">
        <f>_xlfn.XLOOKUP(FMP_Ranking[[#This Row],[FMP ID]],RawData[FMP_ID],RawData[Life and Safety Ranking (Injury/Loss of Life)2])</f>
        <v>Life/injury risk percentage &gt;30%</v>
      </c>
      <c r="AZ144" s="252">
        <f>_xlfn.XLOOKUP(FMP_Ranking[[#This Row],[FMP ID]],RawData[FMP_ID],RawData[Score 6])</f>
        <v>6</v>
      </c>
      <c r="BA144">
        <f>_xlfn.XLOOKUP(FMP_Ranking[[#This Row],[FMP ID]],RawData[FMP_ID],RawData[Water Supply Benefit in Acre-Feet])</f>
        <v>0</v>
      </c>
      <c r="BB144">
        <f>_xlfn.XLOOKUP(FMP_Ranking[[#This Row],[FMP ID]],RawData[FMP_ID],RawData[SourceID])</f>
        <v>0</v>
      </c>
      <c r="BC144">
        <f>_xlfn.XLOOKUP(FMP_Ranking[[#This Row],[FMP ID]],RawData[FMP_ID],RawData[WMS_ID])</f>
        <v>0</v>
      </c>
      <c r="BD144" t="str">
        <f>_xlfn.XLOOKUP(FMP_Ranking[[#This Row],[FMP ID]],RawData[FMP_ID],RawData[Water Supply Yield Ranking])</f>
        <v>No impact on water supply</v>
      </c>
      <c r="BE144">
        <f>_xlfn.XLOOKUP(FMP_Ranking[[#This Row],[FMP ID]],RawData[FMP_ID],RawData[Score 7])</f>
        <v>0</v>
      </c>
      <c r="BF144" s="250">
        <f>_xlfn.XLOOKUP(FMP_Ranking[[#This Row],[FMP ID]],RawData[FMP_ID],RawData[SVI])</f>
        <v>0</v>
      </c>
      <c r="BG144" t="str">
        <f>_xlfn.XLOOKUP(FMP_Ranking[[#This Row],[FMP ID]],RawData[FMP_ID],RawData[Social Vulnerability Ranking])</f>
        <v>SVI between 0.01-0.25 (low vulnerability)</v>
      </c>
      <c r="BH144" s="252">
        <f>_xlfn.XLOOKUP(FMP_Ranking[[#This Row],[FMP ID]],RawData[FMP_ID],RawData[Score 8])</f>
        <v>1</v>
      </c>
      <c r="BI144">
        <f>_xlfn.XLOOKUP(FMP_Ranking[[#This Row],[FMP ID]],RawData[FMP_ID],RawData[% Nature Based Solution by Cost])</f>
        <v>0</v>
      </c>
      <c r="BJ144" t="str">
        <f>_xlfn.XLOOKUP(FMP_Ranking[[#This Row],[FMP ID]],RawData[FMP_ID],RawData[Nature-Based Solutions Ranking])</f>
        <v>&lt;25% of the project cost is nature-based</v>
      </c>
      <c r="BK144">
        <f>_xlfn.XLOOKUP(FMP_Ranking[[#This Row],[FMP ID]],RawData[FMP_ID],RawData[Score 9])</f>
        <v>1</v>
      </c>
      <c r="BL144" s="250" t="str">
        <f>_xlfn.XLOOKUP(FMP_Ranking[[#This Row],[FMP ID]],RawData[FMP_ID],RawData[Multiple Benefits Description])</f>
        <v>Repair undercutting and prevent future road embankment erosion</v>
      </c>
      <c r="BM144" t="str">
        <f>_xlfn.XLOOKUP(FMP_Ranking[[#This Row],[FMP ID]],RawData[FMP_ID],RawData[Multiple Benefit Ranking])</f>
        <v>Project delivers benefits in 2 wider benefit categories</v>
      </c>
      <c r="BN144" s="252">
        <f>_xlfn.XLOOKUP(FMP_Ranking[[#This Row],[FMP ID]],RawData[FMP_ID],RawData[Score 10])</f>
        <v>4</v>
      </c>
      <c r="BO144">
        <f>_xlfn.XLOOKUP(FMP_Ranking[[#This Row],[FMP ID]],RawData[FMP_ID],RawData[O&amp;M Cost (Annual)])</f>
        <v>200</v>
      </c>
      <c r="BP144" t="str">
        <f>_xlfn.XLOOKUP(FMP_Ranking[[#This Row],[FMP ID]],RawData[FMP_ID],RawData[Operations and Maintenance Ranking])</f>
        <v>Project requires regular, ongoing operation and maintenance; and/or O&amp;M requirements are well defined (Regular);</v>
      </c>
      <c r="BQ144">
        <f>_xlfn.XLOOKUP(FMP_Ranking[[#This Row],[FMP ID]],RawData[FMP_ID],RawData[Score 11])</f>
        <v>7</v>
      </c>
      <c r="BR144" s="250" t="str">
        <f>_xlfn.XLOOKUP(FMP_Ranking[[#This Row],[FMP ID]],RawData[FMP_ID],RawData[Administrative, Regulatory and Other Obstacle Ranking])</f>
        <v>Project has few administrative, regulatory and implementation limitations / requirements</v>
      </c>
      <c r="BS144" s="252">
        <f>_xlfn.XLOOKUP(FMP_Ranking[[#This Row],[FMP ID]],RawData[FMP_ID],RawData[Score 12])</f>
        <v>10</v>
      </c>
      <c r="BT144" t="str">
        <f>_xlfn.XLOOKUP(FMP_Ranking[[#This Row],[FMP ID]],RawData[FMP_ID],RawData[Environmental Benefit Ranking])</f>
        <v>Project does not provide any environmental benefits</v>
      </c>
      <c r="BU144">
        <f>_xlfn.XLOOKUP(FMP_Ranking[[#This Row],[FMP ID]],RawData[FMP_ID],RawData[Score 13])</f>
        <v>0</v>
      </c>
      <c r="BV144" s="250" t="str">
        <f>_xlfn.XLOOKUP(FMP_Ranking[[#This Row],[FMP ID]],RawData[FMP_ID],RawData[Environmental Impact Ranking])</f>
        <v>Project will have adverse environmental impacts in 1 environmental category</v>
      </c>
      <c r="BW144" s="252">
        <f>_xlfn.XLOOKUP(FMP_Ranking[[#This Row],[FMP ID]],RawData[FMP_ID],RawData[Score 14])</f>
        <v>6</v>
      </c>
      <c r="BX144">
        <f>_xlfn.XLOOKUP(FMP_Ranking[[#This Row],[FMP ID]],RawData[FMP_ID],RawData[Traffic Count for LWC Project])</f>
        <v>0</v>
      </c>
      <c r="BY144" t="str">
        <f>_xlfn.XLOOKUP(FMP_Ranking[[#This Row],[FMP ID]],RawData[FMP_ID],RawData[Mobility Ranking])</f>
        <v>Project provides no change to major, minor, or emergency access routes in the project area.</v>
      </c>
      <c r="BZ144">
        <f>_xlfn.XLOOKUP(FMP_Ranking[[#This Row],[FMP ID]],RawData[FMP_ID],RawData[Score 15])</f>
        <v>0</v>
      </c>
      <c r="CA144" s="250"/>
      <c r="CB144"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2.2301516759549955E-2</v>
      </c>
      <c r="CC144" s="263">
        <f>_xlfn.RANK.EQ(FMP_Ranking[[#This Row],[Weighted Score Based on Normalized Reported Factors]],FMP_Ranking[Weighted Score Based on Normalized Reported Factors],0)</f>
        <v>161</v>
      </c>
      <c r="CD144"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36</v>
      </c>
      <c r="CE144"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6.0000000000000009</v>
      </c>
      <c r="CF144">
        <f>_xlfn.RANK.EQ(FMP_Ranking[[#This Row],[Project Details Weighted Score]],FMP_Ranking[Project Details Weighted Score],0)</f>
        <v>116</v>
      </c>
      <c r="CG144" s="262">
        <f>FMP_Ranking[[#This Row],[Project Details Weighted Score]]+FMP_Ranking[[#This Row],[Weighted Score Based on Normalized Reported Factors]]</f>
        <v>6.0223015167595513</v>
      </c>
      <c r="CH144" s="245">
        <f>_xlfn.RANK.EQ(FMP_Ranking[[#This Row],[Total Score]],FMP_Ranking[Total Score],0)</f>
        <v>138</v>
      </c>
      <c r="CI144"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2.2301516759549955E-2</v>
      </c>
      <c r="CJ144" s="239"/>
      <c r="CK144" s="239"/>
      <c r="CT144"/>
    </row>
    <row r="145" spans="1:98" ht="12" customHeight="1" x14ac:dyDescent="0.25">
      <c r="A145" t="s">
        <v>1124</v>
      </c>
      <c r="B145">
        <f>_xlfn.XLOOKUP(FMP_Ranking[[#This Row],[FMP ID]],RawData[FMP_ID],RawData[RFPG_NUM])</f>
        <v>8</v>
      </c>
      <c r="C145" t="str">
        <f>_xlfn.XLOOKUP(FMP_Ranking[[#This Row],[FMP ID]],RawData[FMP_ID],RawData[FMP_NAME])</f>
        <v>Gapps Slough Channel Improvements</v>
      </c>
      <c r="D145" t="str">
        <f>_xlfn.XLOOKUP(FMP_Ranking[[#This Row],[FMP ID]],RawData[FMP_ID],RawData[FMP_DESCR])</f>
        <v>Channel improvements and re-configurations at several key locations.</v>
      </c>
      <c r="E145" s="247">
        <f>_xlfn.XLOOKUP(FMP_Ranking[[#This Row],[FMP ID]],RawData[FMP_ID],RawData[FMP_COST])</f>
        <v>48302000</v>
      </c>
      <c r="F145" s="344" t="str">
        <f>_xlfn.XLOOKUP(FMP_Ranking[[#This Row],[FMP ID]],RawData[FMP_ID],RawData[EMER_NEED])</f>
        <v>Yes</v>
      </c>
      <c r="G145" s="252">
        <f>IF(FMP_Ranking[[#This Row],[Emergency Need Raw]]="Yes",10,0)</f>
        <v>10</v>
      </c>
      <c r="H145" s="245">
        <f>_xlfn.XLOOKUP(FMP_Ranking[[#This Row],[FMP ID]],RawData[FMP_ID],RawData[STRUCT_100])</f>
        <v>295</v>
      </c>
      <c r="I145" s="245">
        <f>_xlfn.XLOOKUP(FMP_Ranking[[#This Row],[FMP ID]],RawData[FMP_ID],RawData[RES_STRUCT100])</f>
        <v>238</v>
      </c>
      <c r="J145">
        <f>_xlfn.XLOOKUP(FMP_Ranking[[#This Row],[FMP ID]],RawData[FMP_ID],RawData[POP100])</f>
        <v>492</v>
      </c>
      <c r="K145" s="245">
        <f>_xlfn.XLOOKUP(FMP_Ranking[[#This Row],[FMP ID]],RawData[FMP_ID],RawData[CRITFAC100])</f>
        <v>0</v>
      </c>
      <c r="L145">
        <f>_xlfn.XLOOKUP(FMP_Ranking[[#This Row],[FMP ID]],RawData[FMP_ID],RawData[LWC])</f>
        <v>0</v>
      </c>
      <c r="M145" s="245">
        <f>_xlfn.XLOOKUP(FMP_Ranking[[#This Row],[FMP ID]],RawData[FMP_ID],RawData[ROADCLS])</f>
        <v>7</v>
      </c>
      <c r="N145">
        <f>_xlfn.XLOOKUP(FMP_Ranking[[#This Row],[FMP ID]],RawData[FMP_ID],RawData[ROAD_MILES100])</f>
        <v>11.5</v>
      </c>
      <c r="O145" s="245">
        <f>_xlfn.XLOOKUP(FMP_Ranking[[#This Row],[FMP ID]],RawData[FMP_ID],RawData[FARMACRE100])</f>
        <v>2369.489990234375</v>
      </c>
      <c r="P145">
        <f>_xlfn.XLOOKUP(FMP_Ranking[[#This Row],[FMP ID]],RawData[FMP_ID],RawData[REDSTRUCT100])</f>
        <v>5</v>
      </c>
      <c r="Q145" s="245">
        <f>_xlfn.XLOOKUP(FMP_Ranking[[#This Row],[FMP ID]],RawData[FMP_ID],RawData[REMSTRC100])</f>
        <v>164</v>
      </c>
      <c r="R145" s="258">
        <f>IF(FMP_Ranking[[#This Row],[Structures 100 Raw]]=0,0,(IF(FMP_Ranking[[#This Row],[Removed Structures 100 Raw]]&gt;FMP_Ranking[[#This Row],[Structures 100 Raw]],100,FMP_Ranking[[#This Row],[Removed Structures 100 Raw]]/FMP_Ranking[[#This Row],[Structures 100 Raw]]*100)))</f>
        <v>55.593220338983052</v>
      </c>
      <c r="S145" s="245">
        <f>_xlfn.XLOOKUP(FMP_Ranking[[#This Row],[FMP ID]],RawData[FMP_ID],RawData[REMRESSTRC100])</f>
        <v>161</v>
      </c>
      <c r="T145" s="245">
        <f>_xlfn.XLOOKUP(FMP_Ranking[[#This Row],[FMP ID]],RawData[FMP_ID],RawData[REMPOP100])</f>
        <v>254</v>
      </c>
      <c r="U145">
        <f>_xlfn.XLOOKUP(FMP_Ranking[[#This Row],[FMP ID]],RawData[FMP_ID],RawData[REMCRITFAC100])</f>
        <v>0</v>
      </c>
      <c r="V145" s="245">
        <f>_xlfn.XLOOKUP(FMP_Ranking[[#This Row],[FMP ID]],RawData[FMP_ID],RawData[REMLWC100])</f>
        <v>0</v>
      </c>
      <c r="W145" s="245">
        <f>_xlfn.XLOOKUP(FMP_Ranking[[#This Row],[FMP ID]],RawData[FMP_ID],RawData[REMROADCLS])</f>
        <v>0</v>
      </c>
      <c r="X145">
        <f>_xlfn.XLOOKUP(FMP_Ranking[[#This Row],[FMP ID]],RawData[FMP_ID],RawData[REMRDLEN100])</f>
        <v>6</v>
      </c>
      <c r="Y145" s="245">
        <f>_xlfn.XLOOKUP(FMP_Ranking[[#This Row],[FMP ID]],RawData[FMP_ID],RawData[REMFRMACRE100])</f>
        <v>546.84600830078125</v>
      </c>
      <c r="Z145" s="255">
        <f>_xlfn.XLOOKUP(FMP_Ranking[[#This Row],[FMP ID]],RawData[FMP_ID],RawData[COSTSTRUCT])</f>
        <v>295000</v>
      </c>
      <c r="AA145">
        <f>_xlfn.XLOOKUP(FMP_Ranking[[#This Row],[FMP ID]],RawData[FMP_ID],RawData[NATURE])</f>
        <v>0</v>
      </c>
      <c r="AB145" s="250">
        <f>_xlfn.XLOOKUP(FMP_Ranking[[#This Row],[FMP ID]],RawData[FMP_ID],RawData[BC_RATIO])</f>
        <v>4.6000000089406967E-2</v>
      </c>
      <c r="AC145">
        <f>IF(FMP_Ranking[[#This Row],[BCA Raw]]&gt;1,1,0)</f>
        <v>0</v>
      </c>
      <c r="AD145" s="250" t="str">
        <f>_xlfn.XLOOKUP(FMP_Ranking[[#This Row],[FMP ID]],RawData[FMP_ID],RawData[WATER_SUP])</f>
        <v>No</v>
      </c>
      <c r="AE145" s="257">
        <f>IF(FMP_Ranking[[#This Row],[Water Supply Raw]]="Yes",1,0)</f>
        <v>0</v>
      </c>
      <c r="AF145">
        <f>_xlfn.XLOOKUP(FMP_Ranking[[#This Row],[FMP ID]],RawData[FMP_ID],RawData[Average Flood Depth (100yr)])</f>
        <v>0</v>
      </c>
      <c r="AG145" s="346" t="str">
        <f>_xlfn.XLOOKUP(FMP_Ranking[[#This Row],[FMP ID]],RawData[FMP_ID],RawData[PREPROJLOS])</f>
        <v xml:space="preserve"> 2-year</v>
      </c>
      <c r="AH145">
        <f>_xlfn.XLOOKUP(FMP_Ranking[[#This Row],[FMP ID]],RawData[FMP_ID],RawData[Score 1])</f>
        <v>0</v>
      </c>
      <c r="AI145" s="250">
        <f>_xlfn.XLOOKUP(FMP_Ranking[[#This Row],[FMP ID]],RawData[FMP_ID],RawData[Community Population Served])</f>
        <v>0</v>
      </c>
      <c r="AJ145">
        <f>_xlfn.XLOOKUP(FMP_Ranking[[#This Row],[FMP ID]],RawData[FMP_ID],RawData[Flood Plain Population])</f>
        <v>0</v>
      </c>
      <c r="AK145" s="346">
        <f>_xlfn.XLOOKUP(FMP_Ranking[[#This Row],[FMP ID]],RawData[FMP_ID],RawData[Severity Ranking: Community Need (% Population)])</f>
        <v>0</v>
      </c>
      <c r="AL145" s="252">
        <f>_xlfn.XLOOKUP(FMP_Ranking[[#This Row],[FMP ID]],RawData[FMP_ID],RawData[Score 2])</f>
        <v>0</v>
      </c>
      <c r="AM145">
        <f>_xlfn.XLOOKUP(FMP_Ranking[[#This Row],[FMP ID]],RawData[FMP_ID],RawData['# of Structures Removed from 1% Annual Chance FP])</f>
        <v>0</v>
      </c>
      <c r="AN145">
        <f>_xlfn.XLOOKUP(FMP_Ranking[[#This Row],[FMP ID]],RawData[FMP_ID],RawData[Flood Risk Reduction])</f>
        <v>0</v>
      </c>
      <c r="AO145">
        <f>_xlfn.XLOOKUP(FMP_Ranking[[#This Row],[FMP ID]],RawData[FMP_ID],RawData[[Score 3 ]])</f>
        <v>0</v>
      </c>
      <c r="AP145" s="250">
        <f>_xlfn.XLOOKUP(FMP_Ranking[[#This Row],[FMP ID]],RawData[FMP_ID],RawData['# of Structures with Reduced 1% Annual Chance Flood Risk])</f>
        <v>0</v>
      </c>
      <c r="AQ145">
        <f>_xlfn.XLOOKUP(FMP_Ranking[[#This Row],[FMP ID]],RawData[FMP_ID],RawData[Pre-Project Damage $])</f>
        <v>0</v>
      </c>
      <c r="AR145">
        <f>_xlfn.XLOOKUP(FMP_Ranking[[#This Row],[FMP ID]],RawData[FMP_ID],RawData[Post-Project Damage $])</f>
        <v>0</v>
      </c>
      <c r="AS145">
        <f>_xlfn.XLOOKUP(FMP_Ranking[[#This Row],[FMP ID]],RawData[FMP_ID],RawData[Flood Damage Reduction])</f>
        <v>0</v>
      </c>
      <c r="AT145" s="252">
        <f>_xlfn.XLOOKUP(FMP_Ranking[[#This Row],[FMP ID]],RawData[FMP_ID],RawData[Score 4])</f>
        <v>0</v>
      </c>
      <c r="AU145">
        <f>_xlfn.XLOOKUP(FMP_Ranking[[#This Row],[FMP ID]],RawData[FMP_ID],RawData['# of Critical Faciliites Removed from 1% Annual Chance FP])</f>
        <v>0</v>
      </c>
      <c r="AV145">
        <f>_xlfn.XLOOKUP(FMP_Ranking[[#This Row],[FMP ID]],RawData[FMP_ID],RawData[Reduction in Critical Facilities Flood Risk])</f>
        <v>0</v>
      </c>
      <c r="AW145">
        <f>_xlfn.XLOOKUP(FMP_Ranking[[#This Row],[FMP ID]],RawData[FMP_ID],RawData[Score 5])</f>
        <v>0</v>
      </c>
      <c r="AX145" s="250">
        <f>_xlfn.XLOOKUP(FMP_Ranking[[#This Row],[FMP ID]],RawData[FMP_ID],RawData[Adjusted Injurt Risk (%)])</f>
        <v>0</v>
      </c>
      <c r="AY145">
        <f>_xlfn.XLOOKUP(FMP_Ranking[[#This Row],[FMP ID]],RawData[FMP_ID],RawData[Life and Safety Ranking (Injury/Loss of Life)2])</f>
        <v>0</v>
      </c>
      <c r="AZ145" s="252">
        <f>_xlfn.XLOOKUP(FMP_Ranking[[#This Row],[FMP ID]],RawData[FMP_ID],RawData[Score 6])</f>
        <v>0</v>
      </c>
      <c r="BA145">
        <f>_xlfn.XLOOKUP(FMP_Ranking[[#This Row],[FMP ID]],RawData[FMP_ID],RawData[Water Supply Benefit in Acre-Feet])</f>
        <v>0</v>
      </c>
      <c r="BB145">
        <f>_xlfn.XLOOKUP(FMP_Ranking[[#This Row],[FMP ID]],RawData[FMP_ID],RawData[SourceID])</f>
        <v>0</v>
      </c>
      <c r="BC145">
        <f>_xlfn.XLOOKUP(FMP_Ranking[[#This Row],[FMP ID]],RawData[FMP_ID],RawData[WMS_ID])</f>
        <v>0</v>
      </c>
      <c r="BD145">
        <f>_xlfn.XLOOKUP(FMP_Ranking[[#This Row],[FMP ID]],RawData[FMP_ID],RawData[Water Supply Yield Ranking])</f>
        <v>0</v>
      </c>
      <c r="BE145">
        <f>_xlfn.XLOOKUP(FMP_Ranking[[#This Row],[FMP ID]],RawData[FMP_ID],RawData[Score 7])</f>
        <v>0</v>
      </c>
      <c r="BF145" s="250">
        <f>_xlfn.XLOOKUP(FMP_Ranking[[#This Row],[FMP ID]],RawData[FMP_ID],RawData[SVI])</f>
        <v>0.23000000417232511</v>
      </c>
      <c r="BG145">
        <f>_xlfn.XLOOKUP(FMP_Ranking[[#This Row],[FMP ID]],RawData[FMP_ID],RawData[Social Vulnerability Ranking])</f>
        <v>0</v>
      </c>
      <c r="BH145" s="252">
        <f>_xlfn.XLOOKUP(FMP_Ranking[[#This Row],[FMP ID]],RawData[FMP_ID],RawData[Score 8])</f>
        <v>0</v>
      </c>
      <c r="BI145">
        <f>_xlfn.XLOOKUP(FMP_Ranking[[#This Row],[FMP ID]],RawData[FMP_ID],RawData[% Nature Based Solution by Cost])</f>
        <v>0</v>
      </c>
      <c r="BJ145">
        <f>_xlfn.XLOOKUP(FMP_Ranking[[#This Row],[FMP ID]],RawData[FMP_ID],RawData[Nature-Based Solutions Ranking])</f>
        <v>0</v>
      </c>
      <c r="BK145">
        <f>_xlfn.XLOOKUP(FMP_Ranking[[#This Row],[FMP ID]],RawData[FMP_ID],RawData[Score 9])</f>
        <v>0</v>
      </c>
      <c r="BL145" s="250">
        <f>_xlfn.XLOOKUP(FMP_Ranking[[#This Row],[FMP ID]],RawData[FMP_ID],RawData[Multiple Benefits Description])</f>
        <v>0</v>
      </c>
      <c r="BM145">
        <f>_xlfn.XLOOKUP(FMP_Ranking[[#This Row],[FMP ID]],RawData[FMP_ID],RawData[Multiple Benefit Ranking])</f>
        <v>0</v>
      </c>
      <c r="BN145" s="252">
        <f>_xlfn.XLOOKUP(FMP_Ranking[[#This Row],[FMP ID]],RawData[FMP_ID],RawData[Score 10])</f>
        <v>0</v>
      </c>
      <c r="BO145">
        <f>_xlfn.XLOOKUP(FMP_Ranking[[#This Row],[FMP ID]],RawData[FMP_ID],RawData[O&amp;M Cost (Annual)])</f>
        <v>0</v>
      </c>
      <c r="BP145">
        <f>_xlfn.XLOOKUP(FMP_Ranking[[#This Row],[FMP ID]],RawData[FMP_ID],RawData[Operations and Maintenance Ranking])</f>
        <v>0</v>
      </c>
      <c r="BQ145">
        <f>_xlfn.XLOOKUP(FMP_Ranking[[#This Row],[FMP ID]],RawData[FMP_ID],RawData[Score 11])</f>
        <v>0</v>
      </c>
      <c r="BR145" s="250">
        <f>_xlfn.XLOOKUP(FMP_Ranking[[#This Row],[FMP ID]],RawData[FMP_ID],RawData[Administrative, Regulatory and Other Obstacle Ranking])</f>
        <v>0</v>
      </c>
      <c r="BS145" s="252">
        <f>_xlfn.XLOOKUP(FMP_Ranking[[#This Row],[FMP ID]],RawData[FMP_ID],RawData[Score 12])</f>
        <v>0</v>
      </c>
      <c r="BT145">
        <f>_xlfn.XLOOKUP(FMP_Ranking[[#This Row],[FMP ID]],RawData[FMP_ID],RawData[Environmental Benefit Ranking])</f>
        <v>0</v>
      </c>
      <c r="BU145">
        <f>_xlfn.XLOOKUP(FMP_Ranking[[#This Row],[FMP ID]],RawData[FMP_ID],RawData[Score 13])</f>
        <v>0</v>
      </c>
      <c r="BV145" s="250">
        <f>_xlfn.XLOOKUP(FMP_Ranking[[#This Row],[FMP ID]],RawData[FMP_ID],RawData[Environmental Impact Ranking])</f>
        <v>0</v>
      </c>
      <c r="BW145" s="252">
        <f>_xlfn.XLOOKUP(FMP_Ranking[[#This Row],[FMP ID]],RawData[FMP_ID],RawData[Score 14])</f>
        <v>0</v>
      </c>
      <c r="BX145">
        <f>_xlfn.XLOOKUP(FMP_Ranking[[#This Row],[FMP ID]],RawData[FMP_ID],RawData[Traffic Count for LWC Project])</f>
        <v>0</v>
      </c>
      <c r="BY145">
        <f>_xlfn.XLOOKUP(FMP_Ranking[[#This Row],[FMP ID]],RawData[FMP_ID],RawData[Mobility Ranking])</f>
        <v>0</v>
      </c>
      <c r="BZ145">
        <f>_xlfn.XLOOKUP(FMP_Ranking[[#This Row],[FMP ID]],RawData[FMP_ID],RawData[Score 15])</f>
        <v>0</v>
      </c>
      <c r="CA145" s="250"/>
      <c r="CB145"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6.014970826432573</v>
      </c>
      <c r="CC145" s="263">
        <f>_xlfn.RANK.EQ(FMP_Ranking[[#This Row],[Weighted Score Based on Normalized Reported Factors]],FMP_Ranking[Weighted Score Based on Normalized Reported Factors],0)</f>
        <v>60</v>
      </c>
      <c r="CD145"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45"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45">
        <f>_xlfn.RANK.EQ(FMP_Ranking[[#This Row],[Project Details Weighted Score]],FMP_Ranking[Project Details Weighted Score],0)</f>
        <v>164</v>
      </c>
      <c r="CG145" s="262">
        <f>FMP_Ranking[[#This Row],[Project Details Weighted Score]]+FMP_Ranking[[#This Row],[Weighted Score Based on Normalized Reported Factors]]</f>
        <v>6.014970826432573</v>
      </c>
      <c r="CH145" s="245">
        <f>_xlfn.RANK.EQ(FMP_Ranking[[#This Row],[Total Score]],FMP_Ranking[Total Score],0)</f>
        <v>139</v>
      </c>
      <c r="CI145"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6.014970826432573</v>
      </c>
      <c r="CJ145" s="239"/>
      <c r="CK145" s="239"/>
      <c r="CT145"/>
    </row>
    <row r="146" spans="1:98" ht="12" customHeight="1" x14ac:dyDescent="0.25">
      <c r="A146" t="s">
        <v>1229</v>
      </c>
      <c r="B146">
        <f>_xlfn.XLOOKUP(FMP_Ranking[[#This Row],[FMP ID]],RawData[FMP_ID],RawData[RFPG_NUM])</f>
        <v>9</v>
      </c>
      <c r="C146" t="str">
        <f>_xlfn.XLOOKUP(FMP_Ranking[[#This Row],[FMP ID]],RawData[FMP_ID],RawData[FMP_NAME])</f>
        <v>Cauley Lane Regional Detention</v>
      </c>
      <c r="D146" t="str">
        <f>_xlfn.XLOOKUP(FMP_Ranking[[#This Row],[FMP ID]],RawData[FMP_ID],RawData[FMP_DESCR])</f>
        <v>21 Ac regional detention pond, punped over to O.C. Fishier</v>
      </c>
      <c r="E146" s="247">
        <f>_xlfn.XLOOKUP(FMP_Ranking[[#This Row],[FMP ID]],RawData[FMP_ID],RawData[FMP_COST])</f>
        <v>25000</v>
      </c>
      <c r="F146" s="344" t="str">
        <f>_xlfn.XLOOKUP(FMP_Ranking[[#This Row],[FMP ID]],RawData[FMP_ID],RawData[EMER_NEED])</f>
        <v>No</v>
      </c>
      <c r="G146" s="252">
        <f>IF(FMP_Ranking[[#This Row],[Emergency Need Raw]]="Yes",10,0)</f>
        <v>0</v>
      </c>
      <c r="H146" s="245">
        <f>_xlfn.XLOOKUP(FMP_Ranking[[#This Row],[FMP ID]],RawData[FMP_ID],RawData[STRUCT_100])</f>
        <v>10</v>
      </c>
      <c r="I146" s="245">
        <f>_xlfn.XLOOKUP(FMP_Ranking[[#This Row],[FMP ID]],RawData[FMP_ID],RawData[RES_STRUCT100])</f>
        <v>2</v>
      </c>
      <c r="J146">
        <f>_xlfn.XLOOKUP(FMP_Ranking[[#This Row],[FMP ID]],RawData[FMP_ID],RawData[POP100])</f>
        <v>16</v>
      </c>
      <c r="K146" s="245">
        <f>_xlfn.XLOOKUP(FMP_Ranking[[#This Row],[FMP ID]],RawData[FMP_ID],RawData[CRITFAC100])</f>
        <v>0</v>
      </c>
      <c r="L146">
        <f>_xlfn.XLOOKUP(FMP_Ranking[[#This Row],[FMP ID]],RawData[FMP_ID],RawData[LWC])</f>
        <v>0</v>
      </c>
      <c r="M146" s="245">
        <f>_xlfn.XLOOKUP(FMP_Ranking[[#This Row],[FMP ID]],RawData[FMP_ID],RawData[ROADCLS])</f>
        <v>0</v>
      </c>
      <c r="N146">
        <f>_xlfn.XLOOKUP(FMP_Ranking[[#This Row],[FMP ID]],RawData[FMP_ID],RawData[ROAD_MILES100])</f>
        <v>0.88194602727890015</v>
      </c>
      <c r="O146" s="245">
        <f>_xlfn.XLOOKUP(FMP_Ranking[[#This Row],[FMP ID]],RawData[FMP_ID],RawData[FARMACRE100])</f>
        <v>25.75146484375</v>
      </c>
      <c r="P146">
        <f>_xlfn.XLOOKUP(FMP_Ranking[[#This Row],[FMP ID]],RawData[FMP_ID],RawData[REDSTRUCT100])</f>
        <v>3</v>
      </c>
      <c r="Q146" s="245">
        <f>_xlfn.XLOOKUP(FMP_Ranking[[#This Row],[FMP ID]],RawData[FMP_ID],RawData[REMSTRC100])</f>
        <v>3</v>
      </c>
      <c r="R146" s="258">
        <f>IF(FMP_Ranking[[#This Row],[Structures 100 Raw]]=0,0,(IF(FMP_Ranking[[#This Row],[Removed Structures 100 Raw]]&gt;FMP_Ranking[[#This Row],[Structures 100 Raw]],100,FMP_Ranking[[#This Row],[Removed Structures 100 Raw]]/FMP_Ranking[[#This Row],[Structures 100 Raw]]*100)))</f>
        <v>30</v>
      </c>
      <c r="S146" s="245">
        <f>_xlfn.XLOOKUP(FMP_Ranking[[#This Row],[FMP ID]],RawData[FMP_ID],RawData[REMRESSTRC100])</f>
        <v>1</v>
      </c>
      <c r="T146" s="245">
        <f>_xlfn.XLOOKUP(FMP_Ranking[[#This Row],[FMP ID]],RawData[FMP_ID],RawData[REMPOP100])</f>
        <v>4</v>
      </c>
      <c r="U146">
        <f>_xlfn.XLOOKUP(FMP_Ranking[[#This Row],[FMP ID]],RawData[FMP_ID],RawData[REMCRITFAC100])</f>
        <v>0</v>
      </c>
      <c r="V146" s="245">
        <f>_xlfn.XLOOKUP(FMP_Ranking[[#This Row],[FMP ID]],RawData[FMP_ID],RawData[REMLWC100])</f>
        <v>0</v>
      </c>
      <c r="W146" s="245">
        <f>_xlfn.XLOOKUP(FMP_Ranking[[#This Row],[FMP ID]],RawData[FMP_ID],RawData[REMROADCLS])</f>
        <v>0</v>
      </c>
      <c r="X146">
        <f>_xlfn.XLOOKUP(FMP_Ranking[[#This Row],[FMP ID]],RawData[FMP_ID],RawData[REMRDLEN100])</f>
        <v>0</v>
      </c>
      <c r="Y146" s="245">
        <f>_xlfn.XLOOKUP(FMP_Ranking[[#This Row],[FMP ID]],RawData[FMP_ID],RawData[REMFRMACRE100])</f>
        <v>6.4378662109375</v>
      </c>
      <c r="Z146" s="255">
        <f>_xlfn.XLOOKUP(FMP_Ranking[[#This Row],[FMP ID]],RawData[FMP_ID],RawData[COSTSTRUCT])</f>
        <v>25000</v>
      </c>
      <c r="AA146">
        <f>_xlfn.XLOOKUP(FMP_Ranking[[#This Row],[FMP ID]],RawData[FMP_ID],RawData[NATURE])</f>
        <v>25</v>
      </c>
      <c r="AB146" s="250">
        <f>_xlfn.XLOOKUP(FMP_Ranking[[#This Row],[FMP ID]],RawData[FMP_ID],RawData[BC_RATIO])</f>
        <v>2</v>
      </c>
      <c r="AC146">
        <f>IF(FMP_Ranking[[#This Row],[BCA Raw]]&gt;1,1,0)</f>
        <v>1</v>
      </c>
      <c r="AD146" s="250" t="str">
        <f>_xlfn.XLOOKUP(FMP_Ranking[[#This Row],[FMP ID]],RawData[FMP_ID],RawData[WATER_SUP])</f>
        <v>No</v>
      </c>
      <c r="AE146" s="257">
        <f>IF(FMP_Ranking[[#This Row],[Water Supply Raw]]="Yes",1,0)</f>
        <v>0</v>
      </c>
      <c r="AF146">
        <f>_xlfn.XLOOKUP(FMP_Ranking[[#This Row],[FMP ID]],RawData[FMP_ID],RawData[Average Flood Depth (100yr)])</f>
        <v>0</v>
      </c>
      <c r="AG146" s="346" t="str">
        <f>_xlfn.XLOOKUP(FMP_Ranking[[#This Row],[FMP ID]],RawData[FMP_ID],RawData[PREPROJLOS])</f>
        <v>Unknown</v>
      </c>
      <c r="AH146">
        <f>_xlfn.XLOOKUP(FMP_Ranking[[#This Row],[FMP ID]],RawData[FMP_ID],RawData[Score 1])</f>
        <v>0</v>
      </c>
      <c r="AI146" s="250">
        <f>_xlfn.XLOOKUP(FMP_Ranking[[#This Row],[FMP ID]],RawData[FMP_ID],RawData[Community Population Served])</f>
        <v>0</v>
      </c>
      <c r="AJ146">
        <f>_xlfn.XLOOKUP(FMP_Ranking[[#This Row],[FMP ID]],RawData[FMP_ID],RawData[Flood Plain Population])</f>
        <v>0</v>
      </c>
      <c r="AK146" s="346">
        <f>_xlfn.XLOOKUP(FMP_Ranking[[#This Row],[FMP ID]],RawData[FMP_ID],RawData[Severity Ranking: Community Need (% Population)])</f>
        <v>0</v>
      </c>
      <c r="AL146" s="252">
        <f>_xlfn.XLOOKUP(FMP_Ranking[[#This Row],[FMP ID]],RawData[FMP_ID],RawData[Score 2])</f>
        <v>0</v>
      </c>
      <c r="AM146">
        <f>_xlfn.XLOOKUP(FMP_Ranking[[#This Row],[FMP ID]],RawData[FMP_ID],RawData['# of Structures Removed from 1% Annual Chance FP])</f>
        <v>0</v>
      </c>
      <c r="AN146">
        <f>_xlfn.XLOOKUP(FMP_Ranking[[#This Row],[FMP ID]],RawData[FMP_ID],RawData[Flood Risk Reduction])</f>
        <v>0</v>
      </c>
      <c r="AO146">
        <f>_xlfn.XLOOKUP(FMP_Ranking[[#This Row],[FMP ID]],RawData[FMP_ID],RawData[[Score 3 ]])</f>
        <v>0</v>
      </c>
      <c r="AP146" s="250">
        <f>_xlfn.XLOOKUP(FMP_Ranking[[#This Row],[FMP ID]],RawData[FMP_ID],RawData['# of Structures with Reduced 1% Annual Chance Flood Risk])</f>
        <v>0</v>
      </c>
      <c r="AQ146">
        <f>_xlfn.XLOOKUP(FMP_Ranking[[#This Row],[FMP ID]],RawData[FMP_ID],RawData[Pre-Project Damage $])</f>
        <v>0</v>
      </c>
      <c r="AR146">
        <f>_xlfn.XLOOKUP(FMP_Ranking[[#This Row],[FMP ID]],RawData[FMP_ID],RawData[Post-Project Damage $])</f>
        <v>0</v>
      </c>
      <c r="AS146">
        <f>_xlfn.XLOOKUP(FMP_Ranking[[#This Row],[FMP ID]],RawData[FMP_ID],RawData[Flood Damage Reduction])</f>
        <v>0</v>
      </c>
      <c r="AT146" s="252">
        <f>_xlfn.XLOOKUP(FMP_Ranking[[#This Row],[FMP ID]],RawData[FMP_ID],RawData[Score 4])</f>
        <v>0</v>
      </c>
      <c r="AU146">
        <f>_xlfn.XLOOKUP(FMP_Ranking[[#This Row],[FMP ID]],RawData[FMP_ID],RawData['# of Critical Faciliites Removed from 1% Annual Chance FP])</f>
        <v>0</v>
      </c>
      <c r="AV146">
        <f>_xlfn.XLOOKUP(FMP_Ranking[[#This Row],[FMP ID]],RawData[FMP_ID],RawData[Reduction in Critical Facilities Flood Risk])</f>
        <v>0</v>
      </c>
      <c r="AW146">
        <f>_xlfn.XLOOKUP(FMP_Ranking[[#This Row],[FMP ID]],RawData[FMP_ID],RawData[Score 5])</f>
        <v>0</v>
      </c>
      <c r="AX146" s="250">
        <f>_xlfn.XLOOKUP(FMP_Ranking[[#This Row],[FMP ID]],RawData[FMP_ID],RawData[Adjusted Injurt Risk (%)])</f>
        <v>0</v>
      </c>
      <c r="AY146">
        <f>_xlfn.XLOOKUP(FMP_Ranking[[#This Row],[FMP ID]],RawData[FMP_ID],RawData[Life and Safety Ranking (Injury/Loss of Life)2])</f>
        <v>0</v>
      </c>
      <c r="AZ146" s="252">
        <f>_xlfn.XLOOKUP(FMP_Ranking[[#This Row],[FMP ID]],RawData[FMP_ID],RawData[Score 6])</f>
        <v>0</v>
      </c>
      <c r="BA146">
        <f>_xlfn.XLOOKUP(FMP_Ranking[[#This Row],[FMP ID]],RawData[FMP_ID],RawData[Water Supply Benefit in Acre-Feet])</f>
        <v>0</v>
      </c>
      <c r="BB146">
        <f>_xlfn.XLOOKUP(FMP_Ranking[[#This Row],[FMP ID]],RawData[FMP_ID],RawData[SourceID])</f>
        <v>0</v>
      </c>
      <c r="BC146">
        <f>_xlfn.XLOOKUP(FMP_Ranking[[#This Row],[FMP ID]],RawData[FMP_ID],RawData[WMS_ID])</f>
        <v>0</v>
      </c>
      <c r="BD146">
        <f>_xlfn.XLOOKUP(FMP_Ranking[[#This Row],[FMP ID]],RawData[FMP_ID],RawData[Water Supply Yield Ranking])</f>
        <v>0</v>
      </c>
      <c r="BE146">
        <f>_xlfn.XLOOKUP(FMP_Ranking[[#This Row],[FMP ID]],RawData[FMP_ID],RawData[Score 7])</f>
        <v>0</v>
      </c>
      <c r="BF146" s="250">
        <f>_xlfn.XLOOKUP(FMP_Ranking[[#This Row],[FMP ID]],RawData[FMP_ID],RawData[SVI])</f>
        <v>0.75</v>
      </c>
      <c r="BG146">
        <f>_xlfn.XLOOKUP(FMP_Ranking[[#This Row],[FMP ID]],RawData[FMP_ID],RawData[Social Vulnerability Ranking])</f>
        <v>0</v>
      </c>
      <c r="BH146" s="252">
        <f>_xlfn.XLOOKUP(FMP_Ranking[[#This Row],[FMP ID]],RawData[FMP_ID],RawData[Score 8])</f>
        <v>0</v>
      </c>
      <c r="BI146">
        <f>_xlfn.XLOOKUP(FMP_Ranking[[#This Row],[FMP ID]],RawData[FMP_ID],RawData[% Nature Based Solution by Cost])</f>
        <v>0</v>
      </c>
      <c r="BJ146">
        <f>_xlfn.XLOOKUP(FMP_Ranking[[#This Row],[FMP ID]],RawData[FMP_ID],RawData[Nature-Based Solutions Ranking])</f>
        <v>0</v>
      </c>
      <c r="BK146">
        <f>_xlfn.XLOOKUP(FMP_Ranking[[#This Row],[FMP ID]],RawData[FMP_ID],RawData[Score 9])</f>
        <v>0</v>
      </c>
      <c r="BL146" s="250">
        <f>_xlfn.XLOOKUP(FMP_Ranking[[#This Row],[FMP ID]],RawData[FMP_ID],RawData[Multiple Benefits Description])</f>
        <v>0</v>
      </c>
      <c r="BM146">
        <f>_xlfn.XLOOKUP(FMP_Ranking[[#This Row],[FMP ID]],RawData[FMP_ID],RawData[Multiple Benefit Ranking])</f>
        <v>0</v>
      </c>
      <c r="BN146" s="252">
        <f>_xlfn.XLOOKUP(FMP_Ranking[[#This Row],[FMP ID]],RawData[FMP_ID],RawData[Score 10])</f>
        <v>0</v>
      </c>
      <c r="BO146">
        <f>_xlfn.XLOOKUP(FMP_Ranking[[#This Row],[FMP ID]],RawData[FMP_ID],RawData[O&amp;M Cost (Annual)])</f>
        <v>0</v>
      </c>
      <c r="BP146">
        <f>_xlfn.XLOOKUP(FMP_Ranking[[#This Row],[FMP ID]],RawData[FMP_ID],RawData[Operations and Maintenance Ranking])</f>
        <v>0</v>
      </c>
      <c r="BQ146">
        <f>_xlfn.XLOOKUP(FMP_Ranking[[#This Row],[FMP ID]],RawData[FMP_ID],RawData[Score 11])</f>
        <v>0</v>
      </c>
      <c r="BR146" s="250">
        <f>_xlfn.XLOOKUP(FMP_Ranking[[#This Row],[FMP ID]],RawData[FMP_ID],RawData[Administrative, Regulatory and Other Obstacle Ranking])</f>
        <v>0</v>
      </c>
      <c r="BS146" s="252">
        <f>_xlfn.XLOOKUP(FMP_Ranking[[#This Row],[FMP ID]],RawData[FMP_ID],RawData[Score 12])</f>
        <v>0</v>
      </c>
      <c r="BT146">
        <f>_xlfn.XLOOKUP(FMP_Ranking[[#This Row],[FMP ID]],RawData[FMP_ID],RawData[Environmental Benefit Ranking])</f>
        <v>0</v>
      </c>
      <c r="BU146">
        <f>_xlfn.XLOOKUP(FMP_Ranking[[#This Row],[FMP ID]],RawData[FMP_ID],RawData[Score 13])</f>
        <v>0</v>
      </c>
      <c r="BV146" s="250">
        <f>_xlfn.XLOOKUP(FMP_Ranking[[#This Row],[FMP ID]],RawData[FMP_ID],RawData[Environmental Impact Ranking])</f>
        <v>0</v>
      </c>
      <c r="BW146" s="252">
        <f>_xlfn.XLOOKUP(FMP_Ranking[[#This Row],[FMP ID]],RawData[FMP_ID],RawData[Score 14])</f>
        <v>0</v>
      </c>
      <c r="BX146">
        <f>_xlfn.XLOOKUP(FMP_Ranking[[#This Row],[FMP ID]],RawData[FMP_ID],RawData[Traffic Count for LWC Project])</f>
        <v>0</v>
      </c>
      <c r="BY146">
        <f>_xlfn.XLOOKUP(FMP_Ranking[[#This Row],[FMP ID]],RawData[FMP_ID],RawData[Mobility Ranking])</f>
        <v>0</v>
      </c>
      <c r="BZ146">
        <f>_xlfn.XLOOKUP(FMP_Ranking[[#This Row],[FMP ID]],RawData[FMP_ID],RawData[Score 15])</f>
        <v>0</v>
      </c>
      <c r="CA146" s="250"/>
      <c r="CB146"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5.9544211535756295</v>
      </c>
      <c r="CC146" s="263">
        <f>_xlfn.RANK.EQ(FMP_Ranking[[#This Row],[Weighted Score Based on Normalized Reported Factors]],FMP_Ranking[Weighted Score Based on Normalized Reported Factors],0)</f>
        <v>62</v>
      </c>
      <c r="CD146"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46"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46">
        <f>_xlfn.RANK.EQ(FMP_Ranking[[#This Row],[Project Details Weighted Score]],FMP_Ranking[Project Details Weighted Score],0)</f>
        <v>164</v>
      </c>
      <c r="CG146" s="262">
        <f>FMP_Ranking[[#This Row],[Project Details Weighted Score]]+FMP_Ranking[[#This Row],[Weighted Score Based on Normalized Reported Factors]]</f>
        <v>5.9544211535756295</v>
      </c>
      <c r="CH146" s="245">
        <f>_xlfn.RANK.EQ(FMP_Ranking[[#This Row],[Total Score]],FMP_Ranking[Total Score],0)</f>
        <v>140</v>
      </c>
      <c r="CI146"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5.9544211535756295</v>
      </c>
      <c r="CJ146" s="239"/>
      <c r="CK146" s="239"/>
      <c r="CT146"/>
    </row>
    <row r="147" spans="1:98" ht="12" customHeight="1" x14ac:dyDescent="0.25">
      <c r="A147" t="s">
        <v>1212</v>
      </c>
      <c r="B147">
        <f>_xlfn.XLOOKUP(FMP_Ranking[[#This Row],[FMP ID]],RawData[FMP_ID],RawData[RFPG_NUM])</f>
        <v>9</v>
      </c>
      <c r="C147" t="str">
        <f>_xlfn.XLOOKUP(FMP_Ranking[[#This Row],[FMP ID]],RawData[FMP_ID],RawData[FMP_NAME])</f>
        <v>Jal Draw Project</v>
      </c>
      <c r="D147" t="str">
        <f>_xlfn.XLOOKUP(FMP_Ranking[[#This Row],[FMP ID]],RawData[FMP_ID],RawData[FMP_DESCR])</f>
        <v>The proposed channel has a top width of 500-feet for much of the reach to match the existing top width. There are two existing crossings, one at Crowley Road and the other at Holiday Hill Road. FNI recommends that both crossings remain.</v>
      </c>
      <c r="E147" s="247">
        <f>_xlfn.XLOOKUP(FMP_Ranking[[#This Row],[FMP ID]],RawData[FMP_ID],RawData[FMP_COST])</f>
        <v>25000</v>
      </c>
      <c r="F147" s="344" t="str">
        <f>_xlfn.XLOOKUP(FMP_Ranking[[#This Row],[FMP ID]],RawData[FMP_ID],RawData[EMER_NEED])</f>
        <v>No</v>
      </c>
      <c r="G147" s="252">
        <f>IF(FMP_Ranking[[#This Row],[Emergency Need Raw]]="Yes",10,0)</f>
        <v>0</v>
      </c>
      <c r="H147" s="245">
        <f>_xlfn.XLOOKUP(FMP_Ranking[[#This Row],[FMP ID]],RawData[FMP_ID],RawData[STRUCT_100])</f>
        <v>98</v>
      </c>
      <c r="I147" s="245">
        <f>_xlfn.XLOOKUP(FMP_Ranking[[#This Row],[FMP ID]],RawData[FMP_ID],RawData[RES_STRUCT100])</f>
        <v>87</v>
      </c>
      <c r="J147">
        <f>_xlfn.XLOOKUP(FMP_Ranking[[#This Row],[FMP ID]],RawData[FMP_ID],RawData[POP100])</f>
        <v>223</v>
      </c>
      <c r="K147" s="245">
        <f>_xlfn.XLOOKUP(FMP_Ranking[[#This Row],[FMP ID]],RawData[FMP_ID],RawData[CRITFAC100])</f>
        <v>0</v>
      </c>
      <c r="L147">
        <f>_xlfn.XLOOKUP(FMP_Ranking[[#This Row],[FMP ID]],RawData[FMP_ID],RawData[LWC])</f>
        <v>1</v>
      </c>
      <c r="M147" s="245">
        <f>_xlfn.XLOOKUP(FMP_Ranking[[#This Row],[FMP ID]],RawData[FMP_ID],RawData[ROADCLS])</f>
        <v>0</v>
      </c>
      <c r="N147">
        <f>_xlfn.XLOOKUP(FMP_Ranking[[#This Row],[FMP ID]],RawData[FMP_ID],RawData[ROAD_MILES100])</f>
        <v>14.739761352539061</v>
      </c>
      <c r="O147" s="245">
        <f>_xlfn.XLOOKUP(FMP_Ranking[[#This Row],[FMP ID]],RawData[FMP_ID],RawData[FARMACRE100])</f>
        <v>670.6429443359375</v>
      </c>
      <c r="P147">
        <f>_xlfn.XLOOKUP(FMP_Ranking[[#This Row],[FMP ID]],RawData[FMP_ID],RawData[REDSTRUCT100])</f>
        <v>25</v>
      </c>
      <c r="Q147" s="245">
        <f>_xlfn.XLOOKUP(FMP_Ranking[[#This Row],[FMP ID]],RawData[FMP_ID],RawData[REMSTRC100])</f>
        <v>25</v>
      </c>
      <c r="R147" s="258">
        <f>IF(FMP_Ranking[[#This Row],[Structures 100 Raw]]=0,0,(IF(FMP_Ranking[[#This Row],[Removed Structures 100 Raw]]&gt;FMP_Ranking[[#This Row],[Structures 100 Raw]],100,FMP_Ranking[[#This Row],[Removed Structures 100 Raw]]/FMP_Ranking[[#This Row],[Structures 100 Raw]]*100)))</f>
        <v>25.510204081632654</v>
      </c>
      <c r="S147" s="245">
        <f>_xlfn.XLOOKUP(FMP_Ranking[[#This Row],[FMP ID]],RawData[FMP_ID],RawData[REMRESSTRC100])</f>
        <v>22</v>
      </c>
      <c r="T147" s="245">
        <f>_xlfn.XLOOKUP(FMP_Ranking[[#This Row],[FMP ID]],RawData[FMP_ID],RawData[REMPOP100])</f>
        <v>56</v>
      </c>
      <c r="U147">
        <f>_xlfn.XLOOKUP(FMP_Ranking[[#This Row],[FMP ID]],RawData[FMP_ID],RawData[REMCRITFAC100])</f>
        <v>0</v>
      </c>
      <c r="V147" s="245">
        <f>_xlfn.XLOOKUP(FMP_Ranking[[#This Row],[FMP ID]],RawData[FMP_ID],RawData[REMLWC100])</f>
        <v>0</v>
      </c>
      <c r="W147" s="245">
        <f>_xlfn.XLOOKUP(FMP_Ranking[[#This Row],[FMP ID]],RawData[FMP_ID],RawData[REMROADCLS])</f>
        <v>0</v>
      </c>
      <c r="X147">
        <f>_xlfn.XLOOKUP(FMP_Ranking[[#This Row],[FMP ID]],RawData[FMP_ID],RawData[REMRDLEN100])</f>
        <v>4</v>
      </c>
      <c r="Y147" s="245">
        <f>_xlfn.XLOOKUP(FMP_Ranking[[#This Row],[FMP ID]],RawData[FMP_ID],RawData[REMFRMACRE100])</f>
        <v>167.6607360839844</v>
      </c>
      <c r="Z147" s="255">
        <f>_xlfn.XLOOKUP(FMP_Ranking[[#This Row],[FMP ID]],RawData[FMP_ID],RawData[COSTSTRUCT])</f>
        <v>25000</v>
      </c>
      <c r="AA147">
        <f>_xlfn.XLOOKUP(FMP_Ranking[[#This Row],[FMP ID]],RawData[FMP_ID],RawData[NATURE])</f>
        <v>25</v>
      </c>
      <c r="AB147" s="250">
        <f>_xlfn.XLOOKUP(FMP_Ranking[[#This Row],[FMP ID]],RawData[FMP_ID],RawData[BC_RATIO])</f>
        <v>2</v>
      </c>
      <c r="AC147">
        <f>IF(FMP_Ranking[[#This Row],[BCA Raw]]&gt;1,1,0)</f>
        <v>1</v>
      </c>
      <c r="AD147" s="250" t="str">
        <f>_xlfn.XLOOKUP(FMP_Ranking[[#This Row],[FMP ID]],RawData[FMP_ID],RawData[WATER_SUP])</f>
        <v>No</v>
      </c>
      <c r="AE147" s="257">
        <f>IF(FMP_Ranking[[#This Row],[Water Supply Raw]]="Yes",1,0)</f>
        <v>0</v>
      </c>
      <c r="AF147">
        <f>_xlfn.XLOOKUP(FMP_Ranking[[#This Row],[FMP ID]],RawData[FMP_ID],RawData[Average Flood Depth (100yr)])</f>
        <v>0</v>
      </c>
      <c r="AG147" s="346" t="str">
        <f>_xlfn.XLOOKUP(FMP_Ranking[[#This Row],[FMP ID]],RawData[FMP_ID],RawData[PREPROJLOS])</f>
        <v>Unknown</v>
      </c>
      <c r="AH147">
        <f>_xlfn.XLOOKUP(FMP_Ranking[[#This Row],[FMP ID]],RawData[FMP_ID],RawData[Score 1])</f>
        <v>0</v>
      </c>
      <c r="AI147" s="250">
        <f>_xlfn.XLOOKUP(FMP_Ranking[[#This Row],[FMP ID]],RawData[FMP_ID],RawData[Community Population Served])</f>
        <v>0</v>
      </c>
      <c r="AJ147">
        <f>_xlfn.XLOOKUP(FMP_Ranking[[#This Row],[FMP ID]],RawData[FMP_ID],RawData[Flood Plain Population])</f>
        <v>0</v>
      </c>
      <c r="AK147" s="346">
        <f>_xlfn.XLOOKUP(FMP_Ranking[[#This Row],[FMP ID]],RawData[FMP_ID],RawData[Severity Ranking: Community Need (% Population)])</f>
        <v>0</v>
      </c>
      <c r="AL147" s="252">
        <f>_xlfn.XLOOKUP(FMP_Ranking[[#This Row],[FMP ID]],RawData[FMP_ID],RawData[Score 2])</f>
        <v>0</v>
      </c>
      <c r="AM147">
        <f>_xlfn.XLOOKUP(FMP_Ranking[[#This Row],[FMP ID]],RawData[FMP_ID],RawData['# of Structures Removed from 1% Annual Chance FP])</f>
        <v>0</v>
      </c>
      <c r="AN147">
        <f>_xlfn.XLOOKUP(FMP_Ranking[[#This Row],[FMP ID]],RawData[FMP_ID],RawData[Flood Risk Reduction])</f>
        <v>0</v>
      </c>
      <c r="AO147">
        <f>_xlfn.XLOOKUP(FMP_Ranking[[#This Row],[FMP ID]],RawData[FMP_ID],RawData[[Score 3 ]])</f>
        <v>0</v>
      </c>
      <c r="AP147" s="250">
        <f>_xlfn.XLOOKUP(FMP_Ranking[[#This Row],[FMP ID]],RawData[FMP_ID],RawData['# of Structures with Reduced 1% Annual Chance Flood Risk])</f>
        <v>0</v>
      </c>
      <c r="AQ147">
        <f>_xlfn.XLOOKUP(FMP_Ranking[[#This Row],[FMP ID]],RawData[FMP_ID],RawData[Pre-Project Damage $])</f>
        <v>0</v>
      </c>
      <c r="AR147">
        <f>_xlfn.XLOOKUP(FMP_Ranking[[#This Row],[FMP ID]],RawData[FMP_ID],RawData[Post-Project Damage $])</f>
        <v>0</v>
      </c>
      <c r="AS147">
        <f>_xlfn.XLOOKUP(FMP_Ranking[[#This Row],[FMP ID]],RawData[FMP_ID],RawData[Flood Damage Reduction])</f>
        <v>0</v>
      </c>
      <c r="AT147" s="252">
        <f>_xlfn.XLOOKUP(FMP_Ranking[[#This Row],[FMP ID]],RawData[FMP_ID],RawData[Score 4])</f>
        <v>0</v>
      </c>
      <c r="AU147">
        <f>_xlfn.XLOOKUP(FMP_Ranking[[#This Row],[FMP ID]],RawData[FMP_ID],RawData['# of Critical Faciliites Removed from 1% Annual Chance FP])</f>
        <v>0</v>
      </c>
      <c r="AV147">
        <f>_xlfn.XLOOKUP(FMP_Ranking[[#This Row],[FMP ID]],RawData[FMP_ID],RawData[Reduction in Critical Facilities Flood Risk])</f>
        <v>0</v>
      </c>
      <c r="AW147">
        <f>_xlfn.XLOOKUP(FMP_Ranking[[#This Row],[FMP ID]],RawData[FMP_ID],RawData[Score 5])</f>
        <v>0</v>
      </c>
      <c r="AX147" s="250">
        <f>_xlfn.XLOOKUP(FMP_Ranking[[#This Row],[FMP ID]],RawData[FMP_ID],RawData[Adjusted Injurt Risk (%)])</f>
        <v>0</v>
      </c>
      <c r="AY147">
        <f>_xlfn.XLOOKUP(FMP_Ranking[[#This Row],[FMP ID]],RawData[FMP_ID],RawData[Life and Safety Ranking (Injury/Loss of Life)2])</f>
        <v>0</v>
      </c>
      <c r="AZ147" s="252">
        <f>_xlfn.XLOOKUP(FMP_Ranking[[#This Row],[FMP ID]],RawData[FMP_ID],RawData[Score 6])</f>
        <v>0</v>
      </c>
      <c r="BA147">
        <f>_xlfn.XLOOKUP(FMP_Ranking[[#This Row],[FMP ID]],RawData[FMP_ID],RawData[Water Supply Benefit in Acre-Feet])</f>
        <v>0</v>
      </c>
      <c r="BB147">
        <f>_xlfn.XLOOKUP(FMP_Ranking[[#This Row],[FMP ID]],RawData[FMP_ID],RawData[SourceID])</f>
        <v>0</v>
      </c>
      <c r="BC147">
        <f>_xlfn.XLOOKUP(FMP_Ranking[[#This Row],[FMP ID]],RawData[FMP_ID],RawData[WMS_ID])</f>
        <v>0</v>
      </c>
      <c r="BD147">
        <f>_xlfn.XLOOKUP(FMP_Ranking[[#This Row],[FMP ID]],RawData[FMP_ID],RawData[Water Supply Yield Ranking])</f>
        <v>0</v>
      </c>
      <c r="BE147">
        <f>_xlfn.XLOOKUP(FMP_Ranking[[#This Row],[FMP ID]],RawData[FMP_ID],RawData[Score 7])</f>
        <v>0</v>
      </c>
      <c r="BF147" s="250">
        <f>_xlfn.XLOOKUP(FMP_Ranking[[#This Row],[FMP ID]],RawData[FMP_ID],RawData[SVI])</f>
        <v>0.75</v>
      </c>
      <c r="BG147">
        <f>_xlfn.XLOOKUP(FMP_Ranking[[#This Row],[FMP ID]],RawData[FMP_ID],RawData[Social Vulnerability Ranking])</f>
        <v>0</v>
      </c>
      <c r="BH147" s="252">
        <f>_xlfn.XLOOKUP(FMP_Ranking[[#This Row],[FMP ID]],RawData[FMP_ID],RawData[Score 8])</f>
        <v>0</v>
      </c>
      <c r="BI147">
        <f>_xlfn.XLOOKUP(FMP_Ranking[[#This Row],[FMP ID]],RawData[FMP_ID],RawData[% Nature Based Solution by Cost])</f>
        <v>0</v>
      </c>
      <c r="BJ147">
        <f>_xlfn.XLOOKUP(FMP_Ranking[[#This Row],[FMP ID]],RawData[FMP_ID],RawData[Nature-Based Solutions Ranking])</f>
        <v>0</v>
      </c>
      <c r="BK147">
        <f>_xlfn.XLOOKUP(FMP_Ranking[[#This Row],[FMP ID]],RawData[FMP_ID],RawData[Score 9])</f>
        <v>0</v>
      </c>
      <c r="BL147" s="250">
        <f>_xlfn.XLOOKUP(FMP_Ranking[[#This Row],[FMP ID]],RawData[FMP_ID],RawData[Multiple Benefits Description])</f>
        <v>0</v>
      </c>
      <c r="BM147">
        <f>_xlfn.XLOOKUP(FMP_Ranking[[#This Row],[FMP ID]],RawData[FMP_ID],RawData[Multiple Benefit Ranking])</f>
        <v>0</v>
      </c>
      <c r="BN147" s="252">
        <f>_xlfn.XLOOKUP(FMP_Ranking[[#This Row],[FMP ID]],RawData[FMP_ID],RawData[Score 10])</f>
        <v>0</v>
      </c>
      <c r="BO147">
        <f>_xlfn.XLOOKUP(FMP_Ranking[[#This Row],[FMP ID]],RawData[FMP_ID],RawData[O&amp;M Cost (Annual)])</f>
        <v>0</v>
      </c>
      <c r="BP147">
        <f>_xlfn.XLOOKUP(FMP_Ranking[[#This Row],[FMP ID]],RawData[FMP_ID],RawData[Operations and Maintenance Ranking])</f>
        <v>0</v>
      </c>
      <c r="BQ147">
        <f>_xlfn.XLOOKUP(FMP_Ranking[[#This Row],[FMP ID]],RawData[FMP_ID],RawData[Score 11])</f>
        <v>0</v>
      </c>
      <c r="BR147" s="250">
        <f>_xlfn.XLOOKUP(FMP_Ranking[[#This Row],[FMP ID]],RawData[FMP_ID],RawData[Administrative, Regulatory and Other Obstacle Ranking])</f>
        <v>0</v>
      </c>
      <c r="BS147" s="252">
        <f>_xlfn.XLOOKUP(FMP_Ranking[[#This Row],[FMP ID]],RawData[FMP_ID],RawData[Score 12])</f>
        <v>0</v>
      </c>
      <c r="BT147">
        <f>_xlfn.XLOOKUP(FMP_Ranking[[#This Row],[FMP ID]],RawData[FMP_ID],RawData[Environmental Benefit Ranking])</f>
        <v>0</v>
      </c>
      <c r="BU147">
        <f>_xlfn.XLOOKUP(FMP_Ranking[[#This Row],[FMP ID]],RawData[FMP_ID],RawData[Score 13])</f>
        <v>0</v>
      </c>
      <c r="BV147" s="250">
        <f>_xlfn.XLOOKUP(FMP_Ranking[[#This Row],[FMP ID]],RawData[FMP_ID],RawData[Environmental Impact Ranking])</f>
        <v>0</v>
      </c>
      <c r="BW147" s="252">
        <f>_xlfn.XLOOKUP(FMP_Ranking[[#This Row],[FMP ID]],RawData[FMP_ID],RawData[Score 14])</f>
        <v>0</v>
      </c>
      <c r="BX147">
        <f>_xlfn.XLOOKUP(FMP_Ranking[[#This Row],[FMP ID]],RawData[FMP_ID],RawData[Traffic Count for LWC Project])</f>
        <v>0</v>
      </c>
      <c r="BY147">
        <f>_xlfn.XLOOKUP(FMP_Ranking[[#This Row],[FMP ID]],RawData[FMP_ID],RawData[Mobility Ranking])</f>
        <v>0</v>
      </c>
      <c r="BZ147">
        <f>_xlfn.XLOOKUP(FMP_Ranking[[#This Row],[FMP ID]],RawData[FMP_ID],RawData[Score 15])</f>
        <v>0</v>
      </c>
      <c r="CA147" s="250"/>
      <c r="CB147"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5.6556282616121631</v>
      </c>
      <c r="CC147" s="263">
        <f>_xlfn.RANK.EQ(FMP_Ranking[[#This Row],[Weighted Score Based on Normalized Reported Factors]],FMP_Ranking[Weighted Score Based on Normalized Reported Factors],0)</f>
        <v>63</v>
      </c>
      <c r="CD14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47"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47">
        <f>_xlfn.RANK.EQ(FMP_Ranking[[#This Row],[Project Details Weighted Score]],FMP_Ranking[Project Details Weighted Score],0)</f>
        <v>164</v>
      </c>
      <c r="CG147" s="262">
        <f>FMP_Ranking[[#This Row],[Project Details Weighted Score]]+FMP_Ranking[[#This Row],[Weighted Score Based on Normalized Reported Factors]]</f>
        <v>5.6556282616121631</v>
      </c>
      <c r="CH147" s="245">
        <f>_xlfn.RANK.EQ(FMP_Ranking[[#This Row],[Total Score]],FMP_Ranking[Total Score],0)</f>
        <v>141</v>
      </c>
      <c r="CI14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5.6556282616121631</v>
      </c>
      <c r="CJ147" s="239"/>
      <c r="CK147" s="239"/>
      <c r="CT147"/>
    </row>
    <row r="148" spans="1:98" ht="12" customHeight="1" x14ac:dyDescent="0.25">
      <c r="A148" t="s">
        <v>730</v>
      </c>
      <c r="B148">
        <f>_xlfn.XLOOKUP(FMP_Ranking[[#This Row],[FMP ID]],RawData[FMP_ID],RawData[RFPG_NUM])</f>
        <v>6</v>
      </c>
      <c r="C148" t="str">
        <f>_xlfn.XLOOKUP(FMP_Ranking[[#This Row],[FMP ID]],RawData[FMP_ID],RawData[FMP_NAME])</f>
        <v xml:space="preserve">City of Galveston Freeboard Requirement Enforcement </v>
      </c>
      <c r="D148" t="str">
        <f>_xlfn.XLOOKUP(FMP_Ranking[[#This Row],[FMP ID]],RawData[FMP_ID],RawData[FMP_DESCR])</f>
        <v>Consider adoption and enforcement of freeboard requirement into City's Flood Damage Prevention Ordinance.</v>
      </c>
      <c r="E148" s="247">
        <f>_xlfn.XLOOKUP(FMP_Ranking[[#This Row],[FMP ID]],RawData[FMP_ID],RawData[FMP_COST])</f>
        <v>100000</v>
      </c>
      <c r="F148" s="344" t="str">
        <f>_xlfn.XLOOKUP(FMP_Ranking[[#This Row],[FMP ID]],RawData[FMP_ID],RawData[EMER_NEED])</f>
        <v>No</v>
      </c>
      <c r="G148" s="252">
        <f>IF(FMP_Ranking[[#This Row],[Emergency Need Raw]]="Yes",10,0)</f>
        <v>0</v>
      </c>
      <c r="H148" s="245">
        <f>_xlfn.XLOOKUP(FMP_Ranking[[#This Row],[FMP ID]],RawData[FMP_ID],RawData[STRUCT_100])</f>
        <v>21858</v>
      </c>
      <c r="I148" s="245">
        <f>_xlfn.XLOOKUP(FMP_Ranking[[#This Row],[FMP ID]],RawData[FMP_ID],RawData[RES_STRUCT100])</f>
        <v>19143</v>
      </c>
      <c r="J148">
        <f>_xlfn.XLOOKUP(FMP_Ranking[[#This Row],[FMP ID]],RawData[FMP_ID],RawData[POP100])</f>
        <v>93583</v>
      </c>
      <c r="K148" s="245">
        <f>_xlfn.XLOOKUP(FMP_Ranking[[#This Row],[FMP ID]],RawData[FMP_ID],RawData[CRITFAC100])</f>
        <v>509</v>
      </c>
      <c r="L148">
        <f>_xlfn.XLOOKUP(FMP_Ranking[[#This Row],[FMP ID]],RawData[FMP_ID],RawData[LWC])</f>
        <v>0</v>
      </c>
      <c r="M148" s="245">
        <f>_xlfn.XLOOKUP(FMP_Ranking[[#This Row],[FMP ID]],RawData[FMP_ID],RawData[ROADCLS])</f>
        <v>0</v>
      </c>
      <c r="N148">
        <f>_xlfn.XLOOKUP(FMP_Ranking[[#This Row],[FMP ID]],RawData[FMP_ID],RawData[ROAD_MILES100])</f>
        <v>408.62750244140619</v>
      </c>
      <c r="O148" s="245">
        <f>_xlfn.XLOOKUP(FMP_Ranking[[#This Row],[FMP ID]],RawData[FMP_ID],RawData[FARMACRE100])</f>
        <v>0</v>
      </c>
      <c r="P148">
        <f>_xlfn.XLOOKUP(FMP_Ranking[[#This Row],[FMP ID]],RawData[FMP_ID],RawData[REDSTRUCT100])</f>
        <v>0</v>
      </c>
      <c r="Q148" s="245">
        <f>_xlfn.XLOOKUP(FMP_Ranking[[#This Row],[FMP ID]],RawData[FMP_ID],RawData[REMSTRC100])</f>
        <v>0</v>
      </c>
      <c r="R148" s="258">
        <f>IF(FMP_Ranking[[#This Row],[Structures 100 Raw]]=0,0,(IF(FMP_Ranking[[#This Row],[Removed Structures 100 Raw]]&gt;FMP_Ranking[[#This Row],[Structures 100 Raw]],100,FMP_Ranking[[#This Row],[Removed Structures 100 Raw]]/FMP_Ranking[[#This Row],[Structures 100 Raw]]*100)))</f>
        <v>0</v>
      </c>
      <c r="S148" s="245">
        <f>_xlfn.XLOOKUP(FMP_Ranking[[#This Row],[FMP ID]],RawData[FMP_ID],RawData[REMRESSTRC100])</f>
        <v>0</v>
      </c>
      <c r="T148" s="245">
        <f>_xlfn.XLOOKUP(FMP_Ranking[[#This Row],[FMP ID]],RawData[FMP_ID],RawData[REMPOP100])</f>
        <v>0</v>
      </c>
      <c r="U148">
        <f>_xlfn.XLOOKUP(FMP_Ranking[[#This Row],[FMP ID]],RawData[FMP_ID],RawData[REMCRITFAC100])</f>
        <v>0</v>
      </c>
      <c r="V148" s="245">
        <f>_xlfn.XLOOKUP(FMP_Ranking[[#This Row],[FMP ID]],RawData[FMP_ID],RawData[REMLWC100])</f>
        <v>0</v>
      </c>
      <c r="W148" s="245">
        <f>_xlfn.XLOOKUP(FMP_Ranking[[#This Row],[FMP ID]],RawData[FMP_ID],RawData[REMROADCLS])</f>
        <v>0</v>
      </c>
      <c r="X148">
        <f>_xlfn.XLOOKUP(FMP_Ranking[[#This Row],[FMP ID]],RawData[FMP_ID],RawData[REMRDLEN100])</f>
        <v>0</v>
      </c>
      <c r="Y148" s="245">
        <f>_xlfn.XLOOKUP(FMP_Ranking[[#This Row],[FMP ID]],RawData[FMP_ID],RawData[REMFRMACRE100])</f>
        <v>0</v>
      </c>
      <c r="Z148" s="255">
        <f>_xlfn.XLOOKUP(FMP_Ranking[[#This Row],[FMP ID]],RawData[FMP_ID],RawData[COSTSTRUCT])</f>
        <v>0</v>
      </c>
      <c r="AA148">
        <f>_xlfn.XLOOKUP(FMP_Ranking[[#This Row],[FMP ID]],RawData[FMP_ID],RawData[NATURE])</f>
        <v>0</v>
      </c>
      <c r="AB148" s="250">
        <f>_xlfn.XLOOKUP(FMP_Ranking[[#This Row],[FMP ID]],RawData[FMP_ID],RawData[BC_RATIO])</f>
        <v>5</v>
      </c>
      <c r="AC148">
        <f>IF(FMP_Ranking[[#This Row],[BCA Raw]]&gt;1,1,0)</f>
        <v>1</v>
      </c>
      <c r="AD148" s="250" t="str">
        <f>_xlfn.XLOOKUP(FMP_Ranking[[#This Row],[FMP ID]],RawData[FMP_ID],RawData[WATER_SUP])</f>
        <v>No</v>
      </c>
      <c r="AE148" s="257">
        <f>IF(FMP_Ranking[[#This Row],[Water Supply Raw]]="Yes",1,0)</f>
        <v>0</v>
      </c>
      <c r="AF148">
        <f>_xlfn.XLOOKUP(FMP_Ranking[[#This Row],[FMP ID]],RawData[FMP_ID],RawData[Average Flood Depth (100yr)])</f>
        <v>0</v>
      </c>
      <c r="AG148" s="346">
        <f>_xlfn.XLOOKUP(FMP_Ranking[[#This Row],[FMP ID]],RawData[FMP_ID],RawData[PREPROJLOS])</f>
        <v>0</v>
      </c>
      <c r="AH148">
        <f>_xlfn.XLOOKUP(FMP_Ranking[[#This Row],[FMP ID]],RawData[FMP_ID],RawData[Score 1])</f>
        <v>0</v>
      </c>
      <c r="AI148" s="250">
        <f>_xlfn.XLOOKUP(FMP_Ranking[[#This Row],[FMP ID]],RawData[FMP_ID],RawData[Community Population Served])</f>
        <v>350682</v>
      </c>
      <c r="AJ148">
        <f>_xlfn.XLOOKUP(FMP_Ranking[[#This Row],[FMP ID]],RawData[FMP_ID],RawData[Flood Plain Population])</f>
        <v>93583</v>
      </c>
      <c r="AK148" s="346" t="str">
        <f>_xlfn.XLOOKUP(FMP_Ranking[[#This Row],[FMP ID]],RawData[FMP_ID],RawData[Severity Ranking: Community Need (% Population)])</f>
        <v>25%-50% of project community affected</v>
      </c>
      <c r="AL148" s="252">
        <f>_xlfn.XLOOKUP(FMP_Ranking[[#This Row],[FMP ID]],RawData[FMP_ID],RawData[Score 2])</f>
        <v>4</v>
      </c>
      <c r="AM148">
        <f>_xlfn.XLOOKUP(FMP_Ranking[[#This Row],[FMP ID]],RawData[FMP_ID],RawData['# of Structures Removed from 1% Annual Chance FP])</f>
        <v>0</v>
      </c>
      <c r="AN148" t="str">
        <f>_xlfn.XLOOKUP(FMP_Ranking[[#This Row],[FMP ID]],RawData[FMP_ID],RawData[Flood Risk Reduction])</f>
        <v>Reduced risk to 0 structures in floodplain</v>
      </c>
      <c r="AO148">
        <f>_xlfn.XLOOKUP(FMP_Ranking[[#This Row],[FMP ID]],RawData[FMP_ID],RawData[[Score 3 ]])</f>
        <v>0</v>
      </c>
      <c r="AP148" s="250">
        <f>_xlfn.XLOOKUP(FMP_Ranking[[#This Row],[FMP ID]],RawData[FMP_ID],RawData['# of Structures with Reduced 1% Annual Chance Flood Risk])</f>
        <v>0</v>
      </c>
      <c r="AQ148">
        <f>_xlfn.XLOOKUP(FMP_Ranking[[#This Row],[FMP ID]],RawData[FMP_ID],RawData[Pre-Project Damage $])</f>
        <v>0</v>
      </c>
      <c r="AR148">
        <f>_xlfn.XLOOKUP(FMP_Ranking[[#This Row],[FMP ID]],RawData[FMP_ID],RawData[Post-Project Damage $])</f>
        <v>0</v>
      </c>
      <c r="AS148">
        <f>_xlfn.XLOOKUP(FMP_Ranking[[#This Row],[FMP ID]],RawData[FMP_ID],RawData[Flood Damage Reduction])</f>
        <v>0</v>
      </c>
      <c r="AT148" s="252">
        <f>_xlfn.XLOOKUP(FMP_Ranking[[#This Row],[FMP ID]],RawData[FMP_ID],RawData[Score 4])</f>
        <v>0</v>
      </c>
      <c r="AU148">
        <f>_xlfn.XLOOKUP(FMP_Ranking[[#This Row],[FMP ID]],RawData[FMP_ID],RawData['# of Critical Faciliites Removed from 1% Annual Chance FP])</f>
        <v>0</v>
      </c>
      <c r="AV148" t="str">
        <f>_xlfn.XLOOKUP(FMP_Ranking[[#This Row],[FMP ID]],RawData[FMP_ID],RawData[Reduction in Critical Facilities Flood Risk])</f>
        <v>Reduced risk for 0 structures in floodplain</v>
      </c>
      <c r="AW148">
        <f>_xlfn.XLOOKUP(FMP_Ranking[[#This Row],[FMP ID]],RawData[FMP_ID],RawData[Score 5])</f>
        <v>0</v>
      </c>
      <c r="AX148" s="250">
        <f>_xlfn.XLOOKUP(FMP_Ranking[[#This Row],[FMP ID]],RawData[FMP_ID],RawData[Adjusted Injurt Risk (%)])</f>
        <v>0</v>
      </c>
      <c r="AY148">
        <f>_xlfn.XLOOKUP(FMP_Ranking[[#This Row],[FMP ID]],RawData[FMP_ID],RawData[Life and Safety Ranking (Injury/Loss of Life)2])</f>
        <v>0</v>
      </c>
      <c r="AZ148" s="252">
        <f>_xlfn.XLOOKUP(FMP_Ranking[[#This Row],[FMP ID]],RawData[FMP_ID],RawData[Score 6])</f>
        <v>0</v>
      </c>
      <c r="BA148">
        <f>_xlfn.XLOOKUP(FMP_Ranking[[#This Row],[FMP ID]],RawData[FMP_ID],RawData[Water Supply Benefit in Acre-Feet])</f>
        <v>0</v>
      </c>
      <c r="BB148">
        <f>_xlfn.XLOOKUP(FMP_Ranking[[#This Row],[FMP ID]],RawData[FMP_ID],RawData[SourceID])</f>
        <v>0</v>
      </c>
      <c r="BC148">
        <f>_xlfn.XLOOKUP(FMP_Ranking[[#This Row],[FMP ID]],RawData[FMP_ID],RawData[WMS_ID])</f>
        <v>0</v>
      </c>
      <c r="BD148" t="str">
        <f>_xlfn.XLOOKUP(FMP_Ranking[[#This Row],[FMP ID]],RawData[FMP_ID],RawData[Water Supply Yield Ranking])</f>
        <v>No impact on water supply</v>
      </c>
      <c r="BE148">
        <f>_xlfn.XLOOKUP(FMP_Ranking[[#This Row],[FMP ID]],RawData[FMP_ID],RawData[Score 7])</f>
        <v>0</v>
      </c>
      <c r="BF148" s="250">
        <f>_xlfn.XLOOKUP(FMP_Ranking[[#This Row],[FMP ID]],RawData[FMP_ID],RawData[SVI])</f>
        <v>0.42415198683738708</v>
      </c>
      <c r="BG148" t="str">
        <f>_xlfn.XLOOKUP(FMP_Ranking[[#This Row],[FMP ID]],RawData[FMP_ID],RawData[Social Vulnerability Ranking])</f>
        <v>SVI between 0.25-0.5 (low to moderate vulnerability)</v>
      </c>
      <c r="BH148" s="252">
        <f>_xlfn.XLOOKUP(FMP_Ranking[[#This Row],[FMP ID]],RawData[FMP_ID],RawData[Score 8])</f>
        <v>4</v>
      </c>
      <c r="BI148">
        <f>_xlfn.XLOOKUP(FMP_Ranking[[#This Row],[FMP ID]],RawData[FMP_ID],RawData[% Nature Based Solution by Cost])</f>
        <v>0</v>
      </c>
      <c r="BJ148" t="str">
        <f>_xlfn.XLOOKUP(FMP_Ranking[[#This Row],[FMP ID]],RawData[FMP_ID],RawData[Nature-Based Solutions Ranking])</f>
        <v>&lt;25% of the project cost is nature-based</v>
      </c>
      <c r="BK148">
        <f>_xlfn.XLOOKUP(FMP_Ranking[[#This Row],[FMP ID]],RawData[FMP_ID],RawData[Score 9])</f>
        <v>1</v>
      </c>
      <c r="BL148" s="250" t="str">
        <f>_xlfn.XLOOKUP(FMP_Ranking[[#This Row],[FMP ID]],RawData[FMP_ID],RawData[Multiple Benefits Description])</f>
        <v>None</v>
      </c>
      <c r="BM148" t="str">
        <f>_xlfn.XLOOKUP(FMP_Ranking[[#This Row],[FMP ID]],RawData[FMP_ID],RawData[Multiple Benefit Ranking])</f>
        <v>Project does not deliver any wider benefits</v>
      </c>
      <c r="BN148" s="252">
        <f>_xlfn.XLOOKUP(FMP_Ranking[[#This Row],[FMP ID]],RawData[FMP_ID],RawData[Score 10])</f>
        <v>0</v>
      </c>
      <c r="BO148">
        <f>_xlfn.XLOOKUP(FMP_Ranking[[#This Row],[FMP ID]],RawData[FMP_ID],RawData[O&amp;M Cost (Annual)])</f>
        <v>0</v>
      </c>
      <c r="BP148" t="str">
        <f>_xlfn.XLOOKUP(FMP_Ranking[[#This Row],[FMP ID]],RawData[FMP_ID],RawData[Operations and Maintenance Ranking])</f>
        <v>Project will not require any ongoing operation and maintenance (low);</v>
      </c>
      <c r="BQ148">
        <f>_xlfn.XLOOKUP(FMP_Ranking[[#This Row],[FMP ID]],RawData[FMP_ID],RawData[Score 11])</f>
        <v>10</v>
      </c>
      <c r="BR148" s="250" t="str">
        <f>_xlfn.XLOOKUP(FMP_Ranking[[#This Row],[FMP ID]],RawData[FMP_ID],RawData[Administrative, Regulatory and Other Obstacle Ranking])</f>
        <v>Project has a high number of administrative, regulatory and limitations / requirements</v>
      </c>
      <c r="BS148" s="252">
        <f>_xlfn.XLOOKUP(FMP_Ranking[[#This Row],[FMP ID]],RawData[FMP_ID],RawData[Score 12])</f>
        <v>2</v>
      </c>
      <c r="BT148" t="str">
        <f>_xlfn.XLOOKUP(FMP_Ranking[[#This Row],[FMP ID]],RawData[FMP_ID],RawData[Environmental Benefit Ranking])</f>
        <v>Project does not provide any environmental benefits</v>
      </c>
      <c r="BU148">
        <f>_xlfn.XLOOKUP(FMP_Ranking[[#This Row],[FMP ID]],RawData[FMP_ID],RawData[Score 13])</f>
        <v>0</v>
      </c>
      <c r="BV148" s="250" t="str">
        <f>_xlfn.XLOOKUP(FMP_Ranking[[#This Row],[FMP ID]],RawData[FMP_ID],RawData[Environmental Impact Ranking])</f>
        <v>Project has no adverse environmental impacts</v>
      </c>
      <c r="BW148" s="252">
        <f>_xlfn.XLOOKUP(FMP_Ranking[[#This Row],[FMP ID]],RawData[FMP_ID],RawData[Score 14])</f>
        <v>10</v>
      </c>
      <c r="BX148">
        <f>_xlfn.XLOOKUP(FMP_Ranking[[#This Row],[FMP ID]],RawData[FMP_ID],RawData[Traffic Count for LWC Project])</f>
        <v>0</v>
      </c>
      <c r="BY148"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48">
        <f>_xlfn.XLOOKUP(FMP_Ranking[[#This Row],[FMP ID]],RawData[FMP_ID],RawData[Score 15])</f>
        <v>4</v>
      </c>
      <c r="CA148" s="250"/>
      <c r="CB14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C148" s="263">
        <f>_xlfn.RANK.EQ(FMP_Ranking[[#This Row],[Weighted Score Based on Normalized Reported Factors]],FMP_Ranking[Weighted Score Based on Normalized Reported Factors],0)</f>
        <v>110</v>
      </c>
      <c r="CD14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35</v>
      </c>
      <c r="CE14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4.5</v>
      </c>
      <c r="CF148">
        <f>_xlfn.RANK.EQ(FMP_Ranking[[#This Row],[Project Details Weighted Score]],FMP_Ranking[Project Details Weighted Score],0)</f>
        <v>140</v>
      </c>
      <c r="CG148" s="262">
        <f>FMP_Ranking[[#This Row],[Project Details Weighted Score]]+FMP_Ranking[[#This Row],[Weighted Score Based on Normalized Reported Factors]]</f>
        <v>5.6150758213615735</v>
      </c>
      <c r="CH148" s="245">
        <f>_xlfn.RANK.EQ(FMP_Ranking[[#This Row],[Total Score]],FMP_Ranking[Total Score],0)</f>
        <v>142</v>
      </c>
      <c r="CI14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J148" s="239"/>
      <c r="CK148" s="239"/>
      <c r="CT148"/>
    </row>
    <row r="149" spans="1:98" ht="12" customHeight="1" x14ac:dyDescent="0.25">
      <c r="A149" t="s">
        <v>661</v>
      </c>
      <c r="B149">
        <f>_xlfn.XLOOKUP(FMP_Ranking[[#This Row],[FMP ID]],RawData[FMP_ID],RawData[RFPG_NUM])</f>
        <v>6</v>
      </c>
      <c r="C149" t="str">
        <f>_xlfn.XLOOKUP(FMP_Ranking[[#This Row],[FMP ID]],RawData[FMP_ID],RawData[FMP_NAME])</f>
        <v xml:space="preserve">City of Manvel City Ordinance </v>
      </c>
      <c r="D149" t="str">
        <f>_xlfn.XLOOKUP(FMP_Ranking[[#This Row],[FMP ID]],RawData[FMP_ID],RawData[FMP_DESCR])</f>
        <v xml:space="preserve">The city shall adopt a land use ordinance which requires any structure within the 100-year floodplain to be elevated 2 feet above base flood elevation. </v>
      </c>
      <c r="E149" s="247">
        <f>_xlfn.XLOOKUP(FMP_Ranking[[#This Row],[FMP ID]],RawData[FMP_ID],RawData[FMP_COST])</f>
        <v>103000</v>
      </c>
      <c r="F149" s="344" t="str">
        <f>_xlfn.XLOOKUP(FMP_Ranking[[#This Row],[FMP ID]],RawData[FMP_ID],RawData[EMER_NEED])</f>
        <v>No</v>
      </c>
      <c r="G149" s="252">
        <f>IF(FMP_Ranking[[#This Row],[Emergency Need Raw]]="Yes",10,0)</f>
        <v>0</v>
      </c>
      <c r="H149" s="245">
        <f>_xlfn.XLOOKUP(FMP_Ranking[[#This Row],[FMP ID]],RawData[FMP_ID],RawData[STRUCT_100])</f>
        <v>1250</v>
      </c>
      <c r="I149" s="245">
        <f>_xlfn.XLOOKUP(FMP_Ranking[[#This Row],[FMP ID]],RawData[FMP_ID],RawData[RES_STRUCT100])</f>
        <v>967</v>
      </c>
      <c r="J149">
        <f>_xlfn.XLOOKUP(FMP_Ranking[[#This Row],[FMP ID]],RawData[FMP_ID],RawData[POP100])</f>
        <v>8190</v>
      </c>
      <c r="K149" s="245">
        <f>_xlfn.XLOOKUP(FMP_Ranking[[#This Row],[FMP ID]],RawData[FMP_ID],RawData[CRITFAC100])</f>
        <v>8</v>
      </c>
      <c r="L149">
        <f>_xlfn.XLOOKUP(FMP_Ranking[[#This Row],[FMP ID]],RawData[FMP_ID],RawData[LWC])</f>
        <v>0</v>
      </c>
      <c r="M149" s="245">
        <f>_xlfn.XLOOKUP(FMP_Ranking[[#This Row],[FMP ID]],RawData[FMP_ID],RawData[ROADCLS])</f>
        <v>0</v>
      </c>
      <c r="N149">
        <f>_xlfn.XLOOKUP(FMP_Ranking[[#This Row],[FMP ID]],RawData[FMP_ID],RawData[ROAD_MILES100])</f>
        <v>43.312946319580078</v>
      </c>
      <c r="O149" s="245">
        <f>_xlfn.XLOOKUP(FMP_Ranking[[#This Row],[FMP ID]],RawData[FMP_ID],RawData[FARMACRE100])</f>
        <v>178.80146789550781</v>
      </c>
      <c r="P149">
        <f>_xlfn.XLOOKUP(FMP_Ranking[[#This Row],[FMP ID]],RawData[FMP_ID],RawData[REDSTRUCT100])</f>
        <v>0</v>
      </c>
      <c r="Q149" s="245">
        <f>_xlfn.XLOOKUP(FMP_Ranking[[#This Row],[FMP ID]],RawData[FMP_ID],RawData[REMSTRC100])</f>
        <v>0</v>
      </c>
      <c r="R149" s="258">
        <f>IF(FMP_Ranking[[#This Row],[Structures 100 Raw]]=0,0,(IF(FMP_Ranking[[#This Row],[Removed Structures 100 Raw]]&gt;FMP_Ranking[[#This Row],[Structures 100 Raw]],100,FMP_Ranking[[#This Row],[Removed Structures 100 Raw]]/FMP_Ranking[[#This Row],[Structures 100 Raw]]*100)))</f>
        <v>0</v>
      </c>
      <c r="S149" s="245">
        <f>_xlfn.XLOOKUP(FMP_Ranking[[#This Row],[FMP ID]],RawData[FMP_ID],RawData[REMRESSTRC100])</f>
        <v>0</v>
      </c>
      <c r="T149" s="245">
        <f>_xlfn.XLOOKUP(FMP_Ranking[[#This Row],[FMP ID]],RawData[FMP_ID],RawData[REMPOP100])</f>
        <v>0</v>
      </c>
      <c r="U149">
        <f>_xlfn.XLOOKUP(FMP_Ranking[[#This Row],[FMP ID]],RawData[FMP_ID],RawData[REMCRITFAC100])</f>
        <v>0</v>
      </c>
      <c r="V149" s="245">
        <f>_xlfn.XLOOKUP(FMP_Ranking[[#This Row],[FMP ID]],RawData[FMP_ID],RawData[REMLWC100])</f>
        <v>0</v>
      </c>
      <c r="W149" s="245">
        <f>_xlfn.XLOOKUP(FMP_Ranking[[#This Row],[FMP ID]],RawData[FMP_ID],RawData[REMROADCLS])</f>
        <v>0</v>
      </c>
      <c r="X149">
        <f>_xlfn.XLOOKUP(FMP_Ranking[[#This Row],[FMP ID]],RawData[FMP_ID],RawData[REMRDLEN100])</f>
        <v>0</v>
      </c>
      <c r="Y149" s="245">
        <f>_xlfn.XLOOKUP(FMP_Ranking[[#This Row],[FMP ID]],RawData[FMP_ID],RawData[REMFRMACRE100])</f>
        <v>0</v>
      </c>
      <c r="Z149" s="255">
        <f>_xlfn.XLOOKUP(FMP_Ranking[[#This Row],[FMP ID]],RawData[FMP_ID],RawData[COSTSTRUCT])</f>
        <v>0</v>
      </c>
      <c r="AA149">
        <f>_xlfn.XLOOKUP(FMP_Ranking[[#This Row],[FMP ID]],RawData[FMP_ID],RawData[NATURE])</f>
        <v>0</v>
      </c>
      <c r="AB149" s="250">
        <f>_xlfn.XLOOKUP(FMP_Ranking[[#This Row],[FMP ID]],RawData[FMP_ID],RawData[BC_RATIO])</f>
        <v>5</v>
      </c>
      <c r="AC149">
        <f>IF(FMP_Ranking[[#This Row],[BCA Raw]]&gt;1,1,0)</f>
        <v>1</v>
      </c>
      <c r="AD149" s="250" t="str">
        <f>_xlfn.XLOOKUP(FMP_Ranking[[#This Row],[FMP ID]],RawData[FMP_ID],RawData[WATER_SUP])</f>
        <v>No</v>
      </c>
      <c r="AE149" s="257">
        <f>IF(FMP_Ranking[[#This Row],[Water Supply Raw]]="Yes",1,0)</f>
        <v>0</v>
      </c>
      <c r="AF149">
        <f>_xlfn.XLOOKUP(FMP_Ranking[[#This Row],[FMP ID]],RawData[FMP_ID],RawData[Average Flood Depth (100yr)])</f>
        <v>0</v>
      </c>
      <c r="AG149" s="346">
        <f>_xlfn.XLOOKUP(FMP_Ranking[[#This Row],[FMP ID]],RawData[FMP_ID],RawData[PREPROJLOS])</f>
        <v>0</v>
      </c>
      <c r="AH149">
        <f>_xlfn.XLOOKUP(FMP_Ranking[[#This Row],[FMP ID]],RawData[FMP_ID],RawData[Score 1])</f>
        <v>0</v>
      </c>
      <c r="AI149" s="250">
        <f>_xlfn.XLOOKUP(FMP_Ranking[[#This Row],[FMP ID]],RawData[FMP_ID],RawData[Community Population Served])</f>
        <v>372031</v>
      </c>
      <c r="AJ149">
        <f>_xlfn.XLOOKUP(FMP_Ranking[[#This Row],[FMP ID]],RawData[FMP_ID],RawData[Flood Plain Population])</f>
        <v>8190</v>
      </c>
      <c r="AK149" s="346" t="str">
        <f>_xlfn.XLOOKUP(FMP_Ranking[[#This Row],[FMP ID]],RawData[FMP_ID],RawData[Severity Ranking: Community Need (% Population)])</f>
        <v>&lt;25% of project community affected</v>
      </c>
      <c r="AL149" s="252">
        <f>_xlfn.XLOOKUP(FMP_Ranking[[#This Row],[FMP ID]],RawData[FMP_ID],RawData[Score 2])</f>
        <v>1</v>
      </c>
      <c r="AM149">
        <f>_xlfn.XLOOKUP(FMP_Ranking[[#This Row],[FMP ID]],RawData[FMP_ID],RawData['# of Structures Removed from 1% Annual Chance FP])</f>
        <v>0</v>
      </c>
      <c r="AN149" t="str">
        <f>_xlfn.XLOOKUP(FMP_Ranking[[#This Row],[FMP ID]],RawData[FMP_ID],RawData[Flood Risk Reduction])</f>
        <v>Reduced risk to 0 structures in floodplain</v>
      </c>
      <c r="AO149">
        <f>_xlfn.XLOOKUP(FMP_Ranking[[#This Row],[FMP ID]],RawData[FMP_ID],RawData[[Score 3 ]])</f>
        <v>0</v>
      </c>
      <c r="AP149" s="250">
        <f>_xlfn.XLOOKUP(FMP_Ranking[[#This Row],[FMP ID]],RawData[FMP_ID],RawData['# of Structures with Reduced 1% Annual Chance Flood Risk])</f>
        <v>0</v>
      </c>
      <c r="AQ149">
        <f>_xlfn.XLOOKUP(FMP_Ranking[[#This Row],[FMP ID]],RawData[FMP_ID],RawData[Pre-Project Damage $])</f>
        <v>0</v>
      </c>
      <c r="AR149">
        <f>_xlfn.XLOOKUP(FMP_Ranking[[#This Row],[FMP ID]],RawData[FMP_ID],RawData[Post-Project Damage $])</f>
        <v>0</v>
      </c>
      <c r="AS149">
        <f>_xlfn.XLOOKUP(FMP_Ranking[[#This Row],[FMP ID]],RawData[FMP_ID],RawData[Flood Damage Reduction])</f>
        <v>0</v>
      </c>
      <c r="AT149" s="252">
        <f>_xlfn.XLOOKUP(FMP_Ranking[[#This Row],[FMP ID]],RawData[FMP_ID],RawData[Score 4])</f>
        <v>0</v>
      </c>
      <c r="AU149">
        <f>_xlfn.XLOOKUP(FMP_Ranking[[#This Row],[FMP ID]],RawData[FMP_ID],RawData['# of Critical Faciliites Removed from 1% Annual Chance FP])</f>
        <v>0</v>
      </c>
      <c r="AV149" t="str">
        <f>_xlfn.XLOOKUP(FMP_Ranking[[#This Row],[FMP ID]],RawData[FMP_ID],RawData[Reduction in Critical Facilities Flood Risk])</f>
        <v>Reduced risk for 0 structures in floodplain</v>
      </c>
      <c r="AW149">
        <f>_xlfn.XLOOKUP(FMP_Ranking[[#This Row],[FMP ID]],RawData[FMP_ID],RawData[Score 5])</f>
        <v>0</v>
      </c>
      <c r="AX149" s="250">
        <f>_xlfn.XLOOKUP(FMP_Ranking[[#This Row],[FMP ID]],RawData[FMP_ID],RawData[Adjusted Injurt Risk (%)])</f>
        <v>0</v>
      </c>
      <c r="AY149">
        <f>_xlfn.XLOOKUP(FMP_Ranking[[#This Row],[FMP ID]],RawData[FMP_ID],RawData[Life and Safety Ranking (Injury/Loss of Life)2])</f>
        <v>0</v>
      </c>
      <c r="AZ149" s="252">
        <f>_xlfn.XLOOKUP(FMP_Ranking[[#This Row],[FMP ID]],RawData[FMP_ID],RawData[Score 6])</f>
        <v>0</v>
      </c>
      <c r="BA149">
        <f>_xlfn.XLOOKUP(FMP_Ranking[[#This Row],[FMP ID]],RawData[FMP_ID],RawData[Water Supply Benefit in Acre-Feet])</f>
        <v>0</v>
      </c>
      <c r="BB149">
        <f>_xlfn.XLOOKUP(FMP_Ranking[[#This Row],[FMP ID]],RawData[FMP_ID],RawData[SourceID])</f>
        <v>0</v>
      </c>
      <c r="BC149">
        <f>_xlfn.XLOOKUP(FMP_Ranking[[#This Row],[FMP ID]],RawData[FMP_ID],RawData[WMS_ID])</f>
        <v>0</v>
      </c>
      <c r="BD149" t="str">
        <f>_xlfn.XLOOKUP(FMP_Ranking[[#This Row],[FMP ID]],RawData[FMP_ID],RawData[Water Supply Yield Ranking])</f>
        <v>No impact on water supply</v>
      </c>
      <c r="BE149">
        <f>_xlfn.XLOOKUP(FMP_Ranking[[#This Row],[FMP ID]],RawData[FMP_ID],RawData[Score 7])</f>
        <v>0</v>
      </c>
      <c r="BF149" s="250">
        <f>_xlfn.XLOOKUP(FMP_Ranking[[#This Row],[FMP ID]],RawData[FMP_ID],RawData[SVI])</f>
        <v>0.42391255497932429</v>
      </c>
      <c r="BG149" t="str">
        <f>_xlfn.XLOOKUP(FMP_Ranking[[#This Row],[FMP ID]],RawData[FMP_ID],RawData[Social Vulnerability Ranking])</f>
        <v>SVI between 0.25-0.5 (low to moderate vulnerability)</v>
      </c>
      <c r="BH149" s="252">
        <f>_xlfn.XLOOKUP(FMP_Ranking[[#This Row],[FMP ID]],RawData[FMP_ID],RawData[Score 8])</f>
        <v>4</v>
      </c>
      <c r="BI149">
        <f>_xlfn.XLOOKUP(FMP_Ranking[[#This Row],[FMP ID]],RawData[FMP_ID],RawData[% Nature Based Solution by Cost])</f>
        <v>0</v>
      </c>
      <c r="BJ149" t="str">
        <f>_xlfn.XLOOKUP(FMP_Ranking[[#This Row],[FMP ID]],RawData[FMP_ID],RawData[Nature-Based Solutions Ranking])</f>
        <v>&lt;25% of the project cost is nature-based</v>
      </c>
      <c r="BK149">
        <f>_xlfn.XLOOKUP(FMP_Ranking[[#This Row],[FMP ID]],RawData[FMP_ID],RawData[Score 9])</f>
        <v>1</v>
      </c>
      <c r="BL149" s="250" t="str">
        <f>_xlfn.XLOOKUP(FMP_Ranking[[#This Row],[FMP ID]],RawData[FMP_ID],RawData[Multiple Benefits Description])</f>
        <v>None</v>
      </c>
      <c r="BM149" t="str">
        <f>_xlfn.XLOOKUP(FMP_Ranking[[#This Row],[FMP ID]],RawData[FMP_ID],RawData[Multiple Benefit Ranking])</f>
        <v>Project does not deliver any wider benefits</v>
      </c>
      <c r="BN149" s="252">
        <f>_xlfn.XLOOKUP(FMP_Ranking[[#This Row],[FMP ID]],RawData[FMP_ID],RawData[Score 10])</f>
        <v>0</v>
      </c>
      <c r="BO149">
        <f>_xlfn.XLOOKUP(FMP_Ranking[[#This Row],[FMP ID]],RawData[FMP_ID],RawData[O&amp;M Cost (Annual)])</f>
        <v>0</v>
      </c>
      <c r="BP149" t="str">
        <f>_xlfn.XLOOKUP(FMP_Ranking[[#This Row],[FMP ID]],RawData[FMP_ID],RawData[Operations and Maintenance Ranking])</f>
        <v>Project will not require any ongoing operation and maintenance (low);</v>
      </c>
      <c r="BQ149">
        <f>_xlfn.XLOOKUP(FMP_Ranking[[#This Row],[FMP ID]],RawData[FMP_ID],RawData[Score 11])</f>
        <v>10</v>
      </c>
      <c r="BR149" s="250" t="str">
        <f>_xlfn.XLOOKUP(FMP_Ranking[[#This Row],[FMP ID]],RawData[FMP_ID],RawData[Administrative, Regulatory and Other Obstacle Ranking])</f>
        <v>Project has a high number of administrative, regulatory and limitations / requirements</v>
      </c>
      <c r="BS149" s="252">
        <f>_xlfn.XLOOKUP(FMP_Ranking[[#This Row],[FMP ID]],RawData[FMP_ID],RawData[Score 12])</f>
        <v>2</v>
      </c>
      <c r="BT149" t="str">
        <f>_xlfn.XLOOKUP(FMP_Ranking[[#This Row],[FMP ID]],RawData[FMP_ID],RawData[Environmental Benefit Ranking])</f>
        <v>Project does not provide any environmental benefits</v>
      </c>
      <c r="BU149">
        <f>_xlfn.XLOOKUP(FMP_Ranking[[#This Row],[FMP ID]],RawData[FMP_ID],RawData[Score 13])</f>
        <v>0</v>
      </c>
      <c r="BV149" s="250" t="str">
        <f>_xlfn.XLOOKUP(FMP_Ranking[[#This Row],[FMP ID]],RawData[FMP_ID],RawData[Environmental Impact Ranking])</f>
        <v>Project has no adverse environmental impacts</v>
      </c>
      <c r="BW149" s="252">
        <f>_xlfn.XLOOKUP(FMP_Ranking[[#This Row],[FMP ID]],RawData[FMP_ID],RawData[Score 14])</f>
        <v>10</v>
      </c>
      <c r="BX149">
        <f>_xlfn.XLOOKUP(FMP_Ranking[[#This Row],[FMP ID]],RawData[FMP_ID],RawData[Traffic Count for LWC Project])</f>
        <v>0</v>
      </c>
      <c r="BY149"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49">
        <f>_xlfn.XLOOKUP(FMP_Ranking[[#This Row],[FMP ID]],RawData[FMP_ID],RawData[Score 15])</f>
        <v>4</v>
      </c>
      <c r="CA149" s="250"/>
      <c r="CB14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C149" s="263">
        <f>_xlfn.RANK.EQ(FMP_Ranking[[#This Row],[Weighted Score Based on Normalized Reported Factors]],FMP_Ranking[Weighted Score Based on Normalized Reported Factors],0)</f>
        <v>110</v>
      </c>
      <c r="CD14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32</v>
      </c>
      <c r="CE14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4.5</v>
      </c>
      <c r="CF149">
        <f>_xlfn.RANK.EQ(FMP_Ranking[[#This Row],[Project Details Weighted Score]],FMP_Ranking[Project Details Weighted Score],0)</f>
        <v>140</v>
      </c>
      <c r="CG149" s="262">
        <f>FMP_Ranking[[#This Row],[Project Details Weighted Score]]+FMP_Ranking[[#This Row],[Weighted Score Based on Normalized Reported Factors]]</f>
        <v>5.6150758213615735</v>
      </c>
      <c r="CH149" s="245">
        <f>_xlfn.RANK.EQ(FMP_Ranking[[#This Row],[Total Score]],FMP_Ranking[Total Score],0)</f>
        <v>142</v>
      </c>
      <c r="CI14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J149" s="239"/>
      <c r="CK149" s="239"/>
      <c r="CT149"/>
    </row>
    <row r="150" spans="1:98" ht="12" customHeight="1" x14ac:dyDescent="0.25">
      <c r="A150" t="s">
        <v>653</v>
      </c>
      <c r="B150">
        <f>_xlfn.XLOOKUP(FMP_Ranking[[#This Row],[FMP ID]],RawData[FMP_ID],RawData[RFPG_NUM])</f>
        <v>6</v>
      </c>
      <c r="C150" t="str">
        <f>_xlfn.XLOOKUP(FMP_Ranking[[#This Row],[FMP ID]],RawData[FMP_ID],RawData[FMP_NAME])</f>
        <v>City of Manvel Land-Use Ordinance Adoption</v>
      </c>
      <c r="D150" t="str">
        <f>_xlfn.XLOOKUP(FMP_Ranking[[#This Row],[FMP ID]],RawData[FMP_ID],RawData[FMP_DESCR])</f>
        <v>The city shall adopt a land-use ordinance which prohibits building residential or commercial structures in the 100-year floodplain.</v>
      </c>
      <c r="E150" s="247">
        <f>_xlfn.XLOOKUP(FMP_Ranking[[#This Row],[FMP ID]],RawData[FMP_ID],RawData[FMP_COST])</f>
        <v>103000</v>
      </c>
      <c r="F150" s="344" t="str">
        <f>_xlfn.XLOOKUP(FMP_Ranking[[#This Row],[FMP ID]],RawData[FMP_ID],RawData[EMER_NEED])</f>
        <v>No</v>
      </c>
      <c r="G150" s="252">
        <f>IF(FMP_Ranking[[#This Row],[Emergency Need Raw]]="Yes",10,0)</f>
        <v>0</v>
      </c>
      <c r="H150" s="245">
        <f>_xlfn.XLOOKUP(FMP_Ranking[[#This Row],[FMP ID]],RawData[FMP_ID],RawData[STRUCT_100])</f>
        <v>1250</v>
      </c>
      <c r="I150" s="245">
        <f>_xlfn.XLOOKUP(FMP_Ranking[[#This Row],[FMP ID]],RawData[FMP_ID],RawData[RES_STRUCT100])</f>
        <v>966</v>
      </c>
      <c r="J150">
        <f>_xlfn.XLOOKUP(FMP_Ranking[[#This Row],[FMP ID]],RawData[FMP_ID],RawData[POP100])</f>
        <v>8190</v>
      </c>
      <c r="K150" s="245">
        <f>_xlfn.XLOOKUP(FMP_Ranking[[#This Row],[FMP ID]],RawData[FMP_ID],RawData[CRITFAC100])</f>
        <v>8</v>
      </c>
      <c r="L150">
        <f>_xlfn.XLOOKUP(FMP_Ranking[[#This Row],[FMP ID]],RawData[FMP_ID],RawData[LWC])</f>
        <v>0</v>
      </c>
      <c r="M150" s="245">
        <f>_xlfn.XLOOKUP(FMP_Ranking[[#This Row],[FMP ID]],RawData[FMP_ID],RawData[ROADCLS])</f>
        <v>0</v>
      </c>
      <c r="N150">
        <f>_xlfn.XLOOKUP(FMP_Ranking[[#This Row],[FMP ID]],RawData[FMP_ID],RawData[ROAD_MILES100])</f>
        <v>43.312946319580078</v>
      </c>
      <c r="O150" s="245">
        <f>_xlfn.XLOOKUP(FMP_Ranking[[#This Row],[FMP ID]],RawData[FMP_ID],RawData[FARMACRE100])</f>
        <v>178.80146789550781</v>
      </c>
      <c r="P150">
        <f>_xlfn.XLOOKUP(FMP_Ranking[[#This Row],[FMP ID]],RawData[FMP_ID],RawData[REDSTRUCT100])</f>
        <v>0</v>
      </c>
      <c r="Q150" s="245">
        <f>_xlfn.XLOOKUP(FMP_Ranking[[#This Row],[FMP ID]],RawData[FMP_ID],RawData[REMSTRC100])</f>
        <v>0</v>
      </c>
      <c r="R150" s="258">
        <f>IF(FMP_Ranking[[#This Row],[Structures 100 Raw]]=0,0,(IF(FMP_Ranking[[#This Row],[Removed Structures 100 Raw]]&gt;FMP_Ranking[[#This Row],[Structures 100 Raw]],100,FMP_Ranking[[#This Row],[Removed Structures 100 Raw]]/FMP_Ranking[[#This Row],[Structures 100 Raw]]*100)))</f>
        <v>0</v>
      </c>
      <c r="S150" s="245">
        <f>_xlfn.XLOOKUP(FMP_Ranking[[#This Row],[FMP ID]],RawData[FMP_ID],RawData[REMRESSTRC100])</f>
        <v>0</v>
      </c>
      <c r="T150" s="245">
        <f>_xlfn.XLOOKUP(FMP_Ranking[[#This Row],[FMP ID]],RawData[FMP_ID],RawData[REMPOP100])</f>
        <v>0</v>
      </c>
      <c r="U150">
        <f>_xlfn.XLOOKUP(FMP_Ranking[[#This Row],[FMP ID]],RawData[FMP_ID],RawData[REMCRITFAC100])</f>
        <v>0</v>
      </c>
      <c r="V150" s="245">
        <f>_xlfn.XLOOKUP(FMP_Ranking[[#This Row],[FMP ID]],RawData[FMP_ID],RawData[REMLWC100])</f>
        <v>0</v>
      </c>
      <c r="W150" s="245">
        <f>_xlfn.XLOOKUP(FMP_Ranking[[#This Row],[FMP ID]],RawData[FMP_ID],RawData[REMROADCLS])</f>
        <v>0</v>
      </c>
      <c r="X150">
        <f>_xlfn.XLOOKUP(FMP_Ranking[[#This Row],[FMP ID]],RawData[FMP_ID],RawData[REMRDLEN100])</f>
        <v>0</v>
      </c>
      <c r="Y150" s="245">
        <f>_xlfn.XLOOKUP(FMP_Ranking[[#This Row],[FMP ID]],RawData[FMP_ID],RawData[REMFRMACRE100])</f>
        <v>0</v>
      </c>
      <c r="Z150" s="255">
        <f>_xlfn.XLOOKUP(FMP_Ranking[[#This Row],[FMP ID]],RawData[FMP_ID],RawData[COSTSTRUCT])</f>
        <v>0</v>
      </c>
      <c r="AA150">
        <f>_xlfn.XLOOKUP(FMP_Ranking[[#This Row],[FMP ID]],RawData[FMP_ID],RawData[NATURE])</f>
        <v>0</v>
      </c>
      <c r="AB150" s="250">
        <f>_xlfn.XLOOKUP(FMP_Ranking[[#This Row],[FMP ID]],RawData[FMP_ID],RawData[BC_RATIO])</f>
        <v>5</v>
      </c>
      <c r="AC150">
        <f>IF(FMP_Ranking[[#This Row],[BCA Raw]]&gt;1,1,0)</f>
        <v>1</v>
      </c>
      <c r="AD150" s="250" t="str">
        <f>_xlfn.XLOOKUP(FMP_Ranking[[#This Row],[FMP ID]],RawData[FMP_ID],RawData[WATER_SUP])</f>
        <v>No</v>
      </c>
      <c r="AE150" s="257">
        <f>IF(FMP_Ranking[[#This Row],[Water Supply Raw]]="Yes",1,0)</f>
        <v>0</v>
      </c>
      <c r="AF150">
        <f>_xlfn.XLOOKUP(FMP_Ranking[[#This Row],[FMP ID]],RawData[FMP_ID],RawData[Average Flood Depth (100yr)])</f>
        <v>0</v>
      </c>
      <c r="AG150" s="346">
        <f>_xlfn.XLOOKUP(FMP_Ranking[[#This Row],[FMP ID]],RawData[FMP_ID],RawData[PREPROJLOS])</f>
        <v>0</v>
      </c>
      <c r="AH150">
        <f>_xlfn.XLOOKUP(FMP_Ranking[[#This Row],[FMP ID]],RawData[FMP_ID],RawData[Score 1])</f>
        <v>0</v>
      </c>
      <c r="AI150" s="250">
        <f>_xlfn.XLOOKUP(FMP_Ranking[[#This Row],[FMP ID]],RawData[FMP_ID],RawData[Community Population Served])</f>
        <v>372031</v>
      </c>
      <c r="AJ150">
        <f>_xlfn.XLOOKUP(FMP_Ranking[[#This Row],[FMP ID]],RawData[FMP_ID],RawData[Flood Plain Population])</f>
        <v>8190</v>
      </c>
      <c r="AK150" s="346" t="str">
        <f>_xlfn.XLOOKUP(FMP_Ranking[[#This Row],[FMP ID]],RawData[FMP_ID],RawData[Severity Ranking: Community Need (% Population)])</f>
        <v>&lt;25% of project community affected</v>
      </c>
      <c r="AL150" s="252">
        <f>_xlfn.XLOOKUP(FMP_Ranking[[#This Row],[FMP ID]],RawData[FMP_ID],RawData[Score 2])</f>
        <v>1</v>
      </c>
      <c r="AM150">
        <f>_xlfn.XLOOKUP(FMP_Ranking[[#This Row],[FMP ID]],RawData[FMP_ID],RawData['# of Structures Removed from 1% Annual Chance FP])</f>
        <v>0</v>
      </c>
      <c r="AN150" t="str">
        <f>_xlfn.XLOOKUP(FMP_Ranking[[#This Row],[FMP ID]],RawData[FMP_ID],RawData[Flood Risk Reduction])</f>
        <v>Reduced risk to 0 structures in floodplain</v>
      </c>
      <c r="AO150">
        <f>_xlfn.XLOOKUP(FMP_Ranking[[#This Row],[FMP ID]],RawData[FMP_ID],RawData[[Score 3 ]])</f>
        <v>0</v>
      </c>
      <c r="AP150" s="250">
        <f>_xlfn.XLOOKUP(FMP_Ranking[[#This Row],[FMP ID]],RawData[FMP_ID],RawData['# of Structures with Reduced 1% Annual Chance Flood Risk])</f>
        <v>0</v>
      </c>
      <c r="AQ150">
        <f>_xlfn.XLOOKUP(FMP_Ranking[[#This Row],[FMP ID]],RawData[FMP_ID],RawData[Pre-Project Damage $])</f>
        <v>0</v>
      </c>
      <c r="AR150">
        <f>_xlfn.XLOOKUP(FMP_Ranking[[#This Row],[FMP ID]],RawData[FMP_ID],RawData[Post-Project Damage $])</f>
        <v>0</v>
      </c>
      <c r="AS150">
        <f>_xlfn.XLOOKUP(FMP_Ranking[[#This Row],[FMP ID]],RawData[FMP_ID],RawData[Flood Damage Reduction])</f>
        <v>0</v>
      </c>
      <c r="AT150" s="252">
        <f>_xlfn.XLOOKUP(FMP_Ranking[[#This Row],[FMP ID]],RawData[FMP_ID],RawData[Score 4])</f>
        <v>0</v>
      </c>
      <c r="AU150">
        <f>_xlfn.XLOOKUP(FMP_Ranking[[#This Row],[FMP ID]],RawData[FMP_ID],RawData['# of Critical Faciliites Removed from 1% Annual Chance FP])</f>
        <v>0</v>
      </c>
      <c r="AV150" t="str">
        <f>_xlfn.XLOOKUP(FMP_Ranking[[#This Row],[FMP ID]],RawData[FMP_ID],RawData[Reduction in Critical Facilities Flood Risk])</f>
        <v>Reduced risk for 0 structures in floodplain</v>
      </c>
      <c r="AW150">
        <f>_xlfn.XLOOKUP(FMP_Ranking[[#This Row],[FMP ID]],RawData[FMP_ID],RawData[Score 5])</f>
        <v>0</v>
      </c>
      <c r="AX150" s="250">
        <f>_xlfn.XLOOKUP(FMP_Ranking[[#This Row],[FMP ID]],RawData[FMP_ID],RawData[Adjusted Injurt Risk (%)])</f>
        <v>0</v>
      </c>
      <c r="AY150">
        <f>_xlfn.XLOOKUP(FMP_Ranking[[#This Row],[FMP ID]],RawData[FMP_ID],RawData[Life and Safety Ranking (Injury/Loss of Life)2])</f>
        <v>0</v>
      </c>
      <c r="AZ150" s="252">
        <f>_xlfn.XLOOKUP(FMP_Ranking[[#This Row],[FMP ID]],RawData[FMP_ID],RawData[Score 6])</f>
        <v>0</v>
      </c>
      <c r="BA150">
        <f>_xlfn.XLOOKUP(FMP_Ranking[[#This Row],[FMP ID]],RawData[FMP_ID],RawData[Water Supply Benefit in Acre-Feet])</f>
        <v>0</v>
      </c>
      <c r="BB150">
        <f>_xlfn.XLOOKUP(FMP_Ranking[[#This Row],[FMP ID]],RawData[FMP_ID],RawData[SourceID])</f>
        <v>0</v>
      </c>
      <c r="BC150">
        <f>_xlfn.XLOOKUP(FMP_Ranking[[#This Row],[FMP ID]],RawData[FMP_ID],RawData[WMS_ID])</f>
        <v>0</v>
      </c>
      <c r="BD150" t="str">
        <f>_xlfn.XLOOKUP(FMP_Ranking[[#This Row],[FMP ID]],RawData[FMP_ID],RawData[Water Supply Yield Ranking])</f>
        <v>No impact on water supply</v>
      </c>
      <c r="BE150">
        <f>_xlfn.XLOOKUP(FMP_Ranking[[#This Row],[FMP ID]],RawData[FMP_ID],RawData[Score 7])</f>
        <v>0</v>
      </c>
      <c r="BF150" s="250">
        <f>_xlfn.XLOOKUP(FMP_Ranking[[#This Row],[FMP ID]],RawData[FMP_ID],RawData[SVI])</f>
        <v>0.42391255497932429</v>
      </c>
      <c r="BG150" t="str">
        <f>_xlfn.XLOOKUP(FMP_Ranking[[#This Row],[FMP ID]],RawData[FMP_ID],RawData[Social Vulnerability Ranking])</f>
        <v>SVI between 0.25-0.5 (low to moderate vulnerability)</v>
      </c>
      <c r="BH150" s="252">
        <f>_xlfn.XLOOKUP(FMP_Ranking[[#This Row],[FMP ID]],RawData[FMP_ID],RawData[Score 8])</f>
        <v>4</v>
      </c>
      <c r="BI150">
        <f>_xlfn.XLOOKUP(FMP_Ranking[[#This Row],[FMP ID]],RawData[FMP_ID],RawData[% Nature Based Solution by Cost])</f>
        <v>0</v>
      </c>
      <c r="BJ150" t="str">
        <f>_xlfn.XLOOKUP(FMP_Ranking[[#This Row],[FMP ID]],RawData[FMP_ID],RawData[Nature-Based Solutions Ranking])</f>
        <v>&lt;25% of the project cost is nature-based</v>
      </c>
      <c r="BK150">
        <f>_xlfn.XLOOKUP(FMP_Ranking[[#This Row],[FMP ID]],RawData[FMP_ID],RawData[Score 9])</f>
        <v>1</v>
      </c>
      <c r="BL150" s="250" t="str">
        <f>_xlfn.XLOOKUP(FMP_Ranking[[#This Row],[FMP ID]],RawData[FMP_ID],RawData[Multiple Benefits Description])</f>
        <v>None</v>
      </c>
      <c r="BM150" t="str">
        <f>_xlfn.XLOOKUP(FMP_Ranking[[#This Row],[FMP ID]],RawData[FMP_ID],RawData[Multiple Benefit Ranking])</f>
        <v>Project does not deliver any wider benefits</v>
      </c>
      <c r="BN150" s="252">
        <f>_xlfn.XLOOKUP(FMP_Ranking[[#This Row],[FMP ID]],RawData[FMP_ID],RawData[Score 10])</f>
        <v>0</v>
      </c>
      <c r="BO150">
        <f>_xlfn.XLOOKUP(FMP_Ranking[[#This Row],[FMP ID]],RawData[FMP_ID],RawData[O&amp;M Cost (Annual)])</f>
        <v>0</v>
      </c>
      <c r="BP150" t="str">
        <f>_xlfn.XLOOKUP(FMP_Ranking[[#This Row],[FMP ID]],RawData[FMP_ID],RawData[Operations and Maintenance Ranking])</f>
        <v>Project will not require any ongoing operation and maintenance (low);</v>
      </c>
      <c r="BQ150">
        <f>_xlfn.XLOOKUP(FMP_Ranking[[#This Row],[FMP ID]],RawData[FMP_ID],RawData[Score 11])</f>
        <v>10</v>
      </c>
      <c r="BR150" s="250" t="str">
        <f>_xlfn.XLOOKUP(FMP_Ranking[[#This Row],[FMP ID]],RawData[FMP_ID],RawData[Administrative, Regulatory and Other Obstacle Ranking])</f>
        <v>Project has a high number of administrative, regulatory and limitations / requirements</v>
      </c>
      <c r="BS150" s="252">
        <f>_xlfn.XLOOKUP(FMP_Ranking[[#This Row],[FMP ID]],RawData[FMP_ID],RawData[Score 12])</f>
        <v>2</v>
      </c>
      <c r="BT150" t="str">
        <f>_xlfn.XLOOKUP(FMP_Ranking[[#This Row],[FMP ID]],RawData[FMP_ID],RawData[Environmental Benefit Ranking])</f>
        <v>Project does not provide any environmental benefits</v>
      </c>
      <c r="BU150">
        <f>_xlfn.XLOOKUP(FMP_Ranking[[#This Row],[FMP ID]],RawData[FMP_ID],RawData[Score 13])</f>
        <v>0</v>
      </c>
      <c r="BV150" s="250" t="str">
        <f>_xlfn.XLOOKUP(FMP_Ranking[[#This Row],[FMP ID]],RawData[FMP_ID],RawData[Environmental Impact Ranking])</f>
        <v>Project has no adverse environmental impacts</v>
      </c>
      <c r="BW150" s="252">
        <f>_xlfn.XLOOKUP(FMP_Ranking[[#This Row],[FMP ID]],RawData[FMP_ID],RawData[Score 14])</f>
        <v>10</v>
      </c>
      <c r="BX150">
        <f>_xlfn.XLOOKUP(FMP_Ranking[[#This Row],[FMP ID]],RawData[FMP_ID],RawData[Traffic Count for LWC Project])</f>
        <v>0</v>
      </c>
      <c r="BY150"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50">
        <f>_xlfn.XLOOKUP(FMP_Ranking[[#This Row],[FMP ID]],RawData[FMP_ID],RawData[Score 15])</f>
        <v>4</v>
      </c>
      <c r="CA150" s="250"/>
      <c r="CB15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C150" s="263">
        <f>_xlfn.RANK.EQ(FMP_Ranking[[#This Row],[Weighted Score Based on Normalized Reported Factors]],FMP_Ranking[Weighted Score Based on Normalized Reported Factors],0)</f>
        <v>110</v>
      </c>
      <c r="CD15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32</v>
      </c>
      <c r="CE15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4.5</v>
      </c>
      <c r="CF150">
        <f>_xlfn.RANK.EQ(FMP_Ranking[[#This Row],[Project Details Weighted Score]],FMP_Ranking[Project Details Weighted Score],0)</f>
        <v>140</v>
      </c>
      <c r="CG150" s="262">
        <f>FMP_Ranking[[#This Row],[Project Details Weighted Score]]+FMP_Ranking[[#This Row],[Weighted Score Based on Normalized Reported Factors]]</f>
        <v>5.6150758213615735</v>
      </c>
      <c r="CH150" s="245">
        <f>_xlfn.RANK.EQ(FMP_Ranking[[#This Row],[Total Score]],FMP_Ranking[Total Score],0)</f>
        <v>142</v>
      </c>
      <c r="CI15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J150" s="239"/>
      <c r="CK150" s="239"/>
      <c r="CT150"/>
    </row>
    <row r="151" spans="1:98" ht="12" customHeight="1" x14ac:dyDescent="0.25">
      <c r="A151" t="s">
        <v>719</v>
      </c>
      <c r="B151">
        <f>_xlfn.XLOOKUP(FMP_Ranking[[#This Row],[FMP ID]],RawData[FMP_ID],RawData[RFPG_NUM])</f>
        <v>6</v>
      </c>
      <c r="C151" t="str">
        <f>_xlfn.XLOOKUP(FMP_Ranking[[#This Row],[FMP ID]],RawData[FMP_ID],RawData[FMP_NAME])</f>
        <v>City of Santa Fe - Improve Regulations and Permit Requirements</v>
      </c>
      <c r="D151" t="str">
        <f>_xlfn.XLOOKUP(FMP_Ranking[[#This Row],[FMP ID]],RawData[FMP_ID],RawData[FMP_DESCR])</f>
        <v>Update and/or develop regulations and permits to address hazards prone to the area and include any changes in future development area.</v>
      </c>
      <c r="E151" s="247">
        <f>_xlfn.XLOOKUP(FMP_Ranking[[#This Row],[FMP ID]],RawData[FMP_ID],RawData[FMP_COST])</f>
        <v>109000</v>
      </c>
      <c r="F151" s="344" t="str">
        <f>_xlfn.XLOOKUP(FMP_Ranking[[#This Row],[FMP ID]],RawData[FMP_ID],RawData[EMER_NEED])</f>
        <v>No</v>
      </c>
      <c r="G151" s="252">
        <f>IF(FMP_Ranking[[#This Row],[Emergency Need Raw]]="Yes",10,0)</f>
        <v>0</v>
      </c>
      <c r="H151" s="245">
        <f>_xlfn.XLOOKUP(FMP_Ranking[[#This Row],[FMP ID]],RawData[FMP_ID],RawData[STRUCT_100])</f>
        <v>400</v>
      </c>
      <c r="I151" s="245">
        <f>_xlfn.XLOOKUP(FMP_Ranking[[#This Row],[FMP ID]],RawData[FMP_ID],RawData[RES_STRUCT100])</f>
        <v>306</v>
      </c>
      <c r="J151">
        <f>_xlfn.XLOOKUP(FMP_Ranking[[#This Row],[FMP ID]],RawData[FMP_ID],RawData[POP100])</f>
        <v>798</v>
      </c>
      <c r="K151" s="245">
        <f>_xlfn.XLOOKUP(FMP_Ranking[[#This Row],[FMP ID]],RawData[FMP_ID],RawData[CRITFAC100])</f>
        <v>1</v>
      </c>
      <c r="L151">
        <f>_xlfn.XLOOKUP(FMP_Ranking[[#This Row],[FMP ID]],RawData[FMP_ID],RawData[LWC])</f>
        <v>9</v>
      </c>
      <c r="M151" s="245">
        <f>_xlfn.XLOOKUP(FMP_Ranking[[#This Row],[FMP ID]],RawData[FMP_ID],RawData[ROADCLS])</f>
        <v>9</v>
      </c>
      <c r="N151">
        <f>_xlfn.XLOOKUP(FMP_Ranking[[#This Row],[FMP ID]],RawData[FMP_ID],RawData[ROAD_MILES100])</f>
        <v>4.122429370880127</v>
      </c>
      <c r="O151" s="245">
        <f>_xlfn.XLOOKUP(FMP_Ranking[[#This Row],[FMP ID]],RawData[FMP_ID],RawData[FARMACRE100])</f>
        <v>0</v>
      </c>
      <c r="P151">
        <f>_xlfn.XLOOKUP(FMP_Ranking[[#This Row],[FMP ID]],RawData[FMP_ID],RawData[REDSTRUCT100])</f>
        <v>0</v>
      </c>
      <c r="Q151" s="245">
        <f>_xlfn.XLOOKUP(FMP_Ranking[[#This Row],[FMP ID]],RawData[FMP_ID],RawData[REMSTRC100])</f>
        <v>0</v>
      </c>
      <c r="R151" s="258">
        <f>IF(FMP_Ranking[[#This Row],[Structures 100 Raw]]=0,0,(IF(FMP_Ranking[[#This Row],[Removed Structures 100 Raw]]&gt;FMP_Ranking[[#This Row],[Structures 100 Raw]],100,FMP_Ranking[[#This Row],[Removed Structures 100 Raw]]/FMP_Ranking[[#This Row],[Structures 100 Raw]]*100)))</f>
        <v>0</v>
      </c>
      <c r="S151" s="245">
        <f>_xlfn.XLOOKUP(FMP_Ranking[[#This Row],[FMP ID]],RawData[FMP_ID],RawData[REMRESSTRC100])</f>
        <v>0</v>
      </c>
      <c r="T151" s="245">
        <f>_xlfn.XLOOKUP(FMP_Ranking[[#This Row],[FMP ID]],RawData[FMP_ID],RawData[REMPOP100])</f>
        <v>0</v>
      </c>
      <c r="U151">
        <f>_xlfn.XLOOKUP(FMP_Ranking[[#This Row],[FMP ID]],RawData[FMP_ID],RawData[REMCRITFAC100])</f>
        <v>0</v>
      </c>
      <c r="V151" s="245">
        <f>_xlfn.XLOOKUP(FMP_Ranking[[#This Row],[FMP ID]],RawData[FMP_ID],RawData[REMLWC100])</f>
        <v>0</v>
      </c>
      <c r="W151" s="245">
        <f>_xlfn.XLOOKUP(FMP_Ranking[[#This Row],[FMP ID]],RawData[FMP_ID],RawData[REMROADCLS])</f>
        <v>0</v>
      </c>
      <c r="X151">
        <f>_xlfn.XLOOKUP(FMP_Ranking[[#This Row],[FMP ID]],RawData[FMP_ID],RawData[REMRDLEN100])</f>
        <v>0</v>
      </c>
      <c r="Y151" s="245">
        <f>_xlfn.XLOOKUP(FMP_Ranking[[#This Row],[FMP ID]],RawData[FMP_ID],RawData[REMFRMACRE100])</f>
        <v>0</v>
      </c>
      <c r="Z151" s="255">
        <f>_xlfn.XLOOKUP(FMP_Ranking[[#This Row],[FMP ID]],RawData[FMP_ID],RawData[COSTSTRUCT])</f>
        <v>0</v>
      </c>
      <c r="AA151">
        <f>_xlfn.XLOOKUP(FMP_Ranking[[#This Row],[FMP ID]],RawData[FMP_ID],RawData[NATURE])</f>
        <v>0</v>
      </c>
      <c r="AB151" s="250">
        <f>_xlfn.XLOOKUP(FMP_Ranking[[#This Row],[FMP ID]],RawData[FMP_ID],RawData[BC_RATIO])</f>
        <v>5</v>
      </c>
      <c r="AC151">
        <f>IF(FMP_Ranking[[#This Row],[BCA Raw]]&gt;1,1,0)</f>
        <v>1</v>
      </c>
      <c r="AD151" s="250" t="str">
        <f>_xlfn.XLOOKUP(FMP_Ranking[[#This Row],[FMP ID]],RawData[FMP_ID],RawData[WATER_SUP])</f>
        <v>No</v>
      </c>
      <c r="AE151" s="257">
        <f>IF(FMP_Ranking[[#This Row],[Water Supply Raw]]="Yes",1,0)</f>
        <v>0</v>
      </c>
      <c r="AF151">
        <f>_xlfn.XLOOKUP(FMP_Ranking[[#This Row],[FMP ID]],RawData[FMP_ID],RawData[Average Flood Depth (100yr)])</f>
        <v>0</v>
      </c>
      <c r="AG151" s="346">
        <f>_xlfn.XLOOKUP(FMP_Ranking[[#This Row],[FMP ID]],RawData[FMP_ID],RawData[PREPROJLOS])</f>
        <v>0</v>
      </c>
      <c r="AH151">
        <f>_xlfn.XLOOKUP(FMP_Ranking[[#This Row],[FMP ID]],RawData[FMP_ID],RawData[Score 1])</f>
        <v>0</v>
      </c>
      <c r="AI151" s="250">
        <f>_xlfn.XLOOKUP(FMP_Ranking[[#This Row],[FMP ID]],RawData[FMP_ID],RawData[Community Population Served])</f>
        <v>350682</v>
      </c>
      <c r="AJ151">
        <f>_xlfn.XLOOKUP(FMP_Ranking[[#This Row],[FMP ID]],RawData[FMP_ID],RawData[Flood Plain Population])</f>
        <v>798</v>
      </c>
      <c r="AK151" s="346" t="str">
        <f>_xlfn.XLOOKUP(FMP_Ranking[[#This Row],[FMP ID]],RawData[FMP_ID],RawData[Severity Ranking: Community Need (% Population)])</f>
        <v>&lt;25% of project community affected</v>
      </c>
      <c r="AL151" s="252">
        <f>_xlfn.XLOOKUP(FMP_Ranking[[#This Row],[FMP ID]],RawData[FMP_ID],RawData[Score 2])</f>
        <v>1</v>
      </c>
      <c r="AM151">
        <f>_xlfn.XLOOKUP(FMP_Ranking[[#This Row],[FMP ID]],RawData[FMP_ID],RawData['# of Structures Removed from 1% Annual Chance FP])</f>
        <v>0</v>
      </c>
      <c r="AN151" t="str">
        <f>_xlfn.XLOOKUP(FMP_Ranking[[#This Row],[FMP ID]],RawData[FMP_ID],RawData[Flood Risk Reduction])</f>
        <v>Reduced risk to 0 structures in floodplain</v>
      </c>
      <c r="AO151">
        <f>_xlfn.XLOOKUP(FMP_Ranking[[#This Row],[FMP ID]],RawData[FMP_ID],RawData[[Score 3 ]])</f>
        <v>0</v>
      </c>
      <c r="AP151" s="250">
        <f>_xlfn.XLOOKUP(FMP_Ranking[[#This Row],[FMP ID]],RawData[FMP_ID],RawData['# of Structures with Reduced 1% Annual Chance Flood Risk])</f>
        <v>0</v>
      </c>
      <c r="AQ151">
        <f>_xlfn.XLOOKUP(FMP_Ranking[[#This Row],[FMP ID]],RawData[FMP_ID],RawData[Pre-Project Damage $])</f>
        <v>0</v>
      </c>
      <c r="AR151">
        <f>_xlfn.XLOOKUP(FMP_Ranking[[#This Row],[FMP ID]],RawData[FMP_ID],RawData[Post-Project Damage $])</f>
        <v>0</v>
      </c>
      <c r="AS151">
        <f>_xlfn.XLOOKUP(FMP_Ranking[[#This Row],[FMP ID]],RawData[FMP_ID],RawData[Flood Damage Reduction])</f>
        <v>0</v>
      </c>
      <c r="AT151" s="252">
        <f>_xlfn.XLOOKUP(FMP_Ranking[[#This Row],[FMP ID]],RawData[FMP_ID],RawData[Score 4])</f>
        <v>0</v>
      </c>
      <c r="AU151">
        <f>_xlfn.XLOOKUP(FMP_Ranking[[#This Row],[FMP ID]],RawData[FMP_ID],RawData['# of Critical Faciliites Removed from 1% Annual Chance FP])</f>
        <v>0</v>
      </c>
      <c r="AV151" t="str">
        <f>_xlfn.XLOOKUP(FMP_Ranking[[#This Row],[FMP ID]],RawData[FMP_ID],RawData[Reduction in Critical Facilities Flood Risk])</f>
        <v>Reduced risk for 0 structures in floodplain</v>
      </c>
      <c r="AW151">
        <f>_xlfn.XLOOKUP(FMP_Ranking[[#This Row],[FMP ID]],RawData[FMP_ID],RawData[Score 5])</f>
        <v>0</v>
      </c>
      <c r="AX151" s="250">
        <f>_xlfn.XLOOKUP(FMP_Ranking[[#This Row],[FMP ID]],RawData[FMP_ID],RawData[Adjusted Injurt Risk (%)])</f>
        <v>0</v>
      </c>
      <c r="AY151">
        <f>_xlfn.XLOOKUP(FMP_Ranking[[#This Row],[FMP ID]],RawData[FMP_ID],RawData[Life and Safety Ranking (Injury/Loss of Life)2])</f>
        <v>0</v>
      </c>
      <c r="AZ151" s="252">
        <f>_xlfn.XLOOKUP(FMP_Ranking[[#This Row],[FMP ID]],RawData[FMP_ID],RawData[Score 6])</f>
        <v>0</v>
      </c>
      <c r="BA151">
        <f>_xlfn.XLOOKUP(FMP_Ranking[[#This Row],[FMP ID]],RawData[FMP_ID],RawData[Water Supply Benefit in Acre-Feet])</f>
        <v>0</v>
      </c>
      <c r="BB151">
        <f>_xlfn.XLOOKUP(FMP_Ranking[[#This Row],[FMP ID]],RawData[FMP_ID],RawData[SourceID])</f>
        <v>0</v>
      </c>
      <c r="BC151">
        <f>_xlfn.XLOOKUP(FMP_Ranking[[#This Row],[FMP ID]],RawData[FMP_ID],RawData[WMS_ID])</f>
        <v>0</v>
      </c>
      <c r="BD151" t="str">
        <f>_xlfn.XLOOKUP(FMP_Ranking[[#This Row],[FMP ID]],RawData[FMP_ID],RawData[Water Supply Yield Ranking])</f>
        <v>No impact on water supply</v>
      </c>
      <c r="BE151">
        <f>_xlfn.XLOOKUP(FMP_Ranking[[#This Row],[FMP ID]],RawData[FMP_ID],RawData[Score 7])</f>
        <v>0</v>
      </c>
      <c r="BF151" s="250">
        <f>_xlfn.XLOOKUP(FMP_Ranking[[#This Row],[FMP ID]],RawData[FMP_ID],RawData[SVI])</f>
        <v>0.35496199131011957</v>
      </c>
      <c r="BG151" t="str">
        <f>_xlfn.XLOOKUP(FMP_Ranking[[#This Row],[FMP ID]],RawData[FMP_ID],RawData[Social Vulnerability Ranking])</f>
        <v>SVI between 0.25-0.5 (low to moderate vulnerability)</v>
      </c>
      <c r="BH151" s="252">
        <f>_xlfn.XLOOKUP(FMP_Ranking[[#This Row],[FMP ID]],RawData[FMP_ID],RawData[Score 8])</f>
        <v>4</v>
      </c>
      <c r="BI151">
        <f>_xlfn.XLOOKUP(FMP_Ranking[[#This Row],[FMP ID]],RawData[FMP_ID],RawData[% Nature Based Solution by Cost])</f>
        <v>0</v>
      </c>
      <c r="BJ151" t="str">
        <f>_xlfn.XLOOKUP(FMP_Ranking[[#This Row],[FMP ID]],RawData[FMP_ID],RawData[Nature-Based Solutions Ranking])</f>
        <v>&lt;25% of the project cost is nature-based</v>
      </c>
      <c r="BK151">
        <f>_xlfn.XLOOKUP(FMP_Ranking[[#This Row],[FMP ID]],RawData[FMP_ID],RawData[Score 9])</f>
        <v>1</v>
      </c>
      <c r="BL151" s="250" t="str">
        <f>_xlfn.XLOOKUP(FMP_Ranking[[#This Row],[FMP ID]],RawData[FMP_ID],RawData[Multiple Benefits Description])</f>
        <v>None</v>
      </c>
      <c r="BM151" t="str">
        <f>_xlfn.XLOOKUP(FMP_Ranking[[#This Row],[FMP ID]],RawData[FMP_ID],RawData[Multiple Benefit Ranking])</f>
        <v>Project does not deliver any wider benefits</v>
      </c>
      <c r="BN151" s="252">
        <f>_xlfn.XLOOKUP(FMP_Ranking[[#This Row],[FMP ID]],RawData[FMP_ID],RawData[Score 10])</f>
        <v>0</v>
      </c>
      <c r="BO151">
        <f>_xlfn.XLOOKUP(FMP_Ranking[[#This Row],[FMP ID]],RawData[FMP_ID],RawData[O&amp;M Cost (Annual)])</f>
        <v>0</v>
      </c>
      <c r="BP151" t="str">
        <f>_xlfn.XLOOKUP(FMP_Ranking[[#This Row],[FMP ID]],RawData[FMP_ID],RawData[Operations and Maintenance Ranking])</f>
        <v>Project will not require any ongoing operation and maintenance (low);</v>
      </c>
      <c r="BQ151">
        <f>_xlfn.XLOOKUP(FMP_Ranking[[#This Row],[FMP ID]],RawData[FMP_ID],RawData[Score 11])</f>
        <v>10</v>
      </c>
      <c r="BR151" s="250" t="str">
        <f>_xlfn.XLOOKUP(FMP_Ranking[[#This Row],[FMP ID]],RawData[FMP_ID],RawData[Administrative, Regulatory and Other Obstacle Ranking])</f>
        <v>Project has a high number of administrative, regulatory and limitations / requirements</v>
      </c>
      <c r="BS151" s="252">
        <f>_xlfn.XLOOKUP(FMP_Ranking[[#This Row],[FMP ID]],RawData[FMP_ID],RawData[Score 12])</f>
        <v>2</v>
      </c>
      <c r="BT151" t="str">
        <f>_xlfn.XLOOKUP(FMP_Ranking[[#This Row],[FMP ID]],RawData[FMP_ID],RawData[Environmental Benefit Ranking])</f>
        <v>Project does not provide any environmental benefits</v>
      </c>
      <c r="BU151">
        <f>_xlfn.XLOOKUP(FMP_Ranking[[#This Row],[FMP ID]],RawData[FMP_ID],RawData[Score 13])</f>
        <v>0</v>
      </c>
      <c r="BV151" s="250" t="str">
        <f>_xlfn.XLOOKUP(FMP_Ranking[[#This Row],[FMP ID]],RawData[FMP_ID],RawData[Environmental Impact Ranking])</f>
        <v>Project has no adverse environmental impacts</v>
      </c>
      <c r="BW151" s="252">
        <f>_xlfn.XLOOKUP(FMP_Ranking[[#This Row],[FMP ID]],RawData[FMP_ID],RawData[Score 14])</f>
        <v>10</v>
      </c>
      <c r="BX151">
        <f>_xlfn.XLOOKUP(FMP_Ranking[[#This Row],[FMP ID]],RawData[FMP_ID],RawData[Traffic Count for LWC Project])</f>
        <v>0</v>
      </c>
      <c r="BY151"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51">
        <f>_xlfn.XLOOKUP(FMP_Ranking[[#This Row],[FMP ID]],RawData[FMP_ID],RawData[Score 15])</f>
        <v>4</v>
      </c>
      <c r="CA151" s="250"/>
      <c r="CB15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C151" s="263">
        <f>_xlfn.RANK.EQ(FMP_Ranking[[#This Row],[Weighted Score Based on Normalized Reported Factors]],FMP_Ranking[Weighted Score Based on Normalized Reported Factors],0)</f>
        <v>110</v>
      </c>
      <c r="CD15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32</v>
      </c>
      <c r="CE15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4.5</v>
      </c>
      <c r="CF151">
        <f>_xlfn.RANK.EQ(FMP_Ranking[[#This Row],[Project Details Weighted Score]],FMP_Ranking[Project Details Weighted Score],0)</f>
        <v>140</v>
      </c>
      <c r="CG151" s="262">
        <f>FMP_Ranking[[#This Row],[Project Details Weighted Score]]+FMP_Ranking[[#This Row],[Weighted Score Based on Normalized Reported Factors]]</f>
        <v>5.6150758213615735</v>
      </c>
      <c r="CH151" s="245">
        <f>_xlfn.RANK.EQ(FMP_Ranking[[#This Row],[Total Score]],FMP_Ranking[Total Score],0)</f>
        <v>142</v>
      </c>
      <c r="CI15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J151" s="239"/>
      <c r="CK151" s="239"/>
      <c r="CT151"/>
    </row>
    <row r="152" spans="1:98" ht="12" customHeight="1" x14ac:dyDescent="0.25">
      <c r="A152" t="s">
        <v>707</v>
      </c>
      <c r="B152">
        <f>_xlfn.XLOOKUP(FMP_Ranking[[#This Row],[FMP ID]],RawData[FMP_ID],RawData[RFPG_NUM])</f>
        <v>6</v>
      </c>
      <c r="C152" t="str">
        <f>_xlfn.XLOOKUP(FMP_Ranking[[#This Row],[FMP ID]],RawData[FMP_ID],RawData[FMP_NAME])</f>
        <v>City of Kemah - Update Floodplain Ordinance</v>
      </c>
      <c r="D152" t="str">
        <f>_xlfn.XLOOKUP(FMP_Ranking[[#This Row],[FMP ID]],RawData[FMP_ID],RawData[FMP_DESCR])</f>
        <v>Update floodplain ordinance to ensure compliance with minimum standard of NFIP.</v>
      </c>
      <c r="E152" s="247">
        <f>_xlfn.XLOOKUP(FMP_Ranking[[#This Row],[FMP ID]],RawData[FMP_ID],RawData[FMP_COST])</f>
        <v>109000</v>
      </c>
      <c r="F152" s="344" t="str">
        <f>_xlfn.XLOOKUP(FMP_Ranking[[#This Row],[FMP ID]],RawData[FMP_ID],RawData[EMER_NEED])</f>
        <v>No</v>
      </c>
      <c r="G152" s="252">
        <f>IF(FMP_Ranking[[#This Row],[Emergency Need Raw]]="Yes",10,0)</f>
        <v>0</v>
      </c>
      <c r="H152" s="245">
        <f>_xlfn.XLOOKUP(FMP_Ranking[[#This Row],[FMP ID]],RawData[FMP_ID],RawData[STRUCT_100])</f>
        <v>562</v>
      </c>
      <c r="I152" s="245">
        <f>_xlfn.XLOOKUP(FMP_Ranking[[#This Row],[FMP ID]],RawData[FMP_ID],RawData[RES_STRUCT100])</f>
        <v>425</v>
      </c>
      <c r="J152">
        <f>_xlfn.XLOOKUP(FMP_Ranking[[#This Row],[FMP ID]],RawData[FMP_ID],RawData[POP100])</f>
        <v>3492</v>
      </c>
      <c r="K152" s="245">
        <f>_xlfn.XLOOKUP(FMP_Ranking[[#This Row],[FMP ID]],RawData[FMP_ID],RawData[CRITFAC100])</f>
        <v>7</v>
      </c>
      <c r="L152">
        <f>_xlfn.XLOOKUP(FMP_Ranking[[#This Row],[FMP ID]],RawData[FMP_ID],RawData[LWC])</f>
        <v>0</v>
      </c>
      <c r="M152" s="245">
        <f>_xlfn.XLOOKUP(FMP_Ranking[[#This Row],[FMP ID]],RawData[FMP_ID],RawData[ROADCLS])</f>
        <v>0</v>
      </c>
      <c r="N152">
        <f>_xlfn.XLOOKUP(FMP_Ranking[[#This Row],[FMP ID]],RawData[FMP_ID],RawData[ROAD_MILES100])</f>
        <v>12.005941390991209</v>
      </c>
      <c r="O152" s="245">
        <f>_xlfn.XLOOKUP(FMP_Ranking[[#This Row],[FMP ID]],RawData[FMP_ID],RawData[FARMACRE100])</f>
        <v>0</v>
      </c>
      <c r="P152">
        <f>_xlfn.XLOOKUP(FMP_Ranking[[#This Row],[FMP ID]],RawData[FMP_ID],RawData[REDSTRUCT100])</f>
        <v>0</v>
      </c>
      <c r="Q152" s="245">
        <f>_xlfn.XLOOKUP(FMP_Ranking[[#This Row],[FMP ID]],RawData[FMP_ID],RawData[REMSTRC100])</f>
        <v>0</v>
      </c>
      <c r="R152" s="258">
        <f>IF(FMP_Ranking[[#This Row],[Structures 100 Raw]]=0,0,(IF(FMP_Ranking[[#This Row],[Removed Structures 100 Raw]]&gt;FMP_Ranking[[#This Row],[Structures 100 Raw]],100,FMP_Ranking[[#This Row],[Removed Structures 100 Raw]]/FMP_Ranking[[#This Row],[Structures 100 Raw]]*100)))</f>
        <v>0</v>
      </c>
      <c r="S152" s="245">
        <f>_xlfn.XLOOKUP(FMP_Ranking[[#This Row],[FMP ID]],RawData[FMP_ID],RawData[REMRESSTRC100])</f>
        <v>0</v>
      </c>
      <c r="T152" s="245">
        <f>_xlfn.XLOOKUP(FMP_Ranking[[#This Row],[FMP ID]],RawData[FMP_ID],RawData[REMPOP100])</f>
        <v>0</v>
      </c>
      <c r="U152">
        <f>_xlfn.XLOOKUP(FMP_Ranking[[#This Row],[FMP ID]],RawData[FMP_ID],RawData[REMCRITFAC100])</f>
        <v>0</v>
      </c>
      <c r="V152" s="245">
        <f>_xlfn.XLOOKUP(FMP_Ranking[[#This Row],[FMP ID]],RawData[FMP_ID],RawData[REMLWC100])</f>
        <v>0</v>
      </c>
      <c r="W152" s="245">
        <f>_xlfn.XLOOKUP(FMP_Ranking[[#This Row],[FMP ID]],RawData[FMP_ID],RawData[REMROADCLS])</f>
        <v>0</v>
      </c>
      <c r="X152">
        <f>_xlfn.XLOOKUP(FMP_Ranking[[#This Row],[FMP ID]],RawData[FMP_ID],RawData[REMRDLEN100])</f>
        <v>0</v>
      </c>
      <c r="Y152" s="245">
        <f>_xlfn.XLOOKUP(FMP_Ranking[[#This Row],[FMP ID]],RawData[FMP_ID],RawData[REMFRMACRE100])</f>
        <v>0</v>
      </c>
      <c r="Z152" s="255">
        <f>_xlfn.XLOOKUP(FMP_Ranking[[#This Row],[FMP ID]],RawData[FMP_ID],RawData[COSTSTRUCT])</f>
        <v>0</v>
      </c>
      <c r="AA152">
        <f>_xlfn.XLOOKUP(FMP_Ranking[[#This Row],[FMP ID]],RawData[FMP_ID],RawData[NATURE])</f>
        <v>0</v>
      </c>
      <c r="AB152" s="250">
        <f>_xlfn.XLOOKUP(FMP_Ranking[[#This Row],[FMP ID]],RawData[FMP_ID],RawData[BC_RATIO])</f>
        <v>5</v>
      </c>
      <c r="AC152">
        <f>IF(FMP_Ranking[[#This Row],[BCA Raw]]&gt;1,1,0)</f>
        <v>1</v>
      </c>
      <c r="AD152" s="250" t="str">
        <f>_xlfn.XLOOKUP(FMP_Ranking[[#This Row],[FMP ID]],RawData[FMP_ID],RawData[WATER_SUP])</f>
        <v>No</v>
      </c>
      <c r="AE152" s="257">
        <f>IF(FMP_Ranking[[#This Row],[Water Supply Raw]]="Yes",1,0)</f>
        <v>0</v>
      </c>
      <c r="AF152">
        <f>_xlfn.XLOOKUP(FMP_Ranking[[#This Row],[FMP ID]],RawData[FMP_ID],RawData[Average Flood Depth (100yr)])</f>
        <v>0</v>
      </c>
      <c r="AG152" s="346">
        <f>_xlfn.XLOOKUP(FMP_Ranking[[#This Row],[FMP ID]],RawData[FMP_ID],RawData[PREPROJLOS])</f>
        <v>0</v>
      </c>
      <c r="AH152">
        <f>_xlfn.XLOOKUP(FMP_Ranking[[#This Row],[FMP ID]],RawData[FMP_ID],RawData[Score 1])</f>
        <v>0</v>
      </c>
      <c r="AI152" s="250">
        <f>_xlfn.XLOOKUP(FMP_Ranking[[#This Row],[FMP ID]],RawData[FMP_ID],RawData[Community Population Served])</f>
        <v>5081827</v>
      </c>
      <c r="AJ152">
        <f>_xlfn.XLOOKUP(FMP_Ranking[[#This Row],[FMP ID]],RawData[FMP_ID],RawData[Flood Plain Population])</f>
        <v>3492</v>
      </c>
      <c r="AK152" s="346" t="str">
        <f>_xlfn.XLOOKUP(FMP_Ranking[[#This Row],[FMP ID]],RawData[FMP_ID],RawData[Severity Ranking: Community Need (% Population)])</f>
        <v>&lt;25% of project community affected</v>
      </c>
      <c r="AL152" s="252">
        <f>_xlfn.XLOOKUP(FMP_Ranking[[#This Row],[FMP ID]],RawData[FMP_ID],RawData[Score 2])</f>
        <v>1</v>
      </c>
      <c r="AM152">
        <f>_xlfn.XLOOKUP(FMP_Ranking[[#This Row],[FMP ID]],RawData[FMP_ID],RawData['# of Structures Removed from 1% Annual Chance FP])</f>
        <v>0</v>
      </c>
      <c r="AN152" t="str">
        <f>_xlfn.XLOOKUP(FMP_Ranking[[#This Row],[FMP ID]],RawData[FMP_ID],RawData[Flood Risk Reduction])</f>
        <v>Reduced risk to 0 structures in floodplain</v>
      </c>
      <c r="AO152">
        <f>_xlfn.XLOOKUP(FMP_Ranking[[#This Row],[FMP ID]],RawData[FMP_ID],RawData[[Score 3 ]])</f>
        <v>0</v>
      </c>
      <c r="AP152" s="250">
        <f>_xlfn.XLOOKUP(FMP_Ranking[[#This Row],[FMP ID]],RawData[FMP_ID],RawData['# of Structures with Reduced 1% Annual Chance Flood Risk])</f>
        <v>0</v>
      </c>
      <c r="AQ152">
        <f>_xlfn.XLOOKUP(FMP_Ranking[[#This Row],[FMP ID]],RawData[FMP_ID],RawData[Pre-Project Damage $])</f>
        <v>0</v>
      </c>
      <c r="AR152">
        <f>_xlfn.XLOOKUP(FMP_Ranking[[#This Row],[FMP ID]],RawData[FMP_ID],RawData[Post-Project Damage $])</f>
        <v>0</v>
      </c>
      <c r="AS152">
        <f>_xlfn.XLOOKUP(FMP_Ranking[[#This Row],[FMP ID]],RawData[FMP_ID],RawData[Flood Damage Reduction])</f>
        <v>0</v>
      </c>
      <c r="AT152" s="252">
        <f>_xlfn.XLOOKUP(FMP_Ranking[[#This Row],[FMP ID]],RawData[FMP_ID],RawData[Score 4])</f>
        <v>0</v>
      </c>
      <c r="AU152">
        <f>_xlfn.XLOOKUP(FMP_Ranking[[#This Row],[FMP ID]],RawData[FMP_ID],RawData['# of Critical Faciliites Removed from 1% Annual Chance FP])</f>
        <v>0</v>
      </c>
      <c r="AV152" t="str">
        <f>_xlfn.XLOOKUP(FMP_Ranking[[#This Row],[FMP ID]],RawData[FMP_ID],RawData[Reduction in Critical Facilities Flood Risk])</f>
        <v>Reduced risk for 0 structures in floodplain</v>
      </c>
      <c r="AW152">
        <f>_xlfn.XLOOKUP(FMP_Ranking[[#This Row],[FMP ID]],RawData[FMP_ID],RawData[Score 5])</f>
        <v>0</v>
      </c>
      <c r="AX152" s="250">
        <f>_xlfn.XLOOKUP(FMP_Ranking[[#This Row],[FMP ID]],RawData[FMP_ID],RawData[Adjusted Injurt Risk (%)])</f>
        <v>0</v>
      </c>
      <c r="AY152">
        <f>_xlfn.XLOOKUP(FMP_Ranking[[#This Row],[FMP ID]],RawData[FMP_ID],RawData[Life and Safety Ranking (Injury/Loss of Life)2])</f>
        <v>0</v>
      </c>
      <c r="AZ152" s="252">
        <f>_xlfn.XLOOKUP(FMP_Ranking[[#This Row],[FMP ID]],RawData[FMP_ID],RawData[Score 6])</f>
        <v>0</v>
      </c>
      <c r="BA152">
        <f>_xlfn.XLOOKUP(FMP_Ranking[[#This Row],[FMP ID]],RawData[FMP_ID],RawData[Water Supply Benefit in Acre-Feet])</f>
        <v>0</v>
      </c>
      <c r="BB152">
        <f>_xlfn.XLOOKUP(FMP_Ranking[[#This Row],[FMP ID]],RawData[FMP_ID],RawData[SourceID])</f>
        <v>0</v>
      </c>
      <c r="BC152">
        <f>_xlfn.XLOOKUP(FMP_Ranking[[#This Row],[FMP ID]],RawData[FMP_ID],RawData[WMS_ID])</f>
        <v>0</v>
      </c>
      <c r="BD152" t="str">
        <f>_xlfn.XLOOKUP(FMP_Ranking[[#This Row],[FMP ID]],RawData[FMP_ID],RawData[Water Supply Yield Ranking])</f>
        <v>No impact on water supply</v>
      </c>
      <c r="BE152">
        <f>_xlfn.XLOOKUP(FMP_Ranking[[#This Row],[FMP ID]],RawData[FMP_ID],RawData[Score 7])</f>
        <v>0</v>
      </c>
      <c r="BF152" s="250">
        <f>_xlfn.XLOOKUP(FMP_Ranking[[#This Row],[FMP ID]],RawData[FMP_ID],RawData[SVI])</f>
        <v>0.42148399353027338</v>
      </c>
      <c r="BG152" t="str">
        <f>_xlfn.XLOOKUP(FMP_Ranking[[#This Row],[FMP ID]],RawData[FMP_ID],RawData[Social Vulnerability Ranking])</f>
        <v>SVI between 0.25-0.5 (low to moderate vulnerability)</v>
      </c>
      <c r="BH152" s="252">
        <f>_xlfn.XLOOKUP(FMP_Ranking[[#This Row],[FMP ID]],RawData[FMP_ID],RawData[Score 8])</f>
        <v>4</v>
      </c>
      <c r="BI152">
        <f>_xlfn.XLOOKUP(FMP_Ranking[[#This Row],[FMP ID]],RawData[FMP_ID],RawData[% Nature Based Solution by Cost])</f>
        <v>0</v>
      </c>
      <c r="BJ152" t="str">
        <f>_xlfn.XLOOKUP(FMP_Ranking[[#This Row],[FMP ID]],RawData[FMP_ID],RawData[Nature-Based Solutions Ranking])</f>
        <v>&lt;25% of the project cost is nature-based</v>
      </c>
      <c r="BK152">
        <f>_xlfn.XLOOKUP(FMP_Ranking[[#This Row],[FMP ID]],RawData[FMP_ID],RawData[Score 9])</f>
        <v>1</v>
      </c>
      <c r="BL152" s="250" t="str">
        <f>_xlfn.XLOOKUP(FMP_Ranking[[#This Row],[FMP ID]],RawData[FMP_ID],RawData[Multiple Benefits Description])</f>
        <v>None</v>
      </c>
      <c r="BM152" t="str">
        <f>_xlfn.XLOOKUP(FMP_Ranking[[#This Row],[FMP ID]],RawData[FMP_ID],RawData[Multiple Benefit Ranking])</f>
        <v>Project does not deliver any wider benefits</v>
      </c>
      <c r="BN152" s="252">
        <f>_xlfn.XLOOKUP(FMP_Ranking[[#This Row],[FMP ID]],RawData[FMP_ID],RawData[Score 10])</f>
        <v>0</v>
      </c>
      <c r="BO152">
        <f>_xlfn.XLOOKUP(FMP_Ranking[[#This Row],[FMP ID]],RawData[FMP_ID],RawData[O&amp;M Cost (Annual)])</f>
        <v>0</v>
      </c>
      <c r="BP152" t="str">
        <f>_xlfn.XLOOKUP(FMP_Ranking[[#This Row],[FMP ID]],RawData[FMP_ID],RawData[Operations and Maintenance Ranking])</f>
        <v>Project will not require any ongoing operation and maintenance (low);</v>
      </c>
      <c r="BQ152">
        <f>_xlfn.XLOOKUP(FMP_Ranking[[#This Row],[FMP ID]],RawData[FMP_ID],RawData[Score 11])</f>
        <v>10</v>
      </c>
      <c r="BR152" s="250" t="str">
        <f>_xlfn.XLOOKUP(FMP_Ranking[[#This Row],[FMP ID]],RawData[FMP_ID],RawData[Administrative, Regulatory and Other Obstacle Ranking])</f>
        <v>Project has a high number of administrative, regulatory and limitations / requirements</v>
      </c>
      <c r="BS152" s="252">
        <f>_xlfn.XLOOKUP(FMP_Ranking[[#This Row],[FMP ID]],RawData[FMP_ID],RawData[Score 12])</f>
        <v>2</v>
      </c>
      <c r="BT152" t="str">
        <f>_xlfn.XLOOKUP(FMP_Ranking[[#This Row],[FMP ID]],RawData[FMP_ID],RawData[Environmental Benefit Ranking])</f>
        <v>Project does not provide any environmental benefits</v>
      </c>
      <c r="BU152">
        <f>_xlfn.XLOOKUP(FMP_Ranking[[#This Row],[FMP ID]],RawData[FMP_ID],RawData[Score 13])</f>
        <v>0</v>
      </c>
      <c r="BV152" s="250" t="str">
        <f>_xlfn.XLOOKUP(FMP_Ranking[[#This Row],[FMP ID]],RawData[FMP_ID],RawData[Environmental Impact Ranking])</f>
        <v>Project has no adverse environmental impacts</v>
      </c>
      <c r="BW152" s="252">
        <f>_xlfn.XLOOKUP(FMP_Ranking[[#This Row],[FMP ID]],RawData[FMP_ID],RawData[Score 14])</f>
        <v>10</v>
      </c>
      <c r="BX152">
        <f>_xlfn.XLOOKUP(FMP_Ranking[[#This Row],[FMP ID]],RawData[FMP_ID],RawData[Traffic Count for LWC Project])</f>
        <v>0</v>
      </c>
      <c r="BY152"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52">
        <f>_xlfn.XLOOKUP(FMP_Ranking[[#This Row],[FMP ID]],RawData[FMP_ID],RawData[Score 15])</f>
        <v>4</v>
      </c>
      <c r="CA152" s="250"/>
      <c r="CB15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C152" s="263">
        <f>_xlfn.RANK.EQ(FMP_Ranking[[#This Row],[Weighted Score Based on Normalized Reported Factors]],FMP_Ranking[Weighted Score Based on Normalized Reported Factors],0)</f>
        <v>110</v>
      </c>
      <c r="CD15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32</v>
      </c>
      <c r="CE15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4.5</v>
      </c>
      <c r="CF152">
        <f>_xlfn.RANK.EQ(FMP_Ranking[[#This Row],[Project Details Weighted Score]],FMP_Ranking[Project Details Weighted Score],0)</f>
        <v>140</v>
      </c>
      <c r="CG152" s="262">
        <f>FMP_Ranking[[#This Row],[Project Details Weighted Score]]+FMP_Ranking[[#This Row],[Weighted Score Based on Normalized Reported Factors]]</f>
        <v>5.6150758213615735</v>
      </c>
      <c r="CH152" s="245">
        <f>_xlfn.RANK.EQ(FMP_Ranking[[#This Row],[Total Score]],FMP_Ranking[Total Score],0)</f>
        <v>142</v>
      </c>
      <c r="CI15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J152" s="239"/>
      <c r="CK152" s="239"/>
      <c r="CT152"/>
    </row>
    <row r="153" spans="1:98" ht="12" customHeight="1" x14ac:dyDescent="0.25">
      <c r="A153" t="s">
        <v>1430</v>
      </c>
      <c r="B153">
        <f>_xlfn.XLOOKUP(FMP_Ranking[[#This Row],[FMP ID]],RawData[FMP_ID],RawData[RFPG_NUM])</f>
        <v>10</v>
      </c>
      <c r="C153" t="str">
        <f>_xlfn.XLOOKUP(FMP_Ranking[[#This Row],[FMP ID]],RawData[FMP_ID],RawData[FMP_NAME])</f>
        <v>Various Streets - Flood Warning System</v>
      </c>
      <c r="D153" t="str">
        <f>_xlfn.XLOOKUP(FMP_Ranking[[#This Row],[FMP ID]],RawData[FMP_ID],RawData[FMP_DESCR])</f>
        <v>Purchase flood early warning system</v>
      </c>
      <c r="E153" s="247">
        <f>_xlfn.XLOOKUP(FMP_Ranking[[#This Row],[FMP ID]],RawData[FMP_ID],RawData[FMP_COST])</f>
        <v>310000</v>
      </c>
      <c r="F153" s="344" t="str">
        <f>_xlfn.XLOOKUP(FMP_Ranking[[#This Row],[FMP ID]],RawData[FMP_ID],RawData[EMER_NEED])</f>
        <v>No</v>
      </c>
      <c r="G153" s="252">
        <f>IF(FMP_Ranking[[#This Row],[Emergency Need Raw]]="Yes",10,0)</f>
        <v>0</v>
      </c>
      <c r="H153" s="245">
        <f>_xlfn.XLOOKUP(FMP_Ranking[[#This Row],[FMP ID]],RawData[FMP_ID],RawData[STRUCT_100])</f>
        <v>518</v>
      </c>
      <c r="I153" s="245">
        <f>_xlfn.XLOOKUP(FMP_Ranking[[#This Row],[FMP ID]],RawData[FMP_ID],RawData[RES_STRUCT100])</f>
        <v>372</v>
      </c>
      <c r="J153">
        <f>_xlfn.XLOOKUP(FMP_Ranking[[#This Row],[FMP ID]],RawData[FMP_ID],RawData[POP100])</f>
        <v>1020</v>
      </c>
      <c r="K153" s="245">
        <f>_xlfn.XLOOKUP(FMP_Ranking[[#This Row],[FMP ID]],RawData[FMP_ID],RawData[CRITFAC100])</f>
        <v>5</v>
      </c>
      <c r="L153">
        <f>_xlfn.XLOOKUP(FMP_Ranking[[#This Row],[FMP ID]],RawData[FMP_ID],RawData[LWC])</f>
        <v>11</v>
      </c>
      <c r="M153" s="245">
        <f>_xlfn.XLOOKUP(FMP_Ranking[[#This Row],[FMP ID]],RawData[FMP_ID],RawData[ROADCLS])</f>
        <v>0</v>
      </c>
      <c r="N153">
        <f>_xlfn.XLOOKUP(FMP_Ranking[[#This Row],[FMP ID]],RawData[FMP_ID],RawData[ROAD_MILES100])</f>
        <v>4.4836432789452369E-4</v>
      </c>
      <c r="O153" s="245">
        <f>_xlfn.XLOOKUP(FMP_Ranking[[#This Row],[FMP ID]],RawData[FMP_ID],RawData[FARMACRE100])</f>
        <v>243.27105712890619</v>
      </c>
      <c r="P153">
        <f>_xlfn.XLOOKUP(FMP_Ranking[[#This Row],[FMP ID]],RawData[FMP_ID],RawData[REDSTRUCT100])</f>
        <v>0</v>
      </c>
      <c r="Q153" s="245">
        <f>_xlfn.XLOOKUP(FMP_Ranking[[#This Row],[FMP ID]],RawData[FMP_ID],RawData[REMSTRC100])</f>
        <v>0</v>
      </c>
      <c r="R153" s="258">
        <f>IF(FMP_Ranking[[#This Row],[Structures 100 Raw]]=0,0,(IF(FMP_Ranking[[#This Row],[Removed Structures 100 Raw]]&gt;FMP_Ranking[[#This Row],[Structures 100 Raw]],100,FMP_Ranking[[#This Row],[Removed Structures 100 Raw]]/FMP_Ranking[[#This Row],[Structures 100 Raw]]*100)))</f>
        <v>0</v>
      </c>
      <c r="S153" s="245">
        <f>_xlfn.XLOOKUP(FMP_Ranking[[#This Row],[FMP ID]],RawData[FMP_ID],RawData[REMRESSTRC100])</f>
        <v>0</v>
      </c>
      <c r="T153" s="245">
        <f>_xlfn.XLOOKUP(FMP_Ranking[[#This Row],[FMP ID]],RawData[FMP_ID],RawData[REMPOP100])</f>
        <v>0</v>
      </c>
      <c r="U153">
        <f>_xlfn.XLOOKUP(FMP_Ranking[[#This Row],[FMP ID]],RawData[FMP_ID],RawData[REMCRITFAC100])</f>
        <v>0</v>
      </c>
      <c r="V153" s="245">
        <f>_xlfn.XLOOKUP(FMP_Ranking[[#This Row],[FMP ID]],RawData[FMP_ID],RawData[REMLWC100])</f>
        <v>0</v>
      </c>
      <c r="W153" s="245">
        <f>_xlfn.XLOOKUP(FMP_Ranking[[#This Row],[FMP ID]],RawData[FMP_ID],RawData[REMROADCLS])</f>
        <v>0</v>
      </c>
      <c r="X153">
        <f>_xlfn.XLOOKUP(FMP_Ranking[[#This Row],[FMP ID]],RawData[FMP_ID],RawData[REMRDLEN100])</f>
        <v>0</v>
      </c>
      <c r="Y153" s="245">
        <f>_xlfn.XLOOKUP(FMP_Ranking[[#This Row],[FMP ID]],RawData[FMP_ID],RawData[REMFRMACRE100])</f>
        <v>0</v>
      </c>
      <c r="Z153" s="255">
        <f>_xlfn.XLOOKUP(FMP_Ranking[[#This Row],[FMP ID]],RawData[FMP_ID],RawData[COSTSTRUCT])</f>
        <v>0</v>
      </c>
      <c r="AA153">
        <f>_xlfn.XLOOKUP(FMP_Ranking[[#This Row],[FMP ID]],RawData[FMP_ID],RawData[NATURE])</f>
        <v>0</v>
      </c>
      <c r="AB153" s="250">
        <f>_xlfn.XLOOKUP(FMP_Ranking[[#This Row],[FMP ID]],RawData[FMP_ID],RawData[BC_RATIO])</f>
        <v>0</v>
      </c>
      <c r="AC153">
        <f>IF(FMP_Ranking[[#This Row],[BCA Raw]]&gt;1,1,0)</f>
        <v>0</v>
      </c>
      <c r="AD153" s="250" t="str">
        <f>_xlfn.XLOOKUP(FMP_Ranking[[#This Row],[FMP ID]],RawData[FMP_ID],RawData[WATER_SUP])</f>
        <v>No</v>
      </c>
      <c r="AE153" s="257">
        <f>IF(FMP_Ranking[[#This Row],[Water Supply Raw]]="Yes",1,0)</f>
        <v>0</v>
      </c>
      <c r="AF153">
        <f>_xlfn.XLOOKUP(FMP_Ranking[[#This Row],[FMP ID]],RawData[FMP_ID],RawData[Average Flood Depth (100yr)])</f>
        <v>0.5</v>
      </c>
      <c r="AG153" s="346" t="str">
        <f>_xlfn.XLOOKUP(FMP_Ranking[[#This Row],[FMP ID]],RawData[FMP_ID],RawData[PREPROJLOS])</f>
        <v>N/A</v>
      </c>
      <c r="AH153">
        <f>_xlfn.XLOOKUP(FMP_Ranking[[#This Row],[FMP ID]],RawData[FMP_ID],RawData[Score 1])</f>
        <v>2</v>
      </c>
      <c r="AI153" s="250">
        <f>_xlfn.XLOOKUP(FMP_Ranking[[#This Row],[FMP ID]],RawData[FMP_ID],RawData[Community Population Served])</f>
        <v>1355</v>
      </c>
      <c r="AJ153">
        <f>_xlfn.XLOOKUP(FMP_Ranking[[#This Row],[FMP ID]],RawData[FMP_ID],RawData[Flood Plain Population])</f>
        <v>625</v>
      </c>
      <c r="AK153" s="346" t="str">
        <f>_xlfn.XLOOKUP(FMP_Ranking[[#This Row],[FMP ID]],RawData[FMP_ID],RawData[Severity Ranking: Community Need (% Population)])</f>
        <v>&lt;25% of project community affected</v>
      </c>
      <c r="AL153" s="252">
        <f>_xlfn.XLOOKUP(FMP_Ranking[[#This Row],[FMP ID]],RawData[FMP_ID],RawData[Score 2])</f>
        <v>1</v>
      </c>
      <c r="AM153">
        <f>_xlfn.XLOOKUP(FMP_Ranking[[#This Row],[FMP ID]],RawData[FMP_ID],RawData['# of Structures Removed from 1% Annual Chance FP])</f>
        <v>0</v>
      </c>
      <c r="AN153" t="str">
        <f>_xlfn.XLOOKUP(FMP_Ranking[[#This Row],[FMP ID]],RawData[FMP_ID],RawData[Flood Risk Reduction])</f>
        <v>Reduced risk to 0 structures in floodplain</v>
      </c>
      <c r="AO153">
        <f>_xlfn.XLOOKUP(FMP_Ranking[[#This Row],[FMP ID]],RawData[FMP_ID],RawData[[Score 3 ]])</f>
        <v>0</v>
      </c>
      <c r="AP153" s="250">
        <f>_xlfn.XLOOKUP(FMP_Ranking[[#This Row],[FMP ID]],RawData[FMP_ID],RawData['# of Structures with Reduced 1% Annual Chance Flood Risk])</f>
        <v>0</v>
      </c>
      <c r="AQ153">
        <f>_xlfn.XLOOKUP(FMP_Ranking[[#This Row],[FMP ID]],RawData[FMP_ID],RawData[Pre-Project Damage $])</f>
        <v>0</v>
      </c>
      <c r="AR153">
        <f>_xlfn.XLOOKUP(FMP_Ranking[[#This Row],[FMP ID]],RawData[FMP_ID],RawData[Post-Project Damage $])</f>
        <v>0</v>
      </c>
      <c r="AS153" t="str">
        <f>_xlfn.XLOOKUP(FMP_Ranking[[#This Row],[FMP ID]],RawData[FMP_ID],RawData[Flood Damage Reduction])</f>
        <v>Flood damage reduction &lt; 25%</v>
      </c>
      <c r="AT153" s="252">
        <f>_xlfn.XLOOKUP(FMP_Ranking[[#This Row],[FMP ID]],RawData[FMP_ID],RawData[Score 4])</f>
        <v>2</v>
      </c>
      <c r="AU153">
        <f>_xlfn.XLOOKUP(FMP_Ranking[[#This Row],[FMP ID]],RawData[FMP_ID],RawData['# of Critical Faciliites Removed from 1% Annual Chance FP])</f>
        <v>0</v>
      </c>
      <c r="AV153" t="str">
        <f>_xlfn.XLOOKUP(FMP_Ranking[[#This Row],[FMP ID]],RawData[FMP_ID],RawData[Reduction in Critical Facilities Flood Risk])</f>
        <v>Reduced risk for 0 structures in floodplain</v>
      </c>
      <c r="AW153">
        <f>_xlfn.XLOOKUP(FMP_Ranking[[#This Row],[FMP ID]],RawData[FMP_ID],RawData[Score 5])</f>
        <v>0</v>
      </c>
      <c r="AX153" s="250">
        <f>_xlfn.XLOOKUP(FMP_Ranking[[#This Row],[FMP ID]],RawData[FMP_ID],RawData[Adjusted Injurt Risk (%)])</f>
        <v>0</v>
      </c>
      <c r="AY153" t="str">
        <f>_xlfn.XLOOKUP(FMP_Ranking[[#This Row],[FMP ID]],RawData[FMP_ID],RawData[Life and Safety Ranking (Injury/Loss of Life)2])</f>
        <v>Life/injury risk percentage &lt;20%</v>
      </c>
      <c r="AZ153" s="252">
        <f>_xlfn.XLOOKUP(FMP_Ranking[[#This Row],[FMP ID]],RawData[FMP_ID],RawData[Score 6])</f>
        <v>2</v>
      </c>
      <c r="BA153">
        <f>_xlfn.XLOOKUP(FMP_Ranking[[#This Row],[FMP ID]],RawData[FMP_ID],RawData[Water Supply Benefit in Acre-Feet])</f>
        <v>0</v>
      </c>
      <c r="BB153" t="str">
        <f>_xlfn.XLOOKUP(FMP_Ranking[[#This Row],[FMP ID]],RawData[FMP_ID],RawData[SourceID])</f>
        <v>N/A</v>
      </c>
      <c r="BC153" t="str">
        <f>_xlfn.XLOOKUP(FMP_Ranking[[#This Row],[FMP ID]],RawData[FMP_ID],RawData[WMS_ID])</f>
        <v>N/A</v>
      </c>
      <c r="BD153" t="str">
        <f>_xlfn.XLOOKUP(FMP_Ranking[[#This Row],[FMP ID]],RawData[FMP_ID],RawData[Water Supply Yield Ranking])</f>
        <v>No impact on water supply</v>
      </c>
      <c r="BE153">
        <f>_xlfn.XLOOKUP(FMP_Ranking[[#This Row],[FMP ID]],RawData[FMP_ID],RawData[Score 7])</f>
        <v>0</v>
      </c>
      <c r="BF153" s="250">
        <f>_xlfn.XLOOKUP(FMP_Ranking[[#This Row],[FMP ID]],RawData[FMP_ID],RawData[SVI])</f>
        <v>0.5404999852180481</v>
      </c>
      <c r="BG153" t="str">
        <f>_xlfn.XLOOKUP(FMP_Ranking[[#This Row],[FMP ID]],RawData[FMP_ID],RawData[Social Vulnerability Ranking])</f>
        <v>SVI between 0.25-0.5 (low to moderate vulnerability)</v>
      </c>
      <c r="BH153" s="252">
        <f>_xlfn.XLOOKUP(FMP_Ranking[[#This Row],[FMP ID]],RawData[FMP_ID],RawData[Score 8])</f>
        <v>4</v>
      </c>
      <c r="BI153">
        <f>_xlfn.XLOOKUP(FMP_Ranking[[#This Row],[FMP ID]],RawData[FMP_ID],RawData[% Nature Based Solution by Cost])</f>
        <v>0</v>
      </c>
      <c r="BJ153" t="str">
        <f>_xlfn.XLOOKUP(FMP_Ranking[[#This Row],[FMP ID]],RawData[FMP_ID],RawData[Nature-Based Solutions Ranking])</f>
        <v>&lt;25% of the project cost is nature-based</v>
      </c>
      <c r="BK153">
        <f>_xlfn.XLOOKUP(FMP_Ranking[[#This Row],[FMP ID]],RawData[FMP_ID],RawData[Score 9])</f>
        <v>1</v>
      </c>
      <c r="BL153" s="250" t="str">
        <f>_xlfn.XLOOKUP(FMP_Ranking[[#This Row],[FMP ID]],RawData[FMP_ID],RawData[Multiple Benefits Description])</f>
        <v>Early warning about flooding</v>
      </c>
      <c r="BM153" t="str">
        <f>_xlfn.XLOOKUP(FMP_Ranking[[#This Row],[FMP ID]],RawData[FMP_ID],RawData[Multiple Benefit Ranking])</f>
        <v>Project delivers benefits in only 1 wider benefit category</v>
      </c>
      <c r="BN153" s="252">
        <f>_xlfn.XLOOKUP(FMP_Ranking[[#This Row],[FMP ID]],RawData[FMP_ID],RawData[Score 10])</f>
        <v>1</v>
      </c>
      <c r="BO153">
        <f>_xlfn.XLOOKUP(FMP_Ranking[[#This Row],[FMP ID]],RawData[FMP_ID],RawData[O&amp;M Cost (Annual)])</f>
        <v>25000</v>
      </c>
      <c r="BP153" t="str">
        <f>_xlfn.XLOOKUP(FMP_Ranking[[#This Row],[FMP ID]],RawData[FMP_ID],RawData[Operations and Maintenance Ranking])</f>
        <v>Project requires regular, ongoing operation and maintenance; and/or O&amp;M requirements are well defined (Regular);</v>
      </c>
      <c r="BQ153">
        <f>_xlfn.XLOOKUP(FMP_Ranking[[#This Row],[FMP ID]],RawData[FMP_ID],RawData[Score 11])</f>
        <v>7</v>
      </c>
      <c r="BR153" s="250" t="str">
        <f>_xlfn.XLOOKUP(FMP_Ranking[[#This Row],[FMP ID]],RawData[FMP_ID],RawData[Administrative, Regulatory and Other Obstacle Ranking])</f>
        <v>Project has few administrative, regulatory and implementation limitations / requirements</v>
      </c>
      <c r="BS153" s="252">
        <f>_xlfn.XLOOKUP(FMP_Ranking[[#This Row],[FMP ID]],RawData[FMP_ID],RawData[Score 12])</f>
        <v>10</v>
      </c>
      <c r="BT153" t="str">
        <f>_xlfn.XLOOKUP(FMP_Ranking[[#This Row],[FMP ID]],RawData[FMP_ID],RawData[Environmental Benefit Ranking])</f>
        <v>Project does not provide any environmental benefits</v>
      </c>
      <c r="BU153">
        <f>_xlfn.XLOOKUP(FMP_Ranking[[#This Row],[FMP ID]],RawData[FMP_ID],RawData[Score 13])</f>
        <v>0</v>
      </c>
      <c r="BV153" s="250" t="str">
        <f>_xlfn.XLOOKUP(FMP_Ranking[[#This Row],[FMP ID]],RawData[FMP_ID],RawData[Environmental Impact Ranking])</f>
        <v>Project has no adverse environmental impacts</v>
      </c>
      <c r="BW153" s="252">
        <f>_xlfn.XLOOKUP(FMP_Ranking[[#This Row],[FMP ID]],RawData[FMP_ID],RawData[Score 14])</f>
        <v>10</v>
      </c>
      <c r="BX153">
        <f>_xlfn.XLOOKUP(FMP_Ranking[[#This Row],[FMP ID]],RawData[FMP_ID],RawData[Traffic Count for LWC Project])</f>
        <v>0</v>
      </c>
      <c r="BY153" t="str">
        <f>_xlfn.XLOOKUP(FMP_Ranking[[#This Row],[FMP ID]],RawData[FMP_ID],RawData[Mobility Ranking])</f>
        <v>Project provides no change to major, minor, or emergency access routes in the project area.</v>
      </c>
      <c r="BZ153">
        <f>_xlfn.XLOOKUP(FMP_Ranking[[#This Row],[FMP ID]],RawData[FMP_ID],RawData[Score 15])</f>
        <v>0</v>
      </c>
      <c r="CA153" s="250"/>
      <c r="CB153"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53" s="263">
        <f>_xlfn.RANK.EQ(FMP_Ranking[[#This Row],[Weighted Score Based on Normalized Reported Factors]],FMP_Ranking[Weighted Score Based on Normalized Reported Factors],0)</f>
        <v>170</v>
      </c>
      <c r="CD153"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40</v>
      </c>
      <c r="CE153"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5.5</v>
      </c>
      <c r="CF153">
        <f>_xlfn.RANK.EQ(FMP_Ranking[[#This Row],[Project Details Weighted Score]],FMP_Ranking[Project Details Weighted Score],0)</f>
        <v>119</v>
      </c>
      <c r="CG153" s="262">
        <f>FMP_Ranking[[#This Row],[Project Details Weighted Score]]+FMP_Ranking[[#This Row],[Weighted Score Based on Normalized Reported Factors]]</f>
        <v>5.5</v>
      </c>
      <c r="CH153" s="245">
        <f>_xlfn.RANK.EQ(FMP_Ranking[[#This Row],[Total Score]],FMP_Ranking[Total Score],0)</f>
        <v>147</v>
      </c>
      <c r="CI153"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53" s="239"/>
      <c r="CK153" s="239"/>
      <c r="CT153"/>
    </row>
    <row r="154" spans="1:98" ht="12" customHeight="1" x14ac:dyDescent="0.25">
      <c r="A154" t="s">
        <v>1370</v>
      </c>
      <c r="B154">
        <f>_xlfn.XLOOKUP(FMP_Ranking[[#This Row],[FMP ID]],RawData[FMP_ID],RawData[RFPG_NUM])</f>
        <v>10</v>
      </c>
      <c r="C154" t="str">
        <f>_xlfn.XLOOKUP(FMP_Ranking[[#This Row],[FMP ID]],RawData[FMP_ID],RawData[FMP_NAME])</f>
        <v>W Travis Low Water Crossing - Flood Warning System</v>
      </c>
      <c r="D154" t="str">
        <f>_xlfn.XLOOKUP(FMP_Ranking[[#This Row],[FMP ID]],RawData[FMP_ID],RawData[FMP_DESCR])</f>
        <v>Install FEWS with automatic gates &amp; flashers</v>
      </c>
      <c r="E154" s="247">
        <f>_xlfn.XLOOKUP(FMP_Ranking[[#This Row],[FMP ID]],RawData[FMP_ID],RawData[FMP_COST])</f>
        <v>28000</v>
      </c>
      <c r="F154" s="344" t="str">
        <f>_xlfn.XLOOKUP(FMP_Ranking[[#This Row],[FMP ID]],RawData[FMP_ID],RawData[EMER_NEED])</f>
        <v>No</v>
      </c>
      <c r="G154" s="252">
        <f>IF(FMP_Ranking[[#This Row],[Emergency Need Raw]]="Yes",10,0)</f>
        <v>0</v>
      </c>
      <c r="H154" s="245">
        <f>_xlfn.XLOOKUP(FMP_Ranking[[#This Row],[FMP ID]],RawData[FMP_ID],RawData[STRUCT_100])</f>
        <v>0</v>
      </c>
      <c r="I154" s="245">
        <f>_xlfn.XLOOKUP(FMP_Ranking[[#This Row],[FMP ID]],RawData[FMP_ID],RawData[RES_STRUCT100])</f>
        <v>0</v>
      </c>
      <c r="J154">
        <f>_xlfn.XLOOKUP(FMP_Ranking[[#This Row],[FMP ID]],RawData[FMP_ID],RawData[POP100])</f>
        <v>0</v>
      </c>
      <c r="K154" s="245">
        <f>_xlfn.XLOOKUP(FMP_Ranking[[#This Row],[FMP ID]],RawData[FMP_ID],RawData[CRITFAC100])</f>
        <v>0</v>
      </c>
      <c r="L154">
        <f>_xlfn.XLOOKUP(FMP_Ranking[[#This Row],[FMP ID]],RawData[FMP_ID],RawData[LWC])</f>
        <v>1</v>
      </c>
      <c r="M154" s="245">
        <f>_xlfn.XLOOKUP(FMP_Ranking[[#This Row],[FMP ID]],RawData[FMP_ID],RawData[ROADCLS])</f>
        <v>0</v>
      </c>
      <c r="N154">
        <f>_xlfn.XLOOKUP(FMP_Ranking[[#This Row],[FMP ID]],RawData[FMP_ID],RawData[ROAD_MILES100])</f>
        <v>0</v>
      </c>
      <c r="O154" s="245">
        <f>_xlfn.XLOOKUP(FMP_Ranking[[#This Row],[FMP ID]],RawData[FMP_ID],RawData[FARMACRE100])</f>
        <v>0</v>
      </c>
      <c r="P154">
        <f>_xlfn.XLOOKUP(FMP_Ranking[[#This Row],[FMP ID]],RawData[FMP_ID],RawData[REDSTRUCT100])</f>
        <v>0</v>
      </c>
      <c r="Q154" s="245">
        <f>_xlfn.XLOOKUP(FMP_Ranking[[#This Row],[FMP ID]],RawData[FMP_ID],RawData[REMSTRC100])</f>
        <v>0</v>
      </c>
      <c r="R154" s="258">
        <f>IF(FMP_Ranking[[#This Row],[Structures 100 Raw]]=0,0,(IF(FMP_Ranking[[#This Row],[Removed Structures 100 Raw]]&gt;FMP_Ranking[[#This Row],[Structures 100 Raw]],100,FMP_Ranking[[#This Row],[Removed Structures 100 Raw]]/FMP_Ranking[[#This Row],[Structures 100 Raw]]*100)))</f>
        <v>0</v>
      </c>
      <c r="S154" s="245">
        <f>_xlfn.XLOOKUP(FMP_Ranking[[#This Row],[FMP ID]],RawData[FMP_ID],RawData[REMRESSTRC100])</f>
        <v>0</v>
      </c>
      <c r="T154" s="245">
        <f>_xlfn.XLOOKUP(FMP_Ranking[[#This Row],[FMP ID]],RawData[FMP_ID],RawData[REMPOP100])</f>
        <v>0</v>
      </c>
      <c r="U154">
        <f>_xlfn.XLOOKUP(FMP_Ranking[[#This Row],[FMP ID]],RawData[FMP_ID],RawData[REMCRITFAC100])</f>
        <v>0</v>
      </c>
      <c r="V154" s="245">
        <f>_xlfn.XLOOKUP(FMP_Ranking[[#This Row],[FMP ID]],RawData[FMP_ID],RawData[REMLWC100])</f>
        <v>0</v>
      </c>
      <c r="W154" s="245">
        <f>_xlfn.XLOOKUP(FMP_Ranking[[#This Row],[FMP ID]],RawData[FMP_ID],RawData[REMROADCLS])</f>
        <v>0</v>
      </c>
      <c r="X154">
        <f>_xlfn.XLOOKUP(FMP_Ranking[[#This Row],[FMP ID]],RawData[FMP_ID],RawData[REMRDLEN100])</f>
        <v>0</v>
      </c>
      <c r="Y154" s="245">
        <f>_xlfn.XLOOKUP(FMP_Ranking[[#This Row],[FMP ID]],RawData[FMP_ID],RawData[REMFRMACRE100])</f>
        <v>0</v>
      </c>
      <c r="Z154" s="255">
        <f>_xlfn.XLOOKUP(FMP_Ranking[[#This Row],[FMP ID]],RawData[FMP_ID],RawData[COSTSTRUCT])</f>
        <v>0</v>
      </c>
      <c r="AA154">
        <f>_xlfn.XLOOKUP(FMP_Ranking[[#This Row],[FMP ID]],RawData[FMP_ID],RawData[NATURE])</f>
        <v>0</v>
      </c>
      <c r="AB154" s="250">
        <f>_xlfn.XLOOKUP(FMP_Ranking[[#This Row],[FMP ID]],RawData[FMP_ID],RawData[BC_RATIO])</f>
        <v>0</v>
      </c>
      <c r="AC154">
        <f>IF(FMP_Ranking[[#This Row],[BCA Raw]]&gt;1,1,0)</f>
        <v>0</v>
      </c>
      <c r="AD154" s="250" t="str">
        <f>_xlfn.XLOOKUP(FMP_Ranking[[#This Row],[FMP ID]],RawData[FMP_ID],RawData[WATER_SUP])</f>
        <v>No</v>
      </c>
      <c r="AE154" s="257">
        <f>IF(FMP_Ranking[[#This Row],[Water Supply Raw]]="Yes",1,0)</f>
        <v>0</v>
      </c>
      <c r="AF154">
        <f>_xlfn.XLOOKUP(FMP_Ranking[[#This Row],[FMP ID]],RawData[FMP_ID],RawData[Average Flood Depth (100yr)])</f>
        <v>0.5</v>
      </c>
      <c r="AG154" s="346" t="str">
        <f>_xlfn.XLOOKUP(FMP_Ranking[[#This Row],[FMP ID]],RawData[FMP_ID],RawData[PREPROJLOS])</f>
        <v>N/A</v>
      </c>
      <c r="AH154">
        <f>_xlfn.XLOOKUP(FMP_Ranking[[#This Row],[FMP ID]],RawData[FMP_ID],RawData[Score 1])</f>
        <v>2</v>
      </c>
      <c r="AI154" s="250">
        <f>_xlfn.XLOOKUP(FMP_Ranking[[#This Row],[FMP ID]],RawData[FMP_ID],RawData[Community Population Served])</f>
        <v>11072</v>
      </c>
      <c r="AJ154">
        <f>_xlfn.XLOOKUP(FMP_Ranking[[#This Row],[FMP ID]],RawData[FMP_ID],RawData[Flood Plain Population])</f>
        <v>0</v>
      </c>
      <c r="AK154" s="346" t="str">
        <f>_xlfn.XLOOKUP(FMP_Ranking[[#This Row],[FMP ID]],RawData[FMP_ID],RawData[Severity Ranking: Community Need (% Population)])</f>
        <v>&lt;25% of project community affected</v>
      </c>
      <c r="AL154" s="252">
        <f>_xlfn.XLOOKUP(FMP_Ranking[[#This Row],[FMP ID]],RawData[FMP_ID],RawData[Score 2])</f>
        <v>1</v>
      </c>
      <c r="AM154">
        <f>_xlfn.XLOOKUP(FMP_Ranking[[#This Row],[FMP ID]],RawData[FMP_ID],RawData['# of Structures Removed from 1% Annual Chance FP])</f>
        <v>0</v>
      </c>
      <c r="AN154" t="str">
        <f>_xlfn.XLOOKUP(FMP_Ranking[[#This Row],[FMP ID]],RawData[FMP_ID],RawData[Flood Risk Reduction])</f>
        <v>Reduced risk to 0 structures in floodplain</v>
      </c>
      <c r="AO154">
        <f>_xlfn.XLOOKUP(FMP_Ranking[[#This Row],[FMP ID]],RawData[FMP_ID],RawData[[Score 3 ]])</f>
        <v>0</v>
      </c>
      <c r="AP154" s="250">
        <f>_xlfn.XLOOKUP(FMP_Ranking[[#This Row],[FMP ID]],RawData[FMP_ID],RawData['# of Structures with Reduced 1% Annual Chance Flood Risk])</f>
        <v>0</v>
      </c>
      <c r="AQ154">
        <f>_xlfn.XLOOKUP(FMP_Ranking[[#This Row],[FMP ID]],RawData[FMP_ID],RawData[Pre-Project Damage $])</f>
        <v>0</v>
      </c>
      <c r="AR154">
        <f>_xlfn.XLOOKUP(FMP_Ranking[[#This Row],[FMP ID]],RawData[FMP_ID],RawData[Post-Project Damage $])</f>
        <v>0</v>
      </c>
      <c r="AS154" t="str">
        <f>_xlfn.XLOOKUP(FMP_Ranking[[#This Row],[FMP ID]],RawData[FMP_ID],RawData[Flood Damage Reduction])</f>
        <v>Flood damage reduction &lt; 25%</v>
      </c>
      <c r="AT154" s="252">
        <f>_xlfn.XLOOKUP(FMP_Ranking[[#This Row],[FMP ID]],RawData[FMP_ID],RawData[Score 4])</f>
        <v>2</v>
      </c>
      <c r="AU154">
        <f>_xlfn.XLOOKUP(FMP_Ranking[[#This Row],[FMP ID]],RawData[FMP_ID],RawData['# of Critical Faciliites Removed from 1% Annual Chance FP])</f>
        <v>0</v>
      </c>
      <c r="AV154" t="str">
        <f>_xlfn.XLOOKUP(FMP_Ranking[[#This Row],[FMP ID]],RawData[FMP_ID],RawData[Reduction in Critical Facilities Flood Risk])</f>
        <v>Reduced risk for 0 structures in floodplain</v>
      </c>
      <c r="AW154">
        <f>_xlfn.XLOOKUP(FMP_Ranking[[#This Row],[FMP ID]],RawData[FMP_ID],RawData[Score 5])</f>
        <v>0</v>
      </c>
      <c r="AX154" s="250">
        <f>_xlfn.XLOOKUP(FMP_Ranking[[#This Row],[FMP ID]],RawData[FMP_ID],RawData[Adjusted Injurt Risk (%)])</f>
        <v>0</v>
      </c>
      <c r="AY154" t="str">
        <f>_xlfn.XLOOKUP(FMP_Ranking[[#This Row],[FMP ID]],RawData[FMP_ID],RawData[Life and Safety Ranking (Injury/Loss of Life)2])</f>
        <v>Life/injury risk percentage &lt;20%</v>
      </c>
      <c r="AZ154" s="252">
        <f>_xlfn.XLOOKUP(FMP_Ranking[[#This Row],[FMP ID]],RawData[FMP_ID],RawData[Score 6])</f>
        <v>2</v>
      </c>
      <c r="BA154">
        <f>_xlfn.XLOOKUP(FMP_Ranking[[#This Row],[FMP ID]],RawData[FMP_ID],RawData[Water Supply Benefit in Acre-Feet])</f>
        <v>0</v>
      </c>
      <c r="BB154" t="str">
        <f>_xlfn.XLOOKUP(FMP_Ranking[[#This Row],[FMP ID]],RawData[FMP_ID],RawData[SourceID])</f>
        <v>N/A</v>
      </c>
      <c r="BC154" t="str">
        <f>_xlfn.XLOOKUP(FMP_Ranking[[#This Row],[FMP ID]],RawData[FMP_ID],RawData[WMS_ID])</f>
        <v>N/A</v>
      </c>
      <c r="BD154" t="str">
        <f>_xlfn.XLOOKUP(FMP_Ranking[[#This Row],[FMP ID]],RawData[FMP_ID],RawData[Water Supply Yield Ranking])</f>
        <v>No impact on water supply</v>
      </c>
      <c r="BE154">
        <f>_xlfn.XLOOKUP(FMP_Ranking[[#This Row],[FMP ID]],RawData[FMP_ID],RawData[Score 7])</f>
        <v>0</v>
      </c>
      <c r="BF154" s="250">
        <f>_xlfn.XLOOKUP(FMP_Ranking[[#This Row],[FMP ID]],RawData[FMP_ID],RawData[SVI])</f>
        <v>0.38019999861717219</v>
      </c>
      <c r="BG154" t="str">
        <f>_xlfn.XLOOKUP(FMP_Ranking[[#This Row],[FMP ID]],RawData[FMP_ID],RawData[Social Vulnerability Ranking])</f>
        <v>SVI between 0.25-0.5 (low to moderate vulnerability)</v>
      </c>
      <c r="BH154" s="252">
        <f>_xlfn.XLOOKUP(FMP_Ranking[[#This Row],[FMP ID]],RawData[FMP_ID],RawData[Score 8])</f>
        <v>4</v>
      </c>
      <c r="BI154">
        <f>_xlfn.XLOOKUP(FMP_Ranking[[#This Row],[FMP ID]],RawData[FMP_ID],RawData[% Nature Based Solution by Cost])</f>
        <v>0</v>
      </c>
      <c r="BJ154" t="str">
        <f>_xlfn.XLOOKUP(FMP_Ranking[[#This Row],[FMP ID]],RawData[FMP_ID],RawData[Nature-Based Solutions Ranking])</f>
        <v>&lt;25% of the project cost is nature-based</v>
      </c>
      <c r="BK154">
        <f>_xlfn.XLOOKUP(FMP_Ranking[[#This Row],[FMP ID]],RawData[FMP_ID],RawData[Score 9])</f>
        <v>1</v>
      </c>
      <c r="BL154" s="250" t="str">
        <f>_xlfn.XLOOKUP(FMP_Ranking[[#This Row],[FMP ID]],RawData[FMP_ID],RawData[Multiple Benefits Description])</f>
        <v>Early warning about flooding</v>
      </c>
      <c r="BM154" t="str">
        <f>_xlfn.XLOOKUP(FMP_Ranking[[#This Row],[FMP ID]],RawData[FMP_ID],RawData[Multiple Benefit Ranking])</f>
        <v>Project delivers benefits in only 1 wider benefit category</v>
      </c>
      <c r="BN154" s="252">
        <f>_xlfn.XLOOKUP(FMP_Ranking[[#This Row],[FMP ID]],RawData[FMP_ID],RawData[Score 10])</f>
        <v>1</v>
      </c>
      <c r="BO154">
        <f>_xlfn.XLOOKUP(FMP_Ranking[[#This Row],[FMP ID]],RawData[FMP_ID],RawData[O&amp;M Cost (Annual)])</f>
        <v>2500</v>
      </c>
      <c r="BP154" t="str">
        <f>_xlfn.XLOOKUP(FMP_Ranking[[#This Row],[FMP ID]],RawData[FMP_ID],RawData[Operations and Maintenance Ranking])</f>
        <v>Project requires regular, ongoing operation and maintenance; and/or O&amp;M requirements are well defined (Regular);</v>
      </c>
      <c r="BQ154">
        <f>_xlfn.XLOOKUP(FMP_Ranking[[#This Row],[FMP ID]],RawData[FMP_ID],RawData[Score 11])</f>
        <v>7</v>
      </c>
      <c r="BR154" s="250" t="str">
        <f>_xlfn.XLOOKUP(FMP_Ranking[[#This Row],[FMP ID]],RawData[FMP_ID],RawData[Administrative, Regulatory and Other Obstacle Ranking])</f>
        <v>Project has few administrative, regulatory and implementation limitations / requirements</v>
      </c>
      <c r="BS154" s="252">
        <f>_xlfn.XLOOKUP(FMP_Ranking[[#This Row],[FMP ID]],RawData[FMP_ID],RawData[Score 12])</f>
        <v>10</v>
      </c>
      <c r="BT154" t="str">
        <f>_xlfn.XLOOKUP(FMP_Ranking[[#This Row],[FMP ID]],RawData[FMP_ID],RawData[Environmental Benefit Ranking])</f>
        <v>Project does not provide any environmental benefits</v>
      </c>
      <c r="BU154">
        <f>_xlfn.XLOOKUP(FMP_Ranking[[#This Row],[FMP ID]],RawData[FMP_ID],RawData[Score 13])</f>
        <v>0</v>
      </c>
      <c r="BV154" s="250" t="str">
        <f>_xlfn.XLOOKUP(FMP_Ranking[[#This Row],[FMP ID]],RawData[FMP_ID],RawData[Environmental Impact Ranking])</f>
        <v>Project has no adverse environmental impacts</v>
      </c>
      <c r="BW154" s="252">
        <f>_xlfn.XLOOKUP(FMP_Ranking[[#This Row],[FMP ID]],RawData[FMP_ID],RawData[Score 14])</f>
        <v>10</v>
      </c>
      <c r="BX154">
        <f>_xlfn.XLOOKUP(FMP_Ranking[[#This Row],[FMP ID]],RawData[FMP_ID],RawData[Traffic Count for LWC Project])</f>
        <v>0</v>
      </c>
      <c r="BY154" t="str">
        <f>_xlfn.XLOOKUP(FMP_Ranking[[#This Row],[FMP ID]],RawData[FMP_ID],RawData[Mobility Ranking])</f>
        <v>Project provides no change to major, minor, or emergency access routes in the project area.</v>
      </c>
      <c r="BZ154">
        <f>_xlfn.XLOOKUP(FMP_Ranking[[#This Row],[FMP ID]],RawData[FMP_ID],RawData[Score 15])</f>
        <v>0</v>
      </c>
      <c r="CA154" s="250"/>
      <c r="CB154"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54" s="263">
        <f>_xlfn.RANK.EQ(FMP_Ranking[[#This Row],[Weighted Score Based on Normalized Reported Factors]],FMP_Ranking[Weighted Score Based on Normalized Reported Factors],0)</f>
        <v>170</v>
      </c>
      <c r="CD154"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40</v>
      </c>
      <c r="CE154"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5.5</v>
      </c>
      <c r="CF154">
        <f>_xlfn.RANK.EQ(FMP_Ranking[[#This Row],[Project Details Weighted Score]],FMP_Ranking[Project Details Weighted Score],0)</f>
        <v>119</v>
      </c>
      <c r="CG154" s="262">
        <f>FMP_Ranking[[#This Row],[Project Details Weighted Score]]+FMP_Ranking[[#This Row],[Weighted Score Based on Normalized Reported Factors]]</f>
        <v>5.5</v>
      </c>
      <c r="CH154" s="245">
        <f>_xlfn.RANK.EQ(FMP_Ranking[[#This Row],[Total Score]],FMP_Ranking[Total Score],0)</f>
        <v>147</v>
      </c>
      <c r="CI154"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54" s="239"/>
      <c r="CK154" s="239"/>
      <c r="CT154"/>
    </row>
    <row r="155" spans="1:98" ht="12" customHeight="1" x14ac:dyDescent="0.25">
      <c r="A155" t="s">
        <v>1372</v>
      </c>
      <c r="B155">
        <f>_xlfn.XLOOKUP(FMP_Ranking[[#This Row],[FMP ID]],RawData[FMP_ID],RawData[RFPG_NUM])</f>
        <v>10</v>
      </c>
      <c r="C155" t="str">
        <f>_xlfn.XLOOKUP(FMP_Ranking[[#This Row],[FMP ID]],RawData[FMP_ID],RawData[FMP_NAME])</f>
        <v>Red Bud Trail - Flood Warning System</v>
      </c>
      <c r="D155" t="str">
        <f>_xlfn.XLOOKUP(FMP_Ranking[[#This Row],[FMP ID]],RawData[FMP_ID],RawData[FMP_DESCR])</f>
        <v>Install automatic warning system for Ullrich Water Treatment Plant</v>
      </c>
      <c r="E155" s="247">
        <f>_xlfn.XLOOKUP(FMP_Ranking[[#This Row],[FMP ID]],RawData[FMP_ID],RawData[FMP_COST])</f>
        <v>28000</v>
      </c>
      <c r="F155" s="344" t="str">
        <f>_xlfn.XLOOKUP(FMP_Ranking[[#This Row],[FMP ID]],RawData[FMP_ID],RawData[EMER_NEED])</f>
        <v>No</v>
      </c>
      <c r="G155" s="252">
        <f>IF(FMP_Ranking[[#This Row],[Emergency Need Raw]]="Yes",10,0)</f>
        <v>0</v>
      </c>
      <c r="H155" s="245">
        <f>_xlfn.XLOOKUP(FMP_Ranking[[#This Row],[FMP ID]],RawData[FMP_ID],RawData[STRUCT_100])</f>
        <v>0</v>
      </c>
      <c r="I155" s="245">
        <f>_xlfn.XLOOKUP(FMP_Ranking[[#This Row],[FMP ID]],RawData[FMP_ID],RawData[RES_STRUCT100])</f>
        <v>0</v>
      </c>
      <c r="J155">
        <f>_xlfn.XLOOKUP(FMP_Ranking[[#This Row],[FMP ID]],RawData[FMP_ID],RawData[POP100])</f>
        <v>0</v>
      </c>
      <c r="K155" s="245">
        <f>_xlfn.XLOOKUP(FMP_Ranking[[#This Row],[FMP ID]],RawData[FMP_ID],RawData[CRITFAC100])</f>
        <v>0</v>
      </c>
      <c r="L155">
        <f>_xlfn.XLOOKUP(FMP_Ranking[[#This Row],[FMP ID]],RawData[FMP_ID],RawData[LWC])</f>
        <v>0</v>
      </c>
      <c r="M155" s="245">
        <f>_xlfn.XLOOKUP(FMP_Ranking[[#This Row],[FMP ID]],RawData[FMP_ID],RawData[ROADCLS])</f>
        <v>0</v>
      </c>
      <c r="N155">
        <f>_xlfn.XLOOKUP(FMP_Ranking[[#This Row],[FMP ID]],RawData[FMP_ID],RawData[ROAD_MILES100])</f>
        <v>0</v>
      </c>
      <c r="O155" s="245">
        <f>_xlfn.XLOOKUP(FMP_Ranking[[#This Row],[FMP ID]],RawData[FMP_ID],RawData[FARMACRE100])</f>
        <v>0</v>
      </c>
      <c r="P155">
        <f>_xlfn.XLOOKUP(FMP_Ranking[[#This Row],[FMP ID]],RawData[FMP_ID],RawData[REDSTRUCT100])</f>
        <v>0</v>
      </c>
      <c r="Q155" s="245">
        <f>_xlfn.XLOOKUP(FMP_Ranking[[#This Row],[FMP ID]],RawData[FMP_ID],RawData[REMSTRC100])</f>
        <v>0</v>
      </c>
      <c r="R155" s="258">
        <f>IF(FMP_Ranking[[#This Row],[Structures 100 Raw]]=0,0,(IF(FMP_Ranking[[#This Row],[Removed Structures 100 Raw]]&gt;FMP_Ranking[[#This Row],[Structures 100 Raw]],100,FMP_Ranking[[#This Row],[Removed Structures 100 Raw]]/FMP_Ranking[[#This Row],[Structures 100 Raw]]*100)))</f>
        <v>0</v>
      </c>
      <c r="S155" s="245">
        <f>_xlfn.XLOOKUP(FMP_Ranking[[#This Row],[FMP ID]],RawData[FMP_ID],RawData[REMRESSTRC100])</f>
        <v>0</v>
      </c>
      <c r="T155" s="245">
        <f>_xlfn.XLOOKUP(FMP_Ranking[[#This Row],[FMP ID]],RawData[FMP_ID],RawData[REMPOP100])</f>
        <v>0</v>
      </c>
      <c r="U155">
        <f>_xlfn.XLOOKUP(FMP_Ranking[[#This Row],[FMP ID]],RawData[FMP_ID],RawData[REMCRITFAC100])</f>
        <v>0</v>
      </c>
      <c r="V155" s="245">
        <f>_xlfn.XLOOKUP(FMP_Ranking[[#This Row],[FMP ID]],RawData[FMP_ID],RawData[REMLWC100])</f>
        <v>0</v>
      </c>
      <c r="W155" s="245">
        <f>_xlfn.XLOOKUP(FMP_Ranking[[#This Row],[FMP ID]],RawData[FMP_ID],RawData[REMROADCLS])</f>
        <v>0</v>
      </c>
      <c r="X155">
        <f>_xlfn.XLOOKUP(FMP_Ranking[[#This Row],[FMP ID]],RawData[FMP_ID],RawData[REMRDLEN100])</f>
        <v>0</v>
      </c>
      <c r="Y155" s="245">
        <f>_xlfn.XLOOKUP(FMP_Ranking[[#This Row],[FMP ID]],RawData[FMP_ID],RawData[REMFRMACRE100])</f>
        <v>0</v>
      </c>
      <c r="Z155" s="255">
        <f>_xlfn.XLOOKUP(FMP_Ranking[[#This Row],[FMP ID]],RawData[FMP_ID],RawData[COSTSTRUCT])</f>
        <v>0</v>
      </c>
      <c r="AA155">
        <f>_xlfn.XLOOKUP(FMP_Ranking[[#This Row],[FMP ID]],RawData[FMP_ID],RawData[NATURE])</f>
        <v>0</v>
      </c>
      <c r="AB155" s="250">
        <f>_xlfn.XLOOKUP(FMP_Ranking[[#This Row],[FMP ID]],RawData[FMP_ID],RawData[BC_RATIO])</f>
        <v>0</v>
      </c>
      <c r="AC155">
        <f>IF(FMP_Ranking[[#This Row],[BCA Raw]]&gt;1,1,0)</f>
        <v>0</v>
      </c>
      <c r="AD155" s="250" t="str">
        <f>_xlfn.XLOOKUP(FMP_Ranking[[#This Row],[FMP ID]],RawData[FMP_ID],RawData[WATER_SUP])</f>
        <v>No</v>
      </c>
      <c r="AE155" s="257">
        <f>IF(FMP_Ranking[[#This Row],[Water Supply Raw]]="Yes",1,0)</f>
        <v>0</v>
      </c>
      <c r="AF155">
        <f>_xlfn.XLOOKUP(FMP_Ranking[[#This Row],[FMP ID]],RawData[FMP_ID],RawData[Average Flood Depth (100yr)])</f>
        <v>0.5</v>
      </c>
      <c r="AG155" s="346" t="str">
        <f>_xlfn.XLOOKUP(FMP_Ranking[[#This Row],[FMP ID]],RawData[FMP_ID],RawData[PREPROJLOS])</f>
        <v>N/A</v>
      </c>
      <c r="AH155">
        <f>_xlfn.XLOOKUP(FMP_Ranking[[#This Row],[FMP ID]],RawData[FMP_ID],RawData[Score 1])</f>
        <v>2</v>
      </c>
      <c r="AI155" s="250">
        <f>_xlfn.XLOOKUP(FMP_Ranking[[#This Row],[FMP ID]],RawData[FMP_ID],RawData[Community Population Served])</f>
        <v>3322</v>
      </c>
      <c r="AJ155">
        <f>_xlfn.XLOOKUP(FMP_Ranking[[#This Row],[FMP ID]],RawData[FMP_ID],RawData[Flood Plain Population])</f>
        <v>0</v>
      </c>
      <c r="AK155" s="346" t="str">
        <f>_xlfn.XLOOKUP(FMP_Ranking[[#This Row],[FMP ID]],RawData[FMP_ID],RawData[Severity Ranking: Community Need (% Population)])</f>
        <v>&lt;25% of project community affected</v>
      </c>
      <c r="AL155" s="252">
        <f>_xlfn.XLOOKUP(FMP_Ranking[[#This Row],[FMP ID]],RawData[FMP_ID],RawData[Score 2])</f>
        <v>1</v>
      </c>
      <c r="AM155">
        <f>_xlfn.XLOOKUP(FMP_Ranking[[#This Row],[FMP ID]],RawData[FMP_ID],RawData['# of Structures Removed from 1% Annual Chance FP])</f>
        <v>0</v>
      </c>
      <c r="AN155" t="str">
        <f>_xlfn.XLOOKUP(FMP_Ranking[[#This Row],[FMP ID]],RawData[FMP_ID],RawData[Flood Risk Reduction])</f>
        <v>Reduced risk to 0 structures in floodplain</v>
      </c>
      <c r="AO155">
        <f>_xlfn.XLOOKUP(FMP_Ranking[[#This Row],[FMP ID]],RawData[FMP_ID],RawData[[Score 3 ]])</f>
        <v>0</v>
      </c>
      <c r="AP155" s="250">
        <f>_xlfn.XLOOKUP(FMP_Ranking[[#This Row],[FMP ID]],RawData[FMP_ID],RawData['# of Structures with Reduced 1% Annual Chance Flood Risk])</f>
        <v>0</v>
      </c>
      <c r="AQ155">
        <f>_xlfn.XLOOKUP(FMP_Ranking[[#This Row],[FMP ID]],RawData[FMP_ID],RawData[Pre-Project Damage $])</f>
        <v>0</v>
      </c>
      <c r="AR155">
        <f>_xlfn.XLOOKUP(FMP_Ranking[[#This Row],[FMP ID]],RawData[FMP_ID],RawData[Post-Project Damage $])</f>
        <v>0</v>
      </c>
      <c r="AS155" t="str">
        <f>_xlfn.XLOOKUP(FMP_Ranking[[#This Row],[FMP ID]],RawData[FMP_ID],RawData[Flood Damage Reduction])</f>
        <v>Flood damage reduction &lt; 25%</v>
      </c>
      <c r="AT155" s="252">
        <f>_xlfn.XLOOKUP(FMP_Ranking[[#This Row],[FMP ID]],RawData[FMP_ID],RawData[Score 4])</f>
        <v>2</v>
      </c>
      <c r="AU155">
        <f>_xlfn.XLOOKUP(FMP_Ranking[[#This Row],[FMP ID]],RawData[FMP_ID],RawData['# of Critical Faciliites Removed from 1% Annual Chance FP])</f>
        <v>0</v>
      </c>
      <c r="AV155" t="str">
        <f>_xlfn.XLOOKUP(FMP_Ranking[[#This Row],[FMP ID]],RawData[FMP_ID],RawData[Reduction in Critical Facilities Flood Risk])</f>
        <v>Reduced risk for 0 structures in floodplain</v>
      </c>
      <c r="AW155">
        <f>_xlfn.XLOOKUP(FMP_Ranking[[#This Row],[FMP ID]],RawData[FMP_ID],RawData[Score 5])</f>
        <v>0</v>
      </c>
      <c r="AX155" s="250">
        <f>_xlfn.XLOOKUP(FMP_Ranking[[#This Row],[FMP ID]],RawData[FMP_ID],RawData[Adjusted Injurt Risk (%)])</f>
        <v>0</v>
      </c>
      <c r="AY155" t="str">
        <f>_xlfn.XLOOKUP(FMP_Ranking[[#This Row],[FMP ID]],RawData[FMP_ID],RawData[Life and Safety Ranking (Injury/Loss of Life)2])</f>
        <v>Life/injury risk percentage &lt;20%</v>
      </c>
      <c r="AZ155" s="252">
        <f>_xlfn.XLOOKUP(FMP_Ranking[[#This Row],[FMP ID]],RawData[FMP_ID],RawData[Score 6])</f>
        <v>2</v>
      </c>
      <c r="BA155">
        <f>_xlfn.XLOOKUP(FMP_Ranking[[#This Row],[FMP ID]],RawData[FMP_ID],RawData[Water Supply Benefit in Acre-Feet])</f>
        <v>0</v>
      </c>
      <c r="BB155" t="str">
        <f>_xlfn.XLOOKUP(FMP_Ranking[[#This Row],[FMP ID]],RawData[FMP_ID],RawData[SourceID])</f>
        <v>N/A</v>
      </c>
      <c r="BC155" t="str">
        <f>_xlfn.XLOOKUP(FMP_Ranking[[#This Row],[FMP ID]],RawData[FMP_ID],RawData[WMS_ID])</f>
        <v>N/A</v>
      </c>
      <c r="BD155" t="str">
        <f>_xlfn.XLOOKUP(FMP_Ranking[[#This Row],[FMP ID]],RawData[FMP_ID],RawData[Water Supply Yield Ranking])</f>
        <v>No impact on water supply</v>
      </c>
      <c r="BE155">
        <f>_xlfn.XLOOKUP(FMP_Ranking[[#This Row],[FMP ID]],RawData[FMP_ID],RawData[Score 7])</f>
        <v>0</v>
      </c>
      <c r="BF155" s="250">
        <f>_xlfn.XLOOKUP(FMP_Ranking[[#This Row],[FMP ID]],RawData[FMP_ID],RawData[SVI])</f>
        <v>0.27419999241828918</v>
      </c>
      <c r="BG155" t="str">
        <f>_xlfn.XLOOKUP(FMP_Ranking[[#This Row],[FMP ID]],RawData[FMP_ID],RawData[Social Vulnerability Ranking])</f>
        <v>SVI between 0.25-0.5 (low to moderate vulnerability)</v>
      </c>
      <c r="BH155" s="252">
        <f>_xlfn.XLOOKUP(FMP_Ranking[[#This Row],[FMP ID]],RawData[FMP_ID],RawData[Score 8])</f>
        <v>4</v>
      </c>
      <c r="BI155">
        <f>_xlfn.XLOOKUP(FMP_Ranking[[#This Row],[FMP ID]],RawData[FMP_ID],RawData[% Nature Based Solution by Cost])</f>
        <v>0</v>
      </c>
      <c r="BJ155" t="str">
        <f>_xlfn.XLOOKUP(FMP_Ranking[[#This Row],[FMP ID]],RawData[FMP_ID],RawData[Nature-Based Solutions Ranking])</f>
        <v>&lt;25% of the project cost is nature-based</v>
      </c>
      <c r="BK155">
        <f>_xlfn.XLOOKUP(FMP_Ranking[[#This Row],[FMP ID]],RawData[FMP_ID],RawData[Score 9])</f>
        <v>1</v>
      </c>
      <c r="BL155" s="250" t="str">
        <f>_xlfn.XLOOKUP(FMP_Ranking[[#This Row],[FMP ID]],RawData[FMP_ID],RawData[Multiple Benefits Description])</f>
        <v>Early warning about flooding</v>
      </c>
      <c r="BM155" t="str">
        <f>_xlfn.XLOOKUP(FMP_Ranking[[#This Row],[FMP ID]],RawData[FMP_ID],RawData[Multiple Benefit Ranking])</f>
        <v>Project delivers benefits in only 1 wider benefit category</v>
      </c>
      <c r="BN155" s="252">
        <f>_xlfn.XLOOKUP(FMP_Ranking[[#This Row],[FMP ID]],RawData[FMP_ID],RawData[Score 10])</f>
        <v>1</v>
      </c>
      <c r="BO155">
        <f>_xlfn.XLOOKUP(FMP_Ranking[[#This Row],[FMP ID]],RawData[FMP_ID],RawData[O&amp;M Cost (Annual)])</f>
        <v>2500</v>
      </c>
      <c r="BP155" t="str">
        <f>_xlfn.XLOOKUP(FMP_Ranking[[#This Row],[FMP ID]],RawData[FMP_ID],RawData[Operations and Maintenance Ranking])</f>
        <v>Project requires regular, ongoing operation and maintenance; and/or O&amp;M requirements are well defined (Regular);</v>
      </c>
      <c r="BQ155">
        <f>_xlfn.XLOOKUP(FMP_Ranking[[#This Row],[FMP ID]],RawData[FMP_ID],RawData[Score 11])</f>
        <v>7</v>
      </c>
      <c r="BR155" s="250" t="str">
        <f>_xlfn.XLOOKUP(FMP_Ranking[[#This Row],[FMP ID]],RawData[FMP_ID],RawData[Administrative, Regulatory and Other Obstacle Ranking])</f>
        <v>Project has few administrative, regulatory and implementation limitations / requirements</v>
      </c>
      <c r="BS155" s="252">
        <f>_xlfn.XLOOKUP(FMP_Ranking[[#This Row],[FMP ID]],RawData[FMP_ID],RawData[Score 12])</f>
        <v>10</v>
      </c>
      <c r="BT155" t="str">
        <f>_xlfn.XLOOKUP(FMP_Ranking[[#This Row],[FMP ID]],RawData[FMP_ID],RawData[Environmental Benefit Ranking])</f>
        <v>Project does not provide any environmental benefits</v>
      </c>
      <c r="BU155">
        <f>_xlfn.XLOOKUP(FMP_Ranking[[#This Row],[FMP ID]],RawData[FMP_ID],RawData[Score 13])</f>
        <v>0</v>
      </c>
      <c r="BV155" s="250" t="str">
        <f>_xlfn.XLOOKUP(FMP_Ranking[[#This Row],[FMP ID]],RawData[FMP_ID],RawData[Environmental Impact Ranking])</f>
        <v>Project has no adverse environmental impacts</v>
      </c>
      <c r="BW155" s="252">
        <f>_xlfn.XLOOKUP(FMP_Ranking[[#This Row],[FMP ID]],RawData[FMP_ID],RawData[Score 14])</f>
        <v>10</v>
      </c>
      <c r="BX155">
        <f>_xlfn.XLOOKUP(FMP_Ranking[[#This Row],[FMP ID]],RawData[FMP_ID],RawData[Traffic Count for LWC Project])</f>
        <v>0</v>
      </c>
      <c r="BY155" t="str">
        <f>_xlfn.XLOOKUP(FMP_Ranking[[#This Row],[FMP ID]],RawData[FMP_ID],RawData[Mobility Ranking])</f>
        <v>Project provides no change to major, minor, or emergency access routes in the project area.</v>
      </c>
      <c r="BZ155">
        <f>_xlfn.XLOOKUP(FMP_Ranking[[#This Row],[FMP ID]],RawData[FMP_ID],RawData[Score 15])</f>
        <v>0</v>
      </c>
      <c r="CA155" s="250"/>
      <c r="CB155"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55" s="263">
        <f>_xlfn.RANK.EQ(FMP_Ranking[[#This Row],[Weighted Score Based on Normalized Reported Factors]],FMP_Ranking[Weighted Score Based on Normalized Reported Factors],0)</f>
        <v>170</v>
      </c>
      <c r="CD155"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40</v>
      </c>
      <c r="CE155"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5.5</v>
      </c>
      <c r="CF155">
        <f>_xlfn.RANK.EQ(FMP_Ranking[[#This Row],[Project Details Weighted Score]],FMP_Ranking[Project Details Weighted Score],0)</f>
        <v>119</v>
      </c>
      <c r="CG155" s="262">
        <f>FMP_Ranking[[#This Row],[Project Details Weighted Score]]+FMP_Ranking[[#This Row],[Weighted Score Based on Normalized Reported Factors]]</f>
        <v>5.5</v>
      </c>
      <c r="CH155" s="245">
        <f>_xlfn.RANK.EQ(FMP_Ranking[[#This Row],[Total Score]],FMP_Ranking[Total Score],0)</f>
        <v>147</v>
      </c>
      <c r="CI155"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55" s="239"/>
      <c r="CK155" s="239"/>
      <c r="CT155"/>
    </row>
    <row r="156" spans="1:98" ht="12" customHeight="1" x14ac:dyDescent="0.25">
      <c r="A156" t="s">
        <v>2243</v>
      </c>
      <c r="B156">
        <f>_xlfn.XLOOKUP(FMP_Ranking[[#This Row],[FMP ID]],RawData[FMP_ID],RawData[RFPG_NUM])</f>
        <v>9</v>
      </c>
      <c r="C156" t="str">
        <f>_xlfn.XLOOKUP(FMP_Ranking[[#This Row],[FMP ID]],RawData[FMP_ID],RawData[FMP_NAME])</f>
        <v>Avenue P Storm Drain</v>
      </c>
      <c r="D156" t="str">
        <f>_xlfn.XLOOKUP(FMP_Ranking[[#This Row],[FMP ID]],RawData[FMP_ID],RawData[FMP_DESCR])</f>
        <v>Construct additional 8 x 8 box culverts downstream of Bryant Blvd continuing along Avenue P downstream to Chadbourne St</v>
      </c>
      <c r="E156" s="247">
        <f>_xlfn.XLOOKUP(FMP_Ranking[[#This Row],[FMP ID]],RawData[FMP_ID],RawData[FMP_COST])</f>
        <v>25000</v>
      </c>
      <c r="F156" s="344" t="str">
        <f>_xlfn.XLOOKUP(FMP_Ranking[[#This Row],[FMP ID]],RawData[FMP_ID],RawData[EMER_NEED])</f>
        <v>No</v>
      </c>
      <c r="G156" s="252">
        <f>IF(FMP_Ranking[[#This Row],[Emergency Need Raw]]="Yes",10,0)</f>
        <v>0</v>
      </c>
      <c r="H156" s="245">
        <f>_xlfn.XLOOKUP(FMP_Ranking[[#This Row],[FMP ID]],RawData[FMP_ID],RawData[STRUCT_100])</f>
        <v>4</v>
      </c>
      <c r="I156" s="245">
        <f>_xlfn.XLOOKUP(FMP_Ranking[[#This Row],[FMP ID]],RawData[FMP_ID],RawData[RES_STRUCT100])</f>
        <v>1</v>
      </c>
      <c r="J156">
        <f>_xlfn.XLOOKUP(FMP_Ranking[[#This Row],[FMP ID]],RawData[FMP_ID],RawData[POP100])</f>
        <v>61</v>
      </c>
      <c r="K156" s="245">
        <f>_xlfn.XLOOKUP(FMP_Ranking[[#This Row],[FMP ID]],RawData[FMP_ID],RawData[CRITFAC100])</f>
        <v>0</v>
      </c>
      <c r="L156">
        <f>_xlfn.XLOOKUP(FMP_Ranking[[#This Row],[FMP ID]],RawData[FMP_ID],RawData[LWC])</f>
        <v>0</v>
      </c>
      <c r="M156" s="245">
        <f>_xlfn.XLOOKUP(FMP_Ranking[[#This Row],[FMP ID]],RawData[FMP_ID],RawData[ROADCLS])</f>
        <v>0</v>
      </c>
      <c r="N156">
        <f>_xlfn.XLOOKUP(FMP_Ranking[[#This Row],[FMP ID]],RawData[FMP_ID],RawData[ROAD_MILES100])</f>
        <v>1.539792060852051</v>
      </c>
      <c r="O156" s="245">
        <f>_xlfn.XLOOKUP(FMP_Ranking[[#This Row],[FMP ID]],RawData[FMP_ID],RawData[FARMACRE100])</f>
        <v>64.475135803222656</v>
      </c>
      <c r="P156">
        <f>_xlfn.XLOOKUP(FMP_Ranking[[#This Row],[FMP ID]],RawData[FMP_ID],RawData[REDSTRUCT100])</f>
        <v>1</v>
      </c>
      <c r="Q156" s="245">
        <f>_xlfn.XLOOKUP(FMP_Ranking[[#This Row],[FMP ID]],RawData[FMP_ID],RawData[REMSTRC100])</f>
        <v>1</v>
      </c>
      <c r="R156" s="258">
        <f>IF(FMP_Ranking[[#This Row],[Structures 100 Raw]]=0,0,(IF(FMP_Ranking[[#This Row],[Removed Structures 100 Raw]]&gt;FMP_Ranking[[#This Row],[Structures 100 Raw]],100,FMP_Ranking[[#This Row],[Removed Structures 100 Raw]]/FMP_Ranking[[#This Row],[Structures 100 Raw]]*100)))</f>
        <v>25</v>
      </c>
      <c r="S156" s="245">
        <f>_xlfn.XLOOKUP(FMP_Ranking[[#This Row],[FMP ID]],RawData[FMP_ID],RawData[REMRESSTRC100])</f>
        <v>1</v>
      </c>
      <c r="T156" s="245">
        <f>_xlfn.XLOOKUP(FMP_Ranking[[#This Row],[FMP ID]],RawData[FMP_ID],RawData[REMPOP100])</f>
        <v>16</v>
      </c>
      <c r="U156">
        <f>_xlfn.XLOOKUP(FMP_Ranking[[#This Row],[FMP ID]],RawData[FMP_ID],RawData[REMCRITFAC100])</f>
        <v>0</v>
      </c>
      <c r="V156" s="245">
        <f>_xlfn.XLOOKUP(FMP_Ranking[[#This Row],[FMP ID]],RawData[FMP_ID],RawData[REMLWC100])</f>
        <v>0</v>
      </c>
      <c r="W156" s="245">
        <f>_xlfn.XLOOKUP(FMP_Ranking[[#This Row],[FMP ID]],RawData[FMP_ID],RawData[REMROADCLS])</f>
        <v>0</v>
      </c>
      <c r="X156">
        <f>_xlfn.XLOOKUP(FMP_Ranking[[#This Row],[FMP ID]],RawData[FMP_ID],RawData[REMRDLEN100])</f>
        <v>0</v>
      </c>
      <c r="Y156" s="245">
        <f>_xlfn.XLOOKUP(FMP_Ranking[[#This Row],[FMP ID]],RawData[FMP_ID],RawData[REMFRMACRE100])</f>
        <v>16.118783950805661</v>
      </c>
      <c r="Z156" s="255">
        <f>_xlfn.XLOOKUP(FMP_Ranking[[#This Row],[FMP ID]],RawData[FMP_ID],RawData[COSTSTRUCT])</f>
        <v>25000</v>
      </c>
      <c r="AA156">
        <f>_xlfn.XLOOKUP(FMP_Ranking[[#This Row],[FMP ID]],RawData[FMP_ID],RawData[NATURE])</f>
        <v>25</v>
      </c>
      <c r="AB156" s="250">
        <f>_xlfn.XLOOKUP(FMP_Ranking[[#This Row],[FMP ID]],RawData[FMP_ID],RawData[BC_RATIO])</f>
        <v>2</v>
      </c>
      <c r="AC156">
        <f>IF(FMP_Ranking[[#This Row],[BCA Raw]]&gt;1,1,0)</f>
        <v>1</v>
      </c>
      <c r="AD156" s="250" t="str">
        <f>_xlfn.XLOOKUP(FMP_Ranking[[#This Row],[FMP ID]],RawData[FMP_ID],RawData[WATER_SUP])</f>
        <v>No</v>
      </c>
      <c r="AE156" s="257">
        <f>IF(FMP_Ranking[[#This Row],[Water Supply Raw]]="Yes",1,0)</f>
        <v>0</v>
      </c>
      <c r="AF156">
        <f>_xlfn.XLOOKUP(FMP_Ranking[[#This Row],[FMP ID]],RawData[FMP_ID],RawData[Average Flood Depth (100yr)])</f>
        <v>0</v>
      </c>
      <c r="AG156" s="346" t="str">
        <f>_xlfn.XLOOKUP(FMP_Ranking[[#This Row],[FMP ID]],RawData[FMP_ID],RawData[PREPROJLOS])</f>
        <v>Unknown</v>
      </c>
      <c r="AH156">
        <f>_xlfn.XLOOKUP(FMP_Ranking[[#This Row],[FMP ID]],RawData[FMP_ID],RawData[Score 1])</f>
        <v>0</v>
      </c>
      <c r="AI156" s="250">
        <f>_xlfn.XLOOKUP(FMP_Ranking[[#This Row],[FMP ID]],RawData[FMP_ID],RawData[Community Population Served])</f>
        <v>0</v>
      </c>
      <c r="AJ156">
        <f>_xlfn.XLOOKUP(FMP_Ranking[[#This Row],[FMP ID]],RawData[FMP_ID],RawData[Flood Plain Population])</f>
        <v>0</v>
      </c>
      <c r="AK156" s="346">
        <f>_xlfn.XLOOKUP(FMP_Ranking[[#This Row],[FMP ID]],RawData[FMP_ID],RawData[Severity Ranking: Community Need (% Population)])</f>
        <v>0</v>
      </c>
      <c r="AL156" s="252">
        <f>_xlfn.XLOOKUP(FMP_Ranking[[#This Row],[FMP ID]],RawData[FMP_ID],RawData[Score 2])</f>
        <v>0</v>
      </c>
      <c r="AM156">
        <f>_xlfn.XLOOKUP(FMP_Ranking[[#This Row],[FMP ID]],RawData[FMP_ID],RawData['# of Structures Removed from 1% Annual Chance FP])</f>
        <v>0</v>
      </c>
      <c r="AN156">
        <f>_xlfn.XLOOKUP(FMP_Ranking[[#This Row],[FMP ID]],RawData[FMP_ID],RawData[Flood Risk Reduction])</f>
        <v>0</v>
      </c>
      <c r="AO156">
        <f>_xlfn.XLOOKUP(FMP_Ranking[[#This Row],[FMP ID]],RawData[FMP_ID],RawData[[Score 3 ]])</f>
        <v>0</v>
      </c>
      <c r="AP156" s="250">
        <f>_xlfn.XLOOKUP(FMP_Ranking[[#This Row],[FMP ID]],RawData[FMP_ID],RawData['# of Structures with Reduced 1% Annual Chance Flood Risk])</f>
        <v>0</v>
      </c>
      <c r="AQ156">
        <f>_xlfn.XLOOKUP(FMP_Ranking[[#This Row],[FMP ID]],RawData[FMP_ID],RawData[Pre-Project Damage $])</f>
        <v>0</v>
      </c>
      <c r="AR156">
        <f>_xlfn.XLOOKUP(FMP_Ranking[[#This Row],[FMP ID]],RawData[FMP_ID],RawData[Post-Project Damage $])</f>
        <v>0</v>
      </c>
      <c r="AS156">
        <f>_xlfn.XLOOKUP(FMP_Ranking[[#This Row],[FMP ID]],RawData[FMP_ID],RawData[Flood Damage Reduction])</f>
        <v>0</v>
      </c>
      <c r="AT156" s="252">
        <f>_xlfn.XLOOKUP(FMP_Ranking[[#This Row],[FMP ID]],RawData[FMP_ID],RawData[Score 4])</f>
        <v>0</v>
      </c>
      <c r="AU156">
        <f>_xlfn.XLOOKUP(FMP_Ranking[[#This Row],[FMP ID]],RawData[FMP_ID],RawData['# of Critical Faciliites Removed from 1% Annual Chance FP])</f>
        <v>0</v>
      </c>
      <c r="AV156">
        <f>_xlfn.XLOOKUP(FMP_Ranking[[#This Row],[FMP ID]],RawData[FMP_ID],RawData[Reduction in Critical Facilities Flood Risk])</f>
        <v>0</v>
      </c>
      <c r="AW156">
        <f>_xlfn.XLOOKUP(FMP_Ranking[[#This Row],[FMP ID]],RawData[FMP_ID],RawData[Score 5])</f>
        <v>0</v>
      </c>
      <c r="AX156" s="250">
        <f>_xlfn.XLOOKUP(FMP_Ranking[[#This Row],[FMP ID]],RawData[FMP_ID],RawData[Adjusted Injurt Risk (%)])</f>
        <v>0</v>
      </c>
      <c r="AY156">
        <f>_xlfn.XLOOKUP(FMP_Ranking[[#This Row],[FMP ID]],RawData[FMP_ID],RawData[Life and Safety Ranking (Injury/Loss of Life)2])</f>
        <v>0</v>
      </c>
      <c r="AZ156" s="252">
        <f>_xlfn.XLOOKUP(FMP_Ranking[[#This Row],[FMP ID]],RawData[FMP_ID],RawData[Score 6])</f>
        <v>0</v>
      </c>
      <c r="BA156">
        <f>_xlfn.XLOOKUP(FMP_Ranking[[#This Row],[FMP ID]],RawData[FMP_ID],RawData[Water Supply Benefit in Acre-Feet])</f>
        <v>0</v>
      </c>
      <c r="BB156">
        <f>_xlfn.XLOOKUP(FMP_Ranking[[#This Row],[FMP ID]],RawData[FMP_ID],RawData[SourceID])</f>
        <v>0</v>
      </c>
      <c r="BC156">
        <f>_xlfn.XLOOKUP(FMP_Ranking[[#This Row],[FMP ID]],RawData[FMP_ID],RawData[WMS_ID])</f>
        <v>0</v>
      </c>
      <c r="BD156">
        <f>_xlfn.XLOOKUP(FMP_Ranking[[#This Row],[FMP ID]],RawData[FMP_ID],RawData[Water Supply Yield Ranking])</f>
        <v>0</v>
      </c>
      <c r="BE156">
        <f>_xlfn.XLOOKUP(FMP_Ranking[[#This Row],[FMP ID]],RawData[FMP_ID],RawData[Score 7])</f>
        <v>0</v>
      </c>
      <c r="BF156" s="250">
        <f>_xlfn.XLOOKUP(FMP_Ranking[[#This Row],[FMP ID]],RawData[FMP_ID],RawData[SVI])</f>
        <v>0.75</v>
      </c>
      <c r="BG156">
        <f>_xlfn.XLOOKUP(FMP_Ranking[[#This Row],[FMP ID]],RawData[FMP_ID],RawData[Social Vulnerability Ranking])</f>
        <v>0</v>
      </c>
      <c r="BH156" s="252">
        <f>_xlfn.XLOOKUP(FMP_Ranking[[#This Row],[FMP ID]],RawData[FMP_ID],RawData[Score 8])</f>
        <v>0</v>
      </c>
      <c r="BI156">
        <f>_xlfn.XLOOKUP(FMP_Ranking[[#This Row],[FMP ID]],RawData[FMP_ID],RawData[% Nature Based Solution by Cost])</f>
        <v>0</v>
      </c>
      <c r="BJ156">
        <f>_xlfn.XLOOKUP(FMP_Ranking[[#This Row],[FMP ID]],RawData[FMP_ID],RawData[Nature-Based Solutions Ranking])</f>
        <v>0</v>
      </c>
      <c r="BK156">
        <f>_xlfn.XLOOKUP(FMP_Ranking[[#This Row],[FMP ID]],RawData[FMP_ID],RawData[Score 9])</f>
        <v>0</v>
      </c>
      <c r="BL156" s="250">
        <f>_xlfn.XLOOKUP(FMP_Ranking[[#This Row],[FMP ID]],RawData[FMP_ID],RawData[Multiple Benefits Description])</f>
        <v>0</v>
      </c>
      <c r="BM156">
        <f>_xlfn.XLOOKUP(FMP_Ranking[[#This Row],[FMP ID]],RawData[FMP_ID],RawData[Multiple Benefit Ranking])</f>
        <v>0</v>
      </c>
      <c r="BN156" s="252">
        <f>_xlfn.XLOOKUP(FMP_Ranking[[#This Row],[FMP ID]],RawData[FMP_ID],RawData[Score 10])</f>
        <v>0</v>
      </c>
      <c r="BO156">
        <f>_xlfn.XLOOKUP(FMP_Ranking[[#This Row],[FMP ID]],RawData[FMP_ID],RawData[O&amp;M Cost (Annual)])</f>
        <v>0</v>
      </c>
      <c r="BP156">
        <f>_xlfn.XLOOKUP(FMP_Ranking[[#This Row],[FMP ID]],RawData[FMP_ID],RawData[Operations and Maintenance Ranking])</f>
        <v>0</v>
      </c>
      <c r="BQ156">
        <f>_xlfn.XLOOKUP(FMP_Ranking[[#This Row],[FMP ID]],RawData[FMP_ID],RawData[Score 11])</f>
        <v>0</v>
      </c>
      <c r="BR156" s="250">
        <f>_xlfn.XLOOKUP(FMP_Ranking[[#This Row],[FMP ID]],RawData[FMP_ID],RawData[Administrative, Regulatory and Other Obstacle Ranking])</f>
        <v>0</v>
      </c>
      <c r="BS156" s="252">
        <f>_xlfn.XLOOKUP(FMP_Ranking[[#This Row],[FMP ID]],RawData[FMP_ID],RawData[Score 12])</f>
        <v>0</v>
      </c>
      <c r="BT156">
        <f>_xlfn.XLOOKUP(FMP_Ranking[[#This Row],[FMP ID]],RawData[FMP_ID],RawData[Environmental Benefit Ranking])</f>
        <v>0</v>
      </c>
      <c r="BU156">
        <f>_xlfn.XLOOKUP(FMP_Ranking[[#This Row],[FMP ID]],RawData[FMP_ID],RawData[Score 13])</f>
        <v>0</v>
      </c>
      <c r="BV156" s="250">
        <f>_xlfn.XLOOKUP(FMP_Ranking[[#This Row],[FMP ID]],RawData[FMP_ID],RawData[Environmental Impact Ranking])</f>
        <v>0</v>
      </c>
      <c r="BW156" s="252">
        <f>_xlfn.XLOOKUP(FMP_Ranking[[#This Row],[FMP ID]],RawData[FMP_ID],RawData[Score 14])</f>
        <v>0</v>
      </c>
      <c r="BX156">
        <f>_xlfn.XLOOKUP(FMP_Ranking[[#This Row],[FMP ID]],RawData[FMP_ID],RawData[Traffic Count for LWC Project])</f>
        <v>0</v>
      </c>
      <c r="BY156">
        <f>_xlfn.XLOOKUP(FMP_Ranking[[#This Row],[FMP ID]],RawData[FMP_ID],RawData[Mobility Ranking])</f>
        <v>0</v>
      </c>
      <c r="BZ156">
        <f>_xlfn.XLOOKUP(FMP_Ranking[[#This Row],[FMP ID]],RawData[FMP_ID],RawData[Score 15])</f>
        <v>0</v>
      </c>
      <c r="CA156" s="250"/>
      <c r="CB156"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5.4600342009629843</v>
      </c>
      <c r="CC156" s="263">
        <f>_xlfn.RANK.EQ(FMP_Ranking[[#This Row],[Weighted Score Based on Normalized Reported Factors]],FMP_Ranking[Weighted Score Based on Normalized Reported Factors],0)</f>
        <v>67</v>
      </c>
      <c r="CD156"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56"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56">
        <f>_xlfn.RANK.EQ(FMP_Ranking[[#This Row],[Project Details Weighted Score]],FMP_Ranking[Project Details Weighted Score],0)</f>
        <v>164</v>
      </c>
      <c r="CG156" s="262">
        <f>FMP_Ranking[[#This Row],[Project Details Weighted Score]]+FMP_Ranking[[#This Row],[Weighted Score Based on Normalized Reported Factors]]</f>
        <v>5.4600342009629843</v>
      </c>
      <c r="CH156" s="245">
        <f>_xlfn.RANK.EQ(FMP_Ranking[[#This Row],[Total Score]],FMP_Ranking[Total Score],0)</f>
        <v>150</v>
      </c>
      <c r="CI156"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5.4600342009629843</v>
      </c>
      <c r="CJ156" s="239"/>
      <c r="CK156" s="239"/>
      <c r="CT156"/>
    </row>
    <row r="157" spans="1:98" ht="12" customHeight="1" x14ac:dyDescent="0.25">
      <c r="A157" t="s">
        <v>1415</v>
      </c>
      <c r="B157">
        <f>_xlfn.XLOOKUP(FMP_Ranking[[#This Row],[FMP ID]],RawData[FMP_ID],RawData[RFPG_NUM])</f>
        <v>10</v>
      </c>
      <c r="C157" t="str">
        <f>_xlfn.XLOOKUP(FMP_Ranking[[#This Row],[FMP ID]],RawData[FMP_ID],RawData[FMP_NAME])</f>
        <v>City of Ganado Sewer Lift Station Backup Generator</v>
      </c>
      <c r="D157" t="str">
        <f>_xlfn.XLOOKUP(FMP_Ranking[[#This Row],[FMP ID]],RawData[FMP_ID],RawData[FMP_DESCR])</f>
        <v>Emergency generators for sewer lift stations</v>
      </c>
      <c r="E157" s="247">
        <f>_xlfn.XLOOKUP(FMP_Ranking[[#This Row],[FMP ID]],RawData[FMP_ID],RawData[FMP_COST])</f>
        <v>89000</v>
      </c>
      <c r="F157" s="344" t="str">
        <f>_xlfn.XLOOKUP(FMP_Ranking[[#This Row],[FMP ID]],RawData[FMP_ID],RawData[EMER_NEED])</f>
        <v>No</v>
      </c>
      <c r="G157" s="252">
        <f>IF(FMP_Ranking[[#This Row],[Emergency Need Raw]]="Yes",10,0)</f>
        <v>0</v>
      </c>
      <c r="H157" s="245">
        <f>_xlfn.XLOOKUP(FMP_Ranking[[#This Row],[FMP ID]],RawData[FMP_ID],RawData[STRUCT_100])</f>
        <v>28</v>
      </c>
      <c r="I157" s="245">
        <f>_xlfn.XLOOKUP(FMP_Ranking[[#This Row],[FMP ID]],RawData[FMP_ID],RawData[RES_STRUCT100])</f>
        <v>17</v>
      </c>
      <c r="J157">
        <f>_xlfn.XLOOKUP(FMP_Ranking[[#This Row],[FMP ID]],RawData[FMP_ID],RawData[POP100])</f>
        <v>77</v>
      </c>
      <c r="K157" s="245">
        <f>_xlfn.XLOOKUP(FMP_Ranking[[#This Row],[FMP ID]],RawData[FMP_ID],RawData[CRITFAC100])</f>
        <v>0</v>
      </c>
      <c r="L157">
        <f>_xlfn.XLOOKUP(FMP_Ranking[[#This Row],[FMP ID]],RawData[FMP_ID],RawData[LWC])</f>
        <v>0</v>
      </c>
      <c r="M157" s="245">
        <f>_xlfn.XLOOKUP(FMP_Ranking[[#This Row],[FMP ID]],RawData[FMP_ID],RawData[ROADCLS])</f>
        <v>0</v>
      </c>
      <c r="N157">
        <f>_xlfn.XLOOKUP(FMP_Ranking[[#This Row],[FMP ID]],RawData[FMP_ID],RawData[ROAD_MILES100])</f>
        <v>0.42465221881866461</v>
      </c>
      <c r="O157" s="245">
        <f>_xlfn.XLOOKUP(FMP_Ranking[[#This Row],[FMP ID]],RawData[FMP_ID],RawData[FARMACRE100])</f>
        <v>27.728059768676761</v>
      </c>
      <c r="P157">
        <f>_xlfn.XLOOKUP(FMP_Ranking[[#This Row],[FMP ID]],RawData[FMP_ID],RawData[REDSTRUCT100])</f>
        <v>0</v>
      </c>
      <c r="Q157" s="245">
        <f>_xlfn.XLOOKUP(FMP_Ranking[[#This Row],[FMP ID]],RawData[FMP_ID],RawData[REMSTRC100])</f>
        <v>0</v>
      </c>
      <c r="R157" s="258">
        <f>IF(FMP_Ranking[[#This Row],[Structures 100 Raw]]=0,0,(IF(FMP_Ranking[[#This Row],[Removed Structures 100 Raw]]&gt;FMP_Ranking[[#This Row],[Structures 100 Raw]],100,FMP_Ranking[[#This Row],[Removed Structures 100 Raw]]/FMP_Ranking[[#This Row],[Structures 100 Raw]]*100)))</f>
        <v>0</v>
      </c>
      <c r="S157" s="245">
        <f>_xlfn.XLOOKUP(FMP_Ranking[[#This Row],[FMP ID]],RawData[FMP_ID],RawData[REMRESSTRC100])</f>
        <v>0</v>
      </c>
      <c r="T157" s="245">
        <f>_xlfn.XLOOKUP(FMP_Ranking[[#This Row],[FMP ID]],RawData[FMP_ID],RawData[REMPOP100])</f>
        <v>0</v>
      </c>
      <c r="U157">
        <f>_xlfn.XLOOKUP(FMP_Ranking[[#This Row],[FMP ID]],RawData[FMP_ID],RawData[REMCRITFAC100])</f>
        <v>0</v>
      </c>
      <c r="V157" s="245">
        <f>_xlfn.XLOOKUP(FMP_Ranking[[#This Row],[FMP ID]],RawData[FMP_ID],RawData[REMLWC100])</f>
        <v>0</v>
      </c>
      <c r="W157" s="245">
        <f>_xlfn.XLOOKUP(FMP_Ranking[[#This Row],[FMP ID]],RawData[FMP_ID],RawData[REMROADCLS])</f>
        <v>0</v>
      </c>
      <c r="X157">
        <f>_xlfn.XLOOKUP(FMP_Ranking[[#This Row],[FMP ID]],RawData[FMP_ID],RawData[REMRDLEN100])</f>
        <v>0</v>
      </c>
      <c r="Y157" s="245">
        <f>_xlfn.XLOOKUP(FMP_Ranking[[#This Row],[FMP ID]],RawData[FMP_ID],RawData[REMFRMACRE100])</f>
        <v>0</v>
      </c>
      <c r="Z157" s="255">
        <f>_xlfn.XLOOKUP(FMP_Ranking[[#This Row],[FMP ID]],RawData[FMP_ID],RawData[COSTSTRUCT])</f>
        <v>0</v>
      </c>
      <c r="AA157">
        <f>_xlfn.XLOOKUP(FMP_Ranking[[#This Row],[FMP ID]],RawData[FMP_ID],RawData[NATURE])</f>
        <v>0</v>
      </c>
      <c r="AB157" s="250">
        <f>_xlfn.XLOOKUP(FMP_Ranking[[#This Row],[FMP ID]],RawData[FMP_ID],RawData[BC_RATIO])</f>
        <v>0</v>
      </c>
      <c r="AC157">
        <f>IF(FMP_Ranking[[#This Row],[BCA Raw]]&gt;1,1,0)</f>
        <v>0</v>
      </c>
      <c r="AD157" s="250" t="str">
        <f>_xlfn.XLOOKUP(FMP_Ranking[[#This Row],[FMP ID]],RawData[FMP_ID],RawData[WATER_SUP])</f>
        <v>No</v>
      </c>
      <c r="AE157" s="257">
        <f>IF(FMP_Ranking[[#This Row],[Water Supply Raw]]="Yes",1,0)</f>
        <v>0</v>
      </c>
      <c r="AF157">
        <f>_xlfn.XLOOKUP(FMP_Ranking[[#This Row],[FMP ID]],RawData[FMP_ID],RawData[Average Flood Depth (100yr)])</f>
        <v>0.5</v>
      </c>
      <c r="AG157" s="346" t="str">
        <f>_xlfn.XLOOKUP(FMP_Ranking[[#This Row],[FMP ID]],RawData[FMP_ID],RawData[PREPROJLOS])</f>
        <v>N/A</v>
      </c>
      <c r="AH157">
        <f>_xlfn.XLOOKUP(FMP_Ranking[[#This Row],[FMP ID]],RawData[FMP_ID],RawData[Score 1])</f>
        <v>2</v>
      </c>
      <c r="AI157" s="250">
        <f>_xlfn.XLOOKUP(FMP_Ranking[[#This Row],[FMP ID]],RawData[FMP_ID],RawData[Community Population Served])</f>
        <v>1982</v>
      </c>
      <c r="AJ157">
        <f>_xlfn.XLOOKUP(FMP_Ranking[[#This Row],[FMP ID]],RawData[FMP_ID],RawData[Flood Plain Population])</f>
        <v>59</v>
      </c>
      <c r="AK157" s="346" t="str">
        <f>_xlfn.XLOOKUP(FMP_Ranking[[#This Row],[FMP ID]],RawData[FMP_ID],RawData[Severity Ranking: Community Need (% Population)])</f>
        <v>&lt;25% of project community affected</v>
      </c>
      <c r="AL157" s="252">
        <f>_xlfn.XLOOKUP(FMP_Ranking[[#This Row],[FMP ID]],RawData[FMP_ID],RawData[Score 2])</f>
        <v>1</v>
      </c>
      <c r="AM157">
        <f>_xlfn.XLOOKUP(FMP_Ranking[[#This Row],[FMP ID]],RawData[FMP_ID],RawData['# of Structures Removed from 1% Annual Chance FP])</f>
        <v>0</v>
      </c>
      <c r="AN157" t="str">
        <f>_xlfn.XLOOKUP(FMP_Ranking[[#This Row],[FMP ID]],RawData[FMP_ID],RawData[Flood Risk Reduction])</f>
        <v>Reduced risk to 0 structures in floodplain</v>
      </c>
      <c r="AO157">
        <f>_xlfn.XLOOKUP(FMP_Ranking[[#This Row],[FMP ID]],RawData[FMP_ID],RawData[[Score 3 ]])</f>
        <v>0</v>
      </c>
      <c r="AP157" s="250">
        <f>_xlfn.XLOOKUP(FMP_Ranking[[#This Row],[FMP ID]],RawData[FMP_ID],RawData['# of Structures with Reduced 1% Annual Chance Flood Risk])</f>
        <v>0</v>
      </c>
      <c r="AQ157">
        <f>_xlfn.XLOOKUP(FMP_Ranking[[#This Row],[FMP ID]],RawData[FMP_ID],RawData[Pre-Project Damage $])</f>
        <v>0</v>
      </c>
      <c r="AR157">
        <f>_xlfn.XLOOKUP(FMP_Ranking[[#This Row],[FMP ID]],RawData[FMP_ID],RawData[Post-Project Damage $])</f>
        <v>0</v>
      </c>
      <c r="AS157" t="str">
        <f>_xlfn.XLOOKUP(FMP_Ranking[[#This Row],[FMP ID]],RawData[FMP_ID],RawData[Flood Damage Reduction])</f>
        <v>Flood damage reduction &lt; 25%</v>
      </c>
      <c r="AT157" s="252">
        <f>_xlfn.XLOOKUP(FMP_Ranking[[#This Row],[FMP ID]],RawData[FMP_ID],RawData[Score 4])</f>
        <v>2</v>
      </c>
      <c r="AU157">
        <f>_xlfn.XLOOKUP(FMP_Ranking[[#This Row],[FMP ID]],RawData[FMP_ID],RawData['# of Critical Faciliites Removed from 1% Annual Chance FP])</f>
        <v>0</v>
      </c>
      <c r="AV157" t="str">
        <f>_xlfn.XLOOKUP(FMP_Ranking[[#This Row],[FMP ID]],RawData[FMP_ID],RawData[Reduction in Critical Facilities Flood Risk])</f>
        <v>Reduced risk for 0 structures in floodplain</v>
      </c>
      <c r="AW157">
        <f>_xlfn.XLOOKUP(FMP_Ranking[[#This Row],[FMP ID]],RawData[FMP_ID],RawData[Score 5])</f>
        <v>0</v>
      </c>
      <c r="AX157" s="250">
        <f>_xlfn.XLOOKUP(FMP_Ranking[[#This Row],[FMP ID]],RawData[FMP_ID],RawData[Adjusted Injurt Risk (%)])</f>
        <v>0</v>
      </c>
      <c r="AY157">
        <f>_xlfn.XLOOKUP(FMP_Ranking[[#This Row],[FMP ID]],RawData[FMP_ID],RawData[Life and Safety Ranking (Injury/Loss of Life)2])</f>
        <v>0</v>
      </c>
      <c r="AZ157" s="252">
        <f>_xlfn.XLOOKUP(FMP_Ranking[[#This Row],[FMP ID]],RawData[FMP_ID],RawData[Score 6])</f>
        <v>0</v>
      </c>
      <c r="BA157">
        <f>_xlfn.XLOOKUP(FMP_Ranking[[#This Row],[FMP ID]],RawData[FMP_ID],RawData[Water Supply Benefit in Acre-Feet])</f>
        <v>0</v>
      </c>
      <c r="BB157" t="str">
        <f>_xlfn.XLOOKUP(FMP_Ranking[[#This Row],[FMP ID]],RawData[FMP_ID],RawData[SourceID])</f>
        <v>N/A</v>
      </c>
      <c r="BC157" t="str">
        <f>_xlfn.XLOOKUP(FMP_Ranking[[#This Row],[FMP ID]],RawData[FMP_ID],RawData[WMS_ID])</f>
        <v>N/A</v>
      </c>
      <c r="BD157" t="str">
        <f>_xlfn.XLOOKUP(FMP_Ranking[[#This Row],[FMP ID]],RawData[FMP_ID],RawData[Water Supply Yield Ranking])</f>
        <v>No impact on water supply</v>
      </c>
      <c r="BE157">
        <f>_xlfn.XLOOKUP(FMP_Ranking[[#This Row],[FMP ID]],RawData[FMP_ID],RawData[Score 7])</f>
        <v>0</v>
      </c>
      <c r="BF157" s="250">
        <f>_xlfn.XLOOKUP(FMP_Ranking[[#This Row],[FMP ID]],RawData[FMP_ID],RawData[SVI])</f>
        <v>0.51249998807907104</v>
      </c>
      <c r="BG157" t="str">
        <f>_xlfn.XLOOKUP(FMP_Ranking[[#This Row],[FMP ID]],RawData[FMP_ID],RawData[Social Vulnerability Ranking])</f>
        <v>SVI between 0.5-0.75 (moderate to high vulnerability)</v>
      </c>
      <c r="BH157" s="252">
        <f>_xlfn.XLOOKUP(FMP_Ranking[[#This Row],[FMP ID]],RawData[FMP_ID],RawData[Score 8])</f>
        <v>7</v>
      </c>
      <c r="BI157">
        <f>_xlfn.XLOOKUP(FMP_Ranking[[#This Row],[FMP ID]],RawData[FMP_ID],RawData[% Nature Based Solution by Cost])</f>
        <v>0</v>
      </c>
      <c r="BJ157" t="str">
        <f>_xlfn.XLOOKUP(FMP_Ranking[[#This Row],[FMP ID]],RawData[FMP_ID],RawData[Nature-Based Solutions Ranking])</f>
        <v>&lt;25% of the project cost is nature-based</v>
      </c>
      <c r="BK157">
        <f>_xlfn.XLOOKUP(FMP_Ranking[[#This Row],[FMP ID]],RawData[FMP_ID],RawData[Score 9])</f>
        <v>1</v>
      </c>
      <c r="BL157" s="250" t="str">
        <f>_xlfn.XLOOKUP(FMP_Ranking[[#This Row],[FMP ID]],RawData[FMP_ID],RawData[Multiple Benefits Description])</f>
        <v>Preserved function of critical facility during flood</v>
      </c>
      <c r="BM157" t="str">
        <f>_xlfn.XLOOKUP(FMP_Ranking[[#This Row],[FMP ID]],RawData[FMP_ID],RawData[Multiple Benefit Ranking])</f>
        <v>Project delivers benefits in only 1 wider benefit category</v>
      </c>
      <c r="BN157" s="252">
        <f>_xlfn.XLOOKUP(FMP_Ranking[[#This Row],[FMP ID]],RawData[FMP_ID],RawData[Score 10])</f>
        <v>1</v>
      </c>
      <c r="BO157">
        <f>_xlfn.XLOOKUP(FMP_Ranking[[#This Row],[FMP ID]],RawData[FMP_ID],RawData[O&amp;M Cost (Annual)])</f>
        <v>2000</v>
      </c>
      <c r="BP157" t="str">
        <f>_xlfn.XLOOKUP(FMP_Ranking[[#This Row],[FMP ID]],RawData[FMP_ID],RawData[Operations and Maintenance Ranking])</f>
        <v>Project requires regular, ongoing operation and maintenance; and/or O&amp;M requirements are well defined (Regular);</v>
      </c>
      <c r="BQ157">
        <f>_xlfn.XLOOKUP(FMP_Ranking[[#This Row],[FMP ID]],RawData[FMP_ID],RawData[Score 11])</f>
        <v>7</v>
      </c>
      <c r="BR157" s="250" t="str">
        <f>_xlfn.XLOOKUP(FMP_Ranking[[#This Row],[FMP ID]],RawData[FMP_ID],RawData[Administrative, Regulatory and Other Obstacle Ranking])</f>
        <v>Project has few administrative, regulatory and implementation limitations / requirements</v>
      </c>
      <c r="BS157" s="252">
        <f>_xlfn.XLOOKUP(FMP_Ranking[[#This Row],[FMP ID]],RawData[FMP_ID],RawData[Score 12])</f>
        <v>10</v>
      </c>
      <c r="BT157" t="str">
        <f>_xlfn.XLOOKUP(FMP_Ranking[[#This Row],[FMP ID]],RawData[FMP_ID],RawData[Environmental Benefit Ranking])</f>
        <v>Project does not provide any environmental benefits</v>
      </c>
      <c r="BU157">
        <f>_xlfn.XLOOKUP(FMP_Ranking[[#This Row],[FMP ID]],RawData[FMP_ID],RawData[Score 13])</f>
        <v>0</v>
      </c>
      <c r="BV157" s="250" t="str">
        <f>_xlfn.XLOOKUP(FMP_Ranking[[#This Row],[FMP ID]],RawData[FMP_ID],RawData[Environmental Impact Ranking])</f>
        <v>Project has no adverse environmental impacts</v>
      </c>
      <c r="BW157" s="252">
        <f>_xlfn.XLOOKUP(FMP_Ranking[[#This Row],[FMP ID]],RawData[FMP_ID],RawData[Score 14])</f>
        <v>10</v>
      </c>
      <c r="BX157">
        <f>_xlfn.XLOOKUP(FMP_Ranking[[#This Row],[FMP ID]],RawData[FMP_ID],RawData[Traffic Count for LWC Project])</f>
        <v>0</v>
      </c>
      <c r="BY157" t="str">
        <f>_xlfn.XLOOKUP(FMP_Ranking[[#This Row],[FMP ID]],RawData[FMP_ID],RawData[Mobility Ranking])</f>
        <v>Project provides no change to major, minor, or emergency access routes in the project area.</v>
      </c>
      <c r="BZ157">
        <f>_xlfn.XLOOKUP(FMP_Ranking[[#This Row],[FMP ID]],RawData[FMP_ID],RawData[Score 15])</f>
        <v>0</v>
      </c>
      <c r="CA157" s="250"/>
      <c r="CB157"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57" s="263">
        <f>_xlfn.RANK.EQ(FMP_Ranking[[#This Row],[Weighted Score Based on Normalized Reported Factors]],FMP_Ranking[Weighted Score Based on Normalized Reported Factors],0)</f>
        <v>170</v>
      </c>
      <c r="CD15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41</v>
      </c>
      <c r="CE157"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5.2500000000000018</v>
      </c>
      <c r="CF157">
        <f>_xlfn.RANK.EQ(FMP_Ranking[[#This Row],[Project Details Weighted Score]],FMP_Ranking[Project Details Weighted Score],0)</f>
        <v>123</v>
      </c>
      <c r="CG157" s="262">
        <f>FMP_Ranking[[#This Row],[Project Details Weighted Score]]+FMP_Ranking[[#This Row],[Weighted Score Based on Normalized Reported Factors]]</f>
        <v>5.2500000000000018</v>
      </c>
      <c r="CH157" s="245">
        <f>_xlfn.RANK.EQ(FMP_Ranking[[#This Row],[Total Score]],FMP_Ranking[Total Score],0)</f>
        <v>151</v>
      </c>
      <c r="CI15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57" s="239"/>
      <c r="CK157" s="239"/>
      <c r="CT157"/>
    </row>
    <row r="158" spans="1:98" ht="12" customHeight="1" x14ac:dyDescent="0.25">
      <c r="A158" t="s">
        <v>1426</v>
      </c>
      <c r="B158">
        <f>_xlfn.XLOOKUP(FMP_Ranking[[#This Row],[FMP ID]],RawData[FMP_ID],RawData[RFPG_NUM])</f>
        <v>10</v>
      </c>
      <c r="C158" t="str">
        <f>_xlfn.XLOOKUP(FMP_Ranking[[#This Row],[FMP ID]],RawData[FMP_ID],RawData[FMP_NAME])</f>
        <v>City of Edna Hospital Backup Generator</v>
      </c>
      <c r="D158" t="str">
        <f>_xlfn.XLOOKUP(FMP_Ranking[[#This Row],[FMP ID]],RawData[FMP_ID],RawData[FMP_DESCR])</f>
        <v>Purchase permanent back-up generator for hospital</v>
      </c>
      <c r="E158" s="247">
        <f>_xlfn.XLOOKUP(FMP_Ranking[[#This Row],[FMP ID]],RawData[FMP_ID],RawData[FMP_COST])</f>
        <v>500000</v>
      </c>
      <c r="F158" s="344" t="str">
        <f>_xlfn.XLOOKUP(FMP_Ranking[[#This Row],[FMP ID]],RawData[FMP_ID],RawData[EMER_NEED])</f>
        <v>No</v>
      </c>
      <c r="G158" s="252">
        <f>IF(FMP_Ranking[[#This Row],[Emergency Need Raw]]="Yes",10,0)</f>
        <v>0</v>
      </c>
      <c r="H158" s="245">
        <f>_xlfn.XLOOKUP(FMP_Ranking[[#This Row],[FMP ID]],RawData[FMP_ID],RawData[STRUCT_100])</f>
        <v>3</v>
      </c>
      <c r="I158" s="245">
        <f>_xlfn.XLOOKUP(FMP_Ranking[[#This Row],[FMP ID]],RawData[FMP_ID],RawData[RES_STRUCT100])</f>
        <v>0</v>
      </c>
      <c r="J158">
        <f>_xlfn.XLOOKUP(FMP_Ranking[[#This Row],[FMP ID]],RawData[FMP_ID],RawData[POP100])</f>
        <v>5</v>
      </c>
      <c r="K158" s="245">
        <f>_xlfn.XLOOKUP(FMP_Ranking[[#This Row],[FMP ID]],RawData[FMP_ID],RawData[CRITFAC100])</f>
        <v>0</v>
      </c>
      <c r="L158">
        <f>_xlfn.XLOOKUP(FMP_Ranking[[#This Row],[FMP ID]],RawData[FMP_ID],RawData[LWC])</f>
        <v>0</v>
      </c>
      <c r="M158" s="245">
        <f>_xlfn.XLOOKUP(FMP_Ranking[[#This Row],[FMP ID]],RawData[FMP_ID],RawData[ROADCLS])</f>
        <v>0</v>
      </c>
      <c r="N158">
        <f>_xlfn.XLOOKUP(FMP_Ranking[[#This Row],[FMP ID]],RawData[FMP_ID],RawData[ROAD_MILES100])</f>
        <v>0</v>
      </c>
      <c r="O158" s="245">
        <f>_xlfn.XLOOKUP(FMP_Ranking[[#This Row],[FMP ID]],RawData[FMP_ID],RawData[FARMACRE100])</f>
        <v>0</v>
      </c>
      <c r="P158">
        <f>_xlfn.XLOOKUP(FMP_Ranking[[#This Row],[FMP ID]],RawData[FMP_ID],RawData[REDSTRUCT100])</f>
        <v>0</v>
      </c>
      <c r="Q158" s="245">
        <f>_xlfn.XLOOKUP(FMP_Ranking[[#This Row],[FMP ID]],RawData[FMP_ID],RawData[REMSTRC100])</f>
        <v>0</v>
      </c>
      <c r="R158" s="258">
        <f>IF(FMP_Ranking[[#This Row],[Structures 100 Raw]]=0,0,(IF(FMP_Ranking[[#This Row],[Removed Structures 100 Raw]]&gt;FMP_Ranking[[#This Row],[Structures 100 Raw]],100,FMP_Ranking[[#This Row],[Removed Structures 100 Raw]]/FMP_Ranking[[#This Row],[Structures 100 Raw]]*100)))</f>
        <v>0</v>
      </c>
      <c r="S158" s="245">
        <f>_xlfn.XLOOKUP(FMP_Ranking[[#This Row],[FMP ID]],RawData[FMP_ID],RawData[REMRESSTRC100])</f>
        <v>0</v>
      </c>
      <c r="T158" s="245">
        <f>_xlfn.XLOOKUP(FMP_Ranking[[#This Row],[FMP ID]],RawData[FMP_ID],RawData[REMPOP100])</f>
        <v>0</v>
      </c>
      <c r="U158">
        <f>_xlfn.XLOOKUP(FMP_Ranking[[#This Row],[FMP ID]],RawData[FMP_ID],RawData[REMCRITFAC100])</f>
        <v>0</v>
      </c>
      <c r="V158" s="245">
        <f>_xlfn.XLOOKUP(FMP_Ranking[[#This Row],[FMP ID]],RawData[FMP_ID],RawData[REMLWC100])</f>
        <v>0</v>
      </c>
      <c r="W158" s="245">
        <f>_xlfn.XLOOKUP(FMP_Ranking[[#This Row],[FMP ID]],RawData[FMP_ID],RawData[REMROADCLS])</f>
        <v>0</v>
      </c>
      <c r="X158">
        <f>_xlfn.XLOOKUP(FMP_Ranking[[#This Row],[FMP ID]],RawData[FMP_ID],RawData[REMRDLEN100])</f>
        <v>0</v>
      </c>
      <c r="Y158" s="245">
        <f>_xlfn.XLOOKUP(FMP_Ranking[[#This Row],[FMP ID]],RawData[FMP_ID],RawData[REMFRMACRE100])</f>
        <v>0</v>
      </c>
      <c r="Z158" s="255">
        <f>_xlfn.XLOOKUP(FMP_Ranking[[#This Row],[FMP ID]],RawData[FMP_ID],RawData[COSTSTRUCT])</f>
        <v>0</v>
      </c>
      <c r="AA158">
        <f>_xlfn.XLOOKUP(FMP_Ranking[[#This Row],[FMP ID]],RawData[FMP_ID],RawData[NATURE])</f>
        <v>0</v>
      </c>
      <c r="AB158" s="250">
        <f>_xlfn.XLOOKUP(FMP_Ranking[[#This Row],[FMP ID]],RawData[FMP_ID],RawData[BC_RATIO])</f>
        <v>0</v>
      </c>
      <c r="AC158">
        <f>IF(FMP_Ranking[[#This Row],[BCA Raw]]&gt;1,1,0)</f>
        <v>0</v>
      </c>
      <c r="AD158" s="250" t="str">
        <f>_xlfn.XLOOKUP(FMP_Ranking[[#This Row],[FMP ID]],RawData[FMP_ID],RawData[WATER_SUP])</f>
        <v>No</v>
      </c>
      <c r="AE158" s="257">
        <f>IF(FMP_Ranking[[#This Row],[Water Supply Raw]]="Yes",1,0)</f>
        <v>0</v>
      </c>
      <c r="AF158">
        <f>_xlfn.XLOOKUP(FMP_Ranking[[#This Row],[FMP ID]],RawData[FMP_ID],RawData[Average Flood Depth (100yr)])</f>
        <v>0.5</v>
      </c>
      <c r="AG158" s="346" t="str">
        <f>_xlfn.XLOOKUP(FMP_Ranking[[#This Row],[FMP ID]],RawData[FMP_ID],RawData[PREPROJLOS])</f>
        <v>N/A</v>
      </c>
      <c r="AH158">
        <f>_xlfn.XLOOKUP(FMP_Ranking[[#This Row],[FMP ID]],RawData[FMP_ID],RawData[Score 1])</f>
        <v>2</v>
      </c>
      <c r="AI158" s="250">
        <f>_xlfn.XLOOKUP(FMP_Ranking[[#This Row],[FMP ID]],RawData[FMP_ID],RawData[Community Population Served])</f>
        <v>5944</v>
      </c>
      <c r="AJ158">
        <f>_xlfn.XLOOKUP(FMP_Ranking[[#This Row],[FMP ID]],RawData[FMP_ID],RawData[Flood Plain Population])</f>
        <v>5</v>
      </c>
      <c r="AK158" s="346" t="str">
        <f>_xlfn.XLOOKUP(FMP_Ranking[[#This Row],[FMP ID]],RawData[FMP_ID],RawData[Severity Ranking: Community Need (% Population)])</f>
        <v>&lt;25% of project community affected</v>
      </c>
      <c r="AL158" s="252">
        <f>_xlfn.XLOOKUP(FMP_Ranking[[#This Row],[FMP ID]],RawData[FMP_ID],RawData[Score 2])</f>
        <v>1</v>
      </c>
      <c r="AM158">
        <f>_xlfn.XLOOKUP(FMP_Ranking[[#This Row],[FMP ID]],RawData[FMP_ID],RawData['# of Structures Removed from 1% Annual Chance FP])</f>
        <v>0</v>
      </c>
      <c r="AN158" t="str">
        <f>_xlfn.XLOOKUP(FMP_Ranking[[#This Row],[FMP ID]],RawData[FMP_ID],RawData[Flood Risk Reduction])</f>
        <v>Reduced risk to 0 structures in floodplain</v>
      </c>
      <c r="AO158">
        <f>_xlfn.XLOOKUP(FMP_Ranking[[#This Row],[FMP ID]],RawData[FMP_ID],RawData[[Score 3 ]])</f>
        <v>0</v>
      </c>
      <c r="AP158" s="250">
        <f>_xlfn.XLOOKUP(FMP_Ranking[[#This Row],[FMP ID]],RawData[FMP_ID],RawData['# of Structures with Reduced 1% Annual Chance Flood Risk])</f>
        <v>0</v>
      </c>
      <c r="AQ158">
        <f>_xlfn.XLOOKUP(FMP_Ranking[[#This Row],[FMP ID]],RawData[FMP_ID],RawData[Pre-Project Damage $])</f>
        <v>0</v>
      </c>
      <c r="AR158">
        <f>_xlfn.XLOOKUP(FMP_Ranking[[#This Row],[FMP ID]],RawData[FMP_ID],RawData[Post-Project Damage $])</f>
        <v>0</v>
      </c>
      <c r="AS158" t="str">
        <f>_xlfn.XLOOKUP(FMP_Ranking[[#This Row],[FMP ID]],RawData[FMP_ID],RawData[Flood Damage Reduction])</f>
        <v>Flood damage reduction &lt; 25%</v>
      </c>
      <c r="AT158" s="252">
        <f>_xlfn.XLOOKUP(FMP_Ranking[[#This Row],[FMP ID]],RawData[FMP_ID],RawData[Score 4])</f>
        <v>2</v>
      </c>
      <c r="AU158">
        <f>_xlfn.XLOOKUP(FMP_Ranking[[#This Row],[FMP ID]],RawData[FMP_ID],RawData['# of Critical Faciliites Removed from 1% Annual Chance FP])</f>
        <v>0</v>
      </c>
      <c r="AV158" t="str">
        <f>_xlfn.XLOOKUP(FMP_Ranking[[#This Row],[FMP ID]],RawData[FMP_ID],RawData[Reduction in Critical Facilities Flood Risk])</f>
        <v>Reduced risk for 0 structures in floodplain</v>
      </c>
      <c r="AW158">
        <f>_xlfn.XLOOKUP(FMP_Ranking[[#This Row],[FMP ID]],RawData[FMP_ID],RawData[Score 5])</f>
        <v>0</v>
      </c>
      <c r="AX158" s="250">
        <f>_xlfn.XLOOKUP(FMP_Ranking[[#This Row],[FMP ID]],RawData[FMP_ID],RawData[Adjusted Injurt Risk (%)])</f>
        <v>0</v>
      </c>
      <c r="AY158">
        <f>_xlfn.XLOOKUP(FMP_Ranking[[#This Row],[FMP ID]],RawData[FMP_ID],RawData[Life and Safety Ranking (Injury/Loss of Life)2])</f>
        <v>0</v>
      </c>
      <c r="AZ158" s="252">
        <f>_xlfn.XLOOKUP(FMP_Ranking[[#This Row],[FMP ID]],RawData[FMP_ID],RawData[Score 6])</f>
        <v>0</v>
      </c>
      <c r="BA158">
        <f>_xlfn.XLOOKUP(FMP_Ranking[[#This Row],[FMP ID]],RawData[FMP_ID],RawData[Water Supply Benefit in Acre-Feet])</f>
        <v>0</v>
      </c>
      <c r="BB158" t="str">
        <f>_xlfn.XLOOKUP(FMP_Ranking[[#This Row],[FMP ID]],RawData[FMP_ID],RawData[SourceID])</f>
        <v>N/A</v>
      </c>
      <c r="BC158" t="str">
        <f>_xlfn.XLOOKUP(FMP_Ranking[[#This Row],[FMP ID]],RawData[FMP_ID],RawData[WMS_ID])</f>
        <v>N/A</v>
      </c>
      <c r="BD158" t="str">
        <f>_xlfn.XLOOKUP(FMP_Ranking[[#This Row],[FMP ID]],RawData[FMP_ID],RawData[Water Supply Yield Ranking])</f>
        <v>No impact on water supply</v>
      </c>
      <c r="BE158">
        <f>_xlfn.XLOOKUP(FMP_Ranking[[#This Row],[FMP ID]],RawData[FMP_ID],RawData[Score 7])</f>
        <v>0</v>
      </c>
      <c r="BF158" s="250">
        <f>_xlfn.XLOOKUP(FMP_Ranking[[#This Row],[FMP ID]],RawData[FMP_ID],RawData[SVI])</f>
        <v>0.55820000171661377</v>
      </c>
      <c r="BG158" t="str">
        <f>_xlfn.XLOOKUP(FMP_Ranking[[#This Row],[FMP ID]],RawData[FMP_ID],RawData[Social Vulnerability Ranking])</f>
        <v>SVI between 0.5-0.75 (moderate to high vulnerability)</v>
      </c>
      <c r="BH158" s="252">
        <f>_xlfn.XLOOKUP(FMP_Ranking[[#This Row],[FMP ID]],RawData[FMP_ID],RawData[Score 8])</f>
        <v>7</v>
      </c>
      <c r="BI158">
        <f>_xlfn.XLOOKUP(FMP_Ranking[[#This Row],[FMP ID]],RawData[FMP_ID],RawData[% Nature Based Solution by Cost])</f>
        <v>0</v>
      </c>
      <c r="BJ158" t="str">
        <f>_xlfn.XLOOKUP(FMP_Ranking[[#This Row],[FMP ID]],RawData[FMP_ID],RawData[Nature-Based Solutions Ranking])</f>
        <v>&lt;25% of the project cost is nature-based</v>
      </c>
      <c r="BK158">
        <f>_xlfn.XLOOKUP(FMP_Ranking[[#This Row],[FMP ID]],RawData[FMP_ID],RawData[Score 9])</f>
        <v>1</v>
      </c>
      <c r="BL158" s="250" t="str">
        <f>_xlfn.XLOOKUP(FMP_Ranking[[#This Row],[FMP ID]],RawData[FMP_ID],RawData[Multiple Benefits Description])</f>
        <v>Preserved function of critical facility during flood</v>
      </c>
      <c r="BM158" t="str">
        <f>_xlfn.XLOOKUP(FMP_Ranking[[#This Row],[FMP ID]],RawData[FMP_ID],RawData[Multiple Benefit Ranking])</f>
        <v>Project delivers benefits in only 1 wider benefit category</v>
      </c>
      <c r="BN158" s="252">
        <f>_xlfn.XLOOKUP(FMP_Ranking[[#This Row],[FMP ID]],RawData[FMP_ID],RawData[Score 10])</f>
        <v>1</v>
      </c>
      <c r="BO158">
        <f>_xlfn.XLOOKUP(FMP_Ranking[[#This Row],[FMP ID]],RawData[FMP_ID],RawData[O&amp;M Cost (Annual)])</f>
        <v>2000</v>
      </c>
      <c r="BP158" t="str">
        <f>_xlfn.XLOOKUP(FMP_Ranking[[#This Row],[FMP ID]],RawData[FMP_ID],RawData[Operations and Maintenance Ranking])</f>
        <v>Project requires regular, ongoing operation and maintenance; and/or O&amp;M requirements are well defined (Regular);</v>
      </c>
      <c r="BQ158">
        <f>_xlfn.XLOOKUP(FMP_Ranking[[#This Row],[FMP ID]],RawData[FMP_ID],RawData[Score 11])</f>
        <v>7</v>
      </c>
      <c r="BR158" s="250" t="str">
        <f>_xlfn.XLOOKUP(FMP_Ranking[[#This Row],[FMP ID]],RawData[FMP_ID],RawData[Administrative, Regulatory and Other Obstacle Ranking])</f>
        <v>Project has few administrative, regulatory and implementation limitations / requirements</v>
      </c>
      <c r="BS158" s="252">
        <f>_xlfn.XLOOKUP(FMP_Ranking[[#This Row],[FMP ID]],RawData[FMP_ID],RawData[Score 12])</f>
        <v>10</v>
      </c>
      <c r="BT158" t="str">
        <f>_xlfn.XLOOKUP(FMP_Ranking[[#This Row],[FMP ID]],RawData[FMP_ID],RawData[Environmental Benefit Ranking])</f>
        <v>Project does not provide any environmental benefits</v>
      </c>
      <c r="BU158">
        <f>_xlfn.XLOOKUP(FMP_Ranking[[#This Row],[FMP ID]],RawData[FMP_ID],RawData[Score 13])</f>
        <v>0</v>
      </c>
      <c r="BV158" s="250" t="str">
        <f>_xlfn.XLOOKUP(FMP_Ranking[[#This Row],[FMP ID]],RawData[FMP_ID],RawData[Environmental Impact Ranking])</f>
        <v>Project has no adverse environmental impacts</v>
      </c>
      <c r="BW158" s="252">
        <f>_xlfn.XLOOKUP(FMP_Ranking[[#This Row],[FMP ID]],RawData[FMP_ID],RawData[Score 14])</f>
        <v>10</v>
      </c>
      <c r="BX158">
        <f>_xlfn.XLOOKUP(FMP_Ranking[[#This Row],[FMP ID]],RawData[FMP_ID],RawData[Traffic Count for LWC Project])</f>
        <v>0</v>
      </c>
      <c r="BY158" t="str">
        <f>_xlfn.XLOOKUP(FMP_Ranking[[#This Row],[FMP ID]],RawData[FMP_ID],RawData[Mobility Ranking])</f>
        <v>Project provides no change to major, minor, or emergency access routes in the project area.</v>
      </c>
      <c r="BZ158">
        <f>_xlfn.XLOOKUP(FMP_Ranking[[#This Row],[FMP ID]],RawData[FMP_ID],RawData[Score 15])</f>
        <v>0</v>
      </c>
      <c r="CA158" s="250"/>
      <c r="CB15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58" s="263">
        <f>_xlfn.RANK.EQ(FMP_Ranking[[#This Row],[Weighted Score Based on Normalized Reported Factors]],FMP_Ranking[Weighted Score Based on Normalized Reported Factors],0)</f>
        <v>170</v>
      </c>
      <c r="CD15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41</v>
      </c>
      <c r="CE15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5.2500000000000018</v>
      </c>
      <c r="CF158">
        <f>_xlfn.RANK.EQ(FMP_Ranking[[#This Row],[Project Details Weighted Score]],FMP_Ranking[Project Details Weighted Score],0)</f>
        <v>123</v>
      </c>
      <c r="CG158" s="262">
        <f>FMP_Ranking[[#This Row],[Project Details Weighted Score]]+FMP_Ranking[[#This Row],[Weighted Score Based on Normalized Reported Factors]]</f>
        <v>5.2500000000000018</v>
      </c>
      <c r="CH158" s="245">
        <f>_xlfn.RANK.EQ(FMP_Ranking[[#This Row],[Total Score]],FMP_Ranking[Total Score],0)</f>
        <v>151</v>
      </c>
      <c r="CI15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58" s="239"/>
      <c r="CK158" s="239"/>
      <c r="CT158"/>
    </row>
    <row r="159" spans="1:98" ht="12" customHeight="1" x14ac:dyDescent="0.25">
      <c r="A159" t="s">
        <v>1407</v>
      </c>
      <c r="B159">
        <f>_xlfn.XLOOKUP(FMP_Ranking[[#This Row],[FMP ID]],RawData[FMP_ID],RawData[RFPG_NUM])</f>
        <v>10</v>
      </c>
      <c r="C159" t="str">
        <f>_xlfn.XLOOKUP(FMP_Ranking[[#This Row],[FMP ID]],RawData[FMP_ID],RawData[FMP_NAME])</f>
        <v>City of Edna Safe Room Backup Generator</v>
      </c>
      <c r="D159" t="str">
        <f>_xlfn.XLOOKUP(FMP_Ranking[[#This Row],[FMP ID]],RawData[FMP_ID],RawData[FMP_DESCR])</f>
        <v>Purchase/install 100 kW generator to for Community Safe Room (triage center)</v>
      </c>
      <c r="E159" s="247">
        <f>_xlfn.XLOOKUP(FMP_Ranking[[#This Row],[FMP ID]],RawData[FMP_ID],RawData[FMP_COST])</f>
        <v>89000</v>
      </c>
      <c r="F159" s="344" t="str">
        <f>_xlfn.XLOOKUP(FMP_Ranking[[#This Row],[FMP ID]],RawData[FMP_ID],RawData[EMER_NEED])</f>
        <v>No</v>
      </c>
      <c r="G159" s="252">
        <f>IF(FMP_Ranking[[#This Row],[Emergency Need Raw]]="Yes",10,0)</f>
        <v>0</v>
      </c>
      <c r="H159" s="245">
        <f>_xlfn.XLOOKUP(FMP_Ranking[[#This Row],[FMP ID]],RawData[FMP_ID],RawData[STRUCT_100])</f>
        <v>3</v>
      </c>
      <c r="I159" s="245">
        <f>_xlfn.XLOOKUP(FMP_Ranking[[#This Row],[FMP ID]],RawData[FMP_ID],RawData[RES_STRUCT100])</f>
        <v>0</v>
      </c>
      <c r="J159">
        <f>_xlfn.XLOOKUP(FMP_Ranking[[#This Row],[FMP ID]],RawData[FMP_ID],RawData[POP100])</f>
        <v>4</v>
      </c>
      <c r="K159" s="245">
        <f>_xlfn.XLOOKUP(FMP_Ranking[[#This Row],[FMP ID]],RawData[FMP_ID],RawData[CRITFAC100])</f>
        <v>0</v>
      </c>
      <c r="L159">
        <f>_xlfn.XLOOKUP(FMP_Ranking[[#This Row],[FMP ID]],RawData[FMP_ID],RawData[LWC])</f>
        <v>0</v>
      </c>
      <c r="M159" s="245">
        <f>_xlfn.XLOOKUP(FMP_Ranking[[#This Row],[FMP ID]],RawData[FMP_ID],RawData[ROADCLS])</f>
        <v>0</v>
      </c>
      <c r="N159">
        <f>_xlfn.XLOOKUP(FMP_Ranking[[#This Row],[FMP ID]],RawData[FMP_ID],RawData[ROAD_MILES100])</f>
        <v>0</v>
      </c>
      <c r="O159" s="245">
        <f>_xlfn.XLOOKUP(FMP_Ranking[[#This Row],[FMP ID]],RawData[FMP_ID],RawData[FARMACRE100])</f>
        <v>0</v>
      </c>
      <c r="P159">
        <f>_xlfn.XLOOKUP(FMP_Ranking[[#This Row],[FMP ID]],RawData[FMP_ID],RawData[REDSTRUCT100])</f>
        <v>0</v>
      </c>
      <c r="Q159" s="245">
        <f>_xlfn.XLOOKUP(FMP_Ranking[[#This Row],[FMP ID]],RawData[FMP_ID],RawData[REMSTRC100])</f>
        <v>0</v>
      </c>
      <c r="R159" s="258">
        <f>IF(FMP_Ranking[[#This Row],[Structures 100 Raw]]=0,0,(IF(FMP_Ranking[[#This Row],[Removed Structures 100 Raw]]&gt;FMP_Ranking[[#This Row],[Structures 100 Raw]],100,FMP_Ranking[[#This Row],[Removed Structures 100 Raw]]/FMP_Ranking[[#This Row],[Structures 100 Raw]]*100)))</f>
        <v>0</v>
      </c>
      <c r="S159" s="245">
        <f>_xlfn.XLOOKUP(FMP_Ranking[[#This Row],[FMP ID]],RawData[FMP_ID],RawData[REMRESSTRC100])</f>
        <v>0</v>
      </c>
      <c r="T159" s="245">
        <f>_xlfn.XLOOKUP(FMP_Ranking[[#This Row],[FMP ID]],RawData[FMP_ID],RawData[REMPOP100])</f>
        <v>0</v>
      </c>
      <c r="U159">
        <f>_xlfn.XLOOKUP(FMP_Ranking[[#This Row],[FMP ID]],RawData[FMP_ID],RawData[REMCRITFAC100])</f>
        <v>0</v>
      </c>
      <c r="V159" s="245">
        <f>_xlfn.XLOOKUP(FMP_Ranking[[#This Row],[FMP ID]],RawData[FMP_ID],RawData[REMLWC100])</f>
        <v>0</v>
      </c>
      <c r="W159" s="245">
        <f>_xlfn.XLOOKUP(FMP_Ranking[[#This Row],[FMP ID]],RawData[FMP_ID],RawData[REMROADCLS])</f>
        <v>0</v>
      </c>
      <c r="X159">
        <f>_xlfn.XLOOKUP(FMP_Ranking[[#This Row],[FMP ID]],RawData[FMP_ID],RawData[REMRDLEN100])</f>
        <v>0</v>
      </c>
      <c r="Y159" s="245">
        <f>_xlfn.XLOOKUP(FMP_Ranking[[#This Row],[FMP ID]],RawData[FMP_ID],RawData[REMFRMACRE100])</f>
        <v>0</v>
      </c>
      <c r="Z159" s="255">
        <f>_xlfn.XLOOKUP(FMP_Ranking[[#This Row],[FMP ID]],RawData[FMP_ID],RawData[COSTSTRUCT])</f>
        <v>0</v>
      </c>
      <c r="AA159">
        <f>_xlfn.XLOOKUP(FMP_Ranking[[#This Row],[FMP ID]],RawData[FMP_ID],RawData[NATURE])</f>
        <v>0</v>
      </c>
      <c r="AB159" s="250">
        <f>_xlfn.XLOOKUP(FMP_Ranking[[#This Row],[FMP ID]],RawData[FMP_ID],RawData[BC_RATIO])</f>
        <v>0</v>
      </c>
      <c r="AC159">
        <f>IF(FMP_Ranking[[#This Row],[BCA Raw]]&gt;1,1,0)</f>
        <v>0</v>
      </c>
      <c r="AD159" s="250" t="str">
        <f>_xlfn.XLOOKUP(FMP_Ranking[[#This Row],[FMP ID]],RawData[FMP_ID],RawData[WATER_SUP])</f>
        <v>No</v>
      </c>
      <c r="AE159" s="257">
        <f>IF(FMP_Ranking[[#This Row],[Water Supply Raw]]="Yes",1,0)</f>
        <v>0</v>
      </c>
      <c r="AF159">
        <f>_xlfn.XLOOKUP(FMP_Ranking[[#This Row],[FMP ID]],RawData[FMP_ID],RawData[Average Flood Depth (100yr)])</f>
        <v>0.5</v>
      </c>
      <c r="AG159" s="346" t="str">
        <f>_xlfn.XLOOKUP(FMP_Ranking[[#This Row],[FMP ID]],RawData[FMP_ID],RawData[PREPROJLOS])</f>
        <v>N/A</v>
      </c>
      <c r="AH159">
        <f>_xlfn.XLOOKUP(FMP_Ranking[[#This Row],[FMP ID]],RawData[FMP_ID],RawData[Score 1])</f>
        <v>2</v>
      </c>
      <c r="AI159" s="250">
        <f>_xlfn.XLOOKUP(FMP_Ranking[[#This Row],[FMP ID]],RawData[FMP_ID],RawData[Community Population Served])</f>
        <v>5944</v>
      </c>
      <c r="AJ159">
        <f>_xlfn.XLOOKUP(FMP_Ranking[[#This Row],[FMP ID]],RawData[FMP_ID],RawData[Flood Plain Population])</f>
        <v>4</v>
      </c>
      <c r="AK159" s="346" t="str">
        <f>_xlfn.XLOOKUP(FMP_Ranking[[#This Row],[FMP ID]],RawData[FMP_ID],RawData[Severity Ranking: Community Need (% Population)])</f>
        <v>&lt;25% of project community affected</v>
      </c>
      <c r="AL159" s="252">
        <f>_xlfn.XLOOKUP(FMP_Ranking[[#This Row],[FMP ID]],RawData[FMP_ID],RawData[Score 2])</f>
        <v>1</v>
      </c>
      <c r="AM159">
        <f>_xlfn.XLOOKUP(FMP_Ranking[[#This Row],[FMP ID]],RawData[FMP_ID],RawData['# of Structures Removed from 1% Annual Chance FP])</f>
        <v>0</v>
      </c>
      <c r="AN159" t="str">
        <f>_xlfn.XLOOKUP(FMP_Ranking[[#This Row],[FMP ID]],RawData[FMP_ID],RawData[Flood Risk Reduction])</f>
        <v>Reduced risk to 0 structures in floodplain</v>
      </c>
      <c r="AO159">
        <f>_xlfn.XLOOKUP(FMP_Ranking[[#This Row],[FMP ID]],RawData[FMP_ID],RawData[[Score 3 ]])</f>
        <v>0</v>
      </c>
      <c r="AP159" s="250">
        <f>_xlfn.XLOOKUP(FMP_Ranking[[#This Row],[FMP ID]],RawData[FMP_ID],RawData['# of Structures with Reduced 1% Annual Chance Flood Risk])</f>
        <v>0</v>
      </c>
      <c r="AQ159">
        <f>_xlfn.XLOOKUP(FMP_Ranking[[#This Row],[FMP ID]],RawData[FMP_ID],RawData[Pre-Project Damage $])</f>
        <v>0</v>
      </c>
      <c r="AR159">
        <f>_xlfn.XLOOKUP(FMP_Ranking[[#This Row],[FMP ID]],RawData[FMP_ID],RawData[Post-Project Damage $])</f>
        <v>0</v>
      </c>
      <c r="AS159" t="str">
        <f>_xlfn.XLOOKUP(FMP_Ranking[[#This Row],[FMP ID]],RawData[FMP_ID],RawData[Flood Damage Reduction])</f>
        <v>Flood damage reduction &lt; 25%</v>
      </c>
      <c r="AT159" s="252">
        <f>_xlfn.XLOOKUP(FMP_Ranking[[#This Row],[FMP ID]],RawData[FMP_ID],RawData[Score 4])</f>
        <v>2</v>
      </c>
      <c r="AU159">
        <f>_xlfn.XLOOKUP(FMP_Ranking[[#This Row],[FMP ID]],RawData[FMP_ID],RawData['# of Critical Faciliites Removed from 1% Annual Chance FP])</f>
        <v>0</v>
      </c>
      <c r="AV159" t="str">
        <f>_xlfn.XLOOKUP(FMP_Ranking[[#This Row],[FMP ID]],RawData[FMP_ID],RawData[Reduction in Critical Facilities Flood Risk])</f>
        <v>Reduced risk for 0 structures in floodplain</v>
      </c>
      <c r="AW159">
        <f>_xlfn.XLOOKUP(FMP_Ranking[[#This Row],[FMP ID]],RawData[FMP_ID],RawData[Score 5])</f>
        <v>0</v>
      </c>
      <c r="AX159" s="250">
        <f>_xlfn.XLOOKUP(FMP_Ranking[[#This Row],[FMP ID]],RawData[FMP_ID],RawData[Adjusted Injurt Risk (%)])</f>
        <v>0</v>
      </c>
      <c r="AY159">
        <f>_xlfn.XLOOKUP(FMP_Ranking[[#This Row],[FMP ID]],RawData[FMP_ID],RawData[Life and Safety Ranking (Injury/Loss of Life)2])</f>
        <v>0</v>
      </c>
      <c r="AZ159" s="252">
        <f>_xlfn.XLOOKUP(FMP_Ranking[[#This Row],[FMP ID]],RawData[FMP_ID],RawData[Score 6])</f>
        <v>0</v>
      </c>
      <c r="BA159">
        <f>_xlfn.XLOOKUP(FMP_Ranking[[#This Row],[FMP ID]],RawData[FMP_ID],RawData[Water Supply Benefit in Acre-Feet])</f>
        <v>0</v>
      </c>
      <c r="BB159" t="str">
        <f>_xlfn.XLOOKUP(FMP_Ranking[[#This Row],[FMP ID]],RawData[FMP_ID],RawData[SourceID])</f>
        <v>N/A</v>
      </c>
      <c r="BC159" t="str">
        <f>_xlfn.XLOOKUP(FMP_Ranking[[#This Row],[FMP ID]],RawData[FMP_ID],RawData[WMS_ID])</f>
        <v>N/A</v>
      </c>
      <c r="BD159" t="str">
        <f>_xlfn.XLOOKUP(FMP_Ranking[[#This Row],[FMP ID]],RawData[FMP_ID],RawData[Water Supply Yield Ranking])</f>
        <v>No impact on water supply</v>
      </c>
      <c r="BE159">
        <f>_xlfn.XLOOKUP(FMP_Ranking[[#This Row],[FMP ID]],RawData[FMP_ID],RawData[Score 7])</f>
        <v>0</v>
      </c>
      <c r="BF159" s="250">
        <f>_xlfn.XLOOKUP(FMP_Ranking[[#This Row],[FMP ID]],RawData[FMP_ID],RawData[SVI])</f>
        <v>0.6348000168800354</v>
      </c>
      <c r="BG159" t="str">
        <f>_xlfn.XLOOKUP(FMP_Ranking[[#This Row],[FMP ID]],RawData[FMP_ID],RawData[Social Vulnerability Ranking])</f>
        <v>SVI between 0.5-0.75 (moderate to high vulnerability)</v>
      </c>
      <c r="BH159" s="252">
        <f>_xlfn.XLOOKUP(FMP_Ranking[[#This Row],[FMP ID]],RawData[FMP_ID],RawData[Score 8])</f>
        <v>7</v>
      </c>
      <c r="BI159">
        <f>_xlfn.XLOOKUP(FMP_Ranking[[#This Row],[FMP ID]],RawData[FMP_ID],RawData[% Nature Based Solution by Cost])</f>
        <v>0</v>
      </c>
      <c r="BJ159" t="str">
        <f>_xlfn.XLOOKUP(FMP_Ranking[[#This Row],[FMP ID]],RawData[FMP_ID],RawData[Nature-Based Solutions Ranking])</f>
        <v>&lt;25% of the project cost is nature-based</v>
      </c>
      <c r="BK159">
        <f>_xlfn.XLOOKUP(FMP_Ranking[[#This Row],[FMP ID]],RawData[FMP_ID],RawData[Score 9])</f>
        <v>1</v>
      </c>
      <c r="BL159" s="250" t="str">
        <f>_xlfn.XLOOKUP(FMP_Ranking[[#This Row],[FMP ID]],RawData[FMP_ID],RawData[Multiple Benefits Description])</f>
        <v>Preserved function of critical facility during flood</v>
      </c>
      <c r="BM159" t="str">
        <f>_xlfn.XLOOKUP(FMP_Ranking[[#This Row],[FMP ID]],RawData[FMP_ID],RawData[Multiple Benefit Ranking])</f>
        <v>Project delivers benefits in only 1 wider benefit category</v>
      </c>
      <c r="BN159" s="252">
        <f>_xlfn.XLOOKUP(FMP_Ranking[[#This Row],[FMP ID]],RawData[FMP_ID],RawData[Score 10])</f>
        <v>1</v>
      </c>
      <c r="BO159">
        <f>_xlfn.XLOOKUP(FMP_Ranking[[#This Row],[FMP ID]],RawData[FMP_ID],RawData[O&amp;M Cost (Annual)])</f>
        <v>2000</v>
      </c>
      <c r="BP159" t="str">
        <f>_xlfn.XLOOKUP(FMP_Ranking[[#This Row],[FMP ID]],RawData[FMP_ID],RawData[Operations and Maintenance Ranking])</f>
        <v>Project requires regular, ongoing operation and maintenance; and/or O&amp;M requirements are well defined (Regular);</v>
      </c>
      <c r="BQ159">
        <f>_xlfn.XLOOKUP(FMP_Ranking[[#This Row],[FMP ID]],RawData[FMP_ID],RawData[Score 11])</f>
        <v>7</v>
      </c>
      <c r="BR159" s="250" t="str">
        <f>_xlfn.XLOOKUP(FMP_Ranking[[#This Row],[FMP ID]],RawData[FMP_ID],RawData[Administrative, Regulatory and Other Obstacle Ranking])</f>
        <v>Project has few administrative, regulatory and implementation limitations / requirements</v>
      </c>
      <c r="BS159" s="252">
        <f>_xlfn.XLOOKUP(FMP_Ranking[[#This Row],[FMP ID]],RawData[FMP_ID],RawData[Score 12])</f>
        <v>10</v>
      </c>
      <c r="BT159" t="str">
        <f>_xlfn.XLOOKUP(FMP_Ranking[[#This Row],[FMP ID]],RawData[FMP_ID],RawData[Environmental Benefit Ranking])</f>
        <v>Project does not provide any environmental benefits</v>
      </c>
      <c r="BU159">
        <f>_xlfn.XLOOKUP(FMP_Ranking[[#This Row],[FMP ID]],RawData[FMP_ID],RawData[Score 13])</f>
        <v>0</v>
      </c>
      <c r="BV159" s="250" t="str">
        <f>_xlfn.XLOOKUP(FMP_Ranking[[#This Row],[FMP ID]],RawData[FMP_ID],RawData[Environmental Impact Ranking])</f>
        <v>Project has no adverse environmental impacts</v>
      </c>
      <c r="BW159" s="252">
        <f>_xlfn.XLOOKUP(FMP_Ranking[[#This Row],[FMP ID]],RawData[FMP_ID],RawData[Score 14])</f>
        <v>10</v>
      </c>
      <c r="BX159">
        <f>_xlfn.XLOOKUP(FMP_Ranking[[#This Row],[FMP ID]],RawData[FMP_ID],RawData[Traffic Count for LWC Project])</f>
        <v>0</v>
      </c>
      <c r="BY159" t="str">
        <f>_xlfn.XLOOKUP(FMP_Ranking[[#This Row],[FMP ID]],RawData[FMP_ID],RawData[Mobility Ranking])</f>
        <v>Project provides no change to major, minor, or emergency access routes in the project area.</v>
      </c>
      <c r="BZ159">
        <f>_xlfn.XLOOKUP(FMP_Ranking[[#This Row],[FMP ID]],RawData[FMP_ID],RawData[Score 15])</f>
        <v>0</v>
      </c>
      <c r="CA159" s="250"/>
      <c r="CB15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59" s="263">
        <f>_xlfn.RANK.EQ(FMP_Ranking[[#This Row],[Weighted Score Based on Normalized Reported Factors]],FMP_Ranking[Weighted Score Based on Normalized Reported Factors],0)</f>
        <v>170</v>
      </c>
      <c r="CD15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41</v>
      </c>
      <c r="CE15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5.2500000000000018</v>
      </c>
      <c r="CF159">
        <f>_xlfn.RANK.EQ(FMP_Ranking[[#This Row],[Project Details Weighted Score]],FMP_Ranking[Project Details Weighted Score],0)</f>
        <v>123</v>
      </c>
      <c r="CG159" s="262">
        <f>FMP_Ranking[[#This Row],[Project Details Weighted Score]]+FMP_Ranking[[#This Row],[Weighted Score Based on Normalized Reported Factors]]</f>
        <v>5.2500000000000018</v>
      </c>
      <c r="CH159" s="245">
        <f>_xlfn.RANK.EQ(FMP_Ranking[[#This Row],[Total Score]],FMP_Ranking[Total Score],0)</f>
        <v>151</v>
      </c>
      <c r="CI15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59" s="239"/>
      <c r="CK159" s="239"/>
      <c r="CT159"/>
    </row>
    <row r="160" spans="1:98" ht="12" customHeight="1" x14ac:dyDescent="0.25">
      <c r="A160" t="s">
        <v>1412</v>
      </c>
      <c r="B160">
        <f>_xlfn.XLOOKUP(FMP_Ranking[[#This Row],[FMP ID]],RawData[FMP_ID],RawData[RFPG_NUM])</f>
        <v>10</v>
      </c>
      <c r="C160" t="str">
        <f>_xlfn.XLOOKUP(FMP_Ranking[[#This Row],[FMP ID]],RawData[FMP_ID],RawData[FMP_NAME])</f>
        <v>City of Edna Sewer Lift Station Backup Generator</v>
      </c>
      <c r="D160" t="str">
        <f>_xlfn.XLOOKUP(FMP_Ranking[[#This Row],[FMP ID]],RawData[FMP_ID],RawData[FMP_DESCR])</f>
        <v>Purchase/install 30 kW generator to maintain WWTP</v>
      </c>
      <c r="E160" s="247">
        <f>_xlfn.XLOOKUP(FMP_Ranking[[#This Row],[FMP ID]],RawData[FMP_ID],RawData[FMP_COST])</f>
        <v>89000</v>
      </c>
      <c r="F160" s="344" t="str">
        <f>_xlfn.XLOOKUP(FMP_Ranking[[#This Row],[FMP ID]],RawData[FMP_ID],RawData[EMER_NEED])</f>
        <v>No</v>
      </c>
      <c r="G160" s="252">
        <f>IF(FMP_Ranking[[#This Row],[Emergency Need Raw]]="Yes",10,0)</f>
        <v>0</v>
      </c>
      <c r="H160" s="245">
        <f>_xlfn.XLOOKUP(FMP_Ranking[[#This Row],[FMP ID]],RawData[FMP_ID],RawData[STRUCT_100])</f>
        <v>1</v>
      </c>
      <c r="I160" s="245">
        <f>_xlfn.XLOOKUP(FMP_Ranking[[#This Row],[FMP ID]],RawData[FMP_ID],RawData[RES_STRUCT100])</f>
        <v>0</v>
      </c>
      <c r="J160">
        <f>_xlfn.XLOOKUP(FMP_Ranking[[#This Row],[FMP ID]],RawData[FMP_ID],RawData[POP100])</f>
        <v>2</v>
      </c>
      <c r="K160" s="245">
        <f>_xlfn.XLOOKUP(FMP_Ranking[[#This Row],[FMP ID]],RawData[FMP_ID],RawData[CRITFAC100])</f>
        <v>0</v>
      </c>
      <c r="L160">
        <f>_xlfn.XLOOKUP(FMP_Ranking[[#This Row],[FMP ID]],RawData[FMP_ID],RawData[LWC])</f>
        <v>0</v>
      </c>
      <c r="M160" s="245">
        <f>_xlfn.XLOOKUP(FMP_Ranking[[#This Row],[FMP ID]],RawData[FMP_ID],RawData[ROADCLS])</f>
        <v>0</v>
      </c>
      <c r="N160">
        <f>_xlfn.XLOOKUP(FMP_Ranking[[#This Row],[FMP ID]],RawData[FMP_ID],RawData[ROAD_MILES100])</f>
        <v>0</v>
      </c>
      <c r="O160" s="245">
        <f>_xlfn.XLOOKUP(FMP_Ranking[[#This Row],[FMP ID]],RawData[FMP_ID],RawData[FARMACRE100])</f>
        <v>0</v>
      </c>
      <c r="P160">
        <f>_xlfn.XLOOKUP(FMP_Ranking[[#This Row],[FMP ID]],RawData[FMP_ID],RawData[REDSTRUCT100])</f>
        <v>0</v>
      </c>
      <c r="Q160" s="245">
        <f>_xlfn.XLOOKUP(FMP_Ranking[[#This Row],[FMP ID]],RawData[FMP_ID],RawData[REMSTRC100])</f>
        <v>0</v>
      </c>
      <c r="R160" s="258">
        <f>IF(FMP_Ranking[[#This Row],[Structures 100 Raw]]=0,0,(IF(FMP_Ranking[[#This Row],[Removed Structures 100 Raw]]&gt;FMP_Ranking[[#This Row],[Structures 100 Raw]],100,FMP_Ranking[[#This Row],[Removed Structures 100 Raw]]/FMP_Ranking[[#This Row],[Structures 100 Raw]]*100)))</f>
        <v>0</v>
      </c>
      <c r="S160" s="245">
        <f>_xlfn.XLOOKUP(FMP_Ranking[[#This Row],[FMP ID]],RawData[FMP_ID],RawData[REMRESSTRC100])</f>
        <v>0</v>
      </c>
      <c r="T160" s="245">
        <f>_xlfn.XLOOKUP(FMP_Ranking[[#This Row],[FMP ID]],RawData[FMP_ID],RawData[REMPOP100])</f>
        <v>0</v>
      </c>
      <c r="U160">
        <f>_xlfn.XLOOKUP(FMP_Ranking[[#This Row],[FMP ID]],RawData[FMP_ID],RawData[REMCRITFAC100])</f>
        <v>0</v>
      </c>
      <c r="V160" s="245">
        <f>_xlfn.XLOOKUP(FMP_Ranking[[#This Row],[FMP ID]],RawData[FMP_ID],RawData[REMLWC100])</f>
        <v>0</v>
      </c>
      <c r="W160" s="245">
        <f>_xlfn.XLOOKUP(FMP_Ranking[[#This Row],[FMP ID]],RawData[FMP_ID],RawData[REMROADCLS])</f>
        <v>0</v>
      </c>
      <c r="X160">
        <f>_xlfn.XLOOKUP(FMP_Ranking[[#This Row],[FMP ID]],RawData[FMP_ID],RawData[REMRDLEN100])</f>
        <v>0</v>
      </c>
      <c r="Y160" s="245">
        <f>_xlfn.XLOOKUP(FMP_Ranking[[#This Row],[FMP ID]],RawData[FMP_ID],RawData[REMFRMACRE100])</f>
        <v>0</v>
      </c>
      <c r="Z160" s="255">
        <f>_xlfn.XLOOKUP(FMP_Ranking[[#This Row],[FMP ID]],RawData[FMP_ID],RawData[COSTSTRUCT])</f>
        <v>0</v>
      </c>
      <c r="AA160">
        <f>_xlfn.XLOOKUP(FMP_Ranking[[#This Row],[FMP ID]],RawData[FMP_ID],RawData[NATURE])</f>
        <v>0</v>
      </c>
      <c r="AB160" s="250">
        <f>_xlfn.XLOOKUP(FMP_Ranking[[#This Row],[FMP ID]],RawData[FMP_ID],RawData[BC_RATIO])</f>
        <v>0</v>
      </c>
      <c r="AC160">
        <f>IF(FMP_Ranking[[#This Row],[BCA Raw]]&gt;1,1,0)</f>
        <v>0</v>
      </c>
      <c r="AD160" s="250" t="str">
        <f>_xlfn.XLOOKUP(FMP_Ranking[[#This Row],[FMP ID]],RawData[FMP_ID],RawData[WATER_SUP])</f>
        <v>No</v>
      </c>
      <c r="AE160" s="257">
        <f>IF(FMP_Ranking[[#This Row],[Water Supply Raw]]="Yes",1,0)</f>
        <v>0</v>
      </c>
      <c r="AF160">
        <f>_xlfn.XLOOKUP(FMP_Ranking[[#This Row],[FMP ID]],RawData[FMP_ID],RawData[Average Flood Depth (100yr)])</f>
        <v>0.5</v>
      </c>
      <c r="AG160" s="346" t="str">
        <f>_xlfn.XLOOKUP(FMP_Ranking[[#This Row],[FMP ID]],RawData[FMP_ID],RawData[PREPROJLOS])</f>
        <v>N/A</v>
      </c>
      <c r="AH160">
        <f>_xlfn.XLOOKUP(FMP_Ranking[[#This Row],[FMP ID]],RawData[FMP_ID],RawData[Score 1])</f>
        <v>2</v>
      </c>
      <c r="AI160" s="250">
        <f>_xlfn.XLOOKUP(FMP_Ranking[[#This Row],[FMP ID]],RawData[FMP_ID],RawData[Community Population Served])</f>
        <v>5944</v>
      </c>
      <c r="AJ160">
        <f>_xlfn.XLOOKUP(FMP_Ranking[[#This Row],[FMP ID]],RawData[FMP_ID],RawData[Flood Plain Population])</f>
        <v>2</v>
      </c>
      <c r="AK160" s="346" t="str">
        <f>_xlfn.XLOOKUP(FMP_Ranking[[#This Row],[FMP ID]],RawData[FMP_ID],RawData[Severity Ranking: Community Need (% Population)])</f>
        <v>&lt;25% of project community affected</v>
      </c>
      <c r="AL160" s="252">
        <f>_xlfn.XLOOKUP(FMP_Ranking[[#This Row],[FMP ID]],RawData[FMP_ID],RawData[Score 2])</f>
        <v>1</v>
      </c>
      <c r="AM160">
        <f>_xlfn.XLOOKUP(FMP_Ranking[[#This Row],[FMP ID]],RawData[FMP_ID],RawData['# of Structures Removed from 1% Annual Chance FP])</f>
        <v>0</v>
      </c>
      <c r="AN160" t="str">
        <f>_xlfn.XLOOKUP(FMP_Ranking[[#This Row],[FMP ID]],RawData[FMP_ID],RawData[Flood Risk Reduction])</f>
        <v>Reduced risk to 0 structures in floodplain</v>
      </c>
      <c r="AO160">
        <f>_xlfn.XLOOKUP(FMP_Ranking[[#This Row],[FMP ID]],RawData[FMP_ID],RawData[[Score 3 ]])</f>
        <v>0</v>
      </c>
      <c r="AP160" s="250">
        <f>_xlfn.XLOOKUP(FMP_Ranking[[#This Row],[FMP ID]],RawData[FMP_ID],RawData['# of Structures with Reduced 1% Annual Chance Flood Risk])</f>
        <v>0</v>
      </c>
      <c r="AQ160">
        <f>_xlfn.XLOOKUP(FMP_Ranking[[#This Row],[FMP ID]],RawData[FMP_ID],RawData[Pre-Project Damage $])</f>
        <v>0</v>
      </c>
      <c r="AR160">
        <f>_xlfn.XLOOKUP(FMP_Ranking[[#This Row],[FMP ID]],RawData[FMP_ID],RawData[Post-Project Damage $])</f>
        <v>0</v>
      </c>
      <c r="AS160" t="str">
        <f>_xlfn.XLOOKUP(FMP_Ranking[[#This Row],[FMP ID]],RawData[FMP_ID],RawData[Flood Damage Reduction])</f>
        <v>Flood damage reduction &lt; 25%</v>
      </c>
      <c r="AT160" s="252">
        <f>_xlfn.XLOOKUP(FMP_Ranking[[#This Row],[FMP ID]],RawData[FMP_ID],RawData[Score 4])</f>
        <v>2</v>
      </c>
      <c r="AU160">
        <f>_xlfn.XLOOKUP(FMP_Ranking[[#This Row],[FMP ID]],RawData[FMP_ID],RawData['# of Critical Faciliites Removed from 1% Annual Chance FP])</f>
        <v>0</v>
      </c>
      <c r="AV160" t="str">
        <f>_xlfn.XLOOKUP(FMP_Ranking[[#This Row],[FMP ID]],RawData[FMP_ID],RawData[Reduction in Critical Facilities Flood Risk])</f>
        <v>Reduced risk for 0 structures in floodplain</v>
      </c>
      <c r="AW160">
        <f>_xlfn.XLOOKUP(FMP_Ranking[[#This Row],[FMP ID]],RawData[FMP_ID],RawData[Score 5])</f>
        <v>0</v>
      </c>
      <c r="AX160" s="250">
        <f>_xlfn.XLOOKUP(FMP_Ranking[[#This Row],[FMP ID]],RawData[FMP_ID],RawData[Adjusted Injurt Risk (%)])</f>
        <v>0</v>
      </c>
      <c r="AY160">
        <f>_xlfn.XLOOKUP(FMP_Ranking[[#This Row],[FMP ID]],RawData[FMP_ID],RawData[Life and Safety Ranking (Injury/Loss of Life)2])</f>
        <v>0</v>
      </c>
      <c r="AZ160" s="252">
        <f>_xlfn.XLOOKUP(FMP_Ranking[[#This Row],[FMP ID]],RawData[FMP_ID],RawData[Score 6])</f>
        <v>0</v>
      </c>
      <c r="BA160">
        <f>_xlfn.XLOOKUP(FMP_Ranking[[#This Row],[FMP ID]],RawData[FMP_ID],RawData[Water Supply Benefit in Acre-Feet])</f>
        <v>0</v>
      </c>
      <c r="BB160" t="str">
        <f>_xlfn.XLOOKUP(FMP_Ranking[[#This Row],[FMP ID]],RawData[FMP_ID],RawData[SourceID])</f>
        <v>N/A</v>
      </c>
      <c r="BC160" t="str">
        <f>_xlfn.XLOOKUP(FMP_Ranking[[#This Row],[FMP ID]],RawData[FMP_ID],RawData[WMS_ID])</f>
        <v>N/A</v>
      </c>
      <c r="BD160" t="str">
        <f>_xlfn.XLOOKUP(FMP_Ranking[[#This Row],[FMP ID]],RawData[FMP_ID],RawData[Water Supply Yield Ranking])</f>
        <v>No impact on water supply</v>
      </c>
      <c r="BE160">
        <f>_xlfn.XLOOKUP(FMP_Ranking[[#This Row],[FMP ID]],RawData[FMP_ID],RawData[Score 7])</f>
        <v>0</v>
      </c>
      <c r="BF160" s="250">
        <f>_xlfn.XLOOKUP(FMP_Ranking[[#This Row],[FMP ID]],RawData[FMP_ID],RawData[SVI])</f>
        <v>0.6348000168800354</v>
      </c>
      <c r="BG160" t="str">
        <f>_xlfn.XLOOKUP(FMP_Ranking[[#This Row],[FMP ID]],RawData[FMP_ID],RawData[Social Vulnerability Ranking])</f>
        <v>SVI between 0.5-0.75 (moderate to high vulnerability)</v>
      </c>
      <c r="BH160" s="252">
        <f>_xlfn.XLOOKUP(FMP_Ranking[[#This Row],[FMP ID]],RawData[FMP_ID],RawData[Score 8])</f>
        <v>7</v>
      </c>
      <c r="BI160">
        <f>_xlfn.XLOOKUP(FMP_Ranking[[#This Row],[FMP ID]],RawData[FMP_ID],RawData[% Nature Based Solution by Cost])</f>
        <v>0</v>
      </c>
      <c r="BJ160" t="str">
        <f>_xlfn.XLOOKUP(FMP_Ranking[[#This Row],[FMP ID]],RawData[FMP_ID],RawData[Nature-Based Solutions Ranking])</f>
        <v>&lt;25% of the project cost is nature-based</v>
      </c>
      <c r="BK160">
        <f>_xlfn.XLOOKUP(FMP_Ranking[[#This Row],[FMP ID]],RawData[FMP_ID],RawData[Score 9])</f>
        <v>1</v>
      </c>
      <c r="BL160" s="250" t="str">
        <f>_xlfn.XLOOKUP(FMP_Ranking[[#This Row],[FMP ID]],RawData[FMP_ID],RawData[Multiple Benefits Description])</f>
        <v>Preserved function of critical facility during flood</v>
      </c>
      <c r="BM160" t="str">
        <f>_xlfn.XLOOKUP(FMP_Ranking[[#This Row],[FMP ID]],RawData[FMP_ID],RawData[Multiple Benefit Ranking])</f>
        <v>Project delivers benefits in only 1 wider benefit category</v>
      </c>
      <c r="BN160" s="252">
        <f>_xlfn.XLOOKUP(FMP_Ranking[[#This Row],[FMP ID]],RawData[FMP_ID],RawData[Score 10])</f>
        <v>1</v>
      </c>
      <c r="BO160">
        <f>_xlfn.XLOOKUP(FMP_Ranking[[#This Row],[FMP ID]],RawData[FMP_ID],RawData[O&amp;M Cost (Annual)])</f>
        <v>2000</v>
      </c>
      <c r="BP160" t="str">
        <f>_xlfn.XLOOKUP(FMP_Ranking[[#This Row],[FMP ID]],RawData[FMP_ID],RawData[Operations and Maintenance Ranking])</f>
        <v>Project requires regular, ongoing operation and maintenance; and/or O&amp;M requirements are well defined (Regular);</v>
      </c>
      <c r="BQ160">
        <f>_xlfn.XLOOKUP(FMP_Ranking[[#This Row],[FMP ID]],RawData[FMP_ID],RawData[Score 11])</f>
        <v>7</v>
      </c>
      <c r="BR160" s="250" t="str">
        <f>_xlfn.XLOOKUP(FMP_Ranking[[#This Row],[FMP ID]],RawData[FMP_ID],RawData[Administrative, Regulatory and Other Obstacle Ranking])</f>
        <v>Project has few administrative, regulatory and implementation limitations / requirements</v>
      </c>
      <c r="BS160" s="252">
        <f>_xlfn.XLOOKUP(FMP_Ranking[[#This Row],[FMP ID]],RawData[FMP_ID],RawData[Score 12])</f>
        <v>10</v>
      </c>
      <c r="BT160" t="str">
        <f>_xlfn.XLOOKUP(FMP_Ranking[[#This Row],[FMP ID]],RawData[FMP_ID],RawData[Environmental Benefit Ranking])</f>
        <v>Project does not provide any environmental benefits</v>
      </c>
      <c r="BU160">
        <f>_xlfn.XLOOKUP(FMP_Ranking[[#This Row],[FMP ID]],RawData[FMP_ID],RawData[Score 13])</f>
        <v>0</v>
      </c>
      <c r="BV160" s="250" t="str">
        <f>_xlfn.XLOOKUP(FMP_Ranking[[#This Row],[FMP ID]],RawData[FMP_ID],RawData[Environmental Impact Ranking])</f>
        <v>Project has no adverse environmental impacts</v>
      </c>
      <c r="BW160" s="252">
        <f>_xlfn.XLOOKUP(FMP_Ranking[[#This Row],[FMP ID]],RawData[FMP_ID],RawData[Score 14])</f>
        <v>10</v>
      </c>
      <c r="BX160">
        <f>_xlfn.XLOOKUP(FMP_Ranking[[#This Row],[FMP ID]],RawData[FMP_ID],RawData[Traffic Count for LWC Project])</f>
        <v>0</v>
      </c>
      <c r="BY160" t="str">
        <f>_xlfn.XLOOKUP(FMP_Ranking[[#This Row],[FMP ID]],RawData[FMP_ID],RawData[Mobility Ranking])</f>
        <v>Project provides no change to major, minor, or emergency access routes in the project area.</v>
      </c>
      <c r="BZ160">
        <f>_xlfn.XLOOKUP(FMP_Ranking[[#This Row],[FMP ID]],RawData[FMP_ID],RawData[Score 15])</f>
        <v>0</v>
      </c>
      <c r="CA160" s="250"/>
      <c r="CB16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60" s="263">
        <f>_xlfn.RANK.EQ(FMP_Ranking[[#This Row],[Weighted Score Based on Normalized Reported Factors]],FMP_Ranking[Weighted Score Based on Normalized Reported Factors],0)</f>
        <v>170</v>
      </c>
      <c r="CD16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41</v>
      </c>
      <c r="CE16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5.2500000000000018</v>
      </c>
      <c r="CF160">
        <f>_xlfn.RANK.EQ(FMP_Ranking[[#This Row],[Project Details Weighted Score]],FMP_Ranking[Project Details Weighted Score],0)</f>
        <v>123</v>
      </c>
      <c r="CG160" s="262">
        <f>FMP_Ranking[[#This Row],[Project Details Weighted Score]]+FMP_Ranking[[#This Row],[Weighted Score Based on Normalized Reported Factors]]</f>
        <v>5.2500000000000018</v>
      </c>
      <c r="CH160" s="245">
        <f>_xlfn.RANK.EQ(FMP_Ranking[[#This Row],[Total Score]],FMP_Ranking[Total Score],0)</f>
        <v>151</v>
      </c>
      <c r="CI16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60" s="239"/>
      <c r="CK160" s="239"/>
      <c r="CT160"/>
    </row>
    <row r="161" spans="1:98" ht="12" customHeight="1" x14ac:dyDescent="0.25">
      <c r="A161" t="s">
        <v>1378</v>
      </c>
      <c r="B161">
        <f>_xlfn.XLOOKUP(FMP_Ranking[[#This Row],[FMP ID]],RawData[FMP_ID],RawData[RFPG_NUM])</f>
        <v>10</v>
      </c>
      <c r="C161" t="str">
        <f>_xlfn.XLOOKUP(FMP_Ranking[[#This Row],[FMP ID]],RawData[FMP_ID],RawData[FMP_NAME])</f>
        <v>Davitt St Water Plant Backup Generator</v>
      </c>
      <c r="D161" t="str">
        <f>_xlfn.XLOOKUP(FMP_Ranking[[#This Row],[FMP ID]],RawData[FMP_ID],RawData[FMP_DESCR])</f>
        <v>Retrofit plant with backup generator</v>
      </c>
      <c r="E161" s="247">
        <f>_xlfn.XLOOKUP(FMP_Ranking[[#This Row],[FMP ID]],RawData[FMP_ID],RawData[FMP_COST])</f>
        <v>826000</v>
      </c>
      <c r="F161" s="344" t="str">
        <f>_xlfn.XLOOKUP(FMP_Ranking[[#This Row],[FMP ID]],RawData[FMP_ID],RawData[EMER_NEED])</f>
        <v>No</v>
      </c>
      <c r="G161" s="252">
        <f>IF(FMP_Ranking[[#This Row],[Emergency Need Raw]]="Yes",10,0)</f>
        <v>0</v>
      </c>
      <c r="H161" s="245">
        <f>_xlfn.XLOOKUP(FMP_Ranking[[#This Row],[FMP ID]],RawData[FMP_ID],RawData[STRUCT_100])</f>
        <v>0</v>
      </c>
      <c r="I161" s="245">
        <f>_xlfn.XLOOKUP(FMP_Ranking[[#This Row],[FMP ID]],RawData[FMP_ID],RawData[RES_STRUCT100])</f>
        <v>0</v>
      </c>
      <c r="J161">
        <f>_xlfn.XLOOKUP(FMP_Ranking[[#This Row],[FMP ID]],RawData[FMP_ID],RawData[POP100])</f>
        <v>0</v>
      </c>
      <c r="K161" s="245">
        <f>_xlfn.XLOOKUP(FMP_Ranking[[#This Row],[FMP ID]],RawData[FMP_ID],RawData[CRITFAC100])</f>
        <v>0</v>
      </c>
      <c r="L161">
        <f>_xlfn.XLOOKUP(FMP_Ranking[[#This Row],[FMP ID]],RawData[FMP_ID],RawData[LWC])</f>
        <v>0</v>
      </c>
      <c r="M161" s="245">
        <f>_xlfn.XLOOKUP(FMP_Ranking[[#This Row],[FMP ID]],RawData[FMP_ID],RawData[ROADCLS])</f>
        <v>0</v>
      </c>
      <c r="N161">
        <f>_xlfn.XLOOKUP(FMP_Ranking[[#This Row],[FMP ID]],RawData[FMP_ID],RawData[ROAD_MILES100])</f>
        <v>0</v>
      </c>
      <c r="O161" s="245">
        <f>_xlfn.XLOOKUP(FMP_Ranking[[#This Row],[FMP ID]],RawData[FMP_ID],RawData[FARMACRE100])</f>
        <v>0</v>
      </c>
      <c r="P161">
        <f>_xlfn.XLOOKUP(FMP_Ranking[[#This Row],[FMP ID]],RawData[FMP_ID],RawData[REDSTRUCT100])</f>
        <v>0</v>
      </c>
      <c r="Q161" s="245">
        <f>_xlfn.XLOOKUP(FMP_Ranking[[#This Row],[FMP ID]],RawData[FMP_ID],RawData[REMSTRC100])</f>
        <v>0</v>
      </c>
      <c r="R161" s="258">
        <f>IF(FMP_Ranking[[#This Row],[Structures 100 Raw]]=0,0,(IF(FMP_Ranking[[#This Row],[Removed Structures 100 Raw]]&gt;FMP_Ranking[[#This Row],[Structures 100 Raw]],100,FMP_Ranking[[#This Row],[Removed Structures 100 Raw]]/FMP_Ranking[[#This Row],[Structures 100 Raw]]*100)))</f>
        <v>0</v>
      </c>
      <c r="S161" s="245">
        <f>_xlfn.XLOOKUP(FMP_Ranking[[#This Row],[FMP ID]],RawData[FMP_ID],RawData[REMRESSTRC100])</f>
        <v>0</v>
      </c>
      <c r="T161" s="245">
        <f>_xlfn.XLOOKUP(FMP_Ranking[[#This Row],[FMP ID]],RawData[FMP_ID],RawData[REMPOP100])</f>
        <v>0</v>
      </c>
      <c r="U161">
        <f>_xlfn.XLOOKUP(FMP_Ranking[[#This Row],[FMP ID]],RawData[FMP_ID],RawData[REMCRITFAC100])</f>
        <v>0</v>
      </c>
      <c r="V161" s="245">
        <f>_xlfn.XLOOKUP(FMP_Ranking[[#This Row],[FMP ID]],RawData[FMP_ID],RawData[REMLWC100])</f>
        <v>0</v>
      </c>
      <c r="W161" s="245">
        <f>_xlfn.XLOOKUP(FMP_Ranking[[#This Row],[FMP ID]],RawData[FMP_ID],RawData[REMROADCLS])</f>
        <v>0</v>
      </c>
      <c r="X161">
        <f>_xlfn.XLOOKUP(FMP_Ranking[[#This Row],[FMP ID]],RawData[FMP_ID],RawData[REMRDLEN100])</f>
        <v>0</v>
      </c>
      <c r="Y161" s="245">
        <f>_xlfn.XLOOKUP(FMP_Ranking[[#This Row],[FMP ID]],RawData[FMP_ID],RawData[REMFRMACRE100])</f>
        <v>0</v>
      </c>
      <c r="Z161" s="255">
        <f>_xlfn.XLOOKUP(FMP_Ranking[[#This Row],[FMP ID]],RawData[FMP_ID],RawData[COSTSTRUCT])</f>
        <v>0</v>
      </c>
      <c r="AA161">
        <f>_xlfn.XLOOKUP(FMP_Ranking[[#This Row],[FMP ID]],RawData[FMP_ID],RawData[NATURE])</f>
        <v>0</v>
      </c>
      <c r="AB161" s="250">
        <f>_xlfn.XLOOKUP(FMP_Ranking[[#This Row],[FMP ID]],RawData[FMP_ID],RawData[BC_RATIO])</f>
        <v>0</v>
      </c>
      <c r="AC161">
        <f>IF(FMP_Ranking[[#This Row],[BCA Raw]]&gt;1,1,0)</f>
        <v>0</v>
      </c>
      <c r="AD161" s="250" t="str">
        <f>_xlfn.XLOOKUP(FMP_Ranking[[#This Row],[FMP ID]],RawData[FMP_ID],RawData[WATER_SUP])</f>
        <v>No</v>
      </c>
      <c r="AE161" s="257">
        <f>IF(FMP_Ranking[[#This Row],[Water Supply Raw]]="Yes",1,0)</f>
        <v>0</v>
      </c>
      <c r="AF161">
        <f>_xlfn.XLOOKUP(FMP_Ranking[[#This Row],[FMP ID]],RawData[FMP_ID],RawData[Average Flood Depth (100yr)])</f>
        <v>0.5</v>
      </c>
      <c r="AG161" s="346" t="str">
        <f>_xlfn.XLOOKUP(FMP_Ranking[[#This Row],[FMP ID]],RawData[FMP_ID],RawData[PREPROJLOS])</f>
        <v>N/A</v>
      </c>
      <c r="AH161">
        <f>_xlfn.XLOOKUP(FMP_Ranking[[#This Row],[FMP ID]],RawData[FMP_ID],RawData[Score 1])</f>
        <v>2</v>
      </c>
      <c r="AI161" s="250">
        <f>_xlfn.XLOOKUP(FMP_Ranking[[#This Row],[FMP ID]],RawData[FMP_ID],RawData[Community Population Served])</f>
        <v>3484</v>
      </c>
      <c r="AJ161">
        <f>_xlfn.XLOOKUP(FMP_Ranking[[#This Row],[FMP ID]],RawData[FMP_ID],RawData[Flood Plain Population])</f>
        <v>0</v>
      </c>
      <c r="AK161" s="346" t="str">
        <f>_xlfn.XLOOKUP(FMP_Ranking[[#This Row],[FMP ID]],RawData[FMP_ID],RawData[Severity Ranking: Community Need (% Population)])</f>
        <v>&lt;25% of project community affected</v>
      </c>
      <c r="AL161" s="252">
        <f>_xlfn.XLOOKUP(FMP_Ranking[[#This Row],[FMP ID]],RawData[FMP_ID],RawData[Score 2])</f>
        <v>1</v>
      </c>
      <c r="AM161">
        <f>_xlfn.XLOOKUP(FMP_Ranking[[#This Row],[FMP ID]],RawData[FMP_ID],RawData['# of Structures Removed from 1% Annual Chance FP])</f>
        <v>0</v>
      </c>
      <c r="AN161" t="str">
        <f>_xlfn.XLOOKUP(FMP_Ranking[[#This Row],[FMP ID]],RawData[FMP_ID],RawData[Flood Risk Reduction])</f>
        <v>Reduced risk to 0 structures in floodplain</v>
      </c>
      <c r="AO161">
        <f>_xlfn.XLOOKUP(FMP_Ranking[[#This Row],[FMP ID]],RawData[FMP_ID],RawData[[Score 3 ]])</f>
        <v>0</v>
      </c>
      <c r="AP161" s="250">
        <f>_xlfn.XLOOKUP(FMP_Ranking[[#This Row],[FMP ID]],RawData[FMP_ID],RawData['# of Structures with Reduced 1% Annual Chance Flood Risk])</f>
        <v>0</v>
      </c>
      <c r="AQ161">
        <f>_xlfn.XLOOKUP(FMP_Ranking[[#This Row],[FMP ID]],RawData[FMP_ID],RawData[Pre-Project Damage $])</f>
        <v>0</v>
      </c>
      <c r="AR161">
        <f>_xlfn.XLOOKUP(FMP_Ranking[[#This Row],[FMP ID]],RawData[FMP_ID],RawData[Post-Project Damage $])</f>
        <v>0</v>
      </c>
      <c r="AS161" t="str">
        <f>_xlfn.XLOOKUP(FMP_Ranking[[#This Row],[FMP ID]],RawData[FMP_ID],RawData[Flood Damage Reduction])</f>
        <v>Flood damage reduction &lt; 25%</v>
      </c>
      <c r="AT161" s="252">
        <f>_xlfn.XLOOKUP(FMP_Ranking[[#This Row],[FMP ID]],RawData[FMP_ID],RawData[Score 4])</f>
        <v>2</v>
      </c>
      <c r="AU161">
        <f>_xlfn.XLOOKUP(FMP_Ranking[[#This Row],[FMP ID]],RawData[FMP_ID],RawData['# of Critical Faciliites Removed from 1% Annual Chance FP])</f>
        <v>0</v>
      </c>
      <c r="AV161" t="str">
        <f>_xlfn.XLOOKUP(FMP_Ranking[[#This Row],[FMP ID]],RawData[FMP_ID],RawData[Reduction in Critical Facilities Flood Risk])</f>
        <v>Reduced risk for 0 structures in floodplain</v>
      </c>
      <c r="AW161">
        <f>_xlfn.XLOOKUP(FMP_Ranking[[#This Row],[FMP ID]],RawData[FMP_ID],RawData[Score 5])</f>
        <v>0</v>
      </c>
      <c r="AX161" s="250">
        <f>_xlfn.XLOOKUP(FMP_Ranking[[#This Row],[FMP ID]],RawData[FMP_ID],RawData[Adjusted Injurt Risk (%)])</f>
        <v>0</v>
      </c>
      <c r="AY161">
        <f>_xlfn.XLOOKUP(FMP_Ranking[[#This Row],[FMP ID]],RawData[FMP_ID],RawData[Life and Safety Ranking (Injury/Loss of Life)2])</f>
        <v>0</v>
      </c>
      <c r="AZ161" s="252">
        <f>_xlfn.XLOOKUP(FMP_Ranking[[#This Row],[FMP ID]],RawData[FMP_ID],RawData[Score 6])</f>
        <v>0</v>
      </c>
      <c r="BA161">
        <f>_xlfn.XLOOKUP(FMP_Ranking[[#This Row],[FMP ID]],RawData[FMP_ID],RawData[Water Supply Benefit in Acre-Feet])</f>
        <v>0</v>
      </c>
      <c r="BB161" t="str">
        <f>_xlfn.XLOOKUP(FMP_Ranking[[#This Row],[FMP ID]],RawData[FMP_ID],RawData[SourceID])</f>
        <v>N/A</v>
      </c>
      <c r="BC161" t="str">
        <f>_xlfn.XLOOKUP(FMP_Ranking[[#This Row],[FMP ID]],RawData[FMP_ID],RawData[WMS_ID])</f>
        <v>N/A</v>
      </c>
      <c r="BD161" t="str">
        <f>_xlfn.XLOOKUP(FMP_Ranking[[#This Row],[FMP ID]],RawData[FMP_ID],RawData[Water Supply Yield Ranking])</f>
        <v>No impact on water supply</v>
      </c>
      <c r="BE161">
        <f>_xlfn.XLOOKUP(FMP_Ranking[[#This Row],[FMP ID]],RawData[FMP_ID],RawData[Score 7])</f>
        <v>0</v>
      </c>
      <c r="BF161" s="250">
        <f>_xlfn.XLOOKUP(FMP_Ranking[[#This Row],[FMP ID]],RawData[FMP_ID],RawData[SVI])</f>
        <v>0.70599997043609619</v>
      </c>
      <c r="BG161" t="str">
        <f>_xlfn.XLOOKUP(FMP_Ranking[[#This Row],[FMP ID]],RawData[FMP_ID],RawData[Social Vulnerability Ranking])</f>
        <v>SVI between 0.5-0.75 (moderate to high vulnerability)</v>
      </c>
      <c r="BH161" s="252">
        <f>_xlfn.XLOOKUP(FMP_Ranking[[#This Row],[FMP ID]],RawData[FMP_ID],RawData[Score 8])</f>
        <v>7</v>
      </c>
      <c r="BI161">
        <f>_xlfn.XLOOKUP(FMP_Ranking[[#This Row],[FMP ID]],RawData[FMP_ID],RawData[% Nature Based Solution by Cost])</f>
        <v>0</v>
      </c>
      <c r="BJ161" t="str">
        <f>_xlfn.XLOOKUP(FMP_Ranking[[#This Row],[FMP ID]],RawData[FMP_ID],RawData[Nature-Based Solutions Ranking])</f>
        <v>&lt;25% of the project cost is nature-based</v>
      </c>
      <c r="BK161">
        <f>_xlfn.XLOOKUP(FMP_Ranking[[#This Row],[FMP ID]],RawData[FMP_ID],RawData[Score 9])</f>
        <v>1</v>
      </c>
      <c r="BL161" s="250" t="str">
        <f>_xlfn.XLOOKUP(FMP_Ranking[[#This Row],[FMP ID]],RawData[FMP_ID],RawData[Multiple Benefits Description])</f>
        <v>Preserved function of critical facility during flood</v>
      </c>
      <c r="BM161" t="str">
        <f>_xlfn.XLOOKUP(FMP_Ranking[[#This Row],[FMP ID]],RawData[FMP_ID],RawData[Multiple Benefit Ranking])</f>
        <v>Project delivers benefits in only 1 wider benefit category</v>
      </c>
      <c r="BN161" s="252">
        <f>_xlfn.XLOOKUP(FMP_Ranking[[#This Row],[FMP ID]],RawData[FMP_ID],RawData[Score 10])</f>
        <v>1</v>
      </c>
      <c r="BO161">
        <f>_xlfn.XLOOKUP(FMP_Ranking[[#This Row],[FMP ID]],RawData[FMP_ID],RawData[O&amp;M Cost (Annual)])</f>
        <v>7500</v>
      </c>
      <c r="BP161" t="str">
        <f>_xlfn.XLOOKUP(FMP_Ranking[[#This Row],[FMP ID]],RawData[FMP_ID],RawData[Operations and Maintenance Ranking])</f>
        <v>Project requires regular, ongoing operation and maintenance; and/or O&amp;M requirements are well defined (Regular);</v>
      </c>
      <c r="BQ161">
        <f>_xlfn.XLOOKUP(FMP_Ranking[[#This Row],[FMP ID]],RawData[FMP_ID],RawData[Score 11])</f>
        <v>7</v>
      </c>
      <c r="BR161" s="250" t="str">
        <f>_xlfn.XLOOKUP(FMP_Ranking[[#This Row],[FMP ID]],RawData[FMP_ID],RawData[Administrative, Regulatory and Other Obstacle Ranking])</f>
        <v>Project has few administrative, regulatory and implementation limitations / requirements</v>
      </c>
      <c r="BS161" s="252">
        <f>_xlfn.XLOOKUP(FMP_Ranking[[#This Row],[FMP ID]],RawData[FMP_ID],RawData[Score 12])</f>
        <v>10</v>
      </c>
      <c r="BT161" t="str">
        <f>_xlfn.XLOOKUP(FMP_Ranking[[#This Row],[FMP ID]],RawData[FMP_ID],RawData[Environmental Benefit Ranking])</f>
        <v>Project does not provide any environmental benefits</v>
      </c>
      <c r="BU161">
        <f>_xlfn.XLOOKUP(FMP_Ranking[[#This Row],[FMP ID]],RawData[FMP_ID],RawData[Score 13])</f>
        <v>0</v>
      </c>
      <c r="BV161" s="250" t="str">
        <f>_xlfn.XLOOKUP(FMP_Ranking[[#This Row],[FMP ID]],RawData[FMP_ID],RawData[Environmental Impact Ranking])</f>
        <v>Project has no adverse environmental impacts</v>
      </c>
      <c r="BW161" s="252">
        <f>_xlfn.XLOOKUP(FMP_Ranking[[#This Row],[FMP ID]],RawData[FMP_ID],RawData[Score 14])</f>
        <v>10</v>
      </c>
      <c r="BX161">
        <f>_xlfn.XLOOKUP(FMP_Ranking[[#This Row],[FMP ID]],RawData[FMP_ID],RawData[Traffic Count for LWC Project])</f>
        <v>0</v>
      </c>
      <c r="BY161" t="str">
        <f>_xlfn.XLOOKUP(FMP_Ranking[[#This Row],[FMP ID]],RawData[FMP_ID],RawData[Mobility Ranking])</f>
        <v>Project provides no change to major, minor, or emergency access routes in the project area.</v>
      </c>
      <c r="BZ161">
        <f>_xlfn.XLOOKUP(FMP_Ranking[[#This Row],[FMP ID]],RawData[FMP_ID],RawData[Score 15])</f>
        <v>0</v>
      </c>
      <c r="CA161" s="250"/>
      <c r="CB16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61" s="263">
        <f>_xlfn.RANK.EQ(FMP_Ranking[[#This Row],[Weighted Score Based on Normalized Reported Factors]],FMP_Ranking[Weighted Score Based on Normalized Reported Factors],0)</f>
        <v>170</v>
      </c>
      <c r="CD16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41</v>
      </c>
      <c r="CE16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5.2500000000000018</v>
      </c>
      <c r="CF161">
        <f>_xlfn.RANK.EQ(FMP_Ranking[[#This Row],[Project Details Weighted Score]],FMP_Ranking[Project Details Weighted Score],0)</f>
        <v>123</v>
      </c>
      <c r="CG161" s="262">
        <f>FMP_Ranking[[#This Row],[Project Details Weighted Score]]+FMP_Ranking[[#This Row],[Weighted Score Based on Normalized Reported Factors]]</f>
        <v>5.2500000000000018</v>
      </c>
      <c r="CH161" s="245">
        <f>_xlfn.RANK.EQ(FMP_Ranking[[#This Row],[Total Score]],FMP_Ranking[Total Score],0)</f>
        <v>151</v>
      </c>
      <c r="CI16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61" s="239"/>
      <c r="CK161" s="239"/>
      <c r="CT161"/>
    </row>
    <row r="162" spans="1:98" ht="12" customHeight="1" x14ac:dyDescent="0.25">
      <c r="A162" t="s">
        <v>1396</v>
      </c>
      <c r="B162">
        <f>_xlfn.XLOOKUP(FMP_Ranking[[#This Row],[FMP ID]],RawData[FMP_ID],RawData[RFPG_NUM])</f>
        <v>10</v>
      </c>
      <c r="C162" t="str">
        <f>_xlfn.XLOOKUP(FMP_Ranking[[#This Row],[FMP ID]],RawData[FMP_ID],RawData[FMP_NAME])</f>
        <v>Emergency Management System Backup Generators</v>
      </c>
      <c r="D162" t="str">
        <f>_xlfn.XLOOKUP(FMP_Ranking[[#This Row],[FMP ID]],RawData[FMP_ID],RawData[FMP_DESCR])</f>
        <v>Purchase/install 30 kW generator to maintain government</v>
      </c>
      <c r="E162" s="247">
        <f>_xlfn.XLOOKUP(FMP_Ranking[[#This Row],[FMP ID]],RawData[FMP_ID],RawData[FMP_COST])</f>
        <v>89000</v>
      </c>
      <c r="F162" s="344" t="str">
        <f>_xlfn.XLOOKUP(FMP_Ranking[[#This Row],[FMP ID]],RawData[FMP_ID],RawData[EMER_NEED])</f>
        <v>No</v>
      </c>
      <c r="G162" s="252">
        <f>IF(FMP_Ranking[[#This Row],[Emergency Need Raw]]="Yes",10,0)</f>
        <v>0</v>
      </c>
      <c r="H162" s="245">
        <f>_xlfn.XLOOKUP(FMP_Ranking[[#This Row],[FMP ID]],RawData[FMP_ID],RawData[STRUCT_100])</f>
        <v>0</v>
      </c>
      <c r="I162" s="245">
        <f>_xlfn.XLOOKUP(FMP_Ranking[[#This Row],[FMP ID]],RawData[FMP_ID],RawData[RES_STRUCT100])</f>
        <v>0</v>
      </c>
      <c r="J162">
        <f>_xlfn.XLOOKUP(FMP_Ranking[[#This Row],[FMP ID]],RawData[FMP_ID],RawData[POP100])</f>
        <v>0</v>
      </c>
      <c r="K162" s="245">
        <f>_xlfn.XLOOKUP(FMP_Ranking[[#This Row],[FMP ID]],RawData[FMP_ID],RawData[CRITFAC100])</f>
        <v>0</v>
      </c>
      <c r="L162">
        <f>_xlfn.XLOOKUP(FMP_Ranking[[#This Row],[FMP ID]],RawData[FMP_ID],RawData[LWC])</f>
        <v>0</v>
      </c>
      <c r="M162" s="245">
        <f>_xlfn.XLOOKUP(FMP_Ranking[[#This Row],[FMP ID]],RawData[FMP_ID],RawData[ROADCLS])</f>
        <v>0</v>
      </c>
      <c r="N162">
        <f>_xlfn.XLOOKUP(FMP_Ranking[[#This Row],[FMP ID]],RawData[FMP_ID],RawData[ROAD_MILES100])</f>
        <v>0</v>
      </c>
      <c r="O162" s="245">
        <f>_xlfn.XLOOKUP(FMP_Ranking[[#This Row],[FMP ID]],RawData[FMP_ID],RawData[FARMACRE100])</f>
        <v>0</v>
      </c>
      <c r="P162">
        <f>_xlfn.XLOOKUP(FMP_Ranking[[#This Row],[FMP ID]],RawData[FMP_ID],RawData[REDSTRUCT100])</f>
        <v>0</v>
      </c>
      <c r="Q162" s="245">
        <f>_xlfn.XLOOKUP(FMP_Ranking[[#This Row],[FMP ID]],RawData[FMP_ID],RawData[REMSTRC100])</f>
        <v>0</v>
      </c>
      <c r="R162" s="258">
        <f>IF(FMP_Ranking[[#This Row],[Structures 100 Raw]]=0,0,(IF(FMP_Ranking[[#This Row],[Removed Structures 100 Raw]]&gt;FMP_Ranking[[#This Row],[Structures 100 Raw]],100,FMP_Ranking[[#This Row],[Removed Structures 100 Raw]]/FMP_Ranking[[#This Row],[Structures 100 Raw]]*100)))</f>
        <v>0</v>
      </c>
      <c r="S162" s="245">
        <f>_xlfn.XLOOKUP(FMP_Ranking[[#This Row],[FMP ID]],RawData[FMP_ID],RawData[REMRESSTRC100])</f>
        <v>0</v>
      </c>
      <c r="T162" s="245">
        <f>_xlfn.XLOOKUP(FMP_Ranking[[#This Row],[FMP ID]],RawData[FMP_ID],RawData[REMPOP100])</f>
        <v>0</v>
      </c>
      <c r="U162">
        <f>_xlfn.XLOOKUP(FMP_Ranking[[#This Row],[FMP ID]],RawData[FMP_ID],RawData[REMCRITFAC100])</f>
        <v>0</v>
      </c>
      <c r="V162" s="245">
        <f>_xlfn.XLOOKUP(FMP_Ranking[[#This Row],[FMP ID]],RawData[FMP_ID],RawData[REMLWC100])</f>
        <v>0</v>
      </c>
      <c r="W162" s="245">
        <f>_xlfn.XLOOKUP(FMP_Ranking[[#This Row],[FMP ID]],RawData[FMP_ID],RawData[REMROADCLS])</f>
        <v>0</v>
      </c>
      <c r="X162">
        <f>_xlfn.XLOOKUP(FMP_Ranking[[#This Row],[FMP ID]],RawData[FMP_ID],RawData[REMRDLEN100])</f>
        <v>0</v>
      </c>
      <c r="Y162" s="245">
        <f>_xlfn.XLOOKUP(FMP_Ranking[[#This Row],[FMP ID]],RawData[FMP_ID],RawData[REMFRMACRE100])</f>
        <v>0</v>
      </c>
      <c r="Z162" s="255">
        <f>_xlfn.XLOOKUP(FMP_Ranking[[#This Row],[FMP ID]],RawData[FMP_ID],RawData[COSTSTRUCT])</f>
        <v>0</v>
      </c>
      <c r="AA162">
        <f>_xlfn.XLOOKUP(FMP_Ranking[[#This Row],[FMP ID]],RawData[FMP_ID],RawData[NATURE])</f>
        <v>0</v>
      </c>
      <c r="AB162" s="250">
        <f>_xlfn.XLOOKUP(FMP_Ranking[[#This Row],[FMP ID]],RawData[FMP_ID],RawData[BC_RATIO])</f>
        <v>0</v>
      </c>
      <c r="AC162">
        <f>IF(FMP_Ranking[[#This Row],[BCA Raw]]&gt;1,1,0)</f>
        <v>0</v>
      </c>
      <c r="AD162" s="250" t="str">
        <f>_xlfn.XLOOKUP(FMP_Ranking[[#This Row],[FMP ID]],RawData[FMP_ID],RawData[WATER_SUP])</f>
        <v>No</v>
      </c>
      <c r="AE162" s="257">
        <f>IF(FMP_Ranking[[#This Row],[Water Supply Raw]]="Yes",1,0)</f>
        <v>0</v>
      </c>
      <c r="AF162">
        <f>_xlfn.XLOOKUP(FMP_Ranking[[#This Row],[FMP ID]],RawData[FMP_ID],RawData[Average Flood Depth (100yr)])</f>
        <v>0.5</v>
      </c>
      <c r="AG162" s="346" t="str">
        <f>_xlfn.XLOOKUP(FMP_Ranking[[#This Row],[FMP ID]],RawData[FMP_ID],RawData[PREPROJLOS])</f>
        <v>N/A</v>
      </c>
      <c r="AH162">
        <f>_xlfn.XLOOKUP(FMP_Ranking[[#This Row],[FMP ID]],RawData[FMP_ID],RawData[Score 1])</f>
        <v>2</v>
      </c>
      <c r="AI162" s="250">
        <f>_xlfn.XLOOKUP(FMP_Ranking[[#This Row],[FMP ID]],RawData[FMP_ID],RawData[Community Population Served])</f>
        <v>5944</v>
      </c>
      <c r="AJ162">
        <f>_xlfn.XLOOKUP(FMP_Ranking[[#This Row],[FMP ID]],RawData[FMP_ID],RawData[Flood Plain Population])</f>
        <v>0</v>
      </c>
      <c r="AK162" s="346" t="str">
        <f>_xlfn.XLOOKUP(FMP_Ranking[[#This Row],[FMP ID]],RawData[FMP_ID],RawData[Severity Ranking: Community Need (% Population)])</f>
        <v>&lt;25% of project community affected</v>
      </c>
      <c r="AL162" s="252">
        <f>_xlfn.XLOOKUP(FMP_Ranking[[#This Row],[FMP ID]],RawData[FMP_ID],RawData[Score 2])</f>
        <v>1</v>
      </c>
      <c r="AM162">
        <f>_xlfn.XLOOKUP(FMP_Ranking[[#This Row],[FMP ID]],RawData[FMP_ID],RawData['# of Structures Removed from 1% Annual Chance FP])</f>
        <v>0</v>
      </c>
      <c r="AN162" t="str">
        <f>_xlfn.XLOOKUP(FMP_Ranking[[#This Row],[FMP ID]],RawData[FMP_ID],RawData[Flood Risk Reduction])</f>
        <v>Reduced risk to 0 structures in floodplain</v>
      </c>
      <c r="AO162">
        <f>_xlfn.XLOOKUP(FMP_Ranking[[#This Row],[FMP ID]],RawData[FMP_ID],RawData[[Score 3 ]])</f>
        <v>0</v>
      </c>
      <c r="AP162" s="250">
        <f>_xlfn.XLOOKUP(FMP_Ranking[[#This Row],[FMP ID]],RawData[FMP_ID],RawData['# of Structures with Reduced 1% Annual Chance Flood Risk])</f>
        <v>0</v>
      </c>
      <c r="AQ162">
        <f>_xlfn.XLOOKUP(FMP_Ranking[[#This Row],[FMP ID]],RawData[FMP_ID],RawData[Pre-Project Damage $])</f>
        <v>0</v>
      </c>
      <c r="AR162">
        <f>_xlfn.XLOOKUP(FMP_Ranking[[#This Row],[FMP ID]],RawData[FMP_ID],RawData[Post-Project Damage $])</f>
        <v>0</v>
      </c>
      <c r="AS162" t="str">
        <f>_xlfn.XLOOKUP(FMP_Ranking[[#This Row],[FMP ID]],RawData[FMP_ID],RawData[Flood Damage Reduction])</f>
        <v>Flood damage reduction &lt; 25%</v>
      </c>
      <c r="AT162" s="252">
        <f>_xlfn.XLOOKUP(FMP_Ranking[[#This Row],[FMP ID]],RawData[FMP_ID],RawData[Score 4])</f>
        <v>2</v>
      </c>
      <c r="AU162">
        <f>_xlfn.XLOOKUP(FMP_Ranking[[#This Row],[FMP ID]],RawData[FMP_ID],RawData['# of Critical Faciliites Removed from 1% Annual Chance FP])</f>
        <v>0</v>
      </c>
      <c r="AV162" t="str">
        <f>_xlfn.XLOOKUP(FMP_Ranking[[#This Row],[FMP ID]],RawData[FMP_ID],RawData[Reduction in Critical Facilities Flood Risk])</f>
        <v>Reduced risk for 0 structures in floodplain</v>
      </c>
      <c r="AW162">
        <f>_xlfn.XLOOKUP(FMP_Ranking[[#This Row],[FMP ID]],RawData[FMP_ID],RawData[Score 5])</f>
        <v>0</v>
      </c>
      <c r="AX162" s="250">
        <f>_xlfn.XLOOKUP(FMP_Ranking[[#This Row],[FMP ID]],RawData[FMP_ID],RawData[Adjusted Injurt Risk (%)])</f>
        <v>0</v>
      </c>
      <c r="AY162">
        <f>_xlfn.XLOOKUP(FMP_Ranking[[#This Row],[FMP ID]],RawData[FMP_ID],RawData[Life and Safety Ranking (Injury/Loss of Life)2])</f>
        <v>0</v>
      </c>
      <c r="AZ162" s="252">
        <f>_xlfn.XLOOKUP(FMP_Ranking[[#This Row],[FMP ID]],RawData[FMP_ID],RawData[Score 6])</f>
        <v>0</v>
      </c>
      <c r="BA162">
        <f>_xlfn.XLOOKUP(FMP_Ranking[[#This Row],[FMP ID]],RawData[FMP_ID],RawData[Water Supply Benefit in Acre-Feet])</f>
        <v>0</v>
      </c>
      <c r="BB162" t="str">
        <f>_xlfn.XLOOKUP(FMP_Ranking[[#This Row],[FMP ID]],RawData[FMP_ID],RawData[SourceID])</f>
        <v>N/A</v>
      </c>
      <c r="BC162" t="str">
        <f>_xlfn.XLOOKUP(FMP_Ranking[[#This Row],[FMP ID]],RawData[FMP_ID],RawData[WMS_ID])</f>
        <v>N/A</v>
      </c>
      <c r="BD162" t="str">
        <f>_xlfn.XLOOKUP(FMP_Ranking[[#This Row],[FMP ID]],RawData[FMP_ID],RawData[Water Supply Yield Ranking])</f>
        <v>No impact on water supply</v>
      </c>
      <c r="BE162">
        <f>_xlfn.XLOOKUP(FMP_Ranking[[#This Row],[FMP ID]],RawData[FMP_ID],RawData[Score 7])</f>
        <v>0</v>
      </c>
      <c r="BF162" s="250">
        <f>_xlfn.XLOOKUP(FMP_Ranking[[#This Row],[FMP ID]],RawData[FMP_ID],RawData[SVI])</f>
        <v>0.55820000171661377</v>
      </c>
      <c r="BG162" t="str">
        <f>_xlfn.XLOOKUP(FMP_Ranking[[#This Row],[FMP ID]],RawData[FMP_ID],RawData[Social Vulnerability Ranking])</f>
        <v>SVI between 0.5-0.75 (moderate to high vulnerability)</v>
      </c>
      <c r="BH162" s="252">
        <f>_xlfn.XLOOKUP(FMP_Ranking[[#This Row],[FMP ID]],RawData[FMP_ID],RawData[Score 8])</f>
        <v>7</v>
      </c>
      <c r="BI162">
        <f>_xlfn.XLOOKUP(FMP_Ranking[[#This Row],[FMP ID]],RawData[FMP_ID],RawData[% Nature Based Solution by Cost])</f>
        <v>0</v>
      </c>
      <c r="BJ162" t="str">
        <f>_xlfn.XLOOKUP(FMP_Ranking[[#This Row],[FMP ID]],RawData[FMP_ID],RawData[Nature-Based Solutions Ranking])</f>
        <v>&lt;25% of the project cost is nature-based</v>
      </c>
      <c r="BK162">
        <f>_xlfn.XLOOKUP(FMP_Ranking[[#This Row],[FMP ID]],RawData[FMP_ID],RawData[Score 9])</f>
        <v>1</v>
      </c>
      <c r="BL162" s="250" t="str">
        <f>_xlfn.XLOOKUP(FMP_Ranking[[#This Row],[FMP ID]],RawData[FMP_ID],RawData[Multiple Benefits Description])</f>
        <v>Preserved function of critical facility during flood</v>
      </c>
      <c r="BM162" t="str">
        <f>_xlfn.XLOOKUP(FMP_Ranking[[#This Row],[FMP ID]],RawData[FMP_ID],RawData[Multiple Benefit Ranking])</f>
        <v>Project delivers benefits in only 1 wider benefit category</v>
      </c>
      <c r="BN162" s="252">
        <f>_xlfn.XLOOKUP(FMP_Ranking[[#This Row],[FMP ID]],RawData[FMP_ID],RawData[Score 10])</f>
        <v>1</v>
      </c>
      <c r="BO162">
        <f>_xlfn.XLOOKUP(FMP_Ranking[[#This Row],[FMP ID]],RawData[FMP_ID],RawData[O&amp;M Cost (Annual)])</f>
        <v>2000</v>
      </c>
      <c r="BP162" t="str">
        <f>_xlfn.XLOOKUP(FMP_Ranking[[#This Row],[FMP ID]],RawData[FMP_ID],RawData[Operations and Maintenance Ranking])</f>
        <v>Project requires regular, ongoing operation and maintenance; and/or O&amp;M requirements are well defined (Regular);</v>
      </c>
      <c r="BQ162">
        <f>_xlfn.XLOOKUP(FMP_Ranking[[#This Row],[FMP ID]],RawData[FMP_ID],RawData[Score 11])</f>
        <v>7</v>
      </c>
      <c r="BR162" s="250" t="str">
        <f>_xlfn.XLOOKUP(FMP_Ranking[[#This Row],[FMP ID]],RawData[FMP_ID],RawData[Administrative, Regulatory and Other Obstacle Ranking])</f>
        <v>Project has few administrative, regulatory and implementation limitations / requirements</v>
      </c>
      <c r="BS162" s="252">
        <f>_xlfn.XLOOKUP(FMP_Ranking[[#This Row],[FMP ID]],RawData[FMP_ID],RawData[Score 12])</f>
        <v>10</v>
      </c>
      <c r="BT162" t="str">
        <f>_xlfn.XLOOKUP(FMP_Ranking[[#This Row],[FMP ID]],RawData[FMP_ID],RawData[Environmental Benefit Ranking])</f>
        <v>Project does not provide any environmental benefits</v>
      </c>
      <c r="BU162">
        <f>_xlfn.XLOOKUP(FMP_Ranking[[#This Row],[FMP ID]],RawData[FMP_ID],RawData[Score 13])</f>
        <v>0</v>
      </c>
      <c r="BV162" s="250" t="str">
        <f>_xlfn.XLOOKUP(FMP_Ranking[[#This Row],[FMP ID]],RawData[FMP_ID],RawData[Environmental Impact Ranking])</f>
        <v>Project has no adverse environmental impacts</v>
      </c>
      <c r="BW162" s="252">
        <f>_xlfn.XLOOKUP(FMP_Ranking[[#This Row],[FMP ID]],RawData[FMP_ID],RawData[Score 14])</f>
        <v>10</v>
      </c>
      <c r="BX162">
        <f>_xlfn.XLOOKUP(FMP_Ranking[[#This Row],[FMP ID]],RawData[FMP_ID],RawData[Traffic Count for LWC Project])</f>
        <v>0</v>
      </c>
      <c r="BY162" t="str">
        <f>_xlfn.XLOOKUP(FMP_Ranking[[#This Row],[FMP ID]],RawData[FMP_ID],RawData[Mobility Ranking])</f>
        <v>Project provides no change to major, minor, or emergency access routes in the project area.</v>
      </c>
      <c r="BZ162">
        <f>_xlfn.XLOOKUP(FMP_Ranking[[#This Row],[FMP ID]],RawData[FMP_ID],RawData[Score 15])</f>
        <v>0</v>
      </c>
      <c r="CA162" s="250"/>
      <c r="CB16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62" s="263">
        <f>_xlfn.RANK.EQ(FMP_Ranking[[#This Row],[Weighted Score Based on Normalized Reported Factors]],FMP_Ranking[Weighted Score Based on Normalized Reported Factors],0)</f>
        <v>170</v>
      </c>
      <c r="CD16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41</v>
      </c>
      <c r="CE16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5.2500000000000018</v>
      </c>
      <c r="CF162">
        <f>_xlfn.RANK.EQ(FMP_Ranking[[#This Row],[Project Details Weighted Score]],FMP_Ranking[Project Details Weighted Score],0)</f>
        <v>123</v>
      </c>
      <c r="CG162" s="262">
        <f>FMP_Ranking[[#This Row],[Project Details Weighted Score]]+FMP_Ranking[[#This Row],[Weighted Score Based on Normalized Reported Factors]]</f>
        <v>5.2500000000000018</v>
      </c>
      <c r="CH162" s="245">
        <f>_xlfn.RANK.EQ(FMP_Ranking[[#This Row],[Total Score]],FMP_Ranking[Total Score],0)</f>
        <v>151</v>
      </c>
      <c r="CI16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62" s="239"/>
      <c r="CK162" s="239"/>
      <c r="CT162"/>
    </row>
    <row r="163" spans="1:98" ht="12" customHeight="1" x14ac:dyDescent="0.25">
      <c r="A163" t="s">
        <v>1421</v>
      </c>
      <c r="B163">
        <f>_xlfn.XLOOKUP(FMP_Ranking[[#This Row],[FMP ID]],RawData[FMP_ID],RawData[RFPG_NUM])</f>
        <v>10</v>
      </c>
      <c r="C163" t="str">
        <f>_xlfn.XLOOKUP(FMP_Ranking[[#This Row],[FMP ID]],RawData[FMP_ID],RawData[FMP_NAME])</f>
        <v>Jackson County Courthouse Backup Generator</v>
      </c>
      <c r="D163" t="str">
        <f>_xlfn.XLOOKUP(FMP_Ranking[[#This Row],[FMP ID]],RawData[FMP_ID],RawData[FMP_DESCR])</f>
        <v>Purchase generator for courthouse</v>
      </c>
      <c r="E163" s="247">
        <f>_xlfn.XLOOKUP(FMP_Ranking[[#This Row],[FMP ID]],RawData[FMP_ID],RawData[FMP_COST])</f>
        <v>89000</v>
      </c>
      <c r="F163" s="344" t="str">
        <f>_xlfn.XLOOKUP(FMP_Ranking[[#This Row],[FMP ID]],RawData[FMP_ID],RawData[EMER_NEED])</f>
        <v>No</v>
      </c>
      <c r="G163" s="252">
        <f>IF(FMP_Ranking[[#This Row],[Emergency Need Raw]]="Yes",10,0)</f>
        <v>0</v>
      </c>
      <c r="H163" s="245">
        <f>_xlfn.XLOOKUP(FMP_Ranking[[#This Row],[FMP ID]],RawData[FMP_ID],RawData[STRUCT_100])</f>
        <v>0</v>
      </c>
      <c r="I163" s="245">
        <f>_xlfn.XLOOKUP(FMP_Ranking[[#This Row],[FMP ID]],RawData[FMP_ID],RawData[RES_STRUCT100])</f>
        <v>0</v>
      </c>
      <c r="J163">
        <f>_xlfn.XLOOKUP(FMP_Ranking[[#This Row],[FMP ID]],RawData[FMP_ID],RawData[POP100])</f>
        <v>0</v>
      </c>
      <c r="K163" s="245">
        <f>_xlfn.XLOOKUP(FMP_Ranking[[#This Row],[FMP ID]],RawData[FMP_ID],RawData[CRITFAC100])</f>
        <v>0</v>
      </c>
      <c r="L163">
        <f>_xlfn.XLOOKUP(FMP_Ranking[[#This Row],[FMP ID]],RawData[FMP_ID],RawData[LWC])</f>
        <v>0</v>
      </c>
      <c r="M163" s="245">
        <f>_xlfn.XLOOKUP(FMP_Ranking[[#This Row],[FMP ID]],RawData[FMP_ID],RawData[ROADCLS])</f>
        <v>0</v>
      </c>
      <c r="N163">
        <f>_xlfn.XLOOKUP(FMP_Ranking[[#This Row],[FMP ID]],RawData[FMP_ID],RawData[ROAD_MILES100])</f>
        <v>0</v>
      </c>
      <c r="O163" s="245">
        <f>_xlfn.XLOOKUP(FMP_Ranking[[#This Row],[FMP ID]],RawData[FMP_ID],RawData[FARMACRE100])</f>
        <v>0</v>
      </c>
      <c r="P163">
        <f>_xlfn.XLOOKUP(FMP_Ranking[[#This Row],[FMP ID]],RawData[FMP_ID],RawData[REDSTRUCT100])</f>
        <v>0</v>
      </c>
      <c r="Q163" s="245">
        <f>_xlfn.XLOOKUP(FMP_Ranking[[#This Row],[FMP ID]],RawData[FMP_ID],RawData[REMSTRC100])</f>
        <v>0</v>
      </c>
      <c r="R163" s="258">
        <f>IF(FMP_Ranking[[#This Row],[Structures 100 Raw]]=0,0,(IF(FMP_Ranking[[#This Row],[Removed Structures 100 Raw]]&gt;FMP_Ranking[[#This Row],[Structures 100 Raw]],100,FMP_Ranking[[#This Row],[Removed Structures 100 Raw]]/FMP_Ranking[[#This Row],[Structures 100 Raw]]*100)))</f>
        <v>0</v>
      </c>
      <c r="S163" s="245">
        <f>_xlfn.XLOOKUP(FMP_Ranking[[#This Row],[FMP ID]],RawData[FMP_ID],RawData[REMRESSTRC100])</f>
        <v>0</v>
      </c>
      <c r="T163" s="245">
        <f>_xlfn.XLOOKUP(FMP_Ranking[[#This Row],[FMP ID]],RawData[FMP_ID],RawData[REMPOP100])</f>
        <v>0</v>
      </c>
      <c r="U163">
        <f>_xlfn.XLOOKUP(FMP_Ranking[[#This Row],[FMP ID]],RawData[FMP_ID],RawData[REMCRITFAC100])</f>
        <v>0</v>
      </c>
      <c r="V163" s="245">
        <f>_xlfn.XLOOKUP(FMP_Ranking[[#This Row],[FMP ID]],RawData[FMP_ID],RawData[REMLWC100])</f>
        <v>0</v>
      </c>
      <c r="W163" s="245">
        <f>_xlfn.XLOOKUP(FMP_Ranking[[#This Row],[FMP ID]],RawData[FMP_ID],RawData[REMROADCLS])</f>
        <v>0</v>
      </c>
      <c r="X163">
        <f>_xlfn.XLOOKUP(FMP_Ranking[[#This Row],[FMP ID]],RawData[FMP_ID],RawData[REMRDLEN100])</f>
        <v>0</v>
      </c>
      <c r="Y163" s="245">
        <f>_xlfn.XLOOKUP(FMP_Ranking[[#This Row],[FMP ID]],RawData[FMP_ID],RawData[REMFRMACRE100])</f>
        <v>0</v>
      </c>
      <c r="Z163" s="255">
        <f>_xlfn.XLOOKUP(FMP_Ranking[[#This Row],[FMP ID]],RawData[FMP_ID],RawData[COSTSTRUCT])</f>
        <v>0</v>
      </c>
      <c r="AA163">
        <f>_xlfn.XLOOKUP(FMP_Ranking[[#This Row],[FMP ID]],RawData[FMP_ID],RawData[NATURE])</f>
        <v>0</v>
      </c>
      <c r="AB163" s="250">
        <f>_xlfn.XLOOKUP(FMP_Ranking[[#This Row],[FMP ID]],RawData[FMP_ID],RawData[BC_RATIO])</f>
        <v>0</v>
      </c>
      <c r="AC163">
        <f>IF(FMP_Ranking[[#This Row],[BCA Raw]]&gt;1,1,0)</f>
        <v>0</v>
      </c>
      <c r="AD163" s="250" t="str">
        <f>_xlfn.XLOOKUP(FMP_Ranking[[#This Row],[FMP ID]],RawData[FMP_ID],RawData[WATER_SUP])</f>
        <v>No</v>
      </c>
      <c r="AE163" s="257">
        <f>IF(FMP_Ranking[[#This Row],[Water Supply Raw]]="Yes",1,0)</f>
        <v>0</v>
      </c>
      <c r="AF163">
        <f>_xlfn.XLOOKUP(FMP_Ranking[[#This Row],[FMP ID]],RawData[FMP_ID],RawData[Average Flood Depth (100yr)])</f>
        <v>0.5</v>
      </c>
      <c r="AG163" s="346" t="str">
        <f>_xlfn.XLOOKUP(FMP_Ranking[[#This Row],[FMP ID]],RawData[FMP_ID],RawData[PREPROJLOS])</f>
        <v>N/A</v>
      </c>
      <c r="AH163">
        <f>_xlfn.XLOOKUP(FMP_Ranking[[#This Row],[FMP ID]],RawData[FMP_ID],RawData[Score 1])</f>
        <v>2</v>
      </c>
      <c r="AI163" s="250">
        <f>_xlfn.XLOOKUP(FMP_Ranking[[#This Row],[FMP ID]],RawData[FMP_ID],RawData[Community Population Served])</f>
        <v>15121</v>
      </c>
      <c r="AJ163">
        <f>_xlfn.XLOOKUP(FMP_Ranking[[#This Row],[FMP ID]],RawData[FMP_ID],RawData[Flood Plain Population])</f>
        <v>0</v>
      </c>
      <c r="AK163" s="346" t="str">
        <f>_xlfn.XLOOKUP(FMP_Ranking[[#This Row],[FMP ID]],RawData[FMP_ID],RawData[Severity Ranking: Community Need (% Population)])</f>
        <v>&lt;25% of project community affected</v>
      </c>
      <c r="AL163" s="252">
        <f>_xlfn.XLOOKUP(FMP_Ranking[[#This Row],[FMP ID]],RawData[FMP_ID],RawData[Score 2])</f>
        <v>1</v>
      </c>
      <c r="AM163">
        <f>_xlfn.XLOOKUP(FMP_Ranking[[#This Row],[FMP ID]],RawData[FMP_ID],RawData['# of Structures Removed from 1% Annual Chance FP])</f>
        <v>0</v>
      </c>
      <c r="AN163" t="str">
        <f>_xlfn.XLOOKUP(FMP_Ranking[[#This Row],[FMP ID]],RawData[FMP_ID],RawData[Flood Risk Reduction])</f>
        <v>Reduced risk to 0 structures in floodplain</v>
      </c>
      <c r="AO163">
        <f>_xlfn.XLOOKUP(FMP_Ranking[[#This Row],[FMP ID]],RawData[FMP_ID],RawData[[Score 3 ]])</f>
        <v>0</v>
      </c>
      <c r="AP163" s="250">
        <f>_xlfn.XLOOKUP(FMP_Ranking[[#This Row],[FMP ID]],RawData[FMP_ID],RawData['# of Structures with Reduced 1% Annual Chance Flood Risk])</f>
        <v>0</v>
      </c>
      <c r="AQ163">
        <f>_xlfn.XLOOKUP(FMP_Ranking[[#This Row],[FMP ID]],RawData[FMP_ID],RawData[Pre-Project Damage $])</f>
        <v>0</v>
      </c>
      <c r="AR163">
        <f>_xlfn.XLOOKUP(FMP_Ranking[[#This Row],[FMP ID]],RawData[FMP_ID],RawData[Post-Project Damage $])</f>
        <v>0</v>
      </c>
      <c r="AS163" t="str">
        <f>_xlfn.XLOOKUP(FMP_Ranking[[#This Row],[FMP ID]],RawData[FMP_ID],RawData[Flood Damage Reduction])</f>
        <v>Flood damage reduction &lt; 25%</v>
      </c>
      <c r="AT163" s="252">
        <f>_xlfn.XLOOKUP(FMP_Ranking[[#This Row],[FMP ID]],RawData[FMP_ID],RawData[Score 4])</f>
        <v>2</v>
      </c>
      <c r="AU163">
        <f>_xlfn.XLOOKUP(FMP_Ranking[[#This Row],[FMP ID]],RawData[FMP_ID],RawData['# of Critical Faciliites Removed from 1% Annual Chance FP])</f>
        <v>0</v>
      </c>
      <c r="AV163" t="str">
        <f>_xlfn.XLOOKUP(FMP_Ranking[[#This Row],[FMP ID]],RawData[FMP_ID],RawData[Reduction in Critical Facilities Flood Risk])</f>
        <v>Reduced risk for 0 structures in floodplain</v>
      </c>
      <c r="AW163">
        <f>_xlfn.XLOOKUP(FMP_Ranking[[#This Row],[FMP ID]],RawData[FMP_ID],RawData[Score 5])</f>
        <v>0</v>
      </c>
      <c r="AX163" s="250">
        <f>_xlfn.XLOOKUP(FMP_Ranking[[#This Row],[FMP ID]],RawData[FMP_ID],RawData[Adjusted Injurt Risk (%)])</f>
        <v>0</v>
      </c>
      <c r="AY163">
        <f>_xlfn.XLOOKUP(FMP_Ranking[[#This Row],[FMP ID]],RawData[FMP_ID],RawData[Life and Safety Ranking (Injury/Loss of Life)2])</f>
        <v>0</v>
      </c>
      <c r="AZ163" s="252">
        <f>_xlfn.XLOOKUP(FMP_Ranking[[#This Row],[FMP ID]],RawData[FMP_ID],RawData[Score 6])</f>
        <v>0</v>
      </c>
      <c r="BA163">
        <f>_xlfn.XLOOKUP(FMP_Ranking[[#This Row],[FMP ID]],RawData[FMP_ID],RawData[Water Supply Benefit in Acre-Feet])</f>
        <v>0</v>
      </c>
      <c r="BB163" t="str">
        <f>_xlfn.XLOOKUP(FMP_Ranking[[#This Row],[FMP ID]],RawData[FMP_ID],RawData[SourceID])</f>
        <v>N/A</v>
      </c>
      <c r="BC163" t="str">
        <f>_xlfn.XLOOKUP(FMP_Ranking[[#This Row],[FMP ID]],RawData[FMP_ID],RawData[WMS_ID])</f>
        <v>N/A</v>
      </c>
      <c r="BD163" t="str">
        <f>_xlfn.XLOOKUP(FMP_Ranking[[#This Row],[FMP ID]],RawData[FMP_ID],RawData[Water Supply Yield Ranking])</f>
        <v>No impact on water supply</v>
      </c>
      <c r="BE163">
        <f>_xlfn.XLOOKUP(FMP_Ranking[[#This Row],[FMP ID]],RawData[FMP_ID],RawData[Score 7])</f>
        <v>0</v>
      </c>
      <c r="BF163" s="250">
        <f>_xlfn.XLOOKUP(FMP_Ranking[[#This Row],[FMP ID]],RawData[FMP_ID],RawData[SVI])</f>
        <v>0.55820000171661377</v>
      </c>
      <c r="BG163" t="str">
        <f>_xlfn.XLOOKUP(FMP_Ranking[[#This Row],[FMP ID]],RawData[FMP_ID],RawData[Social Vulnerability Ranking])</f>
        <v>SVI between 0.5-0.75 (moderate to high vulnerability)</v>
      </c>
      <c r="BH163" s="252">
        <f>_xlfn.XLOOKUP(FMP_Ranking[[#This Row],[FMP ID]],RawData[FMP_ID],RawData[Score 8])</f>
        <v>7</v>
      </c>
      <c r="BI163">
        <f>_xlfn.XLOOKUP(FMP_Ranking[[#This Row],[FMP ID]],RawData[FMP_ID],RawData[% Nature Based Solution by Cost])</f>
        <v>0</v>
      </c>
      <c r="BJ163" t="str">
        <f>_xlfn.XLOOKUP(FMP_Ranking[[#This Row],[FMP ID]],RawData[FMP_ID],RawData[Nature-Based Solutions Ranking])</f>
        <v>&lt;25% of the project cost is nature-based</v>
      </c>
      <c r="BK163">
        <f>_xlfn.XLOOKUP(FMP_Ranking[[#This Row],[FMP ID]],RawData[FMP_ID],RawData[Score 9])</f>
        <v>1</v>
      </c>
      <c r="BL163" s="250" t="str">
        <f>_xlfn.XLOOKUP(FMP_Ranking[[#This Row],[FMP ID]],RawData[FMP_ID],RawData[Multiple Benefits Description])</f>
        <v>Preserved function of critical facility during flood</v>
      </c>
      <c r="BM163" t="str">
        <f>_xlfn.XLOOKUP(FMP_Ranking[[#This Row],[FMP ID]],RawData[FMP_ID],RawData[Multiple Benefit Ranking])</f>
        <v>Project delivers benefits in only 1 wider benefit category</v>
      </c>
      <c r="BN163" s="252">
        <f>_xlfn.XLOOKUP(FMP_Ranking[[#This Row],[FMP ID]],RawData[FMP_ID],RawData[Score 10])</f>
        <v>1</v>
      </c>
      <c r="BO163">
        <f>_xlfn.XLOOKUP(FMP_Ranking[[#This Row],[FMP ID]],RawData[FMP_ID],RawData[O&amp;M Cost (Annual)])</f>
        <v>2000</v>
      </c>
      <c r="BP163" t="str">
        <f>_xlfn.XLOOKUP(FMP_Ranking[[#This Row],[FMP ID]],RawData[FMP_ID],RawData[Operations and Maintenance Ranking])</f>
        <v>Project requires regular, ongoing operation and maintenance; and/or O&amp;M requirements are well defined (Regular);</v>
      </c>
      <c r="BQ163">
        <f>_xlfn.XLOOKUP(FMP_Ranking[[#This Row],[FMP ID]],RawData[FMP_ID],RawData[Score 11])</f>
        <v>7</v>
      </c>
      <c r="BR163" s="250" t="str">
        <f>_xlfn.XLOOKUP(FMP_Ranking[[#This Row],[FMP ID]],RawData[FMP_ID],RawData[Administrative, Regulatory and Other Obstacle Ranking])</f>
        <v>Project has few administrative, regulatory and implementation limitations / requirements</v>
      </c>
      <c r="BS163" s="252">
        <f>_xlfn.XLOOKUP(FMP_Ranking[[#This Row],[FMP ID]],RawData[FMP_ID],RawData[Score 12])</f>
        <v>10</v>
      </c>
      <c r="BT163" t="str">
        <f>_xlfn.XLOOKUP(FMP_Ranking[[#This Row],[FMP ID]],RawData[FMP_ID],RawData[Environmental Benefit Ranking])</f>
        <v>Project does not provide any environmental benefits</v>
      </c>
      <c r="BU163">
        <f>_xlfn.XLOOKUP(FMP_Ranking[[#This Row],[FMP ID]],RawData[FMP_ID],RawData[Score 13])</f>
        <v>0</v>
      </c>
      <c r="BV163" s="250" t="str">
        <f>_xlfn.XLOOKUP(FMP_Ranking[[#This Row],[FMP ID]],RawData[FMP_ID],RawData[Environmental Impact Ranking])</f>
        <v>Project has no adverse environmental impacts</v>
      </c>
      <c r="BW163" s="252">
        <f>_xlfn.XLOOKUP(FMP_Ranking[[#This Row],[FMP ID]],RawData[FMP_ID],RawData[Score 14])</f>
        <v>10</v>
      </c>
      <c r="BX163">
        <f>_xlfn.XLOOKUP(FMP_Ranking[[#This Row],[FMP ID]],RawData[FMP_ID],RawData[Traffic Count for LWC Project])</f>
        <v>0</v>
      </c>
      <c r="BY163" t="str">
        <f>_xlfn.XLOOKUP(FMP_Ranking[[#This Row],[FMP ID]],RawData[FMP_ID],RawData[Mobility Ranking])</f>
        <v>Project provides no change to major, minor, or emergency access routes in the project area.</v>
      </c>
      <c r="BZ163">
        <f>_xlfn.XLOOKUP(FMP_Ranking[[#This Row],[FMP ID]],RawData[FMP_ID],RawData[Score 15])</f>
        <v>0</v>
      </c>
      <c r="CA163" s="250"/>
      <c r="CB163"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63" s="263">
        <f>_xlfn.RANK.EQ(FMP_Ranking[[#This Row],[Weighted Score Based on Normalized Reported Factors]],FMP_Ranking[Weighted Score Based on Normalized Reported Factors],0)</f>
        <v>170</v>
      </c>
      <c r="CD163"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41</v>
      </c>
      <c r="CE163"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5.2500000000000018</v>
      </c>
      <c r="CF163">
        <f>_xlfn.RANK.EQ(FMP_Ranking[[#This Row],[Project Details Weighted Score]],FMP_Ranking[Project Details Weighted Score],0)</f>
        <v>123</v>
      </c>
      <c r="CG163" s="262">
        <f>FMP_Ranking[[#This Row],[Project Details Weighted Score]]+FMP_Ranking[[#This Row],[Weighted Score Based on Normalized Reported Factors]]</f>
        <v>5.2500000000000018</v>
      </c>
      <c r="CH163" s="245">
        <f>_xlfn.RANK.EQ(FMP_Ranking[[#This Row],[Total Score]],FMP_Ranking[Total Score],0)</f>
        <v>151</v>
      </c>
      <c r="CI163"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63" s="239"/>
      <c r="CK163" s="239"/>
      <c r="CT163"/>
    </row>
    <row r="164" spans="1:98" ht="12" customHeight="1" x14ac:dyDescent="0.25">
      <c r="A164" t="s">
        <v>639</v>
      </c>
      <c r="B164">
        <f>_xlfn.XLOOKUP(FMP_Ranking[[#This Row],[FMP ID]],RawData[FMP_ID],RawData[RFPG_NUM])</f>
        <v>6</v>
      </c>
      <c r="C164" t="str">
        <f>_xlfn.XLOOKUP(FMP_Ranking[[#This Row],[FMP ID]],RawData[FMP_ID],RawData[FMP_NAME])</f>
        <v>City of Cleveland Flooplain Ordinance Update</v>
      </c>
      <c r="D164" t="str">
        <f>_xlfn.XLOOKUP(FMP_Ranking[[#This Row],[FMP ID]],RawData[FMP_ID],RawData[FMP_DESCR])</f>
        <v>Adopt a land use ordinance which requires any structure within the 100-year floodplain to be elevated 2 feet.</v>
      </c>
      <c r="E164" s="247">
        <f>_xlfn.XLOOKUP(FMP_Ranking[[#This Row],[FMP ID]],RawData[FMP_ID],RawData[FMP_COST])</f>
        <v>109000</v>
      </c>
      <c r="F164" s="344" t="str">
        <f>_xlfn.XLOOKUP(FMP_Ranking[[#This Row],[FMP ID]],RawData[FMP_ID],RawData[EMER_NEED])</f>
        <v>No</v>
      </c>
      <c r="G164" s="252">
        <f>IF(FMP_Ranking[[#This Row],[Emergency Need Raw]]="Yes",10,0)</f>
        <v>0</v>
      </c>
      <c r="H164" s="245">
        <f>_xlfn.XLOOKUP(FMP_Ranking[[#This Row],[FMP ID]],RawData[FMP_ID],RawData[STRUCT_100])</f>
        <v>261</v>
      </c>
      <c r="I164" s="245">
        <f>_xlfn.XLOOKUP(FMP_Ranking[[#This Row],[FMP ID]],RawData[FMP_ID],RawData[RES_STRUCT100])</f>
        <v>133</v>
      </c>
      <c r="J164">
        <f>_xlfn.XLOOKUP(FMP_Ranking[[#This Row],[FMP ID]],RawData[FMP_ID],RawData[POP100])</f>
        <v>1267</v>
      </c>
      <c r="K164" s="245">
        <f>_xlfn.XLOOKUP(FMP_Ranking[[#This Row],[FMP ID]],RawData[FMP_ID],RawData[CRITFAC100])</f>
        <v>0</v>
      </c>
      <c r="L164">
        <f>_xlfn.XLOOKUP(FMP_Ranking[[#This Row],[FMP ID]],RawData[FMP_ID],RawData[LWC])</f>
        <v>1</v>
      </c>
      <c r="M164" s="245">
        <f>_xlfn.XLOOKUP(FMP_Ranking[[#This Row],[FMP ID]],RawData[FMP_ID],RawData[ROADCLS])</f>
        <v>1</v>
      </c>
      <c r="N164">
        <f>_xlfn.XLOOKUP(FMP_Ranking[[#This Row],[FMP ID]],RawData[FMP_ID],RawData[ROAD_MILES100])</f>
        <v>27.32913970947266</v>
      </c>
      <c r="O164" s="245">
        <f>_xlfn.XLOOKUP(FMP_Ranking[[#This Row],[FMP ID]],RawData[FMP_ID],RawData[FARMACRE100])</f>
        <v>28.87845611572266</v>
      </c>
      <c r="P164">
        <f>_xlfn.XLOOKUP(FMP_Ranking[[#This Row],[FMP ID]],RawData[FMP_ID],RawData[REDSTRUCT100])</f>
        <v>0</v>
      </c>
      <c r="Q164" s="245">
        <f>_xlfn.XLOOKUP(FMP_Ranking[[#This Row],[FMP ID]],RawData[FMP_ID],RawData[REMSTRC100])</f>
        <v>0</v>
      </c>
      <c r="R164" s="258">
        <f>IF(FMP_Ranking[[#This Row],[Structures 100 Raw]]=0,0,(IF(FMP_Ranking[[#This Row],[Removed Structures 100 Raw]]&gt;FMP_Ranking[[#This Row],[Structures 100 Raw]],100,FMP_Ranking[[#This Row],[Removed Structures 100 Raw]]/FMP_Ranking[[#This Row],[Structures 100 Raw]]*100)))</f>
        <v>0</v>
      </c>
      <c r="S164" s="245">
        <f>_xlfn.XLOOKUP(FMP_Ranking[[#This Row],[FMP ID]],RawData[FMP_ID],RawData[REMRESSTRC100])</f>
        <v>0</v>
      </c>
      <c r="T164" s="245">
        <f>_xlfn.XLOOKUP(FMP_Ranking[[#This Row],[FMP ID]],RawData[FMP_ID],RawData[REMPOP100])</f>
        <v>0</v>
      </c>
      <c r="U164">
        <f>_xlfn.XLOOKUP(FMP_Ranking[[#This Row],[FMP ID]],RawData[FMP_ID],RawData[REMCRITFAC100])</f>
        <v>0</v>
      </c>
      <c r="V164" s="245">
        <f>_xlfn.XLOOKUP(FMP_Ranking[[#This Row],[FMP ID]],RawData[FMP_ID],RawData[REMLWC100])</f>
        <v>0</v>
      </c>
      <c r="W164" s="245">
        <f>_xlfn.XLOOKUP(FMP_Ranking[[#This Row],[FMP ID]],RawData[FMP_ID],RawData[REMROADCLS])</f>
        <v>0</v>
      </c>
      <c r="X164">
        <f>_xlfn.XLOOKUP(FMP_Ranking[[#This Row],[FMP ID]],RawData[FMP_ID],RawData[REMRDLEN100])</f>
        <v>0</v>
      </c>
      <c r="Y164" s="245">
        <f>_xlfn.XLOOKUP(FMP_Ranking[[#This Row],[FMP ID]],RawData[FMP_ID],RawData[REMFRMACRE100])</f>
        <v>0</v>
      </c>
      <c r="Z164" s="255">
        <f>_xlfn.XLOOKUP(FMP_Ranking[[#This Row],[FMP ID]],RawData[FMP_ID],RawData[COSTSTRUCT])</f>
        <v>0</v>
      </c>
      <c r="AA164">
        <f>_xlfn.XLOOKUP(FMP_Ranking[[#This Row],[FMP ID]],RawData[FMP_ID],RawData[NATURE])</f>
        <v>0</v>
      </c>
      <c r="AB164" s="250">
        <f>_xlfn.XLOOKUP(FMP_Ranking[[#This Row],[FMP ID]],RawData[FMP_ID],RawData[BC_RATIO])</f>
        <v>0</v>
      </c>
      <c r="AC164">
        <f>IF(FMP_Ranking[[#This Row],[BCA Raw]]&gt;1,1,0)</f>
        <v>0</v>
      </c>
      <c r="AD164" s="250" t="str">
        <f>_xlfn.XLOOKUP(FMP_Ranking[[#This Row],[FMP ID]],RawData[FMP_ID],RawData[WATER_SUP])</f>
        <v>No</v>
      </c>
      <c r="AE164" s="257">
        <f>IF(FMP_Ranking[[#This Row],[Water Supply Raw]]="Yes",1,0)</f>
        <v>0</v>
      </c>
      <c r="AF164">
        <f>_xlfn.XLOOKUP(FMP_Ranking[[#This Row],[FMP ID]],RawData[FMP_ID],RawData[Average Flood Depth (100yr)])</f>
        <v>0</v>
      </c>
      <c r="AG164" s="346">
        <f>_xlfn.XLOOKUP(FMP_Ranking[[#This Row],[FMP ID]],RawData[FMP_ID],RawData[PREPROJLOS])</f>
        <v>0</v>
      </c>
      <c r="AH164">
        <f>_xlfn.XLOOKUP(FMP_Ranking[[#This Row],[FMP ID]],RawData[FMP_ID],RawData[Score 1])</f>
        <v>0</v>
      </c>
      <c r="AI164" s="250">
        <f>_xlfn.XLOOKUP(FMP_Ranking[[#This Row],[FMP ID]],RawData[FMP_ID],RawData[Community Population Served])</f>
        <v>739473</v>
      </c>
      <c r="AJ164">
        <f>_xlfn.XLOOKUP(FMP_Ranking[[#This Row],[FMP ID]],RawData[FMP_ID],RawData[Flood Plain Population])</f>
        <v>1267</v>
      </c>
      <c r="AK164" s="346" t="str">
        <f>_xlfn.XLOOKUP(FMP_Ranking[[#This Row],[FMP ID]],RawData[FMP_ID],RawData[Severity Ranking: Community Need (% Population)])</f>
        <v>&lt;25% of project community affected</v>
      </c>
      <c r="AL164" s="252">
        <f>_xlfn.XLOOKUP(FMP_Ranking[[#This Row],[FMP ID]],RawData[FMP_ID],RawData[Score 2])</f>
        <v>1</v>
      </c>
      <c r="AM164">
        <f>_xlfn.XLOOKUP(FMP_Ranking[[#This Row],[FMP ID]],RawData[FMP_ID],RawData['# of Structures Removed from 1% Annual Chance FP])</f>
        <v>0</v>
      </c>
      <c r="AN164" t="str">
        <f>_xlfn.XLOOKUP(FMP_Ranking[[#This Row],[FMP ID]],RawData[FMP_ID],RawData[Flood Risk Reduction])</f>
        <v>Reduced risk to 0 structures in floodplain</v>
      </c>
      <c r="AO164">
        <f>_xlfn.XLOOKUP(FMP_Ranking[[#This Row],[FMP ID]],RawData[FMP_ID],RawData[[Score 3 ]])</f>
        <v>0</v>
      </c>
      <c r="AP164" s="250">
        <f>_xlfn.XLOOKUP(FMP_Ranking[[#This Row],[FMP ID]],RawData[FMP_ID],RawData['# of Structures with Reduced 1% Annual Chance Flood Risk])</f>
        <v>0</v>
      </c>
      <c r="AQ164">
        <f>_xlfn.XLOOKUP(FMP_Ranking[[#This Row],[FMP ID]],RawData[FMP_ID],RawData[Pre-Project Damage $])</f>
        <v>0</v>
      </c>
      <c r="AR164">
        <f>_xlfn.XLOOKUP(FMP_Ranking[[#This Row],[FMP ID]],RawData[FMP_ID],RawData[Post-Project Damage $])</f>
        <v>0</v>
      </c>
      <c r="AS164">
        <f>_xlfn.XLOOKUP(FMP_Ranking[[#This Row],[FMP ID]],RawData[FMP_ID],RawData[Flood Damage Reduction])</f>
        <v>0</v>
      </c>
      <c r="AT164" s="252">
        <f>_xlfn.XLOOKUP(FMP_Ranking[[#This Row],[FMP ID]],RawData[FMP_ID],RawData[Score 4])</f>
        <v>0</v>
      </c>
      <c r="AU164">
        <f>_xlfn.XLOOKUP(FMP_Ranking[[#This Row],[FMP ID]],RawData[FMP_ID],RawData['# of Critical Faciliites Removed from 1% Annual Chance FP])</f>
        <v>0</v>
      </c>
      <c r="AV164" t="str">
        <f>_xlfn.XLOOKUP(FMP_Ranking[[#This Row],[FMP ID]],RawData[FMP_ID],RawData[Reduction in Critical Facilities Flood Risk])</f>
        <v>Reduced risk for 0 structures in floodplain</v>
      </c>
      <c r="AW164">
        <f>_xlfn.XLOOKUP(FMP_Ranking[[#This Row],[FMP ID]],RawData[FMP_ID],RawData[Score 5])</f>
        <v>0</v>
      </c>
      <c r="AX164" s="250">
        <f>_xlfn.XLOOKUP(FMP_Ranking[[#This Row],[FMP ID]],RawData[FMP_ID],RawData[Adjusted Injurt Risk (%)])</f>
        <v>0</v>
      </c>
      <c r="AY164">
        <f>_xlfn.XLOOKUP(FMP_Ranking[[#This Row],[FMP ID]],RawData[FMP_ID],RawData[Life and Safety Ranking (Injury/Loss of Life)2])</f>
        <v>0</v>
      </c>
      <c r="AZ164" s="252">
        <f>_xlfn.XLOOKUP(FMP_Ranking[[#This Row],[FMP ID]],RawData[FMP_ID],RawData[Score 6])</f>
        <v>0</v>
      </c>
      <c r="BA164">
        <f>_xlfn.XLOOKUP(FMP_Ranking[[#This Row],[FMP ID]],RawData[FMP_ID],RawData[Water Supply Benefit in Acre-Feet])</f>
        <v>0</v>
      </c>
      <c r="BB164">
        <f>_xlfn.XLOOKUP(FMP_Ranking[[#This Row],[FMP ID]],RawData[FMP_ID],RawData[SourceID])</f>
        <v>0</v>
      </c>
      <c r="BC164">
        <f>_xlfn.XLOOKUP(FMP_Ranking[[#This Row],[FMP ID]],RawData[FMP_ID],RawData[WMS_ID])</f>
        <v>0</v>
      </c>
      <c r="BD164" t="str">
        <f>_xlfn.XLOOKUP(FMP_Ranking[[#This Row],[FMP ID]],RawData[FMP_ID],RawData[Water Supply Yield Ranking])</f>
        <v>No impact on water supply</v>
      </c>
      <c r="BE164">
        <f>_xlfn.XLOOKUP(FMP_Ranking[[#This Row],[FMP ID]],RawData[FMP_ID],RawData[Score 7])</f>
        <v>0</v>
      </c>
      <c r="BF164" s="250">
        <f>_xlfn.XLOOKUP(FMP_Ranking[[#This Row],[FMP ID]],RawData[FMP_ID],RawData[SVI])</f>
        <v>0.74820303916931152</v>
      </c>
      <c r="BG164" t="str">
        <f>_xlfn.XLOOKUP(FMP_Ranking[[#This Row],[FMP ID]],RawData[FMP_ID],RawData[Social Vulnerability Ranking])</f>
        <v>SVI between 0.5-0.75 (moderate to high vulnerability)</v>
      </c>
      <c r="BH164" s="252">
        <f>_xlfn.XLOOKUP(FMP_Ranking[[#This Row],[FMP ID]],RawData[FMP_ID],RawData[Score 8])</f>
        <v>7</v>
      </c>
      <c r="BI164">
        <f>_xlfn.XLOOKUP(FMP_Ranking[[#This Row],[FMP ID]],RawData[FMP_ID],RawData[% Nature Based Solution by Cost])</f>
        <v>0</v>
      </c>
      <c r="BJ164" t="str">
        <f>_xlfn.XLOOKUP(FMP_Ranking[[#This Row],[FMP ID]],RawData[FMP_ID],RawData[Nature-Based Solutions Ranking])</f>
        <v>&lt;25% of the project cost is nature-based</v>
      </c>
      <c r="BK164">
        <f>_xlfn.XLOOKUP(FMP_Ranking[[#This Row],[FMP ID]],RawData[FMP_ID],RawData[Score 9])</f>
        <v>1</v>
      </c>
      <c r="BL164" s="250" t="str">
        <f>_xlfn.XLOOKUP(FMP_Ranking[[#This Row],[FMP ID]],RawData[FMP_ID],RawData[Multiple Benefits Description])</f>
        <v>None</v>
      </c>
      <c r="BM164" t="str">
        <f>_xlfn.XLOOKUP(FMP_Ranking[[#This Row],[FMP ID]],RawData[FMP_ID],RawData[Multiple Benefit Ranking])</f>
        <v>Project does not deliver any wider benefits</v>
      </c>
      <c r="BN164" s="252">
        <f>_xlfn.XLOOKUP(FMP_Ranking[[#This Row],[FMP ID]],RawData[FMP_ID],RawData[Score 10])</f>
        <v>0</v>
      </c>
      <c r="BO164">
        <f>_xlfn.XLOOKUP(FMP_Ranking[[#This Row],[FMP ID]],RawData[FMP_ID],RawData[O&amp;M Cost (Annual)])</f>
        <v>0</v>
      </c>
      <c r="BP164" t="str">
        <f>_xlfn.XLOOKUP(FMP_Ranking[[#This Row],[FMP ID]],RawData[FMP_ID],RawData[Operations and Maintenance Ranking])</f>
        <v>Project will not require any ongoing operation and maintenance (low);</v>
      </c>
      <c r="BQ164">
        <f>_xlfn.XLOOKUP(FMP_Ranking[[#This Row],[FMP ID]],RawData[FMP_ID],RawData[Score 11])</f>
        <v>10</v>
      </c>
      <c r="BR164" s="250" t="str">
        <f>_xlfn.XLOOKUP(FMP_Ranking[[#This Row],[FMP ID]],RawData[FMP_ID],RawData[Administrative, Regulatory and Other Obstacle Ranking])</f>
        <v>Project has a high number of administrative, regulatory and limitations / requirements</v>
      </c>
      <c r="BS164" s="252">
        <f>_xlfn.XLOOKUP(FMP_Ranking[[#This Row],[FMP ID]],RawData[FMP_ID],RawData[Score 12])</f>
        <v>2</v>
      </c>
      <c r="BT164" t="str">
        <f>_xlfn.XLOOKUP(FMP_Ranking[[#This Row],[FMP ID]],RawData[FMP_ID],RawData[Environmental Benefit Ranking])</f>
        <v>Project does not provide any environmental benefits</v>
      </c>
      <c r="BU164">
        <f>_xlfn.XLOOKUP(FMP_Ranking[[#This Row],[FMP ID]],RawData[FMP_ID],RawData[Score 13])</f>
        <v>0</v>
      </c>
      <c r="BV164" s="250" t="str">
        <f>_xlfn.XLOOKUP(FMP_Ranking[[#This Row],[FMP ID]],RawData[FMP_ID],RawData[Environmental Impact Ranking])</f>
        <v>Project has no adverse environmental impacts</v>
      </c>
      <c r="BW164" s="252">
        <f>_xlfn.XLOOKUP(FMP_Ranking[[#This Row],[FMP ID]],RawData[FMP_ID],RawData[Score 14])</f>
        <v>10</v>
      </c>
      <c r="BX164">
        <f>_xlfn.XLOOKUP(FMP_Ranking[[#This Row],[FMP ID]],RawData[FMP_ID],RawData[Traffic Count for LWC Project])</f>
        <v>0</v>
      </c>
      <c r="BY164"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64">
        <f>_xlfn.XLOOKUP(FMP_Ranking[[#This Row],[FMP ID]],RawData[FMP_ID],RawData[Score 15])</f>
        <v>4</v>
      </c>
      <c r="CA164" s="250"/>
      <c r="CB164"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64" s="263">
        <f>_xlfn.RANK.EQ(FMP_Ranking[[#This Row],[Weighted Score Based on Normalized Reported Factors]],FMP_Ranking[Weighted Score Based on Normalized Reported Factors],0)</f>
        <v>170</v>
      </c>
      <c r="CD164"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35</v>
      </c>
      <c r="CE164"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5.25</v>
      </c>
      <c r="CF164">
        <f>_xlfn.RANK.EQ(FMP_Ranking[[#This Row],[Project Details Weighted Score]],FMP_Ranking[Project Details Weighted Score],0)</f>
        <v>130</v>
      </c>
      <c r="CG164" s="262">
        <f>FMP_Ranking[[#This Row],[Project Details Weighted Score]]+FMP_Ranking[[#This Row],[Weighted Score Based on Normalized Reported Factors]]</f>
        <v>5.25</v>
      </c>
      <c r="CH164" s="245">
        <f>_xlfn.RANK.EQ(FMP_Ranking[[#This Row],[Total Score]],FMP_Ranking[Total Score],0)</f>
        <v>158</v>
      </c>
      <c r="CI164"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64" s="239"/>
      <c r="CK164" s="239"/>
      <c r="CT164"/>
    </row>
    <row r="165" spans="1:98" ht="12" customHeight="1" x14ac:dyDescent="0.25">
      <c r="A165" t="s">
        <v>2237</v>
      </c>
      <c r="B165">
        <f>_xlfn.XLOOKUP(FMP_Ranking[[#This Row],[FMP ID]],RawData[FMP_ID],RawData[RFPG_NUM])</f>
        <v>6</v>
      </c>
      <c r="C165" t="str">
        <f>_xlfn.XLOOKUP(FMP_Ranking[[#This Row],[FMP ID]],RawData[FMP_ID],RawData[FMP_NAME])</f>
        <v>Houston Sunnyside Area Flood Mitigation</v>
      </c>
      <c r="D165" t="str">
        <f>_xlfn.XLOOKUP(FMP_Ranking[[#This Row],[FMP ID]],RawData[FMP_ID],RawData[FMP_DESCR])</f>
        <v>Includes new storm sewer trunk systems on major thoroughfares &amp; new or improved neighborhood storm sewer systems. Will also require construction of detention basins to mitigate the proposed improvements.</v>
      </c>
      <c r="E165" s="247">
        <f>_xlfn.XLOOKUP(FMP_Ranking[[#This Row],[FMP ID]],RawData[FMP_ID],RawData[FMP_COST])</f>
        <v>111281648</v>
      </c>
      <c r="F165" s="344" t="str">
        <f>_xlfn.XLOOKUP(FMP_Ranking[[#This Row],[FMP ID]],RawData[FMP_ID],RawData[EMER_NEED])</f>
        <v>No</v>
      </c>
      <c r="G165" s="252">
        <f>IF(FMP_Ranking[[#This Row],[Emergency Need Raw]]="Yes",10,0)</f>
        <v>0</v>
      </c>
      <c r="H165" s="245">
        <f>_xlfn.XLOOKUP(FMP_Ranking[[#This Row],[FMP ID]],RawData[FMP_ID],RawData[STRUCT_100])</f>
        <v>7876</v>
      </c>
      <c r="I165" s="245">
        <f>_xlfn.XLOOKUP(FMP_Ranking[[#This Row],[FMP ID]],RawData[FMP_ID],RawData[RES_STRUCT100])</f>
        <v>7293</v>
      </c>
      <c r="J165">
        <f>_xlfn.XLOOKUP(FMP_Ranking[[#This Row],[FMP ID]],RawData[FMP_ID],RawData[POP100])</f>
        <v>29877</v>
      </c>
      <c r="K165" s="245">
        <f>_xlfn.XLOOKUP(FMP_Ranking[[#This Row],[FMP ID]],RawData[FMP_ID],RawData[CRITFAC100])</f>
        <v>97</v>
      </c>
      <c r="L165">
        <f>_xlfn.XLOOKUP(FMP_Ranking[[#This Row],[FMP ID]],RawData[FMP_ID],RawData[LWC])</f>
        <v>0</v>
      </c>
      <c r="M165" s="245">
        <f>_xlfn.XLOOKUP(FMP_Ranking[[#This Row],[FMP ID]],RawData[FMP_ID],RawData[ROADCLS])</f>
        <v>0</v>
      </c>
      <c r="N165">
        <f>_xlfn.XLOOKUP(FMP_Ranking[[#This Row],[FMP ID]],RawData[FMP_ID],RawData[ROAD_MILES100])</f>
        <v>104.7102737426758</v>
      </c>
      <c r="O165" s="245">
        <f>_xlfn.XLOOKUP(FMP_Ranking[[#This Row],[FMP ID]],RawData[FMP_ID],RawData[FARMACRE100])</f>
        <v>4.3315834999084473</v>
      </c>
      <c r="P165">
        <f>_xlfn.XLOOKUP(FMP_Ranking[[#This Row],[FMP ID]],RawData[FMP_ID],RawData[REDSTRUCT100])</f>
        <v>2704</v>
      </c>
      <c r="Q165" s="245">
        <f>_xlfn.XLOOKUP(FMP_Ranking[[#This Row],[FMP ID]],RawData[FMP_ID],RawData[REMSTRC100])</f>
        <v>1410</v>
      </c>
      <c r="R165" s="258">
        <f>IF(FMP_Ranking[[#This Row],[Structures 100 Raw]]=0,0,(IF(FMP_Ranking[[#This Row],[Removed Structures 100 Raw]]&gt;FMP_Ranking[[#This Row],[Structures 100 Raw]],100,FMP_Ranking[[#This Row],[Removed Structures 100 Raw]]/FMP_Ranking[[#This Row],[Structures 100 Raw]]*100)))</f>
        <v>17.902488572879633</v>
      </c>
      <c r="S165" s="245">
        <f>_xlfn.XLOOKUP(FMP_Ranking[[#This Row],[FMP ID]],RawData[FMP_ID],RawData[REMRESSTRC100])</f>
        <v>1273</v>
      </c>
      <c r="T165" s="245">
        <f>_xlfn.XLOOKUP(FMP_Ranking[[#This Row],[FMP ID]],RawData[FMP_ID],RawData[REMPOP100])</f>
        <v>4760</v>
      </c>
      <c r="U165">
        <f>_xlfn.XLOOKUP(FMP_Ranking[[#This Row],[FMP ID]],RawData[FMP_ID],RawData[REMCRITFAC100])</f>
        <v>20</v>
      </c>
      <c r="V165" s="245">
        <f>_xlfn.XLOOKUP(FMP_Ranking[[#This Row],[FMP ID]],RawData[FMP_ID],RawData[REMLWC100])</f>
        <v>0</v>
      </c>
      <c r="W165" s="245">
        <f>_xlfn.XLOOKUP(FMP_Ranking[[#This Row],[FMP ID]],RawData[FMP_ID],RawData[REMROADCLS])</f>
        <v>0</v>
      </c>
      <c r="X165">
        <f>_xlfn.XLOOKUP(FMP_Ranking[[#This Row],[FMP ID]],RawData[FMP_ID],RawData[REMRDLEN100])</f>
        <v>9</v>
      </c>
      <c r="Y165" s="245">
        <f>_xlfn.XLOOKUP(FMP_Ranking[[#This Row],[FMP ID]],RawData[FMP_ID],RawData[REMFRMACRE100])</f>
        <v>3.0770000070333481E-2</v>
      </c>
      <c r="Z165" s="255">
        <f>_xlfn.XLOOKUP(FMP_Ranking[[#This Row],[FMP ID]],RawData[FMP_ID],RawData[COSTSTRUCT])</f>
        <v>78901.875</v>
      </c>
      <c r="AA165">
        <f>_xlfn.XLOOKUP(FMP_Ranking[[#This Row],[FMP ID]],RawData[FMP_ID],RawData[NATURE])</f>
        <v>0</v>
      </c>
      <c r="AB165" s="250">
        <f>_xlfn.XLOOKUP(FMP_Ranking[[#This Row],[FMP ID]],RawData[FMP_ID],RawData[BC_RATIO])</f>
        <v>1.200000047683716</v>
      </c>
      <c r="AC165">
        <f>IF(FMP_Ranking[[#This Row],[BCA Raw]]&gt;1,1,0)</f>
        <v>1</v>
      </c>
      <c r="AD165" s="250" t="str">
        <f>_xlfn.XLOOKUP(FMP_Ranking[[#This Row],[FMP ID]],RawData[FMP_ID],RawData[WATER_SUP])</f>
        <v>No</v>
      </c>
      <c r="AE165" s="257">
        <f>IF(FMP_Ranking[[#This Row],[Water Supply Raw]]="Yes",1,0)</f>
        <v>0</v>
      </c>
      <c r="AF165">
        <f>_xlfn.XLOOKUP(FMP_Ranking[[#This Row],[FMP ID]],RawData[FMP_ID],RawData[Average Flood Depth (100yr)])</f>
        <v>0</v>
      </c>
      <c r="AG165" s="346" t="str">
        <f>_xlfn.XLOOKUP(FMP_Ranking[[#This Row],[FMP ID]],RawData[FMP_ID],RawData[PREPROJLOS])</f>
        <v>Unknown</v>
      </c>
      <c r="AH165">
        <f>_xlfn.XLOOKUP(FMP_Ranking[[#This Row],[FMP ID]],RawData[FMP_ID],RawData[Score 1])</f>
        <v>0</v>
      </c>
      <c r="AI165" s="250">
        <f>_xlfn.XLOOKUP(FMP_Ranking[[#This Row],[FMP ID]],RawData[FMP_ID],RawData[Community Population Served])</f>
        <v>0</v>
      </c>
      <c r="AJ165">
        <f>_xlfn.XLOOKUP(FMP_Ranking[[#This Row],[FMP ID]],RawData[FMP_ID],RawData[Flood Plain Population])</f>
        <v>0</v>
      </c>
      <c r="AK165" s="346">
        <f>_xlfn.XLOOKUP(FMP_Ranking[[#This Row],[FMP ID]],RawData[FMP_ID],RawData[Severity Ranking: Community Need (% Population)])</f>
        <v>0</v>
      </c>
      <c r="AL165" s="252">
        <f>_xlfn.XLOOKUP(FMP_Ranking[[#This Row],[FMP ID]],RawData[FMP_ID],RawData[Score 2])</f>
        <v>0</v>
      </c>
      <c r="AM165">
        <f>_xlfn.XLOOKUP(FMP_Ranking[[#This Row],[FMP ID]],RawData[FMP_ID],RawData['# of Structures Removed from 1% Annual Chance FP])</f>
        <v>0</v>
      </c>
      <c r="AN165">
        <f>_xlfn.XLOOKUP(FMP_Ranking[[#This Row],[FMP ID]],RawData[FMP_ID],RawData[Flood Risk Reduction])</f>
        <v>0</v>
      </c>
      <c r="AO165">
        <f>_xlfn.XLOOKUP(FMP_Ranking[[#This Row],[FMP ID]],RawData[FMP_ID],RawData[[Score 3 ]])</f>
        <v>0</v>
      </c>
      <c r="AP165" s="250">
        <f>_xlfn.XLOOKUP(FMP_Ranking[[#This Row],[FMP ID]],RawData[FMP_ID],RawData['# of Structures with Reduced 1% Annual Chance Flood Risk])</f>
        <v>0</v>
      </c>
      <c r="AQ165">
        <f>_xlfn.XLOOKUP(FMP_Ranking[[#This Row],[FMP ID]],RawData[FMP_ID],RawData[Pre-Project Damage $])</f>
        <v>0</v>
      </c>
      <c r="AR165">
        <f>_xlfn.XLOOKUP(FMP_Ranking[[#This Row],[FMP ID]],RawData[FMP_ID],RawData[Post-Project Damage $])</f>
        <v>0</v>
      </c>
      <c r="AS165">
        <f>_xlfn.XLOOKUP(FMP_Ranking[[#This Row],[FMP ID]],RawData[FMP_ID],RawData[Flood Damage Reduction])</f>
        <v>0</v>
      </c>
      <c r="AT165" s="252">
        <f>_xlfn.XLOOKUP(FMP_Ranking[[#This Row],[FMP ID]],RawData[FMP_ID],RawData[Score 4])</f>
        <v>0</v>
      </c>
      <c r="AU165">
        <f>_xlfn.XLOOKUP(FMP_Ranking[[#This Row],[FMP ID]],RawData[FMP_ID],RawData['# of Critical Faciliites Removed from 1% Annual Chance FP])</f>
        <v>0</v>
      </c>
      <c r="AV165">
        <f>_xlfn.XLOOKUP(FMP_Ranking[[#This Row],[FMP ID]],RawData[FMP_ID],RawData[Reduction in Critical Facilities Flood Risk])</f>
        <v>0</v>
      </c>
      <c r="AW165">
        <f>_xlfn.XLOOKUP(FMP_Ranking[[#This Row],[FMP ID]],RawData[FMP_ID],RawData[Score 5])</f>
        <v>0</v>
      </c>
      <c r="AX165" s="250">
        <f>_xlfn.XLOOKUP(FMP_Ranking[[#This Row],[FMP ID]],RawData[FMP_ID],RawData[Adjusted Injurt Risk (%)])</f>
        <v>0</v>
      </c>
      <c r="AY165">
        <f>_xlfn.XLOOKUP(FMP_Ranking[[#This Row],[FMP ID]],RawData[FMP_ID],RawData[Life and Safety Ranking (Injury/Loss of Life)2])</f>
        <v>0</v>
      </c>
      <c r="AZ165" s="252">
        <f>_xlfn.XLOOKUP(FMP_Ranking[[#This Row],[FMP ID]],RawData[FMP_ID],RawData[Score 6])</f>
        <v>0</v>
      </c>
      <c r="BA165">
        <f>_xlfn.XLOOKUP(FMP_Ranking[[#This Row],[FMP ID]],RawData[FMP_ID],RawData[Water Supply Benefit in Acre-Feet])</f>
        <v>0</v>
      </c>
      <c r="BB165">
        <f>_xlfn.XLOOKUP(FMP_Ranking[[#This Row],[FMP ID]],RawData[FMP_ID],RawData[SourceID])</f>
        <v>0</v>
      </c>
      <c r="BC165">
        <f>_xlfn.XLOOKUP(FMP_Ranking[[#This Row],[FMP ID]],RawData[FMP_ID],RawData[WMS_ID])</f>
        <v>0</v>
      </c>
      <c r="BD165">
        <f>_xlfn.XLOOKUP(FMP_Ranking[[#This Row],[FMP ID]],RawData[FMP_ID],RawData[Water Supply Yield Ranking])</f>
        <v>0</v>
      </c>
      <c r="BE165">
        <f>_xlfn.XLOOKUP(FMP_Ranking[[#This Row],[FMP ID]],RawData[FMP_ID],RawData[Score 7])</f>
        <v>0</v>
      </c>
      <c r="BF165" s="250">
        <f>_xlfn.XLOOKUP(FMP_Ranking[[#This Row],[FMP ID]],RawData[FMP_ID],RawData[SVI])</f>
        <v>0.8139922022819519</v>
      </c>
      <c r="BG165">
        <f>_xlfn.XLOOKUP(FMP_Ranking[[#This Row],[FMP ID]],RawData[FMP_ID],RawData[Social Vulnerability Ranking])</f>
        <v>0</v>
      </c>
      <c r="BH165" s="252">
        <f>_xlfn.XLOOKUP(FMP_Ranking[[#This Row],[FMP ID]],RawData[FMP_ID],RawData[Score 8])</f>
        <v>0</v>
      </c>
      <c r="BI165">
        <f>_xlfn.XLOOKUP(FMP_Ranking[[#This Row],[FMP ID]],RawData[FMP_ID],RawData[% Nature Based Solution by Cost])</f>
        <v>0</v>
      </c>
      <c r="BJ165">
        <f>_xlfn.XLOOKUP(FMP_Ranking[[#This Row],[FMP ID]],RawData[FMP_ID],RawData[Nature-Based Solutions Ranking])</f>
        <v>0</v>
      </c>
      <c r="BK165">
        <f>_xlfn.XLOOKUP(FMP_Ranking[[#This Row],[FMP ID]],RawData[FMP_ID],RawData[Score 9])</f>
        <v>0</v>
      </c>
      <c r="BL165" s="250">
        <f>_xlfn.XLOOKUP(FMP_Ranking[[#This Row],[FMP ID]],RawData[FMP_ID],RawData[Multiple Benefits Description])</f>
        <v>0</v>
      </c>
      <c r="BM165">
        <f>_xlfn.XLOOKUP(FMP_Ranking[[#This Row],[FMP ID]],RawData[FMP_ID],RawData[Multiple Benefit Ranking])</f>
        <v>0</v>
      </c>
      <c r="BN165" s="252">
        <f>_xlfn.XLOOKUP(FMP_Ranking[[#This Row],[FMP ID]],RawData[FMP_ID],RawData[Score 10])</f>
        <v>0</v>
      </c>
      <c r="BO165">
        <f>_xlfn.XLOOKUP(FMP_Ranking[[#This Row],[FMP ID]],RawData[FMP_ID],RawData[O&amp;M Cost (Annual)])</f>
        <v>0</v>
      </c>
      <c r="BP165">
        <f>_xlfn.XLOOKUP(FMP_Ranking[[#This Row],[FMP ID]],RawData[FMP_ID],RawData[Operations and Maintenance Ranking])</f>
        <v>0</v>
      </c>
      <c r="BQ165">
        <f>_xlfn.XLOOKUP(FMP_Ranking[[#This Row],[FMP ID]],RawData[FMP_ID],RawData[Score 11])</f>
        <v>0</v>
      </c>
      <c r="BR165" s="250">
        <f>_xlfn.XLOOKUP(FMP_Ranking[[#This Row],[FMP ID]],RawData[FMP_ID],RawData[Administrative, Regulatory and Other Obstacle Ranking])</f>
        <v>0</v>
      </c>
      <c r="BS165" s="252">
        <f>_xlfn.XLOOKUP(FMP_Ranking[[#This Row],[FMP ID]],RawData[FMP_ID],RawData[Score 12])</f>
        <v>0</v>
      </c>
      <c r="BT165">
        <f>_xlfn.XLOOKUP(FMP_Ranking[[#This Row],[FMP ID]],RawData[FMP_ID],RawData[Environmental Benefit Ranking])</f>
        <v>0</v>
      </c>
      <c r="BU165">
        <f>_xlfn.XLOOKUP(FMP_Ranking[[#This Row],[FMP ID]],RawData[FMP_ID],RawData[Score 13])</f>
        <v>0</v>
      </c>
      <c r="BV165" s="250">
        <f>_xlfn.XLOOKUP(FMP_Ranking[[#This Row],[FMP ID]],RawData[FMP_ID],RawData[Environmental Impact Ranking])</f>
        <v>0</v>
      </c>
      <c r="BW165" s="252">
        <f>_xlfn.XLOOKUP(FMP_Ranking[[#This Row],[FMP ID]],RawData[FMP_ID],RawData[Score 14])</f>
        <v>0</v>
      </c>
      <c r="BX165">
        <f>_xlfn.XLOOKUP(FMP_Ranking[[#This Row],[FMP ID]],RawData[FMP_ID],RawData[Traffic Count for LWC Project])</f>
        <v>0</v>
      </c>
      <c r="BY165">
        <f>_xlfn.XLOOKUP(FMP_Ranking[[#This Row],[FMP ID]],RawData[FMP_ID],RawData[Mobility Ranking])</f>
        <v>0</v>
      </c>
      <c r="BZ165">
        <f>_xlfn.XLOOKUP(FMP_Ranking[[#This Row],[FMP ID]],RawData[FMP_ID],RawData[Score 15])</f>
        <v>0</v>
      </c>
      <c r="CA165" s="250"/>
      <c r="CB165"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5.1862008834914164</v>
      </c>
      <c r="CC165" s="263">
        <f>_xlfn.RANK.EQ(FMP_Ranking[[#This Row],[Weighted Score Based on Normalized Reported Factors]],FMP_Ranking[Weighted Score Based on Normalized Reported Factors],0)</f>
        <v>69</v>
      </c>
      <c r="CD165"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65"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65">
        <f>_xlfn.RANK.EQ(FMP_Ranking[[#This Row],[Project Details Weighted Score]],FMP_Ranking[Project Details Weighted Score],0)</f>
        <v>164</v>
      </c>
      <c r="CG165" s="262">
        <f>FMP_Ranking[[#This Row],[Project Details Weighted Score]]+FMP_Ranking[[#This Row],[Weighted Score Based on Normalized Reported Factors]]</f>
        <v>5.1862008834914164</v>
      </c>
      <c r="CH165" s="245">
        <f>_xlfn.RANK.EQ(FMP_Ranking[[#This Row],[Total Score]],FMP_Ranking[Total Score],0)</f>
        <v>159</v>
      </c>
      <c r="CI165"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5.1862008834914164</v>
      </c>
      <c r="CJ165" s="239"/>
      <c r="CK165" s="239"/>
      <c r="CT165"/>
    </row>
    <row r="166" spans="1:98" ht="12" customHeight="1" x14ac:dyDescent="0.25">
      <c r="A166" t="s">
        <v>1543</v>
      </c>
      <c r="B166">
        <f>_xlfn.XLOOKUP(FMP_Ranking[[#This Row],[FMP ID]],RawData[FMP_ID],RawData[RFPG_NUM])</f>
        <v>11</v>
      </c>
      <c r="C166" t="str">
        <f>_xlfn.XLOOKUP(FMP_Ranking[[#This Row],[FMP ID]],RawData[FMP_ID],RawData[FMP_NAME])</f>
        <v>Brookhollow Drive Drainage Improvements</v>
      </c>
      <c r="D166" t="str">
        <f>_xlfn.XLOOKUP(FMP_Ranking[[#This Row],[FMP ID]],RawData[FMP_ID],RawData[FMP_DESCR])</f>
        <v>The proposed alternative consists of a rip rap ditch along the south side of Brookmeadow Drive, under Overbrook Court and down to Hog Creek. The capacity of the ditch would be enough to hold the most frequent flows</v>
      </c>
      <c r="E166" s="247">
        <f>_xlfn.XLOOKUP(FMP_Ranking[[#This Row],[FMP ID]],RawData[FMP_ID],RawData[FMP_COST])</f>
        <v>65000</v>
      </c>
      <c r="F166" s="344" t="str">
        <f>_xlfn.XLOOKUP(FMP_Ranking[[#This Row],[FMP ID]],RawData[FMP_ID],RawData[EMER_NEED])</f>
        <v>No</v>
      </c>
      <c r="G166" s="252">
        <f>IF(FMP_Ranking[[#This Row],[Emergency Need Raw]]="Yes",10,0)</f>
        <v>0</v>
      </c>
      <c r="H166" s="245">
        <f>_xlfn.XLOOKUP(FMP_Ranking[[#This Row],[FMP ID]],RawData[FMP_ID],RawData[STRUCT_100])</f>
        <v>7</v>
      </c>
      <c r="I166" s="245">
        <f>_xlfn.XLOOKUP(FMP_Ranking[[#This Row],[FMP ID]],RawData[FMP_ID],RawData[RES_STRUCT100])</f>
        <v>7</v>
      </c>
      <c r="J166">
        <f>_xlfn.XLOOKUP(FMP_Ranking[[#This Row],[FMP ID]],RawData[FMP_ID],RawData[POP100])</f>
        <v>14</v>
      </c>
      <c r="K166" s="245">
        <f>_xlfn.XLOOKUP(FMP_Ranking[[#This Row],[FMP ID]],RawData[FMP_ID],RawData[CRITFAC100])</f>
        <v>0</v>
      </c>
      <c r="L166">
        <f>_xlfn.XLOOKUP(FMP_Ranking[[#This Row],[FMP ID]],RawData[FMP_ID],RawData[LWC])</f>
        <v>0</v>
      </c>
      <c r="M166" s="245">
        <f>_xlfn.XLOOKUP(FMP_Ranking[[#This Row],[FMP ID]],RawData[FMP_ID],RawData[ROADCLS])</f>
        <v>0</v>
      </c>
      <c r="N166">
        <f>_xlfn.XLOOKUP(FMP_Ranking[[#This Row],[FMP ID]],RawData[FMP_ID],RawData[ROAD_MILES100])</f>
        <v>6.7447997629642487E-2</v>
      </c>
      <c r="O166" s="245">
        <f>_xlfn.XLOOKUP(FMP_Ranking[[#This Row],[FMP ID]],RawData[FMP_ID],RawData[FARMACRE100])</f>
        <v>0</v>
      </c>
      <c r="P166">
        <f>_xlfn.XLOOKUP(FMP_Ranking[[#This Row],[FMP ID]],RawData[FMP_ID],RawData[REDSTRUCT100])</f>
        <v>0</v>
      </c>
      <c r="Q166" s="245">
        <f>_xlfn.XLOOKUP(FMP_Ranking[[#This Row],[FMP ID]],RawData[FMP_ID],RawData[REMSTRC100])</f>
        <v>0</v>
      </c>
      <c r="R166" s="258">
        <f>IF(FMP_Ranking[[#This Row],[Structures 100 Raw]]=0,0,(IF(FMP_Ranking[[#This Row],[Removed Structures 100 Raw]]&gt;FMP_Ranking[[#This Row],[Structures 100 Raw]],100,FMP_Ranking[[#This Row],[Removed Structures 100 Raw]]/FMP_Ranking[[#This Row],[Structures 100 Raw]]*100)))</f>
        <v>0</v>
      </c>
      <c r="S166" s="245">
        <f>_xlfn.XLOOKUP(FMP_Ranking[[#This Row],[FMP ID]],RawData[FMP_ID],RawData[REMRESSTRC100])</f>
        <v>0</v>
      </c>
      <c r="T166" s="245">
        <f>_xlfn.XLOOKUP(FMP_Ranking[[#This Row],[FMP ID]],RawData[FMP_ID],RawData[REMPOP100])</f>
        <v>0</v>
      </c>
      <c r="U166">
        <f>_xlfn.XLOOKUP(FMP_Ranking[[#This Row],[FMP ID]],RawData[FMP_ID],RawData[REMCRITFAC100])</f>
        <v>0</v>
      </c>
      <c r="V166" s="245">
        <f>_xlfn.XLOOKUP(FMP_Ranking[[#This Row],[FMP ID]],RawData[FMP_ID],RawData[REMLWC100])</f>
        <v>0</v>
      </c>
      <c r="W166" s="245">
        <f>_xlfn.XLOOKUP(FMP_Ranking[[#This Row],[FMP ID]],RawData[FMP_ID],RawData[REMROADCLS])</f>
        <v>0</v>
      </c>
      <c r="X166">
        <f>_xlfn.XLOOKUP(FMP_Ranking[[#This Row],[FMP ID]],RawData[FMP_ID],RawData[REMRDLEN100])</f>
        <v>0</v>
      </c>
      <c r="Y166" s="245">
        <f>_xlfn.XLOOKUP(FMP_Ranking[[#This Row],[FMP ID]],RawData[FMP_ID],RawData[REMFRMACRE100])</f>
        <v>0</v>
      </c>
      <c r="Z166" s="255">
        <f>_xlfn.XLOOKUP(FMP_Ranking[[#This Row],[FMP ID]],RawData[FMP_ID],RawData[COSTSTRUCT])</f>
        <v>0</v>
      </c>
      <c r="AA166">
        <f>_xlfn.XLOOKUP(FMP_Ranking[[#This Row],[FMP ID]],RawData[FMP_ID],RawData[NATURE])</f>
        <v>0</v>
      </c>
      <c r="AB166" s="250">
        <f>_xlfn.XLOOKUP(FMP_Ranking[[#This Row],[FMP ID]],RawData[FMP_ID],RawData[BC_RATIO])</f>
        <v>9.9999997764825821E-3</v>
      </c>
      <c r="AC166">
        <f>IF(FMP_Ranking[[#This Row],[BCA Raw]]&gt;1,1,0)</f>
        <v>0</v>
      </c>
      <c r="AD166" s="250" t="str">
        <f>_xlfn.XLOOKUP(FMP_Ranking[[#This Row],[FMP ID]],RawData[FMP_ID],RawData[WATER_SUP])</f>
        <v>No</v>
      </c>
      <c r="AE166" s="257">
        <f>IF(FMP_Ranking[[#This Row],[Water Supply Raw]]="Yes",1,0)</f>
        <v>0</v>
      </c>
      <c r="AF166">
        <f>_xlfn.XLOOKUP(FMP_Ranking[[#This Row],[FMP ID]],RawData[FMP_ID],RawData[Average Flood Depth (100yr)])</f>
        <v>0</v>
      </c>
      <c r="AG166" s="346" t="str">
        <f>_xlfn.XLOOKUP(FMP_Ranking[[#This Row],[FMP ID]],RawData[FMP_ID],RawData[PREPROJLOS])</f>
        <v>2-year</v>
      </c>
      <c r="AH166">
        <f>_xlfn.XLOOKUP(FMP_Ranking[[#This Row],[FMP ID]],RawData[FMP_ID],RawData[Score 1])</f>
        <v>0</v>
      </c>
      <c r="AI166" s="250">
        <f>_xlfn.XLOOKUP(FMP_Ranking[[#This Row],[FMP ID]],RawData[FMP_ID],RawData[Community Population Served])</f>
        <v>1922</v>
      </c>
      <c r="AJ166">
        <f>_xlfn.XLOOKUP(FMP_Ranking[[#This Row],[FMP ID]],RawData[FMP_ID],RawData[Flood Plain Population])</f>
        <v>14</v>
      </c>
      <c r="AK166" s="346" t="str">
        <f>_xlfn.XLOOKUP(FMP_Ranking[[#This Row],[FMP ID]],RawData[FMP_ID],RawData[Severity Ranking: Community Need (% Population)])</f>
        <v>&lt;25% of project community affected</v>
      </c>
      <c r="AL166" s="252">
        <f>_xlfn.XLOOKUP(FMP_Ranking[[#This Row],[FMP ID]],RawData[FMP_ID],RawData[Score 2])</f>
        <v>1</v>
      </c>
      <c r="AM166">
        <f>_xlfn.XLOOKUP(FMP_Ranking[[#This Row],[FMP ID]],RawData[FMP_ID],RawData['# of Structures Removed from 1% Annual Chance FP])</f>
        <v>0</v>
      </c>
      <c r="AN166" t="str">
        <f>_xlfn.XLOOKUP(FMP_Ranking[[#This Row],[FMP ID]],RawData[FMP_ID],RawData[Flood Risk Reduction])</f>
        <v>Reduced risk to 0 structures in floodplain</v>
      </c>
      <c r="AO166">
        <f>_xlfn.XLOOKUP(FMP_Ranking[[#This Row],[FMP ID]],RawData[FMP_ID],RawData[[Score 3 ]])</f>
        <v>0</v>
      </c>
      <c r="AP166" s="250">
        <f>_xlfn.XLOOKUP(FMP_Ranking[[#This Row],[FMP ID]],RawData[FMP_ID],RawData['# of Structures with Reduced 1% Annual Chance Flood Risk])</f>
        <v>0</v>
      </c>
      <c r="AQ166">
        <f>_xlfn.XLOOKUP(FMP_Ranking[[#This Row],[FMP ID]],RawData[FMP_ID],RawData[Pre-Project Damage $])</f>
        <v>0</v>
      </c>
      <c r="AR166">
        <f>_xlfn.XLOOKUP(FMP_Ranking[[#This Row],[FMP ID]],RawData[FMP_ID],RawData[Post-Project Damage $])</f>
        <v>0</v>
      </c>
      <c r="AS166">
        <f>_xlfn.XLOOKUP(FMP_Ranking[[#This Row],[FMP ID]],RawData[FMP_ID],RawData[Flood Damage Reduction])</f>
        <v>0</v>
      </c>
      <c r="AT166" s="252">
        <f>_xlfn.XLOOKUP(FMP_Ranking[[#This Row],[FMP ID]],RawData[FMP_ID],RawData[Score 4])</f>
        <v>0</v>
      </c>
      <c r="AU166">
        <f>_xlfn.XLOOKUP(FMP_Ranking[[#This Row],[FMP ID]],RawData[FMP_ID],RawData['# of Critical Faciliites Removed from 1% Annual Chance FP])</f>
        <v>0</v>
      </c>
      <c r="AV166" t="str">
        <f>_xlfn.XLOOKUP(FMP_Ranking[[#This Row],[FMP ID]],RawData[FMP_ID],RawData[Reduction in Critical Facilities Flood Risk])</f>
        <v>Reduced risk for 0 structures in floodplain</v>
      </c>
      <c r="AW166">
        <f>_xlfn.XLOOKUP(FMP_Ranking[[#This Row],[FMP ID]],RawData[FMP_ID],RawData[Score 5])</f>
        <v>0</v>
      </c>
      <c r="AX166" s="250">
        <f>_xlfn.XLOOKUP(FMP_Ranking[[#This Row],[FMP ID]],RawData[FMP_ID],RawData[Adjusted Injurt Risk (%)])</f>
        <v>36</v>
      </c>
      <c r="AY166" t="str">
        <f>_xlfn.XLOOKUP(FMP_Ranking[[#This Row],[FMP ID]],RawData[FMP_ID],RawData[Life and Safety Ranking (Injury/Loss of Life)2])</f>
        <v>Life/injury risk percentage &gt;30%</v>
      </c>
      <c r="AZ166" s="252">
        <f>_xlfn.XLOOKUP(FMP_Ranking[[#This Row],[FMP ID]],RawData[FMP_ID],RawData[Score 6])</f>
        <v>6</v>
      </c>
      <c r="BA166">
        <f>_xlfn.XLOOKUP(FMP_Ranking[[#This Row],[FMP ID]],RawData[FMP_ID],RawData[Water Supply Benefit in Acre-Feet])</f>
        <v>0</v>
      </c>
      <c r="BB166">
        <f>_xlfn.XLOOKUP(FMP_Ranking[[#This Row],[FMP ID]],RawData[FMP_ID],RawData[SourceID])</f>
        <v>0</v>
      </c>
      <c r="BC166">
        <f>_xlfn.XLOOKUP(FMP_Ranking[[#This Row],[FMP ID]],RawData[FMP_ID],RawData[WMS_ID])</f>
        <v>0</v>
      </c>
      <c r="BD166" t="str">
        <f>_xlfn.XLOOKUP(FMP_Ranking[[#This Row],[FMP ID]],RawData[FMP_ID],RawData[Water Supply Yield Ranking])</f>
        <v>No impact on water supply</v>
      </c>
      <c r="BE166">
        <f>_xlfn.XLOOKUP(FMP_Ranking[[#This Row],[FMP ID]],RawData[FMP_ID],RawData[Score 7])</f>
        <v>0</v>
      </c>
      <c r="BF166" s="250">
        <f>_xlfn.XLOOKUP(FMP_Ranking[[#This Row],[FMP ID]],RawData[FMP_ID],RawData[SVI])</f>
        <v>0.1090999990701675</v>
      </c>
      <c r="BG166" t="str">
        <f>_xlfn.XLOOKUP(FMP_Ranking[[#This Row],[FMP ID]],RawData[FMP_ID],RawData[Social Vulnerability Ranking])</f>
        <v>SVI between 0.01-0.25 (low vulnerability)</v>
      </c>
      <c r="BH166" s="252">
        <f>_xlfn.XLOOKUP(FMP_Ranking[[#This Row],[FMP ID]],RawData[FMP_ID],RawData[Score 8])</f>
        <v>1</v>
      </c>
      <c r="BI166">
        <f>_xlfn.XLOOKUP(FMP_Ranking[[#This Row],[FMP ID]],RawData[FMP_ID],RawData[% Nature Based Solution by Cost])</f>
        <v>0</v>
      </c>
      <c r="BJ166" t="str">
        <f>_xlfn.XLOOKUP(FMP_Ranking[[#This Row],[FMP ID]],RawData[FMP_ID],RawData[Nature-Based Solutions Ranking])</f>
        <v>&lt;25% of the project cost is nature-based</v>
      </c>
      <c r="BK166">
        <f>_xlfn.XLOOKUP(FMP_Ranking[[#This Row],[FMP ID]],RawData[FMP_ID],RawData[Score 9])</f>
        <v>1</v>
      </c>
      <c r="BL166" s="250" t="str">
        <f>_xlfn.XLOOKUP(FMP_Ranking[[#This Row],[FMP ID]],RawData[FMP_ID],RawData[Multiple Benefits Description])</f>
        <v>None</v>
      </c>
      <c r="BM166" t="str">
        <f>_xlfn.XLOOKUP(FMP_Ranking[[#This Row],[FMP ID]],RawData[FMP_ID],RawData[Multiple Benefit Ranking])</f>
        <v>Project does not deliver any wider benefits</v>
      </c>
      <c r="BN166" s="252">
        <f>_xlfn.XLOOKUP(FMP_Ranking[[#This Row],[FMP ID]],RawData[FMP_ID],RawData[Score 10])</f>
        <v>0</v>
      </c>
      <c r="BO166">
        <f>_xlfn.XLOOKUP(FMP_Ranking[[#This Row],[FMP ID]],RawData[FMP_ID],RawData[O&amp;M Cost (Annual)])</f>
        <v>300</v>
      </c>
      <c r="BP166" t="str">
        <f>_xlfn.XLOOKUP(FMP_Ranking[[#This Row],[FMP ID]],RawData[FMP_ID],RawData[Operations and Maintenance Ranking])</f>
        <v>Project requires regular, ongoing operation and maintenance; and/or O&amp;M requirements are well defined (Regular);</v>
      </c>
      <c r="BQ166">
        <f>_xlfn.XLOOKUP(FMP_Ranking[[#This Row],[FMP ID]],RawData[FMP_ID],RawData[Score 11])</f>
        <v>7</v>
      </c>
      <c r="BR166" s="250" t="str">
        <f>_xlfn.XLOOKUP(FMP_Ranking[[#This Row],[FMP ID]],RawData[FMP_ID],RawData[Administrative, Regulatory and Other Obstacle Ranking])</f>
        <v>Project has few administrative, regulatory and implementation limitations / requirements</v>
      </c>
      <c r="BS166" s="252">
        <f>_xlfn.XLOOKUP(FMP_Ranking[[#This Row],[FMP ID]],RawData[FMP_ID],RawData[Score 12])</f>
        <v>10</v>
      </c>
      <c r="BT166" t="str">
        <f>_xlfn.XLOOKUP(FMP_Ranking[[#This Row],[FMP ID]],RawData[FMP_ID],RawData[Environmental Benefit Ranking])</f>
        <v>Project does not provide any environmental benefits</v>
      </c>
      <c r="BU166">
        <f>_xlfn.XLOOKUP(FMP_Ranking[[#This Row],[FMP ID]],RawData[FMP_ID],RawData[Score 13])</f>
        <v>0</v>
      </c>
      <c r="BV166" s="250" t="str">
        <f>_xlfn.XLOOKUP(FMP_Ranking[[#This Row],[FMP ID]],RawData[FMP_ID],RawData[Environmental Impact Ranking])</f>
        <v>Project will have adverse environmental impacts in 1 environmental category</v>
      </c>
      <c r="BW166" s="252">
        <f>_xlfn.XLOOKUP(FMP_Ranking[[#This Row],[FMP ID]],RawData[FMP_ID],RawData[Score 14])</f>
        <v>6</v>
      </c>
      <c r="BX166">
        <f>_xlfn.XLOOKUP(FMP_Ranking[[#This Row],[FMP ID]],RawData[FMP_ID],RawData[Traffic Count for LWC Project])</f>
        <v>0</v>
      </c>
      <c r="BY166" t="str">
        <f>_xlfn.XLOOKUP(FMP_Ranking[[#This Row],[FMP ID]],RawData[FMP_ID],RawData[Mobility Ranking])</f>
        <v>Project provides no change to major, minor, or emergency access routes in the project area.</v>
      </c>
      <c r="BZ166">
        <f>_xlfn.XLOOKUP(FMP_Ranking[[#This Row],[FMP ID]],RawData[FMP_ID],RawData[Score 15])</f>
        <v>0</v>
      </c>
      <c r="CA166" s="250"/>
      <c r="CB166"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2.2301515928753726E-3</v>
      </c>
      <c r="CC166" s="263">
        <f>_xlfn.RANK.EQ(FMP_Ranking[[#This Row],[Weighted Score Based on Normalized Reported Factors]],FMP_Ranking[Weighted Score Based on Normalized Reported Factors],0)</f>
        <v>165</v>
      </c>
      <c r="CD166"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32</v>
      </c>
      <c r="CE166"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5.0000000000000009</v>
      </c>
      <c r="CF166">
        <f>_xlfn.RANK.EQ(FMP_Ranking[[#This Row],[Project Details Weighted Score]],FMP_Ranking[Project Details Weighted Score],0)</f>
        <v>136</v>
      </c>
      <c r="CG166" s="262">
        <f>FMP_Ranking[[#This Row],[Project Details Weighted Score]]+FMP_Ranking[[#This Row],[Weighted Score Based on Normalized Reported Factors]]</f>
        <v>5.002230151592876</v>
      </c>
      <c r="CH166" s="245">
        <f>_xlfn.RANK.EQ(FMP_Ranking[[#This Row],[Total Score]],FMP_Ranking[Total Score],0)</f>
        <v>160</v>
      </c>
      <c r="CI166"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2.2301515928753726E-3</v>
      </c>
      <c r="CJ166" s="239"/>
      <c r="CK166" s="239"/>
      <c r="CT166"/>
    </row>
    <row r="167" spans="1:98" ht="12" customHeight="1" x14ac:dyDescent="0.25">
      <c r="A167" t="s">
        <v>625</v>
      </c>
      <c r="B167">
        <f>_xlfn.XLOOKUP(FMP_Ranking[[#This Row],[FMP ID]],RawData[FMP_ID],RawData[RFPG_NUM])</f>
        <v>6</v>
      </c>
      <c r="C167" t="str">
        <f>_xlfn.XLOOKUP(FMP_Ranking[[#This Row],[FMP ID]],RawData[FMP_ID],RawData[FMP_NAME])</f>
        <v>City of League City Freeboard Ordinance</v>
      </c>
      <c r="D167" t="str">
        <f>_xlfn.XLOOKUP(FMP_Ranking[[#This Row],[FMP ID]],RawData[FMP_ID],RawData[FMP_DESCR])</f>
        <v>Update city ordinance to require 24" of freeboard in the floodplain.</v>
      </c>
      <c r="E167" s="247">
        <f>_xlfn.XLOOKUP(FMP_Ranking[[#This Row],[FMP ID]],RawData[FMP_ID],RawData[FMP_COST])</f>
        <v>109000</v>
      </c>
      <c r="F167" s="344" t="str">
        <f>_xlfn.XLOOKUP(FMP_Ranking[[#This Row],[FMP ID]],RawData[FMP_ID],RawData[EMER_NEED])</f>
        <v>No</v>
      </c>
      <c r="G167" s="252">
        <f>IF(FMP_Ranking[[#This Row],[Emergency Need Raw]]="Yes",10,0)</f>
        <v>0</v>
      </c>
      <c r="H167" s="245">
        <f>_xlfn.XLOOKUP(FMP_Ranking[[#This Row],[FMP ID]],RawData[FMP_ID],RawData[STRUCT_100])</f>
        <v>5251</v>
      </c>
      <c r="I167" s="245">
        <f>_xlfn.XLOOKUP(FMP_Ranking[[#This Row],[FMP ID]],RawData[FMP_ID],RawData[RES_STRUCT100])</f>
        <v>4835</v>
      </c>
      <c r="J167">
        <f>_xlfn.XLOOKUP(FMP_Ranking[[#This Row],[FMP ID]],RawData[FMP_ID],RawData[POP100])</f>
        <v>20978</v>
      </c>
      <c r="K167" s="245">
        <f>_xlfn.XLOOKUP(FMP_Ranking[[#This Row],[FMP ID]],RawData[FMP_ID],RawData[CRITFAC100])</f>
        <v>25</v>
      </c>
      <c r="L167">
        <f>_xlfn.XLOOKUP(FMP_Ranking[[#This Row],[FMP ID]],RawData[FMP_ID],RawData[LWC])</f>
        <v>2</v>
      </c>
      <c r="M167" s="245">
        <f>_xlfn.XLOOKUP(FMP_Ranking[[#This Row],[FMP ID]],RawData[FMP_ID],RawData[ROADCLS])</f>
        <v>2</v>
      </c>
      <c r="N167">
        <f>_xlfn.XLOOKUP(FMP_Ranking[[#This Row],[FMP ID]],RawData[FMP_ID],RawData[ROAD_MILES100])</f>
        <v>104.5637283325195</v>
      </c>
      <c r="O167" s="245">
        <f>_xlfn.XLOOKUP(FMP_Ranking[[#This Row],[FMP ID]],RawData[FMP_ID],RawData[FARMACRE100])</f>
        <v>1308.191162109375</v>
      </c>
      <c r="P167">
        <f>_xlfn.XLOOKUP(FMP_Ranking[[#This Row],[FMP ID]],RawData[FMP_ID],RawData[REDSTRUCT100])</f>
        <v>0</v>
      </c>
      <c r="Q167" s="245">
        <f>_xlfn.XLOOKUP(FMP_Ranking[[#This Row],[FMP ID]],RawData[FMP_ID],RawData[REMSTRC100])</f>
        <v>0</v>
      </c>
      <c r="R167" s="258">
        <f>IF(FMP_Ranking[[#This Row],[Structures 100 Raw]]=0,0,(IF(FMP_Ranking[[#This Row],[Removed Structures 100 Raw]]&gt;FMP_Ranking[[#This Row],[Structures 100 Raw]],100,FMP_Ranking[[#This Row],[Removed Structures 100 Raw]]/FMP_Ranking[[#This Row],[Structures 100 Raw]]*100)))</f>
        <v>0</v>
      </c>
      <c r="S167" s="245">
        <f>_xlfn.XLOOKUP(FMP_Ranking[[#This Row],[FMP ID]],RawData[FMP_ID],RawData[REMRESSTRC100])</f>
        <v>0</v>
      </c>
      <c r="T167" s="245">
        <f>_xlfn.XLOOKUP(FMP_Ranking[[#This Row],[FMP ID]],RawData[FMP_ID],RawData[REMPOP100])</f>
        <v>0</v>
      </c>
      <c r="U167">
        <f>_xlfn.XLOOKUP(FMP_Ranking[[#This Row],[FMP ID]],RawData[FMP_ID],RawData[REMCRITFAC100])</f>
        <v>0</v>
      </c>
      <c r="V167" s="245">
        <f>_xlfn.XLOOKUP(FMP_Ranking[[#This Row],[FMP ID]],RawData[FMP_ID],RawData[REMLWC100])</f>
        <v>0</v>
      </c>
      <c r="W167" s="245">
        <f>_xlfn.XLOOKUP(FMP_Ranking[[#This Row],[FMP ID]],RawData[FMP_ID],RawData[REMROADCLS])</f>
        <v>0</v>
      </c>
      <c r="X167">
        <f>_xlfn.XLOOKUP(FMP_Ranking[[#This Row],[FMP ID]],RawData[FMP_ID],RawData[REMRDLEN100])</f>
        <v>0</v>
      </c>
      <c r="Y167" s="245">
        <f>_xlfn.XLOOKUP(FMP_Ranking[[#This Row],[FMP ID]],RawData[FMP_ID],RawData[REMFRMACRE100])</f>
        <v>0</v>
      </c>
      <c r="Z167" s="255">
        <f>_xlfn.XLOOKUP(FMP_Ranking[[#This Row],[FMP ID]],RawData[FMP_ID],RawData[COSTSTRUCT])</f>
        <v>0</v>
      </c>
      <c r="AA167">
        <f>_xlfn.XLOOKUP(FMP_Ranking[[#This Row],[FMP ID]],RawData[FMP_ID],RawData[NATURE])</f>
        <v>0</v>
      </c>
      <c r="AB167" s="250">
        <f>_xlfn.XLOOKUP(FMP_Ranking[[#This Row],[FMP ID]],RawData[FMP_ID],RawData[BC_RATIO])</f>
        <v>5</v>
      </c>
      <c r="AC167">
        <f>IF(FMP_Ranking[[#This Row],[BCA Raw]]&gt;1,1,0)</f>
        <v>1</v>
      </c>
      <c r="AD167" s="250" t="str">
        <f>_xlfn.XLOOKUP(FMP_Ranking[[#This Row],[FMP ID]],RawData[FMP_ID],RawData[WATER_SUP])</f>
        <v>No</v>
      </c>
      <c r="AE167" s="257">
        <f>IF(FMP_Ranking[[#This Row],[Water Supply Raw]]="Yes",1,0)</f>
        <v>0</v>
      </c>
      <c r="AF167">
        <f>_xlfn.XLOOKUP(FMP_Ranking[[#This Row],[FMP ID]],RawData[FMP_ID],RawData[Average Flood Depth (100yr)])</f>
        <v>0</v>
      </c>
      <c r="AG167" s="346">
        <f>_xlfn.XLOOKUP(FMP_Ranking[[#This Row],[FMP ID]],RawData[FMP_ID],RawData[PREPROJLOS])</f>
        <v>0</v>
      </c>
      <c r="AH167">
        <f>_xlfn.XLOOKUP(FMP_Ranking[[#This Row],[FMP ID]],RawData[FMP_ID],RawData[Score 1])</f>
        <v>0</v>
      </c>
      <c r="AI167" s="250">
        <f>_xlfn.XLOOKUP(FMP_Ranking[[#This Row],[FMP ID]],RawData[FMP_ID],RawData[Community Population Served])</f>
        <v>5081827</v>
      </c>
      <c r="AJ167">
        <f>_xlfn.XLOOKUP(FMP_Ranking[[#This Row],[FMP ID]],RawData[FMP_ID],RawData[Flood Plain Population])</f>
        <v>20978</v>
      </c>
      <c r="AK167" s="346" t="str">
        <f>_xlfn.XLOOKUP(FMP_Ranking[[#This Row],[FMP ID]],RawData[FMP_ID],RawData[Severity Ranking: Community Need (% Population)])</f>
        <v>&lt;25% of project community affected</v>
      </c>
      <c r="AL167" s="252">
        <f>_xlfn.XLOOKUP(FMP_Ranking[[#This Row],[FMP ID]],RawData[FMP_ID],RawData[Score 2])</f>
        <v>1</v>
      </c>
      <c r="AM167">
        <f>_xlfn.XLOOKUP(FMP_Ranking[[#This Row],[FMP ID]],RawData[FMP_ID],RawData['# of Structures Removed from 1% Annual Chance FP])</f>
        <v>0</v>
      </c>
      <c r="AN167" t="str">
        <f>_xlfn.XLOOKUP(FMP_Ranking[[#This Row],[FMP ID]],RawData[FMP_ID],RawData[Flood Risk Reduction])</f>
        <v>Reduced risk to 0 structures in floodplain</v>
      </c>
      <c r="AO167">
        <f>_xlfn.XLOOKUP(FMP_Ranking[[#This Row],[FMP ID]],RawData[FMP_ID],RawData[[Score 3 ]])</f>
        <v>0</v>
      </c>
      <c r="AP167" s="250">
        <f>_xlfn.XLOOKUP(FMP_Ranking[[#This Row],[FMP ID]],RawData[FMP_ID],RawData['# of Structures with Reduced 1% Annual Chance Flood Risk])</f>
        <v>0</v>
      </c>
      <c r="AQ167">
        <f>_xlfn.XLOOKUP(FMP_Ranking[[#This Row],[FMP ID]],RawData[FMP_ID],RawData[Pre-Project Damage $])</f>
        <v>0</v>
      </c>
      <c r="AR167">
        <f>_xlfn.XLOOKUP(FMP_Ranking[[#This Row],[FMP ID]],RawData[FMP_ID],RawData[Post-Project Damage $])</f>
        <v>0</v>
      </c>
      <c r="AS167">
        <f>_xlfn.XLOOKUP(FMP_Ranking[[#This Row],[FMP ID]],RawData[FMP_ID],RawData[Flood Damage Reduction])</f>
        <v>0</v>
      </c>
      <c r="AT167" s="252">
        <f>_xlfn.XLOOKUP(FMP_Ranking[[#This Row],[FMP ID]],RawData[FMP_ID],RawData[Score 4])</f>
        <v>0</v>
      </c>
      <c r="AU167">
        <f>_xlfn.XLOOKUP(FMP_Ranking[[#This Row],[FMP ID]],RawData[FMP_ID],RawData['# of Critical Faciliites Removed from 1% Annual Chance FP])</f>
        <v>0</v>
      </c>
      <c r="AV167" t="str">
        <f>_xlfn.XLOOKUP(FMP_Ranking[[#This Row],[FMP ID]],RawData[FMP_ID],RawData[Reduction in Critical Facilities Flood Risk])</f>
        <v>Reduced risk for 0 structures in floodplain</v>
      </c>
      <c r="AW167">
        <f>_xlfn.XLOOKUP(FMP_Ranking[[#This Row],[FMP ID]],RawData[FMP_ID],RawData[Score 5])</f>
        <v>0</v>
      </c>
      <c r="AX167" s="250">
        <f>_xlfn.XLOOKUP(FMP_Ranking[[#This Row],[FMP ID]],RawData[FMP_ID],RawData[Adjusted Injurt Risk (%)])</f>
        <v>0</v>
      </c>
      <c r="AY167">
        <f>_xlfn.XLOOKUP(FMP_Ranking[[#This Row],[FMP ID]],RawData[FMP_ID],RawData[Life and Safety Ranking (Injury/Loss of Life)2])</f>
        <v>0</v>
      </c>
      <c r="AZ167" s="252">
        <f>_xlfn.XLOOKUP(FMP_Ranking[[#This Row],[FMP ID]],RawData[FMP_ID],RawData[Score 6])</f>
        <v>0</v>
      </c>
      <c r="BA167">
        <f>_xlfn.XLOOKUP(FMP_Ranking[[#This Row],[FMP ID]],RawData[FMP_ID],RawData[Water Supply Benefit in Acre-Feet])</f>
        <v>0</v>
      </c>
      <c r="BB167">
        <f>_xlfn.XLOOKUP(FMP_Ranking[[#This Row],[FMP ID]],RawData[FMP_ID],RawData[SourceID])</f>
        <v>0</v>
      </c>
      <c r="BC167">
        <f>_xlfn.XLOOKUP(FMP_Ranking[[#This Row],[FMP ID]],RawData[FMP_ID],RawData[WMS_ID])</f>
        <v>0</v>
      </c>
      <c r="BD167" t="str">
        <f>_xlfn.XLOOKUP(FMP_Ranking[[#This Row],[FMP ID]],RawData[FMP_ID],RawData[Water Supply Yield Ranking])</f>
        <v>No impact on water supply</v>
      </c>
      <c r="BE167">
        <f>_xlfn.XLOOKUP(FMP_Ranking[[#This Row],[FMP ID]],RawData[FMP_ID],RawData[Score 7])</f>
        <v>0</v>
      </c>
      <c r="BF167" s="250">
        <f>_xlfn.XLOOKUP(FMP_Ranking[[#This Row],[FMP ID]],RawData[FMP_ID],RawData[SVI])</f>
        <v>0.18696193397045141</v>
      </c>
      <c r="BG167" t="str">
        <f>_xlfn.XLOOKUP(FMP_Ranking[[#This Row],[FMP ID]],RawData[FMP_ID],RawData[Social Vulnerability Ranking])</f>
        <v>SVI between 0.01-0.25 (low vulnerability)</v>
      </c>
      <c r="BH167" s="252">
        <f>_xlfn.XLOOKUP(FMP_Ranking[[#This Row],[FMP ID]],RawData[FMP_ID],RawData[Score 8])</f>
        <v>1</v>
      </c>
      <c r="BI167">
        <f>_xlfn.XLOOKUP(FMP_Ranking[[#This Row],[FMP ID]],RawData[FMP_ID],RawData[% Nature Based Solution by Cost])</f>
        <v>0</v>
      </c>
      <c r="BJ167" t="str">
        <f>_xlfn.XLOOKUP(FMP_Ranking[[#This Row],[FMP ID]],RawData[FMP_ID],RawData[Nature-Based Solutions Ranking])</f>
        <v>&lt;25% of the project cost is nature-based</v>
      </c>
      <c r="BK167">
        <f>_xlfn.XLOOKUP(FMP_Ranking[[#This Row],[FMP ID]],RawData[FMP_ID],RawData[Score 9])</f>
        <v>1</v>
      </c>
      <c r="BL167" s="250" t="str">
        <f>_xlfn.XLOOKUP(FMP_Ranking[[#This Row],[FMP ID]],RawData[FMP_ID],RawData[Multiple Benefits Description])</f>
        <v>None</v>
      </c>
      <c r="BM167" t="str">
        <f>_xlfn.XLOOKUP(FMP_Ranking[[#This Row],[FMP ID]],RawData[FMP_ID],RawData[Multiple Benefit Ranking])</f>
        <v>Project does not deliver any wider benefits</v>
      </c>
      <c r="BN167" s="252">
        <f>_xlfn.XLOOKUP(FMP_Ranking[[#This Row],[FMP ID]],RawData[FMP_ID],RawData[Score 10])</f>
        <v>0</v>
      </c>
      <c r="BO167">
        <f>_xlfn.XLOOKUP(FMP_Ranking[[#This Row],[FMP ID]],RawData[FMP_ID],RawData[O&amp;M Cost (Annual)])</f>
        <v>0</v>
      </c>
      <c r="BP167" t="str">
        <f>_xlfn.XLOOKUP(FMP_Ranking[[#This Row],[FMP ID]],RawData[FMP_ID],RawData[Operations and Maintenance Ranking])</f>
        <v>Project will not require any ongoing operation and maintenance (low);</v>
      </c>
      <c r="BQ167">
        <f>_xlfn.XLOOKUP(FMP_Ranking[[#This Row],[FMP ID]],RawData[FMP_ID],RawData[Score 11])</f>
        <v>10</v>
      </c>
      <c r="BR167" s="250" t="str">
        <f>_xlfn.XLOOKUP(FMP_Ranking[[#This Row],[FMP ID]],RawData[FMP_ID],RawData[Administrative, Regulatory and Other Obstacle Ranking])</f>
        <v>Project has a high number of administrative, regulatory and limitations / requirements</v>
      </c>
      <c r="BS167" s="252">
        <f>_xlfn.XLOOKUP(FMP_Ranking[[#This Row],[FMP ID]],RawData[FMP_ID],RawData[Score 12])</f>
        <v>2</v>
      </c>
      <c r="BT167" t="str">
        <f>_xlfn.XLOOKUP(FMP_Ranking[[#This Row],[FMP ID]],RawData[FMP_ID],RawData[Environmental Benefit Ranking])</f>
        <v>Project does not provide any environmental benefits</v>
      </c>
      <c r="BU167">
        <f>_xlfn.XLOOKUP(FMP_Ranking[[#This Row],[FMP ID]],RawData[FMP_ID],RawData[Score 13])</f>
        <v>0</v>
      </c>
      <c r="BV167" s="250" t="str">
        <f>_xlfn.XLOOKUP(FMP_Ranking[[#This Row],[FMP ID]],RawData[FMP_ID],RawData[Environmental Impact Ranking])</f>
        <v>Project has no adverse environmental impacts</v>
      </c>
      <c r="BW167" s="252">
        <f>_xlfn.XLOOKUP(FMP_Ranking[[#This Row],[FMP ID]],RawData[FMP_ID],RawData[Score 14])</f>
        <v>10</v>
      </c>
      <c r="BX167">
        <f>_xlfn.XLOOKUP(FMP_Ranking[[#This Row],[FMP ID]],RawData[FMP_ID],RawData[Traffic Count for LWC Project])</f>
        <v>0</v>
      </c>
      <c r="BY167"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67">
        <f>_xlfn.XLOOKUP(FMP_Ranking[[#This Row],[FMP ID]],RawData[FMP_ID],RawData[Score 15])</f>
        <v>4</v>
      </c>
      <c r="CA167" s="250"/>
      <c r="CB167"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C167" s="263">
        <f>_xlfn.RANK.EQ(FMP_Ranking[[#This Row],[Weighted Score Based on Normalized Reported Factors]],FMP_Ranking[Weighted Score Based on Normalized Reported Factors],0)</f>
        <v>110</v>
      </c>
      <c r="CD16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29</v>
      </c>
      <c r="CE167"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3.75</v>
      </c>
      <c r="CF167">
        <f>_xlfn.RANK.EQ(FMP_Ranking[[#This Row],[Project Details Weighted Score]],FMP_Ranking[Project Details Weighted Score],0)</f>
        <v>150</v>
      </c>
      <c r="CG167" s="262">
        <f>FMP_Ranking[[#This Row],[Project Details Weighted Score]]+FMP_Ranking[[#This Row],[Weighted Score Based on Normalized Reported Factors]]</f>
        <v>4.8650758213615735</v>
      </c>
      <c r="CH167" s="245">
        <f>_xlfn.RANK.EQ(FMP_Ranking[[#This Row],[Total Score]],FMP_Ranking[Total Score],0)</f>
        <v>161</v>
      </c>
      <c r="CI16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J167" s="239"/>
      <c r="CK167" s="239"/>
      <c r="CT167"/>
    </row>
    <row r="168" spans="1:98" ht="12" customHeight="1" x14ac:dyDescent="0.25">
      <c r="A168" t="s">
        <v>695</v>
      </c>
      <c r="B168">
        <f>_xlfn.XLOOKUP(FMP_Ranking[[#This Row],[FMP ID]],RawData[FMP_ID],RawData[RFPG_NUM])</f>
        <v>6</v>
      </c>
      <c r="C168" t="str">
        <f>_xlfn.XLOOKUP(FMP_Ranking[[#This Row],[FMP ID]],RawData[FMP_ID],RawData[FMP_NAME])</f>
        <v>City of Jamicia Beach - Improve Regulations and Permit Requirements</v>
      </c>
      <c r="D168" t="str">
        <f>_xlfn.XLOOKUP(FMP_Ranking[[#This Row],[FMP ID]],RawData[FMP_ID],RawData[FMP_DESCR])</f>
        <v>Improve regulations and permit requirements to promote hazard mitigation strategies.</v>
      </c>
      <c r="E168" s="247">
        <f>_xlfn.XLOOKUP(FMP_Ranking[[#This Row],[FMP ID]],RawData[FMP_ID],RawData[FMP_COST])</f>
        <v>109000</v>
      </c>
      <c r="F168" s="344" t="str">
        <f>_xlfn.XLOOKUP(FMP_Ranking[[#This Row],[FMP ID]],RawData[FMP_ID],RawData[EMER_NEED])</f>
        <v>No</v>
      </c>
      <c r="G168" s="252">
        <f>IF(FMP_Ranking[[#This Row],[Emergency Need Raw]]="Yes",10,0)</f>
        <v>0</v>
      </c>
      <c r="H168" s="245">
        <f>_xlfn.XLOOKUP(FMP_Ranking[[#This Row],[FMP ID]],RawData[FMP_ID],RawData[STRUCT_100])</f>
        <v>1276</v>
      </c>
      <c r="I168" s="245">
        <f>_xlfn.XLOOKUP(FMP_Ranking[[#This Row],[FMP ID]],RawData[FMP_ID],RawData[RES_STRUCT100])</f>
        <v>1238</v>
      </c>
      <c r="J168">
        <f>_xlfn.XLOOKUP(FMP_Ranking[[#This Row],[FMP ID]],RawData[FMP_ID],RawData[POP100])</f>
        <v>395</v>
      </c>
      <c r="K168" s="245">
        <f>_xlfn.XLOOKUP(FMP_Ranking[[#This Row],[FMP ID]],RawData[FMP_ID],RawData[CRITFAC100])</f>
        <v>4</v>
      </c>
      <c r="L168">
        <f>_xlfn.XLOOKUP(FMP_Ranking[[#This Row],[FMP ID]],RawData[FMP_ID],RawData[LWC])</f>
        <v>0</v>
      </c>
      <c r="M168" s="245">
        <f>_xlfn.XLOOKUP(FMP_Ranking[[#This Row],[FMP ID]],RawData[FMP_ID],RawData[ROADCLS])</f>
        <v>0</v>
      </c>
      <c r="N168">
        <f>_xlfn.XLOOKUP(FMP_Ranking[[#This Row],[FMP ID]],RawData[FMP_ID],RawData[ROAD_MILES100])</f>
        <v>13.807454109191889</v>
      </c>
      <c r="O168" s="245">
        <f>_xlfn.XLOOKUP(FMP_Ranking[[#This Row],[FMP ID]],RawData[FMP_ID],RawData[FARMACRE100])</f>
        <v>0</v>
      </c>
      <c r="P168">
        <f>_xlfn.XLOOKUP(FMP_Ranking[[#This Row],[FMP ID]],RawData[FMP_ID],RawData[REDSTRUCT100])</f>
        <v>0</v>
      </c>
      <c r="Q168" s="245">
        <f>_xlfn.XLOOKUP(FMP_Ranking[[#This Row],[FMP ID]],RawData[FMP_ID],RawData[REMSTRC100])</f>
        <v>0</v>
      </c>
      <c r="R168" s="258">
        <f>IF(FMP_Ranking[[#This Row],[Structures 100 Raw]]=0,0,(IF(FMP_Ranking[[#This Row],[Removed Structures 100 Raw]]&gt;FMP_Ranking[[#This Row],[Structures 100 Raw]],100,FMP_Ranking[[#This Row],[Removed Structures 100 Raw]]/FMP_Ranking[[#This Row],[Structures 100 Raw]]*100)))</f>
        <v>0</v>
      </c>
      <c r="S168" s="245">
        <f>_xlfn.XLOOKUP(FMP_Ranking[[#This Row],[FMP ID]],RawData[FMP_ID],RawData[REMRESSTRC100])</f>
        <v>0</v>
      </c>
      <c r="T168" s="245">
        <f>_xlfn.XLOOKUP(FMP_Ranking[[#This Row],[FMP ID]],RawData[FMP_ID],RawData[REMPOP100])</f>
        <v>0</v>
      </c>
      <c r="U168">
        <f>_xlfn.XLOOKUP(FMP_Ranking[[#This Row],[FMP ID]],RawData[FMP_ID],RawData[REMCRITFAC100])</f>
        <v>0</v>
      </c>
      <c r="V168" s="245">
        <f>_xlfn.XLOOKUP(FMP_Ranking[[#This Row],[FMP ID]],RawData[FMP_ID],RawData[REMLWC100])</f>
        <v>0</v>
      </c>
      <c r="W168" s="245">
        <f>_xlfn.XLOOKUP(FMP_Ranking[[#This Row],[FMP ID]],RawData[FMP_ID],RawData[REMROADCLS])</f>
        <v>0</v>
      </c>
      <c r="X168">
        <f>_xlfn.XLOOKUP(FMP_Ranking[[#This Row],[FMP ID]],RawData[FMP_ID],RawData[REMRDLEN100])</f>
        <v>0</v>
      </c>
      <c r="Y168" s="245">
        <f>_xlfn.XLOOKUP(FMP_Ranking[[#This Row],[FMP ID]],RawData[FMP_ID],RawData[REMFRMACRE100])</f>
        <v>0</v>
      </c>
      <c r="Z168" s="255">
        <f>_xlfn.XLOOKUP(FMP_Ranking[[#This Row],[FMP ID]],RawData[FMP_ID],RawData[COSTSTRUCT])</f>
        <v>0</v>
      </c>
      <c r="AA168">
        <f>_xlfn.XLOOKUP(FMP_Ranking[[#This Row],[FMP ID]],RawData[FMP_ID],RawData[NATURE])</f>
        <v>0</v>
      </c>
      <c r="AB168" s="250">
        <f>_xlfn.XLOOKUP(FMP_Ranking[[#This Row],[FMP ID]],RawData[FMP_ID],RawData[BC_RATIO])</f>
        <v>5</v>
      </c>
      <c r="AC168">
        <f>IF(FMP_Ranking[[#This Row],[BCA Raw]]&gt;1,1,0)</f>
        <v>1</v>
      </c>
      <c r="AD168" s="250" t="str">
        <f>_xlfn.XLOOKUP(FMP_Ranking[[#This Row],[FMP ID]],RawData[FMP_ID],RawData[WATER_SUP])</f>
        <v>No</v>
      </c>
      <c r="AE168" s="257">
        <f>IF(FMP_Ranking[[#This Row],[Water Supply Raw]]="Yes",1,0)</f>
        <v>0</v>
      </c>
      <c r="AF168">
        <f>_xlfn.XLOOKUP(FMP_Ranking[[#This Row],[FMP ID]],RawData[FMP_ID],RawData[Average Flood Depth (100yr)])</f>
        <v>0</v>
      </c>
      <c r="AG168" s="346">
        <f>_xlfn.XLOOKUP(FMP_Ranking[[#This Row],[FMP ID]],RawData[FMP_ID],RawData[PREPROJLOS])</f>
        <v>0</v>
      </c>
      <c r="AH168">
        <f>_xlfn.XLOOKUP(FMP_Ranking[[#This Row],[FMP ID]],RawData[FMP_ID],RawData[Score 1])</f>
        <v>0</v>
      </c>
      <c r="AI168" s="250">
        <f>_xlfn.XLOOKUP(FMP_Ranking[[#This Row],[FMP ID]],RawData[FMP_ID],RawData[Community Population Served])</f>
        <v>350682</v>
      </c>
      <c r="AJ168">
        <f>_xlfn.XLOOKUP(FMP_Ranking[[#This Row],[FMP ID]],RawData[FMP_ID],RawData[Flood Plain Population])</f>
        <v>395</v>
      </c>
      <c r="AK168" s="346" t="str">
        <f>_xlfn.XLOOKUP(FMP_Ranking[[#This Row],[FMP ID]],RawData[FMP_ID],RawData[Severity Ranking: Community Need (% Population)])</f>
        <v>&lt;25% of project community affected</v>
      </c>
      <c r="AL168" s="252">
        <f>_xlfn.XLOOKUP(FMP_Ranking[[#This Row],[FMP ID]],RawData[FMP_ID],RawData[Score 2])</f>
        <v>1</v>
      </c>
      <c r="AM168">
        <f>_xlfn.XLOOKUP(FMP_Ranking[[#This Row],[FMP ID]],RawData[FMP_ID],RawData['# of Structures Removed from 1% Annual Chance FP])</f>
        <v>0</v>
      </c>
      <c r="AN168" t="str">
        <f>_xlfn.XLOOKUP(FMP_Ranking[[#This Row],[FMP ID]],RawData[FMP_ID],RawData[Flood Risk Reduction])</f>
        <v>Reduced risk to 0 structures in floodplain</v>
      </c>
      <c r="AO168">
        <f>_xlfn.XLOOKUP(FMP_Ranking[[#This Row],[FMP ID]],RawData[FMP_ID],RawData[[Score 3 ]])</f>
        <v>0</v>
      </c>
      <c r="AP168" s="250">
        <f>_xlfn.XLOOKUP(FMP_Ranking[[#This Row],[FMP ID]],RawData[FMP_ID],RawData['# of Structures with Reduced 1% Annual Chance Flood Risk])</f>
        <v>0</v>
      </c>
      <c r="AQ168">
        <f>_xlfn.XLOOKUP(FMP_Ranking[[#This Row],[FMP ID]],RawData[FMP_ID],RawData[Pre-Project Damage $])</f>
        <v>0</v>
      </c>
      <c r="AR168">
        <f>_xlfn.XLOOKUP(FMP_Ranking[[#This Row],[FMP ID]],RawData[FMP_ID],RawData[Post-Project Damage $])</f>
        <v>0</v>
      </c>
      <c r="AS168">
        <f>_xlfn.XLOOKUP(FMP_Ranking[[#This Row],[FMP ID]],RawData[FMP_ID],RawData[Flood Damage Reduction])</f>
        <v>0</v>
      </c>
      <c r="AT168" s="252">
        <f>_xlfn.XLOOKUP(FMP_Ranking[[#This Row],[FMP ID]],RawData[FMP_ID],RawData[Score 4])</f>
        <v>0</v>
      </c>
      <c r="AU168">
        <f>_xlfn.XLOOKUP(FMP_Ranking[[#This Row],[FMP ID]],RawData[FMP_ID],RawData['# of Critical Faciliites Removed from 1% Annual Chance FP])</f>
        <v>0</v>
      </c>
      <c r="AV168" t="str">
        <f>_xlfn.XLOOKUP(FMP_Ranking[[#This Row],[FMP ID]],RawData[FMP_ID],RawData[Reduction in Critical Facilities Flood Risk])</f>
        <v>Reduced risk for 0 structures in floodplain</v>
      </c>
      <c r="AW168">
        <f>_xlfn.XLOOKUP(FMP_Ranking[[#This Row],[FMP ID]],RawData[FMP_ID],RawData[Score 5])</f>
        <v>0</v>
      </c>
      <c r="AX168" s="250">
        <f>_xlfn.XLOOKUP(FMP_Ranking[[#This Row],[FMP ID]],RawData[FMP_ID],RawData[Adjusted Injurt Risk (%)])</f>
        <v>0</v>
      </c>
      <c r="AY168">
        <f>_xlfn.XLOOKUP(FMP_Ranking[[#This Row],[FMP ID]],RawData[FMP_ID],RawData[Life and Safety Ranking (Injury/Loss of Life)2])</f>
        <v>0</v>
      </c>
      <c r="AZ168" s="252">
        <f>_xlfn.XLOOKUP(FMP_Ranking[[#This Row],[FMP ID]],RawData[FMP_ID],RawData[Score 6])</f>
        <v>0</v>
      </c>
      <c r="BA168">
        <f>_xlfn.XLOOKUP(FMP_Ranking[[#This Row],[FMP ID]],RawData[FMP_ID],RawData[Water Supply Benefit in Acre-Feet])</f>
        <v>0</v>
      </c>
      <c r="BB168">
        <f>_xlfn.XLOOKUP(FMP_Ranking[[#This Row],[FMP ID]],RawData[FMP_ID],RawData[SourceID])</f>
        <v>0</v>
      </c>
      <c r="BC168">
        <f>_xlfn.XLOOKUP(FMP_Ranking[[#This Row],[FMP ID]],RawData[FMP_ID],RawData[WMS_ID])</f>
        <v>0</v>
      </c>
      <c r="BD168" t="str">
        <f>_xlfn.XLOOKUP(FMP_Ranking[[#This Row],[FMP ID]],RawData[FMP_ID],RawData[Water Supply Yield Ranking])</f>
        <v>No impact on water supply</v>
      </c>
      <c r="BE168">
        <f>_xlfn.XLOOKUP(FMP_Ranking[[#This Row],[FMP ID]],RawData[FMP_ID],RawData[Score 7])</f>
        <v>0</v>
      </c>
      <c r="BF168" s="250">
        <f>_xlfn.XLOOKUP(FMP_Ranking[[#This Row],[FMP ID]],RawData[FMP_ID],RawData[SVI])</f>
        <v>3.0700000002980229E-2</v>
      </c>
      <c r="BG168" t="str">
        <f>_xlfn.XLOOKUP(FMP_Ranking[[#This Row],[FMP ID]],RawData[FMP_ID],RawData[Social Vulnerability Ranking])</f>
        <v>SVI between 0.01-0.25 (low vulnerability)</v>
      </c>
      <c r="BH168" s="252">
        <f>_xlfn.XLOOKUP(FMP_Ranking[[#This Row],[FMP ID]],RawData[FMP_ID],RawData[Score 8])</f>
        <v>1</v>
      </c>
      <c r="BI168">
        <f>_xlfn.XLOOKUP(FMP_Ranking[[#This Row],[FMP ID]],RawData[FMP_ID],RawData[% Nature Based Solution by Cost])</f>
        <v>0</v>
      </c>
      <c r="BJ168" t="str">
        <f>_xlfn.XLOOKUP(FMP_Ranking[[#This Row],[FMP ID]],RawData[FMP_ID],RawData[Nature-Based Solutions Ranking])</f>
        <v>&lt;25% of the project cost is nature-based</v>
      </c>
      <c r="BK168">
        <f>_xlfn.XLOOKUP(FMP_Ranking[[#This Row],[FMP ID]],RawData[FMP_ID],RawData[Score 9])</f>
        <v>1</v>
      </c>
      <c r="BL168" s="250" t="str">
        <f>_xlfn.XLOOKUP(FMP_Ranking[[#This Row],[FMP ID]],RawData[FMP_ID],RawData[Multiple Benefits Description])</f>
        <v>None</v>
      </c>
      <c r="BM168" t="str">
        <f>_xlfn.XLOOKUP(FMP_Ranking[[#This Row],[FMP ID]],RawData[FMP_ID],RawData[Multiple Benefit Ranking])</f>
        <v>Project does not deliver any wider benefits</v>
      </c>
      <c r="BN168" s="252">
        <f>_xlfn.XLOOKUP(FMP_Ranking[[#This Row],[FMP ID]],RawData[FMP_ID],RawData[Score 10])</f>
        <v>0</v>
      </c>
      <c r="BO168">
        <f>_xlfn.XLOOKUP(FMP_Ranking[[#This Row],[FMP ID]],RawData[FMP_ID],RawData[O&amp;M Cost (Annual)])</f>
        <v>0</v>
      </c>
      <c r="BP168" t="str">
        <f>_xlfn.XLOOKUP(FMP_Ranking[[#This Row],[FMP ID]],RawData[FMP_ID],RawData[Operations and Maintenance Ranking])</f>
        <v>Project will not require any ongoing operation and maintenance (low);</v>
      </c>
      <c r="BQ168">
        <f>_xlfn.XLOOKUP(FMP_Ranking[[#This Row],[FMP ID]],RawData[FMP_ID],RawData[Score 11])</f>
        <v>10</v>
      </c>
      <c r="BR168" s="250" t="str">
        <f>_xlfn.XLOOKUP(FMP_Ranking[[#This Row],[FMP ID]],RawData[FMP_ID],RawData[Administrative, Regulatory and Other Obstacle Ranking])</f>
        <v>Project has a high number of administrative, regulatory and limitations / requirements</v>
      </c>
      <c r="BS168" s="252">
        <f>_xlfn.XLOOKUP(FMP_Ranking[[#This Row],[FMP ID]],RawData[FMP_ID],RawData[Score 12])</f>
        <v>2</v>
      </c>
      <c r="BT168" t="str">
        <f>_xlfn.XLOOKUP(FMP_Ranking[[#This Row],[FMP ID]],RawData[FMP_ID],RawData[Environmental Benefit Ranking])</f>
        <v>Project does not provide any environmental benefits</v>
      </c>
      <c r="BU168">
        <f>_xlfn.XLOOKUP(FMP_Ranking[[#This Row],[FMP ID]],RawData[FMP_ID],RawData[Score 13])</f>
        <v>0</v>
      </c>
      <c r="BV168" s="250" t="str">
        <f>_xlfn.XLOOKUP(FMP_Ranking[[#This Row],[FMP ID]],RawData[FMP_ID],RawData[Environmental Impact Ranking])</f>
        <v>Project has no adverse environmental impacts</v>
      </c>
      <c r="BW168" s="252">
        <f>_xlfn.XLOOKUP(FMP_Ranking[[#This Row],[FMP ID]],RawData[FMP_ID],RawData[Score 14])</f>
        <v>10</v>
      </c>
      <c r="BX168">
        <f>_xlfn.XLOOKUP(FMP_Ranking[[#This Row],[FMP ID]],RawData[FMP_ID],RawData[Traffic Count for LWC Project])</f>
        <v>0</v>
      </c>
      <c r="BY168"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68">
        <f>_xlfn.XLOOKUP(FMP_Ranking[[#This Row],[FMP ID]],RawData[FMP_ID],RawData[Score 15])</f>
        <v>4</v>
      </c>
      <c r="CA168" s="250"/>
      <c r="CB16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C168" s="263">
        <f>_xlfn.RANK.EQ(FMP_Ranking[[#This Row],[Weighted Score Based on Normalized Reported Factors]],FMP_Ranking[Weighted Score Based on Normalized Reported Factors],0)</f>
        <v>110</v>
      </c>
      <c r="CD16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29</v>
      </c>
      <c r="CE16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3.75</v>
      </c>
      <c r="CF168">
        <f>_xlfn.RANK.EQ(FMP_Ranking[[#This Row],[Project Details Weighted Score]],FMP_Ranking[Project Details Weighted Score],0)</f>
        <v>150</v>
      </c>
      <c r="CG168" s="262">
        <f>FMP_Ranking[[#This Row],[Project Details Weighted Score]]+FMP_Ranking[[#This Row],[Weighted Score Based on Normalized Reported Factors]]</f>
        <v>4.8650758213615735</v>
      </c>
      <c r="CH168" s="245">
        <f>_xlfn.RANK.EQ(FMP_Ranking[[#This Row],[Total Score]],FMP_Ranking[Total Score],0)</f>
        <v>161</v>
      </c>
      <c r="CI16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J168" s="239"/>
      <c r="CK168" s="239"/>
      <c r="CT168"/>
    </row>
    <row r="169" spans="1:98" ht="12" customHeight="1" x14ac:dyDescent="0.25">
      <c r="A169" t="s">
        <v>714</v>
      </c>
      <c r="B169">
        <f>_xlfn.XLOOKUP(FMP_Ranking[[#This Row],[FMP ID]],RawData[FMP_ID],RawData[RFPG_NUM])</f>
        <v>6</v>
      </c>
      <c r="C169" t="str">
        <f>_xlfn.XLOOKUP(FMP_Ranking[[#This Row],[FMP ID]],RawData[FMP_ID],RawData[FMP_NAME])</f>
        <v>City of Tiki Island - Improve Regulations and Permit Requirements</v>
      </c>
      <c r="D169" t="str">
        <f>_xlfn.XLOOKUP(FMP_Ranking[[#This Row],[FMP ID]],RawData[FMP_ID],RawData[FMP_DESCR])</f>
        <v>Update and/or develop regulations and permits to address hazards prone to the area and include any changes in future development area.</v>
      </c>
      <c r="E169" s="247">
        <f>_xlfn.XLOOKUP(FMP_Ranking[[#This Row],[FMP ID]],RawData[FMP_ID],RawData[FMP_COST])</f>
        <v>109000</v>
      </c>
      <c r="F169" s="344" t="str">
        <f>_xlfn.XLOOKUP(FMP_Ranking[[#This Row],[FMP ID]],RawData[FMP_ID],RawData[EMER_NEED])</f>
        <v>No</v>
      </c>
      <c r="G169" s="252">
        <f>IF(FMP_Ranking[[#This Row],[Emergency Need Raw]]="Yes",10,0)</f>
        <v>0</v>
      </c>
      <c r="H169" s="245">
        <f>_xlfn.XLOOKUP(FMP_Ranking[[#This Row],[FMP ID]],RawData[FMP_ID],RawData[STRUCT_100])</f>
        <v>1006</v>
      </c>
      <c r="I169" s="245">
        <f>_xlfn.XLOOKUP(FMP_Ranking[[#This Row],[FMP ID]],RawData[FMP_ID],RawData[RES_STRUCT100])</f>
        <v>978</v>
      </c>
      <c r="J169">
        <f>_xlfn.XLOOKUP(FMP_Ranking[[#This Row],[FMP ID]],RawData[FMP_ID],RawData[POP100])</f>
        <v>1721</v>
      </c>
      <c r="K169" s="245">
        <f>_xlfn.XLOOKUP(FMP_Ranking[[#This Row],[FMP ID]],RawData[FMP_ID],RawData[CRITFAC100])</f>
        <v>6</v>
      </c>
      <c r="L169">
        <f>_xlfn.XLOOKUP(FMP_Ranking[[#This Row],[FMP ID]],RawData[FMP_ID],RawData[LWC])</f>
        <v>0</v>
      </c>
      <c r="M169" s="245">
        <f>_xlfn.XLOOKUP(FMP_Ranking[[#This Row],[FMP ID]],RawData[FMP_ID],RawData[ROADCLS])</f>
        <v>0</v>
      </c>
      <c r="N169">
        <f>_xlfn.XLOOKUP(FMP_Ranking[[#This Row],[FMP ID]],RawData[FMP_ID],RawData[ROAD_MILES100])</f>
        <v>9.637364387512207</v>
      </c>
      <c r="O169" s="245">
        <f>_xlfn.XLOOKUP(FMP_Ranking[[#This Row],[FMP ID]],RawData[FMP_ID],RawData[FARMACRE100])</f>
        <v>0</v>
      </c>
      <c r="P169">
        <f>_xlfn.XLOOKUP(FMP_Ranking[[#This Row],[FMP ID]],RawData[FMP_ID],RawData[REDSTRUCT100])</f>
        <v>0</v>
      </c>
      <c r="Q169" s="245">
        <f>_xlfn.XLOOKUP(FMP_Ranking[[#This Row],[FMP ID]],RawData[FMP_ID],RawData[REMSTRC100])</f>
        <v>0</v>
      </c>
      <c r="R169" s="258">
        <f>IF(FMP_Ranking[[#This Row],[Structures 100 Raw]]=0,0,(IF(FMP_Ranking[[#This Row],[Removed Structures 100 Raw]]&gt;FMP_Ranking[[#This Row],[Structures 100 Raw]],100,FMP_Ranking[[#This Row],[Removed Structures 100 Raw]]/FMP_Ranking[[#This Row],[Structures 100 Raw]]*100)))</f>
        <v>0</v>
      </c>
      <c r="S169" s="245">
        <f>_xlfn.XLOOKUP(FMP_Ranking[[#This Row],[FMP ID]],RawData[FMP_ID],RawData[REMRESSTRC100])</f>
        <v>0</v>
      </c>
      <c r="T169" s="245">
        <f>_xlfn.XLOOKUP(FMP_Ranking[[#This Row],[FMP ID]],RawData[FMP_ID],RawData[REMPOP100])</f>
        <v>0</v>
      </c>
      <c r="U169">
        <f>_xlfn.XLOOKUP(FMP_Ranking[[#This Row],[FMP ID]],RawData[FMP_ID],RawData[REMCRITFAC100])</f>
        <v>0</v>
      </c>
      <c r="V169" s="245">
        <f>_xlfn.XLOOKUP(FMP_Ranking[[#This Row],[FMP ID]],RawData[FMP_ID],RawData[REMLWC100])</f>
        <v>0</v>
      </c>
      <c r="W169" s="245">
        <f>_xlfn.XLOOKUP(FMP_Ranking[[#This Row],[FMP ID]],RawData[FMP_ID],RawData[REMROADCLS])</f>
        <v>0</v>
      </c>
      <c r="X169">
        <f>_xlfn.XLOOKUP(FMP_Ranking[[#This Row],[FMP ID]],RawData[FMP_ID],RawData[REMRDLEN100])</f>
        <v>0</v>
      </c>
      <c r="Y169" s="245">
        <f>_xlfn.XLOOKUP(FMP_Ranking[[#This Row],[FMP ID]],RawData[FMP_ID],RawData[REMFRMACRE100])</f>
        <v>0</v>
      </c>
      <c r="Z169" s="255">
        <f>_xlfn.XLOOKUP(FMP_Ranking[[#This Row],[FMP ID]],RawData[FMP_ID],RawData[COSTSTRUCT])</f>
        <v>0</v>
      </c>
      <c r="AA169">
        <f>_xlfn.XLOOKUP(FMP_Ranking[[#This Row],[FMP ID]],RawData[FMP_ID],RawData[NATURE])</f>
        <v>0</v>
      </c>
      <c r="AB169" s="250">
        <f>_xlfn.XLOOKUP(FMP_Ranking[[#This Row],[FMP ID]],RawData[FMP_ID],RawData[BC_RATIO])</f>
        <v>5</v>
      </c>
      <c r="AC169">
        <f>IF(FMP_Ranking[[#This Row],[BCA Raw]]&gt;1,1,0)</f>
        <v>1</v>
      </c>
      <c r="AD169" s="250" t="str">
        <f>_xlfn.XLOOKUP(FMP_Ranking[[#This Row],[FMP ID]],RawData[FMP_ID],RawData[WATER_SUP])</f>
        <v>No</v>
      </c>
      <c r="AE169" s="257">
        <f>IF(FMP_Ranking[[#This Row],[Water Supply Raw]]="Yes",1,0)</f>
        <v>0</v>
      </c>
      <c r="AF169">
        <f>_xlfn.XLOOKUP(FMP_Ranking[[#This Row],[FMP ID]],RawData[FMP_ID],RawData[Average Flood Depth (100yr)])</f>
        <v>0</v>
      </c>
      <c r="AG169" s="346">
        <f>_xlfn.XLOOKUP(FMP_Ranking[[#This Row],[FMP ID]],RawData[FMP_ID],RawData[PREPROJLOS])</f>
        <v>0</v>
      </c>
      <c r="AH169">
        <f>_xlfn.XLOOKUP(FMP_Ranking[[#This Row],[FMP ID]],RawData[FMP_ID],RawData[Score 1])</f>
        <v>0</v>
      </c>
      <c r="AI169" s="250">
        <f>_xlfn.XLOOKUP(FMP_Ranking[[#This Row],[FMP ID]],RawData[FMP_ID],RawData[Community Population Served])</f>
        <v>350682</v>
      </c>
      <c r="AJ169">
        <f>_xlfn.XLOOKUP(FMP_Ranking[[#This Row],[FMP ID]],RawData[FMP_ID],RawData[Flood Plain Population])</f>
        <v>1721</v>
      </c>
      <c r="AK169" s="346" t="str">
        <f>_xlfn.XLOOKUP(FMP_Ranking[[#This Row],[FMP ID]],RawData[FMP_ID],RawData[Severity Ranking: Community Need (% Population)])</f>
        <v>&lt;25% of project community affected</v>
      </c>
      <c r="AL169" s="252">
        <f>_xlfn.XLOOKUP(FMP_Ranking[[#This Row],[FMP ID]],RawData[FMP_ID],RawData[Score 2])</f>
        <v>1</v>
      </c>
      <c r="AM169">
        <f>_xlfn.XLOOKUP(FMP_Ranking[[#This Row],[FMP ID]],RawData[FMP_ID],RawData['# of Structures Removed from 1% Annual Chance FP])</f>
        <v>0</v>
      </c>
      <c r="AN169" t="str">
        <f>_xlfn.XLOOKUP(FMP_Ranking[[#This Row],[FMP ID]],RawData[FMP_ID],RawData[Flood Risk Reduction])</f>
        <v>Reduced risk to 0 structures in floodplain</v>
      </c>
      <c r="AO169">
        <f>_xlfn.XLOOKUP(FMP_Ranking[[#This Row],[FMP ID]],RawData[FMP_ID],RawData[[Score 3 ]])</f>
        <v>0</v>
      </c>
      <c r="AP169" s="250">
        <f>_xlfn.XLOOKUP(FMP_Ranking[[#This Row],[FMP ID]],RawData[FMP_ID],RawData['# of Structures with Reduced 1% Annual Chance Flood Risk])</f>
        <v>0</v>
      </c>
      <c r="AQ169">
        <f>_xlfn.XLOOKUP(FMP_Ranking[[#This Row],[FMP ID]],RawData[FMP_ID],RawData[Pre-Project Damage $])</f>
        <v>0</v>
      </c>
      <c r="AR169">
        <f>_xlfn.XLOOKUP(FMP_Ranking[[#This Row],[FMP ID]],RawData[FMP_ID],RawData[Post-Project Damage $])</f>
        <v>0</v>
      </c>
      <c r="AS169">
        <f>_xlfn.XLOOKUP(FMP_Ranking[[#This Row],[FMP ID]],RawData[FMP_ID],RawData[Flood Damage Reduction])</f>
        <v>0</v>
      </c>
      <c r="AT169" s="252">
        <f>_xlfn.XLOOKUP(FMP_Ranking[[#This Row],[FMP ID]],RawData[FMP_ID],RawData[Score 4])</f>
        <v>0</v>
      </c>
      <c r="AU169">
        <f>_xlfn.XLOOKUP(FMP_Ranking[[#This Row],[FMP ID]],RawData[FMP_ID],RawData['# of Critical Faciliites Removed from 1% Annual Chance FP])</f>
        <v>0</v>
      </c>
      <c r="AV169" t="str">
        <f>_xlfn.XLOOKUP(FMP_Ranking[[#This Row],[FMP ID]],RawData[FMP_ID],RawData[Reduction in Critical Facilities Flood Risk])</f>
        <v>Reduced risk for 0 structures in floodplain</v>
      </c>
      <c r="AW169">
        <f>_xlfn.XLOOKUP(FMP_Ranking[[#This Row],[FMP ID]],RawData[FMP_ID],RawData[Score 5])</f>
        <v>0</v>
      </c>
      <c r="AX169" s="250">
        <f>_xlfn.XLOOKUP(FMP_Ranking[[#This Row],[FMP ID]],RawData[FMP_ID],RawData[Adjusted Injurt Risk (%)])</f>
        <v>0</v>
      </c>
      <c r="AY169">
        <f>_xlfn.XLOOKUP(FMP_Ranking[[#This Row],[FMP ID]],RawData[FMP_ID],RawData[Life and Safety Ranking (Injury/Loss of Life)2])</f>
        <v>0</v>
      </c>
      <c r="AZ169" s="252">
        <f>_xlfn.XLOOKUP(FMP_Ranking[[#This Row],[FMP ID]],RawData[FMP_ID],RawData[Score 6])</f>
        <v>0</v>
      </c>
      <c r="BA169">
        <f>_xlfn.XLOOKUP(FMP_Ranking[[#This Row],[FMP ID]],RawData[FMP_ID],RawData[Water Supply Benefit in Acre-Feet])</f>
        <v>0</v>
      </c>
      <c r="BB169">
        <f>_xlfn.XLOOKUP(FMP_Ranking[[#This Row],[FMP ID]],RawData[FMP_ID],RawData[SourceID])</f>
        <v>0</v>
      </c>
      <c r="BC169">
        <f>_xlfn.XLOOKUP(FMP_Ranking[[#This Row],[FMP ID]],RawData[FMP_ID],RawData[WMS_ID])</f>
        <v>0</v>
      </c>
      <c r="BD169" t="str">
        <f>_xlfn.XLOOKUP(FMP_Ranking[[#This Row],[FMP ID]],RawData[FMP_ID],RawData[Water Supply Yield Ranking])</f>
        <v>No impact on water supply</v>
      </c>
      <c r="BE169">
        <f>_xlfn.XLOOKUP(FMP_Ranking[[#This Row],[FMP ID]],RawData[FMP_ID],RawData[Score 7])</f>
        <v>0</v>
      </c>
      <c r="BF169" s="250">
        <f>_xlfn.XLOOKUP(FMP_Ranking[[#This Row],[FMP ID]],RawData[FMP_ID],RawData[SVI])</f>
        <v>0.1374589949846268</v>
      </c>
      <c r="BG169" t="str">
        <f>_xlfn.XLOOKUP(FMP_Ranking[[#This Row],[FMP ID]],RawData[FMP_ID],RawData[Social Vulnerability Ranking])</f>
        <v>SVI between 0.01-0.25 (low vulnerability)</v>
      </c>
      <c r="BH169" s="252">
        <f>_xlfn.XLOOKUP(FMP_Ranking[[#This Row],[FMP ID]],RawData[FMP_ID],RawData[Score 8])</f>
        <v>1</v>
      </c>
      <c r="BI169">
        <f>_xlfn.XLOOKUP(FMP_Ranking[[#This Row],[FMP ID]],RawData[FMP_ID],RawData[% Nature Based Solution by Cost])</f>
        <v>0</v>
      </c>
      <c r="BJ169" t="str">
        <f>_xlfn.XLOOKUP(FMP_Ranking[[#This Row],[FMP ID]],RawData[FMP_ID],RawData[Nature-Based Solutions Ranking])</f>
        <v>&lt;25% of the project cost is nature-based</v>
      </c>
      <c r="BK169">
        <f>_xlfn.XLOOKUP(FMP_Ranking[[#This Row],[FMP ID]],RawData[FMP_ID],RawData[Score 9])</f>
        <v>1</v>
      </c>
      <c r="BL169" s="250" t="str">
        <f>_xlfn.XLOOKUP(FMP_Ranking[[#This Row],[FMP ID]],RawData[FMP_ID],RawData[Multiple Benefits Description])</f>
        <v>None</v>
      </c>
      <c r="BM169" t="str">
        <f>_xlfn.XLOOKUP(FMP_Ranking[[#This Row],[FMP ID]],RawData[FMP_ID],RawData[Multiple Benefit Ranking])</f>
        <v>Project does not deliver any wider benefits</v>
      </c>
      <c r="BN169" s="252">
        <f>_xlfn.XLOOKUP(FMP_Ranking[[#This Row],[FMP ID]],RawData[FMP_ID],RawData[Score 10])</f>
        <v>0</v>
      </c>
      <c r="BO169">
        <f>_xlfn.XLOOKUP(FMP_Ranking[[#This Row],[FMP ID]],RawData[FMP_ID],RawData[O&amp;M Cost (Annual)])</f>
        <v>0</v>
      </c>
      <c r="BP169" t="str">
        <f>_xlfn.XLOOKUP(FMP_Ranking[[#This Row],[FMP ID]],RawData[FMP_ID],RawData[Operations and Maintenance Ranking])</f>
        <v>Project will not require any ongoing operation and maintenance (low);</v>
      </c>
      <c r="BQ169">
        <f>_xlfn.XLOOKUP(FMP_Ranking[[#This Row],[FMP ID]],RawData[FMP_ID],RawData[Score 11])</f>
        <v>10</v>
      </c>
      <c r="BR169" s="250" t="str">
        <f>_xlfn.XLOOKUP(FMP_Ranking[[#This Row],[FMP ID]],RawData[FMP_ID],RawData[Administrative, Regulatory and Other Obstacle Ranking])</f>
        <v>Project has a high number of administrative, regulatory and limitations / requirements</v>
      </c>
      <c r="BS169" s="252">
        <f>_xlfn.XLOOKUP(FMP_Ranking[[#This Row],[FMP ID]],RawData[FMP_ID],RawData[Score 12])</f>
        <v>2</v>
      </c>
      <c r="BT169" t="str">
        <f>_xlfn.XLOOKUP(FMP_Ranking[[#This Row],[FMP ID]],RawData[FMP_ID],RawData[Environmental Benefit Ranking])</f>
        <v>Project does not provide any environmental benefits</v>
      </c>
      <c r="BU169">
        <f>_xlfn.XLOOKUP(FMP_Ranking[[#This Row],[FMP ID]],RawData[FMP_ID],RawData[Score 13])</f>
        <v>0</v>
      </c>
      <c r="BV169" s="250" t="str">
        <f>_xlfn.XLOOKUP(FMP_Ranking[[#This Row],[FMP ID]],RawData[FMP_ID],RawData[Environmental Impact Ranking])</f>
        <v>Project has no adverse environmental impacts</v>
      </c>
      <c r="BW169" s="252">
        <f>_xlfn.XLOOKUP(FMP_Ranking[[#This Row],[FMP ID]],RawData[FMP_ID],RawData[Score 14])</f>
        <v>10</v>
      </c>
      <c r="BX169">
        <f>_xlfn.XLOOKUP(FMP_Ranking[[#This Row],[FMP ID]],RawData[FMP_ID],RawData[Traffic Count for LWC Project])</f>
        <v>0</v>
      </c>
      <c r="BY169"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69">
        <f>_xlfn.XLOOKUP(FMP_Ranking[[#This Row],[FMP ID]],RawData[FMP_ID],RawData[Score 15])</f>
        <v>4</v>
      </c>
      <c r="CA169" s="250"/>
      <c r="CB16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C169" s="263">
        <f>_xlfn.RANK.EQ(FMP_Ranking[[#This Row],[Weighted Score Based on Normalized Reported Factors]],FMP_Ranking[Weighted Score Based on Normalized Reported Factors],0)</f>
        <v>110</v>
      </c>
      <c r="CD16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29</v>
      </c>
      <c r="CE16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3.75</v>
      </c>
      <c r="CF169">
        <f>_xlfn.RANK.EQ(FMP_Ranking[[#This Row],[Project Details Weighted Score]],FMP_Ranking[Project Details Weighted Score],0)</f>
        <v>150</v>
      </c>
      <c r="CG169" s="262">
        <f>FMP_Ranking[[#This Row],[Project Details Weighted Score]]+FMP_Ranking[[#This Row],[Weighted Score Based on Normalized Reported Factors]]</f>
        <v>4.8650758213615735</v>
      </c>
      <c r="CH169" s="245">
        <f>_xlfn.RANK.EQ(FMP_Ranking[[#This Row],[Total Score]],FMP_Ranking[Total Score],0)</f>
        <v>161</v>
      </c>
      <c r="CI16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J169" s="239"/>
      <c r="CK169" s="239"/>
      <c r="CT169"/>
    </row>
    <row r="170" spans="1:98" ht="12" customHeight="1" x14ac:dyDescent="0.25">
      <c r="A170" t="s">
        <v>615</v>
      </c>
      <c r="B170">
        <f>_xlfn.XLOOKUP(FMP_Ranking[[#This Row],[FMP ID]],RawData[FMP_ID],RawData[RFPG_NUM])</f>
        <v>6</v>
      </c>
      <c r="C170" t="str">
        <f>_xlfn.XLOOKUP(FMP_Ranking[[#This Row],[FMP ID]],RawData[FMP_ID],RawData[FMP_NAME])</f>
        <v>City of Bayou Vista Regulations and Permit Requirements Update</v>
      </c>
      <c r="D170" t="str">
        <f>_xlfn.XLOOKUP(FMP_Ranking[[#This Row],[FMP ID]],RawData[FMP_ID],RawData[FMP_DESCR])</f>
        <v>Update regulations and permit requirements to address enhances hazard mitigation strategies.</v>
      </c>
      <c r="E170" s="247">
        <f>_xlfn.XLOOKUP(FMP_Ranking[[#This Row],[FMP ID]],RawData[FMP_ID],RawData[FMP_COST])</f>
        <v>109000</v>
      </c>
      <c r="F170" s="344" t="str">
        <f>_xlfn.XLOOKUP(FMP_Ranking[[#This Row],[FMP ID]],RawData[FMP_ID],RawData[EMER_NEED])</f>
        <v>No</v>
      </c>
      <c r="G170" s="252">
        <f>IF(FMP_Ranking[[#This Row],[Emergency Need Raw]]="Yes",10,0)</f>
        <v>0</v>
      </c>
      <c r="H170" s="245">
        <f>_xlfn.XLOOKUP(FMP_Ranking[[#This Row],[FMP ID]],RawData[FMP_ID],RawData[STRUCT_100])</f>
        <v>1122</v>
      </c>
      <c r="I170" s="245">
        <f>_xlfn.XLOOKUP(FMP_Ranking[[#This Row],[FMP ID]],RawData[FMP_ID],RawData[RES_STRUCT100])</f>
        <v>1095</v>
      </c>
      <c r="J170">
        <f>_xlfn.XLOOKUP(FMP_Ranking[[#This Row],[FMP ID]],RawData[FMP_ID],RawData[POP100])</f>
        <v>1502</v>
      </c>
      <c r="K170" s="245">
        <f>_xlfn.XLOOKUP(FMP_Ranking[[#This Row],[FMP ID]],RawData[FMP_ID],RawData[CRITFAC100])</f>
        <v>3</v>
      </c>
      <c r="L170">
        <f>_xlfn.XLOOKUP(FMP_Ranking[[#This Row],[FMP ID]],RawData[FMP_ID],RawData[LWC])</f>
        <v>0</v>
      </c>
      <c r="M170" s="245">
        <f>_xlfn.XLOOKUP(FMP_Ranking[[#This Row],[FMP ID]],RawData[FMP_ID],RawData[ROADCLS])</f>
        <v>0</v>
      </c>
      <c r="N170">
        <f>_xlfn.XLOOKUP(FMP_Ranking[[#This Row],[FMP ID]],RawData[FMP_ID],RawData[ROAD_MILES100])</f>
        <v>7.7089004516601563</v>
      </c>
      <c r="O170" s="245">
        <f>_xlfn.XLOOKUP(FMP_Ranking[[#This Row],[FMP ID]],RawData[FMP_ID],RawData[FARMACRE100])</f>
        <v>0</v>
      </c>
      <c r="P170">
        <f>_xlfn.XLOOKUP(FMP_Ranking[[#This Row],[FMP ID]],RawData[FMP_ID],RawData[REDSTRUCT100])</f>
        <v>0</v>
      </c>
      <c r="Q170" s="245">
        <f>_xlfn.XLOOKUP(FMP_Ranking[[#This Row],[FMP ID]],RawData[FMP_ID],RawData[REMSTRC100])</f>
        <v>0</v>
      </c>
      <c r="R170" s="258">
        <f>IF(FMP_Ranking[[#This Row],[Structures 100 Raw]]=0,0,(IF(FMP_Ranking[[#This Row],[Removed Structures 100 Raw]]&gt;FMP_Ranking[[#This Row],[Structures 100 Raw]],100,FMP_Ranking[[#This Row],[Removed Structures 100 Raw]]/FMP_Ranking[[#This Row],[Structures 100 Raw]]*100)))</f>
        <v>0</v>
      </c>
      <c r="S170" s="245">
        <f>_xlfn.XLOOKUP(FMP_Ranking[[#This Row],[FMP ID]],RawData[FMP_ID],RawData[REMRESSTRC100])</f>
        <v>0</v>
      </c>
      <c r="T170" s="245">
        <f>_xlfn.XLOOKUP(FMP_Ranking[[#This Row],[FMP ID]],RawData[FMP_ID],RawData[REMPOP100])</f>
        <v>0</v>
      </c>
      <c r="U170">
        <f>_xlfn.XLOOKUP(FMP_Ranking[[#This Row],[FMP ID]],RawData[FMP_ID],RawData[REMCRITFAC100])</f>
        <v>0</v>
      </c>
      <c r="V170" s="245">
        <f>_xlfn.XLOOKUP(FMP_Ranking[[#This Row],[FMP ID]],RawData[FMP_ID],RawData[REMLWC100])</f>
        <v>0</v>
      </c>
      <c r="W170" s="245">
        <f>_xlfn.XLOOKUP(FMP_Ranking[[#This Row],[FMP ID]],RawData[FMP_ID],RawData[REMROADCLS])</f>
        <v>0</v>
      </c>
      <c r="X170">
        <f>_xlfn.XLOOKUP(FMP_Ranking[[#This Row],[FMP ID]],RawData[FMP_ID],RawData[REMRDLEN100])</f>
        <v>0</v>
      </c>
      <c r="Y170" s="245">
        <f>_xlfn.XLOOKUP(FMP_Ranking[[#This Row],[FMP ID]],RawData[FMP_ID],RawData[REMFRMACRE100])</f>
        <v>0</v>
      </c>
      <c r="Z170" s="255">
        <f>_xlfn.XLOOKUP(FMP_Ranking[[#This Row],[FMP ID]],RawData[FMP_ID],RawData[COSTSTRUCT])</f>
        <v>0</v>
      </c>
      <c r="AA170">
        <f>_xlfn.XLOOKUP(FMP_Ranking[[#This Row],[FMP ID]],RawData[FMP_ID],RawData[NATURE])</f>
        <v>0</v>
      </c>
      <c r="AB170" s="250">
        <f>_xlfn.XLOOKUP(FMP_Ranking[[#This Row],[FMP ID]],RawData[FMP_ID],RawData[BC_RATIO])</f>
        <v>5</v>
      </c>
      <c r="AC170">
        <f>IF(FMP_Ranking[[#This Row],[BCA Raw]]&gt;1,1,0)</f>
        <v>1</v>
      </c>
      <c r="AD170" s="250" t="str">
        <f>_xlfn.XLOOKUP(FMP_Ranking[[#This Row],[FMP ID]],RawData[FMP_ID],RawData[WATER_SUP])</f>
        <v>No</v>
      </c>
      <c r="AE170" s="257">
        <f>IF(FMP_Ranking[[#This Row],[Water Supply Raw]]="Yes",1,0)</f>
        <v>0</v>
      </c>
      <c r="AF170">
        <f>_xlfn.XLOOKUP(FMP_Ranking[[#This Row],[FMP ID]],RawData[FMP_ID],RawData[Average Flood Depth (100yr)])</f>
        <v>0</v>
      </c>
      <c r="AG170" s="346">
        <f>_xlfn.XLOOKUP(FMP_Ranking[[#This Row],[FMP ID]],RawData[FMP_ID],RawData[PREPROJLOS])</f>
        <v>0</v>
      </c>
      <c r="AH170">
        <f>_xlfn.XLOOKUP(FMP_Ranking[[#This Row],[FMP ID]],RawData[FMP_ID],RawData[Score 1])</f>
        <v>0</v>
      </c>
      <c r="AI170" s="250">
        <f>_xlfn.XLOOKUP(FMP_Ranking[[#This Row],[FMP ID]],RawData[FMP_ID],RawData[Community Population Served])</f>
        <v>350682</v>
      </c>
      <c r="AJ170">
        <f>_xlfn.XLOOKUP(FMP_Ranking[[#This Row],[FMP ID]],RawData[FMP_ID],RawData[Flood Plain Population])</f>
        <v>1502</v>
      </c>
      <c r="AK170" s="346" t="str">
        <f>_xlfn.XLOOKUP(FMP_Ranking[[#This Row],[FMP ID]],RawData[FMP_ID],RawData[Severity Ranking: Community Need (% Population)])</f>
        <v>&lt;25% of project community affected</v>
      </c>
      <c r="AL170" s="252">
        <f>_xlfn.XLOOKUP(FMP_Ranking[[#This Row],[FMP ID]],RawData[FMP_ID],RawData[Score 2])</f>
        <v>1</v>
      </c>
      <c r="AM170">
        <f>_xlfn.XLOOKUP(FMP_Ranking[[#This Row],[FMP ID]],RawData[FMP_ID],RawData['# of Structures Removed from 1% Annual Chance FP])</f>
        <v>0</v>
      </c>
      <c r="AN170" t="str">
        <f>_xlfn.XLOOKUP(FMP_Ranking[[#This Row],[FMP ID]],RawData[FMP_ID],RawData[Flood Risk Reduction])</f>
        <v>Reduced risk to 0 structures in floodplain</v>
      </c>
      <c r="AO170">
        <f>_xlfn.XLOOKUP(FMP_Ranking[[#This Row],[FMP ID]],RawData[FMP_ID],RawData[[Score 3 ]])</f>
        <v>0</v>
      </c>
      <c r="AP170" s="250">
        <f>_xlfn.XLOOKUP(FMP_Ranking[[#This Row],[FMP ID]],RawData[FMP_ID],RawData['# of Structures with Reduced 1% Annual Chance Flood Risk])</f>
        <v>0</v>
      </c>
      <c r="AQ170">
        <f>_xlfn.XLOOKUP(FMP_Ranking[[#This Row],[FMP ID]],RawData[FMP_ID],RawData[Pre-Project Damage $])</f>
        <v>0</v>
      </c>
      <c r="AR170">
        <f>_xlfn.XLOOKUP(FMP_Ranking[[#This Row],[FMP ID]],RawData[FMP_ID],RawData[Post-Project Damage $])</f>
        <v>0</v>
      </c>
      <c r="AS170">
        <f>_xlfn.XLOOKUP(FMP_Ranking[[#This Row],[FMP ID]],RawData[FMP_ID],RawData[Flood Damage Reduction])</f>
        <v>0</v>
      </c>
      <c r="AT170" s="252">
        <f>_xlfn.XLOOKUP(FMP_Ranking[[#This Row],[FMP ID]],RawData[FMP_ID],RawData[Score 4])</f>
        <v>0</v>
      </c>
      <c r="AU170">
        <f>_xlfn.XLOOKUP(FMP_Ranking[[#This Row],[FMP ID]],RawData[FMP_ID],RawData['# of Critical Faciliites Removed from 1% Annual Chance FP])</f>
        <v>0</v>
      </c>
      <c r="AV170" t="str">
        <f>_xlfn.XLOOKUP(FMP_Ranking[[#This Row],[FMP ID]],RawData[FMP_ID],RawData[Reduction in Critical Facilities Flood Risk])</f>
        <v>Reduced risk for 0 structures in floodplain</v>
      </c>
      <c r="AW170">
        <f>_xlfn.XLOOKUP(FMP_Ranking[[#This Row],[FMP ID]],RawData[FMP_ID],RawData[Score 5])</f>
        <v>0</v>
      </c>
      <c r="AX170" s="250">
        <f>_xlfn.XLOOKUP(FMP_Ranking[[#This Row],[FMP ID]],RawData[FMP_ID],RawData[Adjusted Injurt Risk (%)])</f>
        <v>0</v>
      </c>
      <c r="AY170">
        <f>_xlfn.XLOOKUP(FMP_Ranking[[#This Row],[FMP ID]],RawData[FMP_ID],RawData[Life and Safety Ranking (Injury/Loss of Life)2])</f>
        <v>0</v>
      </c>
      <c r="AZ170" s="252">
        <f>_xlfn.XLOOKUP(FMP_Ranking[[#This Row],[FMP ID]],RawData[FMP_ID],RawData[Score 6])</f>
        <v>0</v>
      </c>
      <c r="BA170">
        <f>_xlfn.XLOOKUP(FMP_Ranking[[#This Row],[FMP ID]],RawData[FMP_ID],RawData[Water Supply Benefit in Acre-Feet])</f>
        <v>0</v>
      </c>
      <c r="BB170">
        <f>_xlfn.XLOOKUP(FMP_Ranking[[#This Row],[FMP ID]],RawData[FMP_ID],RawData[SourceID])</f>
        <v>0</v>
      </c>
      <c r="BC170">
        <f>_xlfn.XLOOKUP(FMP_Ranking[[#This Row],[FMP ID]],RawData[FMP_ID],RawData[WMS_ID])</f>
        <v>0</v>
      </c>
      <c r="BD170" t="str">
        <f>_xlfn.XLOOKUP(FMP_Ranking[[#This Row],[FMP ID]],RawData[FMP_ID],RawData[Water Supply Yield Ranking])</f>
        <v>No impact on water supply</v>
      </c>
      <c r="BE170">
        <f>_xlfn.XLOOKUP(FMP_Ranking[[#This Row],[FMP ID]],RawData[FMP_ID],RawData[Score 7])</f>
        <v>0</v>
      </c>
      <c r="BF170" s="250">
        <f>_xlfn.XLOOKUP(FMP_Ranking[[#This Row],[FMP ID]],RawData[FMP_ID],RawData[SVI])</f>
        <v>0.14249999821186071</v>
      </c>
      <c r="BG170" t="str">
        <f>_xlfn.XLOOKUP(FMP_Ranking[[#This Row],[FMP ID]],RawData[FMP_ID],RawData[Social Vulnerability Ranking])</f>
        <v>SVI between 0.01-0.25 (low vulnerability)</v>
      </c>
      <c r="BH170" s="252">
        <f>_xlfn.XLOOKUP(FMP_Ranking[[#This Row],[FMP ID]],RawData[FMP_ID],RawData[Score 8])</f>
        <v>1</v>
      </c>
      <c r="BI170">
        <f>_xlfn.XLOOKUP(FMP_Ranking[[#This Row],[FMP ID]],RawData[FMP_ID],RawData[% Nature Based Solution by Cost])</f>
        <v>0</v>
      </c>
      <c r="BJ170" t="str">
        <f>_xlfn.XLOOKUP(FMP_Ranking[[#This Row],[FMP ID]],RawData[FMP_ID],RawData[Nature-Based Solutions Ranking])</f>
        <v>&lt;25% of the project cost is nature-based</v>
      </c>
      <c r="BK170">
        <f>_xlfn.XLOOKUP(FMP_Ranking[[#This Row],[FMP ID]],RawData[FMP_ID],RawData[Score 9])</f>
        <v>1</v>
      </c>
      <c r="BL170" s="250" t="str">
        <f>_xlfn.XLOOKUP(FMP_Ranking[[#This Row],[FMP ID]],RawData[FMP_ID],RawData[Multiple Benefits Description])</f>
        <v>None</v>
      </c>
      <c r="BM170" t="str">
        <f>_xlfn.XLOOKUP(FMP_Ranking[[#This Row],[FMP ID]],RawData[FMP_ID],RawData[Multiple Benefit Ranking])</f>
        <v>Project does not deliver any wider benefits</v>
      </c>
      <c r="BN170" s="252">
        <f>_xlfn.XLOOKUP(FMP_Ranking[[#This Row],[FMP ID]],RawData[FMP_ID],RawData[Score 10])</f>
        <v>0</v>
      </c>
      <c r="BO170">
        <f>_xlfn.XLOOKUP(FMP_Ranking[[#This Row],[FMP ID]],RawData[FMP_ID],RawData[O&amp;M Cost (Annual)])</f>
        <v>0</v>
      </c>
      <c r="BP170" t="str">
        <f>_xlfn.XLOOKUP(FMP_Ranking[[#This Row],[FMP ID]],RawData[FMP_ID],RawData[Operations and Maintenance Ranking])</f>
        <v>Project will not require any ongoing operation and maintenance (low);</v>
      </c>
      <c r="BQ170">
        <f>_xlfn.XLOOKUP(FMP_Ranking[[#This Row],[FMP ID]],RawData[FMP_ID],RawData[Score 11])</f>
        <v>10</v>
      </c>
      <c r="BR170" s="250" t="str">
        <f>_xlfn.XLOOKUP(FMP_Ranking[[#This Row],[FMP ID]],RawData[FMP_ID],RawData[Administrative, Regulatory and Other Obstacle Ranking])</f>
        <v>Project has a high number of administrative, regulatory and limitations / requirements</v>
      </c>
      <c r="BS170" s="252">
        <f>_xlfn.XLOOKUP(FMP_Ranking[[#This Row],[FMP ID]],RawData[FMP_ID],RawData[Score 12])</f>
        <v>2</v>
      </c>
      <c r="BT170" t="str">
        <f>_xlfn.XLOOKUP(FMP_Ranking[[#This Row],[FMP ID]],RawData[FMP_ID],RawData[Environmental Benefit Ranking])</f>
        <v>Project does not provide any environmental benefits</v>
      </c>
      <c r="BU170">
        <f>_xlfn.XLOOKUP(FMP_Ranking[[#This Row],[FMP ID]],RawData[FMP_ID],RawData[Score 13])</f>
        <v>0</v>
      </c>
      <c r="BV170" s="250" t="str">
        <f>_xlfn.XLOOKUP(FMP_Ranking[[#This Row],[FMP ID]],RawData[FMP_ID],RawData[Environmental Impact Ranking])</f>
        <v>Project has no adverse environmental impacts</v>
      </c>
      <c r="BW170" s="252">
        <f>_xlfn.XLOOKUP(FMP_Ranking[[#This Row],[FMP ID]],RawData[FMP_ID],RawData[Score 14])</f>
        <v>10</v>
      </c>
      <c r="BX170">
        <f>_xlfn.XLOOKUP(FMP_Ranking[[#This Row],[FMP ID]],RawData[FMP_ID],RawData[Traffic Count for LWC Project])</f>
        <v>0</v>
      </c>
      <c r="BY170"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70">
        <f>_xlfn.XLOOKUP(FMP_Ranking[[#This Row],[FMP ID]],RawData[FMP_ID],RawData[Score 15])</f>
        <v>4</v>
      </c>
      <c r="CA170" s="250"/>
      <c r="CB17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C170" s="263">
        <f>_xlfn.RANK.EQ(FMP_Ranking[[#This Row],[Weighted Score Based on Normalized Reported Factors]],FMP_Ranking[Weighted Score Based on Normalized Reported Factors],0)</f>
        <v>110</v>
      </c>
      <c r="CD17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29</v>
      </c>
      <c r="CE17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3.75</v>
      </c>
      <c r="CF170">
        <f>_xlfn.RANK.EQ(FMP_Ranking[[#This Row],[Project Details Weighted Score]],FMP_Ranking[Project Details Weighted Score],0)</f>
        <v>150</v>
      </c>
      <c r="CG170" s="262">
        <f>FMP_Ranking[[#This Row],[Project Details Weighted Score]]+FMP_Ranking[[#This Row],[Weighted Score Based on Normalized Reported Factors]]</f>
        <v>4.8650758213615735</v>
      </c>
      <c r="CH170" s="245">
        <f>_xlfn.RANK.EQ(FMP_Ranking[[#This Row],[Total Score]],FMP_Ranking[Total Score],0)</f>
        <v>161</v>
      </c>
      <c r="CI17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J170" s="239"/>
      <c r="CK170" s="239"/>
      <c r="CT170"/>
    </row>
    <row r="171" spans="1:98" ht="12" customHeight="1" x14ac:dyDescent="0.25">
      <c r="A171" t="s">
        <v>683</v>
      </c>
      <c r="B171">
        <f>_xlfn.XLOOKUP(FMP_Ranking[[#This Row],[FMP ID]],RawData[FMP_ID],RawData[RFPG_NUM])</f>
        <v>6</v>
      </c>
      <c r="C171" t="str">
        <f>_xlfn.XLOOKUP(FMP_Ranking[[#This Row],[FMP ID]],RawData[FMP_ID],RawData[FMP_NAME])</f>
        <v>City of Clear Lake Shores - Improve Regulations and Permit Requirements</v>
      </c>
      <c r="D171" t="str">
        <f>_xlfn.XLOOKUP(FMP_Ranking[[#This Row],[FMP ID]],RawData[FMP_ID],RawData[FMP_DESCR])</f>
        <v>Update regulations and permit requirements.</v>
      </c>
      <c r="E171" s="247">
        <f>_xlfn.XLOOKUP(FMP_Ranking[[#This Row],[FMP ID]],RawData[FMP_ID],RawData[FMP_COST])</f>
        <v>109000</v>
      </c>
      <c r="F171" s="344" t="str">
        <f>_xlfn.XLOOKUP(FMP_Ranking[[#This Row],[FMP ID]],RawData[FMP_ID],RawData[EMER_NEED])</f>
        <v>No</v>
      </c>
      <c r="G171" s="252">
        <f>IF(FMP_Ranking[[#This Row],[Emergency Need Raw]]="Yes",10,0)</f>
        <v>0</v>
      </c>
      <c r="H171" s="245">
        <f>_xlfn.XLOOKUP(FMP_Ranking[[#This Row],[FMP ID]],RawData[FMP_ID],RawData[STRUCT_100])</f>
        <v>633</v>
      </c>
      <c r="I171" s="245">
        <f>_xlfn.XLOOKUP(FMP_Ranking[[#This Row],[FMP ID]],RawData[FMP_ID],RawData[RES_STRUCT100])</f>
        <v>529</v>
      </c>
      <c r="J171">
        <f>_xlfn.XLOOKUP(FMP_Ranking[[#This Row],[FMP ID]],RawData[FMP_ID],RawData[POP100])</f>
        <v>3407</v>
      </c>
      <c r="K171" s="245">
        <f>_xlfn.XLOOKUP(FMP_Ranking[[#This Row],[FMP ID]],RawData[FMP_ID],RawData[CRITFAC100])</f>
        <v>4</v>
      </c>
      <c r="L171">
        <f>_xlfn.XLOOKUP(FMP_Ranking[[#This Row],[FMP ID]],RawData[FMP_ID],RawData[LWC])</f>
        <v>0</v>
      </c>
      <c r="M171" s="245">
        <f>_xlfn.XLOOKUP(FMP_Ranking[[#This Row],[FMP ID]],RawData[FMP_ID],RawData[ROADCLS])</f>
        <v>0</v>
      </c>
      <c r="N171">
        <f>_xlfn.XLOOKUP(FMP_Ranking[[#This Row],[FMP ID]],RawData[FMP_ID],RawData[ROAD_MILES100])</f>
        <v>8.820770263671875</v>
      </c>
      <c r="O171" s="245">
        <f>_xlfn.XLOOKUP(FMP_Ranking[[#This Row],[FMP ID]],RawData[FMP_ID],RawData[FARMACRE100])</f>
        <v>0</v>
      </c>
      <c r="P171">
        <f>_xlfn.XLOOKUP(FMP_Ranking[[#This Row],[FMP ID]],RawData[FMP_ID],RawData[REDSTRUCT100])</f>
        <v>0</v>
      </c>
      <c r="Q171" s="245">
        <f>_xlfn.XLOOKUP(FMP_Ranking[[#This Row],[FMP ID]],RawData[FMP_ID],RawData[REMSTRC100])</f>
        <v>0</v>
      </c>
      <c r="R171" s="258">
        <f>IF(FMP_Ranking[[#This Row],[Structures 100 Raw]]=0,0,(IF(FMP_Ranking[[#This Row],[Removed Structures 100 Raw]]&gt;FMP_Ranking[[#This Row],[Structures 100 Raw]],100,FMP_Ranking[[#This Row],[Removed Structures 100 Raw]]/FMP_Ranking[[#This Row],[Structures 100 Raw]]*100)))</f>
        <v>0</v>
      </c>
      <c r="S171" s="245">
        <f>_xlfn.XLOOKUP(FMP_Ranking[[#This Row],[FMP ID]],RawData[FMP_ID],RawData[REMRESSTRC100])</f>
        <v>0</v>
      </c>
      <c r="T171" s="245">
        <f>_xlfn.XLOOKUP(FMP_Ranking[[#This Row],[FMP ID]],RawData[FMP_ID],RawData[REMPOP100])</f>
        <v>0</v>
      </c>
      <c r="U171">
        <f>_xlfn.XLOOKUP(FMP_Ranking[[#This Row],[FMP ID]],RawData[FMP_ID],RawData[REMCRITFAC100])</f>
        <v>0</v>
      </c>
      <c r="V171" s="245">
        <f>_xlfn.XLOOKUP(FMP_Ranking[[#This Row],[FMP ID]],RawData[FMP_ID],RawData[REMLWC100])</f>
        <v>0</v>
      </c>
      <c r="W171" s="245">
        <f>_xlfn.XLOOKUP(FMP_Ranking[[#This Row],[FMP ID]],RawData[FMP_ID],RawData[REMROADCLS])</f>
        <v>0</v>
      </c>
      <c r="X171">
        <f>_xlfn.XLOOKUP(FMP_Ranking[[#This Row],[FMP ID]],RawData[FMP_ID],RawData[REMRDLEN100])</f>
        <v>0</v>
      </c>
      <c r="Y171" s="245">
        <f>_xlfn.XLOOKUP(FMP_Ranking[[#This Row],[FMP ID]],RawData[FMP_ID],RawData[REMFRMACRE100])</f>
        <v>0</v>
      </c>
      <c r="Z171" s="255">
        <f>_xlfn.XLOOKUP(FMP_Ranking[[#This Row],[FMP ID]],RawData[FMP_ID],RawData[COSTSTRUCT])</f>
        <v>0</v>
      </c>
      <c r="AA171">
        <f>_xlfn.XLOOKUP(FMP_Ranking[[#This Row],[FMP ID]],RawData[FMP_ID],RawData[NATURE])</f>
        <v>0</v>
      </c>
      <c r="AB171" s="250">
        <f>_xlfn.XLOOKUP(FMP_Ranking[[#This Row],[FMP ID]],RawData[FMP_ID],RawData[BC_RATIO])</f>
        <v>5</v>
      </c>
      <c r="AC171">
        <f>IF(FMP_Ranking[[#This Row],[BCA Raw]]&gt;1,1,0)</f>
        <v>1</v>
      </c>
      <c r="AD171" s="250" t="str">
        <f>_xlfn.XLOOKUP(FMP_Ranking[[#This Row],[FMP ID]],RawData[FMP_ID],RawData[WATER_SUP])</f>
        <v>No</v>
      </c>
      <c r="AE171" s="257">
        <f>IF(FMP_Ranking[[#This Row],[Water Supply Raw]]="Yes",1,0)</f>
        <v>0</v>
      </c>
      <c r="AF171">
        <f>_xlfn.XLOOKUP(FMP_Ranking[[#This Row],[FMP ID]],RawData[FMP_ID],RawData[Average Flood Depth (100yr)])</f>
        <v>0</v>
      </c>
      <c r="AG171" s="346">
        <f>_xlfn.XLOOKUP(FMP_Ranking[[#This Row],[FMP ID]],RawData[FMP_ID],RawData[PREPROJLOS])</f>
        <v>0</v>
      </c>
      <c r="AH171">
        <f>_xlfn.XLOOKUP(FMP_Ranking[[#This Row],[FMP ID]],RawData[FMP_ID],RawData[Score 1])</f>
        <v>0</v>
      </c>
      <c r="AI171" s="250">
        <f>_xlfn.XLOOKUP(FMP_Ranking[[#This Row],[FMP ID]],RawData[FMP_ID],RawData[Community Population Served])</f>
        <v>5081827</v>
      </c>
      <c r="AJ171">
        <f>_xlfn.XLOOKUP(FMP_Ranking[[#This Row],[FMP ID]],RawData[FMP_ID],RawData[Flood Plain Population])</f>
        <v>3407</v>
      </c>
      <c r="AK171" s="346" t="str">
        <f>_xlfn.XLOOKUP(FMP_Ranking[[#This Row],[FMP ID]],RawData[FMP_ID],RawData[Severity Ranking: Community Need (% Population)])</f>
        <v>&lt;25% of project community affected</v>
      </c>
      <c r="AL171" s="252">
        <f>_xlfn.XLOOKUP(FMP_Ranking[[#This Row],[FMP ID]],RawData[FMP_ID],RawData[Score 2])</f>
        <v>1</v>
      </c>
      <c r="AM171">
        <f>_xlfn.XLOOKUP(FMP_Ranking[[#This Row],[FMP ID]],RawData[FMP_ID],RawData['# of Structures Removed from 1% Annual Chance FP])</f>
        <v>0</v>
      </c>
      <c r="AN171" t="str">
        <f>_xlfn.XLOOKUP(FMP_Ranking[[#This Row],[FMP ID]],RawData[FMP_ID],RawData[Flood Risk Reduction])</f>
        <v>Reduced risk to 0 structures in floodplain</v>
      </c>
      <c r="AO171">
        <f>_xlfn.XLOOKUP(FMP_Ranking[[#This Row],[FMP ID]],RawData[FMP_ID],RawData[[Score 3 ]])</f>
        <v>0</v>
      </c>
      <c r="AP171" s="250">
        <f>_xlfn.XLOOKUP(FMP_Ranking[[#This Row],[FMP ID]],RawData[FMP_ID],RawData['# of Structures with Reduced 1% Annual Chance Flood Risk])</f>
        <v>0</v>
      </c>
      <c r="AQ171">
        <f>_xlfn.XLOOKUP(FMP_Ranking[[#This Row],[FMP ID]],RawData[FMP_ID],RawData[Pre-Project Damage $])</f>
        <v>0</v>
      </c>
      <c r="AR171">
        <f>_xlfn.XLOOKUP(FMP_Ranking[[#This Row],[FMP ID]],RawData[FMP_ID],RawData[Post-Project Damage $])</f>
        <v>0</v>
      </c>
      <c r="AS171">
        <f>_xlfn.XLOOKUP(FMP_Ranking[[#This Row],[FMP ID]],RawData[FMP_ID],RawData[Flood Damage Reduction])</f>
        <v>0</v>
      </c>
      <c r="AT171" s="252">
        <f>_xlfn.XLOOKUP(FMP_Ranking[[#This Row],[FMP ID]],RawData[FMP_ID],RawData[Score 4])</f>
        <v>0</v>
      </c>
      <c r="AU171">
        <f>_xlfn.XLOOKUP(FMP_Ranking[[#This Row],[FMP ID]],RawData[FMP_ID],RawData['# of Critical Faciliites Removed from 1% Annual Chance FP])</f>
        <v>0</v>
      </c>
      <c r="AV171" t="str">
        <f>_xlfn.XLOOKUP(FMP_Ranking[[#This Row],[FMP ID]],RawData[FMP_ID],RawData[Reduction in Critical Facilities Flood Risk])</f>
        <v>Reduced risk for 0 structures in floodplain</v>
      </c>
      <c r="AW171">
        <f>_xlfn.XLOOKUP(FMP_Ranking[[#This Row],[FMP ID]],RawData[FMP_ID],RawData[Score 5])</f>
        <v>0</v>
      </c>
      <c r="AX171" s="250">
        <f>_xlfn.XLOOKUP(FMP_Ranking[[#This Row],[FMP ID]],RawData[FMP_ID],RawData[Adjusted Injurt Risk (%)])</f>
        <v>0</v>
      </c>
      <c r="AY171">
        <f>_xlfn.XLOOKUP(FMP_Ranking[[#This Row],[FMP ID]],RawData[FMP_ID],RawData[Life and Safety Ranking (Injury/Loss of Life)2])</f>
        <v>0</v>
      </c>
      <c r="AZ171" s="252">
        <f>_xlfn.XLOOKUP(FMP_Ranking[[#This Row],[FMP ID]],RawData[FMP_ID],RawData[Score 6])</f>
        <v>0</v>
      </c>
      <c r="BA171">
        <f>_xlfn.XLOOKUP(FMP_Ranking[[#This Row],[FMP ID]],RawData[FMP_ID],RawData[Water Supply Benefit in Acre-Feet])</f>
        <v>0</v>
      </c>
      <c r="BB171">
        <f>_xlfn.XLOOKUP(FMP_Ranking[[#This Row],[FMP ID]],RawData[FMP_ID],RawData[SourceID])</f>
        <v>0</v>
      </c>
      <c r="BC171">
        <f>_xlfn.XLOOKUP(FMP_Ranking[[#This Row],[FMP ID]],RawData[FMP_ID],RawData[WMS_ID])</f>
        <v>0</v>
      </c>
      <c r="BD171" t="str">
        <f>_xlfn.XLOOKUP(FMP_Ranking[[#This Row],[FMP ID]],RawData[FMP_ID],RawData[Water Supply Yield Ranking])</f>
        <v>No impact on water supply</v>
      </c>
      <c r="BE171">
        <f>_xlfn.XLOOKUP(FMP_Ranking[[#This Row],[FMP ID]],RawData[FMP_ID],RawData[Score 7])</f>
        <v>0</v>
      </c>
      <c r="BF171" s="250">
        <f>_xlfn.XLOOKUP(FMP_Ranking[[#This Row],[FMP ID]],RawData[FMP_ID],RawData[SVI])</f>
        <v>0.20257329940795901</v>
      </c>
      <c r="BG171" t="str">
        <f>_xlfn.XLOOKUP(FMP_Ranking[[#This Row],[FMP ID]],RawData[FMP_ID],RawData[Social Vulnerability Ranking])</f>
        <v>SVI between 0.01-0.25 (low vulnerability)</v>
      </c>
      <c r="BH171" s="252">
        <f>_xlfn.XLOOKUP(FMP_Ranking[[#This Row],[FMP ID]],RawData[FMP_ID],RawData[Score 8])</f>
        <v>1</v>
      </c>
      <c r="BI171">
        <f>_xlfn.XLOOKUP(FMP_Ranking[[#This Row],[FMP ID]],RawData[FMP_ID],RawData[% Nature Based Solution by Cost])</f>
        <v>0</v>
      </c>
      <c r="BJ171" t="str">
        <f>_xlfn.XLOOKUP(FMP_Ranking[[#This Row],[FMP ID]],RawData[FMP_ID],RawData[Nature-Based Solutions Ranking])</f>
        <v>&lt;25% of the project cost is nature-based</v>
      </c>
      <c r="BK171">
        <f>_xlfn.XLOOKUP(FMP_Ranking[[#This Row],[FMP ID]],RawData[FMP_ID],RawData[Score 9])</f>
        <v>1</v>
      </c>
      <c r="BL171" s="250" t="str">
        <f>_xlfn.XLOOKUP(FMP_Ranking[[#This Row],[FMP ID]],RawData[FMP_ID],RawData[Multiple Benefits Description])</f>
        <v>None</v>
      </c>
      <c r="BM171" t="str">
        <f>_xlfn.XLOOKUP(FMP_Ranking[[#This Row],[FMP ID]],RawData[FMP_ID],RawData[Multiple Benefit Ranking])</f>
        <v>Project does not deliver any wider benefits</v>
      </c>
      <c r="BN171" s="252">
        <f>_xlfn.XLOOKUP(FMP_Ranking[[#This Row],[FMP ID]],RawData[FMP_ID],RawData[Score 10])</f>
        <v>0</v>
      </c>
      <c r="BO171">
        <f>_xlfn.XLOOKUP(FMP_Ranking[[#This Row],[FMP ID]],RawData[FMP_ID],RawData[O&amp;M Cost (Annual)])</f>
        <v>0</v>
      </c>
      <c r="BP171" t="str">
        <f>_xlfn.XLOOKUP(FMP_Ranking[[#This Row],[FMP ID]],RawData[FMP_ID],RawData[Operations and Maintenance Ranking])</f>
        <v>Project will not require any ongoing operation and maintenance (low);</v>
      </c>
      <c r="BQ171">
        <f>_xlfn.XLOOKUP(FMP_Ranking[[#This Row],[FMP ID]],RawData[FMP_ID],RawData[Score 11])</f>
        <v>10</v>
      </c>
      <c r="BR171" s="250" t="str">
        <f>_xlfn.XLOOKUP(FMP_Ranking[[#This Row],[FMP ID]],RawData[FMP_ID],RawData[Administrative, Regulatory and Other Obstacle Ranking])</f>
        <v>Project has a high number of administrative, regulatory and limitations / requirements</v>
      </c>
      <c r="BS171" s="252">
        <f>_xlfn.XLOOKUP(FMP_Ranking[[#This Row],[FMP ID]],RawData[FMP_ID],RawData[Score 12])</f>
        <v>2</v>
      </c>
      <c r="BT171" t="str">
        <f>_xlfn.XLOOKUP(FMP_Ranking[[#This Row],[FMP ID]],RawData[FMP_ID],RawData[Environmental Benefit Ranking])</f>
        <v>Project does not provide any environmental benefits</v>
      </c>
      <c r="BU171">
        <f>_xlfn.XLOOKUP(FMP_Ranking[[#This Row],[FMP ID]],RawData[FMP_ID],RawData[Score 13])</f>
        <v>0</v>
      </c>
      <c r="BV171" s="250" t="str">
        <f>_xlfn.XLOOKUP(FMP_Ranking[[#This Row],[FMP ID]],RawData[FMP_ID],RawData[Environmental Impact Ranking])</f>
        <v>Project has no adverse environmental impacts</v>
      </c>
      <c r="BW171" s="252">
        <f>_xlfn.XLOOKUP(FMP_Ranking[[#This Row],[FMP ID]],RawData[FMP_ID],RawData[Score 14])</f>
        <v>10</v>
      </c>
      <c r="BX171">
        <f>_xlfn.XLOOKUP(FMP_Ranking[[#This Row],[FMP ID]],RawData[FMP_ID],RawData[Traffic Count for LWC Project])</f>
        <v>0</v>
      </c>
      <c r="BY171"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71">
        <f>_xlfn.XLOOKUP(FMP_Ranking[[#This Row],[FMP ID]],RawData[FMP_ID],RawData[Score 15])</f>
        <v>4</v>
      </c>
      <c r="CA171" s="250"/>
      <c r="CB17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C171" s="263">
        <f>_xlfn.RANK.EQ(FMP_Ranking[[#This Row],[Weighted Score Based on Normalized Reported Factors]],FMP_Ranking[Weighted Score Based on Normalized Reported Factors],0)</f>
        <v>110</v>
      </c>
      <c r="CD17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29</v>
      </c>
      <c r="CE17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3.75</v>
      </c>
      <c r="CF171">
        <f>_xlfn.RANK.EQ(FMP_Ranking[[#This Row],[Project Details Weighted Score]],FMP_Ranking[Project Details Weighted Score],0)</f>
        <v>150</v>
      </c>
      <c r="CG171" s="262">
        <f>FMP_Ranking[[#This Row],[Project Details Weighted Score]]+FMP_Ranking[[#This Row],[Weighted Score Based on Normalized Reported Factors]]</f>
        <v>4.8650758213615735</v>
      </c>
      <c r="CH171" s="245">
        <f>_xlfn.RANK.EQ(FMP_Ranking[[#This Row],[Total Score]],FMP_Ranking[Total Score],0)</f>
        <v>161</v>
      </c>
      <c r="CI17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1.1150758213615732</v>
      </c>
      <c r="CJ171" s="239"/>
      <c r="CK171" s="239"/>
      <c r="CT171"/>
    </row>
    <row r="172" spans="1:98" ht="12" customHeight="1" x14ac:dyDescent="0.25">
      <c r="A172" t="s">
        <v>1438</v>
      </c>
      <c r="B172">
        <f>_xlfn.XLOOKUP(FMP_Ranking[[#This Row],[FMP ID]],RawData[FMP_ID],RawData[RFPG_NUM])</f>
        <v>10</v>
      </c>
      <c r="C172" t="str">
        <f>_xlfn.XLOOKUP(FMP_Ranking[[#This Row],[FMP ID]],RawData[FMP_ID],RawData[FMP_NAME])</f>
        <v>Jonestown Flood Warning System</v>
      </c>
      <c r="D172" t="str">
        <f>_xlfn.XLOOKUP(FMP_Ranking[[#This Row],[FMP ID]],RawData[FMP_ID],RawData[FMP_DESCR])</f>
        <v>Floodplain early warning system and local response plan</v>
      </c>
      <c r="E172" s="247">
        <f>_xlfn.XLOOKUP(FMP_Ranking[[#This Row],[FMP ID]],RawData[FMP_ID],RawData[FMP_COST])</f>
        <v>54000</v>
      </c>
      <c r="F172" s="344" t="str">
        <f>_xlfn.XLOOKUP(FMP_Ranking[[#This Row],[FMP ID]],RawData[FMP_ID],RawData[EMER_NEED])</f>
        <v>No</v>
      </c>
      <c r="G172" s="252">
        <f>IF(FMP_Ranking[[#This Row],[Emergency Need Raw]]="Yes",10,0)</f>
        <v>0</v>
      </c>
      <c r="H172" s="245">
        <f>_xlfn.XLOOKUP(FMP_Ranking[[#This Row],[FMP ID]],RawData[FMP_ID],RawData[STRUCT_100])</f>
        <v>321</v>
      </c>
      <c r="I172" s="245">
        <f>_xlfn.XLOOKUP(FMP_Ranking[[#This Row],[FMP ID]],RawData[FMP_ID],RawData[RES_STRUCT100])</f>
        <v>255</v>
      </c>
      <c r="J172">
        <f>_xlfn.XLOOKUP(FMP_Ranking[[#This Row],[FMP ID]],RawData[FMP_ID],RawData[POP100])</f>
        <v>562</v>
      </c>
      <c r="K172" s="245">
        <f>_xlfn.XLOOKUP(FMP_Ranking[[#This Row],[FMP ID]],RawData[FMP_ID],RawData[CRITFAC100])</f>
        <v>0</v>
      </c>
      <c r="L172">
        <f>_xlfn.XLOOKUP(FMP_Ranking[[#This Row],[FMP ID]],RawData[FMP_ID],RawData[LWC])</f>
        <v>2</v>
      </c>
      <c r="M172" s="245">
        <f>_xlfn.XLOOKUP(FMP_Ranking[[#This Row],[FMP ID]],RawData[FMP_ID],RawData[ROADCLS])</f>
        <v>0</v>
      </c>
      <c r="N172">
        <f>_xlfn.XLOOKUP(FMP_Ranking[[#This Row],[FMP ID]],RawData[FMP_ID],RawData[ROAD_MILES100])</f>
        <v>2.476535320281982</v>
      </c>
      <c r="O172" s="245">
        <f>_xlfn.XLOOKUP(FMP_Ranking[[#This Row],[FMP ID]],RawData[FMP_ID],RawData[FARMACRE100])</f>
        <v>422.68572998046881</v>
      </c>
      <c r="P172">
        <f>_xlfn.XLOOKUP(FMP_Ranking[[#This Row],[FMP ID]],RawData[FMP_ID],RawData[REDSTRUCT100])</f>
        <v>0</v>
      </c>
      <c r="Q172" s="245">
        <f>_xlfn.XLOOKUP(FMP_Ranking[[#This Row],[FMP ID]],RawData[FMP_ID],RawData[REMSTRC100])</f>
        <v>0</v>
      </c>
      <c r="R172" s="258">
        <f>IF(FMP_Ranking[[#This Row],[Structures 100 Raw]]=0,0,(IF(FMP_Ranking[[#This Row],[Removed Structures 100 Raw]]&gt;FMP_Ranking[[#This Row],[Structures 100 Raw]],100,FMP_Ranking[[#This Row],[Removed Structures 100 Raw]]/FMP_Ranking[[#This Row],[Structures 100 Raw]]*100)))</f>
        <v>0</v>
      </c>
      <c r="S172" s="245">
        <f>_xlfn.XLOOKUP(FMP_Ranking[[#This Row],[FMP ID]],RawData[FMP_ID],RawData[REMRESSTRC100])</f>
        <v>0</v>
      </c>
      <c r="T172" s="245">
        <f>_xlfn.XLOOKUP(FMP_Ranking[[#This Row],[FMP ID]],RawData[FMP_ID],RawData[REMPOP100])</f>
        <v>0</v>
      </c>
      <c r="U172">
        <f>_xlfn.XLOOKUP(FMP_Ranking[[#This Row],[FMP ID]],RawData[FMP_ID],RawData[REMCRITFAC100])</f>
        <v>0</v>
      </c>
      <c r="V172" s="245">
        <f>_xlfn.XLOOKUP(FMP_Ranking[[#This Row],[FMP ID]],RawData[FMP_ID],RawData[REMLWC100])</f>
        <v>0</v>
      </c>
      <c r="W172" s="245">
        <f>_xlfn.XLOOKUP(FMP_Ranking[[#This Row],[FMP ID]],RawData[FMP_ID],RawData[REMROADCLS])</f>
        <v>0</v>
      </c>
      <c r="X172">
        <f>_xlfn.XLOOKUP(FMP_Ranking[[#This Row],[FMP ID]],RawData[FMP_ID],RawData[REMRDLEN100])</f>
        <v>0</v>
      </c>
      <c r="Y172" s="245">
        <f>_xlfn.XLOOKUP(FMP_Ranking[[#This Row],[FMP ID]],RawData[FMP_ID],RawData[REMFRMACRE100])</f>
        <v>0</v>
      </c>
      <c r="Z172" s="255">
        <f>_xlfn.XLOOKUP(FMP_Ranking[[#This Row],[FMP ID]],RawData[FMP_ID],RawData[COSTSTRUCT])</f>
        <v>0</v>
      </c>
      <c r="AA172">
        <f>_xlfn.XLOOKUP(FMP_Ranking[[#This Row],[FMP ID]],RawData[FMP_ID],RawData[NATURE])</f>
        <v>0</v>
      </c>
      <c r="AB172" s="250">
        <f>_xlfn.XLOOKUP(FMP_Ranking[[#This Row],[FMP ID]],RawData[FMP_ID],RawData[BC_RATIO])</f>
        <v>0</v>
      </c>
      <c r="AC172">
        <f>IF(FMP_Ranking[[#This Row],[BCA Raw]]&gt;1,1,0)</f>
        <v>0</v>
      </c>
      <c r="AD172" s="250" t="str">
        <f>_xlfn.XLOOKUP(FMP_Ranking[[#This Row],[FMP ID]],RawData[FMP_ID],RawData[WATER_SUP])</f>
        <v>No</v>
      </c>
      <c r="AE172" s="257">
        <f>IF(FMP_Ranking[[#This Row],[Water Supply Raw]]="Yes",1,0)</f>
        <v>0</v>
      </c>
      <c r="AF172">
        <f>_xlfn.XLOOKUP(FMP_Ranking[[#This Row],[FMP ID]],RawData[FMP_ID],RawData[Average Flood Depth (100yr)])</f>
        <v>0.5</v>
      </c>
      <c r="AG172" s="346" t="str">
        <f>_xlfn.XLOOKUP(FMP_Ranking[[#This Row],[FMP ID]],RawData[FMP_ID],RawData[PREPROJLOS])</f>
        <v>N/A</v>
      </c>
      <c r="AH172">
        <f>_xlfn.XLOOKUP(FMP_Ranking[[#This Row],[FMP ID]],RawData[FMP_ID],RawData[Score 1])</f>
        <v>2</v>
      </c>
      <c r="AI172" s="250">
        <f>_xlfn.XLOOKUP(FMP_Ranking[[#This Row],[FMP ID]],RawData[FMP_ID],RawData[Community Population Served])</f>
        <v>2456</v>
      </c>
      <c r="AJ172">
        <f>_xlfn.XLOOKUP(FMP_Ranking[[#This Row],[FMP ID]],RawData[FMP_ID],RawData[Flood Plain Population])</f>
        <v>209</v>
      </c>
      <c r="AK172" s="346" t="str">
        <f>_xlfn.XLOOKUP(FMP_Ranking[[#This Row],[FMP ID]],RawData[FMP_ID],RawData[Severity Ranking: Community Need (% Population)])</f>
        <v>&lt;25% of project community affected</v>
      </c>
      <c r="AL172" s="252">
        <f>_xlfn.XLOOKUP(FMP_Ranking[[#This Row],[FMP ID]],RawData[FMP_ID],RawData[Score 2])</f>
        <v>1</v>
      </c>
      <c r="AM172">
        <f>_xlfn.XLOOKUP(FMP_Ranking[[#This Row],[FMP ID]],RawData[FMP_ID],RawData['# of Structures Removed from 1% Annual Chance FP])</f>
        <v>0</v>
      </c>
      <c r="AN172" t="str">
        <f>_xlfn.XLOOKUP(FMP_Ranking[[#This Row],[FMP ID]],RawData[FMP_ID],RawData[Flood Risk Reduction])</f>
        <v>Reduced risk to 0 structures in floodplain</v>
      </c>
      <c r="AO172">
        <f>_xlfn.XLOOKUP(FMP_Ranking[[#This Row],[FMP ID]],RawData[FMP_ID],RawData[[Score 3 ]])</f>
        <v>0</v>
      </c>
      <c r="AP172" s="250">
        <f>_xlfn.XLOOKUP(FMP_Ranking[[#This Row],[FMP ID]],RawData[FMP_ID],RawData['# of Structures with Reduced 1% Annual Chance Flood Risk])</f>
        <v>0</v>
      </c>
      <c r="AQ172">
        <f>_xlfn.XLOOKUP(FMP_Ranking[[#This Row],[FMP ID]],RawData[FMP_ID],RawData[Pre-Project Damage $])</f>
        <v>0</v>
      </c>
      <c r="AR172">
        <f>_xlfn.XLOOKUP(FMP_Ranking[[#This Row],[FMP ID]],RawData[FMP_ID],RawData[Post-Project Damage $])</f>
        <v>0</v>
      </c>
      <c r="AS172" t="str">
        <f>_xlfn.XLOOKUP(FMP_Ranking[[#This Row],[FMP ID]],RawData[FMP_ID],RawData[Flood Damage Reduction])</f>
        <v>Flood damage reduction &lt; 25%</v>
      </c>
      <c r="AT172" s="252">
        <f>_xlfn.XLOOKUP(FMP_Ranking[[#This Row],[FMP ID]],RawData[FMP_ID],RawData[Score 4])</f>
        <v>2</v>
      </c>
      <c r="AU172">
        <f>_xlfn.XLOOKUP(FMP_Ranking[[#This Row],[FMP ID]],RawData[FMP_ID],RawData['# of Critical Faciliites Removed from 1% Annual Chance FP])</f>
        <v>0</v>
      </c>
      <c r="AV172" t="str">
        <f>_xlfn.XLOOKUP(FMP_Ranking[[#This Row],[FMP ID]],RawData[FMP_ID],RawData[Reduction in Critical Facilities Flood Risk])</f>
        <v>Reduced risk for 0 structures in floodplain</v>
      </c>
      <c r="AW172">
        <f>_xlfn.XLOOKUP(FMP_Ranking[[#This Row],[FMP ID]],RawData[FMP_ID],RawData[Score 5])</f>
        <v>0</v>
      </c>
      <c r="AX172" s="250">
        <f>_xlfn.XLOOKUP(FMP_Ranking[[#This Row],[FMP ID]],RawData[FMP_ID],RawData[Adjusted Injurt Risk (%)])</f>
        <v>0</v>
      </c>
      <c r="AY172" t="str">
        <f>_xlfn.XLOOKUP(FMP_Ranking[[#This Row],[FMP ID]],RawData[FMP_ID],RawData[Life and Safety Ranking (Injury/Loss of Life)2])</f>
        <v>Life/injury risk percentage &lt;20%</v>
      </c>
      <c r="AZ172" s="252">
        <f>_xlfn.XLOOKUP(FMP_Ranking[[#This Row],[FMP ID]],RawData[FMP_ID],RawData[Score 6])</f>
        <v>2</v>
      </c>
      <c r="BA172">
        <f>_xlfn.XLOOKUP(FMP_Ranking[[#This Row],[FMP ID]],RawData[FMP_ID],RawData[Water Supply Benefit in Acre-Feet])</f>
        <v>0</v>
      </c>
      <c r="BB172" t="str">
        <f>_xlfn.XLOOKUP(FMP_Ranking[[#This Row],[FMP ID]],RawData[FMP_ID],RawData[SourceID])</f>
        <v>N/A</v>
      </c>
      <c r="BC172" t="str">
        <f>_xlfn.XLOOKUP(FMP_Ranking[[#This Row],[FMP ID]],RawData[FMP_ID],RawData[WMS_ID])</f>
        <v>N/A</v>
      </c>
      <c r="BD172" t="str">
        <f>_xlfn.XLOOKUP(FMP_Ranking[[#This Row],[FMP ID]],RawData[FMP_ID],RawData[Water Supply Yield Ranking])</f>
        <v>No impact on water supply</v>
      </c>
      <c r="BE172">
        <f>_xlfn.XLOOKUP(FMP_Ranking[[#This Row],[FMP ID]],RawData[FMP_ID],RawData[Score 7])</f>
        <v>0</v>
      </c>
      <c r="BF172" s="250">
        <f>_xlfn.XLOOKUP(FMP_Ranking[[#This Row],[FMP ID]],RawData[FMP_ID],RawData[SVI])</f>
        <v>0.20600000023841861</v>
      </c>
      <c r="BG172" t="str">
        <f>_xlfn.XLOOKUP(FMP_Ranking[[#This Row],[FMP ID]],RawData[FMP_ID],RawData[Social Vulnerability Ranking])</f>
        <v>SVI between 0.01-0.25 (low vulnerability)</v>
      </c>
      <c r="BH172" s="252">
        <f>_xlfn.XLOOKUP(FMP_Ranking[[#This Row],[FMP ID]],RawData[FMP_ID],RawData[Score 8])</f>
        <v>1</v>
      </c>
      <c r="BI172">
        <f>_xlfn.XLOOKUP(FMP_Ranking[[#This Row],[FMP ID]],RawData[FMP_ID],RawData[% Nature Based Solution by Cost])</f>
        <v>0</v>
      </c>
      <c r="BJ172" t="str">
        <f>_xlfn.XLOOKUP(FMP_Ranking[[#This Row],[FMP ID]],RawData[FMP_ID],RawData[Nature-Based Solutions Ranking])</f>
        <v>&lt;25% of the project cost is nature-based</v>
      </c>
      <c r="BK172">
        <f>_xlfn.XLOOKUP(FMP_Ranking[[#This Row],[FMP ID]],RawData[FMP_ID],RawData[Score 9])</f>
        <v>1</v>
      </c>
      <c r="BL172" s="250" t="str">
        <f>_xlfn.XLOOKUP(FMP_Ranking[[#This Row],[FMP ID]],RawData[FMP_ID],RawData[Multiple Benefits Description])</f>
        <v>Early warning about flooding</v>
      </c>
      <c r="BM172" t="str">
        <f>_xlfn.XLOOKUP(FMP_Ranking[[#This Row],[FMP ID]],RawData[FMP_ID],RawData[Multiple Benefit Ranking])</f>
        <v>Project delivers benefits in only 1 wider benefit category</v>
      </c>
      <c r="BN172" s="252">
        <f>_xlfn.XLOOKUP(FMP_Ranking[[#This Row],[FMP ID]],RawData[FMP_ID],RawData[Score 10])</f>
        <v>1</v>
      </c>
      <c r="BO172">
        <f>_xlfn.XLOOKUP(FMP_Ranking[[#This Row],[FMP ID]],RawData[FMP_ID],RawData[O&amp;M Cost (Annual)])</f>
        <v>5000</v>
      </c>
      <c r="BP172" t="str">
        <f>_xlfn.XLOOKUP(FMP_Ranking[[#This Row],[FMP ID]],RawData[FMP_ID],RawData[Operations and Maintenance Ranking])</f>
        <v>Project requires regular, ongoing operation and maintenance; and/or O&amp;M requirements are well defined (Regular);</v>
      </c>
      <c r="BQ172">
        <f>_xlfn.XLOOKUP(FMP_Ranking[[#This Row],[FMP ID]],RawData[FMP_ID],RawData[Score 11])</f>
        <v>7</v>
      </c>
      <c r="BR172" s="250" t="str">
        <f>_xlfn.XLOOKUP(FMP_Ranking[[#This Row],[FMP ID]],RawData[FMP_ID],RawData[Administrative, Regulatory and Other Obstacle Ranking])</f>
        <v>Project has few administrative, regulatory and implementation limitations / requirements</v>
      </c>
      <c r="BS172" s="252">
        <f>_xlfn.XLOOKUP(FMP_Ranking[[#This Row],[FMP ID]],RawData[FMP_ID],RawData[Score 12])</f>
        <v>10</v>
      </c>
      <c r="BT172" t="str">
        <f>_xlfn.XLOOKUP(FMP_Ranking[[#This Row],[FMP ID]],RawData[FMP_ID],RawData[Environmental Benefit Ranking])</f>
        <v>Project does not provide any environmental benefits</v>
      </c>
      <c r="BU172">
        <f>_xlfn.XLOOKUP(FMP_Ranking[[#This Row],[FMP ID]],RawData[FMP_ID],RawData[Score 13])</f>
        <v>0</v>
      </c>
      <c r="BV172" s="250" t="str">
        <f>_xlfn.XLOOKUP(FMP_Ranking[[#This Row],[FMP ID]],RawData[FMP_ID],RawData[Environmental Impact Ranking])</f>
        <v>Project has no adverse environmental impacts</v>
      </c>
      <c r="BW172" s="252">
        <f>_xlfn.XLOOKUP(FMP_Ranking[[#This Row],[FMP ID]],RawData[FMP_ID],RawData[Score 14])</f>
        <v>10</v>
      </c>
      <c r="BX172">
        <f>_xlfn.XLOOKUP(FMP_Ranking[[#This Row],[FMP ID]],RawData[FMP_ID],RawData[Traffic Count for LWC Project])</f>
        <v>0</v>
      </c>
      <c r="BY172" t="str">
        <f>_xlfn.XLOOKUP(FMP_Ranking[[#This Row],[FMP ID]],RawData[FMP_ID],RawData[Mobility Ranking])</f>
        <v>Project provides no change to major, minor, or emergency access routes in the project area.</v>
      </c>
      <c r="BZ172">
        <f>_xlfn.XLOOKUP(FMP_Ranking[[#This Row],[FMP ID]],RawData[FMP_ID],RawData[Score 15])</f>
        <v>0</v>
      </c>
      <c r="CA172" s="250"/>
      <c r="CB17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72" s="263">
        <f>_xlfn.RANK.EQ(FMP_Ranking[[#This Row],[Weighted Score Based on Normalized Reported Factors]],FMP_Ranking[Weighted Score Based on Normalized Reported Factors],0)</f>
        <v>170</v>
      </c>
      <c r="CD17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37</v>
      </c>
      <c r="CE17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4.7500000000000009</v>
      </c>
      <c r="CF172">
        <f>_xlfn.RANK.EQ(FMP_Ranking[[#This Row],[Project Details Weighted Score]],FMP_Ranking[Project Details Weighted Score],0)</f>
        <v>137</v>
      </c>
      <c r="CG172" s="262">
        <f>FMP_Ranking[[#This Row],[Project Details Weighted Score]]+FMP_Ranking[[#This Row],[Weighted Score Based on Normalized Reported Factors]]</f>
        <v>4.7500000000000009</v>
      </c>
      <c r="CH172" s="245">
        <f>_xlfn.RANK.EQ(FMP_Ranking[[#This Row],[Total Score]],FMP_Ranking[Total Score],0)</f>
        <v>166</v>
      </c>
      <c r="CI17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72" s="239"/>
      <c r="CK172" s="239"/>
      <c r="CT172"/>
    </row>
    <row r="173" spans="1:98" ht="12" customHeight="1" x14ac:dyDescent="0.25">
      <c r="A173" t="s">
        <v>1387</v>
      </c>
      <c r="B173">
        <f>_xlfn.XLOOKUP(FMP_Ranking[[#This Row],[FMP ID]],RawData[FMP_ID],RawData[RFPG_NUM])</f>
        <v>10</v>
      </c>
      <c r="C173" t="str">
        <f>_xlfn.XLOOKUP(FMP_Ranking[[#This Row],[FMP ID]],RawData[FMP_ID],RawData[FMP_NAME])</f>
        <v>City of Burnet Veterans of Foreign Wars Backup Generator</v>
      </c>
      <c r="D173" t="str">
        <f>_xlfn.XLOOKUP(FMP_Ranking[[#This Row],[FMP ID]],RawData[FMP_ID],RawData[FMP_DESCR])</f>
        <v>Emergency generator for VFW</v>
      </c>
      <c r="E173" s="247">
        <f>_xlfn.XLOOKUP(FMP_Ranking[[#This Row],[FMP ID]],RawData[FMP_ID],RawData[FMP_COST])</f>
        <v>83000</v>
      </c>
      <c r="F173" s="344" t="str">
        <f>_xlfn.XLOOKUP(FMP_Ranking[[#This Row],[FMP ID]],RawData[FMP_ID],RawData[EMER_NEED])</f>
        <v>No</v>
      </c>
      <c r="G173" s="252">
        <f>IF(FMP_Ranking[[#This Row],[Emergency Need Raw]]="Yes",10,0)</f>
        <v>0</v>
      </c>
      <c r="H173" s="245">
        <f>_xlfn.XLOOKUP(FMP_Ranking[[#This Row],[FMP ID]],RawData[FMP_ID],RawData[STRUCT_100])</f>
        <v>0</v>
      </c>
      <c r="I173" s="245">
        <f>_xlfn.XLOOKUP(FMP_Ranking[[#This Row],[FMP ID]],RawData[FMP_ID],RawData[RES_STRUCT100])</f>
        <v>0</v>
      </c>
      <c r="J173">
        <f>_xlfn.XLOOKUP(FMP_Ranking[[#This Row],[FMP ID]],RawData[FMP_ID],RawData[POP100])</f>
        <v>0</v>
      </c>
      <c r="K173" s="245">
        <f>_xlfn.XLOOKUP(FMP_Ranking[[#This Row],[FMP ID]],RawData[FMP_ID],RawData[CRITFAC100])</f>
        <v>0</v>
      </c>
      <c r="L173">
        <f>_xlfn.XLOOKUP(FMP_Ranking[[#This Row],[FMP ID]],RawData[FMP_ID],RawData[LWC])</f>
        <v>0</v>
      </c>
      <c r="M173" s="245">
        <f>_xlfn.XLOOKUP(FMP_Ranking[[#This Row],[FMP ID]],RawData[FMP_ID],RawData[ROADCLS])</f>
        <v>0</v>
      </c>
      <c r="N173">
        <f>_xlfn.XLOOKUP(FMP_Ranking[[#This Row],[FMP ID]],RawData[FMP_ID],RawData[ROAD_MILES100])</f>
        <v>0</v>
      </c>
      <c r="O173" s="245">
        <f>_xlfn.XLOOKUP(FMP_Ranking[[#This Row],[FMP ID]],RawData[FMP_ID],RawData[FARMACRE100])</f>
        <v>0</v>
      </c>
      <c r="P173">
        <f>_xlfn.XLOOKUP(FMP_Ranking[[#This Row],[FMP ID]],RawData[FMP_ID],RawData[REDSTRUCT100])</f>
        <v>0</v>
      </c>
      <c r="Q173" s="245">
        <f>_xlfn.XLOOKUP(FMP_Ranking[[#This Row],[FMP ID]],RawData[FMP_ID],RawData[REMSTRC100])</f>
        <v>0</v>
      </c>
      <c r="R173" s="258">
        <f>IF(FMP_Ranking[[#This Row],[Structures 100 Raw]]=0,0,(IF(FMP_Ranking[[#This Row],[Removed Structures 100 Raw]]&gt;FMP_Ranking[[#This Row],[Structures 100 Raw]],100,FMP_Ranking[[#This Row],[Removed Structures 100 Raw]]/FMP_Ranking[[#This Row],[Structures 100 Raw]]*100)))</f>
        <v>0</v>
      </c>
      <c r="S173" s="245">
        <f>_xlfn.XLOOKUP(FMP_Ranking[[#This Row],[FMP ID]],RawData[FMP_ID],RawData[REMRESSTRC100])</f>
        <v>0</v>
      </c>
      <c r="T173" s="245">
        <f>_xlfn.XLOOKUP(FMP_Ranking[[#This Row],[FMP ID]],RawData[FMP_ID],RawData[REMPOP100])</f>
        <v>0</v>
      </c>
      <c r="U173">
        <f>_xlfn.XLOOKUP(FMP_Ranking[[#This Row],[FMP ID]],RawData[FMP_ID],RawData[REMCRITFAC100])</f>
        <v>0</v>
      </c>
      <c r="V173" s="245">
        <f>_xlfn.XLOOKUP(FMP_Ranking[[#This Row],[FMP ID]],RawData[FMP_ID],RawData[REMLWC100])</f>
        <v>0</v>
      </c>
      <c r="W173" s="245">
        <f>_xlfn.XLOOKUP(FMP_Ranking[[#This Row],[FMP ID]],RawData[FMP_ID],RawData[REMROADCLS])</f>
        <v>0</v>
      </c>
      <c r="X173">
        <f>_xlfn.XLOOKUP(FMP_Ranking[[#This Row],[FMP ID]],RawData[FMP_ID],RawData[REMRDLEN100])</f>
        <v>0</v>
      </c>
      <c r="Y173" s="245">
        <f>_xlfn.XLOOKUP(FMP_Ranking[[#This Row],[FMP ID]],RawData[FMP_ID],RawData[REMFRMACRE100])</f>
        <v>0</v>
      </c>
      <c r="Z173" s="255">
        <f>_xlfn.XLOOKUP(FMP_Ranking[[#This Row],[FMP ID]],RawData[FMP_ID],RawData[COSTSTRUCT])</f>
        <v>0</v>
      </c>
      <c r="AA173">
        <f>_xlfn.XLOOKUP(FMP_Ranking[[#This Row],[FMP ID]],RawData[FMP_ID],RawData[NATURE])</f>
        <v>0</v>
      </c>
      <c r="AB173" s="250">
        <f>_xlfn.XLOOKUP(FMP_Ranking[[#This Row],[FMP ID]],RawData[FMP_ID],RawData[BC_RATIO])</f>
        <v>0</v>
      </c>
      <c r="AC173">
        <f>IF(FMP_Ranking[[#This Row],[BCA Raw]]&gt;1,1,0)</f>
        <v>0</v>
      </c>
      <c r="AD173" s="250" t="str">
        <f>_xlfn.XLOOKUP(FMP_Ranking[[#This Row],[FMP ID]],RawData[FMP_ID],RawData[WATER_SUP])</f>
        <v>No</v>
      </c>
      <c r="AE173" s="257">
        <f>IF(FMP_Ranking[[#This Row],[Water Supply Raw]]="Yes",1,0)</f>
        <v>0</v>
      </c>
      <c r="AF173">
        <f>_xlfn.XLOOKUP(FMP_Ranking[[#This Row],[FMP ID]],RawData[FMP_ID],RawData[Average Flood Depth (100yr)])</f>
        <v>0.5</v>
      </c>
      <c r="AG173" s="346" t="str">
        <f>_xlfn.XLOOKUP(FMP_Ranking[[#This Row],[FMP ID]],RawData[FMP_ID],RawData[PREPROJLOS])</f>
        <v>N/A</v>
      </c>
      <c r="AH173">
        <f>_xlfn.XLOOKUP(FMP_Ranking[[#This Row],[FMP ID]],RawData[FMP_ID],RawData[Score 1])</f>
        <v>2</v>
      </c>
      <c r="AI173" s="250">
        <f>_xlfn.XLOOKUP(FMP_Ranking[[#This Row],[FMP ID]],RawData[FMP_ID],RawData[Community Population Served])</f>
        <v>6676</v>
      </c>
      <c r="AJ173">
        <f>_xlfn.XLOOKUP(FMP_Ranking[[#This Row],[FMP ID]],RawData[FMP_ID],RawData[Flood Plain Population])</f>
        <v>0</v>
      </c>
      <c r="AK173" s="346" t="str">
        <f>_xlfn.XLOOKUP(FMP_Ranking[[#This Row],[FMP ID]],RawData[FMP_ID],RawData[Severity Ranking: Community Need (% Population)])</f>
        <v>&lt;25% of project community affected</v>
      </c>
      <c r="AL173" s="252">
        <f>_xlfn.XLOOKUP(FMP_Ranking[[#This Row],[FMP ID]],RawData[FMP_ID],RawData[Score 2])</f>
        <v>1</v>
      </c>
      <c r="AM173">
        <f>_xlfn.XLOOKUP(FMP_Ranking[[#This Row],[FMP ID]],RawData[FMP_ID],RawData['# of Structures Removed from 1% Annual Chance FP])</f>
        <v>0</v>
      </c>
      <c r="AN173" t="str">
        <f>_xlfn.XLOOKUP(FMP_Ranking[[#This Row],[FMP ID]],RawData[FMP_ID],RawData[Flood Risk Reduction])</f>
        <v>Reduced risk to 0 structures in floodplain</v>
      </c>
      <c r="AO173">
        <f>_xlfn.XLOOKUP(FMP_Ranking[[#This Row],[FMP ID]],RawData[FMP_ID],RawData[[Score 3 ]])</f>
        <v>0</v>
      </c>
      <c r="AP173" s="250">
        <f>_xlfn.XLOOKUP(FMP_Ranking[[#This Row],[FMP ID]],RawData[FMP_ID],RawData['# of Structures with Reduced 1% Annual Chance Flood Risk])</f>
        <v>0</v>
      </c>
      <c r="AQ173">
        <f>_xlfn.XLOOKUP(FMP_Ranking[[#This Row],[FMP ID]],RawData[FMP_ID],RawData[Pre-Project Damage $])</f>
        <v>0</v>
      </c>
      <c r="AR173">
        <f>_xlfn.XLOOKUP(FMP_Ranking[[#This Row],[FMP ID]],RawData[FMP_ID],RawData[Post-Project Damage $])</f>
        <v>0</v>
      </c>
      <c r="AS173" t="str">
        <f>_xlfn.XLOOKUP(FMP_Ranking[[#This Row],[FMP ID]],RawData[FMP_ID],RawData[Flood Damage Reduction])</f>
        <v>Flood damage reduction &lt; 25%</v>
      </c>
      <c r="AT173" s="252">
        <f>_xlfn.XLOOKUP(FMP_Ranking[[#This Row],[FMP ID]],RawData[FMP_ID],RawData[Score 4])</f>
        <v>2</v>
      </c>
      <c r="AU173">
        <f>_xlfn.XLOOKUP(FMP_Ranking[[#This Row],[FMP ID]],RawData[FMP_ID],RawData['# of Critical Faciliites Removed from 1% Annual Chance FP])</f>
        <v>0</v>
      </c>
      <c r="AV173" t="str">
        <f>_xlfn.XLOOKUP(FMP_Ranking[[#This Row],[FMP ID]],RawData[FMP_ID],RawData[Reduction in Critical Facilities Flood Risk])</f>
        <v>Reduced risk for 0 structures in floodplain</v>
      </c>
      <c r="AW173">
        <f>_xlfn.XLOOKUP(FMP_Ranking[[#This Row],[FMP ID]],RawData[FMP_ID],RawData[Score 5])</f>
        <v>0</v>
      </c>
      <c r="AX173" s="250">
        <f>_xlfn.XLOOKUP(FMP_Ranking[[#This Row],[FMP ID]],RawData[FMP_ID],RawData[Adjusted Injurt Risk (%)])</f>
        <v>0</v>
      </c>
      <c r="AY173">
        <f>_xlfn.XLOOKUP(FMP_Ranking[[#This Row],[FMP ID]],RawData[FMP_ID],RawData[Life and Safety Ranking (Injury/Loss of Life)2])</f>
        <v>0</v>
      </c>
      <c r="AZ173" s="252">
        <f>_xlfn.XLOOKUP(FMP_Ranking[[#This Row],[FMP ID]],RawData[FMP_ID],RawData[Score 6])</f>
        <v>0</v>
      </c>
      <c r="BA173">
        <f>_xlfn.XLOOKUP(FMP_Ranking[[#This Row],[FMP ID]],RawData[FMP_ID],RawData[Water Supply Benefit in Acre-Feet])</f>
        <v>0</v>
      </c>
      <c r="BB173" t="str">
        <f>_xlfn.XLOOKUP(FMP_Ranking[[#This Row],[FMP ID]],RawData[FMP_ID],RawData[SourceID])</f>
        <v>N/A</v>
      </c>
      <c r="BC173" t="str">
        <f>_xlfn.XLOOKUP(FMP_Ranking[[#This Row],[FMP ID]],RawData[FMP_ID],RawData[WMS_ID])</f>
        <v>N/A</v>
      </c>
      <c r="BD173" t="str">
        <f>_xlfn.XLOOKUP(FMP_Ranking[[#This Row],[FMP ID]],RawData[FMP_ID],RawData[Water Supply Yield Ranking])</f>
        <v>No impact on water supply</v>
      </c>
      <c r="BE173">
        <f>_xlfn.XLOOKUP(FMP_Ranking[[#This Row],[FMP ID]],RawData[FMP_ID],RawData[Score 7])</f>
        <v>0</v>
      </c>
      <c r="BF173" s="250">
        <f>_xlfn.XLOOKUP(FMP_Ranking[[#This Row],[FMP ID]],RawData[FMP_ID],RawData[SVI])</f>
        <v>0.48330000042915339</v>
      </c>
      <c r="BG173" t="str">
        <f>_xlfn.XLOOKUP(FMP_Ranking[[#This Row],[FMP ID]],RawData[FMP_ID],RawData[Social Vulnerability Ranking])</f>
        <v>SVI between 0.25-0.5 (low to moderate vulnerability)</v>
      </c>
      <c r="BH173" s="252">
        <f>_xlfn.XLOOKUP(FMP_Ranking[[#This Row],[FMP ID]],RawData[FMP_ID],RawData[Score 8])</f>
        <v>4</v>
      </c>
      <c r="BI173">
        <f>_xlfn.XLOOKUP(FMP_Ranking[[#This Row],[FMP ID]],RawData[FMP_ID],RawData[% Nature Based Solution by Cost])</f>
        <v>0</v>
      </c>
      <c r="BJ173" t="str">
        <f>_xlfn.XLOOKUP(FMP_Ranking[[#This Row],[FMP ID]],RawData[FMP_ID],RawData[Nature-Based Solutions Ranking])</f>
        <v>&lt;25% of the project cost is nature-based</v>
      </c>
      <c r="BK173">
        <f>_xlfn.XLOOKUP(FMP_Ranking[[#This Row],[FMP ID]],RawData[FMP_ID],RawData[Score 9])</f>
        <v>1</v>
      </c>
      <c r="BL173" s="250" t="str">
        <f>_xlfn.XLOOKUP(FMP_Ranking[[#This Row],[FMP ID]],RawData[FMP_ID],RawData[Multiple Benefits Description])</f>
        <v>Preserved function of critical facility during flood</v>
      </c>
      <c r="BM173" t="str">
        <f>_xlfn.XLOOKUP(FMP_Ranking[[#This Row],[FMP ID]],RawData[FMP_ID],RawData[Multiple Benefit Ranking])</f>
        <v>Project delivers benefits in only 1 wider benefit category</v>
      </c>
      <c r="BN173" s="252">
        <f>_xlfn.XLOOKUP(FMP_Ranking[[#This Row],[FMP ID]],RawData[FMP_ID],RawData[Score 10])</f>
        <v>1</v>
      </c>
      <c r="BO173">
        <f>_xlfn.XLOOKUP(FMP_Ranking[[#This Row],[FMP ID]],RawData[FMP_ID],RawData[O&amp;M Cost (Annual)])</f>
        <v>2000</v>
      </c>
      <c r="BP173" t="str">
        <f>_xlfn.XLOOKUP(FMP_Ranking[[#This Row],[FMP ID]],RawData[FMP_ID],RawData[Operations and Maintenance Ranking])</f>
        <v>Project requires regular, ongoing operation and maintenance; and/or O&amp;M requirements are well defined (Regular);</v>
      </c>
      <c r="BQ173">
        <f>_xlfn.XLOOKUP(FMP_Ranking[[#This Row],[FMP ID]],RawData[FMP_ID],RawData[Score 11])</f>
        <v>7</v>
      </c>
      <c r="BR173" s="250" t="str">
        <f>_xlfn.XLOOKUP(FMP_Ranking[[#This Row],[FMP ID]],RawData[FMP_ID],RawData[Administrative, Regulatory and Other Obstacle Ranking])</f>
        <v>Project has few administrative, regulatory and implementation limitations / requirements</v>
      </c>
      <c r="BS173" s="252">
        <f>_xlfn.XLOOKUP(FMP_Ranking[[#This Row],[FMP ID]],RawData[FMP_ID],RawData[Score 12])</f>
        <v>10</v>
      </c>
      <c r="BT173" t="str">
        <f>_xlfn.XLOOKUP(FMP_Ranking[[#This Row],[FMP ID]],RawData[FMP_ID],RawData[Environmental Benefit Ranking])</f>
        <v>Project does not provide any environmental benefits</v>
      </c>
      <c r="BU173">
        <f>_xlfn.XLOOKUP(FMP_Ranking[[#This Row],[FMP ID]],RawData[FMP_ID],RawData[Score 13])</f>
        <v>0</v>
      </c>
      <c r="BV173" s="250" t="str">
        <f>_xlfn.XLOOKUP(FMP_Ranking[[#This Row],[FMP ID]],RawData[FMP_ID],RawData[Environmental Impact Ranking])</f>
        <v>Project has no adverse environmental impacts</v>
      </c>
      <c r="BW173" s="252">
        <f>_xlfn.XLOOKUP(FMP_Ranking[[#This Row],[FMP ID]],RawData[FMP_ID],RawData[Score 14])</f>
        <v>10</v>
      </c>
      <c r="BX173">
        <f>_xlfn.XLOOKUP(FMP_Ranking[[#This Row],[FMP ID]],RawData[FMP_ID],RawData[Traffic Count for LWC Project])</f>
        <v>0</v>
      </c>
      <c r="BY173" t="str">
        <f>_xlfn.XLOOKUP(FMP_Ranking[[#This Row],[FMP ID]],RawData[FMP_ID],RawData[Mobility Ranking])</f>
        <v>Project provides no change to major, minor, or emergency access routes in the project area.</v>
      </c>
      <c r="BZ173">
        <f>_xlfn.XLOOKUP(FMP_Ranking[[#This Row],[FMP ID]],RawData[FMP_ID],RawData[Score 15])</f>
        <v>0</v>
      </c>
      <c r="CA173" s="250"/>
      <c r="CB173"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73" s="263">
        <f>_xlfn.RANK.EQ(FMP_Ranking[[#This Row],[Weighted Score Based on Normalized Reported Factors]],FMP_Ranking[Weighted Score Based on Normalized Reported Factors],0)</f>
        <v>170</v>
      </c>
      <c r="CD173"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38</v>
      </c>
      <c r="CE173"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4.5000000000000009</v>
      </c>
      <c r="CF173">
        <f>_xlfn.RANK.EQ(FMP_Ranking[[#This Row],[Project Details Weighted Score]],FMP_Ranking[Project Details Weighted Score],0)</f>
        <v>138</v>
      </c>
      <c r="CG173" s="262">
        <f>FMP_Ranking[[#This Row],[Project Details Weighted Score]]+FMP_Ranking[[#This Row],[Weighted Score Based on Normalized Reported Factors]]</f>
        <v>4.5000000000000009</v>
      </c>
      <c r="CH173" s="245">
        <f>_xlfn.RANK.EQ(FMP_Ranking[[#This Row],[Total Score]],FMP_Ranking[Total Score],0)</f>
        <v>167</v>
      </c>
      <c r="CI173"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73" s="239"/>
      <c r="CK173" s="239"/>
      <c r="CT173"/>
    </row>
    <row r="174" spans="1:98" ht="12" customHeight="1" x14ac:dyDescent="0.25">
      <c r="A174" t="s">
        <v>1403</v>
      </c>
      <c r="B174">
        <f>_xlfn.XLOOKUP(FMP_Ranking[[#This Row],[FMP ID]],RawData[FMP_ID],RawData[RFPG_NUM])</f>
        <v>10</v>
      </c>
      <c r="C174" t="str">
        <f>_xlfn.XLOOKUP(FMP_Ranking[[#This Row],[FMP ID]],RawData[FMP_ID],RawData[FMP_NAME])</f>
        <v>Beasley City Fire Department Backup Generator</v>
      </c>
      <c r="D174" t="str">
        <f>_xlfn.XLOOKUP(FMP_Ranking[[#This Row],[FMP ID]],RawData[FMP_ID],RawData[FMP_DESCR])</f>
        <v>Emergency generator for Fire Department</v>
      </c>
      <c r="E174" s="247">
        <f>_xlfn.XLOOKUP(FMP_Ranking[[#This Row],[FMP ID]],RawData[FMP_ID],RawData[FMP_COST])</f>
        <v>83000</v>
      </c>
      <c r="F174" s="344" t="str">
        <f>_xlfn.XLOOKUP(FMP_Ranking[[#This Row],[FMP ID]],RawData[FMP_ID],RawData[EMER_NEED])</f>
        <v>No</v>
      </c>
      <c r="G174" s="252">
        <f>IF(FMP_Ranking[[#This Row],[Emergency Need Raw]]="Yes",10,0)</f>
        <v>0</v>
      </c>
      <c r="H174" s="245">
        <f>_xlfn.XLOOKUP(FMP_Ranking[[#This Row],[FMP ID]],RawData[FMP_ID],RawData[STRUCT_100])</f>
        <v>0</v>
      </c>
      <c r="I174" s="245">
        <f>_xlfn.XLOOKUP(FMP_Ranking[[#This Row],[FMP ID]],RawData[FMP_ID],RawData[RES_STRUCT100])</f>
        <v>0</v>
      </c>
      <c r="J174">
        <f>_xlfn.XLOOKUP(FMP_Ranking[[#This Row],[FMP ID]],RawData[FMP_ID],RawData[POP100])</f>
        <v>0</v>
      </c>
      <c r="K174" s="245">
        <f>_xlfn.XLOOKUP(FMP_Ranking[[#This Row],[FMP ID]],RawData[FMP_ID],RawData[CRITFAC100])</f>
        <v>0</v>
      </c>
      <c r="L174">
        <f>_xlfn.XLOOKUP(FMP_Ranking[[#This Row],[FMP ID]],RawData[FMP_ID],RawData[LWC])</f>
        <v>0</v>
      </c>
      <c r="M174" s="245">
        <f>_xlfn.XLOOKUP(FMP_Ranking[[#This Row],[FMP ID]],RawData[FMP_ID],RawData[ROADCLS])</f>
        <v>0</v>
      </c>
      <c r="N174">
        <f>_xlfn.XLOOKUP(FMP_Ranking[[#This Row],[FMP ID]],RawData[FMP_ID],RawData[ROAD_MILES100])</f>
        <v>0</v>
      </c>
      <c r="O174" s="245">
        <f>_xlfn.XLOOKUP(FMP_Ranking[[#This Row],[FMP ID]],RawData[FMP_ID],RawData[FARMACRE100])</f>
        <v>0</v>
      </c>
      <c r="P174">
        <f>_xlfn.XLOOKUP(FMP_Ranking[[#This Row],[FMP ID]],RawData[FMP_ID],RawData[REDSTRUCT100])</f>
        <v>0</v>
      </c>
      <c r="Q174" s="245">
        <f>_xlfn.XLOOKUP(FMP_Ranking[[#This Row],[FMP ID]],RawData[FMP_ID],RawData[REMSTRC100])</f>
        <v>0</v>
      </c>
      <c r="R174" s="258">
        <f>IF(FMP_Ranking[[#This Row],[Structures 100 Raw]]=0,0,(IF(FMP_Ranking[[#This Row],[Removed Structures 100 Raw]]&gt;FMP_Ranking[[#This Row],[Structures 100 Raw]],100,FMP_Ranking[[#This Row],[Removed Structures 100 Raw]]/FMP_Ranking[[#This Row],[Structures 100 Raw]]*100)))</f>
        <v>0</v>
      </c>
      <c r="S174" s="245">
        <f>_xlfn.XLOOKUP(FMP_Ranking[[#This Row],[FMP ID]],RawData[FMP_ID],RawData[REMRESSTRC100])</f>
        <v>0</v>
      </c>
      <c r="T174" s="245">
        <f>_xlfn.XLOOKUP(FMP_Ranking[[#This Row],[FMP ID]],RawData[FMP_ID],RawData[REMPOP100])</f>
        <v>0</v>
      </c>
      <c r="U174">
        <f>_xlfn.XLOOKUP(FMP_Ranking[[#This Row],[FMP ID]],RawData[FMP_ID],RawData[REMCRITFAC100])</f>
        <v>0</v>
      </c>
      <c r="V174" s="245">
        <f>_xlfn.XLOOKUP(FMP_Ranking[[#This Row],[FMP ID]],RawData[FMP_ID],RawData[REMLWC100])</f>
        <v>0</v>
      </c>
      <c r="W174" s="245">
        <f>_xlfn.XLOOKUP(FMP_Ranking[[#This Row],[FMP ID]],RawData[FMP_ID],RawData[REMROADCLS])</f>
        <v>0</v>
      </c>
      <c r="X174">
        <f>_xlfn.XLOOKUP(FMP_Ranking[[#This Row],[FMP ID]],RawData[FMP_ID],RawData[REMRDLEN100])</f>
        <v>0</v>
      </c>
      <c r="Y174" s="245">
        <f>_xlfn.XLOOKUP(FMP_Ranking[[#This Row],[FMP ID]],RawData[FMP_ID],RawData[REMFRMACRE100])</f>
        <v>0</v>
      </c>
      <c r="Z174" s="255">
        <f>_xlfn.XLOOKUP(FMP_Ranking[[#This Row],[FMP ID]],RawData[FMP_ID],RawData[COSTSTRUCT])</f>
        <v>0</v>
      </c>
      <c r="AA174">
        <f>_xlfn.XLOOKUP(FMP_Ranking[[#This Row],[FMP ID]],RawData[FMP_ID],RawData[NATURE])</f>
        <v>0</v>
      </c>
      <c r="AB174" s="250">
        <f>_xlfn.XLOOKUP(FMP_Ranking[[#This Row],[FMP ID]],RawData[FMP_ID],RawData[BC_RATIO])</f>
        <v>0</v>
      </c>
      <c r="AC174">
        <f>IF(FMP_Ranking[[#This Row],[BCA Raw]]&gt;1,1,0)</f>
        <v>0</v>
      </c>
      <c r="AD174" s="250" t="str">
        <f>_xlfn.XLOOKUP(FMP_Ranking[[#This Row],[FMP ID]],RawData[FMP_ID],RawData[WATER_SUP])</f>
        <v>No</v>
      </c>
      <c r="AE174" s="257">
        <f>IF(FMP_Ranking[[#This Row],[Water Supply Raw]]="Yes",1,0)</f>
        <v>0</v>
      </c>
      <c r="AF174">
        <f>_xlfn.XLOOKUP(FMP_Ranking[[#This Row],[FMP ID]],RawData[FMP_ID],RawData[Average Flood Depth (100yr)])</f>
        <v>0.5</v>
      </c>
      <c r="AG174" s="346" t="str">
        <f>_xlfn.XLOOKUP(FMP_Ranking[[#This Row],[FMP ID]],RawData[FMP_ID],RawData[PREPROJLOS])</f>
        <v>N/A</v>
      </c>
      <c r="AH174">
        <f>_xlfn.XLOOKUP(FMP_Ranking[[#This Row],[FMP ID]],RawData[FMP_ID],RawData[Score 1])</f>
        <v>2</v>
      </c>
      <c r="AI174" s="250">
        <f>_xlfn.XLOOKUP(FMP_Ranking[[#This Row],[FMP ID]],RawData[FMP_ID],RawData[Community Population Served])</f>
        <v>599</v>
      </c>
      <c r="AJ174">
        <f>_xlfn.XLOOKUP(FMP_Ranking[[#This Row],[FMP ID]],RawData[FMP_ID],RawData[Flood Plain Population])</f>
        <v>0</v>
      </c>
      <c r="AK174" s="346" t="str">
        <f>_xlfn.XLOOKUP(FMP_Ranking[[#This Row],[FMP ID]],RawData[FMP_ID],RawData[Severity Ranking: Community Need (% Population)])</f>
        <v>&lt;25% of project community affected</v>
      </c>
      <c r="AL174" s="252">
        <f>_xlfn.XLOOKUP(FMP_Ranking[[#This Row],[FMP ID]],RawData[FMP_ID],RawData[Score 2])</f>
        <v>1</v>
      </c>
      <c r="AM174">
        <f>_xlfn.XLOOKUP(FMP_Ranking[[#This Row],[FMP ID]],RawData[FMP_ID],RawData['# of Structures Removed from 1% Annual Chance FP])</f>
        <v>0</v>
      </c>
      <c r="AN174" t="str">
        <f>_xlfn.XLOOKUP(FMP_Ranking[[#This Row],[FMP ID]],RawData[FMP_ID],RawData[Flood Risk Reduction])</f>
        <v>Reduced risk to 0 structures in floodplain</v>
      </c>
      <c r="AO174">
        <f>_xlfn.XLOOKUP(FMP_Ranking[[#This Row],[FMP ID]],RawData[FMP_ID],RawData[[Score 3 ]])</f>
        <v>0</v>
      </c>
      <c r="AP174" s="250">
        <f>_xlfn.XLOOKUP(FMP_Ranking[[#This Row],[FMP ID]],RawData[FMP_ID],RawData['# of Structures with Reduced 1% Annual Chance Flood Risk])</f>
        <v>0</v>
      </c>
      <c r="AQ174">
        <f>_xlfn.XLOOKUP(FMP_Ranking[[#This Row],[FMP ID]],RawData[FMP_ID],RawData[Pre-Project Damage $])</f>
        <v>0</v>
      </c>
      <c r="AR174">
        <f>_xlfn.XLOOKUP(FMP_Ranking[[#This Row],[FMP ID]],RawData[FMP_ID],RawData[Post-Project Damage $])</f>
        <v>0</v>
      </c>
      <c r="AS174" t="str">
        <f>_xlfn.XLOOKUP(FMP_Ranking[[#This Row],[FMP ID]],RawData[FMP_ID],RawData[Flood Damage Reduction])</f>
        <v>Flood damage reduction &lt; 25%</v>
      </c>
      <c r="AT174" s="252">
        <f>_xlfn.XLOOKUP(FMP_Ranking[[#This Row],[FMP ID]],RawData[FMP_ID],RawData[Score 4])</f>
        <v>2</v>
      </c>
      <c r="AU174">
        <f>_xlfn.XLOOKUP(FMP_Ranking[[#This Row],[FMP ID]],RawData[FMP_ID],RawData['# of Critical Faciliites Removed from 1% Annual Chance FP])</f>
        <v>0</v>
      </c>
      <c r="AV174" t="str">
        <f>_xlfn.XLOOKUP(FMP_Ranking[[#This Row],[FMP ID]],RawData[FMP_ID],RawData[Reduction in Critical Facilities Flood Risk])</f>
        <v>Reduced risk for 0 structures in floodplain</v>
      </c>
      <c r="AW174">
        <f>_xlfn.XLOOKUP(FMP_Ranking[[#This Row],[FMP ID]],RawData[FMP_ID],RawData[Score 5])</f>
        <v>0</v>
      </c>
      <c r="AX174" s="250">
        <f>_xlfn.XLOOKUP(FMP_Ranking[[#This Row],[FMP ID]],RawData[FMP_ID],RawData[Adjusted Injurt Risk (%)])</f>
        <v>0</v>
      </c>
      <c r="AY174">
        <f>_xlfn.XLOOKUP(FMP_Ranking[[#This Row],[FMP ID]],RawData[FMP_ID],RawData[Life and Safety Ranking (Injury/Loss of Life)2])</f>
        <v>0</v>
      </c>
      <c r="AZ174" s="252">
        <f>_xlfn.XLOOKUP(FMP_Ranking[[#This Row],[FMP ID]],RawData[FMP_ID],RawData[Score 6])</f>
        <v>0</v>
      </c>
      <c r="BA174">
        <f>_xlfn.XLOOKUP(FMP_Ranking[[#This Row],[FMP ID]],RawData[FMP_ID],RawData[Water Supply Benefit in Acre-Feet])</f>
        <v>0</v>
      </c>
      <c r="BB174" t="str">
        <f>_xlfn.XLOOKUP(FMP_Ranking[[#This Row],[FMP ID]],RawData[FMP_ID],RawData[SourceID])</f>
        <v>N/A</v>
      </c>
      <c r="BC174" t="str">
        <f>_xlfn.XLOOKUP(FMP_Ranking[[#This Row],[FMP ID]],RawData[FMP_ID],RawData[WMS_ID])</f>
        <v>N/A</v>
      </c>
      <c r="BD174" t="str">
        <f>_xlfn.XLOOKUP(FMP_Ranking[[#This Row],[FMP ID]],RawData[FMP_ID],RawData[Water Supply Yield Ranking])</f>
        <v>No impact on water supply</v>
      </c>
      <c r="BE174">
        <f>_xlfn.XLOOKUP(FMP_Ranking[[#This Row],[FMP ID]],RawData[FMP_ID],RawData[Score 7])</f>
        <v>0</v>
      </c>
      <c r="BF174" s="250">
        <f>_xlfn.XLOOKUP(FMP_Ranking[[#This Row],[FMP ID]],RawData[FMP_ID],RawData[SVI])</f>
        <v>0.48330000042915339</v>
      </c>
      <c r="BG174" t="str">
        <f>_xlfn.XLOOKUP(FMP_Ranking[[#This Row],[FMP ID]],RawData[FMP_ID],RawData[Social Vulnerability Ranking])</f>
        <v>SVI between 0.25-0.5 (low to moderate vulnerability)</v>
      </c>
      <c r="BH174" s="252">
        <f>_xlfn.XLOOKUP(FMP_Ranking[[#This Row],[FMP ID]],RawData[FMP_ID],RawData[Score 8])</f>
        <v>4</v>
      </c>
      <c r="BI174">
        <f>_xlfn.XLOOKUP(FMP_Ranking[[#This Row],[FMP ID]],RawData[FMP_ID],RawData[% Nature Based Solution by Cost])</f>
        <v>0</v>
      </c>
      <c r="BJ174" t="str">
        <f>_xlfn.XLOOKUP(FMP_Ranking[[#This Row],[FMP ID]],RawData[FMP_ID],RawData[Nature-Based Solutions Ranking])</f>
        <v>&lt;25% of the project cost is nature-based</v>
      </c>
      <c r="BK174">
        <f>_xlfn.XLOOKUP(FMP_Ranking[[#This Row],[FMP ID]],RawData[FMP_ID],RawData[Score 9])</f>
        <v>1</v>
      </c>
      <c r="BL174" s="250" t="str">
        <f>_xlfn.XLOOKUP(FMP_Ranking[[#This Row],[FMP ID]],RawData[FMP_ID],RawData[Multiple Benefits Description])</f>
        <v>Preserved function of critical facility during flood</v>
      </c>
      <c r="BM174" t="str">
        <f>_xlfn.XLOOKUP(FMP_Ranking[[#This Row],[FMP ID]],RawData[FMP_ID],RawData[Multiple Benefit Ranking])</f>
        <v>Project delivers benefits in only 1 wider benefit category</v>
      </c>
      <c r="BN174" s="252">
        <f>_xlfn.XLOOKUP(FMP_Ranking[[#This Row],[FMP ID]],RawData[FMP_ID],RawData[Score 10])</f>
        <v>1</v>
      </c>
      <c r="BO174">
        <f>_xlfn.XLOOKUP(FMP_Ranking[[#This Row],[FMP ID]],RawData[FMP_ID],RawData[O&amp;M Cost (Annual)])</f>
        <v>2000</v>
      </c>
      <c r="BP174" t="str">
        <f>_xlfn.XLOOKUP(FMP_Ranking[[#This Row],[FMP ID]],RawData[FMP_ID],RawData[Operations and Maintenance Ranking])</f>
        <v>Project requires regular, ongoing operation and maintenance; and/or O&amp;M requirements are well defined (Regular);</v>
      </c>
      <c r="BQ174">
        <f>_xlfn.XLOOKUP(FMP_Ranking[[#This Row],[FMP ID]],RawData[FMP_ID],RawData[Score 11])</f>
        <v>7</v>
      </c>
      <c r="BR174" s="250" t="str">
        <f>_xlfn.XLOOKUP(FMP_Ranking[[#This Row],[FMP ID]],RawData[FMP_ID],RawData[Administrative, Regulatory and Other Obstacle Ranking])</f>
        <v>Project has few administrative, regulatory and implementation limitations / requirements</v>
      </c>
      <c r="BS174" s="252">
        <f>_xlfn.XLOOKUP(FMP_Ranking[[#This Row],[FMP ID]],RawData[FMP_ID],RawData[Score 12])</f>
        <v>10</v>
      </c>
      <c r="BT174" t="str">
        <f>_xlfn.XLOOKUP(FMP_Ranking[[#This Row],[FMP ID]],RawData[FMP_ID],RawData[Environmental Benefit Ranking])</f>
        <v>Project does not provide any environmental benefits</v>
      </c>
      <c r="BU174">
        <f>_xlfn.XLOOKUP(FMP_Ranking[[#This Row],[FMP ID]],RawData[FMP_ID],RawData[Score 13])</f>
        <v>0</v>
      </c>
      <c r="BV174" s="250" t="str">
        <f>_xlfn.XLOOKUP(FMP_Ranking[[#This Row],[FMP ID]],RawData[FMP_ID],RawData[Environmental Impact Ranking])</f>
        <v>Project has no adverse environmental impacts</v>
      </c>
      <c r="BW174" s="252">
        <f>_xlfn.XLOOKUP(FMP_Ranking[[#This Row],[FMP ID]],RawData[FMP_ID],RawData[Score 14])</f>
        <v>10</v>
      </c>
      <c r="BX174">
        <f>_xlfn.XLOOKUP(FMP_Ranking[[#This Row],[FMP ID]],RawData[FMP_ID],RawData[Traffic Count for LWC Project])</f>
        <v>0</v>
      </c>
      <c r="BY174" t="str">
        <f>_xlfn.XLOOKUP(FMP_Ranking[[#This Row],[FMP ID]],RawData[FMP_ID],RawData[Mobility Ranking])</f>
        <v>Project provides no change to major, minor, or emergency access routes in the project area.</v>
      </c>
      <c r="BZ174">
        <f>_xlfn.XLOOKUP(FMP_Ranking[[#This Row],[FMP ID]],RawData[FMP_ID],RawData[Score 15])</f>
        <v>0</v>
      </c>
      <c r="CA174" s="250"/>
      <c r="CB174"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74" s="263">
        <f>_xlfn.RANK.EQ(FMP_Ranking[[#This Row],[Weighted Score Based on Normalized Reported Factors]],FMP_Ranking[Weighted Score Based on Normalized Reported Factors],0)</f>
        <v>170</v>
      </c>
      <c r="CD174"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38</v>
      </c>
      <c r="CE174"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4.5000000000000009</v>
      </c>
      <c r="CF174">
        <f>_xlfn.RANK.EQ(FMP_Ranking[[#This Row],[Project Details Weighted Score]],FMP_Ranking[Project Details Weighted Score],0)</f>
        <v>138</v>
      </c>
      <c r="CG174" s="262">
        <f>FMP_Ranking[[#This Row],[Project Details Weighted Score]]+FMP_Ranking[[#This Row],[Weighted Score Based on Normalized Reported Factors]]</f>
        <v>4.5000000000000009</v>
      </c>
      <c r="CH174" s="245">
        <f>_xlfn.RANK.EQ(FMP_Ranking[[#This Row],[Total Score]],FMP_Ranking[Total Score],0)</f>
        <v>167</v>
      </c>
      <c r="CI174"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74" s="239"/>
      <c r="CK174" s="239"/>
      <c r="CT174"/>
    </row>
    <row r="175" spans="1:98" ht="12" customHeight="1" x14ac:dyDescent="0.25">
      <c r="A175" t="s">
        <v>724</v>
      </c>
      <c r="B175">
        <f>_xlfn.XLOOKUP(FMP_Ranking[[#This Row],[FMP ID]],RawData[FMP_ID],RawData[RFPG_NUM])</f>
        <v>6</v>
      </c>
      <c r="C175" t="str">
        <f>_xlfn.XLOOKUP(FMP_Ranking[[#This Row],[FMP ID]],RawData[FMP_ID],RawData[FMP_NAME])</f>
        <v>City of Galveston Land Use Mapping</v>
      </c>
      <c r="D175" t="str">
        <f>_xlfn.XLOOKUP(FMP_Ranking[[#This Row],[FMP ID]],RawData[FMP_ID],RawData[FMP_DESCR])</f>
        <v>Develop proposed land use mapping to allow easier consideration of hazards.</v>
      </c>
      <c r="E175" s="247">
        <f>_xlfn.XLOOKUP(FMP_Ranking[[#This Row],[FMP ID]],RawData[FMP_ID],RawData[FMP_COST])</f>
        <v>11000</v>
      </c>
      <c r="F175" s="344" t="str">
        <f>_xlfn.XLOOKUP(FMP_Ranking[[#This Row],[FMP ID]],RawData[FMP_ID],RawData[EMER_NEED])</f>
        <v>No</v>
      </c>
      <c r="G175" s="252">
        <f>IF(FMP_Ranking[[#This Row],[Emergency Need Raw]]="Yes",10,0)</f>
        <v>0</v>
      </c>
      <c r="H175" s="245">
        <f>_xlfn.XLOOKUP(FMP_Ranking[[#This Row],[FMP ID]],RawData[FMP_ID],RawData[STRUCT_100])</f>
        <v>21858</v>
      </c>
      <c r="I175" s="245">
        <f>_xlfn.XLOOKUP(FMP_Ranking[[#This Row],[FMP ID]],RawData[FMP_ID],RawData[RES_STRUCT100])</f>
        <v>19143</v>
      </c>
      <c r="J175">
        <f>_xlfn.XLOOKUP(FMP_Ranking[[#This Row],[FMP ID]],RawData[FMP_ID],RawData[POP100])</f>
        <v>93583</v>
      </c>
      <c r="K175" s="245">
        <f>_xlfn.XLOOKUP(FMP_Ranking[[#This Row],[FMP ID]],RawData[FMP_ID],RawData[CRITFAC100])</f>
        <v>509</v>
      </c>
      <c r="L175">
        <f>_xlfn.XLOOKUP(FMP_Ranking[[#This Row],[FMP ID]],RawData[FMP_ID],RawData[LWC])</f>
        <v>0</v>
      </c>
      <c r="M175" s="245">
        <f>_xlfn.XLOOKUP(FMP_Ranking[[#This Row],[FMP ID]],RawData[FMP_ID],RawData[ROADCLS])</f>
        <v>0</v>
      </c>
      <c r="N175">
        <f>_xlfn.XLOOKUP(FMP_Ranking[[#This Row],[FMP ID]],RawData[FMP_ID],RawData[ROAD_MILES100])</f>
        <v>408.62750244140619</v>
      </c>
      <c r="O175" s="245">
        <f>_xlfn.XLOOKUP(FMP_Ranking[[#This Row],[FMP ID]],RawData[FMP_ID],RawData[FARMACRE100])</f>
        <v>0</v>
      </c>
      <c r="P175">
        <f>_xlfn.XLOOKUP(FMP_Ranking[[#This Row],[FMP ID]],RawData[FMP_ID],RawData[REDSTRUCT100])</f>
        <v>0</v>
      </c>
      <c r="Q175" s="245">
        <f>_xlfn.XLOOKUP(FMP_Ranking[[#This Row],[FMP ID]],RawData[FMP_ID],RawData[REMSTRC100])</f>
        <v>0</v>
      </c>
      <c r="R175" s="258">
        <f>IF(FMP_Ranking[[#This Row],[Structures 100 Raw]]=0,0,(IF(FMP_Ranking[[#This Row],[Removed Structures 100 Raw]]&gt;FMP_Ranking[[#This Row],[Structures 100 Raw]],100,FMP_Ranking[[#This Row],[Removed Structures 100 Raw]]/FMP_Ranking[[#This Row],[Structures 100 Raw]]*100)))</f>
        <v>0</v>
      </c>
      <c r="S175" s="245">
        <f>_xlfn.XLOOKUP(FMP_Ranking[[#This Row],[FMP ID]],RawData[FMP_ID],RawData[REMRESSTRC100])</f>
        <v>0</v>
      </c>
      <c r="T175" s="245">
        <f>_xlfn.XLOOKUP(FMP_Ranking[[#This Row],[FMP ID]],RawData[FMP_ID],RawData[REMPOP100])</f>
        <v>0</v>
      </c>
      <c r="U175">
        <f>_xlfn.XLOOKUP(FMP_Ranking[[#This Row],[FMP ID]],RawData[FMP_ID],RawData[REMCRITFAC100])</f>
        <v>0</v>
      </c>
      <c r="V175" s="245">
        <f>_xlfn.XLOOKUP(FMP_Ranking[[#This Row],[FMP ID]],RawData[FMP_ID],RawData[REMLWC100])</f>
        <v>0</v>
      </c>
      <c r="W175" s="245">
        <f>_xlfn.XLOOKUP(FMP_Ranking[[#This Row],[FMP ID]],RawData[FMP_ID],RawData[REMROADCLS])</f>
        <v>0</v>
      </c>
      <c r="X175">
        <f>_xlfn.XLOOKUP(FMP_Ranking[[#This Row],[FMP ID]],RawData[FMP_ID],RawData[REMRDLEN100])</f>
        <v>0</v>
      </c>
      <c r="Y175" s="245">
        <f>_xlfn.XLOOKUP(FMP_Ranking[[#This Row],[FMP ID]],RawData[FMP_ID],RawData[REMFRMACRE100])</f>
        <v>0</v>
      </c>
      <c r="Z175" s="255">
        <f>_xlfn.XLOOKUP(FMP_Ranking[[#This Row],[FMP ID]],RawData[FMP_ID],RawData[COSTSTRUCT])</f>
        <v>0</v>
      </c>
      <c r="AA175">
        <f>_xlfn.XLOOKUP(FMP_Ranking[[#This Row],[FMP ID]],RawData[FMP_ID],RawData[NATURE])</f>
        <v>0</v>
      </c>
      <c r="AB175" s="250">
        <f>_xlfn.XLOOKUP(FMP_Ranking[[#This Row],[FMP ID]],RawData[FMP_ID],RawData[BC_RATIO])</f>
        <v>0</v>
      </c>
      <c r="AC175">
        <f>IF(FMP_Ranking[[#This Row],[BCA Raw]]&gt;1,1,0)</f>
        <v>0</v>
      </c>
      <c r="AD175" s="250" t="str">
        <f>_xlfn.XLOOKUP(FMP_Ranking[[#This Row],[FMP ID]],RawData[FMP_ID],RawData[WATER_SUP])</f>
        <v>No</v>
      </c>
      <c r="AE175" s="257">
        <f>IF(FMP_Ranking[[#This Row],[Water Supply Raw]]="Yes",1,0)</f>
        <v>0</v>
      </c>
      <c r="AF175">
        <f>_xlfn.XLOOKUP(FMP_Ranking[[#This Row],[FMP ID]],RawData[FMP_ID],RawData[Average Flood Depth (100yr)])</f>
        <v>0</v>
      </c>
      <c r="AG175" s="346" t="str">
        <f>_xlfn.XLOOKUP(FMP_Ranking[[#This Row],[FMP ID]],RawData[FMP_ID],RawData[PREPROJLOS])</f>
        <v>Varies by Roadways</v>
      </c>
      <c r="AH175">
        <f>_xlfn.XLOOKUP(FMP_Ranking[[#This Row],[FMP ID]],RawData[FMP_ID],RawData[Score 1])</f>
        <v>0</v>
      </c>
      <c r="AI175" s="250">
        <f>_xlfn.XLOOKUP(FMP_Ranking[[#This Row],[FMP ID]],RawData[FMP_ID],RawData[Community Population Served])</f>
        <v>350682</v>
      </c>
      <c r="AJ175">
        <f>_xlfn.XLOOKUP(FMP_Ranking[[#This Row],[FMP ID]],RawData[FMP_ID],RawData[Flood Plain Population])</f>
        <v>93583</v>
      </c>
      <c r="AK175" s="346" t="str">
        <f>_xlfn.XLOOKUP(FMP_Ranking[[#This Row],[FMP ID]],RawData[FMP_ID],RawData[Severity Ranking: Community Need (% Population)])</f>
        <v>25%-50% of project community affected</v>
      </c>
      <c r="AL175" s="252">
        <f>_xlfn.XLOOKUP(FMP_Ranking[[#This Row],[FMP ID]],RawData[FMP_ID],RawData[Score 2])</f>
        <v>4</v>
      </c>
      <c r="AM175">
        <f>_xlfn.XLOOKUP(FMP_Ranking[[#This Row],[FMP ID]],RawData[FMP_ID],RawData['# of Structures Removed from 1% Annual Chance FP])</f>
        <v>0</v>
      </c>
      <c r="AN175" t="str">
        <f>_xlfn.XLOOKUP(FMP_Ranking[[#This Row],[FMP ID]],RawData[FMP_ID],RawData[Flood Risk Reduction])</f>
        <v>Reduced risk to 0 structures in floodplain</v>
      </c>
      <c r="AO175">
        <f>_xlfn.XLOOKUP(FMP_Ranking[[#This Row],[FMP ID]],RawData[FMP_ID],RawData[[Score 3 ]])</f>
        <v>0</v>
      </c>
      <c r="AP175" s="250">
        <f>_xlfn.XLOOKUP(FMP_Ranking[[#This Row],[FMP ID]],RawData[FMP_ID],RawData['# of Structures with Reduced 1% Annual Chance Flood Risk])</f>
        <v>0</v>
      </c>
      <c r="AQ175">
        <f>_xlfn.XLOOKUP(FMP_Ranking[[#This Row],[FMP ID]],RawData[FMP_ID],RawData[Pre-Project Damage $])</f>
        <v>0</v>
      </c>
      <c r="AR175">
        <f>_xlfn.XLOOKUP(FMP_Ranking[[#This Row],[FMP ID]],RawData[FMP_ID],RawData[Post-Project Damage $])</f>
        <v>0</v>
      </c>
      <c r="AS175">
        <f>_xlfn.XLOOKUP(FMP_Ranking[[#This Row],[FMP ID]],RawData[FMP_ID],RawData[Flood Damage Reduction])</f>
        <v>0</v>
      </c>
      <c r="AT175" s="252">
        <f>_xlfn.XLOOKUP(FMP_Ranking[[#This Row],[FMP ID]],RawData[FMP_ID],RawData[Score 4])</f>
        <v>0</v>
      </c>
      <c r="AU175">
        <f>_xlfn.XLOOKUP(FMP_Ranking[[#This Row],[FMP ID]],RawData[FMP_ID],RawData['# of Critical Faciliites Removed from 1% Annual Chance FP])</f>
        <v>0</v>
      </c>
      <c r="AV175" t="str">
        <f>_xlfn.XLOOKUP(FMP_Ranking[[#This Row],[FMP ID]],RawData[FMP_ID],RawData[Reduction in Critical Facilities Flood Risk])</f>
        <v>Reduced risk for 0 structures in floodplain</v>
      </c>
      <c r="AW175">
        <f>_xlfn.XLOOKUP(FMP_Ranking[[#This Row],[FMP ID]],RawData[FMP_ID],RawData[Score 5])</f>
        <v>0</v>
      </c>
      <c r="AX175" s="250">
        <f>_xlfn.XLOOKUP(FMP_Ranking[[#This Row],[FMP ID]],RawData[FMP_ID],RawData[Adjusted Injurt Risk (%)])</f>
        <v>0</v>
      </c>
      <c r="AY175">
        <f>_xlfn.XLOOKUP(FMP_Ranking[[#This Row],[FMP ID]],RawData[FMP_ID],RawData[Life and Safety Ranking (Injury/Loss of Life)2])</f>
        <v>0</v>
      </c>
      <c r="AZ175" s="252">
        <f>_xlfn.XLOOKUP(FMP_Ranking[[#This Row],[FMP ID]],RawData[FMP_ID],RawData[Score 6])</f>
        <v>0</v>
      </c>
      <c r="BA175">
        <f>_xlfn.XLOOKUP(FMP_Ranking[[#This Row],[FMP ID]],RawData[FMP_ID],RawData[Water Supply Benefit in Acre-Feet])</f>
        <v>0</v>
      </c>
      <c r="BB175">
        <f>_xlfn.XLOOKUP(FMP_Ranking[[#This Row],[FMP ID]],RawData[FMP_ID],RawData[SourceID])</f>
        <v>0</v>
      </c>
      <c r="BC175">
        <f>_xlfn.XLOOKUP(FMP_Ranking[[#This Row],[FMP ID]],RawData[FMP_ID],RawData[WMS_ID])</f>
        <v>0</v>
      </c>
      <c r="BD175" t="str">
        <f>_xlfn.XLOOKUP(FMP_Ranking[[#This Row],[FMP ID]],RawData[FMP_ID],RawData[Water Supply Yield Ranking])</f>
        <v>No impact on water supply</v>
      </c>
      <c r="BE175">
        <f>_xlfn.XLOOKUP(FMP_Ranking[[#This Row],[FMP ID]],RawData[FMP_ID],RawData[Score 7])</f>
        <v>0</v>
      </c>
      <c r="BF175" s="250">
        <f>_xlfn.XLOOKUP(FMP_Ranking[[#This Row],[FMP ID]],RawData[FMP_ID],RawData[SVI])</f>
        <v>0.42415198683738708</v>
      </c>
      <c r="BG175" t="str">
        <f>_xlfn.XLOOKUP(FMP_Ranking[[#This Row],[FMP ID]],RawData[FMP_ID],RawData[Social Vulnerability Ranking])</f>
        <v>SVI between 0.25-0.5 (low to moderate vulnerability)</v>
      </c>
      <c r="BH175" s="252">
        <f>_xlfn.XLOOKUP(FMP_Ranking[[#This Row],[FMP ID]],RawData[FMP_ID],RawData[Score 8])</f>
        <v>4</v>
      </c>
      <c r="BI175">
        <f>_xlfn.XLOOKUP(FMP_Ranking[[#This Row],[FMP ID]],RawData[FMP_ID],RawData[% Nature Based Solution by Cost])</f>
        <v>0</v>
      </c>
      <c r="BJ175" t="str">
        <f>_xlfn.XLOOKUP(FMP_Ranking[[#This Row],[FMP ID]],RawData[FMP_ID],RawData[Nature-Based Solutions Ranking])</f>
        <v>&lt;25% of the project cost is nature-based</v>
      </c>
      <c r="BK175">
        <f>_xlfn.XLOOKUP(FMP_Ranking[[#This Row],[FMP ID]],RawData[FMP_ID],RawData[Score 9])</f>
        <v>1</v>
      </c>
      <c r="BL175" s="250" t="str">
        <f>_xlfn.XLOOKUP(FMP_Ranking[[#This Row],[FMP ID]],RawData[FMP_ID],RawData[Multiple Benefits Description])</f>
        <v>None</v>
      </c>
      <c r="BM175" t="str">
        <f>_xlfn.XLOOKUP(FMP_Ranking[[#This Row],[FMP ID]],RawData[FMP_ID],RawData[Multiple Benefit Ranking])</f>
        <v>Project does not deliver any wider benefits</v>
      </c>
      <c r="BN175" s="252">
        <f>_xlfn.XLOOKUP(FMP_Ranking[[#This Row],[FMP ID]],RawData[FMP_ID],RawData[Score 10])</f>
        <v>0</v>
      </c>
      <c r="BO175">
        <f>_xlfn.XLOOKUP(FMP_Ranking[[#This Row],[FMP ID]],RawData[FMP_ID],RawData[O&amp;M Cost (Annual)])</f>
        <v>0</v>
      </c>
      <c r="BP175" t="str">
        <f>_xlfn.XLOOKUP(FMP_Ranking[[#This Row],[FMP ID]],RawData[FMP_ID],RawData[Operations and Maintenance Ranking])</f>
        <v>Project will not require any ongoing operation and maintenance (low);</v>
      </c>
      <c r="BQ175">
        <f>_xlfn.XLOOKUP(FMP_Ranking[[#This Row],[FMP ID]],RawData[FMP_ID],RawData[Score 11])</f>
        <v>10</v>
      </c>
      <c r="BR175" s="250" t="str">
        <f>_xlfn.XLOOKUP(FMP_Ranking[[#This Row],[FMP ID]],RawData[FMP_ID],RawData[Administrative, Regulatory and Other Obstacle Ranking])</f>
        <v>Project has a high number of administrative, regulatory and limitations / requirements</v>
      </c>
      <c r="BS175" s="252">
        <f>_xlfn.XLOOKUP(FMP_Ranking[[#This Row],[FMP ID]],RawData[FMP_ID],RawData[Score 12])</f>
        <v>2</v>
      </c>
      <c r="BT175" t="str">
        <f>_xlfn.XLOOKUP(FMP_Ranking[[#This Row],[FMP ID]],RawData[FMP_ID],RawData[Environmental Benefit Ranking])</f>
        <v>Project does not provide any environmental benefits</v>
      </c>
      <c r="BU175">
        <f>_xlfn.XLOOKUP(FMP_Ranking[[#This Row],[FMP ID]],RawData[FMP_ID],RawData[Score 13])</f>
        <v>0</v>
      </c>
      <c r="BV175" s="250" t="str">
        <f>_xlfn.XLOOKUP(FMP_Ranking[[#This Row],[FMP ID]],RawData[FMP_ID],RawData[Environmental Impact Ranking])</f>
        <v>Project has no adverse environmental impacts</v>
      </c>
      <c r="BW175" s="252">
        <f>_xlfn.XLOOKUP(FMP_Ranking[[#This Row],[FMP ID]],RawData[FMP_ID],RawData[Score 14])</f>
        <v>10</v>
      </c>
      <c r="BX175">
        <f>_xlfn.XLOOKUP(FMP_Ranking[[#This Row],[FMP ID]],RawData[FMP_ID],RawData[Traffic Count for LWC Project])</f>
        <v>0</v>
      </c>
      <c r="BY175"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75">
        <f>_xlfn.XLOOKUP(FMP_Ranking[[#This Row],[FMP ID]],RawData[FMP_ID],RawData[Score 15])</f>
        <v>4</v>
      </c>
      <c r="CA175" s="250"/>
      <c r="CB175"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75" s="263">
        <f>_xlfn.RANK.EQ(FMP_Ranking[[#This Row],[Weighted Score Based on Normalized Reported Factors]],FMP_Ranking[Weighted Score Based on Normalized Reported Factors],0)</f>
        <v>170</v>
      </c>
      <c r="CD175"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35</v>
      </c>
      <c r="CE175"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4.5</v>
      </c>
      <c r="CF175">
        <f>_xlfn.RANK.EQ(FMP_Ranking[[#This Row],[Project Details Weighted Score]],FMP_Ranking[Project Details Weighted Score],0)</f>
        <v>140</v>
      </c>
      <c r="CG175" s="262">
        <f>FMP_Ranking[[#This Row],[Project Details Weighted Score]]+FMP_Ranking[[#This Row],[Weighted Score Based on Normalized Reported Factors]]</f>
        <v>4.5</v>
      </c>
      <c r="CH175" s="245">
        <f>_xlfn.RANK.EQ(FMP_Ranking[[#This Row],[Total Score]],FMP_Ranking[Total Score],0)</f>
        <v>169</v>
      </c>
      <c r="CI175"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75" s="239"/>
      <c r="CK175" s="239"/>
      <c r="CT175"/>
    </row>
    <row r="176" spans="1:98" ht="12" customHeight="1" x14ac:dyDescent="0.25">
      <c r="A176" t="s">
        <v>666</v>
      </c>
      <c r="B176">
        <f>_xlfn.XLOOKUP(FMP_Ranking[[#This Row],[FMP ID]],RawData[FMP_ID],RawData[RFPG_NUM])</f>
        <v>6</v>
      </c>
      <c r="C176" t="str">
        <f>_xlfn.XLOOKUP(FMP_Ranking[[#This Row],[FMP ID]],RawData[FMP_ID],RawData[FMP_NAME])</f>
        <v>Brazoria County NFIP Technical Material</v>
      </c>
      <c r="D176" t="str">
        <f>_xlfn.XLOOKUP(FMP_Ranking[[#This Row],[FMP ID]],RawData[FMP_ID],RawData[FMP_DESCR])</f>
        <v xml:space="preserve">Place copies of FEMA Flood-related technical bulletins in County libraries. </v>
      </c>
      <c r="E176" s="247">
        <f>_xlfn.XLOOKUP(FMP_Ranking[[#This Row],[FMP ID]],RawData[FMP_ID],RawData[FMP_COST])</f>
        <v>21000</v>
      </c>
      <c r="F176" s="344" t="str">
        <f>_xlfn.XLOOKUP(FMP_Ranking[[#This Row],[FMP ID]],RawData[FMP_ID],RawData[EMER_NEED])</f>
        <v>No</v>
      </c>
      <c r="G176" s="252">
        <f>IF(FMP_Ranking[[#This Row],[Emergency Need Raw]]="Yes",10,0)</f>
        <v>0</v>
      </c>
      <c r="H176" s="245">
        <f>_xlfn.XLOOKUP(FMP_Ranking[[#This Row],[FMP ID]],RawData[FMP_ID],RawData[STRUCT_100])</f>
        <v>18848</v>
      </c>
      <c r="I176" s="245">
        <f>_xlfn.XLOOKUP(FMP_Ranking[[#This Row],[FMP ID]],RawData[FMP_ID],RawData[RES_STRUCT100])</f>
        <v>14344</v>
      </c>
      <c r="J176">
        <f>_xlfn.XLOOKUP(FMP_Ranking[[#This Row],[FMP ID]],RawData[FMP_ID],RawData[POP100])</f>
        <v>65547</v>
      </c>
      <c r="K176" s="245">
        <f>_xlfn.XLOOKUP(FMP_Ranking[[#This Row],[FMP ID]],RawData[FMP_ID],RawData[CRITFAC100])</f>
        <v>248</v>
      </c>
      <c r="L176">
        <f>_xlfn.XLOOKUP(FMP_Ranking[[#This Row],[FMP ID]],RawData[FMP_ID],RawData[LWC])</f>
        <v>0</v>
      </c>
      <c r="M176" s="245">
        <f>_xlfn.XLOOKUP(FMP_Ranking[[#This Row],[FMP ID]],RawData[FMP_ID],RawData[ROADCLS])</f>
        <v>0</v>
      </c>
      <c r="N176">
        <f>_xlfn.XLOOKUP(FMP_Ranking[[#This Row],[FMP ID]],RawData[FMP_ID],RawData[ROAD_MILES100])</f>
        <v>328.06332397460938</v>
      </c>
      <c r="O176" s="245">
        <f>_xlfn.XLOOKUP(FMP_Ranking[[#This Row],[FMP ID]],RawData[FMP_ID],RawData[FARMACRE100])</f>
        <v>8584.16015625</v>
      </c>
      <c r="P176">
        <f>_xlfn.XLOOKUP(FMP_Ranking[[#This Row],[FMP ID]],RawData[FMP_ID],RawData[REDSTRUCT100])</f>
        <v>0</v>
      </c>
      <c r="Q176" s="245">
        <f>_xlfn.XLOOKUP(FMP_Ranking[[#This Row],[FMP ID]],RawData[FMP_ID],RawData[REMSTRC100])</f>
        <v>0</v>
      </c>
      <c r="R176" s="258">
        <f>IF(FMP_Ranking[[#This Row],[Structures 100 Raw]]=0,0,(IF(FMP_Ranking[[#This Row],[Removed Structures 100 Raw]]&gt;FMP_Ranking[[#This Row],[Structures 100 Raw]],100,FMP_Ranking[[#This Row],[Removed Structures 100 Raw]]/FMP_Ranking[[#This Row],[Structures 100 Raw]]*100)))</f>
        <v>0</v>
      </c>
      <c r="S176" s="245">
        <f>_xlfn.XLOOKUP(FMP_Ranking[[#This Row],[FMP ID]],RawData[FMP_ID],RawData[REMRESSTRC100])</f>
        <v>0</v>
      </c>
      <c r="T176" s="245">
        <f>_xlfn.XLOOKUP(FMP_Ranking[[#This Row],[FMP ID]],RawData[FMP_ID],RawData[REMPOP100])</f>
        <v>0</v>
      </c>
      <c r="U176">
        <f>_xlfn.XLOOKUP(FMP_Ranking[[#This Row],[FMP ID]],RawData[FMP_ID],RawData[REMCRITFAC100])</f>
        <v>0</v>
      </c>
      <c r="V176" s="245">
        <f>_xlfn.XLOOKUP(FMP_Ranking[[#This Row],[FMP ID]],RawData[FMP_ID],RawData[REMLWC100])</f>
        <v>0</v>
      </c>
      <c r="W176" s="245">
        <f>_xlfn.XLOOKUP(FMP_Ranking[[#This Row],[FMP ID]],RawData[FMP_ID],RawData[REMROADCLS])</f>
        <v>0</v>
      </c>
      <c r="X176">
        <f>_xlfn.XLOOKUP(FMP_Ranking[[#This Row],[FMP ID]],RawData[FMP_ID],RawData[REMRDLEN100])</f>
        <v>0</v>
      </c>
      <c r="Y176" s="245">
        <f>_xlfn.XLOOKUP(FMP_Ranking[[#This Row],[FMP ID]],RawData[FMP_ID],RawData[REMFRMACRE100])</f>
        <v>0</v>
      </c>
      <c r="Z176" s="255">
        <f>_xlfn.XLOOKUP(FMP_Ranking[[#This Row],[FMP ID]],RawData[FMP_ID],RawData[COSTSTRUCT])</f>
        <v>0</v>
      </c>
      <c r="AA176">
        <f>_xlfn.XLOOKUP(FMP_Ranking[[#This Row],[FMP ID]],RawData[FMP_ID],RawData[NATURE])</f>
        <v>0</v>
      </c>
      <c r="AB176" s="250">
        <f>_xlfn.XLOOKUP(FMP_Ranking[[#This Row],[FMP ID]],RawData[FMP_ID],RawData[BC_RATIO])</f>
        <v>0</v>
      </c>
      <c r="AC176">
        <f>IF(FMP_Ranking[[#This Row],[BCA Raw]]&gt;1,1,0)</f>
        <v>0</v>
      </c>
      <c r="AD176" s="250" t="str">
        <f>_xlfn.XLOOKUP(FMP_Ranking[[#This Row],[FMP ID]],RawData[FMP_ID],RawData[WATER_SUP])</f>
        <v>No</v>
      </c>
      <c r="AE176" s="257">
        <f>IF(FMP_Ranking[[#This Row],[Water Supply Raw]]="Yes",1,0)</f>
        <v>0</v>
      </c>
      <c r="AF176">
        <f>_xlfn.XLOOKUP(FMP_Ranking[[#This Row],[FMP ID]],RawData[FMP_ID],RawData[Average Flood Depth (100yr)])</f>
        <v>0</v>
      </c>
      <c r="AG176" s="346">
        <f>_xlfn.XLOOKUP(FMP_Ranking[[#This Row],[FMP ID]],RawData[FMP_ID],RawData[PREPROJLOS])</f>
        <v>0</v>
      </c>
      <c r="AH176">
        <f>_xlfn.XLOOKUP(FMP_Ranking[[#This Row],[FMP ID]],RawData[FMP_ID],RawData[Score 1])</f>
        <v>0</v>
      </c>
      <c r="AI176" s="250">
        <f>_xlfn.XLOOKUP(FMP_Ranking[[#This Row],[FMP ID]],RawData[FMP_ID],RawData[Community Population Served])</f>
        <v>6354462</v>
      </c>
      <c r="AJ176">
        <f>_xlfn.XLOOKUP(FMP_Ranking[[#This Row],[FMP ID]],RawData[FMP_ID],RawData[Flood Plain Population])</f>
        <v>65547</v>
      </c>
      <c r="AK176" s="346" t="str">
        <f>_xlfn.XLOOKUP(FMP_Ranking[[#This Row],[FMP ID]],RawData[FMP_ID],RawData[Severity Ranking: Community Need (% Population)])</f>
        <v>&lt;25% of project community affected</v>
      </c>
      <c r="AL176" s="252">
        <f>_xlfn.XLOOKUP(FMP_Ranking[[#This Row],[FMP ID]],RawData[FMP_ID],RawData[Score 2])</f>
        <v>1</v>
      </c>
      <c r="AM176">
        <f>_xlfn.XLOOKUP(FMP_Ranking[[#This Row],[FMP ID]],RawData[FMP_ID],RawData['# of Structures Removed from 1% Annual Chance FP])</f>
        <v>0</v>
      </c>
      <c r="AN176" t="str">
        <f>_xlfn.XLOOKUP(FMP_Ranking[[#This Row],[FMP ID]],RawData[FMP_ID],RawData[Flood Risk Reduction])</f>
        <v>Reduced risk to 0 structures in floodplain</v>
      </c>
      <c r="AO176">
        <f>_xlfn.XLOOKUP(FMP_Ranking[[#This Row],[FMP ID]],RawData[FMP_ID],RawData[[Score 3 ]])</f>
        <v>0</v>
      </c>
      <c r="AP176" s="250">
        <f>_xlfn.XLOOKUP(FMP_Ranking[[#This Row],[FMP ID]],RawData[FMP_ID],RawData['# of Structures with Reduced 1% Annual Chance Flood Risk])</f>
        <v>0</v>
      </c>
      <c r="AQ176">
        <f>_xlfn.XLOOKUP(FMP_Ranking[[#This Row],[FMP ID]],RawData[FMP_ID],RawData[Pre-Project Damage $])</f>
        <v>0</v>
      </c>
      <c r="AR176">
        <f>_xlfn.XLOOKUP(FMP_Ranking[[#This Row],[FMP ID]],RawData[FMP_ID],RawData[Post-Project Damage $])</f>
        <v>0</v>
      </c>
      <c r="AS176">
        <f>_xlfn.XLOOKUP(FMP_Ranking[[#This Row],[FMP ID]],RawData[FMP_ID],RawData[Flood Damage Reduction])</f>
        <v>0</v>
      </c>
      <c r="AT176" s="252">
        <f>_xlfn.XLOOKUP(FMP_Ranking[[#This Row],[FMP ID]],RawData[FMP_ID],RawData[Score 4])</f>
        <v>0</v>
      </c>
      <c r="AU176">
        <f>_xlfn.XLOOKUP(FMP_Ranking[[#This Row],[FMP ID]],RawData[FMP_ID],RawData['# of Critical Faciliites Removed from 1% Annual Chance FP])</f>
        <v>0</v>
      </c>
      <c r="AV176" t="str">
        <f>_xlfn.XLOOKUP(FMP_Ranking[[#This Row],[FMP ID]],RawData[FMP_ID],RawData[Reduction in Critical Facilities Flood Risk])</f>
        <v>Reduced risk for 0 structures in floodplain</v>
      </c>
      <c r="AW176">
        <f>_xlfn.XLOOKUP(FMP_Ranking[[#This Row],[FMP ID]],RawData[FMP_ID],RawData[Score 5])</f>
        <v>0</v>
      </c>
      <c r="AX176" s="250">
        <f>_xlfn.XLOOKUP(FMP_Ranking[[#This Row],[FMP ID]],RawData[FMP_ID],RawData[Adjusted Injurt Risk (%)])</f>
        <v>0</v>
      </c>
      <c r="AY176">
        <f>_xlfn.XLOOKUP(FMP_Ranking[[#This Row],[FMP ID]],RawData[FMP_ID],RawData[Life and Safety Ranking (Injury/Loss of Life)2])</f>
        <v>0</v>
      </c>
      <c r="AZ176" s="252">
        <f>_xlfn.XLOOKUP(FMP_Ranking[[#This Row],[FMP ID]],RawData[FMP_ID],RawData[Score 6])</f>
        <v>0</v>
      </c>
      <c r="BA176">
        <f>_xlfn.XLOOKUP(FMP_Ranking[[#This Row],[FMP ID]],RawData[FMP_ID],RawData[Water Supply Benefit in Acre-Feet])</f>
        <v>0</v>
      </c>
      <c r="BB176">
        <f>_xlfn.XLOOKUP(FMP_Ranking[[#This Row],[FMP ID]],RawData[FMP_ID],RawData[SourceID])</f>
        <v>0</v>
      </c>
      <c r="BC176">
        <f>_xlfn.XLOOKUP(FMP_Ranking[[#This Row],[FMP ID]],RawData[FMP_ID],RawData[WMS_ID])</f>
        <v>0</v>
      </c>
      <c r="BD176" t="str">
        <f>_xlfn.XLOOKUP(FMP_Ranking[[#This Row],[FMP ID]],RawData[FMP_ID],RawData[Water Supply Yield Ranking])</f>
        <v>No impact on water supply</v>
      </c>
      <c r="BE176">
        <f>_xlfn.XLOOKUP(FMP_Ranking[[#This Row],[FMP ID]],RawData[FMP_ID],RawData[Score 7])</f>
        <v>0</v>
      </c>
      <c r="BF176" s="250">
        <f>_xlfn.XLOOKUP(FMP_Ranking[[#This Row],[FMP ID]],RawData[FMP_ID],RawData[SVI])</f>
        <v>0.35840347409248352</v>
      </c>
      <c r="BG176" t="str">
        <f>_xlfn.XLOOKUP(FMP_Ranking[[#This Row],[FMP ID]],RawData[FMP_ID],RawData[Social Vulnerability Ranking])</f>
        <v>SVI between 0.25-0.5 (low to moderate vulnerability)</v>
      </c>
      <c r="BH176" s="252">
        <f>_xlfn.XLOOKUP(FMP_Ranking[[#This Row],[FMP ID]],RawData[FMP_ID],RawData[Score 8])</f>
        <v>4</v>
      </c>
      <c r="BI176">
        <f>_xlfn.XLOOKUP(FMP_Ranking[[#This Row],[FMP ID]],RawData[FMP_ID],RawData[% Nature Based Solution by Cost])</f>
        <v>0</v>
      </c>
      <c r="BJ176" t="str">
        <f>_xlfn.XLOOKUP(FMP_Ranking[[#This Row],[FMP ID]],RawData[FMP_ID],RawData[Nature-Based Solutions Ranking])</f>
        <v>&lt;25% of the project cost is nature-based</v>
      </c>
      <c r="BK176">
        <f>_xlfn.XLOOKUP(FMP_Ranking[[#This Row],[FMP ID]],RawData[FMP_ID],RawData[Score 9])</f>
        <v>1</v>
      </c>
      <c r="BL176" s="250" t="str">
        <f>_xlfn.XLOOKUP(FMP_Ranking[[#This Row],[FMP ID]],RawData[FMP_ID],RawData[Multiple Benefits Description])</f>
        <v>Public Education</v>
      </c>
      <c r="BM176" t="str">
        <f>_xlfn.XLOOKUP(FMP_Ranking[[#This Row],[FMP ID]],RawData[FMP_ID],RawData[Multiple Benefit Ranking])</f>
        <v>Project does not deliver any wider benefits</v>
      </c>
      <c r="BN176" s="252">
        <f>_xlfn.XLOOKUP(FMP_Ranking[[#This Row],[FMP ID]],RawData[FMP_ID],RawData[Score 10])</f>
        <v>0</v>
      </c>
      <c r="BO176">
        <f>_xlfn.XLOOKUP(FMP_Ranking[[#This Row],[FMP ID]],RawData[FMP_ID],RawData[O&amp;M Cost (Annual)])</f>
        <v>0</v>
      </c>
      <c r="BP176" t="str">
        <f>_xlfn.XLOOKUP(FMP_Ranking[[#This Row],[FMP ID]],RawData[FMP_ID],RawData[Operations and Maintenance Ranking])</f>
        <v>Project will not require any ongoing operation and maintenance (low);</v>
      </c>
      <c r="BQ176">
        <f>_xlfn.XLOOKUP(FMP_Ranking[[#This Row],[FMP ID]],RawData[FMP_ID],RawData[Score 11])</f>
        <v>10</v>
      </c>
      <c r="BR176" s="250" t="str">
        <f>_xlfn.XLOOKUP(FMP_Ranking[[#This Row],[FMP ID]],RawData[FMP_ID],RawData[Administrative, Regulatory and Other Obstacle Ranking])</f>
        <v>Project has a high number of administrative, regulatory and limitations / requirements</v>
      </c>
      <c r="BS176" s="252">
        <f>_xlfn.XLOOKUP(FMP_Ranking[[#This Row],[FMP ID]],RawData[FMP_ID],RawData[Score 12])</f>
        <v>2</v>
      </c>
      <c r="BT176" t="str">
        <f>_xlfn.XLOOKUP(FMP_Ranking[[#This Row],[FMP ID]],RawData[FMP_ID],RawData[Environmental Benefit Ranking])</f>
        <v>Project does not provide any environmental benefits</v>
      </c>
      <c r="BU176">
        <f>_xlfn.XLOOKUP(FMP_Ranking[[#This Row],[FMP ID]],RawData[FMP_ID],RawData[Score 13])</f>
        <v>0</v>
      </c>
      <c r="BV176" s="250" t="str">
        <f>_xlfn.XLOOKUP(FMP_Ranking[[#This Row],[FMP ID]],RawData[FMP_ID],RawData[Environmental Impact Ranking])</f>
        <v>Project has no adverse environmental impacts</v>
      </c>
      <c r="BW176" s="252">
        <f>_xlfn.XLOOKUP(FMP_Ranking[[#This Row],[FMP ID]],RawData[FMP_ID],RawData[Score 14])</f>
        <v>10</v>
      </c>
      <c r="BX176">
        <f>_xlfn.XLOOKUP(FMP_Ranking[[#This Row],[FMP ID]],RawData[FMP_ID],RawData[Traffic Count for LWC Project])</f>
        <v>0</v>
      </c>
      <c r="BY176"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76">
        <f>_xlfn.XLOOKUP(FMP_Ranking[[#This Row],[FMP ID]],RawData[FMP_ID],RawData[Score 15])</f>
        <v>4</v>
      </c>
      <c r="CA176" s="250"/>
      <c r="CB176"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76" s="263">
        <f>_xlfn.RANK.EQ(FMP_Ranking[[#This Row],[Weighted Score Based on Normalized Reported Factors]],FMP_Ranking[Weighted Score Based on Normalized Reported Factors],0)</f>
        <v>170</v>
      </c>
      <c r="CD176"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32</v>
      </c>
      <c r="CE176"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4.5</v>
      </c>
      <c r="CF176">
        <f>_xlfn.RANK.EQ(FMP_Ranking[[#This Row],[Project Details Weighted Score]],FMP_Ranking[Project Details Weighted Score],0)</f>
        <v>140</v>
      </c>
      <c r="CG176" s="262">
        <f>FMP_Ranking[[#This Row],[Project Details Weighted Score]]+FMP_Ranking[[#This Row],[Weighted Score Based on Normalized Reported Factors]]</f>
        <v>4.5</v>
      </c>
      <c r="CH176" s="245">
        <f>_xlfn.RANK.EQ(FMP_Ranking[[#This Row],[Total Score]],FMP_Ranking[Total Score],0)</f>
        <v>169</v>
      </c>
      <c r="CI176"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76" s="239"/>
      <c r="CK176" s="239"/>
      <c r="CT176"/>
    </row>
    <row r="177" spans="1:98" ht="12" customHeight="1" x14ac:dyDescent="0.25">
      <c r="A177" t="s">
        <v>662</v>
      </c>
      <c r="B177">
        <f>_xlfn.XLOOKUP(FMP_Ranking[[#This Row],[FMP ID]],RawData[FMP_ID],RawData[RFPG_NUM])</f>
        <v>6</v>
      </c>
      <c r="C177" t="str">
        <f>_xlfn.XLOOKUP(FMP_Ranking[[#This Row],[FMP ID]],RawData[FMP_ID],RawData[FMP_NAME])</f>
        <v xml:space="preserve">City of Manvel GIS Database Improvements </v>
      </c>
      <c r="D177" t="str">
        <f>_xlfn.XLOOKUP(FMP_Ranking[[#This Row],[FMP ID]],RawData[FMP_ID],RawData[FMP_DESCR])</f>
        <v>Improve GIS database to include repetitive loss properties areas and flooded structure data.  Data to be used for future drainage infrastructure planning and to provide outreach and emergency services to residents in substantial risk zones.</v>
      </c>
      <c r="E177" s="247">
        <f>_xlfn.XLOOKUP(FMP_Ranking[[#This Row],[FMP ID]],RawData[FMP_ID],RawData[FMP_COST])</f>
        <v>21000</v>
      </c>
      <c r="F177" s="344" t="str">
        <f>_xlfn.XLOOKUP(FMP_Ranking[[#This Row],[FMP ID]],RawData[FMP_ID],RawData[EMER_NEED])</f>
        <v>No</v>
      </c>
      <c r="G177" s="252">
        <f>IF(FMP_Ranking[[#This Row],[Emergency Need Raw]]="Yes",10,0)</f>
        <v>0</v>
      </c>
      <c r="H177" s="245">
        <f>_xlfn.XLOOKUP(FMP_Ranking[[#This Row],[FMP ID]],RawData[FMP_ID],RawData[STRUCT_100])</f>
        <v>1250</v>
      </c>
      <c r="I177" s="245">
        <f>_xlfn.XLOOKUP(FMP_Ranking[[#This Row],[FMP ID]],RawData[FMP_ID],RawData[RES_STRUCT100])</f>
        <v>966</v>
      </c>
      <c r="J177">
        <f>_xlfn.XLOOKUP(FMP_Ranking[[#This Row],[FMP ID]],RawData[FMP_ID],RawData[POP100])</f>
        <v>8190</v>
      </c>
      <c r="K177" s="245">
        <f>_xlfn.XLOOKUP(FMP_Ranking[[#This Row],[FMP ID]],RawData[FMP_ID],RawData[CRITFAC100])</f>
        <v>8</v>
      </c>
      <c r="L177">
        <f>_xlfn.XLOOKUP(FMP_Ranking[[#This Row],[FMP ID]],RawData[FMP_ID],RawData[LWC])</f>
        <v>0</v>
      </c>
      <c r="M177" s="245">
        <f>_xlfn.XLOOKUP(FMP_Ranking[[#This Row],[FMP ID]],RawData[FMP_ID],RawData[ROADCLS])</f>
        <v>0</v>
      </c>
      <c r="N177">
        <f>_xlfn.XLOOKUP(FMP_Ranking[[#This Row],[FMP ID]],RawData[FMP_ID],RawData[ROAD_MILES100])</f>
        <v>43.312946319580078</v>
      </c>
      <c r="O177" s="245">
        <f>_xlfn.XLOOKUP(FMP_Ranking[[#This Row],[FMP ID]],RawData[FMP_ID],RawData[FARMACRE100])</f>
        <v>178.80146789550781</v>
      </c>
      <c r="P177">
        <f>_xlfn.XLOOKUP(FMP_Ranking[[#This Row],[FMP ID]],RawData[FMP_ID],RawData[REDSTRUCT100])</f>
        <v>0</v>
      </c>
      <c r="Q177" s="245">
        <f>_xlfn.XLOOKUP(FMP_Ranking[[#This Row],[FMP ID]],RawData[FMP_ID],RawData[REMSTRC100])</f>
        <v>0</v>
      </c>
      <c r="R177" s="258">
        <f>IF(FMP_Ranking[[#This Row],[Structures 100 Raw]]=0,0,(IF(FMP_Ranking[[#This Row],[Removed Structures 100 Raw]]&gt;FMP_Ranking[[#This Row],[Structures 100 Raw]],100,FMP_Ranking[[#This Row],[Removed Structures 100 Raw]]/FMP_Ranking[[#This Row],[Structures 100 Raw]]*100)))</f>
        <v>0</v>
      </c>
      <c r="S177" s="245">
        <f>_xlfn.XLOOKUP(FMP_Ranking[[#This Row],[FMP ID]],RawData[FMP_ID],RawData[REMRESSTRC100])</f>
        <v>0</v>
      </c>
      <c r="T177" s="245">
        <f>_xlfn.XLOOKUP(FMP_Ranking[[#This Row],[FMP ID]],RawData[FMP_ID],RawData[REMPOP100])</f>
        <v>0</v>
      </c>
      <c r="U177">
        <f>_xlfn.XLOOKUP(FMP_Ranking[[#This Row],[FMP ID]],RawData[FMP_ID],RawData[REMCRITFAC100])</f>
        <v>0</v>
      </c>
      <c r="V177" s="245">
        <f>_xlfn.XLOOKUP(FMP_Ranking[[#This Row],[FMP ID]],RawData[FMP_ID],RawData[REMLWC100])</f>
        <v>0</v>
      </c>
      <c r="W177" s="245">
        <f>_xlfn.XLOOKUP(FMP_Ranking[[#This Row],[FMP ID]],RawData[FMP_ID],RawData[REMROADCLS])</f>
        <v>0</v>
      </c>
      <c r="X177">
        <f>_xlfn.XLOOKUP(FMP_Ranking[[#This Row],[FMP ID]],RawData[FMP_ID],RawData[REMRDLEN100])</f>
        <v>0</v>
      </c>
      <c r="Y177" s="245">
        <f>_xlfn.XLOOKUP(FMP_Ranking[[#This Row],[FMP ID]],RawData[FMP_ID],RawData[REMFRMACRE100])</f>
        <v>0</v>
      </c>
      <c r="Z177" s="255">
        <f>_xlfn.XLOOKUP(FMP_Ranking[[#This Row],[FMP ID]],RawData[FMP_ID],RawData[COSTSTRUCT])</f>
        <v>0</v>
      </c>
      <c r="AA177">
        <f>_xlfn.XLOOKUP(FMP_Ranking[[#This Row],[FMP ID]],RawData[FMP_ID],RawData[NATURE])</f>
        <v>0</v>
      </c>
      <c r="AB177" s="250">
        <f>_xlfn.XLOOKUP(FMP_Ranking[[#This Row],[FMP ID]],RawData[FMP_ID],RawData[BC_RATIO])</f>
        <v>0</v>
      </c>
      <c r="AC177">
        <f>IF(FMP_Ranking[[#This Row],[BCA Raw]]&gt;1,1,0)</f>
        <v>0</v>
      </c>
      <c r="AD177" s="250" t="str">
        <f>_xlfn.XLOOKUP(FMP_Ranking[[#This Row],[FMP ID]],RawData[FMP_ID],RawData[WATER_SUP])</f>
        <v>No</v>
      </c>
      <c r="AE177" s="257">
        <f>IF(FMP_Ranking[[#This Row],[Water Supply Raw]]="Yes",1,0)</f>
        <v>0</v>
      </c>
      <c r="AF177">
        <f>_xlfn.XLOOKUP(FMP_Ranking[[#This Row],[FMP ID]],RawData[FMP_ID],RawData[Average Flood Depth (100yr)])</f>
        <v>0</v>
      </c>
      <c r="AG177" s="346">
        <f>_xlfn.XLOOKUP(FMP_Ranking[[#This Row],[FMP ID]],RawData[FMP_ID],RawData[PREPROJLOS])</f>
        <v>0</v>
      </c>
      <c r="AH177">
        <f>_xlfn.XLOOKUP(FMP_Ranking[[#This Row],[FMP ID]],RawData[FMP_ID],RawData[Score 1])</f>
        <v>0</v>
      </c>
      <c r="AI177" s="250">
        <f>_xlfn.XLOOKUP(FMP_Ranking[[#This Row],[FMP ID]],RawData[FMP_ID],RawData[Community Population Served])</f>
        <v>372031</v>
      </c>
      <c r="AJ177">
        <f>_xlfn.XLOOKUP(FMP_Ranking[[#This Row],[FMP ID]],RawData[FMP_ID],RawData[Flood Plain Population])</f>
        <v>8190</v>
      </c>
      <c r="AK177" s="346" t="str">
        <f>_xlfn.XLOOKUP(FMP_Ranking[[#This Row],[FMP ID]],RawData[FMP_ID],RawData[Severity Ranking: Community Need (% Population)])</f>
        <v>&lt;25% of project community affected</v>
      </c>
      <c r="AL177" s="252">
        <f>_xlfn.XLOOKUP(FMP_Ranking[[#This Row],[FMP ID]],RawData[FMP_ID],RawData[Score 2])</f>
        <v>1</v>
      </c>
      <c r="AM177">
        <f>_xlfn.XLOOKUP(FMP_Ranking[[#This Row],[FMP ID]],RawData[FMP_ID],RawData['# of Structures Removed from 1% Annual Chance FP])</f>
        <v>0</v>
      </c>
      <c r="AN177" t="str">
        <f>_xlfn.XLOOKUP(FMP_Ranking[[#This Row],[FMP ID]],RawData[FMP_ID],RawData[Flood Risk Reduction])</f>
        <v>Reduced risk to 0 structures in floodplain</v>
      </c>
      <c r="AO177">
        <f>_xlfn.XLOOKUP(FMP_Ranking[[#This Row],[FMP ID]],RawData[FMP_ID],RawData[[Score 3 ]])</f>
        <v>0</v>
      </c>
      <c r="AP177" s="250">
        <f>_xlfn.XLOOKUP(FMP_Ranking[[#This Row],[FMP ID]],RawData[FMP_ID],RawData['# of Structures with Reduced 1% Annual Chance Flood Risk])</f>
        <v>0</v>
      </c>
      <c r="AQ177">
        <f>_xlfn.XLOOKUP(FMP_Ranking[[#This Row],[FMP ID]],RawData[FMP_ID],RawData[Pre-Project Damage $])</f>
        <v>0</v>
      </c>
      <c r="AR177">
        <f>_xlfn.XLOOKUP(FMP_Ranking[[#This Row],[FMP ID]],RawData[FMP_ID],RawData[Post-Project Damage $])</f>
        <v>0</v>
      </c>
      <c r="AS177">
        <f>_xlfn.XLOOKUP(FMP_Ranking[[#This Row],[FMP ID]],RawData[FMP_ID],RawData[Flood Damage Reduction])</f>
        <v>0</v>
      </c>
      <c r="AT177" s="252">
        <f>_xlfn.XLOOKUP(FMP_Ranking[[#This Row],[FMP ID]],RawData[FMP_ID],RawData[Score 4])</f>
        <v>0</v>
      </c>
      <c r="AU177">
        <f>_xlfn.XLOOKUP(FMP_Ranking[[#This Row],[FMP ID]],RawData[FMP_ID],RawData['# of Critical Faciliites Removed from 1% Annual Chance FP])</f>
        <v>0</v>
      </c>
      <c r="AV177" t="str">
        <f>_xlfn.XLOOKUP(FMP_Ranking[[#This Row],[FMP ID]],RawData[FMP_ID],RawData[Reduction in Critical Facilities Flood Risk])</f>
        <v>Reduced risk for 0 structures in floodplain</v>
      </c>
      <c r="AW177">
        <f>_xlfn.XLOOKUP(FMP_Ranking[[#This Row],[FMP ID]],RawData[FMP_ID],RawData[Score 5])</f>
        <v>0</v>
      </c>
      <c r="AX177" s="250">
        <f>_xlfn.XLOOKUP(FMP_Ranking[[#This Row],[FMP ID]],RawData[FMP_ID],RawData[Adjusted Injurt Risk (%)])</f>
        <v>0</v>
      </c>
      <c r="AY177">
        <f>_xlfn.XLOOKUP(FMP_Ranking[[#This Row],[FMP ID]],RawData[FMP_ID],RawData[Life and Safety Ranking (Injury/Loss of Life)2])</f>
        <v>0</v>
      </c>
      <c r="AZ177" s="252">
        <f>_xlfn.XLOOKUP(FMP_Ranking[[#This Row],[FMP ID]],RawData[FMP_ID],RawData[Score 6])</f>
        <v>0</v>
      </c>
      <c r="BA177">
        <f>_xlfn.XLOOKUP(FMP_Ranking[[#This Row],[FMP ID]],RawData[FMP_ID],RawData[Water Supply Benefit in Acre-Feet])</f>
        <v>0</v>
      </c>
      <c r="BB177">
        <f>_xlfn.XLOOKUP(FMP_Ranking[[#This Row],[FMP ID]],RawData[FMP_ID],RawData[SourceID])</f>
        <v>0</v>
      </c>
      <c r="BC177">
        <f>_xlfn.XLOOKUP(FMP_Ranking[[#This Row],[FMP ID]],RawData[FMP_ID],RawData[WMS_ID])</f>
        <v>0</v>
      </c>
      <c r="BD177" t="str">
        <f>_xlfn.XLOOKUP(FMP_Ranking[[#This Row],[FMP ID]],RawData[FMP_ID],RawData[Water Supply Yield Ranking])</f>
        <v>No impact on water supply</v>
      </c>
      <c r="BE177">
        <f>_xlfn.XLOOKUP(FMP_Ranking[[#This Row],[FMP ID]],RawData[FMP_ID],RawData[Score 7])</f>
        <v>0</v>
      </c>
      <c r="BF177" s="250">
        <f>_xlfn.XLOOKUP(FMP_Ranking[[#This Row],[FMP ID]],RawData[FMP_ID],RawData[SVI])</f>
        <v>0.42391255497932429</v>
      </c>
      <c r="BG177" t="str">
        <f>_xlfn.XLOOKUP(FMP_Ranking[[#This Row],[FMP ID]],RawData[FMP_ID],RawData[Social Vulnerability Ranking])</f>
        <v>SVI between 0.25-0.5 (low to moderate vulnerability)</v>
      </c>
      <c r="BH177" s="252">
        <f>_xlfn.XLOOKUP(FMP_Ranking[[#This Row],[FMP ID]],RawData[FMP_ID],RawData[Score 8])</f>
        <v>4</v>
      </c>
      <c r="BI177">
        <f>_xlfn.XLOOKUP(FMP_Ranking[[#This Row],[FMP ID]],RawData[FMP_ID],RawData[% Nature Based Solution by Cost])</f>
        <v>0</v>
      </c>
      <c r="BJ177" t="str">
        <f>_xlfn.XLOOKUP(FMP_Ranking[[#This Row],[FMP ID]],RawData[FMP_ID],RawData[Nature-Based Solutions Ranking])</f>
        <v>&lt;25% of the project cost is nature-based</v>
      </c>
      <c r="BK177">
        <f>_xlfn.XLOOKUP(FMP_Ranking[[#This Row],[FMP ID]],RawData[FMP_ID],RawData[Score 9])</f>
        <v>1</v>
      </c>
      <c r="BL177" s="250" t="str">
        <f>_xlfn.XLOOKUP(FMP_Ranking[[#This Row],[FMP ID]],RawData[FMP_ID],RawData[Multiple Benefits Description])</f>
        <v>None</v>
      </c>
      <c r="BM177" t="str">
        <f>_xlfn.XLOOKUP(FMP_Ranking[[#This Row],[FMP ID]],RawData[FMP_ID],RawData[Multiple Benefit Ranking])</f>
        <v>Project does not deliver any wider benefits</v>
      </c>
      <c r="BN177" s="252">
        <f>_xlfn.XLOOKUP(FMP_Ranking[[#This Row],[FMP ID]],RawData[FMP_ID],RawData[Score 10])</f>
        <v>0</v>
      </c>
      <c r="BO177">
        <f>_xlfn.XLOOKUP(FMP_Ranking[[#This Row],[FMP ID]],RawData[FMP_ID],RawData[O&amp;M Cost (Annual)])</f>
        <v>0</v>
      </c>
      <c r="BP177" t="str">
        <f>_xlfn.XLOOKUP(FMP_Ranking[[#This Row],[FMP ID]],RawData[FMP_ID],RawData[Operations and Maintenance Ranking])</f>
        <v>Project will not require any ongoing operation and maintenance (low);</v>
      </c>
      <c r="BQ177">
        <f>_xlfn.XLOOKUP(FMP_Ranking[[#This Row],[FMP ID]],RawData[FMP_ID],RawData[Score 11])</f>
        <v>10</v>
      </c>
      <c r="BR177" s="250" t="str">
        <f>_xlfn.XLOOKUP(FMP_Ranking[[#This Row],[FMP ID]],RawData[FMP_ID],RawData[Administrative, Regulatory and Other Obstacle Ranking])</f>
        <v>Project has a high number of administrative, regulatory and limitations / requirements</v>
      </c>
      <c r="BS177" s="252">
        <f>_xlfn.XLOOKUP(FMP_Ranking[[#This Row],[FMP ID]],RawData[FMP_ID],RawData[Score 12])</f>
        <v>2</v>
      </c>
      <c r="BT177" t="str">
        <f>_xlfn.XLOOKUP(FMP_Ranking[[#This Row],[FMP ID]],RawData[FMP_ID],RawData[Environmental Benefit Ranking])</f>
        <v>Project does not provide any environmental benefits</v>
      </c>
      <c r="BU177">
        <f>_xlfn.XLOOKUP(FMP_Ranking[[#This Row],[FMP ID]],RawData[FMP_ID],RawData[Score 13])</f>
        <v>0</v>
      </c>
      <c r="BV177" s="250" t="str">
        <f>_xlfn.XLOOKUP(FMP_Ranking[[#This Row],[FMP ID]],RawData[FMP_ID],RawData[Environmental Impact Ranking])</f>
        <v>Project has no adverse environmental impacts</v>
      </c>
      <c r="BW177" s="252">
        <f>_xlfn.XLOOKUP(FMP_Ranking[[#This Row],[FMP ID]],RawData[FMP_ID],RawData[Score 14])</f>
        <v>10</v>
      </c>
      <c r="BX177">
        <f>_xlfn.XLOOKUP(FMP_Ranking[[#This Row],[FMP ID]],RawData[FMP_ID],RawData[Traffic Count for LWC Project])</f>
        <v>0</v>
      </c>
      <c r="BY177"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77">
        <f>_xlfn.XLOOKUP(FMP_Ranking[[#This Row],[FMP ID]],RawData[FMP_ID],RawData[Score 15])</f>
        <v>4</v>
      </c>
      <c r="CA177" s="250"/>
      <c r="CB177"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77" s="263">
        <f>_xlfn.RANK.EQ(FMP_Ranking[[#This Row],[Weighted Score Based on Normalized Reported Factors]],FMP_Ranking[Weighted Score Based on Normalized Reported Factors],0)</f>
        <v>170</v>
      </c>
      <c r="CD17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32</v>
      </c>
      <c r="CE177"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4.5</v>
      </c>
      <c r="CF177">
        <f>_xlfn.RANK.EQ(FMP_Ranking[[#This Row],[Project Details Weighted Score]],FMP_Ranking[Project Details Weighted Score],0)</f>
        <v>140</v>
      </c>
      <c r="CG177" s="262">
        <f>FMP_Ranking[[#This Row],[Project Details Weighted Score]]+FMP_Ranking[[#This Row],[Weighted Score Based on Normalized Reported Factors]]</f>
        <v>4.5</v>
      </c>
      <c r="CH177" s="245">
        <f>_xlfn.RANK.EQ(FMP_Ranking[[#This Row],[Total Score]],FMP_Ranking[Total Score],0)</f>
        <v>169</v>
      </c>
      <c r="CI17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77" s="239"/>
      <c r="CK177" s="239"/>
      <c r="CT177"/>
    </row>
    <row r="178" spans="1:98" ht="12" customHeight="1" x14ac:dyDescent="0.25">
      <c r="A178" t="s">
        <v>2232</v>
      </c>
      <c r="B178">
        <f>_xlfn.XLOOKUP(FMP_Ranking[[#This Row],[FMP ID]],RawData[FMP_ID],RawData[RFPG_NUM])</f>
        <v>6</v>
      </c>
      <c r="C178" t="str">
        <f>_xlfn.XLOOKUP(FMP_Ranking[[#This Row],[FMP ID]],RawData[FMP_ID],RawData[FMP_NAME])</f>
        <v>Houston Kashmere Gardens Area Flood Mitigation</v>
      </c>
      <c r="D178" t="str">
        <f>_xlfn.XLOOKUP(FMP_Ranking[[#This Row],[FMP ID]],RawData[FMP_ID],RawData[FMP_DESCR])</f>
        <v xml:space="preserve">The project includes improvements to storm sewer, roadside ditch systems, culverts, sewer inlets, and the construction of detention basins. </v>
      </c>
      <c r="E178" s="247">
        <f>_xlfn.XLOOKUP(FMP_Ranking[[#This Row],[FMP ID]],RawData[FMP_ID],RawData[FMP_COST])</f>
        <v>94879856</v>
      </c>
      <c r="F178" s="344" t="str">
        <f>_xlfn.XLOOKUP(FMP_Ranking[[#This Row],[FMP ID]],RawData[FMP_ID],RawData[EMER_NEED])</f>
        <v>No</v>
      </c>
      <c r="G178" s="252">
        <f>IF(FMP_Ranking[[#This Row],[Emergency Need Raw]]="Yes",10,0)</f>
        <v>0</v>
      </c>
      <c r="H178" s="245">
        <f>_xlfn.XLOOKUP(FMP_Ranking[[#This Row],[FMP ID]],RawData[FMP_ID],RawData[STRUCT_100])</f>
        <v>1221</v>
      </c>
      <c r="I178" s="245">
        <f>_xlfn.XLOOKUP(FMP_Ranking[[#This Row],[FMP ID]],RawData[FMP_ID],RawData[RES_STRUCT100])</f>
        <v>1135</v>
      </c>
      <c r="J178">
        <f>_xlfn.XLOOKUP(FMP_Ranking[[#This Row],[FMP ID]],RawData[FMP_ID],RawData[POP100])</f>
        <v>3569</v>
      </c>
      <c r="K178" s="245">
        <f>_xlfn.XLOOKUP(FMP_Ranking[[#This Row],[FMP ID]],RawData[FMP_ID],RawData[CRITFAC100])</f>
        <v>5</v>
      </c>
      <c r="L178">
        <f>_xlfn.XLOOKUP(FMP_Ranking[[#This Row],[FMP ID]],RawData[FMP_ID],RawData[LWC])</f>
        <v>0</v>
      </c>
      <c r="M178" s="245">
        <f>_xlfn.XLOOKUP(FMP_Ranking[[#This Row],[FMP ID]],RawData[FMP_ID],RawData[ROADCLS])</f>
        <v>0</v>
      </c>
      <c r="N178">
        <f>_xlfn.XLOOKUP(FMP_Ranking[[#This Row],[FMP ID]],RawData[FMP_ID],RawData[ROAD_MILES100])</f>
        <v>20.595439910888668</v>
      </c>
      <c r="O178" s="245">
        <f>_xlfn.XLOOKUP(FMP_Ranking[[#This Row],[FMP ID]],RawData[FMP_ID],RawData[FARMACRE100])</f>
        <v>0</v>
      </c>
      <c r="P178">
        <f>_xlfn.XLOOKUP(FMP_Ranking[[#This Row],[FMP ID]],RawData[FMP_ID],RawData[REDSTRUCT100])</f>
        <v>238</v>
      </c>
      <c r="Q178" s="245">
        <f>_xlfn.XLOOKUP(FMP_Ranking[[#This Row],[FMP ID]],RawData[FMP_ID],RawData[REMSTRC100])</f>
        <v>457</v>
      </c>
      <c r="R178" s="258">
        <f>IF(FMP_Ranking[[#This Row],[Structures 100 Raw]]=0,0,(IF(FMP_Ranking[[#This Row],[Removed Structures 100 Raw]]&gt;FMP_Ranking[[#This Row],[Structures 100 Raw]],100,FMP_Ranking[[#This Row],[Removed Structures 100 Raw]]/FMP_Ranking[[#This Row],[Structures 100 Raw]]*100)))</f>
        <v>37.428337428337429</v>
      </c>
      <c r="S178" s="245">
        <f>_xlfn.XLOOKUP(FMP_Ranking[[#This Row],[FMP ID]],RawData[FMP_ID],RawData[REMRESSTRC100])</f>
        <v>370</v>
      </c>
      <c r="T178" s="245">
        <f>_xlfn.XLOOKUP(FMP_Ranking[[#This Row],[FMP ID]],RawData[FMP_ID],RawData[REMPOP100])</f>
        <v>1494</v>
      </c>
      <c r="U178">
        <f>_xlfn.XLOOKUP(FMP_Ranking[[#This Row],[FMP ID]],RawData[FMP_ID],RawData[REMCRITFAC100])</f>
        <v>1</v>
      </c>
      <c r="V178" s="245">
        <f>_xlfn.XLOOKUP(FMP_Ranking[[#This Row],[FMP ID]],RawData[FMP_ID],RawData[REMLWC100])</f>
        <v>0</v>
      </c>
      <c r="W178" s="245">
        <f>_xlfn.XLOOKUP(FMP_Ranking[[#This Row],[FMP ID]],RawData[FMP_ID],RawData[REMROADCLS])</f>
        <v>0</v>
      </c>
      <c r="X178">
        <f>_xlfn.XLOOKUP(FMP_Ranking[[#This Row],[FMP ID]],RawData[FMP_ID],RawData[REMRDLEN100])</f>
        <v>0</v>
      </c>
      <c r="Y178" s="245">
        <f>_xlfn.XLOOKUP(FMP_Ranking[[#This Row],[FMP ID]],RawData[FMP_ID],RawData[REMFRMACRE100])</f>
        <v>0</v>
      </c>
      <c r="Z178" s="255">
        <f>_xlfn.XLOOKUP(FMP_Ranking[[#This Row],[FMP ID]],RawData[FMP_ID],RawData[COSTSTRUCT])</f>
        <v>207614.578125</v>
      </c>
      <c r="AA178">
        <f>_xlfn.XLOOKUP(FMP_Ranking[[#This Row],[FMP ID]],RawData[FMP_ID],RawData[NATURE])</f>
        <v>0</v>
      </c>
      <c r="AB178" s="250">
        <f>_xlfn.XLOOKUP(FMP_Ranking[[#This Row],[FMP ID]],RawData[FMP_ID],RawData[BC_RATIO])</f>
        <v>1.0900000333786011</v>
      </c>
      <c r="AC178">
        <f>IF(FMP_Ranking[[#This Row],[BCA Raw]]&gt;1,1,0)</f>
        <v>1</v>
      </c>
      <c r="AD178" s="250" t="str">
        <f>_xlfn.XLOOKUP(FMP_Ranking[[#This Row],[FMP ID]],RawData[FMP_ID],RawData[WATER_SUP])</f>
        <v>No</v>
      </c>
      <c r="AE178" s="257">
        <f>IF(FMP_Ranking[[#This Row],[Water Supply Raw]]="Yes",1,0)</f>
        <v>0</v>
      </c>
      <c r="AF178">
        <f>_xlfn.XLOOKUP(FMP_Ranking[[#This Row],[FMP ID]],RawData[FMP_ID],RawData[Average Flood Depth (100yr)])</f>
        <v>0</v>
      </c>
      <c r="AG178" s="346" t="str">
        <f>_xlfn.XLOOKUP(FMP_Ranking[[#This Row],[FMP ID]],RawData[FMP_ID],RawData[PREPROJLOS])</f>
        <v>Unknown</v>
      </c>
      <c r="AH178">
        <f>_xlfn.XLOOKUP(FMP_Ranking[[#This Row],[FMP ID]],RawData[FMP_ID],RawData[Score 1])</f>
        <v>0</v>
      </c>
      <c r="AI178" s="250">
        <f>_xlfn.XLOOKUP(FMP_Ranking[[#This Row],[FMP ID]],RawData[FMP_ID],RawData[Community Population Served])</f>
        <v>0</v>
      </c>
      <c r="AJ178">
        <f>_xlfn.XLOOKUP(FMP_Ranking[[#This Row],[FMP ID]],RawData[FMP_ID],RawData[Flood Plain Population])</f>
        <v>0</v>
      </c>
      <c r="AK178" s="346">
        <f>_xlfn.XLOOKUP(FMP_Ranking[[#This Row],[FMP ID]],RawData[FMP_ID],RawData[Severity Ranking: Community Need (% Population)])</f>
        <v>0</v>
      </c>
      <c r="AL178" s="252">
        <f>_xlfn.XLOOKUP(FMP_Ranking[[#This Row],[FMP ID]],RawData[FMP_ID],RawData[Score 2])</f>
        <v>0</v>
      </c>
      <c r="AM178">
        <f>_xlfn.XLOOKUP(FMP_Ranking[[#This Row],[FMP ID]],RawData[FMP_ID],RawData['# of Structures Removed from 1% Annual Chance FP])</f>
        <v>0</v>
      </c>
      <c r="AN178">
        <f>_xlfn.XLOOKUP(FMP_Ranking[[#This Row],[FMP ID]],RawData[FMP_ID],RawData[Flood Risk Reduction])</f>
        <v>0</v>
      </c>
      <c r="AO178">
        <f>_xlfn.XLOOKUP(FMP_Ranking[[#This Row],[FMP ID]],RawData[FMP_ID],RawData[[Score 3 ]])</f>
        <v>0</v>
      </c>
      <c r="AP178" s="250">
        <f>_xlfn.XLOOKUP(FMP_Ranking[[#This Row],[FMP ID]],RawData[FMP_ID],RawData['# of Structures with Reduced 1% Annual Chance Flood Risk])</f>
        <v>0</v>
      </c>
      <c r="AQ178">
        <f>_xlfn.XLOOKUP(FMP_Ranking[[#This Row],[FMP ID]],RawData[FMP_ID],RawData[Pre-Project Damage $])</f>
        <v>0</v>
      </c>
      <c r="AR178">
        <f>_xlfn.XLOOKUP(FMP_Ranking[[#This Row],[FMP ID]],RawData[FMP_ID],RawData[Post-Project Damage $])</f>
        <v>0</v>
      </c>
      <c r="AS178">
        <f>_xlfn.XLOOKUP(FMP_Ranking[[#This Row],[FMP ID]],RawData[FMP_ID],RawData[Flood Damage Reduction])</f>
        <v>0</v>
      </c>
      <c r="AT178" s="252">
        <f>_xlfn.XLOOKUP(FMP_Ranking[[#This Row],[FMP ID]],RawData[FMP_ID],RawData[Score 4])</f>
        <v>0</v>
      </c>
      <c r="AU178">
        <f>_xlfn.XLOOKUP(FMP_Ranking[[#This Row],[FMP ID]],RawData[FMP_ID],RawData['# of Critical Faciliites Removed from 1% Annual Chance FP])</f>
        <v>0</v>
      </c>
      <c r="AV178">
        <f>_xlfn.XLOOKUP(FMP_Ranking[[#This Row],[FMP ID]],RawData[FMP_ID],RawData[Reduction in Critical Facilities Flood Risk])</f>
        <v>0</v>
      </c>
      <c r="AW178">
        <f>_xlfn.XLOOKUP(FMP_Ranking[[#This Row],[FMP ID]],RawData[FMP_ID],RawData[Score 5])</f>
        <v>0</v>
      </c>
      <c r="AX178" s="250">
        <f>_xlfn.XLOOKUP(FMP_Ranking[[#This Row],[FMP ID]],RawData[FMP_ID],RawData[Adjusted Injurt Risk (%)])</f>
        <v>0</v>
      </c>
      <c r="AY178">
        <f>_xlfn.XLOOKUP(FMP_Ranking[[#This Row],[FMP ID]],RawData[FMP_ID],RawData[Life and Safety Ranking (Injury/Loss of Life)2])</f>
        <v>0</v>
      </c>
      <c r="AZ178" s="252">
        <f>_xlfn.XLOOKUP(FMP_Ranking[[#This Row],[FMP ID]],RawData[FMP_ID],RawData[Score 6])</f>
        <v>0</v>
      </c>
      <c r="BA178">
        <f>_xlfn.XLOOKUP(FMP_Ranking[[#This Row],[FMP ID]],RawData[FMP_ID],RawData[Water Supply Benefit in Acre-Feet])</f>
        <v>0</v>
      </c>
      <c r="BB178">
        <f>_xlfn.XLOOKUP(FMP_Ranking[[#This Row],[FMP ID]],RawData[FMP_ID],RawData[SourceID])</f>
        <v>0</v>
      </c>
      <c r="BC178">
        <f>_xlfn.XLOOKUP(FMP_Ranking[[#This Row],[FMP ID]],RawData[FMP_ID],RawData[WMS_ID])</f>
        <v>0</v>
      </c>
      <c r="BD178">
        <f>_xlfn.XLOOKUP(FMP_Ranking[[#This Row],[FMP ID]],RawData[FMP_ID],RawData[Water Supply Yield Ranking])</f>
        <v>0</v>
      </c>
      <c r="BE178">
        <f>_xlfn.XLOOKUP(FMP_Ranking[[#This Row],[FMP ID]],RawData[FMP_ID],RawData[Score 7])</f>
        <v>0</v>
      </c>
      <c r="BF178" s="250">
        <f>_xlfn.XLOOKUP(FMP_Ranking[[#This Row],[FMP ID]],RawData[FMP_ID],RawData[SVI])</f>
        <v>0.88954001665115356</v>
      </c>
      <c r="BG178">
        <f>_xlfn.XLOOKUP(FMP_Ranking[[#This Row],[FMP ID]],RawData[FMP_ID],RawData[Social Vulnerability Ranking])</f>
        <v>0</v>
      </c>
      <c r="BH178" s="252">
        <f>_xlfn.XLOOKUP(FMP_Ranking[[#This Row],[FMP ID]],RawData[FMP_ID],RawData[Score 8])</f>
        <v>0</v>
      </c>
      <c r="BI178">
        <f>_xlfn.XLOOKUP(FMP_Ranking[[#This Row],[FMP ID]],RawData[FMP_ID],RawData[% Nature Based Solution by Cost])</f>
        <v>0</v>
      </c>
      <c r="BJ178">
        <f>_xlfn.XLOOKUP(FMP_Ranking[[#This Row],[FMP ID]],RawData[FMP_ID],RawData[Nature-Based Solutions Ranking])</f>
        <v>0</v>
      </c>
      <c r="BK178">
        <f>_xlfn.XLOOKUP(FMP_Ranking[[#This Row],[FMP ID]],RawData[FMP_ID],RawData[Score 9])</f>
        <v>0</v>
      </c>
      <c r="BL178" s="250">
        <f>_xlfn.XLOOKUP(FMP_Ranking[[#This Row],[FMP ID]],RawData[FMP_ID],RawData[Multiple Benefits Description])</f>
        <v>0</v>
      </c>
      <c r="BM178">
        <f>_xlfn.XLOOKUP(FMP_Ranking[[#This Row],[FMP ID]],RawData[FMP_ID],RawData[Multiple Benefit Ranking])</f>
        <v>0</v>
      </c>
      <c r="BN178" s="252">
        <f>_xlfn.XLOOKUP(FMP_Ranking[[#This Row],[FMP ID]],RawData[FMP_ID],RawData[Score 10])</f>
        <v>0</v>
      </c>
      <c r="BO178">
        <f>_xlfn.XLOOKUP(FMP_Ranking[[#This Row],[FMP ID]],RawData[FMP_ID],RawData[O&amp;M Cost (Annual)])</f>
        <v>0</v>
      </c>
      <c r="BP178">
        <f>_xlfn.XLOOKUP(FMP_Ranking[[#This Row],[FMP ID]],RawData[FMP_ID],RawData[Operations and Maintenance Ranking])</f>
        <v>0</v>
      </c>
      <c r="BQ178">
        <f>_xlfn.XLOOKUP(FMP_Ranking[[#This Row],[FMP ID]],RawData[FMP_ID],RawData[Score 11])</f>
        <v>0</v>
      </c>
      <c r="BR178" s="250">
        <f>_xlfn.XLOOKUP(FMP_Ranking[[#This Row],[FMP ID]],RawData[FMP_ID],RawData[Administrative, Regulatory and Other Obstacle Ranking])</f>
        <v>0</v>
      </c>
      <c r="BS178" s="252">
        <f>_xlfn.XLOOKUP(FMP_Ranking[[#This Row],[FMP ID]],RawData[FMP_ID],RawData[Score 12])</f>
        <v>0</v>
      </c>
      <c r="BT178">
        <f>_xlfn.XLOOKUP(FMP_Ranking[[#This Row],[FMP ID]],RawData[FMP_ID],RawData[Environmental Benefit Ranking])</f>
        <v>0</v>
      </c>
      <c r="BU178">
        <f>_xlfn.XLOOKUP(FMP_Ranking[[#This Row],[FMP ID]],RawData[FMP_ID],RawData[Score 13])</f>
        <v>0</v>
      </c>
      <c r="BV178" s="250">
        <f>_xlfn.XLOOKUP(FMP_Ranking[[#This Row],[FMP ID]],RawData[FMP_ID],RawData[Environmental Impact Ranking])</f>
        <v>0</v>
      </c>
      <c r="BW178" s="252">
        <f>_xlfn.XLOOKUP(FMP_Ranking[[#This Row],[FMP ID]],RawData[FMP_ID],RawData[Score 14])</f>
        <v>0</v>
      </c>
      <c r="BX178">
        <f>_xlfn.XLOOKUP(FMP_Ranking[[#This Row],[FMP ID]],RawData[FMP_ID],RawData[Traffic Count for LWC Project])</f>
        <v>0</v>
      </c>
      <c r="BY178">
        <f>_xlfn.XLOOKUP(FMP_Ranking[[#This Row],[FMP ID]],RawData[FMP_ID],RawData[Mobility Ranking])</f>
        <v>0</v>
      </c>
      <c r="BZ178">
        <f>_xlfn.XLOOKUP(FMP_Ranking[[#This Row],[FMP ID]],RawData[FMP_ID],RawData[Score 15])</f>
        <v>0</v>
      </c>
      <c r="CA178" s="250"/>
      <c r="CB17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4.3105966125233923</v>
      </c>
      <c r="CC178" s="263">
        <f>_xlfn.RANK.EQ(FMP_Ranking[[#This Row],[Weighted Score Based on Normalized Reported Factors]],FMP_Ranking[Weighted Score Based on Normalized Reported Factors],0)</f>
        <v>78</v>
      </c>
      <c r="CD17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7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78">
        <f>_xlfn.RANK.EQ(FMP_Ranking[[#This Row],[Project Details Weighted Score]],FMP_Ranking[Project Details Weighted Score],0)</f>
        <v>164</v>
      </c>
      <c r="CG178" s="262">
        <f>FMP_Ranking[[#This Row],[Project Details Weighted Score]]+FMP_Ranking[[#This Row],[Weighted Score Based on Normalized Reported Factors]]</f>
        <v>4.3105966125233923</v>
      </c>
      <c r="CH178" s="245">
        <f>_xlfn.RANK.EQ(FMP_Ranking[[#This Row],[Total Score]],FMP_Ranking[Total Score],0)</f>
        <v>172</v>
      </c>
      <c r="CI17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4.3105966125233923</v>
      </c>
      <c r="CJ178" s="239"/>
      <c r="CK178" s="239"/>
      <c r="CT178"/>
    </row>
    <row r="179" spans="1:98" ht="12" customHeight="1" x14ac:dyDescent="0.25">
      <c r="A179" t="s">
        <v>1953</v>
      </c>
      <c r="B179">
        <f>_xlfn.XLOOKUP(FMP_Ranking[[#This Row],[FMP ID]],RawData[FMP_ID],RawData[RFPG_NUM])</f>
        <v>14</v>
      </c>
      <c r="C179" t="str">
        <f>_xlfn.XLOOKUP(FMP_Ranking[[#This Row],[FMP ID]],RawData[FMP_ID],RawData[FMP_NAME])</f>
        <v>Develop and Implement Floodplain Ordinance to Regulate Development at Hudspeth County</v>
      </c>
      <c r="D179" t="str">
        <f>_xlfn.XLOOKUP(FMP_Ranking[[#This Row],[FMP ID]],RawData[FMP_ID],RawData[FMP_DESCR])</f>
        <v>Coordinate with Hudspeth County Commissioners, Road &amp; Bridge Departments, Safety &amp; Inspection Departments, &amp; County Attorney to draft a floodplain ordinance (or modify existing subdivision ordinance) to regulate development standards in Hudspeth County.</v>
      </c>
      <c r="E179" s="247">
        <f>_xlfn.XLOOKUP(FMP_Ranking[[#This Row],[FMP ID]],RawData[FMP_ID],RawData[FMP_COST])</f>
        <v>50000</v>
      </c>
      <c r="F179" s="344" t="str">
        <f>_xlfn.XLOOKUP(FMP_Ranking[[#This Row],[FMP ID]],RawData[FMP_ID],RawData[EMER_NEED])</f>
        <v>No</v>
      </c>
      <c r="G179" s="252">
        <f>IF(FMP_Ranking[[#This Row],[Emergency Need Raw]]="Yes",10,0)</f>
        <v>0</v>
      </c>
      <c r="H179" s="245">
        <f>_xlfn.XLOOKUP(FMP_Ranking[[#This Row],[FMP ID]],RawData[FMP_ID],RawData[STRUCT_100])</f>
        <v>823</v>
      </c>
      <c r="I179" s="245">
        <f>_xlfn.XLOOKUP(FMP_Ranking[[#This Row],[FMP ID]],RawData[FMP_ID],RawData[RES_STRUCT100])</f>
        <v>44</v>
      </c>
      <c r="J179">
        <f>_xlfn.XLOOKUP(FMP_Ranking[[#This Row],[FMP ID]],RawData[FMP_ID],RawData[POP100])</f>
        <v>1629</v>
      </c>
      <c r="K179" s="245">
        <f>_xlfn.XLOOKUP(FMP_Ranking[[#This Row],[FMP ID]],RawData[FMP_ID],RawData[CRITFAC100])</f>
        <v>2</v>
      </c>
      <c r="L179">
        <f>_xlfn.XLOOKUP(FMP_Ranking[[#This Row],[FMP ID]],RawData[FMP_ID],RawData[LWC])</f>
        <v>70</v>
      </c>
      <c r="M179" s="245">
        <f>_xlfn.XLOOKUP(FMP_Ranking[[#This Row],[FMP ID]],RawData[FMP_ID],RawData[ROADCLS])</f>
        <v>489</v>
      </c>
      <c r="N179">
        <f>_xlfn.XLOOKUP(FMP_Ranking[[#This Row],[FMP ID]],RawData[FMP_ID],RawData[ROAD_MILES100])</f>
        <v>288</v>
      </c>
      <c r="O179" s="245">
        <f>_xlfn.XLOOKUP(FMP_Ranking[[#This Row],[FMP ID]],RawData[FMP_ID],RawData[FARMACRE100])</f>
        <v>246</v>
      </c>
      <c r="P179">
        <f>_xlfn.XLOOKUP(FMP_Ranking[[#This Row],[FMP ID]],RawData[FMP_ID],RawData[REDSTRUCT100])</f>
        <v>44</v>
      </c>
      <c r="Q179" s="245">
        <f>_xlfn.XLOOKUP(FMP_Ranking[[#This Row],[FMP ID]],RawData[FMP_ID],RawData[REMSTRC100])</f>
        <v>0</v>
      </c>
      <c r="R179" s="258">
        <f>IF(FMP_Ranking[[#This Row],[Structures 100 Raw]]=0,0,(IF(FMP_Ranking[[#This Row],[Removed Structures 100 Raw]]&gt;FMP_Ranking[[#This Row],[Structures 100 Raw]],100,FMP_Ranking[[#This Row],[Removed Structures 100 Raw]]/FMP_Ranking[[#This Row],[Structures 100 Raw]]*100)))</f>
        <v>0</v>
      </c>
      <c r="S179" s="245">
        <f>_xlfn.XLOOKUP(FMP_Ranking[[#This Row],[FMP ID]],RawData[FMP_ID],RawData[REMRESSTRC100])</f>
        <v>0</v>
      </c>
      <c r="T179" s="245">
        <f>_xlfn.XLOOKUP(FMP_Ranking[[#This Row],[FMP ID]],RawData[FMP_ID],RawData[REMPOP100])</f>
        <v>0</v>
      </c>
      <c r="U179">
        <f>_xlfn.XLOOKUP(FMP_Ranking[[#This Row],[FMP ID]],RawData[FMP_ID],RawData[REMCRITFAC100])</f>
        <v>0</v>
      </c>
      <c r="V179" s="245">
        <f>_xlfn.XLOOKUP(FMP_Ranking[[#This Row],[FMP ID]],RawData[FMP_ID],RawData[REMLWC100])</f>
        <v>0</v>
      </c>
      <c r="W179" s="245">
        <f>_xlfn.XLOOKUP(FMP_Ranking[[#This Row],[FMP ID]],RawData[FMP_ID],RawData[REMROADCLS])</f>
        <v>0</v>
      </c>
      <c r="X179">
        <f>_xlfn.XLOOKUP(FMP_Ranking[[#This Row],[FMP ID]],RawData[FMP_ID],RawData[REMRDLEN100])</f>
        <v>0</v>
      </c>
      <c r="Y179" s="245">
        <f>_xlfn.XLOOKUP(FMP_Ranking[[#This Row],[FMP ID]],RawData[FMP_ID],RawData[REMFRMACRE100])</f>
        <v>0</v>
      </c>
      <c r="Z179" s="255">
        <f>_xlfn.XLOOKUP(FMP_Ranking[[#This Row],[FMP ID]],RawData[FMP_ID],RawData[COSTSTRUCT])</f>
        <v>0</v>
      </c>
      <c r="AA179">
        <f>_xlfn.XLOOKUP(FMP_Ranking[[#This Row],[FMP ID]],RawData[FMP_ID],RawData[NATURE])</f>
        <v>0</v>
      </c>
      <c r="AB179" s="250">
        <f>_xlfn.XLOOKUP(FMP_Ranking[[#This Row],[FMP ID]],RawData[FMP_ID],RawData[BC_RATIO])</f>
        <v>0</v>
      </c>
      <c r="AC179">
        <f>IF(FMP_Ranking[[#This Row],[BCA Raw]]&gt;1,1,0)</f>
        <v>0</v>
      </c>
      <c r="AD179" s="250" t="str">
        <f>_xlfn.XLOOKUP(FMP_Ranking[[#This Row],[FMP ID]],RawData[FMP_ID],RawData[WATER_SUP])</f>
        <v>No</v>
      </c>
      <c r="AE179" s="257">
        <f>IF(FMP_Ranking[[#This Row],[Water Supply Raw]]="Yes",1,0)</f>
        <v>0</v>
      </c>
      <c r="AF179">
        <f>_xlfn.XLOOKUP(FMP_Ranking[[#This Row],[FMP ID]],RawData[FMP_ID],RawData[Average Flood Depth (100yr)])</f>
        <v>0.4699999988079071</v>
      </c>
      <c r="AG179" s="346" t="str">
        <f>_xlfn.XLOOKUP(FMP_Ranking[[#This Row],[FMP ID]],RawData[FMP_ID],RawData[PREPROJLOS])</f>
        <v>Unknown</v>
      </c>
      <c r="AH179">
        <f>_xlfn.XLOOKUP(FMP_Ranking[[#This Row],[FMP ID]],RawData[FMP_ID],RawData[Score 1])</f>
        <v>0</v>
      </c>
      <c r="AI179" s="250">
        <f>_xlfn.XLOOKUP(FMP_Ranking[[#This Row],[FMP ID]],RawData[FMP_ID],RawData[Community Population Served])</f>
        <v>3913</v>
      </c>
      <c r="AJ179">
        <f>_xlfn.XLOOKUP(FMP_Ranking[[#This Row],[FMP ID]],RawData[FMP_ID],RawData[Flood Plain Population])</f>
        <v>1629</v>
      </c>
      <c r="AK179" s="346">
        <f>_xlfn.XLOOKUP(FMP_Ranking[[#This Row],[FMP ID]],RawData[FMP_ID],RawData[Severity Ranking: Community Need (% Population)])</f>
        <v>0</v>
      </c>
      <c r="AL179" s="252">
        <f>_xlfn.XLOOKUP(FMP_Ranking[[#This Row],[FMP ID]],RawData[FMP_ID],RawData[Score 2])</f>
        <v>0</v>
      </c>
      <c r="AM179">
        <f>_xlfn.XLOOKUP(FMP_Ranking[[#This Row],[FMP ID]],RawData[FMP_ID],RawData['# of Structures Removed from 1% Annual Chance FP])</f>
        <v>0</v>
      </c>
      <c r="AN179">
        <f>_xlfn.XLOOKUP(FMP_Ranking[[#This Row],[FMP ID]],RawData[FMP_ID],RawData[Flood Risk Reduction])</f>
        <v>0</v>
      </c>
      <c r="AO179">
        <f>_xlfn.XLOOKUP(FMP_Ranking[[#This Row],[FMP ID]],RawData[FMP_ID],RawData[[Score 3 ]])</f>
        <v>0</v>
      </c>
      <c r="AP179" s="250">
        <f>_xlfn.XLOOKUP(FMP_Ranking[[#This Row],[FMP ID]],RawData[FMP_ID],RawData['# of Structures with Reduced 1% Annual Chance Flood Risk])</f>
        <v>0</v>
      </c>
      <c r="AQ179">
        <f>_xlfn.XLOOKUP(FMP_Ranking[[#This Row],[FMP ID]],RawData[FMP_ID],RawData[Pre-Project Damage $])</f>
        <v>0</v>
      </c>
      <c r="AR179">
        <f>_xlfn.XLOOKUP(FMP_Ranking[[#This Row],[FMP ID]],RawData[FMP_ID],RawData[Post-Project Damage $])</f>
        <v>0</v>
      </c>
      <c r="AS179">
        <f>_xlfn.XLOOKUP(FMP_Ranking[[#This Row],[FMP ID]],RawData[FMP_ID],RawData[Flood Damage Reduction])</f>
        <v>0</v>
      </c>
      <c r="AT179" s="252">
        <f>_xlfn.XLOOKUP(FMP_Ranking[[#This Row],[FMP ID]],RawData[FMP_ID],RawData[Score 4])</f>
        <v>0</v>
      </c>
      <c r="AU179">
        <f>_xlfn.XLOOKUP(FMP_Ranking[[#This Row],[FMP ID]],RawData[FMP_ID],RawData['# of Critical Faciliites Removed from 1% Annual Chance FP])</f>
        <v>0</v>
      </c>
      <c r="AV179">
        <f>_xlfn.XLOOKUP(FMP_Ranking[[#This Row],[FMP ID]],RawData[FMP_ID],RawData[Reduction in Critical Facilities Flood Risk])</f>
        <v>0</v>
      </c>
      <c r="AW179">
        <f>_xlfn.XLOOKUP(FMP_Ranking[[#This Row],[FMP ID]],RawData[FMP_ID],RawData[Score 5])</f>
        <v>0</v>
      </c>
      <c r="AX179" s="250">
        <f>_xlfn.XLOOKUP(FMP_Ranking[[#This Row],[FMP ID]],RawData[FMP_ID],RawData[Adjusted Injurt Risk (%)])</f>
        <v>0</v>
      </c>
      <c r="AY179">
        <f>_xlfn.XLOOKUP(FMP_Ranking[[#This Row],[FMP ID]],RawData[FMP_ID],RawData[Life and Safety Ranking (Injury/Loss of Life)2])</f>
        <v>0</v>
      </c>
      <c r="AZ179" s="252">
        <f>_xlfn.XLOOKUP(FMP_Ranking[[#This Row],[FMP ID]],RawData[FMP_ID],RawData[Score 6])</f>
        <v>0</v>
      </c>
      <c r="BA179">
        <f>_xlfn.XLOOKUP(FMP_Ranking[[#This Row],[FMP ID]],RawData[FMP_ID],RawData[Water Supply Benefit in Acre-Feet])</f>
        <v>0</v>
      </c>
      <c r="BB179">
        <f>_xlfn.XLOOKUP(FMP_Ranking[[#This Row],[FMP ID]],RawData[FMP_ID],RawData[SourceID])</f>
        <v>0</v>
      </c>
      <c r="BC179">
        <f>_xlfn.XLOOKUP(FMP_Ranking[[#This Row],[FMP ID]],RawData[FMP_ID],RawData[WMS_ID])</f>
        <v>0</v>
      </c>
      <c r="BD179" t="str">
        <f>_xlfn.XLOOKUP(FMP_Ranking[[#This Row],[FMP ID]],RawData[FMP_ID],RawData[Water Supply Yield Ranking])</f>
        <v>No impact on water supply</v>
      </c>
      <c r="BE179">
        <f>_xlfn.XLOOKUP(FMP_Ranking[[#This Row],[FMP ID]],RawData[FMP_ID],RawData[Score 7])</f>
        <v>0</v>
      </c>
      <c r="BF179" s="250">
        <f>_xlfn.XLOOKUP(FMP_Ranking[[#This Row],[FMP ID]],RawData[FMP_ID],RawData[SVI])</f>
        <v>0.56000000238418579</v>
      </c>
      <c r="BG179" t="str">
        <f>_xlfn.XLOOKUP(FMP_Ranking[[#This Row],[FMP ID]],RawData[FMP_ID],RawData[Social Vulnerability Ranking])</f>
        <v>SVI between 0.5-0.75 (moderate to high vulnerability)</v>
      </c>
      <c r="BH179" s="252">
        <f>_xlfn.XLOOKUP(FMP_Ranking[[#This Row],[FMP ID]],RawData[FMP_ID],RawData[Score 8])</f>
        <v>7</v>
      </c>
      <c r="BI179">
        <f>_xlfn.XLOOKUP(FMP_Ranking[[#This Row],[FMP ID]],RawData[FMP_ID],RawData[% Nature Based Solution by Cost])</f>
        <v>0</v>
      </c>
      <c r="BJ179">
        <f>_xlfn.XLOOKUP(FMP_Ranking[[#This Row],[FMP ID]],RawData[FMP_ID],RawData[Nature-Based Solutions Ranking])</f>
        <v>0</v>
      </c>
      <c r="BK179">
        <f>_xlfn.XLOOKUP(FMP_Ranking[[#This Row],[FMP ID]],RawData[FMP_ID],RawData[Score 9])</f>
        <v>0</v>
      </c>
      <c r="BL179" s="250">
        <f>_xlfn.XLOOKUP(FMP_Ranking[[#This Row],[FMP ID]],RawData[FMP_ID],RawData[Multiple Benefits Description])</f>
        <v>0</v>
      </c>
      <c r="BM179" t="str">
        <f>_xlfn.XLOOKUP(FMP_Ranking[[#This Row],[FMP ID]],RawData[FMP_ID],RawData[Multiple Benefit Ranking])</f>
        <v>Not applicable, non-structural FMP (regulatory)</v>
      </c>
      <c r="BN179" s="252">
        <f>_xlfn.XLOOKUP(FMP_Ranking[[#This Row],[FMP ID]],RawData[FMP_ID],RawData[Score 10])</f>
        <v>0</v>
      </c>
      <c r="BO179">
        <f>_xlfn.XLOOKUP(FMP_Ranking[[#This Row],[FMP ID]],RawData[FMP_ID],RawData[O&amp;M Cost (Annual)])</f>
        <v>0</v>
      </c>
      <c r="BP179" t="str">
        <f>_xlfn.XLOOKUP(FMP_Ranking[[#This Row],[FMP ID]],RawData[FMP_ID],RawData[Operations and Maintenance Ranking])</f>
        <v xml:space="preserve">Project will require ongoing operation and maintenance outside of the owner’s regular maintenance practices; long-term O&amp;M 
requirements are undefined; and/or high annual O&amp;M cost &gt; 1% of project (high); </v>
      </c>
      <c r="BQ179">
        <f>_xlfn.XLOOKUP(FMP_Ranking[[#This Row],[FMP ID]],RawData[FMP_ID],RawData[Score 11])</f>
        <v>4</v>
      </c>
      <c r="BR179" s="250">
        <f>_xlfn.XLOOKUP(FMP_Ranking[[#This Row],[FMP ID]],RawData[FMP_ID],RawData[Administrative, Regulatory and Other Obstacle Ranking])</f>
        <v>0</v>
      </c>
      <c r="BS179" s="252">
        <f>_xlfn.XLOOKUP(FMP_Ranking[[#This Row],[FMP ID]],RawData[FMP_ID],RawData[Score 12])</f>
        <v>0</v>
      </c>
      <c r="BT179" t="str">
        <f>_xlfn.XLOOKUP(FMP_Ranking[[#This Row],[FMP ID]],RawData[FMP_ID],RawData[Environmental Benefit Ranking])</f>
        <v xml:space="preserve">Project will deliver a moderate level of environmental benefits (benefits in 2-3 categories) </v>
      </c>
      <c r="BU179">
        <f>_xlfn.XLOOKUP(FMP_Ranking[[#This Row],[FMP ID]],RawData[FMP_ID],RawData[Score 13])</f>
        <v>6</v>
      </c>
      <c r="BV179" s="250" t="str">
        <f>_xlfn.XLOOKUP(FMP_Ranking[[#This Row],[FMP ID]],RawData[FMP_ID],RawData[Environmental Impact Ranking])</f>
        <v xml:space="preserve">Project has no adverse environmental impacts </v>
      </c>
      <c r="BW179" s="252">
        <f>_xlfn.XLOOKUP(FMP_Ranking[[#This Row],[FMP ID]],RawData[FMP_ID],RawData[Score 14])</f>
        <v>10</v>
      </c>
      <c r="BX179">
        <f>_xlfn.XLOOKUP(FMP_Ranking[[#This Row],[FMP ID]],RawData[FMP_ID],RawData[Traffic Count for LWC Project])</f>
        <v>0</v>
      </c>
      <c r="BY179">
        <f>_xlfn.XLOOKUP(FMP_Ranking[[#This Row],[FMP ID]],RawData[FMP_ID],RawData[Mobility Ranking])</f>
        <v>0</v>
      </c>
      <c r="BZ179">
        <f>_xlfn.XLOOKUP(FMP_Ranking[[#This Row],[FMP ID]],RawData[FMP_ID],RawData[Score 15])</f>
        <v>0</v>
      </c>
      <c r="CA179" s="250"/>
      <c r="CB17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4.5595854922279799E-2</v>
      </c>
      <c r="CC179" s="263">
        <f>_xlfn.RANK.EQ(FMP_Ranking[[#This Row],[Weighted Score Based on Normalized Reported Factors]],FMP_Ranking[Weighted Score Based on Normalized Reported Factors],0)</f>
        <v>157</v>
      </c>
      <c r="CD17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27</v>
      </c>
      <c r="CE17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4.25</v>
      </c>
      <c r="CF179">
        <f>_xlfn.RANK.EQ(FMP_Ranking[[#This Row],[Project Details Weighted Score]],FMP_Ranking[Project Details Weighted Score],0)</f>
        <v>148</v>
      </c>
      <c r="CG179" s="262">
        <f>FMP_Ranking[[#This Row],[Project Details Weighted Score]]+FMP_Ranking[[#This Row],[Weighted Score Based on Normalized Reported Factors]]</f>
        <v>4.2955958549222801</v>
      </c>
      <c r="CH179" s="245">
        <f>_xlfn.RANK.EQ(FMP_Ranking[[#This Row],[Total Score]],FMP_Ranking[Total Score],0)</f>
        <v>173</v>
      </c>
      <c r="CI17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4.5595854922279799E-2</v>
      </c>
      <c r="CJ179" s="239"/>
      <c r="CK179" s="239"/>
      <c r="CT179"/>
    </row>
    <row r="180" spans="1:98" ht="12" customHeight="1" x14ac:dyDescent="0.25">
      <c r="A180" t="s">
        <v>1367</v>
      </c>
      <c r="B180">
        <f>_xlfn.XLOOKUP(FMP_Ranking[[#This Row],[FMP ID]],RawData[FMP_ID],RawData[RFPG_NUM])</f>
        <v>10</v>
      </c>
      <c r="C180" t="str">
        <f>_xlfn.XLOOKUP(FMP_Ranking[[#This Row],[FMP ID]],RawData[FMP_ID],RawData[FMP_NAME])</f>
        <v>Lady Bird Golf Course Low Water Crossing - Flood Warning System</v>
      </c>
      <c r="D180" t="str">
        <f>_xlfn.XLOOKUP(FMP_Ranking[[#This Row],[FMP ID]],RawData[FMP_ID],RawData[FMP_DESCR])</f>
        <v>Install FEWS with automatic gates &amp; flashers</v>
      </c>
      <c r="E180" s="247">
        <f>_xlfn.XLOOKUP(FMP_Ranking[[#This Row],[FMP ID]],RawData[FMP_ID],RawData[FMP_COST])</f>
        <v>28000</v>
      </c>
      <c r="F180" s="344" t="str">
        <f>_xlfn.XLOOKUP(FMP_Ranking[[#This Row],[FMP ID]],RawData[FMP_ID],RawData[EMER_NEED])</f>
        <v>No</v>
      </c>
      <c r="G180" s="252">
        <f>IF(FMP_Ranking[[#This Row],[Emergency Need Raw]]="Yes",10,0)</f>
        <v>0</v>
      </c>
      <c r="H180" s="245">
        <f>_xlfn.XLOOKUP(FMP_Ranking[[#This Row],[FMP ID]],RawData[FMP_ID],RawData[STRUCT_100])</f>
        <v>0</v>
      </c>
      <c r="I180" s="245">
        <f>_xlfn.XLOOKUP(FMP_Ranking[[#This Row],[FMP ID]],RawData[FMP_ID],RawData[RES_STRUCT100])</f>
        <v>0</v>
      </c>
      <c r="J180">
        <f>_xlfn.XLOOKUP(FMP_Ranking[[#This Row],[FMP ID]],RawData[FMP_ID],RawData[POP100])</f>
        <v>0</v>
      </c>
      <c r="K180" s="245">
        <f>_xlfn.XLOOKUP(FMP_Ranking[[#This Row],[FMP ID]],RawData[FMP_ID],RawData[CRITFAC100])</f>
        <v>0</v>
      </c>
      <c r="L180">
        <f>_xlfn.XLOOKUP(FMP_Ranking[[#This Row],[FMP ID]],RawData[FMP_ID],RawData[LWC])</f>
        <v>1</v>
      </c>
      <c r="M180" s="245">
        <f>_xlfn.XLOOKUP(FMP_Ranking[[#This Row],[FMP ID]],RawData[FMP_ID],RawData[ROADCLS])</f>
        <v>0</v>
      </c>
      <c r="N180">
        <f>_xlfn.XLOOKUP(FMP_Ranking[[#This Row],[FMP ID]],RawData[FMP_ID],RawData[ROAD_MILES100])</f>
        <v>0</v>
      </c>
      <c r="O180" s="245">
        <f>_xlfn.XLOOKUP(FMP_Ranking[[#This Row],[FMP ID]],RawData[FMP_ID],RawData[FARMACRE100])</f>
        <v>0.1241884380578995</v>
      </c>
      <c r="P180">
        <f>_xlfn.XLOOKUP(FMP_Ranking[[#This Row],[FMP ID]],RawData[FMP_ID],RawData[REDSTRUCT100])</f>
        <v>0</v>
      </c>
      <c r="Q180" s="245">
        <f>_xlfn.XLOOKUP(FMP_Ranking[[#This Row],[FMP ID]],RawData[FMP_ID],RawData[REMSTRC100])</f>
        <v>0</v>
      </c>
      <c r="R180" s="258">
        <f>IF(FMP_Ranking[[#This Row],[Structures 100 Raw]]=0,0,(IF(FMP_Ranking[[#This Row],[Removed Structures 100 Raw]]&gt;FMP_Ranking[[#This Row],[Structures 100 Raw]],100,FMP_Ranking[[#This Row],[Removed Structures 100 Raw]]/FMP_Ranking[[#This Row],[Structures 100 Raw]]*100)))</f>
        <v>0</v>
      </c>
      <c r="S180" s="245">
        <f>_xlfn.XLOOKUP(FMP_Ranking[[#This Row],[FMP ID]],RawData[FMP_ID],RawData[REMRESSTRC100])</f>
        <v>0</v>
      </c>
      <c r="T180" s="245">
        <f>_xlfn.XLOOKUP(FMP_Ranking[[#This Row],[FMP ID]],RawData[FMP_ID],RawData[REMPOP100])</f>
        <v>0</v>
      </c>
      <c r="U180">
        <f>_xlfn.XLOOKUP(FMP_Ranking[[#This Row],[FMP ID]],RawData[FMP_ID],RawData[REMCRITFAC100])</f>
        <v>0</v>
      </c>
      <c r="V180" s="245">
        <f>_xlfn.XLOOKUP(FMP_Ranking[[#This Row],[FMP ID]],RawData[FMP_ID],RawData[REMLWC100])</f>
        <v>0</v>
      </c>
      <c r="W180" s="245">
        <f>_xlfn.XLOOKUP(FMP_Ranking[[#This Row],[FMP ID]],RawData[FMP_ID],RawData[REMROADCLS])</f>
        <v>0</v>
      </c>
      <c r="X180">
        <f>_xlfn.XLOOKUP(FMP_Ranking[[#This Row],[FMP ID]],RawData[FMP_ID],RawData[REMRDLEN100])</f>
        <v>0</v>
      </c>
      <c r="Y180" s="245">
        <f>_xlfn.XLOOKUP(FMP_Ranking[[#This Row],[FMP ID]],RawData[FMP_ID],RawData[REMFRMACRE100])</f>
        <v>0</v>
      </c>
      <c r="Z180" s="255">
        <f>_xlfn.XLOOKUP(FMP_Ranking[[#This Row],[FMP ID]],RawData[FMP_ID],RawData[COSTSTRUCT])</f>
        <v>0</v>
      </c>
      <c r="AA180">
        <f>_xlfn.XLOOKUP(FMP_Ranking[[#This Row],[FMP ID]],RawData[FMP_ID],RawData[NATURE])</f>
        <v>0</v>
      </c>
      <c r="AB180" s="250">
        <f>_xlfn.XLOOKUP(FMP_Ranking[[#This Row],[FMP ID]],RawData[FMP_ID],RawData[BC_RATIO])</f>
        <v>0</v>
      </c>
      <c r="AC180">
        <f>IF(FMP_Ranking[[#This Row],[BCA Raw]]&gt;1,1,0)</f>
        <v>0</v>
      </c>
      <c r="AD180" s="250" t="str">
        <f>_xlfn.XLOOKUP(FMP_Ranking[[#This Row],[FMP ID]],RawData[FMP_ID],RawData[WATER_SUP])</f>
        <v>No</v>
      </c>
      <c r="AE180" s="257">
        <f>IF(FMP_Ranking[[#This Row],[Water Supply Raw]]="Yes",1,0)</f>
        <v>0</v>
      </c>
      <c r="AF180">
        <f>_xlfn.XLOOKUP(FMP_Ranking[[#This Row],[FMP ID]],RawData[FMP_ID],RawData[Average Flood Depth (100yr)])</f>
        <v>0.5</v>
      </c>
      <c r="AG180" s="346" t="str">
        <f>_xlfn.XLOOKUP(FMP_Ranking[[#This Row],[FMP ID]],RawData[FMP_ID],RawData[PREPROJLOS])</f>
        <v>N/A</v>
      </c>
      <c r="AH180">
        <f>_xlfn.XLOOKUP(FMP_Ranking[[#This Row],[FMP ID]],RawData[FMP_ID],RawData[Score 1])</f>
        <v>2</v>
      </c>
      <c r="AI180" s="250">
        <f>_xlfn.XLOOKUP(FMP_Ranking[[#This Row],[FMP ID]],RawData[FMP_ID],RawData[Community Population Served])</f>
        <v>11072</v>
      </c>
      <c r="AJ180">
        <f>_xlfn.XLOOKUP(FMP_Ranking[[#This Row],[FMP ID]],RawData[FMP_ID],RawData[Flood Plain Population])</f>
        <v>0</v>
      </c>
      <c r="AK180" s="346" t="str">
        <f>_xlfn.XLOOKUP(FMP_Ranking[[#This Row],[FMP ID]],RawData[FMP_ID],RawData[Severity Ranking: Community Need (% Population)])</f>
        <v>&lt;25% of project community affected</v>
      </c>
      <c r="AL180" s="252">
        <f>_xlfn.XLOOKUP(FMP_Ranking[[#This Row],[FMP ID]],RawData[FMP_ID],RawData[Score 2])</f>
        <v>1</v>
      </c>
      <c r="AM180">
        <f>_xlfn.XLOOKUP(FMP_Ranking[[#This Row],[FMP ID]],RawData[FMP_ID],RawData['# of Structures Removed from 1% Annual Chance FP])</f>
        <v>0</v>
      </c>
      <c r="AN180" t="str">
        <f>_xlfn.XLOOKUP(FMP_Ranking[[#This Row],[FMP ID]],RawData[FMP_ID],RawData[Flood Risk Reduction])</f>
        <v>Reduced risk to 0 structures in floodplain</v>
      </c>
      <c r="AO180">
        <v>7</v>
      </c>
      <c r="AP180" s="250">
        <f>_xlfn.XLOOKUP(FMP_Ranking[[#This Row],[FMP ID]],RawData[FMP_ID],RawData['# of Structures with Reduced 1% Annual Chance Flood Risk])</f>
        <v>0</v>
      </c>
      <c r="AQ180">
        <f>_xlfn.XLOOKUP(FMP_Ranking[[#This Row],[FMP ID]],RawData[FMP_ID],RawData[Pre-Project Damage $])</f>
        <v>0</v>
      </c>
      <c r="AR180">
        <f>_xlfn.XLOOKUP(FMP_Ranking[[#This Row],[FMP ID]],RawData[FMP_ID],RawData[Post-Project Damage $])</f>
        <v>0</v>
      </c>
      <c r="AS180" t="str">
        <f>_xlfn.XLOOKUP(FMP_Ranking[[#This Row],[FMP ID]],RawData[FMP_ID],RawData[Flood Damage Reduction])</f>
        <v>Flood damage reduction &lt; 25%</v>
      </c>
      <c r="AT180" s="252">
        <v>8</v>
      </c>
      <c r="AU180">
        <f>_xlfn.XLOOKUP(FMP_Ranking[[#This Row],[FMP ID]],RawData[FMP_ID],RawData['# of Critical Faciliites Removed from 1% Annual Chance FP])</f>
        <v>0</v>
      </c>
      <c r="AV180" t="str">
        <f>_xlfn.XLOOKUP(FMP_Ranking[[#This Row],[FMP ID]],RawData[FMP_ID],RawData[Reduction in Critical Facilities Flood Risk])</f>
        <v>Reduced risk for 0 structures in floodplain</v>
      </c>
      <c r="AW180">
        <v>4</v>
      </c>
      <c r="AX180" s="250">
        <f>_xlfn.XLOOKUP(FMP_Ranking[[#This Row],[FMP ID]],RawData[FMP_ID],RawData[Adjusted Injurt Risk (%)])</f>
        <v>0</v>
      </c>
      <c r="AY180" t="str">
        <f>_xlfn.XLOOKUP(FMP_Ranking[[#This Row],[FMP ID]],RawData[FMP_ID],RawData[Life and Safety Ranking (Injury/Loss of Life)2])</f>
        <v>Life/injury risk percentage &lt;20%</v>
      </c>
      <c r="AZ180" s="252">
        <v>0</v>
      </c>
      <c r="BA180">
        <f>_xlfn.XLOOKUP(FMP_Ranking[[#This Row],[FMP ID]],RawData[FMP_ID],RawData[Water Supply Benefit in Acre-Feet])</f>
        <v>0</v>
      </c>
      <c r="BB180" t="str">
        <f>_xlfn.XLOOKUP(FMP_Ranking[[#This Row],[FMP ID]],RawData[FMP_ID],RawData[SourceID])</f>
        <v>N/A</v>
      </c>
      <c r="BC180" t="str">
        <f>_xlfn.XLOOKUP(FMP_Ranking[[#This Row],[FMP ID]],RawData[FMP_ID],RawData[WMS_ID])</f>
        <v>N/A</v>
      </c>
      <c r="BD180" t="str">
        <f>_xlfn.XLOOKUP(FMP_Ranking[[#This Row],[FMP ID]],RawData[FMP_ID],RawData[Water Supply Yield Ranking])</f>
        <v>No impact on water supply</v>
      </c>
      <c r="BE180">
        <v>0</v>
      </c>
      <c r="BF180" s="250">
        <f>_xlfn.XLOOKUP(FMP_Ranking[[#This Row],[FMP ID]],RawData[FMP_ID],RawData[SVI])</f>
        <v>0.64069998264312744</v>
      </c>
      <c r="BG180" t="str">
        <f>_xlfn.XLOOKUP(FMP_Ranking[[#This Row],[FMP ID]],RawData[FMP_ID],RawData[Social Vulnerability Ranking])</f>
        <v>SVI between 0.5-0.75 (moderate to high vulnerability)</v>
      </c>
      <c r="BH180" s="252">
        <v>4</v>
      </c>
      <c r="BI180">
        <f>_xlfn.XLOOKUP(FMP_Ranking[[#This Row],[FMP ID]],RawData[FMP_ID],RawData[% Nature Based Solution by Cost])</f>
        <v>0</v>
      </c>
      <c r="BJ180" t="str">
        <f>_xlfn.XLOOKUP(FMP_Ranking[[#This Row],[FMP ID]],RawData[FMP_ID],RawData[Nature-Based Solutions Ranking])</f>
        <v>&lt;25% of the project cost is nature-based</v>
      </c>
      <c r="BK180">
        <v>1</v>
      </c>
      <c r="BL180" s="250" t="str">
        <f>_xlfn.XLOOKUP(FMP_Ranking[[#This Row],[FMP ID]],RawData[FMP_ID],RawData[Multiple Benefits Description])</f>
        <v>Early warning about flooding</v>
      </c>
      <c r="BM180" t="str">
        <f>_xlfn.XLOOKUP(FMP_Ranking[[#This Row],[FMP ID]],RawData[FMP_ID],RawData[Multiple Benefit Ranking])</f>
        <v>Project delivers benefits in only 1 wider benefit category</v>
      </c>
      <c r="BN180" s="252">
        <v>1</v>
      </c>
      <c r="BO180">
        <f>_xlfn.XLOOKUP(FMP_Ranking[[#This Row],[FMP ID]],RawData[FMP_ID],RawData[O&amp;M Cost (Annual)])</f>
        <v>2500</v>
      </c>
      <c r="BP180" t="str">
        <f>_xlfn.XLOOKUP(FMP_Ranking[[#This Row],[FMP ID]],RawData[FMP_ID],RawData[Operations and Maintenance Ranking])</f>
        <v>Project requires regular, ongoing operation and maintenance; and/or O&amp;M requirements are well defined (Regular);</v>
      </c>
      <c r="BQ180">
        <v>0</v>
      </c>
      <c r="BR180" s="250" t="str">
        <f>_xlfn.XLOOKUP(FMP_Ranking[[#This Row],[FMP ID]],RawData[FMP_ID],RawData[Administrative, Regulatory and Other Obstacle Ranking])</f>
        <v>Project has few administrative, regulatory and implementation limitations / requirements</v>
      </c>
      <c r="BS180" s="252">
        <v>0</v>
      </c>
      <c r="BT180" t="str">
        <f>_xlfn.XLOOKUP(FMP_Ranking[[#This Row],[FMP ID]],RawData[FMP_ID],RawData[Environmental Benefit Ranking])</f>
        <v>Project does not provide any environmental benefits</v>
      </c>
      <c r="BU180">
        <v>0</v>
      </c>
      <c r="BV180" s="250" t="str">
        <f>_xlfn.XLOOKUP(FMP_Ranking[[#This Row],[FMP ID]],RawData[FMP_ID],RawData[Environmental Impact Ranking])</f>
        <v>Project has no adverse environmental impacts</v>
      </c>
      <c r="BW180" s="252">
        <v>0</v>
      </c>
      <c r="BX180">
        <f>_xlfn.XLOOKUP(FMP_Ranking[[#This Row],[FMP ID]],RawData[FMP_ID],RawData[Traffic Count for LWC Project])</f>
        <v>0</v>
      </c>
      <c r="BY180" t="str">
        <f>_xlfn.XLOOKUP(FMP_Ranking[[#This Row],[FMP ID]],RawData[FMP_ID],RawData[Mobility Ranking])</f>
        <v>Project provides no change to major, minor, or emergency access routes in the project area.</v>
      </c>
      <c r="BZ180">
        <v>0</v>
      </c>
      <c r="CA180" s="250"/>
      <c r="CB18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80" s="263">
        <f>_xlfn.RANK.EQ(FMP_Ranking[[#This Row],[Weighted Score Based on Normalized Reported Factors]],FMP_Ranking[Weighted Score Based on Normalized Reported Factors],0)</f>
        <v>170</v>
      </c>
      <c r="CD18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28</v>
      </c>
      <c r="CE18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4.25</v>
      </c>
      <c r="CF180">
        <f>_xlfn.RANK.EQ(FMP_Ranking[[#This Row],[Project Details Weighted Score]],FMP_Ranking[Project Details Weighted Score],0)</f>
        <v>148</v>
      </c>
      <c r="CG180" s="262">
        <f>FMP_Ranking[[#This Row],[Project Details Weighted Score]]+FMP_Ranking[[#This Row],[Weighted Score Based on Normalized Reported Factors]]</f>
        <v>4.25</v>
      </c>
      <c r="CH180" s="245">
        <f>_xlfn.RANK.EQ(FMP_Ranking[[#This Row],[Total Score]],FMP_Ranking[Total Score],0)</f>
        <v>174</v>
      </c>
      <c r="CI18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80" s="239"/>
      <c r="CK180" s="239"/>
      <c r="CT180"/>
    </row>
    <row r="181" spans="1:98" ht="12" customHeight="1" x14ac:dyDescent="0.25">
      <c r="A181" t="s">
        <v>1053</v>
      </c>
      <c r="B181">
        <f>_xlfn.XLOOKUP(FMP_Ranking[[#This Row],[FMP ID]],RawData[FMP_ID],RawData[RFPG_NUM])</f>
        <v>7</v>
      </c>
      <c r="C181" t="str">
        <f>_xlfn.XLOOKUP(FMP_Ranking[[#This Row],[FMP ID]],RawData[FMP_ID],RawData[FMP_NAME])</f>
        <v>City of Lubbock Stormwater Master Plan: Santa Fe Drive Improvements</v>
      </c>
      <c r="D181" t="str">
        <f>_xlfn.XLOOKUP(FMP_Ranking[[#This Row],[FMP ID]],RawData[FMP_ID],RawData[FMP_DESCR])</f>
        <v>Playa excavation and open channel construction for playa overflow and culvert improvements.</v>
      </c>
      <c r="E181" s="247">
        <f>_xlfn.XLOOKUP(FMP_Ranking[[#This Row],[FMP ID]],RawData[FMP_ID],RawData[FMP_COST])</f>
        <v>4500000</v>
      </c>
      <c r="F181" s="344" t="str">
        <f>_xlfn.XLOOKUP(FMP_Ranking[[#This Row],[FMP ID]],RawData[FMP_ID],RawData[EMER_NEED])</f>
        <v>No</v>
      </c>
      <c r="G181" s="252">
        <f>IF(FMP_Ranking[[#This Row],[Emergency Need Raw]]="Yes",10,0)</f>
        <v>0</v>
      </c>
      <c r="H181" s="245">
        <f>_xlfn.XLOOKUP(FMP_Ranking[[#This Row],[FMP ID]],RawData[FMP_ID],RawData[STRUCT_100])</f>
        <v>87</v>
      </c>
      <c r="I181" s="245">
        <f>_xlfn.XLOOKUP(FMP_Ranking[[#This Row],[FMP ID]],RawData[FMP_ID],RawData[RES_STRUCT100])</f>
        <v>61</v>
      </c>
      <c r="J181">
        <f>_xlfn.XLOOKUP(FMP_Ranking[[#This Row],[FMP ID]],RawData[FMP_ID],RawData[POP100])</f>
        <v>214</v>
      </c>
      <c r="K181" s="245">
        <f>_xlfn.XLOOKUP(FMP_Ranking[[#This Row],[FMP ID]],RawData[FMP_ID],RawData[CRITFAC100])</f>
        <v>0</v>
      </c>
      <c r="L181">
        <f>_xlfn.XLOOKUP(FMP_Ranking[[#This Row],[FMP ID]],RawData[FMP_ID],RawData[LWC])</f>
        <v>0</v>
      </c>
      <c r="M181" s="245">
        <f>_xlfn.XLOOKUP(FMP_Ranking[[#This Row],[FMP ID]],RawData[FMP_ID],RawData[ROADCLS])</f>
        <v>0</v>
      </c>
      <c r="N181">
        <f>_xlfn.XLOOKUP(FMP_Ranking[[#This Row],[FMP ID]],RawData[FMP_ID],RawData[ROAD_MILES100])</f>
        <v>1.3582960367202761</v>
      </c>
      <c r="O181" s="245">
        <f>_xlfn.XLOOKUP(FMP_Ranking[[#This Row],[FMP ID]],RawData[FMP_ID],RawData[FARMACRE100])</f>
        <v>0</v>
      </c>
      <c r="P181">
        <f>_xlfn.XLOOKUP(FMP_Ranking[[#This Row],[FMP ID]],RawData[FMP_ID],RawData[REDSTRUCT100])</f>
        <v>60</v>
      </c>
      <c r="Q181" s="245">
        <f>_xlfn.XLOOKUP(FMP_Ranking[[#This Row],[FMP ID]],RawData[FMP_ID],RawData[REMSTRC100])</f>
        <v>35</v>
      </c>
      <c r="R181" s="258">
        <f>IF(FMP_Ranking[[#This Row],[Structures 100 Raw]]=0,0,(IF(FMP_Ranking[[#This Row],[Removed Structures 100 Raw]]&gt;FMP_Ranking[[#This Row],[Structures 100 Raw]],100,FMP_Ranking[[#This Row],[Removed Structures 100 Raw]]/FMP_Ranking[[#This Row],[Structures 100 Raw]]*100)))</f>
        <v>40.229885057471265</v>
      </c>
      <c r="S181" s="245">
        <f>_xlfn.XLOOKUP(FMP_Ranking[[#This Row],[FMP ID]],RawData[FMP_ID],RawData[REMRESSTRC100])</f>
        <v>24</v>
      </c>
      <c r="T181" s="245">
        <f>_xlfn.XLOOKUP(FMP_Ranking[[#This Row],[FMP ID]],RawData[FMP_ID],RawData[REMPOP100])</f>
        <v>84</v>
      </c>
      <c r="U181">
        <f>_xlfn.XLOOKUP(FMP_Ranking[[#This Row],[FMP ID]],RawData[FMP_ID],RawData[REMCRITFAC100])</f>
        <v>0</v>
      </c>
      <c r="V181" s="245">
        <f>_xlfn.XLOOKUP(FMP_Ranking[[#This Row],[FMP ID]],RawData[FMP_ID],RawData[REMLWC100])</f>
        <v>0</v>
      </c>
      <c r="W181" s="245">
        <f>_xlfn.XLOOKUP(FMP_Ranking[[#This Row],[FMP ID]],RawData[FMP_ID],RawData[REMROADCLS])</f>
        <v>0</v>
      </c>
      <c r="X181">
        <f>_xlfn.XLOOKUP(FMP_Ranking[[#This Row],[FMP ID]],RawData[FMP_ID],RawData[REMRDLEN100])</f>
        <v>0</v>
      </c>
      <c r="Y181" s="245">
        <f>_xlfn.XLOOKUP(FMP_Ranking[[#This Row],[FMP ID]],RawData[FMP_ID],RawData[REMFRMACRE100])</f>
        <v>0</v>
      </c>
      <c r="Z181" s="255">
        <f>_xlfn.XLOOKUP(FMP_Ranking[[#This Row],[FMP ID]],RawData[FMP_ID],RawData[COSTSTRUCT])</f>
        <v>391000</v>
      </c>
      <c r="AA181">
        <f>_xlfn.XLOOKUP(FMP_Ranking[[#This Row],[FMP ID]],RawData[FMP_ID],RawData[NATURE])</f>
        <v>0</v>
      </c>
      <c r="AB181" s="250">
        <f>_xlfn.XLOOKUP(FMP_Ranking[[#This Row],[FMP ID]],RawData[FMP_ID],RawData[BC_RATIO])</f>
        <v>0.69999998807907104</v>
      </c>
      <c r="AC181">
        <f>IF(FMP_Ranking[[#This Row],[BCA Raw]]&gt;1,1,0)</f>
        <v>0</v>
      </c>
      <c r="AD181" s="250" t="str">
        <f>_xlfn.XLOOKUP(FMP_Ranking[[#This Row],[FMP ID]],RawData[FMP_ID],RawData[WATER_SUP])</f>
        <v>No</v>
      </c>
      <c r="AE181" s="257">
        <f>IF(FMP_Ranking[[#This Row],[Water Supply Raw]]="Yes",1,0)</f>
        <v>0</v>
      </c>
      <c r="AF181">
        <f>_xlfn.XLOOKUP(FMP_Ranking[[#This Row],[FMP ID]],RawData[FMP_ID],RawData[Average Flood Depth (100yr)])</f>
        <v>0</v>
      </c>
      <c r="AG181" s="346" t="str">
        <f>_xlfn.XLOOKUP(FMP_Ranking[[#This Row],[FMP ID]],RawData[FMP_ID],RawData[PREPROJLOS])</f>
        <v>2-YR</v>
      </c>
      <c r="AH181">
        <f>_xlfn.XLOOKUP(FMP_Ranking[[#This Row],[FMP ID]],RawData[FMP_ID],RawData[Score 1])</f>
        <v>0</v>
      </c>
      <c r="AI181" s="250">
        <f>_xlfn.XLOOKUP(FMP_Ranking[[#This Row],[FMP ID]],RawData[FMP_ID],RawData[Community Population Served])</f>
        <v>0</v>
      </c>
      <c r="AJ181">
        <f>_xlfn.XLOOKUP(FMP_Ranking[[#This Row],[FMP ID]],RawData[FMP_ID],RawData[Flood Plain Population])</f>
        <v>0</v>
      </c>
      <c r="AK181" s="346">
        <f>_xlfn.XLOOKUP(FMP_Ranking[[#This Row],[FMP ID]],RawData[FMP_ID],RawData[Severity Ranking: Community Need (% Population)])</f>
        <v>0</v>
      </c>
      <c r="AL181" s="252">
        <f>_xlfn.XLOOKUP(FMP_Ranking[[#This Row],[FMP ID]],RawData[FMP_ID],RawData[Score 2])</f>
        <v>0</v>
      </c>
      <c r="AM181">
        <f>_xlfn.XLOOKUP(FMP_Ranking[[#This Row],[FMP ID]],RawData[FMP_ID],RawData['# of Structures Removed from 1% Annual Chance FP])</f>
        <v>0</v>
      </c>
      <c r="AN181">
        <f>_xlfn.XLOOKUP(FMP_Ranking[[#This Row],[FMP ID]],RawData[FMP_ID],RawData[Flood Risk Reduction])</f>
        <v>0</v>
      </c>
      <c r="AO181">
        <f>_xlfn.XLOOKUP(FMP_Ranking[[#This Row],[FMP ID]],RawData[FMP_ID],RawData[[Score 3 ]])</f>
        <v>0</v>
      </c>
      <c r="AP181" s="250">
        <f>_xlfn.XLOOKUP(FMP_Ranking[[#This Row],[FMP ID]],RawData[FMP_ID],RawData['# of Structures with Reduced 1% Annual Chance Flood Risk])</f>
        <v>0</v>
      </c>
      <c r="AQ181">
        <f>_xlfn.XLOOKUP(FMP_Ranking[[#This Row],[FMP ID]],RawData[FMP_ID],RawData[Pre-Project Damage $])</f>
        <v>0</v>
      </c>
      <c r="AR181">
        <f>_xlfn.XLOOKUP(FMP_Ranking[[#This Row],[FMP ID]],RawData[FMP_ID],RawData[Post-Project Damage $])</f>
        <v>0</v>
      </c>
      <c r="AS181">
        <f>_xlfn.XLOOKUP(FMP_Ranking[[#This Row],[FMP ID]],RawData[FMP_ID],RawData[Flood Damage Reduction])</f>
        <v>0</v>
      </c>
      <c r="AT181" s="252">
        <f>_xlfn.XLOOKUP(FMP_Ranking[[#This Row],[FMP ID]],RawData[FMP_ID],RawData[Score 4])</f>
        <v>0</v>
      </c>
      <c r="AU181">
        <f>_xlfn.XLOOKUP(FMP_Ranking[[#This Row],[FMP ID]],RawData[FMP_ID],RawData['# of Critical Faciliites Removed from 1% Annual Chance FP])</f>
        <v>0</v>
      </c>
      <c r="AV181">
        <f>_xlfn.XLOOKUP(FMP_Ranking[[#This Row],[FMP ID]],RawData[FMP_ID],RawData[Reduction in Critical Facilities Flood Risk])</f>
        <v>0</v>
      </c>
      <c r="AW181">
        <f>_xlfn.XLOOKUP(FMP_Ranking[[#This Row],[FMP ID]],RawData[FMP_ID],RawData[Score 5])</f>
        <v>0</v>
      </c>
      <c r="AX181" s="250">
        <f>_xlfn.XLOOKUP(FMP_Ranking[[#This Row],[FMP ID]],RawData[FMP_ID],RawData[Adjusted Injurt Risk (%)])</f>
        <v>0</v>
      </c>
      <c r="AY181">
        <f>_xlfn.XLOOKUP(FMP_Ranking[[#This Row],[FMP ID]],RawData[FMP_ID],RawData[Life and Safety Ranking (Injury/Loss of Life)2])</f>
        <v>0</v>
      </c>
      <c r="AZ181" s="252">
        <f>_xlfn.XLOOKUP(FMP_Ranking[[#This Row],[FMP ID]],RawData[FMP_ID],RawData[Score 6])</f>
        <v>0</v>
      </c>
      <c r="BA181">
        <f>_xlfn.XLOOKUP(FMP_Ranking[[#This Row],[FMP ID]],RawData[FMP_ID],RawData[Water Supply Benefit in Acre-Feet])</f>
        <v>0</v>
      </c>
      <c r="BB181">
        <f>_xlfn.XLOOKUP(FMP_Ranking[[#This Row],[FMP ID]],RawData[FMP_ID],RawData[SourceID])</f>
        <v>0</v>
      </c>
      <c r="BC181">
        <f>_xlfn.XLOOKUP(FMP_Ranking[[#This Row],[FMP ID]],RawData[FMP_ID],RawData[WMS_ID])</f>
        <v>0</v>
      </c>
      <c r="BD181">
        <f>_xlfn.XLOOKUP(FMP_Ranking[[#This Row],[FMP ID]],RawData[FMP_ID],RawData[Water Supply Yield Ranking])</f>
        <v>0</v>
      </c>
      <c r="BE181">
        <f>_xlfn.XLOOKUP(FMP_Ranking[[#This Row],[FMP ID]],RawData[FMP_ID],RawData[Score 7])</f>
        <v>0</v>
      </c>
      <c r="BF181" s="250">
        <f>_xlfn.XLOOKUP(FMP_Ranking[[#This Row],[FMP ID]],RawData[FMP_ID],RawData[SVI])</f>
        <v>0.50019997358322144</v>
      </c>
      <c r="BG181">
        <f>_xlfn.XLOOKUP(FMP_Ranking[[#This Row],[FMP ID]],RawData[FMP_ID],RawData[Social Vulnerability Ranking])</f>
        <v>0</v>
      </c>
      <c r="BH181" s="252">
        <f>_xlfn.XLOOKUP(FMP_Ranking[[#This Row],[FMP ID]],RawData[FMP_ID],RawData[Score 8])</f>
        <v>0</v>
      </c>
      <c r="BI181">
        <f>_xlfn.XLOOKUP(FMP_Ranking[[#This Row],[FMP ID]],RawData[FMP_ID],RawData[% Nature Based Solution by Cost])</f>
        <v>0</v>
      </c>
      <c r="BJ181">
        <f>_xlfn.XLOOKUP(FMP_Ranking[[#This Row],[FMP ID]],RawData[FMP_ID],RawData[Nature-Based Solutions Ranking])</f>
        <v>0</v>
      </c>
      <c r="BK181">
        <f>_xlfn.XLOOKUP(FMP_Ranking[[#This Row],[FMP ID]],RawData[FMP_ID],RawData[Score 9])</f>
        <v>0</v>
      </c>
      <c r="BL181" s="250">
        <f>_xlfn.XLOOKUP(FMP_Ranking[[#This Row],[FMP ID]],RawData[FMP_ID],RawData[Multiple Benefits Description])</f>
        <v>0</v>
      </c>
      <c r="BM181">
        <f>_xlfn.XLOOKUP(FMP_Ranking[[#This Row],[FMP ID]],RawData[FMP_ID],RawData[Multiple Benefit Ranking])</f>
        <v>0</v>
      </c>
      <c r="BN181" s="252">
        <f>_xlfn.XLOOKUP(FMP_Ranking[[#This Row],[FMP ID]],RawData[FMP_ID],RawData[Score 10])</f>
        <v>0</v>
      </c>
      <c r="BO181">
        <f>_xlfn.XLOOKUP(FMP_Ranking[[#This Row],[FMP ID]],RawData[FMP_ID],RawData[O&amp;M Cost (Annual)])</f>
        <v>0</v>
      </c>
      <c r="BP181">
        <f>_xlfn.XLOOKUP(FMP_Ranking[[#This Row],[FMP ID]],RawData[FMP_ID],RawData[Operations and Maintenance Ranking])</f>
        <v>0</v>
      </c>
      <c r="BQ181">
        <f>_xlfn.XLOOKUP(FMP_Ranking[[#This Row],[FMP ID]],RawData[FMP_ID],RawData[Score 11])</f>
        <v>0</v>
      </c>
      <c r="BR181" s="250">
        <f>_xlfn.XLOOKUP(FMP_Ranking[[#This Row],[FMP ID]],RawData[FMP_ID],RawData[Administrative, Regulatory and Other Obstacle Ranking])</f>
        <v>0</v>
      </c>
      <c r="BS181" s="252">
        <f>_xlfn.XLOOKUP(FMP_Ranking[[#This Row],[FMP ID]],RawData[FMP_ID],RawData[Score 12])</f>
        <v>0</v>
      </c>
      <c r="BT181">
        <f>_xlfn.XLOOKUP(FMP_Ranking[[#This Row],[FMP ID]],RawData[FMP_ID],RawData[Environmental Benefit Ranking])</f>
        <v>0</v>
      </c>
      <c r="BU181">
        <f>_xlfn.XLOOKUP(FMP_Ranking[[#This Row],[FMP ID]],RawData[FMP_ID],RawData[Score 13])</f>
        <v>0</v>
      </c>
      <c r="BV181" s="250">
        <f>_xlfn.XLOOKUP(FMP_Ranking[[#This Row],[FMP ID]],RawData[FMP_ID],RawData[Environmental Impact Ranking])</f>
        <v>0</v>
      </c>
      <c r="BW181" s="252">
        <f>_xlfn.XLOOKUP(FMP_Ranking[[#This Row],[FMP ID]],RawData[FMP_ID],RawData[Score 14])</f>
        <v>0</v>
      </c>
      <c r="BX181">
        <f>_xlfn.XLOOKUP(FMP_Ranking[[#This Row],[FMP ID]],RawData[FMP_ID],RawData[Traffic Count for LWC Project])</f>
        <v>0</v>
      </c>
      <c r="BY181">
        <f>_xlfn.XLOOKUP(FMP_Ranking[[#This Row],[FMP ID]],RawData[FMP_ID],RawData[Mobility Ranking])</f>
        <v>0</v>
      </c>
      <c r="BZ181">
        <f>_xlfn.XLOOKUP(FMP_Ranking[[#This Row],[FMP ID]],RawData[FMP_ID],RawData[Score 15])</f>
        <v>0</v>
      </c>
      <c r="CA181" s="250"/>
      <c r="CB18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4.2460080318272322</v>
      </c>
      <c r="CC181" s="263">
        <f>_xlfn.RANK.EQ(FMP_Ranking[[#This Row],[Weighted Score Based on Normalized Reported Factors]],FMP_Ranking[Weighted Score Based on Normalized Reported Factors],0)</f>
        <v>79</v>
      </c>
      <c r="CD18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8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81">
        <f>_xlfn.RANK.EQ(FMP_Ranking[[#This Row],[Project Details Weighted Score]],FMP_Ranking[Project Details Weighted Score],0)</f>
        <v>164</v>
      </c>
      <c r="CG181" s="262">
        <f>FMP_Ranking[[#This Row],[Project Details Weighted Score]]+FMP_Ranking[[#This Row],[Weighted Score Based on Normalized Reported Factors]]</f>
        <v>4.2460080318272322</v>
      </c>
      <c r="CH181" s="245">
        <f>_xlfn.RANK.EQ(FMP_Ranking[[#This Row],[Total Score]],FMP_Ranking[Total Score],0)</f>
        <v>175</v>
      </c>
      <c r="CI18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4.2460080318272322</v>
      </c>
      <c r="CJ181" s="239"/>
      <c r="CK181" s="239"/>
      <c r="CT181"/>
    </row>
    <row r="182" spans="1:98" ht="12" customHeight="1" x14ac:dyDescent="0.25">
      <c r="A182" t="s">
        <v>1140</v>
      </c>
      <c r="B182">
        <f>_xlfn.XLOOKUP(FMP_Ranking[[#This Row],[FMP ID]],RawData[FMP_ID],RawData[RFPG_NUM])</f>
        <v>8</v>
      </c>
      <c r="C182" t="str">
        <f>_xlfn.XLOOKUP(FMP_Ranking[[#This Row],[FMP ID]],RawData[FMP_ID],RawData[FMP_NAME])</f>
        <v>Cow Creek Channel Improvements</v>
      </c>
      <c r="D182" t="str">
        <f>_xlfn.XLOOKUP(FMP_Ranking[[#This Row],[FMP ID]],RawData[FMP_ID],RawData[FMP_DESCR])</f>
        <v>Channel improvements and re-configurations at several key locations</v>
      </c>
      <c r="E182" s="247">
        <f>_xlfn.XLOOKUP(FMP_Ranking[[#This Row],[FMP ID]],RawData[FMP_ID],RawData[FMP_COST])</f>
        <v>119191000</v>
      </c>
      <c r="F182" s="344" t="str">
        <f>_xlfn.XLOOKUP(FMP_Ranking[[#This Row],[FMP ID]],RawData[FMP_ID],RawData[EMER_NEED])</f>
        <v>Yes</v>
      </c>
      <c r="G182" s="252">
        <f>IF(FMP_Ranking[[#This Row],[Emergency Need Raw]]="Yes",10,0)</f>
        <v>10</v>
      </c>
      <c r="H182" s="245">
        <f>_xlfn.XLOOKUP(FMP_Ranking[[#This Row],[FMP ID]],RawData[FMP_ID],RawData[STRUCT_100])</f>
        <v>144</v>
      </c>
      <c r="I182" s="245">
        <f>_xlfn.XLOOKUP(FMP_Ranking[[#This Row],[FMP ID]],RawData[FMP_ID],RawData[RES_STRUCT100])</f>
        <v>100</v>
      </c>
      <c r="J182">
        <f>_xlfn.XLOOKUP(FMP_Ranking[[#This Row],[FMP ID]],RawData[FMP_ID],RawData[POP100])</f>
        <v>180</v>
      </c>
      <c r="K182" s="245">
        <f>_xlfn.XLOOKUP(FMP_Ranking[[#This Row],[FMP ID]],RawData[FMP_ID],RawData[CRITFAC100])</f>
        <v>0</v>
      </c>
      <c r="L182">
        <f>_xlfn.XLOOKUP(FMP_Ranking[[#This Row],[FMP ID]],RawData[FMP_ID],RawData[LWC])</f>
        <v>2</v>
      </c>
      <c r="M182" s="245">
        <f>_xlfn.XLOOKUP(FMP_Ranking[[#This Row],[FMP ID]],RawData[FMP_ID],RawData[ROADCLS])</f>
        <v>17</v>
      </c>
      <c r="N182">
        <f>_xlfn.XLOOKUP(FMP_Ranking[[#This Row],[FMP ID]],RawData[FMP_ID],RawData[ROAD_MILES100])</f>
        <v>8.1000003814697266</v>
      </c>
      <c r="O182" s="245">
        <f>_xlfn.XLOOKUP(FMP_Ranking[[#This Row],[FMP ID]],RawData[FMP_ID],RawData[FARMACRE100])</f>
        <v>4377.56005859375</v>
      </c>
      <c r="P182">
        <f>_xlfn.XLOOKUP(FMP_Ranking[[#This Row],[FMP ID]],RawData[FMP_ID],RawData[REDSTRUCT100])</f>
        <v>2</v>
      </c>
      <c r="Q182" s="245">
        <f>_xlfn.XLOOKUP(FMP_Ranking[[#This Row],[FMP ID]],RawData[FMP_ID],RawData[REMSTRC100])</f>
        <v>34</v>
      </c>
      <c r="R182" s="258">
        <f>IF(FMP_Ranking[[#This Row],[Structures 100 Raw]]=0,0,(IF(FMP_Ranking[[#This Row],[Removed Structures 100 Raw]]&gt;FMP_Ranking[[#This Row],[Structures 100 Raw]],100,FMP_Ranking[[#This Row],[Removed Structures 100 Raw]]/FMP_Ranking[[#This Row],[Structures 100 Raw]]*100)))</f>
        <v>23.611111111111111</v>
      </c>
      <c r="S182" s="245">
        <f>_xlfn.XLOOKUP(FMP_Ranking[[#This Row],[FMP ID]],RawData[FMP_ID],RawData[REMRESSTRC100])</f>
        <v>17</v>
      </c>
      <c r="T182" s="245">
        <f>_xlfn.XLOOKUP(FMP_Ranking[[#This Row],[FMP ID]],RawData[FMP_ID],RawData[REMPOP100])</f>
        <v>42</v>
      </c>
      <c r="U182">
        <f>_xlfn.XLOOKUP(FMP_Ranking[[#This Row],[FMP ID]],RawData[FMP_ID],RawData[REMCRITFAC100])</f>
        <v>0</v>
      </c>
      <c r="V182" s="245">
        <f>_xlfn.XLOOKUP(FMP_Ranking[[#This Row],[FMP ID]],RawData[FMP_ID],RawData[REMLWC100])</f>
        <v>0</v>
      </c>
      <c r="W182" s="245">
        <f>_xlfn.XLOOKUP(FMP_Ranking[[#This Row],[FMP ID]],RawData[FMP_ID],RawData[REMROADCLS])</f>
        <v>2</v>
      </c>
      <c r="X182">
        <f>_xlfn.XLOOKUP(FMP_Ranking[[#This Row],[FMP ID]],RawData[FMP_ID],RawData[REMRDLEN100])</f>
        <v>1</v>
      </c>
      <c r="Y182" s="245">
        <f>_xlfn.XLOOKUP(FMP_Ranking[[#This Row],[FMP ID]],RawData[FMP_ID],RawData[REMFRMACRE100])</f>
        <v>2138.39990234375</v>
      </c>
      <c r="Z182" s="255">
        <f>_xlfn.XLOOKUP(FMP_Ranking[[#This Row],[FMP ID]],RawData[FMP_ID],RawData[COSTSTRUCT])</f>
        <v>3506000</v>
      </c>
      <c r="AA182">
        <f>_xlfn.XLOOKUP(FMP_Ranking[[#This Row],[FMP ID]],RawData[FMP_ID],RawData[NATURE])</f>
        <v>0</v>
      </c>
      <c r="AB182" s="250">
        <f>_xlfn.XLOOKUP(FMP_Ranking[[#This Row],[FMP ID]],RawData[FMP_ID],RawData[BC_RATIO])</f>
        <v>4.0000001899898052E-3</v>
      </c>
      <c r="AC182">
        <f>IF(FMP_Ranking[[#This Row],[BCA Raw]]&gt;1,1,0)</f>
        <v>0</v>
      </c>
      <c r="AD182" s="250" t="str">
        <f>_xlfn.XLOOKUP(FMP_Ranking[[#This Row],[FMP ID]],RawData[FMP_ID],RawData[WATER_SUP])</f>
        <v>No</v>
      </c>
      <c r="AE182" s="257">
        <f>IF(FMP_Ranking[[#This Row],[Water Supply Raw]]="Yes",1,0)</f>
        <v>0</v>
      </c>
      <c r="AF182">
        <f>_xlfn.XLOOKUP(FMP_Ranking[[#This Row],[FMP ID]],RawData[FMP_ID],RawData[Average Flood Depth (100yr)])</f>
        <v>0</v>
      </c>
      <c r="AG182" s="346" t="str">
        <f>_xlfn.XLOOKUP(FMP_Ranking[[#This Row],[FMP ID]],RawData[FMP_ID],RawData[PREPROJLOS])</f>
        <v xml:space="preserve"> 5-year</v>
      </c>
      <c r="AH182">
        <f>_xlfn.XLOOKUP(FMP_Ranking[[#This Row],[FMP ID]],RawData[FMP_ID],RawData[Score 1])</f>
        <v>0</v>
      </c>
      <c r="AI182" s="250">
        <f>_xlfn.XLOOKUP(FMP_Ranking[[#This Row],[FMP ID]],RawData[FMP_ID],RawData[Community Population Served])</f>
        <v>0</v>
      </c>
      <c r="AJ182">
        <f>_xlfn.XLOOKUP(FMP_Ranking[[#This Row],[FMP ID]],RawData[FMP_ID],RawData[Flood Plain Population])</f>
        <v>0</v>
      </c>
      <c r="AK182" s="346">
        <f>_xlfn.XLOOKUP(FMP_Ranking[[#This Row],[FMP ID]],RawData[FMP_ID],RawData[Severity Ranking: Community Need (% Population)])</f>
        <v>0</v>
      </c>
      <c r="AL182" s="252">
        <f>_xlfn.XLOOKUP(FMP_Ranking[[#This Row],[FMP ID]],RawData[FMP_ID],RawData[Score 2])</f>
        <v>0</v>
      </c>
      <c r="AM182">
        <f>_xlfn.XLOOKUP(FMP_Ranking[[#This Row],[FMP ID]],RawData[FMP_ID],RawData['# of Structures Removed from 1% Annual Chance FP])</f>
        <v>0</v>
      </c>
      <c r="AN182">
        <f>_xlfn.XLOOKUP(FMP_Ranking[[#This Row],[FMP ID]],RawData[FMP_ID],RawData[Flood Risk Reduction])</f>
        <v>0</v>
      </c>
      <c r="AO182">
        <f>_xlfn.XLOOKUP(FMP_Ranking[[#This Row],[FMP ID]],RawData[FMP_ID],RawData[[Score 3 ]])</f>
        <v>0</v>
      </c>
      <c r="AP182" s="250">
        <f>_xlfn.XLOOKUP(FMP_Ranking[[#This Row],[FMP ID]],RawData[FMP_ID],RawData['# of Structures with Reduced 1% Annual Chance Flood Risk])</f>
        <v>0</v>
      </c>
      <c r="AQ182">
        <f>_xlfn.XLOOKUP(FMP_Ranking[[#This Row],[FMP ID]],RawData[FMP_ID],RawData[Pre-Project Damage $])</f>
        <v>0</v>
      </c>
      <c r="AR182">
        <f>_xlfn.XLOOKUP(FMP_Ranking[[#This Row],[FMP ID]],RawData[FMP_ID],RawData[Post-Project Damage $])</f>
        <v>0</v>
      </c>
      <c r="AS182">
        <f>_xlfn.XLOOKUP(FMP_Ranking[[#This Row],[FMP ID]],RawData[FMP_ID],RawData[Flood Damage Reduction])</f>
        <v>0</v>
      </c>
      <c r="AT182" s="252">
        <f>_xlfn.XLOOKUP(FMP_Ranking[[#This Row],[FMP ID]],RawData[FMP_ID],RawData[Score 4])</f>
        <v>0</v>
      </c>
      <c r="AU182">
        <f>_xlfn.XLOOKUP(FMP_Ranking[[#This Row],[FMP ID]],RawData[FMP_ID],RawData['# of Critical Faciliites Removed from 1% Annual Chance FP])</f>
        <v>0</v>
      </c>
      <c r="AV182">
        <f>_xlfn.XLOOKUP(FMP_Ranking[[#This Row],[FMP ID]],RawData[FMP_ID],RawData[Reduction in Critical Facilities Flood Risk])</f>
        <v>0</v>
      </c>
      <c r="AW182">
        <f>_xlfn.XLOOKUP(FMP_Ranking[[#This Row],[FMP ID]],RawData[FMP_ID],RawData[Score 5])</f>
        <v>0</v>
      </c>
      <c r="AX182" s="250">
        <f>_xlfn.XLOOKUP(FMP_Ranking[[#This Row],[FMP ID]],RawData[FMP_ID],RawData[Adjusted Injurt Risk (%)])</f>
        <v>0</v>
      </c>
      <c r="AY182">
        <f>_xlfn.XLOOKUP(FMP_Ranking[[#This Row],[FMP ID]],RawData[FMP_ID],RawData[Life and Safety Ranking (Injury/Loss of Life)2])</f>
        <v>0</v>
      </c>
      <c r="AZ182" s="252">
        <f>_xlfn.XLOOKUP(FMP_Ranking[[#This Row],[FMP ID]],RawData[FMP_ID],RawData[Score 6])</f>
        <v>0</v>
      </c>
      <c r="BA182">
        <f>_xlfn.XLOOKUP(FMP_Ranking[[#This Row],[FMP ID]],RawData[FMP_ID],RawData[Water Supply Benefit in Acre-Feet])</f>
        <v>0</v>
      </c>
      <c r="BB182">
        <f>_xlfn.XLOOKUP(FMP_Ranking[[#This Row],[FMP ID]],RawData[FMP_ID],RawData[SourceID])</f>
        <v>0</v>
      </c>
      <c r="BC182">
        <f>_xlfn.XLOOKUP(FMP_Ranking[[#This Row],[FMP ID]],RawData[FMP_ID],RawData[WMS_ID])</f>
        <v>0</v>
      </c>
      <c r="BD182">
        <f>_xlfn.XLOOKUP(FMP_Ranking[[#This Row],[FMP ID]],RawData[FMP_ID],RawData[Water Supply Yield Ranking])</f>
        <v>0</v>
      </c>
      <c r="BE182">
        <f>_xlfn.XLOOKUP(FMP_Ranking[[#This Row],[FMP ID]],RawData[FMP_ID],RawData[Score 7])</f>
        <v>0</v>
      </c>
      <c r="BF182" s="250">
        <f>_xlfn.XLOOKUP(FMP_Ranking[[#This Row],[FMP ID]],RawData[FMP_ID],RawData[SVI])</f>
        <v>0.51999998092651367</v>
      </c>
      <c r="BG182">
        <f>_xlfn.XLOOKUP(FMP_Ranking[[#This Row],[FMP ID]],RawData[FMP_ID],RawData[Social Vulnerability Ranking])</f>
        <v>0</v>
      </c>
      <c r="BH182" s="252">
        <f>_xlfn.XLOOKUP(FMP_Ranking[[#This Row],[FMP ID]],RawData[FMP_ID],RawData[Score 8])</f>
        <v>0</v>
      </c>
      <c r="BI182">
        <f>_xlfn.XLOOKUP(FMP_Ranking[[#This Row],[FMP ID]],RawData[FMP_ID],RawData[% Nature Based Solution by Cost])</f>
        <v>0</v>
      </c>
      <c r="BJ182">
        <f>_xlfn.XLOOKUP(FMP_Ranking[[#This Row],[FMP ID]],RawData[FMP_ID],RawData[Nature-Based Solutions Ranking])</f>
        <v>0</v>
      </c>
      <c r="BK182">
        <f>_xlfn.XLOOKUP(FMP_Ranking[[#This Row],[FMP ID]],RawData[FMP_ID],RawData[Score 9])</f>
        <v>0</v>
      </c>
      <c r="BL182" s="250">
        <f>_xlfn.XLOOKUP(FMP_Ranking[[#This Row],[FMP ID]],RawData[FMP_ID],RawData[Multiple Benefits Description])</f>
        <v>0</v>
      </c>
      <c r="BM182">
        <f>_xlfn.XLOOKUP(FMP_Ranking[[#This Row],[FMP ID]],RawData[FMP_ID],RawData[Multiple Benefit Ranking])</f>
        <v>0</v>
      </c>
      <c r="BN182" s="252">
        <f>_xlfn.XLOOKUP(FMP_Ranking[[#This Row],[FMP ID]],RawData[FMP_ID],RawData[Score 10])</f>
        <v>0</v>
      </c>
      <c r="BO182">
        <f>_xlfn.XLOOKUP(FMP_Ranking[[#This Row],[FMP ID]],RawData[FMP_ID],RawData[O&amp;M Cost (Annual)])</f>
        <v>0</v>
      </c>
      <c r="BP182">
        <f>_xlfn.XLOOKUP(FMP_Ranking[[#This Row],[FMP ID]],RawData[FMP_ID],RawData[Operations and Maintenance Ranking])</f>
        <v>0</v>
      </c>
      <c r="BQ182">
        <f>_xlfn.XLOOKUP(FMP_Ranking[[#This Row],[FMP ID]],RawData[FMP_ID],RawData[Score 11])</f>
        <v>0</v>
      </c>
      <c r="BR182" s="250">
        <f>_xlfn.XLOOKUP(FMP_Ranking[[#This Row],[FMP ID]],RawData[FMP_ID],RawData[Administrative, Regulatory and Other Obstacle Ranking])</f>
        <v>0</v>
      </c>
      <c r="BS182" s="252">
        <f>_xlfn.XLOOKUP(FMP_Ranking[[#This Row],[FMP ID]],RawData[FMP_ID],RawData[Score 12])</f>
        <v>0</v>
      </c>
      <c r="BT182">
        <f>_xlfn.XLOOKUP(FMP_Ranking[[#This Row],[FMP ID]],RawData[FMP_ID],RawData[Environmental Benefit Ranking])</f>
        <v>0</v>
      </c>
      <c r="BU182">
        <f>_xlfn.XLOOKUP(FMP_Ranking[[#This Row],[FMP ID]],RawData[FMP_ID],RawData[Score 13])</f>
        <v>0</v>
      </c>
      <c r="BV182" s="250">
        <f>_xlfn.XLOOKUP(FMP_Ranking[[#This Row],[FMP ID]],RawData[FMP_ID],RawData[Environmental Impact Ranking])</f>
        <v>0</v>
      </c>
      <c r="BW182" s="252">
        <f>_xlfn.XLOOKUP(FMP_Ranking[[#This Row],[FMP ID]],RawData[FMP_ID],RawData[Score 14])</f>
        <v>0</v>
      </c>
      <c r="BX182">
        <f>_xlfn.XLOOKUP(FMP_Ranking[[#This Row],[FMP ID]],RawData[FMP_ID],RawData[Traffic Count for LWC Project])</f>
        <v>0</v>
      </c>
      <c r="BY182">
        <f>_xlfn.XLOOKUP(FMP_Ranking[[#This Row],[FMP ID]],RawData[FMP_ID],RawData[Mobility Ranking])</f>
        <v>0</v>
      </c>
      <c r="BZ182">
        <f>_xlfn.XLOOKUP(FMP_Ranking[[#This Row],[FMP ID]],RawData[FMP_ID],RawData[Score 15])</f>
        <v>0</v>
      </c>
      <c r="CA182" s="250"/>
      <c r="CB18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4.0179127480904739</v>
      </c>
      <c r="CC182" s="263">
        <f>_xlfn.RANK.EQ(FMP_Ranking[[#This Row],[Weighted Score Based on Normalized Reported Factors]],FMP_Ranking[Weighted Score Based on Normalized Reported Factors],0)</f>
        <v>83</v>
      </c>
      <c r="CD18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8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82">
        <f>_xlfn.RANK.EQ(FMP_Ranking[[#This Row],[Project Details Weighted Score]],FMP_Ranking[Project Details Weighted Score],0)</f>
        <v>164</v>
      </c>
      <c r="CG182" s="262">
        <f>FMP_Ranking[[#This Row],[Project Details Weighted Score]]+FMP_Ranking[[#This Row],[Weighted Score Based on Normalized Reported Factors]]</f>
        <v>4.0179127480904739</v>
      </c>
      <c r="CH182" s="245">
        <f>_xlfn.RANK.EQ(FMP_Ranking[[#This Row],[Total Score]],FMP_Ranking[Total Score],0)</f>
        <v>176</v>
      </c>
      <c r="CI18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4.0179127480904739</v>
      </c>
      <c r="CJ182" s="239"/>
      <c r="CK182" s="239"/>
      <c r="CT182"/>
    </row>
    <row r="183" spans="1:98" ht="12" customHeight="1" x14ac:dyDescent="0.25">
      <c r="A183" t="s">
        <v>1460</v>
      </c>
      <c r="B183">
        <f>_xlfn.XLOOKUP(FMP_Ranking[[#This Row],[FMP ID]],RawData[FMP_ID],RawData[RFPG_NUM])</f>
        <v>10</v>
      </c>
      <c r="C183" t="str">
        <f>_xlfn.XLOOKUP(FMP_Ranking[[#This Row],[FMP ID]],RawData[FMP_ID],RawData[FMP_NAME])</f>
        <v xml:space="preserve">City of Briarcliff WWTP Backup Generator_x000D_
</v>
      </c>
      <c r="D183" t="str">
        <f>_xlfn.XLOOKUP(FMP_Ranking[[#This Row],[FMP ID]],RawData[FMP_ID],RawData[FMP_DESCR])</f>
        <v>Purchase stand-by generator for WWTP</v>
      </c>
      <c r="E183" s="247">
        <f>_xlfn.XLOOKUP(FMP_Ranking[[#This Row],[FMP ID]],RawData[FMP_ID],RawData[FMP_COST])</f>
        <v>809000</v>
      </c>
      <c r="F183" s="344" t="str">
        <f>_xlfn.XLOOKUP(FMP_Ranking[[#This Row],[FMP ID]],RawData[FMP_ID],RawData[EMER_NEED])</f>
        <v>No</v>
      </c>
      <c r="G183" s="252">
        <f>IF(FMP_Ranking[[#This Row],[Emergency Need Raw]]="Yes",10,0)</f>
        <v>0</v>
      </c>
      <c r="H183" s="245">
        <f>_xlfn.XLOOKUP(FMP_Ranking[[#This Row],[FMP ID]],RawData[FMP_ID],RawData[STRUCT_100])</f>
        <v>0</v>
      </c>
      <c r="I183" s="245">
        <f>_xlfn.XLOOKUP(FMP_Ranking[[#This Row],[FMP ID]],RawData[FMP_ID],RawData[RES_STRUCT100])</f>
        <v>0</v>
      </c>
      <c r="J183">
        <f>_xlfn.XLOOKUP(FMP_Ranking[[#This Row],[FMP ID]],RawData[FMP_ID],RawData[POP100])</f>
        <v>0</v>
      </c>
      <c r="K183" s="245">
        <f>_xlfn.XLOOKUP(FMP_Ranking[[#This Row],[FMP ID]],RawData[FMP_ID],RawData[CRITFAC100])</f>
        <v>0</v>
      </c>
      <c r="L183">
        <f>_xlfn.XLOOKUP(FMP_Ranking[[#This Row],[FMP ID]],RawData[FMP_ID],RawData[LWC])</f>
        <v>0</v>
      </c>
      <c r="M183" s="245">
        <f>_xlfn.XLOOKUP(FMP_Ranking[[#This Row],[FMP ID]],RawData[FMP_ID],RawData[ROADCLS])</f>
        <v>0</v>
      </c>
      <c r="N183">
        <f>_xlfn.XLOOKUP(FMP_Ranking[[#This Row],[FMP ID]],RawData[FMP_ID],RawData[ROAD_MILES100])</f>
        <v>0</v>
      </c>
      <c r="O183" s="245">
        <f>_xlfn.XLOOKUP(FMP_Ranking[[#This Row],[FMP ID]],RawData[FMP_ID],RawData[FARMACRE100])</f>
        <v>0</v>
      </c>
      <c r="P183">
        <f>_xlfn.XLOOKUP(FMP_Ranking[[#This Row],[FMP ID]],RawData[FMP_ID],RawData[REDSTRUCT100])</f>
        <v>0</v>
      </c>
      <c r="Q183" s="245">
        <f>_xlfn.XLOOKUP(FMP_Ranking[[#This Row],[FMP ID]],RawData[FMP_ID],RawData[REMSTRC100])</f>
        <v>0</v>
      </c>
      <c r="R183" s="258">
        <f>IF(FMP_Ranking[[#This Row],[Structures 100 Raw]]=0,0,(IF(FMP_Ranking[[#This Row],[Removed Structures 100 Raw]]&gt;FMP_Ranking[[#This Row],[Structures 100 Raw]],100,FMP_Ranking[[#This Row],[Removed Structures 100 Raw]]/FMP_Ranking[[#This Row],[Structures 100 Raw]]*100)))</f>
        <v>0</v>
      </c>
      <c r="S183" s="245">
        <f>_xlfn.XLOOKUP(FMP_Ranking[[#This Row],[FMP ID]],RawData[FMP_ID],RawData[REMRESSTRC100])</f>
        <v>0</v>
      </c>
      <c r="T183" s="245">
        <f>_xlfn.XLOOKUP(FMP_Ranking[[#This Row],[FMP ID]],RawData[FMP_ID],RawData[REMPOP100])</f>
        <v>0</v>
      </c>
      <c r="U183">
        <f>_xlfn.XLOOKUP(FMP_Ranking[[#This Row],[FMP ID]],RawData[FMP_ID],RawData[REMCRITFAC100])</f>
        <v>0</v>
      </c>
      <c r="V183" s="245">
        <f>_xlfn.XLOOKUP(FMP_Ranking[[#This Row],[FMP ID]],RawData[FMP_ID],RawData[REMLWC100])</f>
        <v>0</v>
      </c>
      <c r="W183" s="245">
        <f>_xlfn.XLOOKUP(FMP_Ranking[[#This Row],[FMP ID]],RawData[FMP_ID],RawData[REMROADCLS])</f>
        <v>0</v>
      </c>
      <c r="X183">
        <f>_xlfn.XLOOKUP(FMP_Ranking[[#This Row],[FMP ID]],RawData[FMP_ID],RawData[REMRDLEN100])</f>
        <v>0</v>
      </c>
      <c r="Y183" s="245">
        <f>_xlfn.XLOOKUP(FMP_Ranking[[#This Row],[FMP ID]],RawData[FMP_ID],RawData[REMFRMACRE100])</f>
        <v>0</v>
      </c>
      <c r="Z183" s="255">
        <f>_xlfn.XLOOKUP(FMP_Ranking[[#This Row],[FMP ID]],RawData[FMP_ID],RawData[COSTSTRUCT])</f>
        <v>0</v>
      </c>
      <c r="AA183">
        <f>_xlfn.XLOOKUP(FMP_Ranking[[#This Row],[FMP ID]],RawData[FMP_ID],RawData[NATURE])</f>
        <v>0</v>
      </c>
      <c r="AB183" s="250">
        <f>_xlfn.XLOOKUP(FMP_Ranking[[#This Row],[FMP ID]],RawData[FMP_ID],RawData[BC_RATIO])</f>
        <v>0</v>
      </c>
      <c r="AC183">
        <f>IF(FMP_Ranking[[#This Row],[BCA Raw]]&gt;1,1,0)</f>
        <v>0</v>
      </c>
      <c r="AD183" s="250" t="str">
        <f>_xlfn.XLOOKUP(FMP_Ranking[[#This Row],[FMP ID]],RawData[FMP_ID],RawData[WATER_SUP])</f>
        <v>No</v>
      </c>
      <c r="AE183" s="257">
        <f>IF(FMP_Ranking[[#This Row],[Water Supply Raw]]="Yes",1,0)</f>
        <v>0</v>
      </c>
      <c r="AF183">
        <f>_xlfn.XLOOKUP(FMP_Ranking[[#This Row],[FMP ID]],RawData[FMP_ID],RawData[Average Flood Depth (100yr)])</f>
        <v>0.5</v>
      </c>
      <c r="AG183" s="346" t="str">
        <f>_xlfn.XLOOKUP(FMP_Ranking[[#This Row],[FMP ID]],RawData[FMP_ID],RawData[PREPROJLOS])</f>
        <v>N/A</v>
      </c>
      <c r="AH183">
        <f>_xlfn.XLOOKUP(FMP_Ranking[[#This Row],[FMP ID]],RawData[FMP_ID],RawData[Score 1])</f>
        <v>2</v>
      </c>
      <c r="AI183" s="250">
        <f>_xlfn.XLOOKUP(FMP_Ranking[[#This Row],[FMP ID]],RawData[FMP_ID],RawData[Community Population Served])</f>
        <v>2133</v>
      </c>
      <c r="AJ183">
        <f>_xlfn.XLOOKUP(FMP_Ranking[[#This Row],[FMP ID]],RawData[FMP_ID],RawData[Flood Plain Population])</f>
        <v>0</v>
      </c>
      <c r="AK183" s="346" t="str">
        <f>_xlfn.XLOOKUP(FMP_Ranking[[#This Row],[FMP ID]],RawData[FMP_ID],RawData[Severity Ranking: Community Need (% Population)])</f>
        <v>&lt;25% of project community affected</v>
      </c>
      <c r="AL183" s="252">
        <f>_xlfn.XLOOKUP(FMP_Ranking[[#This Row],[FMP ID]],RawData[FMP_ID],RawData[Score 2])</f>
        <v>1</v>
      </c>
      <c r="AM183">
        <f>_xlfn.XLOOKUP(FMP_Ranking[[#This Row],[FMP ID]],RawData[FMP_ID],RawData['# of Structures Removed from 1% Annual Chance FP])</f>
        <v>0</v>
      </c>
      <c r="AN183" t="str">
        <f>_xlfn.XLOOKUP(FMP_Ranking[[#This Row],[FMP ID]],RawData[FMP_ID],RawData[Flood Risk Reduction])</f>
        <v>Reduced risk to 0 structures in floodplain</v>
      </c>
      <c r="AO183">
        <f>_xlfn.XLOOKUP(FMP_Ranking[[#This Row],[FMP ID]],RawData[FMP_ID],RawData[[Score 3 ]])</f>
        <v>0</v>
      </c>
      <c r="AP183" s="250">
        <f>_xlfn.XLOOKUP(FMP_Ranking[[#This Row],[FMP ID]],RawData[FMP_ID],RawData['# of Structures with Reduced 1% Annual Chance Flood Risk])</f>
        <v>0</v>
      </c>
      <c r="AQ183">
        <f>_xlfn.XLOOKUP(FMP_Ranking[[#This Row],[FMP ID]],RawData[FMP_ID],RawData[Pre-Project Damage $])</f>
        <v>0</v>
      </c>
      <c r="AR183">
        <f>_xlfn.XLOOKUP(FMP_Ranking[[#This Row],[FMP ID]],RawData[FMP_ID],RawData[Post-Project Damage $])</f>
        <v>0</v>
      </c>
      <c r="AS183" t="str">
        <f>_xlfn.XLOOKUP(FMP_Ranking[[#This Row],[FMP ID]],RawData[FMP_ID],RawData[Flood Damage Reduction])</f>
        <v>Flood damage reduction &lt; 25%</v>
      </c>
      <c r="AT183" s="252">
        <f>_xlfn.XLOOKUP(FMP_Ranking[[#This Row],[FMP ID]],RawData[FMP_ID],RawData[Score 4])</f>
        <v>2</v>
      </c>
      <c r="AU183">
        <f>_xlfn.XLOOKUP(FMP_Ranking[[#This Row],[FMP ID]],RawData[FMP_ID],RawData['# of Critical Faciliites Removed from 1% Annual Chance FP])</f>
        <v>0</v>
      </c>
      <c r="AV183" t="str">
        <f>_xlfn.XLOOKUP(FMP_Ranking[[#This Row],[FMP ID]],RawData[FMP_ID],RawData[Reduction in Critical Facilities Flood Risk])</f>
        <v>Reduced risk for 0 structures in floodplain</v>
      </c>
      <c r="AW183">
        <f>_xlfn.XLOOKUP(FMP_Ranking[[#This Row],[FMP ID]],RawData[FMP_ID],RawData[Score 5])</f>
        <v>0</v>
      </c>
      <c r="AX183" s="250">
        <f>_xlfn.XLOOKUP(FMP_Ranking[[#This Row],[FMP ID]],RawData[FMP_ID],RawData[Adjusted Injurt Risk (%)])</f>
        <v>0</v>
      </c>
      <c r="AY183">
        <f>_xlfn.XLOOKUP(FMP_Ranking[[#This Row],[FMP ID]],RawData[FMP_ID],RawData[Life and Safety Ranking (Injury/Loss of Life)2])</f>
        <v>0</v>
      </c>
      <c r="AZ183" s="252">
        <f>_xlfn.XLOOKUP(FMP_Ranking[[#This Row],[FMP ID]],RawData[FMP_ID],RawData[Score 6])</f>
        <v>0</v>
      </c>
      <c r="BA183">
        <f>_xlfn.XLOOKUP(FMP_Ranking[[#This Row],[FMP ID]],RawData[FMP_ID],RawData[Water Supply Benefit in Acre-Feet])</f>
        <v>0</v>
      </c>
      <c r="BB183" t="str">
        <f>_xlfn.XLOOKUP(FMP_Ranking[[#This Row],[FMP ID]],RawData[FMP_ID],RawData[SourceID])</f>
        <v>N/A</v>
      </c>
      <c r="BC183" t="str">
        <f>_xlfn.XLOOKUP(FMP_Ranking[[#This Row],[FMP ID]],RawData[FMP_ID],RawData[WMS_ID])</f>
        <v>N/A</v>
      </c>
      <c r="BD183" t="str">
        <f>_xlfn.XLOOKUP(FMP_Ranking[[#This Row],[FMP ID]],RawData[FMP_ID],RawData[Water Supply Yield Ranking])</f>
        <v>No impact on water supply</v>
      </c>
      <c r="BE183">
        <f>_xlfn.XLOOKUP(FMP_Ranking[[#This Row],[FMP ID]],RawData[FMP_ID],RawData[Score 7])</f>
        <v>0</v>
      </c>
      <c r="BF183" s="250">
        <f>_xlfn.XLOOKUP(FMP_Ranking[[#This Row],[FMP ID]],RawData[FMP_ID],RawData[SVI])</f>
        <v>0.1178999990224838</v>
      </c>
      <c r="BG183" t="str">
        <f>_xlfn.XLOOKUP(FMP_Ranking[[#This Row],[FMP ID]],RawData[FMP_ID],RawData[Social Vulnerability Ranking])</f>
        <v>SVI between 0.01-0.25 (low vulnerability)</v>
      </c>
      <c r="BH183" s="252">
        <f>_xlfn.XLOOKUP(FMP_Ranking[[#This Row],[FMP ID]],RawData[FMP_ID],RawData[Score 8])</f>
        <v>1</v>
      </c>
      <c r="BI183">
        <f>_xlfn.XLOOKUP(FMP_Ranking[[#This Row],[FMP ID]],RawData[FMP_ID],RawData[% Nature Based Solution by Cost])</f>
        <v>0</v>
      </c>
      <c r="BJ183" t="str">
        <f>_xlfn.XLOOKUP(FMP_Ranking[[#This Row],[FMP ID]],RawData[FMP_ID],RawData[Nature-Based Solutions Ranking])</f>
        <v>&lt;25% of the project cost is nature-based</v>
      </c>
      <c r="BK183">
        <f>_xlfn.XLOOKUP(FMP_Ranking[[#This Row],[FMP ID]],RawData[FMP_ID],RawData[Score 9])</f>
        <v>1</v>
      </c>
      <c r="BL183" s="250" t="str">
        <f>_xlfn.XLOOKUP(FMP_Ranking[[#This Row],[FMP ID]],RawData[FMP_ID],RawData[Multiple Benefits Description])</f>
        <v>Preserved function of critical facility during flood</v>
      </c>
      <c r="BM183" t="str">
        <f>_xlfn.XLOOKUP(FMP_Ranking[[#This Row],[FMP ID]],RawData[FMP_ID],RawData[Multiple Benefit Ranking])</f>
        <v>Project delivers benefits in only 1 wider benefit category</v>
      </c>
      <c r="BN183" s="252">
        <f>_xlfn.XLOOKUP(FMP_Ranking[[#This Row],[FMP ID]],RawData[FMP_ID],RawData[Score 10])</f>
        <v>1</v>
      </c>
      <c r="BO183">
        <f>_xlfn.XLOOKUP(FMP_Ranking[[#This Row],[FMP ID]],RawData[FMP_ID],RawData[O&amp;M Cost (Annual)])</f>
        <v>7500</v>
      </c>
      <c r="BP183" t="str">
        <f>_xlfn.XLOOKUP(FMP_Ranking[[#This Row],[FMP ID]],RawData[FMP_ID],RawData[Operations and Maintenance Ranking])</f>
        <v>Project requires regular, ongoing operation and maintenance; and/or O&amp;M requirements are well defined (Regular);</v>
      </c>
      <c r="BQ183">
        <f>_xlfn.XLOOKUP(FMP_Ranking[[#This Row],[FMP ID]],RawData[FMP_ID],RawData[Score 11])</f>
        <v>7</v>
      </c>
      <c r="BR183" s="250" t="str">
        <f>_xlfn.XLOOKUP(FMP_Ranking[[#This Row],[FMP ID]],RawData[FMP_ID],RawData[Administrative, Regulatory and Other Obstacle Ranking])</f>
        <v>Project has few administrative, regulatory and implementation limitations / requirements</v>
      </c>
      <c r="BS183" s="252">
        <f>_xlfn.XLOOKUP(FMP_Ranking[[#This Row],[FMP ID]],RawData[FMP_ID],RawData[Score 12])</f>
        <v>10</v>
      </c>
      <c r="BT183" t="str">
        <f>_xlfn.XLOOKUP(FMP_Ranking[[#This Row],[FMP ID]],RawData[FMP_ID],RawData[Environmental Benefit Ranking])</f>
        <v>Project does not provide any environmental benefits</v>
      </c>
      <c r="BU183">
        <f>_xlfn.XLOOKUP(FMP_Ranking[[#This Row],[FMP ID]],RawData[FMP_ID],RawData[Score 13])</f>
        <v>0</v>
      </c>
      <c r="BV183" s="250" t="str">
        <f>_xlfn.XLOOKUP(FMP_Ranking[[#This Row],[FMP ID]],RawData[FMP_ID],RawData[Environmental Impact Ranking])</f>
        <v>Project has no adverse environmental impacts</v>
      </c>
      <c r="BW183" s="252">
        <f>_xlfn.XLOOKUP(FMP_Ranking[[#This Row],[FMP ID]],RawData[FMP_ID],RawData[Score 14])</f>
        <v>10</v>
      </c>
      <c r="BX183">
        <f>_xlfn.XLOOKUP(FMP_Ranking[[#This Row],[FMP ID]],RawData[FMP_ID],RawData[Traffic Count for LWC Project])</f>
        <v>0</v>
      </c>
      <c r="BY183" t="str">
        <f>_xlfn.XLOOKUP(FMP_Ranking[[#This Row],[FMP ID]],RawData[FMP_ID],RawData[Mobility Ranking])</f>
        <v>Project provides no change to major, minor, or emergency access routes in the project area.</v>
      </c>
      <c r="BZ183">
        <f>_xlfn.XLOOKUP(FMP_Ranking[[#This Row],[FMP ID]],RawData[FMP_ID],RawData[Score 15])</f>
        <v>0</v>
      </c>
      <c r="CA183" s="250"/>
      <c r="CB183"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83" s="263">
        <f>_xlfn.RANK.EQ(FMP_Ranking[[#This Row],[Weighted Score Based on Normalized Reported Factors]],FMP_Ranking[Weighted Score Based on Normalized Reported Factors],0)</f>
        <v>170</v>
      </c>
      <c r="CD183"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35</v>
      </c>
      <c r="CE183"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3.75</v>
      </c>
      <c r="CF183">
        <f>_xlfn.RANK.EQ(FMP_Ranking[[#This Row],[Project Details Weighted Score]],FMP_Ranking[Project Details Weighted Score],0)</f>
        <v>150</v>
      </c>
      <c r="CG183" s="262">
        <f>FMP_Ranking[[#This Row],[Project Details Weighted Score]]+FMP_Ranking[[#This Row],[Weighted Score Based on Normalized Reported Factors]]</f>
        <v>3.75</v>
      </c>
      <c r="CH183" s="245">
        <f>_xlfn.RANK.EQ(FMP_Ranking[[#This Row],[Total Score]],FMP_Ranking[Total Score],0)</f>
        <v>177</v>
      </c>
      <c r="CI183"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83" s="239"/>
      <c r="CK183" s="239"/>
      <c r="CT183"/>
    </row>
    <row r="184" spans="1:98" ht="12" customHeight="1" x14ac:dyDescent="0.25">
      <c r="A184" t="s">
        <v>674</v>
      </c>
      <c r="B184">
        <f>_xlfn.XLOOKUP(FMP_Ranking[[#This Row],[FMP ID]],RawData[FMP_ID],RawData[RFPG_NUM])</f>
        <v>6</v>
      </c>
      <c r="C184" t="str">
        <f>_xlfn.XLOOKUP(FMP_Ranking[[#This Row],[FMP ID]],RawData[FMP_ID],RawData[FMP_NAME])</f>
        <v>City of Clear Lake Shores - Implement Stormwater Management Practices</v>
      </c>
      <c r="D184" t="str">
        <f>_xlfn.XLOOKUP(FMP_Ranking[[#This Row],[FMP ID]],RawData[FMP_ID],RawData[FMP_DESCR])</f>
        <v>The Stormwater management plan is focused on six minimum measures regarding what is being done to prevent stormwater pollution. Annual reporting and renewals are required to ensure compliance is met.</v>
      </c>
      <c r="E184" s="247">
        <f>_xlfn.XLOOKUP(FMP_Ranking[[#This Row],[FMP ID]],RawData[FMP_ID],RawData[FMP_COST])</f>
        <v>109000</v>
      </c>
      <c r="F184" s="344" t="str">
        <f>_xlfn.XLOOKUP(FMP_Ranking[[#This Row],[FMP ID]],RawData[FMP_ID],RawData[EMER_NEED])</f>
        <v>No</v>
      </c>
      <c r="G184" s="252">
        <f>IF(FMP_Ranking[[#This Row],[Emergency Need Raw]]="Yes",10,0)</f>
        <v>0</v>
      </c>
      <c r="H184" s="245">
        <f>_xlfn.XLOOKUP(FMP_Ranking[[#This Row],[FMP ID]],RawData[FMP_ID],RawData[STRUCT_100])</f>
        <v>633</v>
      </c>
      <c r="I184" s="245">
        <f>_xlfn.XLOOKUP(FMP_Ranking[[#This Row],[FMP ID]],RawData[FMP_ID],RawData[RES_STRUCT100])</f>
        <v>529</v>
      </c>
      <c r="J184">
        <f>_xlfn.XLOOKUP(FMP_Ranking[[#This Row],[FMP ID]],RawData[FMP_ID],RawData[POP100])</f>
        <v>3407</v>
      </c>
      <c r="K184" s="245">
        <f>_xlfn.XLOOKUP(FMP_Ranking[[#This Row],[FMP ID]],RawData[FMP_ID],RawData[CRITFAC100])</f>
        <v>4</v>
      </c>
      <c r="L184">
        <f>_xlfn.XLOOKUP(FMP_Ranking[[#This Row],[FMP ID]],RawData[FMP_ID],RawData[LWC])</f>
        <v>0</v>
      </c>
      <c r="M184" s="245">
        <f>_xlfn.XLOOKUP(FMP_Ranking[[#This Row],[FMP ID]],RawData[FMP_ID],RawData[ROADCLS])</f>
        <v>0</v>
      </c>
      <c r="N184">
        <f>_xlfn.XLOOKUP(FMP_Ranking[[#This Row],[FMP ID]],RawData[FMP_ID],RawData[ROAD_MILES100])</f>
        <v>8.820770263671875</v>
      </c>
      <c r="O184" s="245">
        <f>_xlfn.XLOOKUP(FMP_Ranking[[#This Row],[FMP ID]],RawData[FMP_ID],RawData[FARMACRE100])</f>
        <v>0</v>
      </c>
      <c r="P184">
        <f>_xlfn.XLOOKUP(FMP_Ranking[[#This Row],[FMP ID]],RawData[FMP_ID],RawData[REDSTRUCT100])</f>
        <v>0</v>
      </c>
      <c r="Q184" s="245">
        <f>_xlfn.XLOOKUP(FMP_Ranking[[#This Row],[FMP ID]],RawData[FMP_ID],RawData[REMSTRC100])</f>
        <v>0</v>
      </c>
      <c r="R184" s="258">
        <f>IF(FMP_Ranking[[#This Row],[Structures 100 Raw]]=0,0,(IF(FMP_Ranking[[#This Row],[Removed Structures 100 Raw]]&gt;FMP_Ranking[[#This Row],[Structures 100 Raw]],100,FMP_Ranking[[#This Row],[Removed Structures 100 Raw]]/FMP_Ranking[[#This Row],[Structures 100 Raw]]*100)))</f>
        <v>0</v>
      </c>
      <c r="S184" s="245">
        <f>_xlfn.XLOOKUP(FMP_Ranking[[#This Row],[FMP ID]],RawData[FMP_ID],RawData[REMRESSTRC100])</f>
        <v>0</v>
      </c>
      <c r="T184" s="245">
        <f>_xlfn.XLOOKUP(FMP_Ranking[[#This Row],[FMP ID]],RawData[FMP_ID],RawData[REMPOP100])</f>
        <v>0</v>
      </c>
      <c r="U184">
        <f>_xlfn.XLOOKUP(FMP_Ranking[[#This Row],[FMP ID]],RawData[FMP_ID],RawData[REMCRITFAC100])</f>
        <v>0</v>
      </c>
      <c r="V184" s="245">
        <f>_xlfn.XLOOKUP(FMP_Ranking[[#This Row],[FMP ID]],RawData[FMP_ID],RawData[REMLWC100])</f>
        <v>0</v>
      </c>
      <c r="W184" s="245">
        <f>_xlfn.XLOOKUP(FMP_Ranking[[#This Row],[FMP ID]],RawData[FMP_ID],RawData[REMROADCLS])</f>
        <v>0</v>
      </c>
      <c r="X184">
        <f>_xlfn.XLOOKUP(FMP_Ranking[[#This Row],[FMP ID]],RawData[FMP_ID],RawData[REMRDLEN100])</f>
        <v>0</v>
      </c>
      <c r="Y184" s="245">
        <f>_xlfn.XLOOKUP(FMP_Ranking[[#This Row],[FMP ID]],RawData[FMP_ID],RawData[REMFRMACRE100])</f>
        <v>0</v>
      </c>
      <c r="Z184" s="255">
        <f>_xlfn.XLOOKUP(FMP_Ranking[[#This Row],[FMP ID]],RawData[FMP_ID],RawData[COSTSTRUCT])</f>
        <v>0</v>
      </c>
      <c r="AA184">
        <f>_xlfn.XLOOKUP(FMP_Ranking[[#This Row],[FMP ID]],RawData[FMP_ID],RawData[NATURE])</f>
        <v>0</v>
      </c>
      <c r="AB184" s="250">
        <f>_xlfn.XLOOKUP(FMP_Ranking[[#This Row],[FMP ID]],RawData[FMP_ID],RawData[BC_RATIO])</f>
        <v>0</v>
      </c>
      <c r="AC184">
        <f>IF(FMP_Ranking[[#This Row],[BCA Raw]]&gt;1,1,0)</f>
        <v>0</v>
      </c>
      <c r="AD184" s="250" t="str">
        <f>_xlfn.XLOOKUP(FMP_Ranking[[#This Row],[FMP ID]],RawData[FMP_ID],RawData[WATER_SUP])</f>
        <v>No</v>
      </c>
      <c r="AE184" s="257">
        <f>IF(FMP_Ranking[[#This Row],[Water Supply Raw]]="Yes",1,0)</f>
        <v>0</v>
      </c>
      <c r="AF184">
        <f>_xlfn.XLOOKUP(FMP_Ranking[[#This Row],[FMP ID]],RawData[FMP_ID],RawData[Average Flood Depth (100yr)])</f>
        <v>0</v>
      </c>
      <c r="AG184" s="346">
        <f>_xlfn.XLOOKUP(FMP_Ranking[[#This Row],[FMP ID]],RawData[FMP_ID],RawData[PREPROJLOS])</f>
        <v>0</v>
      </c>
      <c r="AH184">
        <f>_xlfn.XLOOKUP(FMP_Ranking[[#This Row],[FMP ID]],RawData[FMP_ID],RawData[Score 1])</f>
        <v>0</v>
      </c>
      <c r="AI184" s="250">
        <f>_xlfn.XLOOKUP(FMP_Ranking[[#This Row],[FMP ID]],RawData[FMP_ID],RawData[Community Population Served])</f>
        <v>5081827</v>
      </c>
      <c r="AJ184">
        <f>_xlfn.XLOOKUP(FMP_Ranking[[#This Row],[FMP ID]],RawData[FMP_ID],RawData[Flood Plain Population])</f>
        <v>3407</v>
      </c>
      <c r="AK184" s="346" t="str">
        <f>_xlfn.XLOOKUP(FMP_Ranking[[#This Row],[FMP ID]],RawData[FMP_ID],RawData[Severity Ranking: Community Need (% Population)])</f>
        <v>&lt;25% of project community affected</v>
      </c>
      <c r="AL184" s="252">
        <f>_xlfn.XLOOKUP(FMP_Ranking[[#This Row],[FMP ID]],RawData[FMP_ID],RawData[Score 2])</f>
        <v>1</v>
      </c>
      <c r="AM184">
        <f>_xlfn.XLOOKUP(FMP_Ranking[[#This Row],[FMP ID]],RawData[FMP_ID],RawData['# of Structures Removed from 1% Annual Chance FP])</f>
        <v>0</v>
      </c>
      <c r="AN184" t="str">
        <f>_xlfn.XLOOKUP(FMP_Ranking[[#This Row],[FMP ID]],RawData[FMP_ID],RawData[Flood Risk Reduction])</f>
        <v>Reduced risk to 0 structures in floodplain</v>
      </c>
      <c r="AO184">
        <f>_xlfn.XLOOKUP(FMP_Ranking[[#This Row],[FMP ID]],RawData[FMP_ID],RawData[[Score 3 ]])</f>
        <v>0</v>
      </c>
      <c r="AP184" s="250">
        <f>_xlfn.XLOOKUP(FMP_Ranking[[#This Row],[FMP ID]],RawData[FMP_ID],RawData['# of Structures with Reduced 1% Annual Chance Flood Risk])</f>
        <v>0</v>
      </c>
      <c r="AQ184">
        <f>_xlfn.XLOOKUP(FMP_Ranking[[#This Row],[FMP ID]],RawData[FMP_ID],RawData[Pre-Project Damage $])</f>
        <v>0</v>
      </c>
      <c r="AR184">
        <f>_xlfn.XLOOKUP(FMP_Ranking[[#This Row],[FMP ID]],RawData[FMP_ID],RawData[Post-Project Damage $])</f>
        <v>0</v>
      </c>
      <c r="AS184">
        <f>_xlfn.XLOOKUP(FMP_Ranking[[#This Row],[FMP ID]],RawData[FMP_ID],RawData[Flood Damage Reduction])</f>
        <v>0</v>
      </c>
      <c r="AT184" s="252">
        <f>_xlfn.XLOOKUP(FMP_Ranking[[#This Row],[FMP ID]],RawData[FMP_ID],RawData[Score 4])</f>
        <v>0</v>
      </c>
      <c r="AU184">
        <f>_xlfn.XLOOKUP(FMP_Ranking[[#This Row],[FMP ID]],RawData[FMP_ID],RawData['# of Critical Faciliites Removed from 1% Annual Chance FP])</f>
        <v>0</v>
      </c>
      <c r="AV184" t="str">
        <f>_xlfn.XLOOKUP(FMP_Ranking[[#This Row],[FMP ID]],RawData[FMP_ID],RawData[Reduction in Critical Facilities Flood Risk])</f>
        <v>Reduced risk for 0 structures in floodplain</v>
      </c>
      <c r="AW184">
        <f>_xlfn.XLOOKUP(FMP_Ranking[[#This Row],[FMP ID]],RawData[FMP_ID],RawData[Score 5])</f>
        <v>0</v>
      </c>
      <c r="AX184" s="250">
        <f>_xlfn.XLOOKUP(FMP_Ranking[[#This Row],[FMP ID]],RawData[FMP_ID],RawData[Adjusted Injurt Risk (%)])</f>
        <v>0</v>
      </c>
      <c r="AY184">
        <f>_xlfn.XLOOKUP(FMP_Ranking[[#This Row],[FMP ID]],RawData[FMP_ID],RawData[Life and Safety Ranking (Injury/Loss of Life)2])</f>
        <v>0</v>
      </c>
      <c r="AZ184" s="252">
        <f>_xlfn.XLOOKUP(FMP_Ranking[[#This Row],[FMP ID]],RawData[FMP_ID],RawData[Score 6])</f>
        <v>0</v>
      </c>
      <c r="BA184">
        <f>_xlfn.XLOOKUP(FMP_Ranking[[#This Row],[FMP ID]],RawData[FMP_ID],RawData[Water Supply Benefit in Acre-Feet])</f>
        <v>0</v>
      </c>
      <c r="BB184">
        <f>_xlfn.XLOOKUP(FMP_Ranking[[#This Row],[FMP ID]],RawData[FMP_ID],RawData[SourceID])</f>
        <v>0</v>
      </c>
      <c r="BC184">
        <f>_xlfn.XLOOKUP(FMP_Ranking[[#This Row],[FMP ID]],RawData[FMP_ID],RawData[WMS_ID])</f>
        <v>0</v>
      </c>
      <c r="BD184" t="str">
        <f>_xlfn.XLOOKUP(FMP_Ranking[[#This Row],[FMP ID]],RawData[FMP_ID],RawData[Water Supply Yield Ranking])</f>
        <v>No impact on water supply</v>
      </c>
      <c r="BE184">
        <f>_xlfn.XLOOKUP(FMP_Ranking[[#This Row],[FMP ID]],RawData[FMP_ID],RawData[Score 7])</f>
        <v>0</v>
      </c>
      <c r="BF184" s="250">
        <f>_xlfn.XLOOKUP(FMP_Ranking[[#This Row],[FMP ID]],RawData[FMP_ID],RawData[SVI])</f>
        <v>0.20257329940795901</v>
      </c>
      <c r="BG184" t="str">
        <f>_xlfn.XLOOKUP(FMP_Ranking[[#This Row],[FMP ID]],RawData[FMP_ID],RawData[Social Vulnerability Ranking])</f>
        <v>SVI between 0.01-0.25 (low vulnerability)</v>
      </c>
      <c r="BH184" s="252">
        <f>_xlfn.XLOOKUP(FMP_Ranking[[#This Row],[FMP ID]],RawData[FMP_ID],RawData[Score 8])</f>
        <v>1</v>
      </c>
      <c r="BI184">
        <f>_xlfn.XLOOKUP(FMP_Ranking[[#This Row],[FMP ID]],RawData[FMP_ID],RawData[% Nature Based Solution by Cost])</f>
        <v>0</v>
      </c>
      <c r="BJ184" t="str">
        <f>_xlfn.XLOOKUP(FMP_Ranking[[#This Row],[FMP ID]],RawData[FMP_ID],RawData[Nature-Based Solutions Ranking])</f>
        <v>&lt;25% of the project cost is nature-based</v>
      </c>
      <c r="BK184">
        <f>_xlfn.XLOOKUP(FMP_Ranking[[#This Row],[FMP ID]],RawData[FMP_ID],RawData[Score 9])</f>
        <v>1</v>
      </c>
      <c r="BL184" s="250" t="str">
        <f>_xlfn.XLOOKUP(FMP_Ranking[[#This Row],[FMP ID]],RawData[FMP_ID],RawData[Multiple Benefits Description])</f>
        <v>Environmental</v>
      </c>
      <c r="BM184" t="str">
        <f>_xlfn.XLOOKUP(FMP_Ranking[[#This Row],[FMP ID]],RawData[FMP_ID],RawData[Multiple Benefit Ranking])</f>
        <v>Project does not deliver any wider benefits</v>
      </c>
      <c r="BN184" s="252">
        <f>_xlfn.XLOOKUP(FMP_Ranking[[#This Row],[FMP ID]],RawData[FMP_ID],RawData[Score 10])</f>
        <v>0</v>
      </c>
      <c r="BO184">
        <f>_xlfn.XLOOKUP(FMP_Ranking[[#This Row],[FMP ID]],RawData[FMP_ID],RawData[O&amp;M Cost (Annual)])</f>
        <v>0</v>
      </c>
      <c r="BP184" t="str">
        <f>_xlfn.XLOOKUP(FMP_Ranking[[#This Row],[FMP ID]],RawData[FMP_ID],RawData[Operations and Maintenance Ranking])</f>
        <v>Project will not require any ongoing operation and maintenance (low);</v>
      </c>
      <c r="BQ184">
        <f>_xlfn.XLOOKUP(FMP_Ranking[[#This Row],[FMP ID]],RawData[FMP_ID],RawData[Score 11])</f>
        <v>10</v>
      </c>
      <c r="BR184" s="250" t="str">
        <f>_xlfn.XLOOKUP(FMP_Ranking[[#This Row],[FMP ID]],RawData[FMP_ID],RawData[Administrative, Regulatory and Other Obstacle Ranking])</f>
        <v>Project has a high number of administrative, regulatory and limitations / requirements</v>
      </c>
      <c r="BS184" s="252">
        <f>_xlfn.XLOOKUP(FMP_Ranking[[#This Row],[FMP ID]],RawData[FMP_ID],RawData[Score 12])</f>
        <v>2</v>
      </c>
      <c r="BT184" t="str">
        <f>_xlfn.XLOOKUP(FMP_Ranking[[#This Row],[FMP ID]],RawData[FMP_ID],RawData[Environmental Benefit Ranking])</f>
        <v>Project does not provide any environmental benefits</v>
      </c>
      <c r="BU184">
        <f>_xlfn.XLOOKUP(FMP_Ranking[[#This Row],[FMP ID]],RawData[FMP_ID],RawData[Score 13])</f>
        <v>0</v>
      </c>
      <c r="BV184" s="250" t="str">
        <f>_xlfn.XLOOKUP(FMP_Ranking[[#This Row],[FMP ID]],RawData[FMP_ID],RawData[Environmental Impact Ranking])</f>
        <v>Project has no adverse environmental impacts</v>
      </c>
      <c r="BW184" s="252">
        <f>_xlfn.XLOOKUP(FMP_Ranking[[#This Row],[FMP ID]],RawData[FMP_ID],RawData[Score 14])</f>
        <v>10</v>
      </c>
      <c r="BX184">
        <f>_xlfn.XLOOKUP(FMP_Ranking[[#This Row],[FMP ID]],RawData[FMP_ID],RawData[Traffic Count for LWC Project])</f>
        <v>0</v>
      </c>
      <c r="BY184" t="str">
        <f>_xlfn.XLOOKUP(FMP_Ranking[[#This Row],[FMP ID]],RawData[FMP_ID],RawData[Mobility Ranking])</f>
        <v>Project will protect some major access routes in floodplain and the majority (&gt;50%) of emergency service access. Some major and many minor access routes will remain flooded, and emergency services access may be restricted in some areas</v>
      </c>
      <c r="BZ184">
        <f>_xlfn.XLOOKUP(FMP_Ranking[[#This Row],[FMP ID]],RawData[FMP_ID],RawData[Score 15])</f>
        <v>4</v>
      </c>
      <c r="CA184" s="250"/>
      <c r="CB184"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84" s="263">
        <f>_xlfn.RANK.EQ(FMP_Ranking[[#This Row],[Weighted Score Based on Normalized Reported Factors]],FMP_Ranking[Weighted Score Based on Normalized Reported Factors],0)</f>
        <v>170</v>
      </c>
      <c r="CD184"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29</v>
      </c>
      <c r="CE184"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3.75</v>
      </c>
      <c r="CF184">
        <f>_xlfn.RANK.EQ(FMP_Ranking[[#This Row],[Project Details Weighted Score]],FMP_Ranking[Project Details Weighted Score],0)</f>
        <v>150</v>
      </c>
      <c r="CG184" s="262">
        <f>FMP_Ranking[[#This Row],[Project Details Weighted Score]]+FMP_Ranking[[#This Row],[Weighted Score Based on Normalized Reported Factors]]</f>
        <v>3.75</v>
      </c>
      <c r="CH184" s="245">
        <f>_xlfn.RANK.EQ(FMP_Ranking[[#This Row],[Total Score]],FMP_Ranking[Total Score],0)</f>
        <v>177</v>
      </c>
      <c r="CI184"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84" s="239"/>
      <c r="CK184" s="239"/>
      <c r="CT184"/>
    </row>
    <row r="185" spans="1:98" ht="12" customHeight="1" x14ac:dyDescent="0.25">
      <c r="A185" t="s">
        <v>1104</v>
      </c>
      <c r="B185">
        <f>_xlfn.XLOOKUP(FMP_Ranking[[#This Row],[FMP ID]],RawData[FMP_ID],RawData[RFPG_NUM])</f>
        <v>8</v>
      </c>
      <c r="C185" t="str">
        <f>_xlfn.XLOOKUP(FMP_Ranking[[#This Row],[FMP ID]],RawData[FMP_ID],RawData[FMP_NAME])</f>
        <v>Bessie's &amp; Brooskshire Creek Channel Improvements</v>
      </c>
      <c r="D185" t="str">
        <f>_xlfn.XLOOKUP(FMP_Ranking[[#This Row],[FMP ID]],RawData[FMP_ID],RawData[FMP_DESCR])</f>
        <v>Channel improvements and re-configurations at several key locations.</v>
      </c>
      <c r="E185" s="247">
        <f>_xlfn.XLOOKUP(FMP_Ranking[[#This Row],[FMP ID]],RawData[FMP_ID],RawData[FMP_COST])</f>
        <v>285000000</v>
      </c>
      <c r="F185" s="344" t="str">
        <f>_xlfn.XLOOKUP(FMP_Ranking[[#This Row],[FMP ID]],RawData[FMP_ID],RawData[EMER_NEED])</f>
        <v>Yes</v>
      </c>
      <c r="G185" s="252">
        <f>IF(FMP_Ranking[[#This Row],[Emergency Need Raw]]="Yes",10,0)</f>
        <v>10</v>
      </c>
      <c r="H185" s="245">
        <f>_xlfn.XLOOKUP(FMP_Ranking[[#This Row],[FMP ID]],RawData[FMP_ID],RawData[STRUCT_100])</f>
        <v>834</v>
      </c>
      <c r="I185" s="245">
        <f>_xlfn.XLOOKUP(FMP_Ranking[[#This Row],[FMP ID]],RawData[FMP_ID],RawData[RES_STRUCT100])</f>
        <v>666</v>
      </c>
      <c r="J185">
        <f>_xlfn.XLOOKUP(FMP_Ranking[[#This Row],[FMP ID]],RawData[FMP_ID],RawData[POP100])</f>
        <v>1095</v>
      </c>
      <c r="K185" s="245">
        <f>_xlfn.XLOOKUP(FMP_Ranking[[#This Row],[FMP ID]],RawData[FMP_ID],RawData[CRITFAC100])</f>
        <v>1</v>
      </c>
      <c r="L185">
        <f>_xlfn.XLOOKUP(FMP_Ranking[[#This Row],[FMP ID]],RawData[FMP_ID],RawData[LWC])</f>
        <v>0</v>
      </c>
      <c r="M185" s="245">
        <f>_xlfn.XLOOKUP(FMP_Ranking[[#This Row],[FMP ID]],RawData[FMP_ID],RawData[ROADCLS])</f>
        <v>94</v>
      </c>
      <c r="N185">
        <f>_xlfn.XLOOKUP(FMP_Ranking[[#This Row],[FMP ID]],RawData[FMP_ID],RawData[ROAD_MILES100])</f>
        <v>32.799999237060547</v>
      </c>
      <c r="O185" s="245">
        <f>_xlfn.XLOOKUP(FMP_Ranking[[#This Row],[FMP ID]],RawData[FMP_ID],RawData[FARMACRE100])</f>
        <v>7463.7998046875</v>
      </c>
      <c r="P185">
        <f>_xlfn.XLOOKUP(FMP_Ranking[[#This Row],[FMP ID]],RawData[FMP_ID],RawData[REDSTRUCT100])</f>
        <v>148</v>
      </c>
      <c r="Q185" s="245">
        <f>_xlfn.XLOOKUP(FMP_Ranking[[#This Row],[FMP ID]],RawData[FMP_ID],RawData[REMSTRC100])</f>
        <v>213</v>
      </c>
      <c r="R185" s="258">
        <f>IF(FMP_Ranking[[#This Row],[Structures 100 Raw]]=0,0,(IF(FMP_Ranking[[#This Row],[Removed Structures 100 Raw]]&gt;FMP_Ranking[[#This Row],[Structures 100 Raw]],100,FMP_Ranking[[#This Row],[Removed Structures 100 Raw]]/FMP_Ranking[[#This Row],[Structures 100 Raw]]*100)))</f>
        <v>25.539568345323744</v>
      </c>
      <c r="S185" s="245">
        <f>_xlfn.XLOOKUP(FMP_Ranking[[#This Row],[FMP ID]],RawData[FMP_ID],RawData[REMRESSTRC100])</f>
        <v>181</v>
      </c>
      <c r="T185" s="245">
        <f>_xlfn.XLOOKUP(FMP_Ranking[[#This Row],[FMP ID]],RawData[FMP_ID],RawData[REMPOP100])</f>
        <v>413</v>
      </c>
      <c r="U185">
        <f>_xlfn.XLOOKUP(FMP_Ranking[[#This Row],[FMP ID]],RawData[FMP_ID],RawData[REMCRITFAC100])</f>
        <v>1</v>
      </c>
      <c r="V185" s="245">
        <f>_xlfn.XLOOKUP(FMP_Ranking[[#This Row],[FMP ID]],RawData[FMP_ID],RawData[REMLWC100])</f>
        <v>0</v>
      </c>
      <c r="W185" s="245">
        <f>_xlfn.XLOOKUP(FMP_Ranking[[#This Row],[FMP ID]],RawData[FMP_ID],RawData[REMROADCLS])</f>
        <v>28</v>
      </c>
      <c r="X185">
        <f>_xlfn.XLOOKUP(FMP_Ranking[[#This Row],[FMP ID]],RawData[FMP_ID],RawData[REMRDLEN100])</f>
        <v>9</v>
      </c>
      <c r="Y185" s="245">
        <f>_xlfn.XLOOKUP(FMP_Ranking[[#This Row],[FMP ID]],RawData[FMP_ID],RawData[REMFRMACRE100])</f>
        <v>1214.760009765625</v>
      </c>
      <c r="Z185" s="255">
        <f>_xlfn.XLOOKUP(FMP_Ranking[[#This Row],[FMP ID]],RawData[FMP_ID],RawData[COSTSTRUCT])</f>
        <v>1338000</v>
      </c>
      <c r="AA185">
        <f>_xlfn.XLOOKUP(FMP_Ranking[[#This Row],[FMP ID]],RawData[FMP_ID],RawData[NATURE])</f>
        <v>0</v>
      </c>
      <c r="AB185" s="250">
        <f>_xlfn.XLOOKUP(FMP_Ranking[[#This Row],[FMP ID]],RawData[FMP_ID],RawData[BC_RATIO])</f>
        <v>1.7999999225139621E-2</v>
      </c>
      <c r="AC185">
        <f>IF(FMP_Ranking[[#This Row],[BCA Raw]]&gt;1,1,0)</f>
        <v>0</v>
      </c>
      <c r="AD185" s="250" t="str">
        <f>_xlfn.XLOOKUP(FMP_Ranking[[#This Row],[FMP ID]],RawData[FMP_ID],RawData[WATER_SUP])</f>
        <v>No</v>
      </c>
      <c r="AE185" s="257">
        <f>IF(FMP_Ranking[[#This Row],[Water Supply Raw]]="Yes",1,0)</f>
        <v>0</v>
      </c>
      <c r="AF185">
        <f>_xlfn.XLOOKUP(FMP_Ranking[[#This Row],[FMP ID]],RawData[FMP_ID],RawData[Average Flood Depth (100yr)])</f>
        <v>0</v>
      </c>
      <c r="AG185" s="346" t="str">
        <f>_xlfn.XLOOKUP(FMP_Ranking[[#This Row],[FMP ID]],RawData[FMP_ID],RawData[PREPROJLOS])</f>
        <v xml:space="preserve"> 2-year</v>
      </c>
      <c r="AH185">
        <f>_xlfn.XLOOKUP(FMP_Ranking[[#This Row],[FMP ID]],RawData[FMP_ID],RawData[Score 1])</f>
        <v>0</v>
      </c>
      <c r="AI185" s="250">
        <f>_xlfn.XLOOKUP(FMP_Ranking[[#This Row],[FMP ID]],RawData[FMP_ID],RawData[Community Population Served])</f>
        <v>0</v>
      </c>
      <c r="AJ185">
        <f>_xlfn.XLOOKUP(FMP_Ranking[[#This Row],[FMP ID]],RawData[FMP_ID],RawData[Flood Plain Population])</f>
        <v>0</v>
      </c>
      <c r="AK185" s="346">
        <f>_xlfn.XLOOKUP(FMP_Ranking[[#This Row],[FMP ID]],RawData[FMP_ID],RawData[Severity Ranking: Community Need (% Population)])</f>
        <v>0</v>
      </c>
      <c r="AL185" s="252">
        <f>_xlfn.XLOOKUP(FMP_Ranking[[#This Row],[FMP ID]],RawData[FMP_ID],RawData[Score 2])</f>
        <v>0</v>
      </c>
      <c r="AM185">
        <f>_xlfn.XLOOKUP(FMP_Ranking[[#This Row],[FMP ID]],RawData[FMP_ID],RawData['# of Structures Removed from 1% Annual Chance FP])</f>
        <v>0</v>
      </c>
      <c r="AN185">
        <f>_xlfn.XLOOKUP(FMP_Ranking[[#This Row],[FMP ID]],RawData[FMP_ID],RawData[Flood Risk Reduction])</f>
        <v>0</v>
      </c>
      <c r="AO185">
        <f>_xlfn.XLOOKUP(FMP_Ranking[[#This Row],[FMP ID]],RawData[FMP_ID],RawData[[Score 3 ]])</f>
        <v>0</v>
      </c>
      <c r="AP185" s="250">
        <f>_xlfn.XLOOKUP(FMP_Ranking[[#This Row],[FMP ID]],RawData[FMP_ID],RawData['# of Structures with Reduced 1% Annual Chance Flood Risk])</f>
        <v>0</v>
      </c>
      <c r="AQ185">
        <f>_xlfn.XLOOKUP(FMP_Ranking[[#This Row],[FMP ID]],RawData[FMP_ID],RawData[Pre-Project Damage $])</f>
        <v>0</v>
      </c>
      <c r="AR185">
        <f>_xlfn.XLOOKUP(FMP_Ranking[[#This Row],[FMP ID]],RawData[FMP_ID],RawData[Post-Project Damage $])</f>
        <v>0</v>
      </c>
      <c r="AS185">
        <f>_xlfn.XLOOKUP(FMP_Ranking[[#This Row],[FMP ID]],RawData[FMP_ID],RawData[Flood Damage Reduction])</f>
        <v>0</v>
      </c>
      <c r="AT185" s="252">
        <f>_xlfn.XLOOKUP(FMP_Ranking[[#This Row],[FMP ID]],RawData[FMP_ID],RawData[Score 4])</f>
        <v>0</v>
      </c>
      <c r="AU185">
        <f>_xlfn.XLOOKUP(FMP_Ranking[[#This Row],[FMP ID]],RawData[FMP_ID],RawData['# of Critical Faciliites Removed from 1% Annual Chance FP])</f>
        <v>0</v>
      </c>
      <c r="AV185">
        <f>_xlfn.XLOOKUP(FMP_Ranking[[#This Row],[FMP ID]],RawData[FMP_ID],RawData[Reduction in Critical Facilities Flood Risk])</f>
        <v>0</v>
      </c>
      <c r="AW185">
        <f>_xlfn.XLOOKUP(FMP_Ranking[[#This Row],[FMP ID]],RawData[FMP_ID],RawData[Score 5])</f>
        <v>0</v>
      </c>
      <c r="AX185" s="250">
        <f>_xlfn.XLOOKUP(FMP_Ranking[[#This Row],[FMP ID]],RawData[FMP_ID],RawData[Adjusted Injurt Risk (%)])</f>
        <v>0</v>
      </c>
      <c r="AY185">
        <f>_xlfn.XLOOKUP(FMP_Ranking[[#This Row],[FMP ID]],RawData[FMP_ID],RawData[Life and Safety Ranking (Injury/Loss of Life)2])</f>
        <v>0</v>
      </c>
      <c r="AZ185" s="252">
        <f>_xlfn.XLOOKUP(FMP_Ranking[[#This Row],[FMP ID]],RawData[FMP_ID],RawData[Score 6])</f>
        <v>0</v>
      </c>
      <c r="BA185">
        <f>_xlfn.XLOOKUP(FMP_Ranking[[#This Row],[FMP ID]],RawData[FMP_ID],RawData[Water Supply Benefit in Acre-Feet])</f>
        <v>0</v>
      </c>
      <c r="BB185">
        <f>_xlfn.XLOOKUP(FMP_Ranking[[#This Row],[FMP ID]],RawData[FMP_ID],RawData[SourceID])</f>
        <v>0</v>
      </c>
      <c r="BC185">
        <f>_xlfn.XLOOKUP(FMP_Ranking[[#This Row],[FMP ID]],RawData[FMP_ID],RawData[WMS_ID])</f>
        <v>0</v>
      </c>
      <c r="BD185">
        <f>_xlfn.XLOOKUP(FMP_Ranking[[#This Row],[FMP ID]],RawData[FMP_ID],RawData[Water Supply Yield Ranking])</f>
        <v>0</v>
      </c>
      <c r="BE185">
        <f>_xlfn.XLOOKUP(FMP_Ranking[[#This Row],[FMP ID]],RawData[FMP_ID],RawData[Score 7])</f>
        <v>0</v>
      </c>
      <c r="BF185" s="250">
        <f>_xlfn.XLOOKUP(FMP_Ranking[[#This Row],[FMP ID]],RawData[FMP_ID],RawData[SVI])</f>
        <v>5.9999998658895493E-2</v>
      </c>
      <c r="BG185">
        <f>_xlfn.XLOOKUP(FMP_Ranking[[#This Row],[FMP ID]],RawData[FMP_ID],RawData[Social Vulnerability Ranking])</f>
        <v>0</v>
      </c>
      <c r="BH185" s="252">
        <f>_xlfn.XLOOKUP(FMP_Ranking[[#This Row],[FMP ID]],RawData[FMP_ID],RawData[Score 8])</f>
        <v>0</v>
      </c>
      <c r="BI185">
        <f>_xlfn.XLOOKUP(FMP_Ranking[[#This Row],[FMP ID]],RawData[FMP_ID],RawData[% Nature Based Solution by Cost])</f>
        <v>0</v>
      </c>
      <c r="BJ185">
        <f>_xlfn.XLOOKUP(FMP_Ranking[[#This Row],[FMP ID]],RawData[FMP_ID],RawData[Nature-Based Solutions Ranking])</f>
        <v>0</v>
      </c>
      <c r="BK185">
        <f>_xlfn.XLOOKUP(FMP_Ranking[[#This Row],[FMP ID]],RawData[FMP_ID],RawData[Score 9])</f>
        <v>0</v>
      </c>
      <c r="BL185" s="250">
        <f>_xlfn.XLOOKUP(FMP_Ranking[[#This Row],[FMP ID]],RawData[FMP_ID],RawData[Multiple Benefits Description])</f>
        <v>0</v>
      </c>
      <c r="BM185">
        <f>_xlfn.XLOOKUP(FMP_Ranking[[#This Row],[FMP ID]],RawData[FMP_ID],RawData[Multiple Benefit Ranking])</f>
        <v>0</v>
      </c>
      <c r="BN185" s="252">
        <f>_xlfn.XLOOKUP(FMP_Ranking[[#This Row],[FMP ID]],RawData[FMP_ID],RawData[Score 10])</f>
        <v>0</v>
      </c>
      <c r="BO185">
        <f>_xlfn.XLOOKUP(FMP_Ranking[[#This Row],[FMP ID]],RawData[FMP_ID],RawData[O&amp;M Cost (Annual)])</f>
        <v>0</v>
      </c>
      <c r="BP185">
        <f>_xlfn.XLOOKUP(FMP_Ranking[[#This Row],[FMP ID]],RawData[FMP_ID],RawData[Operations and Maintenance Ranking])</f>
        <v>0</v>
      </c>
      <c r="BQ185">
        <f>_xlfn.XLOOKUP(FMP_Ranking[[#This Row],[FMP ID]],RawData[FMP_ID],RawData[Score 11])</f>
        <v>0</v>
      </c>
      <c r="BR185" s="250">
        <f>_xlfn.XLOOKUP(FMP_Ranking[[#This Row],[FMP ID]],RawData[FMP_ID],RawData[Administrative, Regulatory and Other Obstacle Ranking])</f>
        <v>0</v>
      </c>
      <c r="BS185" s="252">
        <f>_xlfn.XLOOKUP(FMP_Ranking[[#This Row],[FMP ID]],RawData[FMP_ID],RawData[Score 12])</f>
        <v>0</v>
      </c>
      <c r="BT185">
        <f>_xlfn.XLOOKUP(FMP_Ranking[[#This Row],[FMP ID]],RawData[FMP_ID],RawData[Environmental Benefit Ranking])</f>
        <v>0</v>
      </c>
      <c r="BU185">
        <f>_xlfn.XLOOKUP(FMP_Ranking[[#This Row],[FMP ID]],RawData[FMP_ID],RawData[Score 13])</f>
        <v>0</v>
      </c>
      <c r="BV185" s="250">
        <f>_xlfn.XLOOKUP(FMP_Ranking[[#This Row],[FMP ID]],RawData[FMP_ID],RawData[Environmental Impact Ranking])</f>
        <v>0</v>
      </c>
      <c r="BW185" s="252">
        <f>_xlfn.XLOOKUP(FMP_Ranking[[#This Row],[FMP ID]],RawData[FMP_ID],RawData[Score 14])</f>
        <v>0</v>
      </c>
      <c r="BX185">
        <f>_xlfn.XLOOKUP(FMP_Ranking[[#This Row],[FMP ID]],RawData[FMP_ID],RawData[Traffic Count for LWC Project])</f>
        <v>0</v>
      </c>
      <c r="BY185">
        <f>_xlfn.XLOOKUP(FMP_Ranking[[#This Row],[FMP ID]],RawData[FMP_ID],RawData[Mobility Ranking])</f>
        <v>0</v>
      </c>
      <c r="BZ185">
        <f>_xlfn.XLOOKUP(FMP_Ranking[[#This Row],[FMP ID]],RawData[FMP_ID],RawData[Score 15])</f>
        <v>0</v>
      </c>
      <c r="CA185" s="250"/>
      <c r="CB185"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3.6796515919662256</v>
      </c>
      <c r="CC185" s="263">
        <f>_xlfn.RANK.EQ(FMP_Ranking[[#This Row],[Weighted Score Based on Normalized Reported Factors]],FMP_Ranking[Weighted Score Based on Normalized Reported Factors],0)</f>
        <v>87</v>
      </c>
      <c r="CD185"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85"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85">
        <f>_xlfn.RANK.EQ(FMP_Ranking[[#This Row],[Project Details Weighted Score]],FMP_Ranking[Project Details Weighted Score],0)</f>
        <v>164</v>
      </c>
      <c r="CG185" s="262">
        <f>FMP_Ranking[[#This Row],[Project Details Weighted Score]]+FMP_Ranking[[#This Row],[Weighted Score Based on Normalized Reported Factors]]</f>
        <v>3.6796515919662256</v>
      </c>
      <c r="CH185" s="245">
        <f>_xlfn.RANK.EQ(FMP_Ranking[[#This Row],[Total Score]],FMP_Ranking[Total Score],0)</f>
        <v>179</v>
      </c>
      <c r="CI185"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3.6796515919662256</v>
      </c>
      <c r="CJ185" s="239"/>
      <c r="CK185" s="239"/>
      <c r="CT185"/>
    </row>
    <row r="186" spans="1:98" ht="12" customHeight="1" x14ac:dyDescent="0.25">
      <c r="A186" t="s">
        <v>1610</v>
      </c>
      <c r="B186">
        <f>_xlfn.XLOOKUP(FMP_Ranking[[#This Row],[FMP ID]],RawData[FMP_ID],RawData[RFPG_NUM])</f>
        <v>11</v>
      </c>
      <c r="C186" t="str">
        <f>_xlfn.XLOOKUP(FMP_Ranking[[#This Row],[FMP ID]],RawData[FMP_ID],RawData[FMP_NAME])</f>
        <v>City of San Marcos-Emergency Generators</v>
      </c>
      <c r="D186" t="str">
        <f>_xlfn.XLOOKUP(FMP_Ranking[[#This Row],[FMP ID]],RawData[FMP_ID],RawData[FMP_DESCR])</f>
        <v>Purchase and installation of generators for temporary sheltering efforts in all public facilities capable of housing citizens.</v>
      </c>
      <c r="E186" s="247">
        <f>_xlfn.XLOOKUP(FMP_Ranking[[#This Row],[FMP ID]],RawData[FMP_ID],RawData[FMP_COST])</f>
        <v>58000</v>
      </c>
      <c r="F186" s="344" t="str">
        <f>_xlfn.XLOOKUP(FMP_Ranking[[#This Row],[FMP ID]],RawData[FMP_ID],RawData[EMER_NEED])</f>
        <v>No</v>
      </c>
      <c r="G186" s="252">
        <f>IF(FMP_Ranking[[#This Row],[Emergency Need Raw]]="Yes",10,0)</f>
        <v>0</v>
      </c>
      <c r="H186" s="245">
        <f>_xlfn.XLOOKUP(FMP_Ranking[[#This Row],[FMP ID]],RawData[FMP_ID],RawData[STRUCT_100])</f>
        <v>2275</v>
      </c>
      <c r="I186" s="245">
        <f>_xlfn.XLOOKUP(FMP_Ranking[[#This Row],[FMP ID]],RawData[FMP_ID],RawData[RES_STRUCT100])</f>
        <v>1624</v>
      </c>
      <c r="J186">
        <f>_xlfn.XLOOKUP(FMP_Ranking[[#This Row],[FMP ID]],RawData[FMP_ID],RawData[POP100])</f>
        <v>12613</v>
      </c>
      <c r="K186" s="245">
        <f>_xlfn.XLOOKUP(FMP_Ranking[[#This Row],[FMP ID]],RawData[FMP_ID],RawData[CRITFAC100])</f>
        <v>14</v>
      </c>
      <c r="L186">
        <f>_xlfn.XLOOKUP(FMP_Ranking[[#This Row],[FMP ID]],RawData[FMP_ID],RawData[LWC])</f>
        <v>11</v>
      </c>
      <c r="M186" s="245">
        <f>_xlfn.XLOOKUP(FMP_Ranking[[#This Row],[FMP ID]],RawData[FMP_ID],RawData[ROADCLS])</f>
        <v>0</v>
      </c>
      <c r="N186">
        <f>_xlfn.XLOOKUP(FMP_Ranking[[#This Row],[FMP ID]],RawData[FMP_ID],RawData[ROAD_MILES100])</f>
        <v>46.026363372802727</v>
      </c>
      <c r="O186" s="245">
        <f>_xlfn.XLOOKUP(FMP_Ranking[[#This Row],[FMP ID]],RawData[FMP_ID],RawData[FARMACRE100])</f>
        <v>384.74200439453119</v>
      </c>
      <c r="P186">
        <f>_xlfn.XLOOKUP(FMP_Ranking[[#This Row],[FMP ID]],RawData[FMP_ID],RawData[REDSTRUCT100])</f>
        <v>0</v>
      </c>
      <c r="Q186" s="245">
        <f>_xlfn.XLOOKUP(FMP_Ranking[[#This Row],[FMP ID]],RawData[FMP_ID],RawData[REMSTRC100])</f>
        <v>0</v>
      </c>
      <c r="R186" s="258">
        <f>IF(FMP_Ranking[[#This Row],[Structures 100 Raw]]=0,0,(IF(FMP_Ranking[[#This Row],[Removed Structures 100 Raw]]&gt;FMP_Ranking[[#This Row],[Structures 100 Raw]],100,FMP_Ranking[[#This Row],[Removed Structures 100 Raw]]/FMP_Ranking[[#This Row],[Structures 100 Raw]]*100)))</f>
        <v>0</v>
      </c>
      <c r="S186" s="245">
        <f>_xlfn.XLOOKUP(FMP_Ranking[[#This Row],[FMP ID]],RawData[FMP_ID],RawData[REMRESSTRC100])</f>
        <v>0</v>
      </c>
      <c r="T186" s="245">
        <f>_xlfn.XLOOKUP(FMP_Ranking[[#This Row],[FMP ID]],RawData[FMP_ID],RawData[REMPOP100])</f>
        <v>0</v>
      </c>
      <c r="U186">
        <f>_xlfn.XLOOKUP(FMP_Ranking[[#This Row],[FMP ID]],RawData[FMP_ID],RawData[REMCRITFAC100])</f>
        <v>0</v>
      </c>
      <c r="V186" s="245">
        <f>_xlfn.XLOOKUP(FMP_Ranking[[#This Row],[FMP ID]],RawData[FMP_ID],RawData[REMLWC100])</f>
        <v>0</v>
      </c>
      <c r="W186" s="245">
        <f>_xlfn.XLOOKUP(FMP_Ranking[[#This Row],[FMP ID]],RawData[FMP_ID],RawData[REMROADCLS])</f>
        <v>0</v>
      </c>
      <c r="X186">
        <f>_xlfn.XLOOKUP(FMP_Ranking[[#This Row],[FMP ID]],RawData[FMP_ID],RawData[REMRDLEN100])</f>
        <v>0</v>
      </c>
      <c r="Y186" s="245">
        <f>_xlfn.XLOOKUP(FMP_Ranking[[#This Row],[FMP ID]],RawData[FMP_ID],RawData[REMFRMACRE100])</f>
        <v>0</v>
      </c>
      <c r="Z186" s="255">
        <f>_xlfn.XLOOKUP(FMP_Ranking[[#This Row],[FMP ID]],RawData[FMP_ID],RawData[COSTSTRUCT])</f>
        <v>0</v>
      </c>
      <c r="AA186">
        <f>_xlfn.XLOOKUP(FMP_Ranking[[#This Row],[FMP ID]],RawData[FMP_ID],RawData[NATURE])</f>
        <v>0</v>
      </c>
      <c r="AB186" s="250">
        <f>_xlfn.XLOOKUP(FMP_Ranking[[#This Row],[FMP ID]],RawData[FMP_ID],RawData[BC_RATIO])</f>
        <v>0</v>
      </c>
      <c r="AC186">
        <f>IF(FMP_Ranking[[#This Row],[BCA Raw]]&gt;1,1,0)</f>
        <v>0</v>
      </c>
      <c r="AD186" s="250" t="str">
        <f>_xlfn.XLOOKUP(FMP_Ranking[[#This Row],[FMP ID]],RawData[FMP_ID],RawData[WATER_SUP])</f>
        <v>No</v>
      </c>
      <c r="AE186" s="257">
        <f>IF(FMP_Ranking[[#This Row],[Water Supply Raw]]="Yes",1,0)</f>
        <v>0</v>
      </c>
      <c r="AF186">
        <f>_xlfn.XLOOKUP(FMP_Ranking[[#This Row],[FMP ID]],RawData[FMP_ID],RawData[Average Flood Depth (100yr)])</f>
        <v>0</v>
      </c>
      <c r="AG186" s="346">
        <f>_xlfn.XLOOKUP(FMP_Ranking[[#This Row],[FMP ID]],RawData[FMP_ID],RawData[PREPROJLOS])</f>
        <v>0</v>
      </c>
      <c r="AH186">
        <f>_xlfn.XLOOKUP(FMP_Ranking[[#This Row],[FMP ID]],RawData[FMP_ID],RawData[Score 1])</f>
        <v>0</v>
      </c>
      <c r="AI186" s="250">
        <f>_xlfn.XLOOKUP(FMP_Ranking[[#This Row],[FMP ID]],RawData[FMP_ID],RawData[Community Population Served])</f>
        <v>67553</v>
      </c>
      <c r="AJ186">
        <f>_xlfn.XLOOKUP(FMP_Ranking[[#This Row],[FMP ID]],RawData[FMP_ID],RawData[Flood Plain Population])</f>
        <v>20103</v>
      </c>
      <c r="AK186" s="346" t="str">
        <f>_xlfn.XLOOKUP(FMP_Ranking[[#This Row],[FMP ID]],RawData[FMP_ID],RawData[Severity Ranking: Community Need (% Population)])</f>
        <v>&lt;25% of project community affected</v>
      </c>
      <c r="AL186" s="252">
        <f>_xlfn.XLOOKUP(FMP_Ranking[[#This Row],[FMP ID]],RawData[FMP_ID],RawData[Score 2])</f>
        <v>1</v>
      </c>
      <c r="AM186">
        <f>_xlfn.XLOOKUP(FMP_Ranking[[#This Row],[FMP ID]],RawData[FMP_ID],RawData['# of Structures Removed from 1% Annual Chance FP])</f>
        <v>0</v>
      </c>
      <c r="AN186" t="str">
        <f>_xlfn.XLOOKUP(FMP_Ranking[[#This Row],[FMP ID]],RawData[FMP_ID],RawData[Flood Risk Reduction])</f>
        <v>Reduced risk to 0 structures in floodplain</v>
      </c>
      <c r="AO186">
        <f>_xlfn.XLOOKUP(FMP_Ranking[[#This Row],[FMP ID]],RawData[FMP_ID],RawData[[Score 3 ]])</f>
        <v>0</v>
      </c>
      <c r="AP186" s="250">
        <f>_xlfn.XLOOKUP(FMP_Ranking[[#This Row],[FMP ID]],RawData[FMP_ID],RawData['# of Structures with Reduced 1% Annual Chance Flood Risk])</f>
        <v>0</v>
      </c>
      <c r="AQ186">
        <f>_xlfn.XLOOKUP(FMP_Ranking[[#This Row],[FMP ID]],RawData[FMP_ID],RawData[Pre-Project Damage $])</f>
        <v>0</v>
      </c>
      <c r="AR186">
        <f>_xlfn.XLOOKUP(FMP_Ranking[[#This Row],[FMP ID]],RawData[FMP_ID],RawData[Post-Project Damage $])</f>
        <v>0</v>
      </c>
      <c r="AS186">
        <f>_xlfn.XLOOKUP(FMP_Ranking[[#This Row],[FMP ID]],RawData[FMP_ID],RawData[Flood Damage Reduction])</f>
        <v>0</v>
      </c>
      <c r="AT186" s="252">
        <f>_xlfn.XLOOKUP(FMP_Ranking[[#This Row],[FMP ID]],RawData[FMP_ID],RawData[Score 4])</f>
        <v>0</v>
      </c>
      <c r="AU186">
        <f>_xlfn.XLOOKUP(FMP_Ranking[[#This Row],[FMP ID]],RawData[FMP_ID],RawData['# of Critical Faciliites Removed from 1% Annual Chance FP])</f>
        <v>0</v>
      </c>
      <c r="AV186" t="str">
        <f>_xlfn.XLOOKUP(FMP_Ranking[[#This Row],[FMP ID]],RawData[FMP_ID],RawData[Reduction in Critical Facilities Flood Risk])</f>
        <v>Reduced risk for 0 structures in floodplain</v>
      </c>
      <c r="AW186">
        <f>_xlfn.XLOOKUP(FMP_Ranking[[#This Row],[FMP ID]],RawData[FMP_ID],RawData[Score 5])</f>
        <v>0</v>
      </c>
      <c r="AX186" s="250">
        <f>_xlfn.XLOOKUP(FMP_Ranking[[#This Row],[FMP ID]],RawData[FMP_ID],RawData[Adjusted Injurt Risk (%)])</f>
        <v>0</v>
      </c>
      <c r="AY186">
        <f>_xlfn.XLOOKUP(FMP_Ranking[[#This Row],[FMP ID]],RawData[FMP_ID],RawData[Life and Safety Ranking (Injury/Loss of Life)2])</f>
        <v>0</v>
      </c>
      <c r="AZ186" s="252">
        <f>_xlfn.XLOOKUP(FMP_Ranking[[#This Row],[FMP ID]],RawData[FMP_ID],RawData[Score 6])</f>
        <v>0</v>
      </c>
      <c r="BA186">
        <f>_xlfn.XLOOKUP(FMP_Ranking[[#This Row],[FMP ID]],RawData[FMP_ID],RawData[Water Supply Benefit in Acre-Feet])</f>
        <v>0</v>
      </c>
      <c r="BB186">
        <f>_xlfn.XLOOKUP(FMP_Ranking[[#This Row],[FMP ID]],RawData[FMP_ID],RawData[SourceID])</f>
        <v>0</v>
      </c>
      <c r="BC186">
        <f>_xlfn.XLOOKUP(FMP_Ranking[[#This Row],[FMP ID]],RawData[FMP_ID],RawData[WMS_ID])</f>
        <v>0</v>
      </c>
      <c r="BD186" t="str">
        <f>_xlfn.XLOOKUP(FMP_Ranking[[#This Row],[FMP ID]],RawData[FMP_ID],RawData[Water Supply Yield Ranking])</f>
        <v>No impact on water supply</v>
      </c>
      <c r="BE186">
        <f>_xlfn.XLOOKUP(FMP_Ranking[[#This Row],[FMP ID]],RawData[FMP_ID],RawData[Score 7])</f>
        <v>0</v>
      </c>
      <c r="BF186" s="250">
        <f>_xlfn.XLOOKUP(FMP_Ranking[[#This Row],[FMP ID]],RawData[FMP_ID],RawData[SVI])</f>
        <v>0.59325462579727173</v>
      </c>
      <c r="BG186" t="str">
        <f>_xlfn.XLOOKUP(FMP_Ranking[[#This Row],[FMP ID]],RawData[FMP_ID],RawData[Social Vulnerability Ranking])</f>
        <v>SVI between 0.5-0.75 (moderate to high vulnerability)</v>
      </c>
      <c r="BH186" s="252">
        <f>_xlfn.XLOOKUP(FMP_Ranking[[#This Row],[FMP ID]],RawData[FMP_ID],RawData[Score 8])</f>
        <v>7</v>
      </c>
      <c r="BI186">
        <f>_xlfn.XLOOKUP(FMP_Ranking[[#This Row],[FMP ID]],RawData[FMP_ID],RawData[% Nature Based Solution by Cost])</f>
        <v>0</v>
      </c>
      <c r="BJ186" t="str">
        <f>_xlfn.XLOOKUP(FMP_Ranking[[#This Row],[FMP ID]],RawData[FMP_ID],RawData[Nature-Based Solutions Ranking])</f>
        <v>&lt;25% of the project cost is nature-based</v>
      </c>
      <c r="BK186">
        <f>_xlfn.XLOOKUP(FMP_Ranking[[#This Row],[FMP ID]],RawData[FMP_ID],RawData[Score 9])</f>
        <v>1</v>
      </c>
      <c r="BL186" s="250" t="str">
        <f>_xlfn.XLOOKUP(FMP_Ranking[[#This Row],[FMP ID]],RawData[FMP_ID],RawData[Multiple Benefits Description])</f>
        <v>None</v>
      </c>
      <c r="BM186" t="str">
        <f>_xlfn.XLOOKUP(FMP_Ranking[[#This Row],[FMP ID]],RawData[FMP_ID],RawData[Multiple Benefit Ranking])</f>
        <v>Project does not deliver any wider benefits</v>
      </c>
      <c r="BN186" s="252">
        <f>_xlfn.XLOOKUP(FMP_Ranking[[#This Row],[FMP ID]],RawData[FMP_ID],RawData[Score 10])</f>
        <v>0</v>
      </c>
      <c r="BO186">
        <f>_xlfn.XLOOKUP(FMP_Ranking[[#This Row],[FMP ID]],RawData[FMP_ID],RawData[O&amp;M Cost (Annual)])</f>
        <v>2500</v>
      </c>
      <c r="BP186" t="str">
        <f>_xlfn.XLOOKUP(FMP_Ranking[[#This Row],[FMP ID]],RawData[FMP_ID],RawData[Operations and Maintenance Ranking])</f>
        <v>Project requires regular, ongoing operation and maintenance; and/or O&amp;M requirements are well defined (Regular);</v>
      </c>
      <c r="BQ186">
        <f>_xlfn.XLOOKUP(FMP_Ranking[[#This Row],[FMP ID]],RawData[FMP_ID],RawData[Score 11])</f>
        <v>7</v>
      </c>
      <c r="BR186" s="250" t="str">
        <f>_xlfn.XLOOKUP(FMP_Ranking[[#This Row],[FMP ID]],RawData[FMP_ID],RawData[Administrative, Regulatory and Other Obstacle Ranking])</f>
        <v>Project has few administrative, regulatory and implementation limitations / requirements</v>
      </c>
      <c r="BS186" s="252">
        <f>_xlfn.XLOOKUP(FMP_Ranking[[#This Row],[FMP ID]],RawData[FMP_ID],RawData[Score 12])</f>
        <v>10</v>
      </c>
      <c r="BT186" t="str">
        <f>_xlfn.XLOOKUP(FMP_Ranking[[#This Row],[FMP ID]],RawData[FMP_ID],RawData[Environmental Benefit Ranking])</f>
        <v>Project does not provide any environmental benefits</v>
      </c>
      <c r="BU186">
        <f>_xlfn.XLOOKUP(FMP_Ranking[[#This Row],[FMP ID]],RawData[FMP_ID],RawData[Score 13])</f>
        <v>0</v>
      </c>
      <c r="BV186" s="250" t="str">
        <f>_xlfn.XLOOKUP(FMP_Ranking[[#This Row],[FMP ID]],RawData[FMP_ID],RawData[Environmental Impact Ranking])</f>
        <v>Project has no adverse environmental impacts</v>
      </c>
      <c r="BW186" s="252">
        <f>_xlfn.XLOOKUP(FMP_Ranking[[#This Row],[FMP ID]],RawData[FMP_ID],RawData[Score 14])</f>
        <v>10</v>
      </c>
      <c r="BX186">
        <f>_xlfn.XLOOKUP(FMP_Ranking[[#This Row],[FMP ID]],RawData[FMP_ID],RawData[Traffic Count for LWC Project])</f>
        <v>0</v>
      </c>
      <c r="BY186" t="str">
        <f>_xlfn.XLOOKUP(FMP_Ranking[[#This Row],[FMP ID]],RawData[FMP_ID],RawData[Mobility Ranking])</f>
        <v>Project provides no change to major, minor, or emergency access routes in the project area.</v>
      </c>
      <c r="BZ186">
        <f>_xlfn.XLOOKUP(FMP_Ranking[[#This Row],[FMP ID]],RawData[FMP_ID],RawData[Score 15])</f>
        <v>0</v>
      </c>
      <c r="CA186" s="250"/>
      <c r="CB186"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86" s="263">
        <f>_xlfn.RANK.EQ(FMP_Ranking[[#This Row],[Weighted Score Based on Normalized Reported Factors]],FMP_Ranking[Weighted Score Based on Normalized Reported Factors],0)</f>
        <v>170</v>
      </c>
      <c r="CD186"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36</v>
      </c>
      <c r="CE186"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3.5000000000000004</v>
      </c>
      <c r="CF186">
        <f>_xlfn.RANK.EQ(FMP_Ranking[[#This Row],[Project Details Weighted Score]],FMP_Ranking[Project Details Weighted Score],0)</f>
        <v>157</v>
      </c>
      <c r="CG186" s="262">
        <f>FMP_Ranking[[#This Row],[Project Details Weighted Score]]+FMP_Ranking[[#This Row],[Weighted Score Based on Normalized Reported Factors]]</f>
        <v>3.5000000000000004</v>
      </c>
      <c r="CH186" s="245">
        <f>_xlfn.RANK.EQ(FMP_Ranking[[#This Row],[Total Score]],FMP_Ranking[Total Score],0)</f>
        <v>180</v>
      </c>
      <c r="CI186"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86" s="239"/>
      <c r="CK186" s="239"/>
      <c r="CT186"/>
    </row>
    <row r="187" spans="1:98" ht="12" customHeight="1" x14ac:dyDescent="0.25">
      <c r="A187" t="s">
        <v>1598</v>
      </c>
      <c r="B187">
        <f>_xlfn.XLOOKUP(FMP_Ranking[[#This Row],[FMP ID]],RawData[FMP_ID],RawData[RFPG_NUM])</f>
        <v>11</v>
      </c>
      <c r="C187" t="str">
        <f>_xlfn.XLOOKUP(FMP_Ranking[[#This Row],[FMP ID]],RawData[FMP_ID],RawData[FMP_NAME])</f>
        <v>Kerr County Back-up Power Generators</v>
      </c>
      <c r="D187" t="str">
        <f>_xlfn.XLOOKUP(FMP_Ranking[[#This Row],[FMP ID]],RawData[FMP_ID],RawData[FMP_DESCR])</f>
        <v>Installing generators at critical facilities will help ensure physical safety for facility occupants and maintain electronic systems functionality during power outages. Portable generators will maintain additional systems functionality</v>
      </c>
      <c r="E187" s="247">
        <f>_xlfn.XLOOKUP(FMP_Ranking[[#This Row],[FMP ID]],RawData[FMP_ID],RawData[FMP_COST])</f>
        <v>806000</v>
      </c>
      <c r="F187" s="344" t="str">
        <f>_xlfn.XLOOKUP(FMP_Ranking[[#This Row],[FMP ID]],RawData[FMP_ID],RawData[EMER_NEED])</f>
        <v>No</v>
      </c>
      <c r="G187" s="252">
        <f>IF(FMP_Ranking[[#This Row],[Emergency Need Raw]]="Yes",10,0)</f>
        <v>0</v>
      </c>
      <c r="H187" s="245">
        <f>_xlfn.XLOOKUP(FMP_Ranking[[#This Row],[FMP ID]],RawData[FMP_ID],RawData[STRUCT_100])</f>
        <v>1522</v>
      </c>
      <c r="I187" s="245">
        <f>_xlfn.XLOOKUP(FMP_Ranking[[#This Row],[FMP ID]],RawData[FMP_ID],RawData[RES_STRUCT100])</f>
        <v>1050</v>
      </c>
      <c r="J187">
        <f>_xlfn.XLOOKUP(FMP_Ranking[[#This Row],[FMP ID]],RawData[FMP_ID],RawData[POP100])</f>
        <v>5950</v>
      </c>
      <c r="K187" s="245">
        <f>_xlfn.XLOOKUP(FMP_Ranking[[#This Row],[FMP ID]],RawData[FMP_ID],RawData[CRITFAC100])</f>
        <v>4</v>
      </c>
      <c r="L187">
        <f>_xlfn.XLOOKUP(FMP_Ranking[[#This Row],[FMP ID]],RawData[FMP_ID],RawData[LWC])</f>
        <v>20</v>
      </c>
      <c r="M187" s="245">
        <f>_xlfn.XLOOKUP(FMP_Ranking[[#This Row],[FMP ID]],RawData[FMP_ID],RawData[ROADCLS])</f>
        <v>0</v>
      </c>
      <c r="N187">
        <f>_xlfn.XLOOKUP(FMP_Ranking[[#This Row],[FMP ID]],RawData[FMP_ID],RawData[ROAD_MILES100])</f>
        <v>30.585664749145511</v>
      </c>
      <c r="O187" s="245">
        <f>_xlfn.XLOOKUP(FMP_Ranking[[#This Row],[FMP ID]],RawData[FMP_ID],RawData[FARMACRE100])</f>
        <v>193.3245544433594</v>
      </c>
      <c r="P187">
        <f>_xlfn.XLOOKUP(FMP_Ranking[[#This Row],[FMP ID]],RawData[FMP_ID],RawData[REDSTRUCT100])</f>
        <v>0</v>
      </c>
      <c r="Q187" s="245">
        <f>_xlfn.XLOOKUP(FMP_Ranking[[#This Row],[FMP ID]],RawData[FMP_ID],RawData[REMSTRC100])</f>
        <v>0</v>
      </c>
      <c r="R187" s="258">
        <f>IF(FMP_Ranking[[#This Row],[Structures 100 Raw]]=0,0,(IF(FMP_Ranking[[#This Row],[Removed Structures 100 Raw]]&gt;FMP_Ranking[[#This Row],[Structures 100 Raw]],100,FMP_Ranking[[#This Row],[Removed Structures 100 Raw]]/FMP_Ranking[[#This Row],[Structures 100 Raw]]*100)))</f>
        <v>0</v>
      </c>
      <c r="S187" s="245">
        <f>_xlfn.XLOOKUP(FMP_Ranking[[#This Row],[FMP ID]],RawData[FMP_ID],RawData[REMRESSTRC100])</f>
        <v>0</v>
      </c>
      <c r="T187" s="245">
        <f>_xlfn.XLOOKUP(FMP_Ranking[[#This Row],[FMP ID]],RawData[FMP_ID],RawData[REMPOP100])</f>
        <v>0</v>
      </c>
      <c r="U187">
        <f>_xlfn.XLOOKUP(FMP_Ranking[[#This Row],[FMP ID]],RawData[FMP_ID],RawData[REMCRITFAC100])</f>
        <v>0</v>
      </c>
      <c r="V187" s="245">
        <f>_xlfn.XLOOKUP(FMP_Ranking[[#This Row],[FMP ID]],RawData[FMP_ID],RawData[REMLWC100])</f>
        <v>0</v>
      </c>
      <c r="W187" s="245">
        <f>_xlfn.XLOOKUP(FMP_Ranking[[#This Row],[FMP ID]],RawData[FMP_ID],RawData[REMROADCLS])</f>
        <v>0</v>
      </c>
      <c r="X187">
        <f>_xlfn.XLOOKUP(FMP_Ranking[[#This Row],[FMP ID]],RawData[FMP_ID],RawData[REMRDLEN100])</f>
        <v>0</v>
      </c>
      <c r="Y187" s="245">
        <f>_xlfn.XLOOKUP(FMP_Ranking[[#This Row],[FMP ID]],RawData[FMP_ID],RawData[REMFRMACRE100])</f>
        <v>0</v>
      </c>
      <c r="Z187" s="255">
        <f>_xlfn.XLOOKUP(FMP_Ranking[[#This Row],[FMP ID]],RawData[FMP_ID],RawData[COSTSTRUCT])</f>
        <v>0</v>
      </c>
      <c r="AA187">
        <f>_xlfn.XLOOKUP(FMP_Ranking[[#This Row],[FMP ID]],RawData[FMP_ID],RawData[NATURE])</f>
        <v>0</v>
      </c>
      <c r="AB187" s="250">
        <f>_xlfn.XLOOKUP(FMP_Ranking[[#This Row],[FMP ID]],RawData[FMP_ID],RawData[BC_RATIO])</f>
        <v>0</v>
      </c>
      <c r="AC187">
        <f>IF(FMP_Ranking[[#This Row],[BCA Raw]]&gt;1,1,0)</f>
        <v>0</v>
      </c>
      <c r="AD187" s="250" t="str">
        <f>_xlfn.XLOOKUP(FMP_Ranking[[#This Row],[FMP ID]],RawData[FMP_ID],RawData[WATER_SUP])</f>
        <v>No</v>
      </c>
      <c r="AE187" s="257">
        <f>IF(FMP_Ranking[[#This Row],[Water Supply Raw]]="Yes",1,0)</f>
        <v>0</v>
      </c>
      <c r="AF187">
        <f>_xlfn.XLOOKUP(FMP_Ranking[[#This Row],[FMP ID]],RawData[FMP_ID],RawData[Average Flood Depth (100yr)])</f>
        <v>0</v>
      </c>
      <c r="AG187" s="346">
        <f>_xlfn.XLOOKUP(FMP_Ranking[[#This Row],[FMP ID]],RawData[FMP_ID],RawData[PREPROJLOS])</f>
        <v>0</v>
      </c>
      <c r="AH187">
        <f>_xlfn.XLOOKUP(FMP_Ranking[[#This Row],[FMP ID]],RawData[FMP_ID],RawData[Score 1])</f>
        <v>0</v>
      </c>
      <c r="AI187" s="250">
        <f>_xlfn.XLOOKUP(FMP_Ranking[[#This Row],[FMP ID]],RawData[FMP_ID],RawData[Community Population Served])</f>
        <v>24018</v>
      </c>
      <c r="AJ187">
        <f>_xlfn.XLOOKUP(FMP_Ranking[[#This Row],[FMP ID]],RawData[FMP_ID],RawData[Flood Plain Population])</f>
        <v>7519</v>
      </c>
      <c r="AK187" s="346" t="str">
        <f>_xlfn.XLOOKUP(FMP_Ranking[[#This Row],[FMP ID]],RawData[FMP_ID],RawData[Severity Ranking: Community Need (% Population)])</f>
        <v>&lt;25% of project community affected</v>
      </c>
      <c r="AL187" s="252">
        <f>_xlfn.XLOOKUP(FMP_Ranking[[#This Row],[FMP ID]],RawData[FMP_ID],RawData[Score 2])</f>
        <v>1</v>
      </c>
      <c r="AM187">
        <f>_xlfn.XLOOKUP(FMP_Ranking[[#This Row],[FMP ID]],RawData[FMP_ID],RawData['# of Structures Removed from 1% Annual Chance FP])</f>
        <v>0</v>
      </c>
      <c r="AN187" t="str">
        <f>_xlfn.XLOOKUP(FMP_Ranking[[#This Row],[FMP ID]],RawData[FMP_ID],RawData[Flood Risk Reduction])</f>
        <v>Reduced risk to 0 structures in floodplain</v>
      </c>
      <c r="AO187">
        <f>_xlfn.XLOOKUP(FMP_Ranking[[#This Row],[FMP ID]],RawData[FMP_ID],RawData[[Score 3 ]])</f>
        <v>0</v>
      </c>
      <c r="AP187" s="250">
        <f>_xlfn.XLOOKUP(FMP_Ranking[[#This Row],[FMP ID]],RawData[FMP_ID],RawData['# of Structures with Reduced 1% Annual Chance Flood Risk])</f>
        <v>0</v>
      </c>
      <c r="AQ187">
        <f>_xlfn.XLOOKUP(FMP_Ranking[[#This Row],[FMP ID]],RawData[FMP_ID],RawData[Pre-Project Damage $])</f>
        <v>0</v>
      </c>
      <c r="AR187">
        <f>_xlfn.XLOOKUP(FMP_Ranking[[#This Row],[FMP ID]],RawData[FMP_ID],RawData[Post-Project Damage $])</f>
        <v>0</v>
      </c>
      <c r="AS187">
        <f>_xlfn.XLOOKUP(FMP_Ranking[[#This Row],[FMP ID]],RawData[FMP_ID],RawData[Flood Damage Reduction])</f>
        <v>0</v>
      </c>
      <c r="AT187" s="252">
        <f>_xlfn.XLOOKUP(FMP_Ranking[[#This Row],[FMP ID]],RawData[FMP_ID],RawData[Score 4])</f>
        <v>0</v>
      </c>
      <c r="AU187">
        <f>_xlfn.XLOOKUP(FMP_Ranking[[#This Row],[FMP ID]],RawData[FMP_ID],RawData['# of Critical Faciliites Removed from 1% Annual Chance FP])</f>
        <v>0</v>
      </c>
      <c r="AV187" t="str">
        <f>_xlfn.XLOOKUP(FMP_Ranking[[#This Row],[FMP ID]],RawData[FMP_ID],RawData[Reduction in Critical Facilities Flood Risk])</f>
        <v>Reduced risk for 0 structures in floodplain</v>
      </c>
      <c r="AW187">
        <f>_xlfn.XLOOKUP(FMP_Ranking[[#This Row],[FMP ID]],RawData[FMP_ID],RawData[Score 5])</f>
        <v>0</v>
      </c>
      <c r="AX187" s="250">
        <f>_xlfn.XLOOKUP(FMP_Ranking[[#This Row],[FMP ID]],RawData[FMP_ID],RawData[Adjusted Injurt Risk (%)])</f>
        <v>0</v>
      </c>
      <c r="AY187">
        <f>_xlfn.XLOOKUP(FMP_Ranking[[#This Row],[FMP ID]],RawData[FMP_ID],RawData[Life and Safety Ranking (Injury/Loss of Life)2])</f>
        <v>0</v>
      </c>
      <c r="AZ187" s="252">
        <f>_xlfn.XLOOKUP(FMP_Ranking[[#This Row],[FMP ID]],RawData[FMP_ID],RawData[Score 6])</f>
        <v>0</v>
      </c>
      <c r="BA187">
        <f>_xlfn.XLOOKUP(FMP_Ranking[[#This Row],[FMP ID]],RawData[FMP_ID],RawData[Water Supply Benefit in Acre-Feet])</f>
        <v>0</v>
      </c>
      <c r="BB187">
        <f>_xlfn.XLOOKUP(FMP_Ranking[[#This Row],[FMP ID]],RawData[FMP_ID],RawData[SourceID])</f>
        <v>0</v>
      </c>
      <c r="BC187">
        <f>_xlfn.XLOOKUP(FMP_Ranking[[#This Row],[FMP ID]],RawData[FMP_ID],RawData[WMS_ID])</f>
        <v>0</v>
      </c>
      <c r="BD187" t="str">
        <f>_xlfn.XLOOKUP(FMP_Ranking[[#This Row],[FMP ID]],RawData[FMP_ID],RawData[Water Supply Yield Ranking])</f>
        <v>No impact on water supply</v>
      </c>
      <c r="BE187">
        <f>_xlfn.XLOOKUP(FMP_Ranking[[#This Row],[FMP ID]],RawData[FMP_ID],RawData[Score 7])</f>
        <v>0</v>
      </c>
      <c r="BF187" s="250">
        <f>_xlfn.XLOOKUP(FMP_Ranking[[#This Row],[FMP ID]],RawData[FMP_ID],RawData[SVI])</f>
        <v>0.55981409549713135</v>
      </c>
      <c r="BG187" t="str">
        <f>_xlfn.XLOOKUP(FMP_Ranking[[#This Row],[FMP ID]],RawData[FMP_ID],RawData[Social Vulnerability Ranking])</f>
        <v>SVI between 0.5-0.75 (moderate to high vulnerability)</v>
      </c>
      <c r="BH187" s="252">
        <f>_xlfn.XLOOKUP(FMP_Ranking[[#This Row],[FMP ID]],RawData[FMP_ID],RawData[Score 8])</f>
        <v>7</v>
      </c>
      <c r="BI187">
        <f>_xlfn.XLOOKUP(FMP_Ranking[[#This Row],[FMP ID]],RawData[FMP_ID],RawData[% Nature Based Solution by Cost])</f>
        <v>0</v>
      </c>
      <c r="BJ187" t="str">
        <f>_xlfn.XLOOKUP(FMP_Ranking[[#This Row],[FMP ID]],RawData[FMP_ID],RawData[Nature-Based Solutions Ranking])</f>
        <v>&lt;25% of the project cost is nature-based</v>
      </c>
      <c r="BK187">
        <f>_xlfn.XLOOKUP(FMP_Ranking[[#This Row],[FMP ID]],RawData[FMP_ID],RawData[Score 9])</f>
        <v>1</v>
      </c>
      <c r="BL187" s="250" t="str">
        <f>_xlfn.XLOOKUP(FMP_Ranking[[#This Row],[FMP ID]],RawData[FMP_ID],RawData[Multiple Benefits Description])</f>
        <v>None</v>
      </c>
      <c r="BM187" t="str">
        <f>_xlfn.XLOOKUP(FMP_Ranking[[#This Row],[FMP ID]],RawData[FMP_ID],RawData[Multiple Benefit Ranking])</f>
        <v>Project does not deliver any wider benefits</v>
      </c>
      <c r="BN187" s="252">
        <f>_xlfn.XLOOKUP(FMP_Ranking[[#This Row],[FMP ID]],RawData[FMP_ID],RawData[Score 10])</f>
        <v>0</v>
      </c>
      <c r="BO187">
        <f>_xlfn.XLOOKUP(FMP_Ranking[[#This Row],[FMP ID]],RawData[FMP_ID],RawData[O&amp;M Cost (Annual)])</f>
        <v>2500</v>
      </c>
      <c r="BP187" t="str">
        <f>_xlfn.XLOOKUP(FMP_Ranking[[#This Row],[FMP ID]],RawData[FMP_ID],RawData[Operations and Maintenance Ranking])</f>
        <v>Project requires regular, ongoing operation and maintenance; and/or O&amp;M requirements are well defined (Regular);</v>
      </c>
      <c r="BQ187">
        <f>_xlfn.XLOOKUP(FMP_Ranking[[#This Row],[FMP ID]],RawData[FMP_ID],RawData[Score 11])</f>
        <v>7</v>
      </c>
      <c r="BR187" s="250" t="str">
        <f>_xlfn.XLOOKUP(FMP_Ranking[[#This Row],[FMP ID]],RawData[FMP_ID],RawData[Administrative, Regulatory and Other Obstacle Ranking])</f>
        <v>Project has few administrative, regulatory and implementation limitations / requirements</v>
      </c>
      <c r="BS187" s="252">
        <f>_xlfn.XLOOKUP(FMP_Ranking[[#This Row],[FMP ID]],RawData[FMP_ID],RawData[Score 12])</f>
        <v>10</v>
      </c>
      <c r="BT187" t="str">
        <f>_xlfn.XLOOKUP(FMP_Ranking[[#This Row],[FMP ID]],RawData[FMP_ID],RawData[Environmental Benefit Ranking])</f>
        <v>Project does not provide any environmental benefits</v>
      </c>
      <c r="BU187">
        <f>_xlfn.XLOOKUP(FMP_Ranking[[#This Row],[FMP ID]],RawData[FMP_ID],RawData[Score 13])</f>
        <v>0</v>
      </c>
      <c r="BV187" s="250" t="str">
        <f>_xlfn.XLOOKUP(FMP_Ranking[[#This Row],[FMP ID]],RawData[FMP_ID],RawData[Environmental Impact Ranking])</f>
        <v>Project has no adverse environmental impacts</v>
      </c>
      <c r="BW187" s="252">
        <f>_xlfn.XLOOKUP(FMP_Ranking[[#This Row],[FMP ID]],RawData[FMP_ID],RawData[Score 14])</f>
        <v>10</v>
      </c>
      <c r="BX187">
        <f>_xlfn.XLOOKUP(FMP_Ranking[[#This Row],[FMP ID]],RawData[FMP_ID],RawData[Traffic Count for LWC Project])</f>
        <v>0</v>
      </c>
      <c r="BY187" t="str">
        <f>_xlfn.XLOOKUP(FMP_Ranking[[#This Row],[FMP ID]],RawData[FMP_ID],RawData[Mobility Ranking])</f>
        <v>Project provides no change to major, minor, or emergency access routes in the project area.</v>
      </c>
      <c r="BZ187">
        <f>_xlfn.XLOOKUP(FMP_Ranking[[#This Row],[FMP ID]],RawData[FMP_ID],RawData[Score 15])</f>
        <v>0</v>
      </c>
      <c r="CA187" s="250"/>
      <c r="CB187"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87" s="263">
        <f>_xlfn.RANK.EQ(FMP_Ranking[[#This Row],[Weighted Score Based on Normalized Reported Factors]],FMP_Ranking[Weighted Score Based on Normalized Reported Factors],0)</f>
        <v>170</v>
      </c>
      <c r="CD18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36</v>
      </c>
      <c r="CE187"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3.5000000000000004</v>
      </c>
      <c r="CF187">
        <f>_xlfn.RANK.EQ(FMP_Ranking[[#This Row],[Project Details Weighted Score]],FMP_Ranking[Project Details Weighted Score],0)</f>
        <v>157</v>
      </c>
      <c r="CG187" s="262">
        <f>FMP_Ranking[[#This Row],[Project Details Weighted Score]]+FMP_Ranking[[#This Row],[Weighted Score Based on Normalized Reported Factors]]</f>
        <v>3.5000000000000004</v>
      </c>
      <c r="CH187" s="245">
        <f>_xlfn.RANK.EQ(FMP_Ranking[[#This Row],[Total Score]],FMP_Ranking[Total Score],0)</f>
        <v>180</v>
      </c>
      <c r="CI18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87" s="239"/>
      <c r="CK187" s="239"/>
      <c r="CT187"/>
    </row>
    <row r="188" spans="1:98" ht="12" customHeight="1" x14ac:dyDescent="0.25">
      <c r="A188" t="s">
        <v>1632</v>
      </c>
      <c r="B188">
        <f>_xlfn.XLOOKUP(FMP_Ranking[[#This Row],[FMP ID]],RawData[FMP_ID],RawData[RFPG_NUM])</f>
        <v>11</v>
      </c>
      <c r="C188" t="str">
        <f>_xlfn.XLOOKUP(FMP_Ranking[[#This Row],[FMP ID]],RawData[FMP_ID],RawData[FMP_NAME])</f>
        <v>Victoria County-Emergency Generators</v>
      </c>
      <c r="D188" t="str">
        <f>_xlfn.XLOOKUP(FMP_Ranking[[#This Row],[FMP ID]],RawData[FMP_ID],RawData[FMP_DESCR])</f>
        <v>Install emergency generators at critical facilities.</v>
      </c>
      <c r="E188" s="247">
        <f>_xlfn.XLOOKUP(FMP_Ranking[[#This Row],[FMP ID]],RawData[FMP_ID],RawData[FMP_COST])</f>
        <v>551000</v>
      </c>
      <c r="F188" s="344" t="str">
        <f>_xlfn.XLOOKUP(FMP_Ranking[[#This Row],[FMP ID]],RawData[FMP_ID],RawData[EMER_NEED])</f>
        <v>No</v>
      </c>
      <c r="G188" s="252">
        <f>IF(FMP_Ranking[[#This Row],[Emergency Need Raw]]="Yes",10,0)</f>
        <v>0</v>
      </c>
      <c r="H188" s="245">
        <f>_xlfn.XLOOKUP(FMP_Ranking[[#This Row],[FMP ID]],RawData[FMP_ID],RawData[STRUCT_100])</f>
        <v>1135</v>
      </c>
      <c r="I188" s="245">
        <f>_xlfn.XLOOKUP(FMP_Ranking[[#This Row],[FMP ID]],RawData[FMP_ID],RawData[RES_STRUCT100])</f>
        <v>932</v>
      </c>
      <c r="J188">
        <f>_xlfn.XLOOKUP(FMP_Ranking[[#This Row],[FMP ID]],RawData[FMP_ID],RawData[POP100])</f>
        <v>3167</v>
      </c>
      <c r="K188" s="245">
        <f>_xlfn.XLOOKUP(FMP_Ranking[[#This Row],[FMP ID]],RawData[FMP_ID],RawData[CRITFAC100])</f>
        <v>24</v>
      </c>
      <c r="L188">
        <f>_xlfn.XLOOKUP(FMP_Ranking[[#This Row],[FMP ID]],RawData[FMP_ID],RawData[LWC])</f>
        <v>0</v>
      </c>
      <c r="M188" s="245">
        <f>_xlfn.XLOOKUP(FMP_Ranking[[#This Row],[FMP ID]],RawData[FMP_ID],RawData[ROADCLS])</f>
        <v>0</v>
      </c>
      <c r="N188">
        <f>_xlfn.XLOOKUP(FMP_Ranking[[#This Row],[FMP ID]],RawData[FMP_ID],RawData[ROAD_MILES100])</f>
        <v>35.891220092773438</v>
      </c>
      <c r="O188" s="245">
        <f>_xlfn.XLOOKUP(FMP_Ranking[[#This Row],[FMP ID]],RawData[FMP_ID],RawData[FARMACRE100])</f>
        <v>101.6391067504883</v>
      </c>
      <c r="P188">
        <f>_xlfn.XLOOKUP(FMP_Ranking[[#This Row],[FMP ID]],RawData[FMP_ID],RawData[REDSTRUCT100])</f>
        <v>0</v>
      </c>
      <c r="Q188" s="245">
        <f>_xlfn.XLOOKUP(FMP_Ranking[[#This Row],[FMP ID]],RawData[FMP_ID],RawData[REMSTRC100])</f>
        <v>0</v>
      </c>
      <c r="R188" s="258">
        <f>IF(FMP_Ranking[[#This Row],[Structures 100 Raw]]=0,0,(IF(FMP_Ranking[[#This Row],[Removed Structures 100 Raw]]&gt;FMP_Ranking[[#This Row],[Structures 100 Raw]],100,FMP_Ranking[[#This Row],[Removed Structures 100 Raw]]/FMP_Ranking[[#This Row],[Structures 100 Raw]]*100)))</f>
        <v>0</v>
      </c>
      <c r="S188" s="245">
        <f>_xlfn.XLOOKUP(FMP_Ranking[[#This Row],[FMP ID]],RawData[FMP_ID],RawData[REMRESSTRC100])</f>
        <v>0</v>
      </c>
      <c r="T188" s="245">
        <f>_xlfn.XLOOKUP(FMP_Ranking[[#This Row],[FMP ID]],RawData[FMP_ID],RawData[REMPOP100])</f>
        <v>0</v>
      </c>
      <c r="U188">
        <f>_xlfn.XLOOKUP(FMP_Ranking[[#This Row],[FMP ID]],RawData[FMP_ID],RawData[REMCRITFAC100])</f>
        <v>0</v>
      </c>
      <c r="V188" s="245">
        <f>_xlfn.XLOOKUP(FMP_Ranking[[#This Row],[FMP ID]],RawData[FMP_ID],RawData[REMLWC100])</f>
        <v>0</v>
      </c>
      <c r="W188" s="245">
        <f>_xlfn.XLOOKUP(FMP_Ranking[[#This Row],[FMP ID]],RawData[FMP_ID],RawData[REMROADCLS])</f>
        <v>0</v>
      </c>
      <c r="X188">
        <f>_xlfn.XLOOKUP(FMP_Ranking[[#This Row],[FMP ID]],RawData[FMP_ID],RawData[REMRDLEN100])</f>
        <v>0</v>
      </c>
      <c r="Y188" s="245">
        <f>_xlfn.XLOOKUP(FMP_Ranking[[#This Row],[FMP ID]],RawData[FMP_ID],RawData[REMFRMACRE100])</f>
        <v>0</v>
      </c>
      <c r="Z188" s="255">
        <f>_xlfn.XLOOKUP(FMP_Ranking[[#This Row],[FMP ID]],RawData[FMP_ID],RawData[COSTSTRUCT])</f>
        <v>0</v>
      </c>
      <c r="AA188">
        <f>_xlfn.XLOOKUP(FMP_Ranking[[#This Row],[FMP ID]],RawData[FMP_ID],RawData[NATURE])</f>
        <v>0</v>
      </c>
      <c r="AB188" s="250">
        <f>_xlfn.XLOOKUP(FMP_Ranking[[#This Row],[FMP ID]],RawData[FMP_ID],RawData[BC_RATIO])</f>
        <v>0</v>
      </c>
      <c r="AC188">
        <f>IF(FMP_Ranking[[#This Row],[BCA Raw]]&gt;1,1,0)</f>
        <v>0</v>
      </c>
      <c r="AD188" s="250" t="str">
        <f>_xlfn.XLOOKUP(FMP_Ranking[[#This Row],[FMP ID]],RawData[FMP_ID],RawData[WATER_SUP])</f>
        <v>No</v>
      </c>
      <c r="AE188" s="257">
        <f>IF(FMP_Ranking[[#This Row],[Water Supply Raw]]="Yes",1,0)</f>
        <v>0</v>
      </c>
      <c r="AF188">
        <f>_xlfn.XLOOKUP(FMP_Ranking[[#This Row],[FMP ID]],RawData[FMP_ID],RawData[Average Flood Depth (100yr)])</f>
        <v>0</v>
      </c>
      <c r="AG188" s="346">
        <f>_xlfn.XLOOKUP(FMP_Ranking[[#This Row],[FMP ID]],RawData[FMP_ID],RawData[PREPROJLOS])</f>
        <v>0</v>
      </c>
      <c r="AH188">
        <f>_xlfn.XLOOKUP(FMP_Ranking[[#This Row],[FMP ID]],RawData[FMP_ID],RawData[Score 1])</f>
        <v>0</v>
      </c>
      <c r="AI188" s="250">
        <f>_xlfn.XLOOKUP(FMP_Ranking[[#This Row],[FMP ID]],RawData[FMP_ID],RawData[Community Population Served])</f>
        <v>66974</v>
      </c>
      <c r="AJ188">
        <f>_xlfn.XLOOKUP(FMP_Ranking[[#This Row],[FMP ID]],RawData[FMP_ID],RawData[Flood Plain Population])</f>
        <v>5096</v>
      </c>
      <c r="AK188" s="346" t="str">
        <f>_xlfn.XLOOKUP(FMP_Ranking[[#This Row],[FMP ID]],RawData[FMP_ID],RawData[Severity Ranking: Community Need (% Population)])</f>
        <v>&lt;25% of project community affected</v>
      </c>
      <c r="AL188" s="252">
        <f>_xlfn.XLOOKUP(FMP_Ranking[[#This Row],[FMP ID]],RawData[FMP_ID],RawData[Score 2])</f>
        <v>1</v>
      </c>
      <c r="AM188">
        <f>_xlfn.XLOOKUP(FMP_Ranking[[#This Row],[FMP ID]],RawData[FMP_ID],RawData['# of Structures Removed from 1% Annual Chance FP])</f>
        <v>0</v>
      </c>
      <c r="AN188" t="str">
        <f>_xlfn.XLOOKUP(FMP_Ranking[[#This Row],[FMP ID]],RawData[FMP_ID],RawData[Flood Risk Reduction])</f>
        <v>Reduced risk to 0 structures in floodplain</v>
      </c>
      <c r="AO188">
        <f>_xlfn.XLOOKUP(FMP_Ranking[[#This Row],[FMP ID]],RawData[FMP_ID],RawData[[Score 3 ]])</f>
        <v>0</v>
      </c>
      <c r="AP188" s="250">
        <f>_xlfn.XLOOKUP(FMP_Ranking[[#This Row],[FMP ID]],RawData[FMP_ID],RawData['# of Structures with Reduced 1% Annual Chance Flood Risk])</f>
        <v>0</v>
      </c>
      <c r="AQ188">
        <f>_xlfn.XLOOKUP(FMP_Ranking[[#This Row],[FMP ID]],RawData[FMP_ID],RawData[Pre-Project Damage $])</f>
        <v>0</v>
      </c>
      <c r="AR188">
        <f>_xlfn.XLOOKUP(FMP_Ranking[[#This Row],[FMP ID]],RawData[FMP_ID],RawData[Post-Project Damage $])</f>
        <v>0</v>
      </c>
      <c r="AS188">
        <f>_xlfn.XLOOKUP(FMP_Ranking[[#This Row],[FMP ID]],RawData[FMP_ID],RawData[Flood Damage Reduction])</f>
        <v>0</v>
      </c>
      <c r="AT188" s="252">
        <f>_xlfn.XLOOKUP(FMP_Ranking[[#This Row],[FMP ID]],RawData[FMP_ID],RawData[Score 4])</f>
        <v>0</v>
      </c>
      <c r="AU188">
        <f>_xlfn.XLOOKUP(FMP_Ranking[[#This Row],[FMP ID]],RawData[FMP_ID],RawData['# of Critical Faciliites Removed from 1% Annual Chance FP])</f>
        <v>0</v>
      </c>
      <c r="AV188" t="str">
        <f>_xlfn.XLOOKUP(FMP_Ranking[[#This Row],[FMP ID]],RawData[FMP_ID],RawData[Reduction in Critical Facilities Flood Risk])</f>
        <v>Reduced risk for 0 structures in floodplain</v>
      </c>
      <c r="AW188">
        <f>_xlfn.XLOOKUP(FMP_Ranking[[#This Row],[FMP ID]],RawData[FMP_ID],RawData[Score 5])</f>
        <v>0</v>
      </c>
      <c r="AX188" s="250">
        <f>_xlfn.XLOOKUP(FMP_Ranking[[#This Row],[FMP ID]],RawData[FMP_ID],RawData[Adjusted Injurt Risk (%)])</f>
        <v>0</v>
      </c>
      <c r="AY188">
        <f>_xlfn.XLOOKUP(FMP_Ranking[[#This Row],[FMP ID]],RawData[FMP_ID],RawData[Life and Safety Ranking (Injury/Loss of Life)2])</f>
        <v>0</v>
      </c>
      <c r="AZ188" s="252">
        <f>_xlfn.XLOOKUP(FMP_Ranking[[#This Row],[FMP ID]],RawData[FMP_ID],RawData[Score 6])</f>
        <v>0</v>
      </c>
      <c r="BA188">
        <f>_xlfn.XLOOKUP(FMP_Ranking[[#This Row],[FMP ID]],RawData[FMP_ID],RawData[Water Supply Benefit in Acre-Feet])</f>
        <v>0</v>
      </c>
      <c r="BB188">
        <f>_xlfn.XLOOKUP(FMP_Ranking[[#This Row],[FMP ID]],RawData[FMP_ID],RawData[SourceID])</f>
        <v>0</v>
      </c>
      <c r="BC188">
        <f>_xlfn.XLOOKUP(FMP_Ranking[[#This Row],[FMP ID]],RawData[FMP_ID],RawData[WMS_ID])</f>
        <v>0</v>
      </c>
      <c r="BD188" t="str">
        <f>_xlfn.XLOOKUP(FMP_Ranking[[#This Row],[FMP ID]],RawData[FMP_ID],RawData[Water Supply Yield Ranking])</f>
        <v>No impact on water supply</v>
      </c>
      <c r="BE188">
        <f>_xlfn.XLOOKUP(FMP_Ranking[[#This Row],[FMP ID]],RawData[FMP_ID],RawData[Score 7])</f>
        <v>0</v>
      </c>
      <c r="BF188" s="250">
        <f>_xlfn.XLOOKUP(FMP_Ranking[[#This Row],[FMP ID]],RawData[FMP_ID],RawData[SVI])</f>
        <v>0.53538686037063599</v>
      </c>
      <c r="BG188" t="str">
        <f>_xlfn.XLOOKUP(FMP_Ranking[[#This Row],[FMP ID]],RawData[FMP_ID],RawData[Social Vulnerability Ranking])</f>
        <v>SVI between 0.5-0.75 (moderate to high vulnerability)</v>
      </c>
      <c r="BH188" s="252">
        <f>_xlfn.XLOOKUP(FMP_Ranking[[#This Row],[FMP ID]],RawData[FMP_ID],RawData[Score 8])</f>
        <v>7</v>
      </c>
      <c r="BI188">
        <f>_xlfn.XLOOKUP(FMP_Ranking[[#This Row],[FMP ID]],RawData[FMP_ID],RawData[% Nature Based Solution by Cost])</f>
        <v>0</v>
      </c>
      <c r="BJ188" t="str">
        <f>_xlfn.XLOOKUP(FMP_Ranking[[#This Row],[FMP ID]],RawData[FMP_ID],RawData[Nature-Based Solutions Ranking])</f>
        <v>&lt;25% of the project cost is nature-based</v>
      </c>
      <c r="BK188">
        <f>_xlfn.XLOOKUP(FMP_Ranking[[#This Row],[FMP ID]],RawData[FMP_ID],RawData[Score 9])</f>
        <v>1</v>
      </c>
      <c r="BL188" s="250" t="str">
        <f>_xlfn.XLOOKUP(FMP_Ranking[[#This Row],[FMP ID]],RawData[FMP_ID],RawData[Multiple Benefits Description])</f>
        <v>None</v>
      </c>
      <c r="BM188" t="str">
        <f>_xlfn.XLOOKUP(FMP_Ranking[[#This Row],[FMP ID]],RawData[FMP_ID],RawData[Multiple Benefit Ranking])</f>
        <v>Project does not deliver any wider benefits</v>
      </c>
      <c r="BN188" s="252">
        <f>_xlfn.XLOOKUP(FMP_Ranking[[#This Row],[FMP ID]],RawData[FMP_ID],RawData[Score 10])</f>
        <v>0</v>
      </c>
      <c r="BO188">
        <f>_xlfn.XLOOKUP(FMP_Ranking[[#This Row],[FMP ID]],RawData[FMP_ID],RawData[O&amp;M Cost (Annual)])</f>
        <v>2500</v>
      </c>
      <c r="BP188" t="str">
        <f>_xlfn.XLOOKUP(FMP_Ranking[[#This Row],[FMP ID]],RawData[FMP_ID],RawData[Operations and Maintenance Ranking])</f>
        <v>Project requires regular, ongoing operation and maintenance; and/or O&amp;M requirements are well defined (Regular);</v>
      </c>
      <c r="BQ188">
        <f>_xlfn.XLOOKUP(FMP_Ranking[[#This Row],[FMP ID]],RawData[FMP_ID],RawData[Score 11])</f>
        <v>7</v>
      </c>
      <c r="BR188" s="250" t="str">
        <f>_xlfn.XLOOKUP(FMP_Ranking[[#This Row],[FMP ID]],RawData[FMP_ID],RawData[Administrative, Regulatory and Other Obstacle Ranking])</f>
        <v>Project has few administrative, regulatory and implementation limitations / requirements</v>
      </c>
      <c r="BS188" s="252">
        <f>_xlfn.XLOOKUP(FMP_Ranking[[#This Row],[FMP ID]],RawData[FMP_ID],RawData[Score 12])</f>
        <v>10</v>
      </c>
      <c r="BT188" t="str">
        <f>_xlfn.XLOOKUP(FMP_Ranking[[#This Row],[FMP ID]],RawData[FMP_ID],RawData[Environmental Benefit Ranking])</f>
        <v>Project does not provide any environmental benefits</v>
      </c>
      <c r="BU188">
        <f>_xlfn.XLOOKUP(FMP_Ranking[[#This Row],[FMP ID]],RawData[FMP_ID],RawData[Score 13])</f>
        <v>0</v>
      </c>
      <c r="BV188" s="250" t="str">
        <f>_xlfn.XLOOKUP(FMP_Ranking[[#This Row],[FMP ID]],RawData[FMP_ID],RawData[Environmental Impact Ranking])</f>
        <v>Project has no adverse environmental impacts</v>
      </c>
      <c r="BW188" s="252">
        <f>_xlfn.XLOOKUP(FMP_Ranking[[#This Row],[FMP ID]],RawData[FMP_ID],RawData[Score 14])</f>
        <v>10</v>
      </c>
      <c r="BX188">
        <f>_xlfn.XLOOKUP(FMP_Ranking[[#This Row],[FMP ID]],RawData[FMP_ID],RawData[Traffic Count for LWC Project])</f>
        <v>0</v>
      </c>
      <c r="BY188" t="str">
        <f>_xlfn.XLOOKUP(FMP_Ranking[[#This Row],[FMP ID]],RawData[FMP_ID],RawData[Mobility Ranking])</f>
        <v>Project provides no change to major, minor, or emergency access routes in the project area.</v>
      </c>
      <c r="BZ188">
        <f>_xlfn.XLOOKUP(FMP_Ranking[[#This Row],[FMP ID]],RawData[FMP_ID],RawData[Score 15])</f>
        <v>0</v>
      </c>
      <c r="CA188" s="250"/>
      <c r="CB18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88" s="263">
        <f>_xlfn.RANK.EQ(FMP_Ranking[[#This Row],[Weighted Score Based on Normalized Reported Factors]],FMP_Ranking[Weighted Score Based on Normalized Reported Factors],0)</f>
        <v>170</v>
      </c>
      <c r="CD18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36</v>
      </c>
      <c r="CE18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3.5000000000000004</v>
      </c>
      <c r="CF188">
        <f>_xlfn.RANK.EQ(FMP_Ranking[[#This Row],[Project Details Weighted Score]],FMP_Ranking[Project Details Weighted Score],0)</f>
        <v>157</v>
      </c>
      <c r="CG188" s="262">
        <f>FMP_Ranking[[#This Row],[Project Details Weighted Score]]+FMP_Ranking[[#This Row],[Weighted Score Based on Normalized Reported Factors]]</f>
        <v>3.5000000000000004</v>
      </c>
      <c r="CH188" s="245">
        <f>_xlfn.RANK.EQ(FMP_Ranking[[#This Row],[Total Score]],FMP_Ranking[Total Score],0)</f>
        <v>180</v>
      </c>
      <c r="CI18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88" s="239"/>
      <c r="CK188" s="239"/>
      <c r="CT188"/>
    </row>
    <row r="189" spans="1:98" ht="12" customHeight="1" x14ac:dyDescent="0.25">
      <c r="A189" t="s">
        <v>785</v>
      </c>
      <c r="B189">
        <f>_xlfn.XLOOKUP(FMP_Ranking[[#This Row],[FMP ID]],RawData[FMP_ID],RawData[RFPG_NUM])</f>
        <v>2</v>
      </c>
      <c r="C189" t="str">
        <f>_xlfn.XLOOKUP(FMP_Ranking[[#This Row],[FMP ID]],RawData[FMP_ID],RawData[FMP_NAME])</f>
        <v>Stream WC-2 Independence Circle &amp; Lexington Place Bridge Improvements</v>
      </c>
      <c r="D189" t="str">
        <f>_xlfn.XLOOKUP(FMP_Ranking[[#This Row],[FMP ID]],RawData[FMP_ID],RawData[FMP_DESCR])</f>
        <v>Replace culverts at Independence Circle and Lexington Place.</v>
      </c>
      <c r="E189" s="247">
        <f>_xlfn.XLOOKUP(FMP_Ranking[[#This Row],[FMP ID]],RawData[FMP_ID],RawData[FMP_COST])</f>
        <v>540000</v>
      </c>
      <c r="F189" s="344" t="str">
        <f>_xlfn.XLOOKUP(FMP_Ranking[[#This Row],[FMP ID]],RawData[FMP_ID],RawData[EMER_NEED])</f>
        <v>No</v>
      </c>
      <c r="G189" s="252">
        <f>IF(FMP_Ranking[[#This Row],[Emergency Need Raw]]="Yes",10,0)</f>
        <v>0</v>
      </c>
      <c r="H189" s="245">
        <f>_xlfn.XLOOKUP(FMP_Ranking[[#This Row],[FMP ID]],RawData[FMP_ID],RawData[STRUCT_100])</f>
        <v>21</v>
      </c>
      <c r="I189" s="245">
        <f>_xlfn.XLOOKUP(FMP_Ranking[[#This Row],[FMP ID]],RawData[FMP_ID],RawData[RES_STRUCT100])</f>
        <v>20</v>
      </c>
      <c r="J189">
        <f>_xlfn.XLOOKUP(FMP_Ranking[[#This Row],[FMP ID]],RawData[FMP_ID],RawData[POP100])</f>
        <v>71</v>
      </c>
      <c r="K189" s="245">
        <f>_xlfn.XLOOKUP(FMP_Ranking[[#This Row],[FMP ID]],RawData[FMP_ID],RawData[CRITFAC100])</f>
        <v>0</v>
      </c>
      <c r="L189">
        <f>_xlfn.XLOOKUP(FMP_Ranking[[#This Row],[FMP ID]],RawData[FMP_ID],RawData[LWC])</f>
        <v>0</v>
      </c>
      <c r="M189" s="245">
        <f>_xlfn.XLOOKUP(FMP_Ranking[[#This Row],[FMP ID]],RawData[FMP_ID],RawData[ROADCLS])</f>
        <v>31</v>
      </c>
      <c r="N189">
        <f>_xlfn.XLOOKUP(FMP_Ranking[[#This Row],[FMP ID]],RawData[FMP_ID],RawData[ROAD_MILES100])</f>
        <v>0.52798002958297729</v>
      </c>
      <c r="O189" s="245">
        <f>_xlfn.XLOOKUP(FMP_Ranking[[#This Row],[FMP ID]],RawData[FMP_ID],RawData[FARMACRE100])</f>
        <v>0.74135702848434448</v>
      </c>
      <c r="P189">
        <f>_xlfn.XLOOKUP(FMP_Ranking[[#This Row],[FMP ID]],RawData[FMP_ID],RawData[REDSTRUCT100])</f>
        <v>0</v>
      </c>
      <c r="Q189" s="245">
        <f>_xlfn.XLOOKUP(FMP_Ranking[[#This Row],[FMP ID]],RawData[FMP_ID],RawData[REMSTRC100])</f>
        <v>6</v>
      </c>
      <c r="R189" s="258">
        <f>IF(FMP_Ranking[[#This Row],[Structures 100 Raw]]=0,0,(IF(FMP_Ranking[[#This Row],[Removed Structures 100 Raw]]&gt;FMP_Ranking[[#This Row],[Structures 100 Raw]],100,FMP_Ranking[[#This Row],[Removed Structures 100 Raw]]/FMP_Ranking[[#This Row],[Structures 100 Raw]]*100)))</f>
        <v>28.571428571428569</v>
      </c>
      <c r="S189" s="245">
        <f>_xlfn.XLOOKUP(FMP_Ranking[[#This Row],[FMP ID]],RawData[FMP_ID],RawData[REMRESSTRC100])</f>
        <v>6</v>
      </c>
      <c r="T189" s="245">
        <f>_xlfn.XLOOKUP(FMP_Ranking[[#This Row],[FMP ID]],RawData[FMP_ID],RawData[REMPOP100])</f>
        <v>19</v>
      </c>
      <c r="U189">
        <f>_xlfn.XLOOKUP(FMP_Ranking[[#This Row],[FMP ID]],RawData[FMP_ID],RawData[REMCRITFAC100])</f>
        <v>0</v>
      </c>
      <c r="V189" s="245">
        <f>_xlfn.XLOOKUP(FMP_Ranking[[#This Row],[FMP ID]],RawData[FMP_ID],RawData[REMLWC100])</f>
        <v>0</v>
      </c>
      <c r="W189" s="245">
        <f>_xlfn.XLOOKUP(FMP_Ranking[[#This Row],[FMP ID]],RawData[FMP_ID],RawData[REMROADCLS])</f>
        <v>0</v>
      </c>
      <c r="X189">
        <f>_xlfn.XLOOKUP(FMP_Ranking[[#This Row],[FMP ID]],RawData[FMP_ID],RawData[REMRDLEN100])</f>
        <v>0</v>
      </c>
      <c r="Y189" s="245">
        <f>_xlfn.XLOOKUP(FMP_Ranking[[#This Row],[FMP ID]],RawData[FMP_ID],RawData[REMFRMACRE100])</f>
        <v>0</v>
      </c>
      <c r="Z189" s="255">
        <f>_xlfn.XLOOKUP(FMP_Ranking[[#This Row],[FMP ID]],RawData[FMP_ID],RawData[COSTSTRUCT])</f>
        <v>90000</v>
      </c>
      <c r="AA189">
        <f>_xlfn.XLOOKUP(FMP_Ranking[[#This Row],[FMP ID]],RawData[FMP_ID],RawData[NATURE])</f>
        <v>0</v>
      </c>
      <c r="AB189" s="250">
        <f>_xlfn.XLOOKUP(FMP_Ranking[[#This Row],[FMP ID]],RawData[FMP_ID],RawData[BC_RATIO])</f>
        <v>1.1499999761581421</v>
      </c>
      <c r="AC189">
        <f>IF(FMP_Ranking[[#This Row],[BCA Raw]]&gt;1,1,0)</f>
        <v>1</v>
      </c>
      <c r="AD189" s="250" t="str">
        <f>_xlfn.XLOOKUP(FMP_Ranking[[#This Row],[FMP ID]],RawData[FMP_ID],RawData[WATER_SUP])</f>
        <v>No</v>
      </c>
      <c r="AE189" s="257">
        <f>IF(FMP_Ranking[[#This Row],[Water Supply Raw]]="Yes",1,0)</f>
        <v>0</v>
      </c>
      <c r="AF189">
        <f>_xlfn.XLOOKUP(FMP_Ranking[[#This Row],[FMP ID]],RawData[FMP_ID],RawData[Average Flood Depth (100yr)])</f>
        <v>0</v>
      </c>
      <c r="AG189" s="346" t="str">
        <f>_xlfn.XLOOKUP(FMP_Ranking[[#This Row],[FMP ID]],RawData[FMP_ID],RawData[PREPROJLOS])</f>
        <v>5-yr</v>
      </c>
      <c r="AH189">
        <f>_xlfn.XLOOKUP(FMP_Ranking[[#This Row],[FMP ID]],RawData[FMP_ID],RawData[Score 1])</f>
        <v>0</v>
      </c>
      <c r="AI189" s="250">
        <f>_xlfn.XLOOKUP(FMP_Ranking[[#This Row],[FMP ID]],RawData[FMP_ID],RawData[Community Population Served])</f>
        <v>0</v>
      </c>
      <c r="AJ189">
        <f>_xlfn.XLOOKUP(FMP_Ranking[[#This Row],[FMP ID]],RawData[FMP_ID],RawData[Flood Plain Population])</f>
        <v>0</v>
      </c>
      <c r="AK189" s="346">
        <f>_xlfn.XLOOKUP(FMP_Ranking[[#This Row],[FMP ID]],RawData[FMP_ID],RawData[Severity Ranking: Community Need (% Population)])</f>
        <v>0</v>
      </c>
      <c r="AL189" s="252">
        <f>_xlfn.XLOOKUP(FMP_Ranking[[#This Row],[FMP ID]],RawData[FMP_ID],RawData[Score 2])</f>
        <v>0</v>
      </c>
      <c r="AM189">
        <f>_xlfn.XLOOKUP(FMP_Ranking[[#This Row],[FMP ID]],RawData[FMP_ID],RawData['# of Structures Removed from 1% Annual Chance FP])</f>
        <v>0</v>
      </c>
      <c r="AN189">
        <f>_xlfn.XLOOKUP(FMP_Ranking[[#This Row],[FMP ID]],RawData[FMP_ID],RawData[Flood Risk Reduction])</f>
        <v>0</v>
      </c>
      <c r="AO189">
        <f>_xlfn.XLOOKUP(FMP_Ranking[[#This Row],[FMP ID]],RawData[FMP_ID],RawData[[Score 3 ]])</f>
        <v>0</v>
      </c>
      <c r="AP189" s="250">
        <f>_xlfn.XLOOKUP(FMP_Ranking[[#This Row],[FMP ID]],RawData[FMP_ID],RawData['# of Structures with Reduced 1% Annual Chance Flood Risk])</f>
        <v>0</v>
      </c>
      <c r="AQ189">
        <f>_xlfn.XLOOKUP(FMP_Ranking[[#This Row],[FMP ID]],RawData[FMP_ID],RawData[Pre-Project Damage $])</f>
        <v>0</v>
      </c>
      <c r="AR189">
        <f>_xlfn.XLOOKUP(FMP_Ranking[[#This Row],[FMP ID]],RawData[FMP_ID],RawData[Post-Project Damage $])</f>
        <v>0</v>
      </c>
      <c r="AS189">
        <f>_xlfn.XLOOKUP(FMP_Ranking[[#This Row],[FMP ID]],RawData[FMP_ID],RawData[Flood Damage Reduction])</f>
        <v>0</v>
      </c>
      <c r="AT189" s="252">
        <f>_xlfn.XLOOKUP(FMP_Ranking[[#This Row],[FMP ID]],RawData[FMP_ID],RawData[Score 4])</f>
        <v>0</v>
      </c>
      <c r="AU189">
        <f>_xlfn.XLOOKUP(FMP_Ranking[[#This Row],[FMP ID]],RawData[FMP_ID],RawData['# of Critical Faciliites Removed from 1% Annual Chance FP])</f>
        <v>0</v>
      </c>
      <c r="AV189">
        <f>_xlfn.XLOOKUP(FMP_Ranking[[#This Row],[FMP ID]],RawData[FMP_ID],RawData[Reduction in Critical Facilities Flood Risk])</f>
        <v>0</v>
      </c>
      <c r="AW189">
        <f>_xlfn.XLOOKUP(FMP_Ranking[[#This Row],[FMP ID]],RawData[FMP_ID],RawData[Score 5])</f>
        <v>0</v>
      </c>
      <c r="AX189" s="250">
        <f>_xlfn.XLOOKUP(FMP_Ranking[[#This Row],[FMP ID]],RawData[FMP_ID],RawData[Adjusted Injurt Risk (%)])</f>
        <v>0</v>
      </c>
      <c r="AY189">
        <f>_xlfn.XLOOKUP(FMP_Ranking[[#This Row],[FMP ID]],RawData[FMP_ID],RawData[Life and Safety Ranking (Injury/Loss of Life)2])</f>
        <v>0</v>
      </c>
      <c r="AZ189" s="252">
        <f>_xlfn.XLOOKUP(FMP_Ranking[[#This Row],[FMP ID]],RawData[FMP_ID],RawData[Score 6])</f>
        <v>0</v>
      </c>
      <c r="BA189">
        <f>_xlfn.XLOOKUP(FMP_Ranking[[#This Row],[FMP ID]],RawData[FMP_ID],RawData[Water Supply Benefit in Acre-Feet])</f>
        <v>0</v>
      </c>
      <c r="BB189">
        <f>_xlfn.XLOOKUP(FMP_Ranking[[#This Row],[FMP ID]],RawData[FMP_ID],RawData[SourceID])</f>
        <v>0</v>
      </c>
      <c r="BC189">
        <f>_xlfn.XLOOKUP(FMP_Ranking[[#This Row],[FMP ID]],RawData[FMP_ID],RawData[WMS_ID])</f>
        <v>0</v>
      </c>
      <c r="BD189">
        <f>_xlfn.XLOOKUP(FMP_Ranking[[#This Row],[FMP ID]],RawData[FMP_ID],RawData[Water Supply Yield Ranking])</f>
        <v>0</v>
      </c>
      <c r="BE189">
        <f>_xlfn.XLOOKUP(FMP_Ranking[[#This Row],[FMP ID]],RawData[FMP_ID],RawData[Score 7])</f>
        <v>0</v>
      </c>
      <c r="BF189" s="250">
        <f>_xlfn.XLOOKUP(FMP_Ranking[[#This Row],[FMP ID]],RawData[FMP_ID],RawData[SVI])</f>
        <v>0.43154200911521912</v>
      </c>
      <c r="BG189">
        <f>_xlfn.XLOOKUP(FMP_Ranking[[#This Row],[FMP ID]],RawData[FMP_ID],RawData[Social Vulnerability Ranking])</f>
        <v>0</v>
      </c>
      <c r="BH189" s="252">
        <f>_xlfn.XLOOKUP(FMP_Ranking[[#This Row],[FMP ID]],RawData[FMP_ID],RawData[Score 8])</f>
        <v>0</v>
      </c>
      <c r="BI189">
        <f>_xlfn.XLOOKUP(FMP_Ranking[[#This Row],[FMP ID]],RawData[FMP_ID],RawData[% Nature Based Solution by Cost])</f>
        <v>0</v>
      </c>
      <c r="BJ189">
        <f>_xlfn.XLOOKUP(FMP_Ranking[[#This Row],[FMP ID]],RawData[FMP_ID],RawData[Nature-Based Solutions Ranking])</f>
        <v>0</v>
      </c>
      <c r="BK189">
        <f>_xlfn.XLOOKUP(FMP_Ranking[[#This Row],[FMP ID]],RawData[FMP_ID],RawData[Score 9])</f>
        <v>0</v>
      </c>
      <c r="BL189" s="250">
        <f>_xlfn.XLOOKUP(FMP_Ranking[[#This Row],[FMP ID]],RawData[FMP_ID],RawData[Multiple Benefits Description])</f>
        <v>0</v>
      </c>
      <c r="BM189">
        <f>_xlfn.XLOOKUP(FMP_Ranking[[#This Row],[FMP ID]],RawData[FMP_ID],RawData[Multiple Benefit Ranking])</f>
        <v>0</v>
      </c>
      <c r="BN189" s="252">
        <f>_xlfn.XLOOKUP(FMP_Ranking[[#This Row],[FMP ID]],RawData[FMP_ID],RawData[Score 10])</f>
        <v>0</v>
      </c>
      <c r="BO189">
        <f>_xlfn.XLOOKUP(FMP_Ranking[[#This Row],[FMP ID]],RawData[FMP_ID],RawData[O&amp;M Cost (Annual)])</f>
        <v>0</v>
      </c>
      <c r="BP189">
        <f>_xlfn.XLOOKUP(FMP_Ranking[[#This Row],[FMP ID]],RawData[FMP_ID],RawData[Operations and Maintenance Ranking])</f>
        <v>0</v>
      </c>
      <c r="BQ189">
        <f>_xlfn.XLOOKUP(FMP_Ranking[[#This Row],[FMP ID]],RawData[FMP_ID],RawData[Score 11])</f>
        <v>0</v>
      </c>
      <c r="BR189" s="250">
        <f>_xlfn.XLOOKUP(FMP_Ranking[[#This Row],[FMP ID]],RawData[FMP_ID],RawData[Administrative, Regulatory and Other Obstacle Ranking])</f>
        <v>0</v>
      </c>
      <c r="BS189" s="252">
        <f>_xlfn.XLOOKUP(FMP_Ranking[[#This Row],[FMP ID]],RawData[FMP_ID],RawData[Score 12])</f>
        <v>0</v>
      </c>
      <c r="BT189">
        <f>_xlfn.XLOOKUP(FMP_Ranking[[#This Row],[FMP ID]],RawData[FMP_ID],RawData[Environmental Benefit Ranking])</f>
        <v>0</v>
      </c>
      <c r="BU189">
        <f>_xlfn.XLOOKUP(FMP_Ranking[[#This Row],[FMP ID]],RawData[FMP_ID],RawData[Score 13])</f>
        <v>0</v>
      </c>
      <c r="BV189" s="250">
        <f>_xlfn.XLOOKUP(FMP_Ranking[[#This Row],[FMP ID]],RawData[FMP_ID],RawData[Environmental Impact Ranking])</f>
        <v>0</v>
      </c>
      <c r="BW189" s="252">
        <f>_xlfn.XLOOKUP(FMP_Ranking[[#This Row],[FMP ID]],RawData[FMP_ID],RawData[Score 14])</f>
        <v>0</v>
      </c>
      <c r="BX189">
        <f>_xlfn.XLOOKUP(FMP_Ranking[[#This Row],[FMP ID]],RawData[FMP_ID],RawData[Traffic Count for LWC Project])</f>
        <v>0</v>
      </c>
      <c r="BY189">
        <f>_xlfn.XLOOKUP(FMP_Ranking[[#This Row],[FMP ID]],RawData[FMP_ID],RawData[Mobility Ranking])</f>
        <v>0</v>
      </c>
      <c r="BZ189">
        <f>_xlfn.XLOOKUP(FMP_Ranking[[#This Row],[FMP ID]],RawData[FMP_ID],RawData[Score 15])</f>
        <v>0</v>
      </c>
      <c r="CA189" s="250"/>
      <c r="CB18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3.1145542705774121</v>
      </c>
      <c r="CC189" s="263">
        <f>_xlfn.RANK.EQ(FMP_Ranking[[#This Row],[Weighted Score Based on Normalized Reported Factors]],FMP_Ranking[Weighted Score Based on Normalized Reported Factors],0)</f>
        <v>91</v>
      </c>
      <c r="CD18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8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89">
        <f>_xlfn.RANK.EQ(FMP_Ranking[[#This Row],[Project Details Weighted Score]],FMP_Ranking[Project Details Weighted Score],0)</f>
        <v>164</v>
      </c>
      <c r="CG189" s="262">
        <f>FMP_Ranking[[#This Row],[Project Details Weighted Score]]+FMP_Ranking[[#This Row],[Weighted Score Based on Normalized Reported Factors]]</f>
        <v>3.1145542705774121</v>
      </c>
      <c r="CH189" s="245">
        <f>_xlfn.RANK.EQ(FMP_Ranking[[#This Row],[Total Score]],FMP_Ranking[Total Score],0)</f>
        <v>183</v>
      </c>
      <c r="CI18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3.1145542705774121</v>
      </c>
      <c r="CJ189" s="239"/>
      <c r="CK189" s="239"/>
      <c r="CT189"/>
    </row>
    <row r="190" spans="1:98" ht="12" customHeight="1" x14ac:dyDescent="0.25">
      <c r="A190" t="s">
        <v>1241</v>
      </c>
      <c r="B190">
        <f>_xlfn.XLOOKUP(FMP_Ranking[[#This Row],[FMP ID]],RawData[FMP_ID],RawData[RFPG_NUM])</f>
        <v>9</v>
      </c>
      <c r="C190" t="str">
        <f>_xlfn.XLOOKUP(FMP_Ranking[[#This Row],[FMP ID]],RawData[FMP_ID],RawData[FMP_NAME])</f>
        <v>24th and Poe</v>
      </c>
      <c r="D190" t="str">
        <f>_xlfn.XLOOKUP(FMP_Ranking[[#This Row],[FMP ID]],RawData[FMP_ID],RawData[FMP_DESCR])</f>
        <v>intersection and channel improvemnt</v>
      </c>
      <c r="E190" s="247">
        <f>_xlfn.XLOOKUP(FMP_Ranking[[#This Row],[FMP ID]],RawData[FMP_ID],RawData[FMP_COST])</f>
        <v>25000</v>
      </c>
      <c r="F190" s="344" t="str">
        <f>_xlfn.XLOOKUP(FMP_Ranking[[#This Row],[FMP ID]],RawData[FMP_ID],RawData[EMER_NEED])</f>
        <v>No</v>
      </c>
      <c r="G190" s="252">
        <f>IF(FMP_Ranking[[#This Row],[Emergency Need Raw]]="Yes",10,0)</f>
        <v>0</v>
      </c>
      <c r="H190" s="245">
        <f>_xlfn.XLOOKUP(FMP_Ranking[[#This Row],[FMP ID]],RawData[FMP_ID],RawData[STRUCT_100])</f>
        <v>0</v>
      </c>
      <c r="I190" s="245">
        <f>_xlfn.XLOOKUP(FMP_Ranking[[#This Row],[FMP ID]],RawData[FMP_ID],RawData[RES_STRUCT100])</f>
        <v>0</v>
      </c>
      <c r="J190">
        <f>_xlfn.XLOOKUP(FMP_Ranking[[#This Row],[FMP ID]],RawData[FMP_ID],RawData[POP100])</f>
        <v>0</v>
      </c>
      <c r="K190" s="245">
        <f>_xlfn.XLOOKUP(FMP_Ranking[[#This Row],[FMP ID]],RawData[FMP_ID],RawData[CRITFAC100])</f>
        <v>0</v>
      </c>
      <c r="L190">
        <f>_xlfn.XLOOKUP(FMP_Ranking[[#This Row],[FMP ID]],RawData[FMP_ID],RawData[LWC])</f>
        <v>0</v>
      </c>
      <c r="M190" s="245">
        <f>_xlfn.XLOOKUP(FMP_Ranking[[#This Row],[FMP ID]],RawData[FMP_ID],RawData[ROADCLS])</f>
        <v>0</v>
      </c>
      <c r="N190">
        <f>_xlfn.XLOOKUP(FMP_Ranking[[#This Row],[FMP ID]],RawData[FMP_ID],RawData[ROAD_MILES100])</f>
        <v>0.65928053855895996</v>
      </c>
      <c r="O190" s="245">
        <f>_xlfn.XLOOKUP(FMP_Ranking[[#This Row],[FMP ID]],RawData[FMP_ID],RawData[FARMACRE100])</f>
        <v>4.8468508720397949</v>
      </c>
      <c r="P190">
        <f>_xlfn.XLOOKUP(FMP_Ranking[[#This Row],[FMP ID]],RawData[FMP_ID],RawData[REDSTRUCT100])</f>
        <v>1</v>
      </c>
      <c r="Q190" s="245">
        <f>_xlfn.XLOOKUP(FMP_Ranking[[#This Row],[FMP ID]],RawData[FMP_ID],RawData[REMSTRC100])</f>
        <v>1</v>
      </c>
      <c r="R190" s="258">
        <f>IF(FMP_Ranking[[#This Row],[Structures 100 Raw]]=0,0,(IF(FMP_Ranking[[#This Row],[Removed Structures 100 Raw]]&gt;FMP_Ranking[[#This Row],[Structures 100 Raw]],100,FMP_Ranking[[#This Row],[Removed Structures 100 Raw]]/FMP_Ranking[[#This Row],[Structures 100 Raw]]*100)))</f>
        <v>0</v>
      </c>
      <c r="S190" s="245">
        <f>_xlfn.XLOOKUP(FMP_Ranking[[#This Row],[FMP ID]],RawData[FMP_ID],RawData[REMRESSTRC100])</f>
        <v>1</v>
      </c>
      <c r="T190" s="245">
        <f>_xlfn.XLOOKUP(FMP_Ranking[[#This Row],[FMP ID]],RawData[FMP_ID],RawData[REMPOP100])</f>
        <v>1</v>
      </c>
      <c r="U190">
        <f>_xlfn.XLOOKUP(FMP_Ranking[[#This Row],[FMP ID]],RawData[FMP_ID],RawData[REMCRITFAC100])</f>
        <v>0</v>
      </c>
      <c r="V190" s="245">
        <f>_xlfn.XLOOKUP(FMP_Ranking[[#This Row],[FMP ID]],RawData[FMP_ID],RawData[REMLWC100])</f>
        <v>0</v>
      </c>
      <c r="W190" s="245">
        <f>_xlfn.XLOOKUP(FMP_Ranking[[#This Row],[FMP ID]],RawData[FMP_ID],RawData[REMROADCLS])</f>
        <v>0</v>
      </c>
      <c r="X190">
        <f>_xlfn.XLOOKUP(FMP_Ranking[[#This Row],[FMP ID]],RawData[FMP_ID],RawData[REMRDLEN100])</f>
        <v>0</v>
      </c>
      <c r="Y190" s="245">
        <f>_xlfn.XLOOKUP(FMP_Ranking[[#This Row],[FMP ID]],RawData[FMP_ID],RawData[REMFRMACRE100])</f>
        <v>1.211712718009949</v>
      </c>
      <c r="Z190" s="255">
        <f>_xlfn.XLOOKUP(FMP_Ranking[[#This Row],[FMP ID]],RawData[FMP_ID],RawData[COSTSTRUCT])</f>
        <v>25000</v>
      </c>
      <c r="AA190">
        <f>_xlfn.XLOOKUP(FMP_Ranking[[#This Row],[FMP ID]],RawData[FMP_ID],RawData[NATURE])</f>
        <v>25</v>
      </c>
      <c r="AB190" s="250">
        <f>_xlfn.XLOOKUP(FMP_Ranking[[#This Row],[FMP ID]],RawData[FMP_ID],RawData[BC_RATIO])</f>
        <v>2</v>
      </c>
      <c r="AC190">
        <f>IF(FMP_Ranking[[#This Row],[BCA Raw]]&gt;1,1,0)</f>
        <v>1</v>
      </c>
      <c r="AD190" s="250" t="str">
        <f>_xlfn.XLOOKUP(FMP_Ranking[[#This Row],[FMP ID]],RawData[FMP_ID],RawData[WATER_SUP])</f>
        <v>No</v>
      </c>
      <c r="AE190" s="257">
        <f>IF(FMP_Ranking[[#This Row],[Water Supply Raw]]="Yes",1,0)</f>
        <v>0</v>
      </c>
      <c r="AF190">
        <f>_xlfn.XLOOKUP(FMP_Ranking[[#This Row],[FMP ID]],RawData[FMP_ID],RawData[Average Flood Depth (100yr)])</f>
        <v>0</v>
      </c>
      <c r="AG190" s="346" t="str">
        <f>_xlfn.XLOOKUP(FMP_Ranking[[#This Row],[FMP ID]],RawData[FMP_ID],RawData[PREPROJLOS])</f>
        <v>Unknown</v>
      </c>
      <c r="AH190">
        <f>_xlfn.XLOOKUP(FMP_Ranking[[#This Row],[FMP ID]],RawData[FMP_ID],RawData[Score 1])</f>
        <v>0</v>
      </c>
      <c r="AI190" s="250">
        <f>_xlfn.XLOOKUP(FMP_Ranking[[#This Row],[FMP ID]],RawData[FMP_ID],RawData[Community Population Served])</f>
        <v>0</v>
      </c>
      <c r="AJ190">
        <f>_xlfn.XLOOKUP(FMP_Ranking[[#This Row],[FMP ID]],RawData[FMP_ID],RawData[Flood Plain Population])</f>
        <v>0</v>
      </c>
      <c r="AK190" s="346">
        <f>_xlfn.XLOOKUP(FMP_Ranking[[#This Row],[FMP ID]],RawData[FMP_ID],RawData[Severity Ranking: Community Need (% Population)])</f>
        <v>0</v>
      </c>
      <c r="AL190" s="252">
        <f>_xlfn.XLOOKUP(FMP_Ranking[[#This Row],[FMP ID]],RawData[FMP_ID],RawData[Score 2])</f>
        <v>0</v>
      </c>
      <c r="AM190">
        <f>_xlfn.XLOOKUP(FMP_Ranking[[#This Row],[FMP ID]],RawData[FMP_ID],RawData['# of Structures Removed from 1% Annual Chance FP])</f>
        <v>0</v>
      </c>
      <c r="AN190">
        <f>_xlfn.XLOOKUP(FMP_Ranking[[#This Row],[FMP ID]],RawData[FMP_ID],RawData[Flood Risk Reduction])</f>
        <v>0</v>
      </c>
      <c r="AO190">
        <f>_xlfn.XLOOKUP(FMP_Ranking[[#This Row],[FMP ID]],RawData[FMP_ID],RawData[[Score 3 ]])</f>
        <v>0</v>
      </c>
      <c r="AP190" s="250">
        <f>_xlfn.XLOOKUP(FMP_Ranking[[#This Row],[FMP ID]],RawData[FMP_ID],RawData['# of Structures with Reduced 1% Annual Chance Flood Risk])</f>
        <v>0</v>
      </c>
      <c r="AQ190">
        <f>_xlfn.XLOOKUP(FMP_Ranking[[#This Row],[FMP ID]],RawData[FMP_ID],RawData[Pre-Project Damage $])</f>
        <v>0</v>
      </c>
      <c r="AR190">
        <f>_xlfn.XLOOKUP(FMP_Ranking[[#This Row],[FMP ID]],RawData[FMP_ID],RawData[Post-Project Damage $])</f>
        <v>0</v>
      </c>
      <c r="AS190">
        <f>_xlfn.XLOOKUP(FMP_Ranking[[#This Row],[FMP ID]],RawData[FMP_ID],RawData[Flood Damage Reduction])</f>
        <v>0</v>
      </c>
      <c r="AT190" s="252">
        <f>_xlfn.XLOOKUP(FMP_Ranking[[#This Row],[FMP ID]],RawData[FMP_ID],RawData[Score 4])</f>
        <v>0</v>
      </c>
      <c r="AU190">
        <f>_xlfn.XLOOKUP(FMP_Ranking[[#This Row],[FMP ID]],RawData[FMP_ID],RawData['# of Critical Faciliites Removed from 1% Annual Chance FP])</f>
        <v>0</v>
      </c>
      <c r="AV190">
        <f>_xlfn.XLOOKUP(FMP_Ranking[[#This Row],[FMP ID]],RawData[FMP_ID],RawData[Reduction in Critical Facilities Flood Risk])</f>
        <v>0</v>
      </c>
      <c r="AW190">
        <f>_xlfn.XLOOKUP(FMP_Ranking[[#This Row],[FMP ID]],RawData[FMP_ID],RawData[Score 5])</f>
        <v>0</v>
      </c>
      <c r="AX190" s="250">
        <f>_xlfn.XLOOKUP(FMP_Ranking[[#This Row],[FMP ID]],RawData[FMP_ID],RawData[Adjusted Injurt Risk (%)])</f>
        <v>0</v>
      </c>
      <c r="AY190">
        <f>_xlfn.XLOOKUP(FMP_Ranking[[#This Row],[FMP ID]],RawData[FMP_ID],RawData[Life and Safety Ranking (Injury/Loss of Life)2])</f>
        <v>0</v>
      </c>
      <c r="AZ190" s="252">
        <f>_xlfn.XLOOKUP(FMP_Ranking[[#This Row],[FMP ID]],RawData[FMP_ID],RawData[Score 6])</f>
        <v>0</v>
      </c>
      <c r="BA190">
        <f>_xlfn.XLOOKUP(FMP_Ranking[[#This Row],[FMP ID]],RawData[FMP_ID],RawData[Water Supply Benefit in Acre-Feet])</f>
        <v>0</v>
      </c>
      <c r="BB190">
        <f>_xlfn.XLOOKUP(FMP_Ranking[[#This Row],[FMP ID]],RawData[FMP_ID],RawData[SourceID])</f>
        <v>0</v>
      </c>
      <c r="BC190">
        <f>_xlfn.XLOOKUP(FMP_Ranking[[#This Row],[FMP ID]],RawData[FMP_ID],RawData[WMS_ID])</f>
        <v>0</v>
      </c>
      <c r="BD190">
        <f>_xlfn.XLOOKUP(FMP_Ranking[[#This Row],[FMP ID]],RawData[FMP_ID],RawData[Water Supply Yield Ranking])</f>
        <v>0</v>
      </c>
      <c r="BE190">
        <f>_xlfn.XLOOKUP(FMP_Ranking[[#This Row],[FMP ID]],RawData[FMP_ID],RawData[Score 7])</f>
        <v>0</v>
      </c>
      <c r="BF190" s="250">
        <f>_xlfn.XLOOKUP(FMP_Ranking[[#This Row],[FMP ID]],RawData[FMP_ID],RawData[SVI])</f>
        <v>0.75</v>
      </c>
      <c r="BG190">
        <f>_xlfn.XLOOKUP(FMP_Ranking[[#This Row],[FMP ID]],RawData[FMP_ID],RawData[Social Vulnerability Ranking])</f>
        <v>0</v>
      </c>
      <c r="BH190" s="252">
        <f>_xlfn.XLOOKUP(FMP_Ranking[[#This Row],[FMP ID]],RawData[FMP_ID],RawData[Score 8])</f>
        <v>0</v>
      </c>
      <c r="BI190">
        <f>_xlfn.XLOOKUP(FMP_Ranking[[#This Row],[FMP ID]],RawData[FMP_ID],RawData[% Nature Based Solution by Cost])</f>
        <v>0</v>
      </c>
      <c r="BJ190">
        <f>_xlfn.XLOOKUP(FMP_Ranking[[#This Row],[FMP ID]],RawData[FMP_ID],RawData[Nature-Based Solutions Ranking])</f>
        <v>0</v>
      </c>
      <c r="BK190">
        <f>_xlfn.XLOOKUP(FMP_Ranking[[#This Row],[FMP ID]],RawData[FMP_ID],RawData[Score 9])</f>
        <v>0</v>
      </c>
      <c r="BL190" s="250">
        <f>_xlfn.XLOOKUP(FMP_Ranking[[#This Row],[FMP ID]],RawData[FMP_ID],RawData[Multiple Benefits Description])</f>
        <v>0</v>
      </c>
      <c r="BM190">
        <f>_xlfn.XLOOKUP(FMP_Ranking[[#This Row],[FMP ID]],RawData[FMP_ID],RawData[Multiple Benefit Ranking])</f>
        <v>0</v>
      </c>
      <c r="BN190" s="252">
        <f>_xlfn.XLOOKUP(FMP_Ranking[[#This Row],[FMP ID]],RawData[FMP_ID],RawData[Score 10])</f>
        <v>0</v>
      </c>
      <c r="BO190">
        <f>_xlfn.XLOOKUP(FMP_Ranking[[#This Row],[FMP ID]],RawData[FMP_ID],RawData[O&amp;M Cost (Annual)])</f>
        <v>0</v>
      </c>
      <c r="BP190">
        <f>_xlfn.XLOOKUP(FMP_Ranking[[#This Row],[FMP ID]],RawData[FMP_ID],RawData[Operations and Maintenance Ranking])</f>
        <v>0</v>
      </c>
      <c r="BQ190">
        <f>_xlfn.XLOOKUP(FMP_Ranking[[#This Row],[FMP ID]],RawData[FMP_ID],RawData[Score 11])</f>
        <v>0</v>
      </c>
      <c r="BR190" s="250">
        <f>_xlfn.XLOOKUP(FMP_Ranking[[#This Row],[FMP ID]],RawData[FMP_ID],RawData[Administrative, Regulatory and Other Obstacle Ranking])</f>
        <v>0</v>
      </c>
      <c r="BS190" s="252">
        <f>_xlfn.XLOOKUP(FMP_Ranking[[#This Row],[FMP ID]],RawData[FMP_ID],RawData[Score 12])</f>
        <v>0</v>
      </c>
      <c r="BT190">
        <f>_xlfn.XLOOKUP(FMP_Ranking[[#This Row],[FMP ID]],RawData[FMP_ID],RawData[Environmental Benefit Ranking])</f>
        <v>0</v>
      </c>
      <c r="BU190">
        <f>_xlfn.XLOOKUP(FMP_Ranking[[#This Row],[FMP ID]],RawData[FMP_ID],RawData[Score 13])</f>
        <v>0</v>
      </c>
      <c r="BV190" s="250">
        <f>_xlfn.XLOOKUP(FMP_Ranking[[#This Row],[FMP ID]],RawData[FMP_ID],RawData[Environmental Impact Ranking])</f>
        <v>0</v>
      </c>
      <c r="BW190" s="252">
        <f>_xlfn.XLOOKUP(FMP_Ranking[[#This Row],[FMP ID]],RawData[FMP_ID],RawData[Score 14])</f>
        <v>0</v>
      </c>
      <c r="BX190">
        <f>_xlfn.XLOOKUP(FMP_Ranking[[#This Row],[FMP ID]],RawData[FMP_ID],RawData[Traffic Count for LWC Project])</f>
        <v>0</v>
      </c>
      <c r="BY190">
        <f>_xlfn.XLOOKUP(FMP_Ranking[[#This Row],[FMP ID]],RawData[FMP_ID],RawData[Mobility Ranking])</f>
        <v>0</v>
      </c>
      <c r="BZ190">
        <f>_xlfn.XLOOKUP(FMP_Ranking[[#This Row],[FMP ID]],RawData[FMP_ID],RawData[Score 15])</f>
        <v>0</v>
      </c>
      <c r="CA190" s="250"/>
      <c r="CB19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2.9480966256967118</v>
      </c>
      <c r="CC190" s="263">
        <f>_xlfn.RANK.EQ(FMP_Ranking[[#This Row],[Weighted Score Based on Normalized Reported Factors]],FMP_Ranking[Weighted Score Based on Normalized Reported Factors],0)</f>
        <v>93</v>
      </c>
      <c r="CD19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9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90">
        <f>_xlfn.RANK.EQ(FMP_Ranking[[#This Row],[Project Details Weighted Score]],FMP_Ranking[Project Details Weighted Score],0)</f>
        <v>164</v>
      </c>
      <c r="CG190" s="262">
        <f>FMP_Ranking[[#This Row],[Project Details Weighted Score]]+FMP_Ranking[[#This Row],[Weighted Score Based on Normalized Reported Factors]]</f>
        <v>2.9480966256967118</v>
      </c>
      <c r="CH190" s="245">
        <f>_xlfn.RANK.EQ(FMP_Ranking[[#This Row],[Total Score]],FMP_Ranking[Total Score],0)</f>
        <v>184</v>
      </c>
      <c r="CI19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2.9480966256967118</v>
      </c>
      <c r="CJ190" s="239"/>
      <c r="CK190" s="239"/>
      <c r="CT190"/>
    </row>
    <row r="191" spans="1:98" ht="12" customHeight="1" x14ac:dyDescent="0.25">
      <c r="A191" t="s">
        <v>1235</v>
      </c>
      <c r="B191">
        <f>_xlfn.XLOOKUP(FMP_Ranking[[#This Row],[FMP ID]],RawData[FMP_ID],RawData[RFPG_NUM])</f>
        <v>9</v>
      </c>
      <c r="C191" t="str">
        <f>_xlfn.XLOOKUP(FMP_Ranking[[#This Row],[FMP ID]],RawData[FMP_ID],RawData[FMP_NAME])</f>
        <v>Bradford Detention</v>
      </c>
      <c r="D191" t="str">
        <f>_xlfn.XLOOKUP(FMP_Ranking[[#This Row],[FMP ID]],RawData[FMP_ID],RawData[FMP_DESCR])</f>
        <v>12 ac regional detention along overflow path to East Angelo Draw</v>
      </c>
      <c r="E191" s="247">
        <f>_xlfn.XLOOKUP(FMP_Ranking[[#This Row],[FMP ID]],RawData[FMP_ID],RawData[FMP_COST])</f>
        <v>25000</v>
      </c>
      <c r="F191" s="344" t="str">
        <f>_xlfn.XLOOKUP(FMP_Ranking[[#This Row],[FMP ID]],RawData[FMP_ID],RawData[EMER_NEED])</f>
        <v>No</v>
      </c>
      <c r="G191" s="252">
        <f>IF(FMP_Ranking[[#This Row],[Emergency Need Raw]]="Yes",10,0)</f>
        <v>0</v>
      </c>
      <c r="H191" s="245">
        <f>_xlfn.XLOOKUP(FMP_Ranking[[#This Row],[FMP ID]],RawData[FMP_ID],RawData[STRUCT_100])</f>
        <v>0</v>
      </c>
      <c r="I191" s="245">
        <f>_xlfn.XLOOKUP(FMP_Ranking[[#This Row],[FMP ID]],RawData[FMP_ID],RawData[RES_STRUCT100])</f>
        <v>0</v>
      </c>
      <c r="J191">
        <f>_xlfn.XLOOKUP(FMP_Ranking[[#This Row],[FMP ID]],RawData[FMP_ID],RawData[POP100])</f>
        <v>0</v>
      </c>
      <c r="K191" s="245">
        <f>_xlfn.XLOOKUP(FMP_Ranking[[#This Row],[FMP ID]],RawData[FMP_ID],RawData[CRITFAC100])</f>
        <v>0</v>
      </c>
      <c r="L191">
        <f>_xlfn.XLOOKUP(FMP_Ranking[[#This Row],[FMP ID]],RawData[FMP_ID],RawData[LWC])</f>
        <v>0</v>
      </c>
      <c r="M191" s="245">
        <f>_xlfn.XLOOKUP(FMP_Ranking[[#This Row],[FMP ID]],RawData[FMP_ID],RawData[ROADCLS])</f>
        <v>0</v>
      </c>
      <c r="N191">
        <f>_xlfn.XLOOKUP(FMP_Ranking[[#This Row],[FMP ID]],RawData[FMP_ID],RawData[ROAD_MILES100])</f>
        <v>0.25655397772789001</v>
      </c>
      <c r="O191" s="245">
        <f>_xlfn.XLOOKUP(FMP_Ranking[[#This Row],[FMP ID]],RawData[FMP_ID],RawData[FARMACRE100])</f>
        <v>1.8681753873825071</v>
      </c>
      <c r="P191">
        <f>_xlfn.XLOOKUP(FMP_Ranking[[#This Row],[FMP ID]],RawData[FMP_ID],RawData[REDSTRUCT100])</f>
        <v>1</v>
      </c>
      <c r="Q191" s="245">
        <f>_xlfn.XLOOKUP(FMP_Ranking[[#This Row],[FMP ID]],RawData[FMP_ID],RawData[REMSTRC100])</f>
        <v>1</v>
      </c>
      <c r="R191" s="258">
        <f>IF(FMP_Ranking[[#This Row],[Structures 100 Raw]]=0,0,(IF(FMP_Ranking[[#This Row],[Removed Structures 100 Raw]]&gt;FMP_Ranking[[#This Row],[Structures 100 Raw]],100,FMP_Ranking[[#This Row],[Removed Structures 100 Raw]]/FMP_Ranking[[#This Row],[Structures 100 Raw]]*100)))</f>
        <v>0</v>
      </c>
      <c r="S191" s="245">
        <f>_xlfn.XLOOKUP(FMP_Ranking[[#This Row],[FMP ID]],RawData[FMP_ID],RawData[REMRESSTRC100])</f>
        <v>1</v>
      </c>
      <c r="T191" s="245">
        <f>_xlfn.XLOOKUP(FMP_Ranking[[#This Row],[FMP ID]],RawData[FMP_ID],RawData[REMPOP100])</f>
        <v>1</v>
      </c>
      <c r="U191">
        <f>_xlfn.XLOOKUP(FMP_Ranking[[#This Row],[FMP ID]],RawData[FMP_ID],RawData[REMCRITFAC100])</f>
        <v>0</v>
      </c>
      <c r="V191" s="245">
        <f>_xlfn.XLOOKUP(FMP_Ranking[[#This Row],[FMP ID]],RawData[FMP_ID],RawData[REMLWC100])</f>
        <v>0</v>
      </c>
      <c r="W191" s="245">
        <f>_xlfn.XLOOKUP(FMP_Ranking[[#This Row],[FMP ID]],RawData[FMP_ID],RawData[REMROADCLS])</f>
        <v>0</v>
      </c>
      <c r="X191">
        <f>_xlfn.XLOOKUP(FMP_Ranking[[#This Row],[FMP ID]],RawData[FMP_ID],RawData[REMRDLEN100])</f>
        <v>0</v>
      </c>
      <c r="Y191" s="245">
        <f>_xlfn.XLOOKUP(FMP_Ranking[[#This Row],[FMP ID]],RawData[FMP_ID],RawData[REMFRMACRE100])</f>
        <v>0.46704384684562678</v>
      </c>
      <c r="Z191" s="255">
        <f>_xlfn.XLOOKUP(FMP_Ranking[[#This Row],[FMP ID]],RawData[FMP_ID],RawData[COSTSTRUCT])</f>
        <v>25000</v>
      </c>
      <c r="AA191">
        <f>_xlfn.XLOOKUP(FMP_Ranking[[#This Row],[FMP ID]],RawData[FMP_ID],RawData[NATURE])</f>
        <v>25</v>
      </c>
      <c r="AB191" s="250">
        <f>_xlfn.XLOOKUP(FMP_Ranking[[#This Row],[FMP ID]],RawData[FMP_ID],RawData[BC_RATIO])</f>
        <v>2</v>
      </c>
      <c r="AC191">
        <f>IF(FMP_Ranking[[#This Row],[BCA Raw]]&gt;1,1,0)</f>
        <v>1</v>
      </c>
      <c r="AD191" s="250" t="str">
        <f>_xlfn.XLOOKUP(FMP_Ranking[[#This Row],[FMP ID]],RawData[FMP_ID],RawData[WATER_SUP])</f>
        <v>No</v>
      </c>
      <c r="AE191" s="257">
        <f>IF(FMP_Ranking[[#This Row],[Water Supply Raw]]="Yes",1,0)</f>
        <v>0</v>
      </c>
      <c r="AF191">
        <f>_xlfn.XLOOKUP(FMP_Ranking[[#This Row],[FMP ID]],RawData[FMP_ID],RawData[Average Flood Depth (100yr)])</f>
        <v>0</v>
      </c>
      <c r="AG191" s="346" t="str">
        <f>_xlfn.XLOOKUP(FMP_Ranking[[#This Row],[FMP ID]],RawData[FMP_ID],RawData[PREPROJLOS])</f>
        <v>Unknown</v>
      </c>
      <c r="AH191">
        <f>_xlfn.XLOOKUP(FMP_Ranking[[#This Row],[FMP ID]],RawData[FMP_ID],RawData[Score 1])</f>
        <v>0</v>
      </c>
      <c r="AI191" s="250">
        <f>_xlfn.XLOOKUP(FMP_Ranking[[#This Row],[FMP ID]],RawData[FMP_ID],RawData[Community Population Served])</f>
        <v>0</v>
      </c>
      <c r="AJ191">
        <f>_xlfn.XLOOKUP(FMP_Ranking[[#This Row],[FMP ID]],RawData[FMP_ID],RawData[Flood Plain Population])</f>
        <v>0</v>
      </c>
      <c r="AK191" s="346">
        <f>_xlfn.XLOOKUP(FMP_Ranking[[#This Row],[FMP ID]],RawData[FMP_ID],RawData[Severity Ranking: Community Need (% Population)])</f>
        <v>0</v>
      </c>
      <c r="AL191" s="252">
        <f>_xlfn.XLOOKUP(FMP_Ranking[[#This Row],[FMP ID]],RawData[FMP_ID],RawData[Score 2])</f>
        <v>0</v>
      </c>
      <c r="AM191">
        <f>_xlfn.XLOOKUP(FMP_Ranking[[#This Row],[FMP ID]],RawData[FMP_ID],RawData['# of Structures Removed from 1% Annual Chance FP])</f>
        <v>0</v>
      </c>
      <c r="AN191">
        <f>_xlfn.XLOOKUP(FMP_Ranking[[#This Row],[FMP ID]],RawData[FMP_ID],RawData[Flood Risk Reduction])</f>
        <v>0</v>
      </c>
      <c r="AO191">
        <f>_xlfn.XLOOKUP(FMP_Ranking[[#This Row],[FMP ID]],RawData[FMP_ID],RawData[[Score 3 ]])</f>
        <v>0</v>
      </c>
      <c r="AP191" s="250">
        <f>_xlfn.XLOOKUP(FMP_Ranking[[#This Row],[FMP ID]],RawData[FMP_ID],RawData['# of Structures with Reduced 1% Annual Chance Flood Risk])</f>
        <v>0</v>
      </c>
      <c r="AQ191">
        <f>_xlfn.XLOOKUP(FMP_Ranking[[#This Row],[FMP ID]],RawData[FMP_ID],RawData[Pre-Project Damage $])</f>
        <v>0</v>
      </c>
      <c r="AR191">
        <f>_xlfn.XLOOKUP(FMP_Ranking[[#This Row],[FMP ID]],RawData[FMP_ID],RawData[Post-Project Damage $])</f>
        <v>0</v>
      </c>
      <c r="AS191">
        <f>_xlfn.XLOOKUP(FMP_Ranking[[#This Row],[FMP ID]],RawData[FMP_ID],RawData[Flood Damage Reduction])</f>
        <v>0</v>
      </c>
      <c r="AT191" s="252">
        <f>_xlfn.XLOOKUP(FMP_Ranking[[#This Row],[FMP ID]],RawData[FMP_ID],RawData[Score 4])</f>
        <v>0</v>
      </c>
      <c r="AU191">
        <f>_xlfn.XLOOKUP(FMP_Ranking[[#This Row],[FMP ID]],RawData[FMP_ID],RawData['# of Critical Faciliites Removed from 1% Annual Chance FP])</f>
        <v>0</v>
      </c>
      <c r="AV191">
        <f>_xlfn.XLOOKUP(FMP_Ranking[[#This Row],[FMP ID]],RawData[FMP_ID],RawData[Reduction in Critical Facilities Flood Risk])</f>
        <v>0</v>
      </c>
      <c r="AW191">
        <f>_xlfn.XLOOKUP(FMP_Ranking[[#This Row],[FMP ID]],RawData[FMP_ID],RawData[Score 5])</f>
        <v>0</v>
      </c>
      <c r="AX191" s="250">
        <f>_xlfn.XLOOKUP(FMP_Ranking[[#This Row],[FMP ID]],RawData[FMP_ID],RawData[Adjusted Injurt Risk (%)])</f>
        <v>0</v>
      </c>
      <c r="AY191">
        <f>_xlfn.XLOOKUP(FMP_Ranking[[#This Row],[FMP ID]],RawData[FMP_ID],RawData[Life and Safety Ranking (Injury/Loss of Life)2])</f>
        <v>0</v>
      </c>
      <c r="AZ191" s="252">
        <f>_xlfn.XLOOKUP(FMP_Ranking[[#This Row],[FMP ID]],RawData[FMP_ID],RawData[Score 6])</f>
        <v>0</v>
      </c>
      <c r="BA191">
        <f>_xlfn.XLOOKUP(FMP_Ranking[[#This Row],[FMP ID]],RawData[FMP_ID],RawData[Water Supply Benefit in Acre-Feet])</f>
        <v>0</v>
      </c>
      <c r="BB191">
        <f>_xlfn.XLOOKUP(FMP_Ranking[[#This Row],[FMP ID]],RawData[FMP_ID],RawData[SourceID])</f>
        <v>0</v>
      </c>
      <c r="BC191">
        <f>_xlfn.XLOOKUP(FMP_Ranking[[#This Row],[FMP ID]],RawData[FMP_ID],RawData[WMS_ID])</f>
        <v>0</v>
      </c>
      <c r="BD191">
        <f>_xlfn.XLOOKUP(FMP_Ranking[[#This Row],[FMP ID]],RawData[FMP_ID],RawData[Water Supply Yield Ranking])</f>
        <v>0</v>
      </c>
      <c r="BE191">
        <f>_xlfn.XLOOKUP(FMP_Ranking[[#This Row],[FMP ID]],RawData[FMP_ID],RawData[Score 7])</f>
        <v>0</v>
      </c>
      <c r="BF191" s="250">
        <f>_xlfn.XLOOKUP(FMP_Ranking[[#This Row],[FMP ID]],RawData[FMP_ID],RawData[SVI])</f>
        <v>0.75</v>
      </c>
      <c r="BG191">
        <f>_xlfn.XLOOKUP(FMP_Ranking[[#This Row],[FMP ID]],RawData[FMP_ID],RawData[Social Vulnerability Ranking])</f>
        <v>0</v>
      </c>
      <c r="BH191" s="252">
        <f>_xlfn.XLOOKUP(FMP_Ranking[[#This Row],[FMP ID]],RawData[FMP_ID],RawData[Score 8])</f>
        <v>0</v>
      </c>
      <c r="BI191">
        <f>_xlfn.XLOOKUP(FMP_Ranking[[#This Row],[FMP ID]],RawData[FMP_ID],RawData[% Nature Based Solution by Cost])</f>
        <v>0</v>
      </c>
      <c r="BJ191">
        <f>_xlfn.XLOOKUP(FMP_Ranking[[#This Row],[FMP ID]],RawData[FMP_ID],RawData[Nature-Based Solutions Ranking])</f>
        <v>0</v>
      </c>
      <c r="BK191">
        <f>_xlfn.XLOOKUP(FMP_Ranking[[#This Row],[FMP ID]],RawData[FMP_ID],RawData[Score 9])</f>
        <v>0</v>
      </c>
      <c r="BL191" s="250">
        <f>_xlfn.XLOOKUP(FMP_Ranking[[#This Row],[FMP ID]],RawData[FMP_ID],RawData[Multiple Benefits Description])</f>
        <v>0</v>
      </c>
      <c r="BM191">
        <f>_xlfn.XLOOKUP(FMP_Ranking[[#This Row],[FMP ID]],RawData[FMP_ID],RawData[Multiple Benefit Ranking])</f>
        <v>0</v>
      </c>
      <c r="BN191" s="252">
        <f>_xlfn.XLOOKUP(FMP_Ranking[[#This Row],[FMP ID]],RawData[FMP_ID],RawData[Score 10])</f>
        <v>0</v>
      </c>
      <c r="BO191">
        <f>_xlfn.XLOOKUP(FMP_Ranking[[#This Row],[FMP ID]],RawData[FMP_ID],RawData[O&amp;M Cost (Annual)])</f>
        <v>0</v>
      </c>
      <c r="BP191">
        <f>_xlfn.XLOOKUP(FMP_Ranking[[#This Row],[FMP ID]],RawData[FMP_ID],RawData[Operations and Maintenance Ranking])</f>
        <v>0</v>
      </c>
      <c r="BQ191">
        <f>_xlfn.XLOOKUP(FMP_Ranking[[#This Row],[FMP ID]],RawData[FMP_ID],RawData[Score 11])</f>
        <v>0</v>
      </c>
      <c r="BR191" s="250">
        <f>_xlfn.XLOOKUP(FMP_Ranking[[#This Row],[FMP ID]],RawData[FMP_ID],RawData[Administrative, Regulatory and Other Obstacle Ranking])</f>
        <v>0</v>
      </c>
      <c r="BS191" s="252">
        <f>_xlfn.XLOOKUP(FMP_Ranking[[#This Row],[FMP ID]],RawData[FMP_ID],RawData[Score 12])</f>
        <v>0</v>
      </c>
      <c r="BT191">
        <f>_xlfn.XLOOKUP(FMP_Ranking[[#This Row],[FMP ID]],RawData[FMP_ID],RawData[Environmental Benefit Ranking])</f>
        <v>0</v>
      </c>
      <c r="BU191">
        <f>_xlfn.XLOOKUP(FMP_Ranking[[#This Row],[FMP ID]],RawData[FMP_ID],RawData[Score 13])</f>
        <v>0</v>
      </c>
      <c r="BV191" s="250">
        <f>_xlfn.XLOOKUP(FMP_Ranking[[#This Row],[FMP ID]],RawData[FMP_ID],RawData[Environmental Impact Ranking])</f>
        <v>0</v>
      </c>
      <c r="BW191" s="252">
        <f>_xlfn.XLOOKUP(FMP_Ranking[[#This Row],[FMP ID]],RawData[FMP_ID],RawData[Score 14])</f>
        <v>0</v>
      </c>
      <c r="BX191">
        <f>_xlfn.XLOOKUP(FMP_Ranking[[#This Row],[FMP ID]],RawData[FMP_ID],RawData[Traffic Count for LWC Project])</f>
        <v>0</v>
      </c>
      <c r="BY191">
        <f>_xlfn.XLOOKUP(FMP_Ranking[[#This Row],[FMP ID]],RawData[FMP_ID],RawData[Mobility Ranking])</f>
        <v>0</v>
      </c>
      <c r="BZ191">
        <f>_xlfn.XLOOKUP(FMP_Ranking[[#This Row],[FMP ID]],RawData[FMP_ID],RawData[Score 15])</f>
        <v>0</v>
      </c>
      <c r="CA191" s="250"/>
      <c r="CB19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2.9475219033468933</v>
      </c>
      <c r="CC191" s="263">
        <f>_xlfn.RANK.EQ(FMP_Ranking[[#This Row],[Weighted Score Based on Normalized Reported Factors]],FMP_Ranking[Weighted Score Based on Normalized Reported Factors],0)</f>
        <v>94</v>
      </c>
      <c r="CD19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9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91">
        <f>_xlfn.RANK.EQ(FMP_Ranking[[#This Row],[Project Details Weighted Score]],FMP_Ranking[Project Details Weighted Score],0)</f>
        <v>164</v>
      </c>
      <c r="CG191" s="262">
        <f>FMP_Ranking[[#This Row],[Project Details Weighted Score]]+FMP_Ranking[[#This Row],[Weighted Score Based on Normalized Reported Factors]]</f>
        <v>2.9475219033468933</v>
      </c>
      <c r="CH191" s="245">
        <f>_xlfn.RANK.EQ(FMP_Ranking[[#This Row],[Total Score]],FMP_Ranking[Total Score],0)</f>
        <v>185</v>
      </c>
      <c r="CI19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2.9475219033468933</v>
      </c>
      <c r="CJ191" s="239"/>
      <c r="CK191" s="239"/>
      <c r="CT191"/>
    </row>
    <row r="192" spans="1:98" ht="12" customHeight="1" x14ac:dyDescent="0.25">
      <c r="A192" t="s">
        <v>1670</v>
      </c>
      <c r="B192">
        <f>_xlfn.XLOOKUP(FMP_Ranking[[#This Row],[FMP ID]],RawData[FMP_ID],RawData[RFPG_NUM])</f>
        <v>11</v>
      </c>
      <c r="C192" t="str">
        <f>_xlfn.XLOOKUP(FMP_Ranking[[#This Row],[FMP ID]],RawData[FMP_ID],RawData[FMP_NAME])</f>
        <v>Improve Flood Warning Systems</v>
      </c>
      <c r="D192" t="str">
        <f>_xlfn.XLOOKUP(FMP_Ranking[[#This Row],[FMP ID]],RawData[FMP_ID],RawData[FMP_DESCR])</f>
        <v>Enhancing stream flow gage network by increasing number of gages throughout community by at least six</v>
      </c>
      <c r="E192" s="247">
        <f>_xlfn.XLOOKUP(FMP_Ranking[[#This Row],[FMP ID]],RawData[FMP_ID],RawData[FMP_COST])</f>
        <v>339000</v>
      </c>
      <c r="F192" s="344" t="str">
        <f>_xlfn.XLOOKUP(FMP_Ranking[[#This Row],[FMP ID]],RawData[FMP_ID],RawData[EMER_NEED])</f>
        <v>No</v>
      </c>
      <c r="G192" s="252">
        <f>IF(FMP_Ranking[[#This Row],[Emergency Need Raw]]="Yes",10,0)</f>
        <v>0</v>
      </c>
      <c r="H192" s="245">
        <f>_xlfn.XLOOKUP(FMP_Ranking[[#This Row],[FMP ID]],RawData[FMP_ID],RawData[STRUCT_100])</f>
        <v>2278</v>
      </c>
      <c r="I192" s="245">
        <f>_xlfn.XLOOKUP(FMP_Ranking[[#This Row],[FMP ID]],RawData[FMP_ID],RawData[RES_STRUCT100])</f>
        <v>1626</v>
      </c>
      <c r="J192">
        <f>_xlfn.XLOOKUP(FMP_Ranking[[#This Row],[FMP ID]],RawData[FMP_ID],RawData[POP100])</f>
        <v>12618</v>
      </c>
      <c r="K192" s="245">
        <f>_xlfn.XLOOKUP(FMP_Ranking[[#This Row],[FMP ID]],RawData[FMP_ID],RawData[CRITFAC100])</f>
        <v>14</v>
      </c>
      <c r="L192">
        <f>_xlfn.XLOOKUP(FMP_Ranking[[#This Row],[FMP ID]],RawData[FMP_ID],RawData[LWC])</f>
        <v>12</v>
      </c>
      <c r="M192" s="245">
        <f>_xlfn.XLOOKUP(FMP_Ranking[[#This Row],[FMP ID]],RawData[FMP_ID],RawData[ROADCLS])</f>
        <v>0</v>
      </c>
      <c r="N192">
        <f>_xlfn.XLOOKUP(FMP_Ranking[[#This Row],[FMP ID]],RawData[FMP_ID],RawData[ROAD_MILES100])</f>
        <v>46.889999389648438</v>
      </c>
      <c r="O192" s="245">
        <f>_xlfn.XLOOKUP(FMP_Ranking[[#This Row],[FMP ID]],RawData[FMP_ID],RawData[FARMACRE100])</f>
        <v>387.55557250976563</v>
      </c>
      <c r="P192">
        <f>_xlfn.XLOOKUP(FMP_Ranking[[#This Row],[FMP ID]],RawData[FMP_ID],RawData[REDSTRUCT100])</f>
        <v>0</v>
      </c>
      <c r="Q192" s="245">
        <f>_xlfn.XLOOKUP(FMP_Ranking[[#This Row],[FMP ID]],RawData[FMP_ID],RawData[REMSTRC100])</f>
        <v>0</v>
      </c>
      <c r="R192" s="258">
        <f>IF(FMP_Ranking[[#This Row],[Structures 100 Raw]]=0,0,(IF(FMP_Ranking[[#This Row],[Removed Structures 100 Raw]]&gt;FMP_Ranking[[#This Row],[Structures 100 Raw]],100,FMP_Ranking[[#This Row],[Removed Structures 100 Raw]]/FMP_Ranking[[#This Row],[Structures 100 Raw]]*100)))</f>
        <v>0</v>
      </c>
      <c r="S192" s="245">
        <f>_xlfn.XLOOKUP(FMP_Ranking[[#This Row],[FMP ID]],RawData[FMP_ID],RawData[REMRESSTRC100])</f>
        <v>0</v>
      </c>
      <c r="T192" s="245">
        <f>_xlfn.XLOOKUP(FMP_Ranking[[#This Row],[FMP ID]],RawData[FMP_ID],RawData[REMPOP100])</f>
        <v>0</v>
      </c>
      <c r="U192">
        <f>_xlfn.XLOOKUP(FMP_Ranking[[#This Row],[FMP ID]],RawData[FMP_ID],RawData[REMCRITFAC100])</f>
        <v>0</v>
      </c>
      <c r="V192" s="245">
        <f>_xlfn.XLOOKUP(FMP_Ranking[[#This Row],[FMP ID]],RawData[FMP_ID],RawData[REMLWC100])</f>
        <v>0</v>
      </c>
      <c r="W192" s="245">
        <f>_xlfn.XLOOKUP(FMP_Ranking[[#This Row],[FMP ID]],RawData[FMP_ID],RawData[REMROADCLS])</f>
        <v>0</v>
      </c>
      <c r="X192">
        <f>_xlfn.XLOOKUP(FMP_Ranking[[#This Row],[FMP ID]],RawData[FMP_ID],RawData[REMRDLEN100])</f>
        <v>0</v>
      </c>
      <c r="Y192" s="245">
        <f>_xlfn.XLOOKUP(FMP_Ranking[[#This Row],[FMP ID]],RawData[FMP_ID],RawData[REMFRMACRE100])</f>
        <v>0</v>
      </c>
      <c r="Z192" s="255">
        <f>_xlfn.XLOOKUP(FMP_Ranking[[#This Row],[FMP ID]],RawData[FMP_ID],RawData[COSTSTRUCT])</f>
        <v>0</v>
      </c>
      <c r="AA192">
        <f>_xlfn.XLOOKUP(FMP_Ranking[[#This Row],[FMP ID]],RawData[FMP_ID],RawData[NATURE])</f>
        <v>0</v>
      </c>
      <c r="AB192" s="250">
        <f>_xlfn.XLOOKUP(FMP_Ranking[[#This Row],[FMP ID]],RawData[FMP_ID],RawData[BC_RATIO])</f>
        <v>0</v>
      </c>
      <c r="AC192">
        <f>IF(FMP_Ranking[[#This Row],[BCA Raw]]&gt;1,1,0)</f>
        <v>0</v>
      </c>
      <c r="AD192" s="250" t="str">
        <f>_xlfn.XLOOKUP(FMP_Ranking[[#This Row],[FMP ID]],RawData[FMP_ID],RawData[WATER_SUP])</f>
        <v>No</v>
      </c>
      <c r="AE192" s="257">
        <f>IF(FMP_Ranking[[#This Row],[Water Supply Raw]]="Yes",1,0)</f>
        <v>0</v>
      </c>
      <c r="AF192">
        <f>_xlfn.XLOOKUP(FMP_Ranking[[#This Row],[FMP ID]],RawData[FMP_ID],RawData[Average Flood Depth (100yr)])</f>
        <v>0</v>
      </c>
      <c r="AG192" s="346">
        <f>_xlfn.XLOOKUP(FMP_Ranking[[#This Row],[FMP ID]],RawData[FMP_ID],RawData[PREPROJLOS])</f>
        <v>0</v>
      </c>
      <c r="AH192">
        <f>_xlfn.XLOOKUP(FMP_Ranking[[#This Row],[FMP ID]],RawData[FMP_ID],RawData[Score 1])</f>
        <v>0</v>
      </c>
      <c r="AI192" s="250">
        <f>_xlfn.XLOOKUP(FMP_Ranking[[#This Row],[FMP ID]],RawData[FMP_ID],RawData[Community Population Served])</f>
        <v>67553</v>
      </c>
      <c r="AJ192">
        <f>_xlfn.XLOOKUP(FMP_Ranking[[#This Row],[FMP ID]],RawData[FMP_ID],RawData[Flood Plain Population])</f>
        <v>20149</v>
      </c>
      <c r="AK192" s="346" t="str">
        <f>_xlfn.XLOOKUP(FMP_Ranking[[#This Row],[FMP ID]],RawData[FMP_ID],RawData[Severity Ranking: Community Need (% Population)])</f>
        <v>&lt;25% of project community affected</v>
      </c>
      <c r="AL192" s="252">
        <f>_xlfn.XLOOKUP(FMP_Ranking[[#This Row],[FMP ID]],RawData[FMP_ID],RawData[Score 2])</f>
        <v>1</v>
      </c>
      <c r="AM192">
        <f>_xlfn.XLOOKUP(FMP_Ranking[[#This Row],[FMP ID]],RawData[FMP_ID],RawData['# of Structures Removed from 1% Annual Chance FP])</f>
        <v>0</v>
      </c>
      <c r="AN192" t="str">
        <f>_xlfn.XLOOKUP(FMP_Ranking[[#This Row],[FMP ID]],RawData[FMP_ID],RawData[Flood Risk Reduction])</f>
        <v>Reduced risk to 0 structures in floodplain</v>
      </c>
      <c r="AO192">
        <f>_xlfn.XLOOKUP(FMP_Ranking[[#This Row],[FMP ID]],RawData[FMP_ID],RawData[[Score 3 ]])</f>
        <v>0</v>
      </c>
      <c r="AP192" s="250">
        <f>_xlfn.XLOOKUP(FMP_Ranking[[#This Row],[FMP ID]],RawData[FMP_ID],RawData['# of Structures with Reduced 1% Annual Chance Flood Risk])</f>
        <v>0</v>
      </c>
      <c r="AQ192">
        <f>_xlfn.XLOOKUP(FMP_Ranking[[#This Row],[FMP ID]],RawData[FMP_ID],RawData[Pre-Project Damage $])</f>
        <v>0</v>
      </c>
      <c r="AR192">
        <f>_xlfn.XLOOKUP(FMP_Ranking[[#This Row],[FMP ID]],RawData[FMP_ID],RawData[Post-Project Damage $])</f>
        <v>0</v>
      </c>
      <c r="AS192">
        <f>_xlfn.XLOOKUP(FMP_Ranking[[#This Row],[FMP ID]],RawData[FMP_ID],RawData[Flood Damage Reduction])</f>
        <v>0</v>
      </c>
      <c r="AT192" s="252">
        <f>_xlfn.XLOOKUP(FMP_Ranking[[#This Row],[FMP ID]],RawData[FMP_ID],RawData[Score 4])</f>
        <v>0</v>
      </c>
      <c r="AU192">
        <f>_xlfn.XLOOKUP(FMP_Ranking[[#This Row],[FMP ID]],RawData[FMP_ID],RawData['# of Critical Faciliites Removed from 1% Annual Chance FP])</f>
        <v>0</v>
      </c>
      <c r="AV192" t="str">
        <f>_xlfn.XLOOKUP(FMP_Ranking[[#This Row],[FMP ID]],RawData[FMP_ID],RawData[Reduction in Critical Facilities Flood Risk])</f>
        <v>Reduced risk for 0 structures in floodplain</v>
      </c>
      <c r="AW192">
        <f>_xlfn.XLOOKUP(FMP_Ranking[[#This Row],[FMP ID]],RawData[FMP_ID],RawData[Score 5])</f>
        <v>0</v>
      </c>
      <c r="AX192" s="250">
        <f>_xlfn.XLOOKUP(FMP_Ranking[[#This Row],[FMP ID]],RawData[FMP_ID],RawData[Adjusted Injurt Risk (%)])</f>
        <v>0</v>
      </c>
      <c r="AY192">
        <f>_xlfn.XLOOKUP(FMP_Ranking[[#This Row],[FMP ID]],RawData[FMP_ID],RawData[Life and Safety Ranking (Injury/Loss of Life)2])</f>
        <v>0</v>
      </c>
      <c r="AZ192" s="252">
        <f>_xlfn.XLOOKUP(FMP_Ranking[[#This Row],[FMP ID]],RawData[FMP_ID],RawData[Score 6])</f>
        <v>0</v>
      </c>
      <c r="BA192">
        <f>_xlfn.XLOOKUP(FMP_Ranking[[#This Row],[FMP ID]],RawData[FMP_ID],RawData[Water Supply Benefit in Acre-Feet])</f>
        <v>0</v>
      </c>
      <c r="BB192">
        <f>_xlfn.XLOOKUP(FMP_Ranking[[#This Row],[FMP ID]],RawData[FMP_ID],RawData[SourceID])</f>
        <v>0</v>
      </c>
      <c r="BC192">
        <f>_xlfn.XLOOKUP(FMP_Ranking[[#This Row],[FMP ID]],RawData[FMP_ID],RawData[WMS_ID])</f>
        <v>0</v>
      </c>
      <c r="BD192" t="str">
        <f>_xlfn.XLOOKUP(FMP_Ranking[[#This Row],[FMP ID]],RawData[FMP_ID],RawData[Water Supply Yield Ranking])</f>
        <v>No impact on water supply</v>
      </c>
      <c r="BE192">
        <f>_xlfn.XLOOKUP(FMP_Ranking[[#This Row],[FMP ID]],RawData[FMP_ID],RawData[Score 7])</f>
        <v>0</v>
      </c>
      <c r="BF192" s="250">
        <f>_xlfn.XLOOKUP(FMP_Ranking[[#This Row],[FMP ID]],RawData[FMP_ID],RawData[SVI])</f>
        <v>0.59355729818344116</v>
      </c>
      <c r="BG192" t="str">
        <f>_xlfn.XLOOKUP(FMP_Ranking[[#This Row],[FMP ID]],RawData[FMP_ID],RawData[Social Vulnerability Ranking])</f>
        <v>SVI between 0.5-0.75 (moderate to high vulnerability)</v>
      </c>
      <c r="BH192" s="252">
        <f>_xlfn.XLOOKUP(FMP_Ranking[[#This Row],[FMP ID]],RawData[FMP_ID],RawData[Score 8])</f>
        <v>7</v>
      </c>
      <c r="BI192">
        <f>_xlfn.XLOOKUP(FMP_Ranking[[#This Row],[FMP ID]],RawData[FMP_ID],RawData[% Nature Based Solution by Cost])</f>
        <v>0</v>
      </c>
      <c r="BJ192" t="str">
        <f>_xlfn.XLOOKUP(FMP_Ranking[[#This Row],[FMP ID]],RawData[FMP_ID],RawData[Nature-Based Solutions Ranking])</f>
        <v>&lt;25% of the project cost is nature-based</v>
      </c>
      <c r="BK192">
        <f>_xlfn.XLOOKUP(FMP_Ranking[[#This Row],[FMP ID]],RawData[FMP_ID],RawData[Score 9])</f>
        <v>1</v>
      </c>
      <c r="BL192" s="250" t="str">
        <f>_xlfn.XLOOKUP(FMP_Ranking[[#This Row],[FMP ID]],RawData[FMP_ID],RawData[Multiple Benefits Description])</f>
        <v>None</v>
      </c>
      <c r="BM192" t="str">
        <f>_xlfn.XLOOKUP(FMP_Ranking[[#This Row],[FMP ID]],RawData[FMP_ID],RawData[Multiple Benefit Ranking])</f>
        <v>Project does not deliver any wider benefits</v>
      </c>
      <c r="BN192" s="252">
        <f>_xlfn.XLOOKUP(FMP_Ranking[[#This Row],[FMP ID]],RawData[FMP_ID],RawData[Score 10])</f>
        <v>0</v>
      </c>
      <c r="BO192">
        <f>_xlfn.XLOOKUP(FMP_Ranking[[#This Row],[FMP ID]],RawData[FMP_ID],RawData[O&amp;M Cost (Annual)])</f>
        <v>39000</v>
      </c>
      <c r="BP192" t="str">
        <f>_xlfn.XLOOKUP(FMP_Ranking[[#This Row],[FMP ID]],RawData[FMP_ID],RawData[Operations and Maintenance Ranking])</f>
        <v>Project will require ongoing operation and maintenance outside of the owner’s regular maintenance practices;  long-term O&amp;M requirements are undefined; and/or high annual O&amp;M cost &gt; 1% of project (high);</v>
      </c>
      <c r="BQ192">
        <f>_xlfn.XLOOKUP(FMP_Ranking[[#This Row],[FMP ID]],RawData[FMP_ID],RawData[Score 11])</f>
        <v>4</v>
      </c>
      <c r="BR192" s="250" t="str">
        <f>_xlfn.XLOOKUP(FMP_Ranking[[#This Row],[FMP ID]],RawData[FMP_ID],RawData[Administrative, Regulatory and Other Obstacle Ranking])</f>
        <v>Project has few administrative, regulatory and implementation limitations / requirements</v>
      </c>
      <c r="BS192" s="252">
        <f>_xlfn.XLOOKUP(FMP_Ranking[[#This Row],[FMP ID]],RawData[FMP_ID],RawData[Score 12])</f>
        <v>10</v>
      </c>
      <c r="BT192" t="str">
        <f>_xlfn.XLOOKUP(FMP_Ranking[[#This Row],[FMP ID]],RawData[FMP_ID],RawData[Environmental Benefit Ranking])</f>
        <v>Project does not provide any environmental benefits</v>
      </c>
      <c r="BU192">
        <f>_xlfn.XLOOKUP(FMP_Ranking[[#This Row],[FMP ID]],RawData[FMP_ID],RawData[Score 13])</f>
        <v>0</v>
      </c>
      <c r="BV192" s="250" t="str">
        <f>_xlfn.XLOOKUP(FMP_Ranking[[#This Row],[FMP ID]],RawData[FMP_ID],RawData[Environmental Impact Ranking])</f>
        <v>Project has no adverse environmental impacts</v>
      </c>
      <c r="BW192" s="252">
        <f>_xlfn.XLOOKUP(FMP_Ranking[[#This Row],[FMP ID]],RawData[FMP_ID],RawData[Score 14])</f>
        <v>10</v>
      </c>
      <c r="BX192">
        <f>_xlfn.XLOOKUP(FMP_Ranking[[#This Row],[FMP ID]],RawData[FMP_ID],RawData[Traffic Count for LWC Project])</f>
        <v>0</v>
      </c>
      <c r="BY192" t="str">
        <f>_xlfn.XLOOKUP(FMP_Ranking[[#This Row],[FMP ID]],RawData[FMP_ID],RawData[Mobility Ranking])</f>
        <v>Project provides no change to major, minor, or emergency access routes in the project area.</v>
      </c>
      <c r="BZ192">
        <f>_xlfn.XLOOKUP(FMP_Ranking[[#This Row],[FMP ID]],RawData[FMP_ID],RawData[Score 15])</f>
        <v>0</v>
      </c>
      <c r="CA192" s="250"/>
      <c r="CB19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92" s="263">
        <f>_xlfn.RANK.EQ(FMP_Ranking[[#This Row],[Weighted Score Based on Normalized Reported Factors]],FMP_Ranking[Weighted Score Based on Normalized Reported Factors],0)</f>
        <v>170</v>
      </c>
      <c r="CD19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33</v>
      </c>
      <c r="CE19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2.75</v>
      </c>
      <c r="CF192">
        <f>_xlfn.RANK.EQ(FMP_Ranking[[#This Row],[Project Details Weighted Score]],FMP_Ranking[Project Details Weighted Score],0)</f>
        <v>160</v>
      </c>
      <c r="CG192" s="262">
        <f>FMP_Ranking[[#This Row],[Project Details Weighted Score]]+FMP_Ranking[[#This Row],[Weighted Score Based on Normalized Reported Factors]]</f>
        <v>2.75</v>
      </c>
      <c r="CH192" s="245">
        <f>_xlfn.RANK.EQ(FMP_Ranking[[#This Row],[Total Score]],FMP_Ranking[Total Score],0)</f>
        <v>186</v>
      </c>
      <c r="CI19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92" s="239"/>
      <c r="CK192" s="239"/>
      <c r="CT192"/>
    </row>
    <row r="193" spans="1:98" ht="12" customHeight="1" x14ac:dyDescent="0.25">
      <c r="A193" t="s">
        <v>1619</v>
      </c>
      <c r="B193">
        <f>_xlfn.XLOOKUP(FMP_Ranking[[#This Row],[FMP ID]],RawData[FMP_ID],RawData[RFPG_NUM])</f>
        <v>11</v>
      </c>
      <c r="C193" t="str">
        <f>_xlfn.XLOOKUP(FMP_Ranking[[#This Row],[FMP ID]],RawData[FMP_ID],RawData[FMP_NAME])</f>
        <v>City of Buda-Lifschutz Headwaters Voluntary Buyout</v>
      </c>
      <c r="D193" t="str">
        <f>_xlfn.XLOOKUP(FMP_Ranking[[#This Row],[FMP ID]],RawData[FMP_ID],RawData[FMP_DESCR])</f>
        <v>Voluntary, targeted buyouts for 1 or more affected properties. (November 11, 2016 Preliminary Engineering Report)</v>
      </c>
      <c r="E193" s="247">
        <f>_xlfn.XLOOKUP(FMP_Ranking[[#This Row],[FMP ID]],RawData[FMP_ID],RawData[FMP_COST])</f>
        <v>565000</v>
      </c>
      <c r="F193" s="344" t="str">
        <f>_xlfn.XLOOKUP(FMP_Ranking[[#This Row],[FMP ID]],RawData[FMP_ID],RawData[EMER_NEED])</f>
        <v>No</v>
      </c>
      <c r="G193" s="252">
        <f>IF(FMP_Ranking[[#This Row],[Emergency Need Raw]]="Yes",10,0)</f>
        <v>0</v>
      </c>
      <c r="H193" s="245">
        <f>_xlfn.XLOOKUP(FMP_Ranking[[#This Row],[FMP ID]],RawData[FMP_ID],RawData[STRUCT_100])</f>
        <v>22</v>
      </c>
      <c r="I193" s="245">
        <f>_xlfn.XLOOKUP(FMP_Ranking[[#This Row],[FMP ID]],RawData[FMP_ID],RawData[RES_STRUCT100])</f>
        <v>19</v>
      </c>
      <c r="J193">
        <f>_xlfn.XLOOKUP(FMP_Ranking[[#This Row],[FMP ID]],RawData[FMP_ID],RawData[POP100])</f>
        <v>59</v>
      </c>
      <c r="K193" s="245">
        <f>_xlfn.XLOOKUP(FMP_Ranking[[#This Row],[FMP ID]],RawData[FMP_ID],RawData[CRITFAC100])</f>
        <v>0</v>
      </c>
      <c r="L193">
        <f>_xlfn.XLOOKUP(FMP_Ranking[[#This Row],[FMP ID]],RawData[FMP_ID],RawData[LWC])</f>
        <v>1</v>
      </c>
      <c r="M193" s="245">
        <f>_xlfn.XLOOKUP(FMP_Ranking[[#This Row],[FMP ID]],RawData[FMP_ID],RawData[ROADCLS])</f>
        <v>0</v>
      </c>
      <c r="N193">
        <f>_xlfn.XLOOKUP(FMP_Ranking[[#This Row],[FMP ID]],RawData[FMP_ID],RawData[ROAD_MILES100])</f>
        <v>1.0422250032424929</v>
      </c>
      <c r="O193" s="245">
        <f>_xlfn.XLOOKUP(FMP_Ranking[[#This Row],[FMP ID]],RawData[FMP_ID],RawData[FARMACRE100])</f>
        <v>10.34431076049805</v>
      </c>
      <c r="P193">
        <f>_xlfn.XLOOKUP(FMP_Ranking[[#This Row],[FMP ID]],RawData[FMP_ID],RawData[REDSTRUCT100])</f>
        <v>0</v>
      </c>
      <c r="Q193" s="245">
        <f>_xlfn.XLOOKUP(FMP_Ranking[[#This Row],[FMP ID]],RawData[FMP_ID],RawData[REMSTRC100])</f>
        <v>1</v>
      </c>
      <c r="R193" s="258">
        <f>IF(FMP_Ranking[[#This Row],[Structures 100 Raw]]=0,0,(IF(FMP_Ranking[[#This Row],[Removed Structures 100 Raw]]&gt;FMP_Ranking[[#This Row],[Structures 100 Raw]],100,FMP_Ranking[[#This Row],[Removed Structures 100 Raw]]/FMP_Ranking[[#This Row],[Structures 100 Raw]]*100)))</f>
        <v>4.5454545454545459</v>
      </c>
      <c r="S193" s="245">
        <f>_xlfn.XLOOKUP(FMP_Ranking[[#This Row],[FMP ID]],RawData[FMP_ID],RawData[REMRESSTRC100])</f>
        <v>0</v>
      </c>
      <c r="T193" s="245">
        <f>_xlfn.XLOOKUP(FMP_Ranking[[#This Row],[FMP ID]],RawData[FMP_ID],RawData[REMPOP100])</f>
        <v>0</v>
      </c>
      <c r="U193">
        <f>_xlfn.XLOOKUP(FMP_Ranking[[#This Row],[FMP ID]],RawData[FMP_ID],RawData[REMCRITFAC100])</f>
        <v>0</v>
      </c>
      <c r="V193" s="245">
        <f>_xlfn.XLOOKUP(FMP_Ranking[[#This Row],[FMP ID]],RawData[FMP_ID],RawData[REMLWC100])</f>
        <v>0</v>
      </c>
      <c r="W193" s="245">
        <f>_xlfn.XLOOKUP(FMP_Ranking[[#This Row],[FMP ID]],RawData[FMP_ID],RawData[REMROADCLS])</f>
        <v>0</v>
      </c>
      <c r="X193">
        <f>_xlfn.XLOOKUP(FMP_Ranking[[#This Row],[FMP ID]],RawData[FMP_ID],RawData[REMRDLEN100])</f>
        <v>0</v>
      </c>
      <c r="Y193" s="245">
        <f>_xlfn.XLOOKUP(FMP_Ranking[[#This Row],[FMP ID]],RawData[FMP_ID],RawData[REMFRMACRE100])</f>
        <v>0</v>
      </c>
      <c r="Z193" s="255">
        <f>_xlfn.XLOOKUP(FMP_Ranking[[#This Row],[FMP ID]],RawData[FMP_ID],RawData[COSTSTRUCT])</f>
        <v>565000</v>
      </c>
      <c r="AA193">
        <f>_xlfn.XLOOKUP(FMP_Ranking[[#This Row],[FMP ID]],RawData[FMP_ID],RawData[NATURE])</f>
        <v>0</v>
      </c>
      <c r="AB193" s="250">
        <f>_xlfn.XLOOKUP(FMP_Ranking[[#This Row],[FMP ID]],RawData[FMP_ID],RawData[BC_RATIO])</f>
        <v>0.30000001192092901</v>
      </c>
      <c r="AC193">
        <f>IF(FMP_Ranking[[#This Row],[BCA Raw]]&gt;1,1,0)</f>
        <v>0</v>
      </c>
      <c r="AD193" s="250" t="str">
        <f>_xlfn.XLOOKUP(FMP_Ranking[[#This Row],[FMP ID]],RawData[FMP_ID],RawData[WATER_SUP])</f>
        <v>No</v>
      </c>
      <c r="AE193" s="257">
        <f>IF(FMP_Ranking[[#This Row],[Water Supply Raw]]="Yes",1,0)</f>
        <v>0</v>
      </c>
      <c r="AF193">
        <f>_xlfn.XLOOKUP(FMP_Ranking[[#This Row],[FMP ID]],RawData[FMP_ID],RawData[Average Flood Depth (100yr)])</f>
        <v>0</v>
      </c>
      <c r="AG193" s="346">
        <f>_xlfn.XLOOKUP(FMP_Ranking[[#This Row],[FMP ID]],RawData[FMP_ID],RawData[PREPROJLOS])</f>
        <v>0</v>
      </c>
      <c r="AH193">
        <f>_xlfn.XLOOKUP(FMP_Ranking[[#This Row],[FMP ID]],RawData[FMP_ID],RawData[Score 1])</f>
        <v>0</v>
      </c>
      <c r="AI193" s="250">
        <f>_xlfn.XLOOKUP(FMP_Ranking[[#This Row],[FMP ID]],RawData[FMP_ID],RawData[Community Population Served])</f>
        <v>16484</v>
      </c>
      <c r="AJ193">
        <f>_xlfn.XLOOKUP(FMP_Ranking[[#This Row],[FMP ID]],RawData[FMP_ID],RawData[Flood Plain Population])</f>
        <v>72</v>
      </c>
      <c r="AK193" s="346" t="str">
        <f>_xlfn.XLOOKUP(FMP_Ranking[[#This Row],[FMP ID]],RawData[FMP_ID],RawData[Severity Ranking: Community Need (% Population)])</f>
        <v>&lt;25% of project community affected</v>
      </c>
      <c r="AL193" s="252">
        <f>_xlfn.XLOOKUP(FMP_Ranking[[#This Row],[FMP ID]],RawData[FMP_ID],RawData[Score 2])</f>
        <v>1</v>
      </c>
      <c r="AM193">
        <f>_xlfn.XLOOKUP(FMP_Ranking[[#This Row],[FMP ID]],RawData[FMP_ID],RawData['# of Structures Removed from 1% Annual Chance FP])</f>
        <v>1</v>
      </c>
      <c r="AN193" t="str">
        <f>_xlfn.XLOOKUP(FMP_Ranking[[#This Row],[FMP ID]],RawData[FMP_ID],RawData[Flood Risk Reduction])</f>
        <v>Reduced risk to &lt;10% of structures in floodplain</v>
      </c>
      <c r="AO193">
        <f>_xlfn.XLOOKUP(FMP_Ranking[[#This Row],[FMP ID]],RawData[FMP_ID],RawData[[Score 3 ]])</f>
        <v>1</v>
      </c>
      <c r="AP193" s="250">
        <f>_xlfn.XLOOKUP(FMP_Ranking[[#This Row],[FMP ID]],RawData[FMP_ID],RawData['# of Structures with Reduced 1% Annual Chance Flood Risk])</f>
        <v>0</v>
      </c>
      <c r="AQ193">
        <f>_xlfn.XLOOKUP(FMP_Ranking[[#This Row],[FMP ID]],RawData[FMP_ID],RawData[Pre-Project Damage $])</f>
        <v>0</v>
      </c>
      <c r="AR193">
        <f>_xlfn.XLOOKUP(FMP_Ranking[[#This Row],[FMP ID]],RawData[FMP_ID],RawData[Post-Project Damage $])</f>
        <v>0</v>
      </c>
      <c r="AS193">
        <f>_xlfn.XLOOKUP(FMP_Ranking[[#This Row],[FMP ID]],RawData[FMP_ID],RawData[Flood Damage Reduction])</f>
        <v>0</v>
      </c>
      <c r="AT193" s="252">
        <f>_xlfn.XLOOKUP(FMP_Ranking[[#This Row],[FMP ID]],RawData[FMP_ID],RawData[Score 4])</f>
        <v>0</v>
      </c>
      <c r="AU193">
        <f>_xlfn.XLOOKUP(FMP_Ranking[[#This Row],[FMP ID]],RawData[FMP_ID],RawData['# of Critical Faciliites Removed from 1% Annual Chance FP])</f>
        <v>0</v>
      </c>
      <c r="AV193" t="str">
        <f>_xlfn.XLOOKUP(FMP_Ranking[[#This Row],[FMP ID]],RawData[FMP_ID],RawData[Reduction in Critical Facilities Flood Risk])</f>
        <v>Reduced risk for 0 structures in floodplain</v>
      </c>
      <c r="AW193">
        <f>_xlfn.XLOOKUP(FMP_Ranking[[#This Row],[FMP ID]],RawData[FMP_ID],RawData[Score 5])</f>
        <v>0</v>
      </c>
      <c r="AX193" s="250">
        <f>_xlfn.XLOOKUP(FMP_Ranking[[#This Row],[FMP ID]],RawData[FMP_ID],RawData[Adjusted Injurt Risk (%)])</f>
        <v>0</v>
      </c>
      <c r="AY193">
        <f>_xlfn.XLOOKUP(FMP_Ranking[[#This Row],[FMP ID]],RawData[FMP_ID],RawData[Life and Safety Ranking (Injury/Loss of Life)2])</f>
        <v>0</v>
      </c>
      <c r="AZ193" s="252">
        <f>_xlfn.XLOOKUP(FMP_Ranking[[#This Row],[FMP ID]],RawData[FMP_ID],RawData[Score 6])</f>
        <v>0</v>
      </c>
      <c r="BA193">
        <f>_xlfn.XLOOKUP(FMP_Ranking[[#This Row],[FMP ID]],RawData[FMP_ID],RawData[Water Supply Benefit in Acre-Feet])</f>
        <v>0</v>
      </c>
      <c r="BB193">
        <f>_xlfn.XLOOKUP(FMP_Ranking[[#This Row],[FMP ID]],RawData[FMP_ID],RawData[SourceID])</f>
        <v>0</v>
      </c>
      <c r="BC193">
        <f>_xlfn.XLOOKUP(FMP_Ranking[[#This Row],[FMP ID]],RawData[FMP_ID],RawData[WMS_ID])</f>
        <v>0</v>
      </c>
      <c r="BD193" t="str">
        <f>_xlfn.XLOOKUP(FMP_Ranking[[#This Row],[FMP ID]],RawData[FMP_ID],RawData[Water Supply Yield Ranking])</f>
        <v>No impact on water supply</v>
      </c>
      <c r="BE193">
        <f>_xlfn.XLOOKUP(FMP_Ranking[[#This Row],[FMP ID]],RawData[FMP_ID],RawData[Score 7])</f>
        <v>0</v>
      </c>
      <c r="BF193" s="250">
        <f>_xlfn.XLOOKUP(FMP_Ranking[[#This Row],[FMP ID]],RawData[FMP_ID],RawData[SVI])</f>
        <v>0.1248565167188644</v>
      </c>
      <c r="BG193" t="str">
        <f>_xlfn.XLOOKUP(FMP_Ranking[[#This Row],[FMP ID]],RawData[FMP_ID],RawData[Social Vulnerability Ranking])</f>
        <v>SVI between 0.01-0.25 (low vulnerability)</v>
      </c>
      <c r="BH193" s="252">
        <f>_xlfn.XLOOKUP(FMP_Ranking[[#This Row],[FMP ID]],RawData[FMP_ID],RawData[Score 8])</f>
        <v>1</v>
      </c>
      <c r="BI193">
        <f>_xlfn.XLOOKUP(FMP_Ranking[[#This Row],[FMP ID]],RawData[FMP_ID],RawData[% Nature Based Solution by Cost])</f>
        <v>0</v>
      </c>
      <c r="BJ193" t="str">
        <f>_xlfn.XLOOKUP(FMP_Ranking[[#This Row],[FMP ID]],RawData[FMP_ID],RawData[Nature-Based Solutions Ranking])</f>
        <v>&lt;25% of the project cost is nature-based</v>
      </c>
      <c r="BK193">
        <f>_xlfn.XLOOKUP(FMP_Ranking[[#This Row],[FMP ID]],RawData[FMP_ID],RawData[Score 9])</f>
        <v>1</v>
      </c>
      <c r="BL193" s="250" t="str">
        <f>_xlfn.XLOOKUP(FMP_Ranking[[#This Row],[FMP ID]],RawData[FMP_ID],RawData[Multiple Benefits Description])</f>
        <v>None</v>
      </c>
      <c r="BM193" t="str">
        <f>_xlfn.XLOOKUP(FMP_Ranking[[#This Row],[FMP ID]],RawData[FMP_ID],RawData[Multiple Benefit Ranking])</f>
        <v>Project does not deliver any wider benefits</v>
      </c>
      <c r="BN193" s="252">
        <f>_xlfn.XLOOKUP(FMP_Ranking[[#This Row],[FMP ID]],RawData[FMP_ID],RawData[Score 10])</f>
        <v>0</v>
      </c>
      <c r="BO193">
        <f>_xlfn.XLOOKUP(FMP_Ranking[[#This Row],[FMP ID]],RawData[FMP_ID],RawData[O&amp;M Cost (Annual)])</f>
        <v>3000</v>
      </c>
      <c r="BP193" t="str">
        <f>_xlfn.XLOOKUP(FMP_Ranking[[#This Row],[FMP ID]],RawData[FMP_ID],RawData[Operations and Maintenance Ranking])</f>
        <v>Project requires regular, ongoing operation and maintenance; and/or O&amp;M requirements are well defined (Regular);</v>
      </c>
      <c r="BQ193">
        <f>_xlfn.XLOOKUP(FMP_Ranking[[#This Row],[FMP ID]],RawData[FMP_ID],RawData[Score 11])</f>
        <v>7</v>
      </c>
      <c r="BR193" s="250" t="str">
        <f>_xlfn.XLOOKUP(FMP_Ranking[[#This Row],[FMP ID]],RawData[FMP_ID],RawData[Administrative, Regulatory and Other Obstacle Ranking])</f>
        <v>Project has few administrative, regulatory and implementation limitations / requirements</v>
      </c>
      <c r="BS193" s="252">
        <f>_xlfn.XLOOKUP(FMP_Ranking[[#This Row],[FMP ID]],RawData[FMP_ID],RawData[Score 12])</f>
        <v>10</v>
      </c>
      <c r="BT193" t="str">
        <f>_xlfn.XLOOKUP(FMP_Ranking[[#This Row],[FMP ID]],RawData[FMP_ID],RawData[Environmental Benefit Ranking])</f>
        <v>Project does not provide any environmental benefits</v>
      </c>
      <c r="BU193">
        <f>_xlfn.XLOOKUP(FMP_Ranking[[#This Row],[FMP ID]],RawData[FMP_ID],RawData[Score 13])</f>
        <v>0</v>
      </c>
      <c r="BV193" s="250" t="str">
        <f>_xlfn.XLOOKUP(FMP_Ranking[[#This Row],[FMP ID]],RawData[FMP_ID],RawData[Environmental Impact Ranking])</f>
        <v>Project has no adverse environmental impacts</v>
      </c>
      <c r="BW193" s="252">
        <f>_xlfn.XLOOKUP(FMP_Ranking[[#This Row],[FMP ID]],RawData[FMP_ID],RawData[Score 14])</f>
        <v>10</v>
      </c>
      <c r="BX193">
        <f>_xlfn.XLOOKUP(FMP_Ranking[[#This Row],[FMP ID]],RawData[FMP_ID],RawData[Traffic Count for LWC Project])</f>
        <v>0</v>
      </c>
      <c r="BY193" t="str">
        <f>_xlfn.XLOOKUP(FMP_Ranking[[#This Row],[FMP ID]],RawData[FMP_ID],RawData[Mobility Ranking])</f>
        <v>Project provides no change to major, minor, or emergency access routes in the project area.</v>
      </c>
      <c r="BZ193">
        <f>_xlfn.XLOOKUP(FMP_Ranking[[#This Row],[FMP ID]],RawData[FMP_ID],RawData[Score 15])</f>
        <v>0</v>
      </c>
      <c r="CA193" s="250"/>
      <c r="CB193"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0.52151601831501671</v>
      </c>
      <c r="CC193" s="263">
        <f>_xlfn.RANK.EQ(FMP_Ranking[[#This Row],[Weighted Score Based on Normalized Reported Factors]],FMP_Ranking[Weighted Score Based on Normalized Reported Factors],0)</f>
        <v>138</v>
      </c>
      <c r="CD193"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31</v>
      </c>
      <c r="CE193"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2</v>
      </c>
      <c r="CF193">
        <f>_xlfn.RANK.EQ(FMP_Ranking[[#This Row],[Project Details Weighted Score]],FMP_Ranking[Project Details Weighted Score],0)</f>
        <v>161</v>
      </c>
      <c r="CG193" s="262">
        <f>FMP_Ranking[[#This Row],[Project Details Weighted Score]]+FMP_Ranking[[#This Row],[Weighted Score Based on Normalized Reported Factors]]</f>
        <v>2.5215160183150167</v>
      </c>
      <c r="CH193" s="245">
        <f>_xlfn.RANK.EQ(FMP_Ranking[[#This Row],[Total Score]],FMP_Ranking[Total Score],0)</f>
        <v>187</v>
      </c>
      <c r="CI193"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0.52151601831501671</v>
      </c>
      <c r="CJ193" s="239"/>
      <c r="CK193" s="239"/>
      <c r="CT193"/>
    </row>
    <row r="194" spans="1:98" ht="12" customHeight="1" x14ac:dyDescent="0.25">
      <c r="A194" t="s">
        <v>1675</v>
      </c>
      <c r="B194">
        <f>_xlfn.XLOOKUP(FMP_Ranking[[#This Row],[FMP ID]],RawData[FMP_ID],RawData[RFPG_NUM])</f>
        <v>11</v>
      </c>
      <c r="C194" t="str">
        <f>_xlfn.XLOOKUP(FMP_Ranking[[#This Row],[FMP ID]],RawData[FMP_ID],RawData[FMP_NAME])</f>
        <v>City of Victoria Back-up Power Generators</v>
      </c>
      <c r="D194" t="str">
        <f>_xlfn.XLOOKUP(FMP_Ranking[[#This Row],[FMP ID]],RawData[FMP_ID],RawData[FMP_DESCR])</f>
        <v>Install emergency generators and quick connects on all buildings, critical infrastructure, and government buildings.</v>
      </c>
      <c r="E194" s="247">
        <f>_xlfn.XLOOKUP(FMP_Ranking[[#This Row],[FMP ID]],RawData[FMP_ID],RawData[FMP_COST])</f>
        <v>551000</v>
      </c>
      <c r="F194" s="344" t="str">
        <f>_xlfn.XLOOKUP(FMP_Ranking[[#This Row],[FMP ID]],RawData[FMP_ID],RawData[EMER_NEED])</f>
        <v>No</v>
      </c>
      <c r="G194" s="252">
        <f>IF(FMP_Ranking[[#This Row],[Emergency Need Raw]]="Yes",10,0)</f>
        <v>0</v>
      </c>
      <c r="H194" s="245">
        <f>_xlfn.XLOOKUP(FMP_Ranking[[#This Row],[FMP ID]],RawData[FMP_ID],RawData[STRUCT_100])</f>
        <v>0</v>
      </c>
      <c r="I194" s="245">
        <f>_xlfn.XLOOKUP(FMP_Ranking[[#This Row],[FMP ID]],RawData[FMP_ID],RawData[RES_STRUCT100])</f>
        <v>0</v>
      </c>
      <c r="J194">
        <f>_xlfn.XLOOKUP(FMP_Ranking[[#This Row],[FMP ID]],RawData[FMP_ID],RawData[POP100])</f>
        <v>5096</v>
      </c>
      <c r="K194" s="245">
        <f>_xlfn.XLOOKUP(FMP_Ranking[[#This Row],[FMP ID]],RawData[FMP_ID],RawData[CRITFAC100])</f>
        <v>0</v>
      </c>
      <c r="L194">
        <f>_xlfn.XLOOKUP(FMP_Ranking[[#This Row],[FMP ID]],RawData[FMP_ID],RawData[LWC])</f>
        <v>0</v>
      </c>
      <c r="M194" s="245">
        <f>_xlfn.XLOOKUP(FMP_Ranking[[#This Row],[FMP ID]],RawData[FMP_ID],RawData[ROADCLS])</f>
        <v>0</v>
      </c>
      <c r="N194">
        <f>_xlfn.XLOOKUP(FMP_Ranking[[#This Row],[FMP ID]],RawData[FMP_ID],RawData[ROAD_MILES100])</f>
        <v>0</v>
      </c>
      <c r="O194" s="245">
        <f>_xlfn.XLOOKUP(FMP_Ranking[[#This Row],[FMP ID]],RawData[FMP_ID],RawData[FARMACRE100])</f>
        <v>0</v>
      </c>
      <c r="P194">
        <f>_xlfn.XLOOKUP(FMP_Ranking[[#This Row],[FMP ID]],RawData[FMP_ID],RawData[REDSTRUCT100])</f>
        <v>0</v>
      </c>
      <c r="Q194" s="245">
        <f>_xlfn.XLOOKUP(FMP_Ranking[[#This Row],[FMP ID]],RawData[FMP_ID],RawData[REMSTRC100])</f>
        <v>0</v>
      </c>
      <c r="R194" s="258">
        <f>IF(FMP_Ranking[[#This Row],[Structures 100 Raw]]=0,0,(IF(FMP_Ranking[[#This Row],[Removed Structures 100 Raw]]&gt;FMP_Ranking[[#This Row],[Structures 100 Raw]],100,FMP_Ranking[[#This Row],[Removed Structures 100 Raw]]/FMP_Ranking[[#This Row],[Structures 100 Raw]]*100)))</f>
        <v>0</v>
      </c>
      <c r="S194" s="245">
        <f>_xlfn.XLOOKUP(FMP_Ranking[[#This Row],[FMP ID]],RawData[FMP_ID],RawData[REMRESSTRC100])</f>
        <v>0</v>
      </c>
      <c r="T194" s="245">
        <f>_xlfn.XLOOKUP(FMP_Ranking[[#This Row],[FMP ID]],RawData[FMP_ID],RawData[REMPOP100])</f>
        <v>0</v>
      </c>
      <c r="U194">
        <f>_xlfn.XLOOKUP(FMP_Ranking[[#This Row],[FMP ID]],RawData[FMP_ID],RawData[REMCRITFAC100])</f>
        <v>0</v>
      </c>
      <c r="V194" s="245">
        <f>_xlfn.XLOOKUP(FMP_Ranking[[#This Row],[FMP ID]],RawData[FMP_ID],RawData[REMLWC100])</f>
        <v>0</v>
      </c>
      <c r="W194" s="245">
        <f>_xlfn.XLOOKUP(FMP_Ranking[[#This Row],[FMP ID]],RawData[FMP_ID],RawData[REMROADCLS])</f>
        <v>0</v>
      </c>
      <c r="X194">
        <f>_xlfn.XLOOKUP(FMP_Ranking[[#This Row],[FMP ID]],RawData[FMP_ID],RawData[REMRDLEN100])</f>
        <v>0</v>
      </c>
      <c r="Y194" s="245">
        <f>_xlfn.XLOOKUP(FMP_Ranking[[#This Row],[FMP ID]],RawData[FMP_ID],RawData[REMFRMACRE100])</f>
        <v>0</v>
      </c>
      <c r="Z194" s="255">
        <f>_xlfn.XLOOKUP(FMP_Ranking[[#This Row],[FMP ID]],RawData[FMP_ID],RawData[COSTSTRUCT])</f>
        <v>0</v>
      </c>
      <c r="AA194">
        <f>_xlfn.XLOOKUP(FMP_Ranking[[#This Row],[FMP ID]],RawData[FMP_ID],RawData[NATURE])</f>
        <v>0</v>
      </c>
      <c r="AB194" s="250">
        <f>_xlfn.XLOOKUP(FMP_Ranking[[#This Row],[FMP ID]],RawData[FMP_ID],RawData[BC_RATIO])</f>
        <v>0</v>
      </c>
      <c r="AC194">
        <f>IF(FMP_Ranking[[#This Row],[BCA Raw]]&gt;1,1,0)</f>
        <v>0</v>
      </c>
      <c r="AD194" s="250" t="str">
        <f>_xlfn.XLOOKUP(FMP_Ranking[[#This Row],[FMP ID]],RawData[FMP_ID],RawData[WATER_SUP])</f>
        <v>No</v>
      </c>
      <c r="AE194" s="257">
        <f>IF(FMP_Ranking[[#This Row],[Water Supply Raw]]="Yes",1,0)</f>
        <v>0</v>
      </c>
      <c r="AF194">
        <f>_xlfn.XLOOKUP(FMP_Ranking[[#This Row],[FMP ID]],RawData[FMP_ID],RawData[Average Flood Depth (100yr)])</f>
        <v>0</v>
      </c>
      <c r="AG194" s="346">
        <f>_xlfn.XLOOKUP(FMP_Ranking[[#This Row],[FMP ID]],RawData[FMP_ID],RawData[PREPROJLOS])</f>
        <v>0</v>
      </c>
      <c r="AH194">
        <f>_xlfn.XLOOKUP(FMP_Ranking[[#This Row],[FMP ID]],RawData[FMP_ID],RawData[Score 1])</f>
        <v>0</v>
      </c>
      <c r="AI194" s="250">
        <f>_xlfn.XLOOKUP(FMP_Ranking[[#This Row],[FMP ID]],RawData[FMP_ID],RawData[Community Population Served])</f>
        <v>66974</v>
      </c>
      <c r="AJ194">
        <f>_xlfn.XLOOKUP(FMP_Ranking[[#This Row],[FMP ID]],RawData[FMP_ID],RawData[Flood Plain Population])</f>
        <v>5096</v>
      </c>
      <c r="AK194" s="346" t="str">
        <f>_xlfn.XLOOKUP(FMP_Ranking[[#This Row],[FMP ID]],RawData[FMP_ID],RawData[Severity Ranking: Community Need (% Population)])</f>
        <v>&lt;25% of project community affected</v>
      </c>
      <c r="AL194" s="252">
        <f>_xlfn.XLOOKUP(FMP_Ranking[[#This Row],[FMP ID]],RawData[FMP_ID],RawData[Score 2])</f>
        <v>1</v>
      </c>
      <c r="AM194">
        <f>_xlfn.XLOOKUP(FMP_Ranking[[#This Row],[FMP ID]],RawData[FMP_ID],RawData['# of Structures Removed from 1% Annual Chance FP])</f>
        <v>0</v>
      </c>
      <c r="AN194" t="str">
        <f>_xlfn.XLOOKUP(FMP_Ranking[[#This Row],[FMP ID]],RawData[FMP_ID],RawData[Flood Risk Reduction])</f>
        <v>Reduced risk to 0 structures in floodplain</v>
      </c>
      <c r="AO194">
        <f>_xlfn.XLOOKUP(FMP_Ranking[[#This Row],[FMP ID]],RawData[FMP_ID],RawData[[Score 3 ]])</f>
        <v>0</v>
      </c>
      <c r="AP194" s="250">
        <f>_xlfn.XLOOKUP(FMP_Ranking[[#This Row],[FMP ID]],RawData[FMP_ID],RawData['# of Structures with Reduced 1% Annual Chance Flood Risk])</f>
        <v>0</v>
      </c>
      <c r="AQ194">
        <f>_xlfn.XLOOKUP(FMP_Ranking[[#This Row],[FMP ID]],RawData[FMP_ID],RawData[Pre-Project Damage $])</f>
        <v>0</v>
      </c>
      <c r="AR194">
        <f>_xlfn.XLOOKUP(FMP_Ranking[[#This Row],[FMP ID]],RawData[FMP_ID],RawData[Post-Project Damage $])</f>
        <v>0</v>
      </c>
      <c r="AS194">
        <f>_xlfn.XLOOKUP(FMP_Ranking[[#This Row],[FMP ID]],RawData[FMP_ID],RawData[Flood Damage Reduction])</f>
        <v>0</v>
      </c>
      <c r="AT194" s="252">
        <f>_xlfn.XLOOKUP(FMP_Ranking[[#This Row],[FMP ID]],RawData[FMP_ID],RawData[Score 4])</f>
        <v>0</v>
      </c>
      <c r="AU194">
        <f>_xlfn.XLOOKUP(FMP_Ranking[[#This Row],[FMP ID]],RawData[FMP_ID],RawData['# of Critical Faciliites Removed from 1% Annual Chance FP])</f>
        <v>0</v>
      </c>
      <c r="AV194" t="str">
        <f>_xlfn.XLOOKUP(FMP_Ranking[[#This Row],[FMP ID]],RawData[FMP_ID],RawData[Reduction in Critical Facilities Flood Risk])</f>
        <v>Reduced risk for 0 structures in floodplain</v>
      </c>
      <c r="AW194">
        <f>_xlfn.XLOOKUP(FMP_Ranking[[#This Row],[FMP ID]],RawData[FMP_ID],RawData[Score 5])</f>
        <v>0</v>
      </c>
      <c r="AX194" s="250">
        <f>_xlfn.XLOOKUP(FMP_Ranking[[#This Row],[FMP ID]],RawData[FMP_ID],RawData[Adjusted Injurt Risk (%)])</f>
        <v>0</v>
      </c>
      <c r="AY194">
        <f>_xlfn.XLOOKUP(FMP_Ranking[[#This Row],[FMP ID]],RawData[FMP_ID],RawData[Life and Safety Ranking (Injury/Loss of Life)2])</f>
        <v>0</v>
      </c>
      <c r="AZ194" s="252">
        <f>_xlfn.XLOOKUP(FMP_Ranking[[#This Row],[FMP ID]],RawData[FMP_ID],RawData[Score 6])</f>
        <v>0</v>
      </c>
      <c r="BA194">
        <f>_xlfn.XLOOKUP(FMP_Ranking[[#This Row],[FMP ID]],RawData[FMP_ID],RawData[Water Supply Benefit in Acre-Feet])</f>
        <v>0</v>
      </c>
      <c r="BB194">
        <f>_xlfn.XLOOKUP(FMP_Ranking[[#This Row],[FMP ID]],RawData[FMP_ID],RawData[SourceID])</f>
        <v>0</v>
      </c>
      <c r="BC194">
        <f>_xlfn.XLOOKUP(FMP_Ranking[[#This Row],[FMP ID]],RawData[FMP_ID],RawData[WMS_ID])</f>
        <v>0</v>
      </c>
      <c r="BD194" t="str">
        <f>_xlfn.XLOOKUP(FMP_Ranking[[#This Row],[FMP ID]],RawData[FMP_ID],RawData[Water Supply Yield Ranking])</f>
        <v>No impact on water supply</v>
      </c>
      <c r="BE194">
        <f>_xlfn.XLOOKUP(FMP_Ranking[[#This Row],[FMP ID]],RawData[FMP_ID],RawData[Score 7])</f>
        <v>0</v>
      </c>
      <c r="BF194" s="250">
        <f>_xlfn.XLOOKUP(FMP_Ranking[[#This Row],[FMP ID]],RawData[FMP_ID],RawData[SVI])</f>
        <v>0</v>
      </c>
      <c r="BG194" t="str">
        <f>_xlfn.XLOOKUP(FMP_Ranking[[#This Row],[FMP ID]],RawData[FMP_ID],RawData[Social Vulnerability Ranking])</f>
        <v>SVI between 0.01-0.25 (low vulnerability)</v>
      </c>
      <c r="BH194" s="252">
        <f>_xlfn.XLOOKUP(FMP_Ranking[[#This Row],[FMP ID]],RawData[FMP_ID],RawData[Score 8])</f>
        <v>1</v>
      </c>
      <c r="BI194">
        <f>_xlfn.XLOOKUP(FMP_Ranking[[#This Row],[FMP ID]],RawData[FMP_ID],RawData[% Nature Based Solution by Cost])</f>
        <v>0</v>
      </c>
      <c r="BJ194" t="str">
        <f>_xlfn.XLOOKUP(FMP_Ranking[[#This Row],[FMP ID]],RawData[FMP_ID],RawData[Nature-Based Solutions Ranking])</f>
        <v>&lt;25% of the project cost is nature-based</v>
      </c>
      <c r="BK194">
        <f>_xlfn.XLOOKUP(FMP_Ranking[[#This Row],[FMP ID]],RawData[FMP_ID],RawData[Score 9])</f>
        <v>1</v>
      </c>
      <c r="BL194" s="250" t="str">
        <f>_xlfn.XLOOKUP(FMP_Ranking[[#This Row],[FMP ID]],RawData[FMP_ID],RawData[Multiple Benefits Description])</f>
        <v>None</v>
      </c>
      <c r="BM194" t="str">
        <f>_xlfn.XLOOKUP(FMP_Ranking[[#This Row],[FMP ID]],RawData[FMP_ID],RawData[Multiple Benefit Ranking])</f>
        <v>Project does not deliver any wider benefits</v>
      </c>
      <c r="BN194" s="252">
        <f>_xlfn.XLOOKUP(FMP_Ranking[[#This Row],[FMP ID]],RawData[FMP_ID],RawData[Score 10])</f>
        <v>0</v>
      </c>
      <c r="BO194">
        <f>_xlfn.XLOOKUP(FMP_Ranking[[#This Row],[FMP ID]],RawData[FMP_ID],RawData[O&amp;M Cost (Annual)])</f>
        <v>2500</v>
      </c>
      <c r="BP194" t="str">
        <f>_xlfn.XLOOKUP(FMP_Ranking[[#This Row],[FMP ID]],RawData[FMP_ID],RawData[Operations and Maintenance Ranking])</f>
        <v>Project requires regular, ongoing operation and maintenance; and/or O&amp;M requirements are well defined (Regular);</v>
      </c>
      <c r="BQ194">
        <f>_xlfn.XLOOKUP(FMP_Ranking[[#This Row],[FMP ID]],RawData[FMP_ID],RawData[Score 11])</f>
        <v>7</v>
      </c>
      <c r="BR194" s="250" t="str">
        <f>_xlfn.XLOOKUP(FMP_Ranking[[#This Row],[FMP ID]],RawData[FMP_ID],RawData[Administrative, Regulatory and Other Obstacle Ranking])</f>
        <v>Project has few administrative, regulatory and implementation limitations / requirements</v>
      </c>
      <c r="BS194" s="252">
        <f>_xlfn.XLOOKUP(FMP_Ranking[[#This Row],[FMP ID]],RawData[FMP_ID],RawData[Score 12])</f>
        <v>10</v>
      </c>
      <c r="BT194" t="str">
        <f>_xlfn.XLOOKUP(FMP_Ranking[[#This Row],[FMP ID]],RawData[FMP_ID],RawData[Environmental Benefit Ranking])</f>
        <v>Project does not provide any environmental benefits</v>
      </c>
      <c r="BU194">
        <f>_xlfn.XLOOKUP(FMP_Ranking[[#This Row],[FMP ID]],RawData[FMP_ID],RawData[Score 13])</f>
        <v>0</v>
      </c>
      <c r="BV194" s="250" t="str">
        <f>_xlfn.XLOOKUP(FMP_Ranking[[#This Row],[FMP ID]],RawData[FMP_ID],RawData[Environmental Impact Ranking])</f>
        <v>Project has no adverse environmental impacts</v>
      </c>
      <c r="BW194" s="252">
        <f>_xlfn.XLOOKUP(FMP_Ranking[[#This Row],[FMP ID]],RawData[FMP_ID],RawData[Score 14])</f>
        <v>10</v>
      </c>
      <c r="BX194">
        <f>_xlfn.XLOOKUP(FMP_Ranking[[#This Row],[FMP ID]],RawData[FMP_ID],RawData[Traffic Count for LWC Project])</f>
        <v>0</v>
      </c>
      <c r="BY194" t="str">
        <f>_xlfn.XLOOKUP(FMP_Ranking[[#This Row],[FMP ID]],RawData[FMP_ID],RawData[Mobility Ranking])</f>
        <v>Project provides no change to major, minor, or emergency access routes in the project area.</v>
      </c>
      <c r="BZ194">
        <f>_xlfn.XLOOKUP(FMP_Ranking[[#This Row],[FMP ID]],RawData[FMP_ID],RawData[Score 15])</f>
        <v>0</v>
      </c>
      <c r="CA194" s="250"/>
      <c r="CB194"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94" s="263">
        <f>_xlfn.RANK.EQ(FMP_Ranking[[#This Row],[Weighted Score Based on Normalized Reported Factors]],FMP_Ranking[Weighted Score Based on Normalized Reported Factors],0)</f>
        <v>170</v>
      </c>
      <c r="CD194"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30</v>
      </c>
      <c r="CE194"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2</v>
      </c>
      <c r="CF194">
        <f>_xlfn.RANK.EQ(FMP_Ranking[[#This Row],[Project Details Weighted Score]],FMP_Ranking[Project Details Weighted Score],0)</f>
        <v>161</v>
      </c>
      <c r="CG194" s="262">
        <f>FMP_Ranking[[#This Row],[Project Details Weighted Score]]+FMP_Ranking[[#This Row],[Weighted Score Based on Normalized Reported Factors]]</f>
        <v>2</v>
      </c>
      <c r="CH194" s="245">
        <f>_xlfn.RANK.EQ(FMP_Ranking[[#This Row],[Total Score]],FMP_Ranking[Total Score],0)</f>
        <v>188</v>
      </c>
      <c r="CI194"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94" s="239"/>
      <c r="CK194" s="239"/>
      <c r="CT194"/>
    </row>
    <row r="195" spans="1:98" ht="12" customHeight="1" x14ac:dyDescent="0.25">
      <c r="A195" t="s">
        <v>1589</v>
      </c>
      <c r="B195">
        <f>_xlfn.XLOOKUP(FMP_Ranking[[#This Row],[FMP ID]],RawData[FMP_ID],RawData[RFPG_NUM])</f>
        <v>11</v>
      </c>
      <c r="C195" t="str">
        <f>_xlfn.XLOOKUP(FMP_Ranking[[#This Row],[FMP ID]],RawData[FMP_ID],RawData[FMP_NAME])</f>
        <v>Guadalupe Street Automatic Flood Gates</v>
      </c>
      <c r="D195" t="str">
        <f>_xlfn.XLOOKUP(FMP_Ranking[[#This Row],[FMP ID]],RawData[FMP_ID],RawData[FMP_DESCR])</f>
        <v>Place automatic flood gates with vehicle detection on inside of flooded area to allow for egress.</v>
      </c>
      <c r="E195" s="247">
        <f>_xlfn.XLOOKUP(FMP_Ranking[[#This Row],[FMP ID]],RawData[FMP_ID],RawData[FMP_COST])</f>
        <v>115000</v>
      </c>
      <c r="F195" s="344" t="str">
        <f>_xlfn.XLOOKUP(FMP_Ranking[[#This Row],[FMP ID]],RawData[FMP_ID],RawData[EMER_NEED])</f>
        <v>No</v>
      </c>
      <c r="G195" s="252">
        <f>IF(FMP_Ranking[[#This Row],[Emergency Need Raw]]="Yes",10,0)</f>
        <v>0</v>
      </c>
      <c r="H195" s="245">
        <f>_xlfn.XLOOKUP(FMP_Ranking[[#This Row],[FMP ID]],RawData[FMP_ID],RawData[STRUCT_100])</f>
        <v>1</v>
      </c>
      <c r="I195" s="245">
        <f>_xlfn.XLOOKUP(FMP_Ranking[[#This Row],[FMP ID]],RawData[FMP_ID],RawData[RES_STRUCT100])</f>
        <v>1</v>
      </c>
      <c r="J195">
        <f>_xlfn.XLOOKUP(FMP_Ranking[[#This Row],[FMP ID]],RawData[FMP_ID],RawData[POP100])</f>
        <v>2</v>
      </c>
      <c r="K195" s="245">
        <f>_xlfn.XLOOKUP(FMP_Ranking[[#This Row],[FMP ID]],RawData[FMP_ID],RawData[CRITFAC100])</f>
        <v>0</v>
      </c>
      <c r="L195">
        <f>_xlfn.XLOOKUP(FMP_Ranking[[#This Row],[FMP ID]],RawData[FMP_ID],RawData[LWC])</f>
        <v>0</v>
      </c>
      <c r="M195" s="245">
        <f>_xlfn.XLOOKUP(FMP_Ranking[[#This Row],[FMP ID]],RawData[FMP_ID],RawData[ROADCLS])</f>
        <v>0</v>
      </c>
      <c r="N195">
        <f>_xlfn.XLOOKUP(FMP_Ranking[[#This Row],[FMP ID]],RawData[FMP_ID],RawData[ROAD_MILES100])</f>
        <v>8.2951001822948456E-2</v>
      </c>
      <c r="O195" s="245">
        <f>_xlfn.XLOOKUP(FMP_Ranking[[#This Row],[FMP ID]],RawData[FMP_ID],RawData[FARMACRE100])</f>
        <v>1.159741997718811</v>
      </c>
      <c r="P195">
        <f>_xlfn.XLOOKUP(FMP_Ranking[[#This Row],[FMP ID]],RawData[FMP_ID],RawData[REDSTRUCT100])</f>
        <v>0</v>
      </c>
      <c r="Q195" s="245">
        <f>_xlfn.XLOOKUP(FMP_Ranking[[#This Row],[FMP ID]],RawData[FMP_ID],RawData[REMSTRC100])</f>
        <v>0</v>
      </c>
      <c r="R195" s="258">
        <f>IF(FMP_Ranking[[#This Row],[Structures 100 Raw]]=0,0,(IF(FMP_Ranking[[#This Row],[Removed Structures 100 Raw]]&gt;FMP_Ranking[[#This Row],[Structures 100 Raw]],100,FMP_Ranking[[#This Row],[Removed Structures 100 Raw]]/FMP_Ranking[[#This Row],[Structures 100 Raw]]*100)))</f>
        <v>0</v>
      </c>
      <c r="S195" s="245">
        <f>_xlfn.XLOOKUP(FMP_Ranking[[#This Row],[FMP ID]],RawData[FMP_ID],RawData[REMRESSTRC100])</f>
        <v>0</v>
      </c>
      <c r="T195" s="245">
        <f>_xlfn.XLOOKUP(FMP_Ranking[[#This Row],[FMP ID]],RawData[FMP_ID],RawData[REMPOP100])</f>
        <v>0</v>
      </c>
      <c r="U195">
        <f>_xlfn.XLOOKUP(FMP_Ranking[[#This Row],[FMP ID]],RawData[FMP_ID],RawData[REMCRITFAC100])</f>
        <v>0</v>
      </c>
      <c r="V195" s="245">
        <f>_xlfn.XLOOKUP(FMP_Ranking[[#This Row],[FMP ID]],RawData[FMP_ID],RawData[REMLWC100])</f>
        <v>0</v>
      </c>
      <c r="W195" s="245">
        <f>_xlfn.XLOOKUP(FMP_Ranking[[#This Row],[FMP ID]],RawData[FMP_ID],RawData[REMROADCLS])</f>
        <v>0</v>
      </c>
      <c r="X195">
        <f>_xlfn.XLOOKUP(FMP_Ranking[[#This Row],[FMP ID]],RawData[FMP_ID],RawData[REMRDLEN100])</f>
        <v>0</v>
      </c>
      <c r="Y195" s="245">
        <f>_xlfn.XLOOKUP(FMP_Ranking[[#This Row],[FMP ID]],RawData[FMP_ID],RawData[REMFRMACRE100])</f>
        <v>0</v>
      </c>
      <c r="Z195" s="255">
        <f>_xlfn.XLOOKUP(FMP_Ranking[[#This Row],[FMP ID]],RawData[FMP_ID],RawData[COSTSTRUCT])</f>
        <v>0</v>
      </c>
      <c r="AA195">
        <f>_xlfn.XLOOKUP(FMP_Ranking[[#This Row],[FMP ID]],RawData[FMP_ID],RawData[NATURE])</f>
        <v>0</v>
      </c>
      <c r="AB195" s="250">
        <f>_xlfn.XLOOKUP(FMP_Ranking[[#This Row],[FMP ID]],RawData[FMP_ID],RawData[BC_RATIO])</f>
        <v>0</v>
      </c>
      <c r="AC195">
        <f>IF(FMP_Ranking[[#This Row],[BCA Raw]]&gt;1,1,0)</f>
        <v>0</v>
      </c>
      <c r="AD195" s="250" t="str">
        <f>_xlfn.XLOOKUP(FMP_Ranking[[#This Row],[FMP ID]],RawData[FMP_ID],RawData[WATER_SUP])</f>
        <v>No</v>
      </c>
      <c r="AE195" s="257">
        <f>IF(FMP_Ranking[[#This Row],[Water Supply Raw]]="Yes",1,0)</f>
        <v>0</v>
      </c>
      <c r="AF195">
        <f>_xlfn.XLOOKUP(FMP_Ranking[[#This Row],[FMP ID]],RawData[FMP_ID],RawData[Average Flood Depth (100yr)])</f>
        <v>0</v>
      </c>
      <c r="AG195" s="346">
        <f>_xlfn.XLOOKUP(FMP_Ranking[[#This Row],[FMP ID]],RawData[FMP_ID],RawData[PREPROJLOS])</f>
        <v>0</v>
      </c>
      <c r="AH195">
        <f>_xlfn.XLOOKUP(FMP_Ranking[[#This Row],[FMP ID]],RawData[FMP_ID],RawData[Score 1])</f>
        <v>0</v>
      </c>
      <c r="AI195" s="250">
        <f>_xlfn.XLOOKUP(FMP_Ranking[[#This Row],[FMP ID]],RawData[FMP_ID],RawData[Community Population Served])</f>
        <v>29433</v>
      </c>
      <c r="AJ195">
        <f>_xlfn.XLOOKUP(FMP_Ranking[[#This Row],[FMP ID]],RawData[FMP_ID],RawData[Flood Plain Population])</f>
        <v>2</v>
      </c>
      <c r="AK195" s="346" t="str">
        <f>_xlfn.XLOOKUP(FMP_Ranking[[#This Row],[FMP ID]],RawData[FMP_ID],RawData[Severity Ranking: Community Need (% Population)])</f>
        <v>&lt;25% of project community affected</v>
      </c>
      <c r="AL195" s="252">
        <f>_xlfn.XLOOKUP(FMP_Ranking[[#This Row],[FMP ID]],RawData[FMP_ID],RawData[Score 2])</f>
        <v>1</v>
      </c>
      <c r="AM195">
        <f>_xlfn.XLOOKUP(FMP_Ranking[[#This Row],[FMP ID]],RawData[FMP_ID],RawData['# of Structures Removed from 1% Annual Chance FP])</f>
        <v>0</v>
      </c>
      <c r="AN195" t="str">
        <f>_xlfn.XLOOKUP(FMP_Ranking[[#This Row],[FMP ID]],RawData[FMP_ID],RawData[Flood Risk Reduction])</f>
        <v>Reduced risk to 0 structures in floodplain</v>
      </c>
      <c r="AO195">
        <f>_xlfn.XLOOKUP(FMP_Ranking[[#This Row],[FMP ID]],RawData[FMP_ID],RawData[[Score 3 ]])</f>
        <v>0</v>
      </c>
      <c r="AP195" s="250">
        <f>_xlfn.XLOOKUP(FMP_Ranking[[#This Row],[FMP ID]],RawData[FMP_ID],RawData['# of Structures with Reduced 1% Annual Chance Flood Risk])</f>
        <v>0</v>
      </c>
      <c r="AQ195">
        <f>_xlfn.XLOOKUP(FMP_Ranking[[#This Row],[FMP ID]],RawData[FMP_ID],RawData[Pre-Project Damage $])</f>
        <v>0</v>
      </c>
      <c r="AR195">
        <f>_xlfn.XLOOKUP(FMP_Ranking[[#This Row],[FMP ID]],RawData[FMP_ID],RawData[Post-Project Damage $])</f>
        <v>0</v>
      </c>
      <c r="AS195">
        <f>_xlfn.XLOOKUP(FMP_Ranking[[#This Row],[FMP ID]],RawData[FMP_ID],RawData[Flood Damage Reduction])</f>
        <v>0</v>
      </c>
      <c r="AT195" s="252">
        <f>_xlfn.XLOOKUP(FMP_Ranking[[#This Row],[FMP ID]],RawData[FMP_ID],RawData[Score 4])</f>
        <v>0</v>
      </c>
      <c r="AU195">
        <f>_xlfn.XLOOKUP(FMP_Ranking[[#This Row],[FMP ID]],RawData[FMP_ID],RawData['# of Critical Faciliites Removed from 1% Annual Chance FP])</f>
        <v>0</v>
      </c>
      <c r="AV195" t="str">
        <f>_xlfn.XLOOKUP(FMP_Ranking[[#This Row],[FMP ID]],RawData[FMP_ID],RawData[Reduction in Critical Facilities Flood Risk])</f>
        <v>Reduced risk for 0 structures in floodplain</v>
      </c>
      <c r="AW195">
        <f>_xlfn.XLOOKUP(FMP_Ranking[[#This Row],[FMP ID]],RawData[FMP_ID],RawData[Score 5])</f>
        <v>0</v>
      </c>
      <c r="AX195" s="250">
        <f>_xlfn.XLOOKUP(FMP_Ranking[[#This Row],[FMP ID]],RawData[FMP_ID],RawData[Adjusted Injurt Risk (%)])</f>
        <v>0</v>
      </c>
      <c r="AY195">
        <f>_xlfn.XLOOKUP(FMP_Ranking[[#This Row],[FMP ID]],RawData[FMP_ID],RawData[Life and Safety Ranking (Injury/Loss of Life)2])</f>
        <v>0</v>
      </c>
      <c r="AZ195" s="252">
        <f>_xlfn.XLOOKUP(FMP_Ranking[[#This Row],[FMP ID]],RawData[FMP_ID],RawData[Score 6])</f>
        <v>0</v>
      </c>
      <c r="BA195">
        <f>_xlfn.XLOOKUP(FMP_Ranking[[#This Row],[FMP ID]],RawData[FMP_ID],RawData[Water Supply Benefit in Acre-Feet])</f>
        <v>0</v>
      </c>
      <c r="BB195">
        <f>_xlfn.XLOOKUP(FMP_Ranking[[#This Row],[FMP ID]],RawData[FMP_ID],RawData[SourceID])</f>
        <v>0</v>
      </c>
      <c r="BC195">
        <f>_xlfn.XLOOKUP(FMP_Ranking[[#This Row],[FMP ID]],RawData[FMP_ID],RawData[WMS_ID])</f>
        <v>0</v>
      </c>
      <c r="BD195" t="str">
        <f>_xlfn.XLOOKUP(FMP_Ranking[[#This Row],[FMP ID]],RawData[FMP_ID],RawData[Water Supply Yield Ranking])</f>
        <v>No impact on water supply</v>
      </c>
      <c r="BE195">
        <f>_xlfn.XLOOKUP(FMP_Ranking[[#This Row],[FMP ID]],RawData[FMP_ID],RawData[Score 7])</f>
        <v>0</v>
      </c>
      <c r="BF195" s="250">
        <f>_xlfn.XLOOKUP(FMP_Ranking[[#This Row],[FMP ID]],RawData[FMP_ID],RawData[SVI])</f>
        <v>0.49369999766349792</v>
      </c>
      <c r="BG195" t="str">
        <f>_xlfn.XLOOKUP(FMP_Ranking[[#This Row],[FMP ID]],RawData[FMP_ID],RawData[Social Vulnerability Ranking])</f>
        <v>SVI between 0.25-0.5 (low to moderate vulnerability)</v>
      </c>
      <c r="BH195" s="252">
        <f>_xlfn.XLOOKUP(FMP_Ranking[[#This Row],[FMP ID]],RawData[FMP_ID],RawData[Score 8])</f>
        <v>4</v>
      </c>
      <c r="BI195">
        <f>_xlfn.XLOOKUP(FMP_Ranking[[#This Row],[FMP ID]],RawData[FMP_ID],RawData[% Nature Based Solution by Cost])</f>
        <v>0</v>
      </c>
      <c r="BJ195" t="str">
        <f>_xlfn.XLOOKUP(FMP_Ranking[[#This Row],[FMP ID]],RawData[FMP_ID],RawData[Nature-Based Solutions Ranking])</f>
        <v>&lt;25% of the project cost is nature-based</v>
      </c>
      <c r="BK195">
        <f>_xlfn.XLOOKUP(FMP_Ranking[[#This Row],[FMP ID]],RawData[FMP_ID],RawData[Score 9])</f>
        <v>1</v>
      </c>
      <c r="BL195" s="250" t="str">
        <f>_xlfn.XLOOKUP(FMP_Ranking[[#This Row],[FMP ID]],RawData[FMP_ID],RawData[Multiple Benefits Description])</f>
        <v>None</v>
      </c>
      <c r="BM195" t="str">
        <f>_xlfn.XLOOKUP(FMP_Ranking[[#This Row],[FMP ID]],RawData[FMP_ID],RawData[Multiple Benefit Ranking])</f>
        <v>Project does not deliver any wider benefits</v>
      </c>
      <c r="BN195" s="252">
        <f>_xlfn.XLOOKUP(FMP_Ranking[[#This Row],[FMP ID]],RawData[FMP_ID],RawData[Score 10])</f>
        <v>0</v>
      </c>
      <c r="BO195">
        <f>_xlfn.XLOOKUP(FMP_Ranking[[#This Row],[FMP ID]],RawData[FMP_ID],RawData[O&amp;M Cost (Annual)])</f>
        <v>600</v>
      </c>
      <c r="BP195" t="str">
        <f>_xlfn.XLOOKUP(FMP_Ranking[[#This Row],[FMP ID]],RawData[FMP_ID],RawData[Operations and Maintenance Ranking])</f>
        <v>Project will require ongoing operation and maintenance outside of the owner’s regular maintenance practices;  long-term O&amp;M requirements are undefined; and/or high annual O&amp;M cost &gt; 1% of project (high);</v>
      </c>
      <c r="BQ195">
        <f>_xlfn.XLOOKUP(FMP_Ranking[[#This Row],[FMP ID]],RawData[FMP_ID],RawData[Score 11])</f>
        <v>4</v>
      </c>
      <c r="BR195" s="250" t="str">
        <f>_xlfn.XLOOKUP(FMP_Ranking[[#This Row],[FMP ID]],RawData[FMP_ID],RawData[Administrative, Regulatory and Other Obstacle Ranking])</f>
        <v>Project has few administrative, regulatory and implementation limitations / requirements</v>
      </c>
      <c r="BS195" s="252">
        <f>_xlfn.XLOOKUP(FMP_Ranking[[#This Row],[FMP ID]],RawData[FMP_ID],RawData[Score 12])</f>
        <v>10</v>
      </c>
      <c r="BT195" t="str">
        <f>_xlfn.XLOOKUP(FMP_Ranking[[#This Row],[FMP ID]],RawData[FMP_ID],RawData[Environmental Benefit Ranking])</f>
        <v>Project does not provide any environmental benefits</v>
      </c>
      <c r="BU195">
        <f>_xlfn.XLOOKUP(FMP_Ranking[[#This Row],[FMP ID]],RawData[FMP_ID],RawData[Score 13])</f>
        <v>0</v>
      </c>
      <c r="BV195" s="250" t="str">
        <f>_xlfn.XLOOKUP(FMP_Ranking[[#This Row],[FMP ID]],RawData[FMP_ID],RawData[Environmental Impact Ranking])</f>
        <v>Project will have adverse environmental impacts in 1 environmental category</v>
      </c>
      <c r="BW195" s="252">
        <f>_xlfn.XLOOKUP(FMP_Ranking[[#This Row],[FMP ID]],RawData[FMP_ID],RawData[Score 14])</f>
        <v>6</v>
      </c>
      <c r="BX195">
        <f>_xlfn.XLOOKUP(FMP_Ranking[[#This Row],[FMP ID]],RawData[FMP_ID],RawData[Traffic Count for LWC Project])</f>
        <v>0</v>
      </c>
      <c r="BY195" t="str">
        <f>_xlfn.XLOOKUP(FMP_Ranking[[#This Row],[FMP ID]],RawData[FMP_ID],RawData[Mobility Ranking])</f>
        <v>Project provides no change to major, minor, or emergency access routes in the project area.</v>
      </c>
      <c r="BZ195">
        <f>_xlfn.XLOOKUP(FMP_Ranking[[#This Row],[FMP ID]],RawData[FMP_ID],RawData[Score 15])</f>
        <v>0</v>
      </c>
      <c r="CA195" s="250"/>
      <c r="CB195"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195" s="263">
        <f>_xlfn.RANK.EQ(FMP_Ranking[[#This Row],[Weighted Score Based on Normalized Reported Factors]],FMP_Ranking[Weighted Score Based on Normalized Reported Factors],0)</f>
        <v>170</v>
      </c>
      <c r="CD195"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26</v>
      </c>
      <c r="CE195"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2</v>
      </c>
      <c r="CF195">
        <f>_xlfn.RANK.EQ(FMP_Ranking[[#This Row],[Project Details Weighted Score]],FMP_Ranking[Project Details Weighted Score],0)</f>
        <v>161</v>
      </c>
      <c r="CG195" s="262">
        <f>FMP_Ranking[[#This Row],[Project Details Weighted Score]]+FMP_Ranking[[#This Row],[Weighted Score Based on Normalized Reported Factors]]</f>
        <v>2</v>
      </c>
      <c r="CH195" s="245">
        <f>_xlfn.RANK.EQ(FMP_Ranking[[#This Row],[Total Score]],FMP_Ranking[Total Score],0)</f>
        <v>188</v>
      </c>
      <c r="CI195"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195" s="239"/>
      <c r="CK195" s="239"/>
      <c r="CT195"/>
    </row>
    <row r="196" spans="1:98" ht="12" customHeight="1" x14ac:dyDescent="0.25">
      <c r="A196" t="s">
        <v>1120</v>
      </c>
      <c r="B196">
        <f>_xlfn.XLOOKUP(FMP_Ranking[[#This Row],[FMP ID]],RawData[FMP_ID],RawData[RFPG_NUM])</f>
        <v>8</v>
      </c>
      <c r="C196" t="str">
        <f>_xlfn.XLOOKUP(FMP_Ranking[[#This Row],[FMP ID]],RawData[FMP_ID],RawData[FMP_NAME])</f>
        <v>Dutch John Channel Improvements</v>
      </c>
      <c r="D196" t="str">
        <f>_xlfn.XLOOKUP(FMP_Ranking[[#This Row],[FMP ID]],RawData[FMP_ID],RawData[FMP_DESCR])</f>
        <v>Channel improvements and re-configurations at several key locations.</v>
      </c>
      <c r="E196" s="247">
        <f>_xlfn.XLOOKUP(FMP_Ranking[[#This Row],[FMP ID]],RawData[FMP_ID],RawData[FMP_COST])</f>
        <v>39101000</v>
      </c>
      <c r="F196" s="344" t="str">
        <f>_xlfn.XLOOKUP(FMP_Ranking[[#This Row],[FMP ID]],RawData[FMP_ID],RawData[EMER_NEED])</f>
        <v>Yes</v>
      </c>
      <c r="G196" s="252">
        <f>IF(FMP_Ranking[[#This Row],[Emergency Need Raw]]="Yes",10,0)</f>
        <v>10</v>
      </c>
      <c r="H196" s="245">
        <f>_xlfn.XLOOKUP(FMP_Ranking[[#This Row],[FMP ID]],RawData[FMP_ID],RawData[STRUCT_100])</f>
        <v>12</v>
      </c>
      <c r="I196" s="245">
        <f>_xlfn.XLOOKUP(FMP_Ranking[[#This Row],[FMP ID]],RawData[FMP_ID],RawData[RES_STRUCT100])</f>
        <v>12</v>
      </c>
      <c r="J196">
        <f>_xlfn.XLOOKUP(FMP_Ranking[[#This Row],[FMP ID]],RawData[FMP_ID],RawData[POP100])</f>
        <v>36</v>
      </c>
      <c r="K196" s="245">
        <f>_xlfn.XLOOKUP(FMP_Ranking[[#This Row],[FMP ID]],RawData[FMP_ID],RawData[CRITFAC100])</f>
        <v>0</v>
      </c>
      <c r="L196">
        <f>_xlfn.XLOOKUP(FMP_Ranking[[#This Row],[FMP ID]],RawData[FMP_ID],RawData[LWC])</f>
        <v>0</v>
      </c>
      <c r="M196" s="245">
        <f>_xlfn.XLOOKUP(FMP_Ranking[[#This Row],[FMP ID]],RawData[FMP_ID],RawData[ROADCLS])</f>
        <v>1</v>
      </c>
      <c r="N196">
        <f>_xlfn.XLOOKUP(FMP_Ranking[[#This Row],[FMP ID]],RawData[FMP_ID],RawData[ROAD_MILES100])</f>
        <v>2.2000000476837158</v>
      </c>
      <c r="O196" s="245">
        <f>_xlfn.XLOOKUP(FMP_Ranking[[#This Row],[FMP ID]],RawData[FMP_ID],RawData[FARMACRE100])</f>
        <v>2070.889892578125</v>
      </c>
      <c r="P196">
        <f>_xlfn.XLOOKUP(FMP_Ranking[[#This Row],[FMP ID]],RawData[FMP_ID],RawData[REDSTRUCT100])</f>
        <v>0</v>
      </c>
      <c r="Q196" s="245">
        <f>_xlfn.XLOOKUP(FMP_Ranking[[#This Row],[FMP ID]],RawData[FMP_ID],RawData[REMSTRC100])</f>
        <v>0</v>
      </c>
      <c r="R196" s="258">
        <f>IF(FMP_Ranking[[#This Row],[Structures 100 Raw]]=0,0,(IF(FMP_Ranking[[#This Row],[Removed Structures 100 Raw]]&gt;FMP_Ranking[[#This Row],[Structures 100 Raw]],100,FMP_Ranking[[#This Row],[Removed Structures 100 Raw]]/FMP_Ranking[[#This Row],[Structures 100 Raw]]*100)))</f>
        <v>0</v>
      </c>
      <c r="S196" s="245">
        <f>_xlfn.XLOOKUP(FMP_Ranking[[#This Row],[FMP ID]],RawData[FMP_ID],RawData[REMRESSTRC100])</f>
        <v>0</v>
      </c>
      <c r="T196" s="245">
        <f>_xlfn.XLOOKUP(FMP_Ranking[[#This Row],[FMP ID]],RawData[FMP_ID],RawData[REMPOP100])</f>
        <v>0</v>
      </c>
      <c r="U196">
        <f>_xlfn.XLOOKUP(FMP_Ranking[[#This Row],[FMP ID]],RawData[FMP_ID],RawData[REMCRITFAC100])</f>
        <v>0</v>
      </c>
      <c r="V196" s="245">
        <f>_xlfn.XLOOKUP(FMP_Ranking[[#This Row],[FMP ID]],RawData[FMP_ID],RawData[REMLWC100])</f>
        <v>0</v>
      </c>
      <c r="W196" s="245">
        <f>_xlfn.XLOOKUP(FMP_Ranking[[#This Row],[FMP ID]],RawData[FMP_ID],RawData[REMROADCLS])</f>
        <v>0</v>
      </c>
      <c r="X196">
        <f>_xlfn.XLOOKUP(FMP_Ranking[[#This Row],[FMP ID]],RawData[FMP_ID],RawData[REMRDLEN100])</f>
        <v>2</v>
      </c>
      <c r="Y196" s="245">
        <f>_xlfn.XLOOKUP(FMP_Ranking[[#This Row],[FMP ID]],RawData[FMP_ID],RawData[REMFRMACRE100])</f>
        <v>1468.849975585938</v>
      </c>
      <c r="Z196" s="255">
        <f>_xlfn.XLOOKUP(FMP_Ranking[[#This Row],[FMP ID]],RawData[FMP_ID],RawData[COSTSTRUCT])</f>
        <v>0</v>
      </c>
      <c r="AA196">
        <f>_xlfn.XLOOKUP(FMP_Ranking[[#This Row],[FMP ID]],RawData[FMP_ID],RawData[NATURE])</f>
        <v>0</v>
      </c>
      <c r="AB196" s="250">
        <f>_xlfn.XLOOKUP(FMP_Ranking[[#This Row],[FMP ID]],RawData[FMP_ID],RawData[BC_RATIO])</f>
        <v>3.0000000260770321E-3</v>
      </c>
      <c r="AC196">
        <f>IF(FMP_Ranking[[#This Row],[BCA Raw]]&gt;1,1,0)</f>
        <v>0</v>
      </c>
      <c r="AD196" s="250" t="str">
        <f>_xlfn.XLOOKUP(FMP_Ranking[[#This Row],[FMP ID]],RawData[FMP_ID],RawData[WATER_SUP])</f>
        <v>No</v>
      </c>
      <c r="AE196" s="257">
        <f>IF(FMP_Ranking[[#This Row],[Water Supply Raw]]="Yes",1,0)</f>
        <v>0</v>
      </c>
      <c r="AF196">
        <f>_xlfn.XLOOKUP(FMP_Ranking[[#This Row],[FMP ID]],RawData[FMP_ID],RawData[Average Flood Depth (100yr)])</f>
        <v>0</v>
      </c>
      <c r="AG196" s="346" t="str">
        <f>_xlfn.XLOOKUP(FMP_Ranking[[#This Row],[FMP ID]],RawData[FMP_ID],RawData[PREPROJLOS])</f>
        <v xml:space="preserve"> 2-year</v>
      </c>
      <c r="AH196">
        <f>_xlfn.XLOOKUP(FMP_Ranking[[#This Row],[FMP ID]],RawData[FMP_ID],RawData[Score 1])</f>
        <v>0</v>
      </c>
      <c r="AI196" s="250">
        <f>_xlfn.XLOOKUP(FMP_Ranking[[#This Row],[FMP ID]],RawData[FMP_ID],RawData[Community Population Served])</f>
        <v>0</v>
      </c>
      <c r="AJ196">
        <f>_xlfn.XLOOKUP(FMP_Ranking[[#This Row],[FMP ID]],RawData[FMP_ID],RawData[Flood Plain Population])</f>
        <v>0</v>
      </c>
      <c r="AK196" s="346">
        <f>_xlfn.XLOOKUP(FMP_Ranking[[#This Row],[FMP ID]],RawData[FMP_ID],RawData[Severity Ranking: Community Need (% Population)])</f>
        <v>0</v>
      </c>
      <c r="AL196" s="252">
        <f>_xlfn.XLOOKUP(FMP_Ranking[[#This Row],[FMP ID]],RawData[FMP_ID],RawData[Score 2])</f>
        <v>0</v>
      </c>
      <c r="AM196">
        <f>_xlfn.XLOOKUP(FMP_Ranking[[#This Row],[FMP ID]],RawData[FMP_ID],RawData['# of Structures Removed from 1% Annual Chance FP])</f>
        <v>0</v>
      </c>
      <c r="AN196">
        <f>_xlfn.XLOOKUP(FMP_Ranking[[#This Row],[FMP ID]],RawData[FMP_ID],RawData[Flood Risk Reduction])</f>
        <v>0</v>
      </c>
      <c r="AO196">
        <f>_xlfn.XLOOKUP(FMP_Ranking[[#This Row],[FMP ID]],RawData[FMP_ID],RawData[[Score 3 ]])</f>
        <v>0</v>
      </c>
      <c r="AP196" s="250">
        <f>_xlfn.XLOOKUP(FMP_Ranking[[#This Row],[FMP ID]],RawData[FMP_ID],RawData['# of Structures with Reduced 1% Annual Chance Flood Risk])</f>
        <v>0</v>
      </c>
      <c r="AQ196">
        <f>_xlfn.XLOOKUP(FMP_Ranking[[#This Row],[FMP ID]],RawData[FMP_ID],RawData[Pre-Project Damage $])</f>
        <v>0</v>
      </c>
      <c r="AR196">
        <f>_xlfn.XLOOKUP(FMP_Ranking[[#This Row],[FMP ID]],RawData[FMP_ID],RawData[Post-Project Damage $])</f>
        <v>0</v>
      </c>
      <c r="AS196">
        <f>_xlfn.XLOOKUP(FMP_Ranking[[#This Row],[FMP ID]],RawData[FMP_ID],RawData[Flood Damage Reduction])</f>
        <v>0</v>
      </c>
      <c r="AT196" s="252">
        <f>_xlfn.XLOOKUP(FMP_Ranking[[#This Row],[FMP ID]],RawData[FMP_ID],RawData[Score 4])</f>
        <v>0</v>
      </c>
      <c r="AU196">
        <f>_xlfn.XLOOKUP(FMP_Ranking[[#This Row],[FMP ID]],RawData[FMP_ID],RawData['# of Critical Faciliites Removed from 1% Annual Chance FP])</f>
        <v>0</v>
      </c>
      <c r="AV196">
        <f>_xlfn.XLOOKUP(FMP_Ranking[[#This Row],[FMP ID]],RawData[FMP_ID],RawData[Reduction in Critical Facilities Flood Risk])</f>
        <v>0</v>
      </c>
      <c r="AW196">
        <f>_xlfn.XLOOKUP(FMP_Ranking[[#This Row],[FMP ID]],RawData[FMP_ID],RawData[Score 5])</f>
        <v>0</v>
      </c>
      <c r="AX196" s="250">
        <f>_xlfn.XLOOKUP(FMP_Ranking[[#This Row],[FMP ID]],RawData[FMP_ID],RawData[Adjusted Injurt Risk (%)])</f>
        <v>0</v>
      </c>
      <c r="AY196">
        <f>_xlfn.XLOOKUP(FMP_Ranking[[#This Row],[FMP ID]],RawData[FMP_ID],RawData[Life and Safety Ranking (Injury/Loss of Life)2])</f>
        <v>0</v>
      </c>
      <c r="AZ196" s="252">
        <f>_xlfn.XLOOKUP(FMP_Ranking[[#This Row],[FMP ID]],RawData[FMP_ID],RawData[Score 6])</f>
        <v>0</v>
      </c>
      <c r="BA196">
        <f>_xlfn.XLOOKUP(FMP_Ranking[[#This Row],[FMP ID]],RawData[FMP_ID],RawData[Water Supply Benefit in Acre-Feet])</f>
        <v>0</v>
      </c>
      <c r="BB196">
        <f>_xlfn.XLOOKUP(FMP_Ranking[[#This Row],[FMP ID]],RawData[FMP_ID],RawData[SourceID])</f>
        <v>0</v>
      </c>
      <c r="BC196">
        <f>_xlfn.XLOOKUP(FMP_Ranking[[#This Row],[FMP ID]],RawData[FMP_ID],RawData[WMS_ID])</f>
        <v>0</v>
      </c>
      <c r="BD196">
        <f>_xlfn.XLOOKUP(FMP_Ranking[[#This Row],[FMP ID]],RawData[FMP_ID],RawData[Water Supply Yield Ranking])</f>
        <v>0</v>
      </c>
      <c r="BE196">
        <f>_xlfn.XLOOKUP(FMP_Ranking[[#This Row],[FMP ID]],RawData[FMP_ID],RawData[Score 7])</f>
        <v>0</v>
      </c>
      <c r="BF196" s="250">
        <f>_xlfn.XLOOKUP(FMP_Ranking[[#This Row],[FMP ID]],RawData[FMP_ID],RawData[SVI])</f>
        <v>0.27000001072883612</v>
      </c>
      <c r="BG196">
        <f>_xlfn.XLOOKUP(FMP_Ranking[[#This Row],[FMP ID]],RawData[FMP_ID],RawData[Social Vulnerability Ranking])</f>
        <v>0</v>
      </c>
      <c r="BH196" s="252">
        <f>_xlfn.XLOOKUP(FMP_Ranking[[#This Row],[FMP ID]],RawData[FMP_ID],RawData[Score 8])</f>
        <v>0</v>
      </c>
      <c r="BI196">
        <f>_xlfn.XLOOKUP(FMP_Ranking[[#This Row],[FMP ID]],RawData[FMP_ID],RawData[% Nature Based Solution by Cost])</f>
        <v>0</v>
      </c>
      <c r="BJ196">
        <f>_xlfn.XLOOKUP(FMP_Ranking[[#This Row],[FMP ID]],RawData[FMP_ID],RawData[Nature-Based Solutions Ranking])</f>
        <v>0</v>
      </c>
      <c r="BK196">
        <f>_xlfn.XLOOKUP(FMP_Ranking[[#This Row],[FMP ID]],RawData[FMP_ID],RawData[Score 9])</f>
        <v>0</v>
      </c>
      <c r="BL196" s="250">
        <f>_xlfn.XLOOKUP(FMP_Ranking[[#This Row],[FMP ID]],RawData[FMP_ID],RawData[Multiple Benefits Description])</f>
        <v>0</v>
      </c>
      <c r="BM196">
        <f>_xlfn.XLOOKUP(FMP_Ranking[[#This Row],[FMP ID]],RawData[FMP_ID],RawData[Multiple Benefit Ranking])</f>
        <v>0</v>
      </c>
      <c r="BN196" s="252">
        <f>_xlfn.XLOOKUP(FMP_Ranking[[#This Row],[FMP ID]],RawData[FMP_ID],RawData[Score 10])</f>
        <v>0</v>
      </c>
      <c r="BO196">
        <f>_xlfn.XLOOKUP(FMP_Ranking[[#This Row],[FMP ID]],RawData[FMP_ID],RawData[O&amp;M Cost (Annual)])</f>
        <v>0</v>
      </c>
      <c r="BP196">
        <f>_xlfn.XLOOKUP(FMP_Ranking[[#This Row],[FMP ID]],RawData[FMP_ID],RawData[Operations and Maintenance Ranking])</f>
        <v>0</v>
      </c>
      <c r="BQ196">
        <f>_xlfn.XLOOKUP(FMP_Ranking[[#This Row],[FMP ID]],RawData[FMP_ID],RawData[Score 11])</f>
        <v>0</v>
      </c>
      <c r="BR196" s="250">
        <f>_xlfn.XLOOKUP(FMP_Ranking[[#This Row],[FMP ID]],RawData[FMP_ID],RawData[Administrative, Regulatory and Other Obstacle Ranking])</f>
        <v>0</v>
      </c>
      <c r="BS196" s="252">
        <f>_xlfn.XLOOKUP(FMP_Ranking[[#This Row],[FMP ID]],RawData[FMP_ID],RawData[Score 12])</f>
        <v>0</v>
      </c>
      <c r="BT196">
        <f>_xlfn.XLOOKUP(FMP_Ranking[[#This Row],[FMP ID]],RawData[FMP_ID],RawData[Environmental Benefit Ranking])</f>
        <v>0</v>
      </c>
      <c r="BU196">
        <f>_xlfn.XLOOKUP(FMP_Ranking[[#This Row],[FMP ID]],RawData[FMP_ID],RawData[Score 13])</f>
        <v>0</v>
      </c>
      <c r="BV196" s="250">
        <f>_xlfn.XLOOKUP(FMP_Ranking[[#This Row],[FMP ID]],RawData[FMP_ID],RawData[Environmental Impact Ranking])</f>
        <v>0</v>
      </c>
      <c r="BW196" s="252">
        <f>_xlfn.XLOOKUP(FMP_Ranking[[#This Row],[FMP ID]],RawData[FMP_ID],RawData[Score 14])</f>
        <v>0</v>
      </c>
      <c r="BX196">
        <f>_xlfn.XLOOKUP(FMP_Ranking[[#This Row],[FMP ID]],RawData[FMP_ID],RawData[Traffic Count for LWC Project])</f>
        <v>0</v>
      </c>
      <c r="BY196">
        <f>_xlfn.XLOOKUP(FMP_Ranking[[#This Row],[FMP ID]],RawData[FMP_ID],RawData[Mobility Ranking])</f>
        <v>0</v>
      </c>
      <c r="BZ196">
        <f>_xlfn.XLOOKUP(FMP_Ranking[[#This Row],[FMP ID]],RawData[FMP_ID],RawData[Score 15])</f>
        <v>0</v>
      </c>
      <c r="CA196" s="250"/>
      <c r="CB196"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1.1343056438047663</v>
      </c>
      <c r="CC196" s="263">
        <f>_xlfn.RANK.EQ(FMP_Ranking[[#This Row],[Weighted Score Based on Normalized Reported Factors]],FMP_Ranking[Weighted Score Based on Normalized Reported Factors],0)</f>
        <v>109</v>
      </c>
      <c r="CD196"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96"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96">
        <f>_xlfn.RANK.EQ(FMP_Ranking[[#This Row],[Project Details Weighted Score]],FMP_Ranking[Project Details Weighted Score],0)</f>
        <v>164</v>
      </c>
      <c r="CG196" s="262">
        <f>FMP_Ranking[[#This Row],[Project Details Weighted Score]]+FMP_Ranking[[#This Row],[Weighted Score Based on Normalized Reported Factors]]</f>
        <v>1.1343056438047663</v>
      </c>
      <c r="CH196" s="245">
        <f>_xlfn.RANK.EQ(FMP_Ranking[[#This Row],[Total Score]],FMP_Ranking[Total Score],0)</f>
        <v>190</v>
      </c>
      <c r="CI196"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1.1343056438047663</v>
      </c>
      <c r="CJ196" s="239"/>
      <c r="CK196" s="239"/>
      <c r="CT196"/>
    </row>
    <row r="197" spans="1:98" ht="12" customHeight="1" x14ac:dyDescent="0.25">
      <c r="A197" t="s">
        <v>1168</v>
      </c>
      <c r="B197">
        <f>_xlfn.XLOOKUP(FMP_Ranking[[#This Row],[FMP ID]],RawData[FMP_ID],RawData[RFPG_NUM])</f>
        <v>8</v>
      </c>
      <c r="C197" t="str">
        <f>_xlfn.XLOOKUP(FMP_Ranking[[#This Row],[FMP ID]],RawData[FMP_ID],RawData[FMP_NAME])</f>
        <v>Long Point Creek Channel Improvements</v>
      </c>
      <c r="D197" t="str">
        <f>_xlfn.XLOOKUP(FMP_Ranking[[#This Row],[FMP ID]],RawData[FMP_ID],RawData[FMP_DESCR])</f>
        <v>Channel improvements and re-configurations at several key locations.</v>
      </c>
      <c r="E197" s="247">
        <f>_xlfn.XLOOKUP(FMP_Ranking[[#This Row],[FMP ID]],RawData[FMP_ID],RawData[FMP_COST])</f>
        <v>8760000</v>
      </c>
      <c r="F197" s="344" t="str">
        <f>_xlfn.XLOOKUP(FMP_Ranking[[#This Row],[FMP ID]],RawData[FMP_ID],RawData[EMER_NEED])</f>
        <v>Yes</v>
      </c>
      <c r="G197" s="252">
        <f>IF(FMP_Ranking[[#This Row],[Emergency Need Raw]]="Yes",10,0)</f>
        <v>10</v>
      </c>
      <c r="H197" s="245">
        <f>_xlfn.XLOOKUP(FMP_Ranking[[#This Row],[FMP ID]],RawData[FMP_ID],RawData[STRUCT_100])</f>
        <v>39</v>
      </c>
      <c r="I197" s="245">
        <f>_xlfn.XLOOKUP(FMP_Ranking[[#This Row],[FMP ID]],RawData[FMP_ID],RawData[RES_STRUCT100])</f>
        <v>36</v>
      </c>
      <c r="J197">
        <f>_xlfn.XLOOKUP(FMP_Ranking[[#This Row],[FMP ID]],RawData[FMP_ID],RawData[POP100])</f>
        <v>88</v>
      </c>
      <c r="K197" s="245">
        <f>_xlfn.XLOOKUP(FMP_Ranking[[#This Row],[FMP ID]],RawData[FMP_ID],RawData[CRITFAC100])</f>
        <v>0</v>
      </c>
      <c r="L197">
        <f>_xlfn.XLOOKUP(FMP_Ranking[[#This Row],[FMP ID]],RawData[FMP_ID],RawData[LWC])</f>
        <v>0</v>
      </c>
      <c r="M197" s="245">
        <f>_xlfn.XLOOKUP(FMP_Ranking[[#This Row],[FMP ID]],RawData[FMP_ID],RawData[ROADCLS])</f>
        <v>30</v>
      </c>
      <c r="N197">
        <f>_xlfn.XLOOKUP(FMP_Ranking[[#This Row],[FMP ID]],RawData[FMP_ID],RawData[ROAD_MILES100])</f>
        <v>2.369999885559082</v>
      </c>
      <c r="O197" s="245">
        <f>_xlfn.XLOOKUP(FMP_Ranking[[#This Row],[FMP ID]],RawData[FMP_ID],RawData[FARMACRE100])</f>
        <v>49.715400695800781</v>
      </c>
      <c r="P197">
        <f>_xlfn.XLOOKUP(FMP_Ranking[[#This Row],[FMP ID]],RawData[FMP_ID],RawData[REDSTRUCT100])</f>
        <v>3</v>
      </c>
      <c r="Q197" s="245">
        <f>_xlfn.XLOOKUP(FMP_Ranking[[#This Row],[FMP ID]],RawData[FMP_ID],RawData[REMSTRC100])</f>
        <v>4</v>
      </c>
      <c r="R197" s="258">
        <f>IF(FMP_Ranking[[#This Row],[Structures 100 Raw]]=0,0,(IF(FMP_Ranking[[#This Row],[Removed Structures 100 Raw]]&gt;FMP_Ranking[[#This Row],[Structures 100 Raw]],100,FMP_Ranking[[#This Row],[Removed Structures 100 Raw]]/FMP_Ranking[[#This Row],[Structures 100 Raw]]*100)))</f>
        <v>10.256410256410255</v>
      </c>
      <c r="S197" s="245">
        <f>_xlfn.XLOOKUP(FMP_Ranking[[#This Row],[FMP ID]],RawData[FMP_ID],RawData[REMRESSTRC100])</f>
        <v>4</v>
      </c>
      <c r="T197" s="245">
        <f>_xlfn.XLOOKUP(FMP_Ranking[[#This Row],[FMP ID]],RawData[FMP_ID],RawData[REMPOP100])</f>
        <v>14</v>
      </c>
      <c r="U197">
        <f>_xlfn.XLOOKUP(FMP_Ranking[[#This Row],[FMP ID]],RawData[FMP_ID],RawData[REMCRITFAC100])</f>
        <v>0</v>
      </c>
      <c r="V197" s="245">
        <f>_xlfn.XLOOKUP(FMP_Ranking[[#This Row],[FMP ID]],RawData[FMP_ID],RawData[REMLWC100])</f>
        <v>0</v>
      </c>
      <c r="W197" s="245">
        <f>_xlfn.XLOOKUP(FMP_Ranking[[#This Row],[FMP ID]],RawData[FMP_ID],RawData[REMROADCLS])</f>
        <v>16</v>
      </c>
      <c r="X197">
        <f>_xlfn.XLOOKUP(FMP_Ranking[[#This Row],[FMP ID]],RawData[FMP_ID],RawData[REMRDLEN100])</f>
        <v>1</v>
      </c>
      <c r="Y197" s="245">
        <f>_xlfn.XLOOKUP(FMP_Ranking[[#This Row],[FMP ID]],RawData[FMP_ID],RawData[REMFRMACRE100])</f>
        <v>4.4769601821899414</v>
      </c>
      <c r="Z197" s="255">
        <f>_xlfn.XLOOKUP(FMP_Ranking[[#This Row],[FMP ID]],RawData[FMP_ID],RawData[COSTSTRUCT])</f>
        <v>2190000</v>
      </c>
      <c r="AA197">
        <f>_xlfn.XLOOKUP(FMP_Ranking[[#This Row],[FMP ID]],RawData[FMP_ID],RawData[NATURE])</f>
        <v>0</v>
      </c>
      <c r="AB197" s="250">
        <f>_xlfn.XLOOKUP(FMP_Ranking[[#This Row],[FMP ID]],RawData[FMP_ID],RawData[BC_RATIO])</f>
        <v>0</v>
      </c>
      <c r="AC197">
        <f>IF(FMP_Ranking[[#This Row],[BCA Raw]]&gt;1,1,0)</f>
        <v>0</v>
      </c>
      <c r="AD197" s="250" t="str">
        <f>_xlfn.XLOOKUP(FMP_Ranking[[#This Row],[FMP ID]],RawData[FMP_ID],RawData[WATER_SUP])</f>
        <v>No</v>
      </c>
      <c r="AE197" s="257">
        <f>IF(FMP_Ranking[[#This Row],[Water Supply Raw]]="Yes",1,0)</f>
        <v>0</v>
      </c>
      <c r="AF197">
        <f>_xlfn.XLOOKUP(FMP_Ranking[[#This Row],[FMP ID]],RawData[FMP_ID],RawData[Average Flood Depth (100yr)])</f>
        <v>0</v>
      </c>
      <c r="AG197" s="346" t="str">
        <f>_xlfn.XLOOKUP(FMP_Ranking[[#This Row],[FMP ID]],RawData[FMP_ID],RawData[PREPROJLOS])</f>
        <v xml:space="preserve"> 2-year</v>
      </c>
      <c r="AH197">
        <f>_xlfn.XLOOKUP(FMP_Ranking[[#This Row],[FMP ID]],RawData[FMP_ID],RawData[Score 1])</f>
        <v>0</v>
      </c>
      <c r="AI197" s="250">
        <f>_xlfn.XLOOKUP(FMP_Ranking[[#This Row],[FMP ID]],RawData[FMP_ID],RawData[Community Population Served])</f>
        <v>0</v>
      </c>
      <c r="AJ197">
        <f>_xlfn.XLOOKUP(FMP_Ranking[[#This Row],[FMP ID]],RawData[FMP_ID],RawData[Flood Plain Population])</f>
        <v>0</v>
      </c>
      <c r="AK197" s="346">
        <f>_xlfn.XLOOKUP(FMP_Ranking[[#This Row],[FMP ID]],RawData[FMP_ID],RawData[Severity Ranking: Community Need (% Population)])</f>
        <v>0</v>
      </c>
      <c r="AL197" s="252">
        <f>_xlfn.XLOOKUP(FMP_Ranking[[#This Row],[FMP ID]],RawData[FMP_ID],RawData[Score 2])</f>
        <v>0</v>
      </c>
      <c r="AM197">
        <f>_xlfn.XLOOKUP(FMP_Ranking[[#This Row],[FMP ID]],RawData[FMP_ID],RawData['# of Structures Removed from 1% Annual Chance FP])</f>
        <v>0</v>
      </c>
      <c r="AN197">
        <f>_xlfn.XLOOKUP(FMP_Ranking[[#This Row],[FMP ID]],RawData[FMP_ID],RawData[Flood Risk Reduction])</f>
        <v>0</v>
      </c>
      <c r="AO197">
        <f>_xlfn.XLOOKUP(FMP_Ranking[[#This Row],[FMP ID]],RawData[FMP_ID],RawData[[Score 3 ]])</f>
        <v>0</v>
      </c>
      <c r="AP197" s="250">
        <f>_xlfn.XLOOKUP(FMP_Ranking[[#This Row],[FMP ID]],RawData[FMP_ID],RawData['# of Structures with Reduced 1% Annual Chance Flood Risk])</f>
        <v>0</v>
      </c>
      <c r="AQ197">
        <f>_xlfn.XLOOKUP(FMP_Ranking[[#This Row],[FMP ID]],RawData[FMP_ID],RawData[Pre-Project Damage $])</f>
        <v>0</v>
      </c>
      <c r="AR197">
        <f>_xlfn.XLOOKUP(FMP_Ranking[[#This Row],[FMP ID]],RawData[FMP_ID],RawData[Post-Project Damage $])</f>
        <v>0</v>
      </c>
      <c r="AS197">
        <f>_xlfn.XLOOKUP(FMP_Ranking[[#This Row],[FMP ID]],RawData[FMP_ID],RawData[Flood Damage Reduction])</f>
        <v>0</v>
      </c>
      <c r="AT197" s="252">
        <f>_xlfn.XLOOKUP(FMP_Ranking[[#This Row],[FMP ID]],RawData[FMP_ID],RawData[Score 4])</f>
        <v>0</v>
      </c>
      <c r="AU197">
        <f>_xlfn.XLOOKUP(FMP_Ranking[[#This Row],[FMP ID]],RawData[FMP_ID],RawData['# of Critical Faciliites Removed from 1% Annual Chance FP])</f>
        <v>0</v>
      </c>
      <c r="AV197">
        <f>_xlfn.XLOOKUP(FMP_Ranking[[#This Row],[FMP ID]],RawData[FMP_ID],RawData[Reduction in Critical Facilities Flood Risk])</f>
        <v>0</v>
      </c>
      <c r="AW197">
        <f>_xlfn.XLOOKUP(FMP_Ranking[[#This Row],[FMP ID]],RawData[FMP_ID],RawData[Score 5])</f>
        <v>0</v>
      </c>
      <c r="AX197" s="250">
        <f>_xlfn.XLOOKUP(FMP_Ranking[[#This Row],[FMP ID]],RawData[FMP_ID],RawData[Adjusted Injurt Risk (%)])</f>
        <v>0</v>
      </c>
      <c r="AY197">
        <f>_xlfn.XLOOKUP(FMP_Ranking[[#This Row],[FMP ID]],RawData[FMP_ID],RawData[Life and Safety Ranking (Injury/Loss of Life)2])</f>
        <v>0</v>
      </c>
      <c r="AZ197" s="252">
        <f>_xlfn.XLOOKUP(FMP_Ranking[[#This Row],[FMP ID]],RawData[FMP_ID],RawData[Score 6])</f>
        <v>0</v>
      </c>
      <c r="BA197">
        <f>_xlfn.XLOOKUP(FMP_Ranking[[#This Row],[FMP ID]],RawData[FMP_ID],RawData[Water Supply Benefit in Acre-Feet])</f>
        <v>0</v>
      </c>
      <c r="BB197">
        <f>_xlfn.XLOOKUP(FMP_Ranking[[#This Row],[FMP ID]],RawData[FMP_ID],RawData[SourceID])</f>
        <v>0</v>
      </c>
      <c r="BC197">
        <f>_xlfn.XLOOKUP(FMP_Ranking[[#This Row],[FMP ID]],RawData[FMP_ID],RawData[WMS_ID])</f>
        <v>0</v>
      </c>
      <c r="BD197">
        <f>_xlfn.XLOOKUP(FMP_Ranking[[#This Row],[FMP ID]],RawData[FMP_ID],RawData[Water Supply Yield Ranking])</f>
        <v>0</v>
      </c>
      <c r="BE197">
        <f>_xlfn.XLOOKUP(FMP_Ranking[[#This Row],[FMP ID]],RawData[FMP_ID],RawData[Score 7])</f>
        <v>0</v>
      </c>
      <c r="BF197" s="250">
        <f>_xlfn.XLOOKUP(FMP_Ranking[[#This Row],[FMP ID]],RawData[FMP_ID],RawData[SVI])</f>
        <v>0.31000000238418579</v>
      </c>
      <c r="BG197">
        <f>_xlfn.XLOOKUP(FMP_Ranking[[#This Row],[FMP ID]],RawData[FMP_ID],RawData[Social Vulnerability Ranking])</f>
        <v>0</v>
      </c>
      <c r="BH197" s="252">
        <f>_xlfn.XLOOKUP(FMP_Ranking[[#This Row],[FMP ID]],RawData[FMP_ID],RawData[Score 8])</f>
        <v>0</v>
      </c>
      <c r="BI197">
        <f>_xlfn.XLOOKUP(FMP_Ranking[[#This Row],[FMP ID]],RawData[FMP_ID],RawData[% Nature Based Solution by Cost])</f>
        <v>0</v>
      </c>
      <c r="BJ197">
        <f>_xlfn.XLOOKUP(FMP_Ranking[[#This Row],[FMP ID]],RawData[FMP_ID],RawData[Nature-Based Solutions Ranking])</f>
        <v>0</v>
      </c>
      <c r="BK197">
        <f>_xlfn.XLOOKUP(FMP_Ranking[[#This Row],[FMP ID]],RawData[FMP_ID],RawData[Score 9])</f>
        <v>0</v>
      </c>
      <c r="BL197" s="250">
        <f>_xlfn.XLOOKUP(FMP_Ranking[[#This Row],[FMP ID]],RawData[FMP_ID],RawData[Multiple Benefits Description])</f>
        <v>0</v>
      </c>
      <c r="BM197">
        <f>_xlfn.XLOOKUP(FMP_Ranking[[#This Row],[FMP ID]],RawData[FMP_ID],RawData[Multiple Benefit Ranking])</f>
        <v>0</v>
      </c>
      <c r="BN197" s="252">
        <f>_xlfn.XLOOKUP(FMP_Ranking[[#This Row],[FMP ID]],RawData[FMP_ID],RawData[Score 10])</f>
        <v>0</v>
      </c>
      <c r="BO197">
        <f>_xlfn.XLOOKUP(FMP_Ranking[[#This Row],[FMP ID]],RawData[FMP_ID],RawData[O&amp;M Cost (Annual)])</f>
        <v>0</v>
      </c>
      <c r="BP197">
        <f>_xlfn.XLOOKUP(FMP_Ranking[[#This Row],[FMP ID]],RawData[FMP_ID],RawData[Operations and Maintenance Ranking])</f>
        <v>0</v>
      </c>
      <c r="BQ197">
        <f>_xlfn.XLOOKUP(FMP_Ranking[[#This Row],[FMP ID]],RawData[FMP_ID],RawData[Score 11])</f>
        <v>0</v>
      </c>
      <c r="BR197" s="250">
        <f>_xlfn.XLOOKUP(FMP_Ranking[[#This Row],[FMP ID]],RawData[FMP_ID],RawData[Administrative, Regulatory and Other Obstacle Ranking])</f>
        <v>0</v>
      </c>
      <c r="BS197" s="252">
        <f>_xlfn.XLOOKUP(FMP_Ranking[[#This Row],[FMP ID]],RawData[FMP_ID],RawData[Score 12])</f>
        <v>0</v>
      </c>
      <c r="BT197">
        <f>_xlfn.XLOOKUP(FMP_Ranking[[#This Row],[FMP ID]],RawData[FMP_ID],RawData[Environmental Benefit Ranking])</f>
        <v>0</v>
      </c>
      <c r="BU197">
        <f>_xlfn.XLOOKUP(FMP_Ranking[[#This Row],[FMP ID]],RawData[FMP_ID],RawData[Score 13])</f>
        <v>0</v>
      </c>
      <c r="BV197" s="250">
        <f>_xlfn.XLOOKUP(FMP_Ranking[[#This Row],[FMP ID]],RawData[FMP_ID],RawData[Environmental Impact Ranking])</f>
        <v>0</v>
      </c>
      <c r="BW197" s="252">
        <f>_xlfn.XLOOKUP(FMP_Ranking[[#This Row],[FMP ID]],RawData[FMP_ID],RawData[Score 14])</f>
        <v>0</v>
      </c>
      <c r="BX197">
        <f>_xlfn.XLOOKUP(FMP_Ranking[[#This Row],[FMP ID]],RawData[FMP_ID],RawData[Traffic Count for LWC Project])</f>
        <v>0</v>
      </c>
      <c r="BY197">
        <f>_xlfn.XLOOKUP(FMP_Ranking[[#This Row],[FMP ID]],RawData[FMP_ID],RawData[Mobility Ranking])</f>
        <v>0</v>
      </c>
      <c r="BZ197">
        <f>_xlfn.XLOOKUP(FMP_Ranking[[#This Row],[FMP ID]],RawData[FMP_ID],RawData[Score 15])</f>
        <v>0</v>
      </c>
      <c r="CA197" s="250"/>
      <c r="CB197"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1.0328748412902695</v>
      </c>
      <c r="CC197" s="263">
        <f>_xlfn.RANK.EQ(FMP_Ranking[[#This Row],[Weighted Score Based on Normalized Reported Factors]],FMP_Ranking[Weighted Score Based on Normalized Reported Factors],0)</f>
        <v>126</v>
      </c>
      <c r="CD19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97"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97">
        <f>_xlfn.RANK.EQ(FMP_Ranking[[#This Row],[Project Details Weighted Score]],FMP_Ranking[Project Details Weighted Score],0)</f>
        <v>164</v>
      </c>
      <c r="CG197" s="262">
        <f>FMP_Ranking[[#This Row],[Project Details Weighted Score]]+FMP_Ranking[[#This Row],[Weighted Score Based on Normalized Reported Factors]]</f>
        <v>1.0328748412902695</v>
      </c>
      <c r="CH197" s="245">
        <f>_xlfn.RANK.EQ(FMP_Ranking[[#This Row],[Total Score]],FMP_Ranking[Total Score],0)</f>
        <v>191</v>
      </c>
      <c r="CI19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1.0328748412902695</v>
      </c>
      <c r="CJ197" s="239"/>
      <c r="CK197" s="239"/>
      <c r="CT197"/>
    </row>
    <row r="198" spans="1:98" ht="12" customHeight="1" x14ac:dyDescent="0.25">
      <c r="A198" t="s">
        <v>766</v>
      </c>
      <c r="B198">
        <f>_xlfn.XLOOKUP(FMP_Ranking[[#This Row],[FMP ID]],RawData[FMP_ID],RawData[RFPG_NUM])</f>
        <v>2</v>
      </c>
      <c r="C198" t="str">
        <f>_xlfn.XLOOKUP(FMP_Ranking[[#This Row],[FMP ID]],RawData[FMP_ID],RawData[FMP_NAME])</f>
        <v>Wagner Channel/Overbank Clearing</v>
      </c>
      <c r="D198" t="str">
        <f>_xlfn.XLOOKUP(FMP_Ranking[[#This Row],[FMP ID]],RawData[FMP_ID],RawData[FMP_DESCR])</f>
        <v xml:space="preserve">Removal of all trees and brush within proposed corridor along Wagner Creek </v>
      </c>
      <c r="E198" s="247">
        <f>_xlfn.XLOOKUP(FMP_Ranking[[#This Row],[FMP ID]],RawData[FMP_ID],RawData[FMP_COST])</f>
        <v>978000</v>
      </c>
      <c r="F198" s="344" t="str">
        <f>_xlfn.XLOOKUP(FMP_Ranking[[#This Row],[FMP ID]],RawData[FMP_ID],RawData[EMER_NEED])</f>
        <v>No</v>
      </c>
      <c r="G198" s="252">
        <f>IF(FMP_Ranking[[#This Row],[Emergency Need Raw]]="Yes",10,0)</f>
        <v>0</v>
      </c>
      <c r="H198" s="245">
        <f>_xlfn.XLOOKUP(FMP_Ranking[[#This Row],[FMP ID]],RawData[FMP_ID],RawData[STRUCT_100])</f>
        <v>659</v>
      </c>
      <c r="I198" s="245">
        <f>_xlfn.XLOOKUP(FMP_Ranking[[#This Row],[FMP ID]],RawData[FMP_ID],RawData[RES_STRUCT100])</f>
        <v>498</v>
      </c>
      <c r="J198">
        <f>_xlfn.XLOOKUP(FMP_Ranking[[#This Row],[FMP ID]],RawData[FMP_ID],RawData[POP100])</f>
        <v>2066</v>
      </c>
      <c r="K198" s="245">
        <f>_xlfn.XLOOKUP(FMP_Ranking[[#This Row],[FMP ID]],RawData[FMP_ID],RawData[CRITFAC100])</f>
        <v>2</v>
      </c>
      <c r="L198">
        <f>_xlfn.XLOOKUP(FMP_Ranking[[#This Row],[FMP ID]],RawData[FMP_ID],RawData[LWC])</f>
        <v>6</v>
      </c>
      <c r="M198" s="245">
        <f>_xlfn.XLOOKUP(FMP_Ranking[[#This Row],[FMP ID]],RawData[FMP_ID],RawData[ROADCLS])</f>
        <v>715</v>
      </c>
      <c r="N198">
        <f>_xlfn.XLOOKUP(FMP_Ranking[[#This Row],[FMP ID]],RawData[FMP_ID],RawData[ROAD_MILES100])</f>
        <v>30.631645202636719</v>
      </c>
      <c r="O198" s="245">
        <f>_xlfn.XLOOKUP(FMP_Ranking[[#This Row],[FMP ID]],RawData[FMP_ID],RawData[FARMACRE100])</f>
        <v>33.544147491455078</v>
      </c>
      <c r="P198">
        <f>_xlfn.XLOOKUP(FMP_Ranking[[#This Row],[FMP ID]],RawData[FMP_ID],RawData[REDSTRUCT100])</f>
        <v>0</v>
      </c>
      <c r="Q198" s="245">
        <f>_xlfn.XLOOKUP(FMP_Ranking[[#This Row],[FMP ID]],RawData[FMP_ID],RawData[REMSTRC100])</f>
        <v>44</v>
      </c>
      <c r="R198" s="258">
        <f>IF(FMP_Ranking[[#This Row],[Structures 100 Raw]]=0,0,(IF(FMP_Ranking[[#This Row],[Removed Structures 100 Raw]]&gt;FMP_Ranking[[#This Row],[Structures 100 Raw]],100,FMP_Ranking[[#This Row],[Removed Structures 100 Raw]]/FMP_Ranking[[#This Row],[Structures 100 Raw]]*100)))</f>
        <v>6.6767830045523517</v>
      </c>
      <c r="S198" s="245">
        <f>_xlfn.XLOOKUP(FMP_Ranking[[#This Row],[FMP ID]],RawData[FMP_ID],RawData[REMRESSTRC100])</f>
        <v>26</v>
      </c>
      <c r="T198" s="245">
        <f>_xlfn.XLOOKUP(FMP_Ranking[[#This Row],[FMP ID]],RawData[FMP_ID],RawData[REMPOP100])</f>
        <v>305</v>
      </c>
      <c r="U198">
        <f>_xlfn.XLOOKUP(FMP_Ranking[[#This Row],[FMP ID]],RawData[FMP_ID],RawData[REMCRITFAC100])</f>
        <v>0</v>
      </c>
      <c r="V198" s="245">
        <f>_xlfn.XLOOKUP(FMP_Ranking[[#This Row],[FMP ID]],RawData[FMP_ID],RawData[REMLWC100])</f>
        <v>0</v>
      </c>
      <c r="W198" s="245">
        <f>_xlfn.XLOOKUP(FMP_Ranking[[#This Row],[FMP ID]],RawData[FMP_ID],RawData[REMROADCLS])</f>
        <v>0</v>
      </c>
      <c r="X198">
        <f>_xlfn.XLOOKUP(FMP_Ranking[[#This Row],[FMP ID]],RawData[FMP_ID],RawData[REMRDLEN100])</f>
        <v>2</v>
      </c>
      <c r="Y198" s="245">
        <f>_xlfn.XLOOKUP(FMP_Ranking[[#This Row],[FMP ID]],RawData[FMP_ID],RawData[REMFRMACRE100])</f>
        <v>0</v>
      </c>
      <c r="Z198" s="255">
        <f>_xlfn.XLOOKUP(FMP_Ranking[[#This Row],[FMP ID]],RawData[FMP_ID],RawData[COSTSTRUCT])</f>
        <v>37615</v>
      </c>
      <c r="AA198">
        <f>_xlfn.XLOOKUP(FMP_Ranking[[#This Row],[FMP ID]],RawData[FMP_ID],RawData[NATURE])</f>
        <v>0</v>
      </c>
      <c r="AB198" s="250">
        <f>_xlfn.XLOOKUP(FMP_Ranking[[#This Row],[FMP ID]],RawData[FMP_ID],RawData[BC_RATIO])</f>
        <v>0.57999998331069946</v>
      </c>
      <c r="AC198">
        <f>IF(FMP_Ranking[[#This Row],[BCA Raw]]&gt;1,1,0)</f>
        <v>0</v>
      </c>
      <c r="AD198" s="250" t="str">
        <f>_xlfn.XLOOKUP(FMP_Ranking[[#This Row],[FMP ID]],RawData[FMP_ID],RawData[WATER_SUP])</f>
        <v>No</v>
      </c>
      <c r="AE198" s="257">
        <f>IF(FMP_Ranking[[#This Row],[Water Supply Raw]]="Yes",1,0)</f>
        <v>0</v>
      </c>
      <c r="AF198">
        <f>_xlfn.XLOOKUP(FMP_Ranking[[#This Row],[FMP ID]],RawData[FMP_ID],RawData[Average Flood Depth (100yr)])</f>
        <v>0</v>
      </c>
      <c r="AG198" s="346" t="str">
        <f>_xlfn.XLOOKUP(FMP_Ranking[[#This Row],[FMP ID]],RawData[FMP_ID],RawData[PREPROJLOS])</f>
        <v>10-yr</v>
      </c>
      <c r="AH198">
        <f>_xlfn.XLOOKUP(FMP_Ranking[[#This Row],[FMP ID]],RawData[FMP_ID],RawData[Score 1])</f>
        <v>0</v>
      </c>
      <c r="AI198" s="250">
        <f>_xlfn.XLOOKUP(FMP_Ranking[[#This Row],[FMP ID]],RawData[FMP_ID],RawData[Community Population Served])</f>
        <v>0</v>
      </c>
      <c r="AJ198">
        <f>_xlfn.XLOOKUP(FMP_Ranking[[#This Row],[FMP ID]],RawData[FMP_ID],RawData[Flood Plain Population])</f>
        <v>0</v>
      </c>
      <c r="AK198" s="346">
        <f>_xlfn.XLOOKUP(FMP_Ranking[[#This Row],[FMP ID]],RawData[FMP_ID],RawData[Severity Ranking: Community Need (% Population)])</f>
        <v>0</v>
      </c>
      <c r="AL198" s="252">
        <f>_xlfn.XLOOKUP(FMP_Ranking[[#This Row],[FMP ID]],RawData[FMP_ID],RawData[Score 2])</f>
        <v>0</v>
      </c>
      <c r="AM198">
        <f>_xlfn.XLOOKUP(FMP_Ranking[[#This Row],[FMP ID]],RawData[FMP_ID],RawData['# of Structures Removed from 1% Annual Chance FP])</f>
        <v>0</v>
      </c>
      <c r="AN198">
        <f>_xlfn.XLOOKUP(FMP_Ranking[[#This Row],[FMP ID]],RawData[FMP_ID],RawData[Flood Risk Reduction])</f>
        <v>0</v>
      </c>
      <c r="AO198">
        <f>_xlfn.XLOOKUP(FMP_Ranking[[#This Row],[FMP ID]],RawData[FMP_ID],RawData[[Score 3 ]])</f>
        <v>0</v>
      </c>
      <c r="AP198" s="250">
        <f>_xlfn.XLOOKUP(FMP_Ranking[[#This Row],[FMP ID]],RawData[FMP_ID],RawData['# of Structures with Reduced 1% Annual Chance Flood Risk])</f>
        <v>0</v>
      </c>
      <c r="AQ198">
        <f>_xlfn.XLOOKUP(FMP_Ranking[[#This Row],[FMP ID]],RawData[FMP_ID],RawData[Pre-Project Damage $])</f>
        <v>0</v>
      </c>
      <c r="AR198">
        <f>_xlfn.XLOOKUP(FMP_Ranking[[#This Row],[FMP ID]],RawData[FMP_ID],RawData[Post-Project Damage $])</f>
        <v>0</v>
      </c>
      <c r="AS198">
        <f>_xlfn.XLOOKUP(FMP_Ranking[[#This Row],[FMP ID]],RawData[FMP_ID],RawData[Flood Damage Reduction])</f>
        <v>0</v>
      </c>
      <c r="AT198" s="252">
        <f>_xlfn.XLOOKUP(FMP_Ranking[[#This Row],[FMP ID]],RawData[FMP_ID],RawData[Score 4])</f>
        <v>0</v>
      </c>
      <c r="AU198">
        <f>_xlfn.XLOOKUP(FMP_Ranking[[#This Row],[FMP ID]],RawData[FMP_ID],RawData['# of Critical Faciliites Removed from 1% Annual Chance FP])</f>
        <v>0</v>
      </c>
      <c r="AV198">
        <f>_xlfn.XLOOKUP(FMP_Ranking[[#This Row],[FMP ID]],RawData[FMP_ID],RawData[Reduction in Critical Facilities Flood Risk])</f>
        <v>0</v>
      </c>
      <c r="AW198">
        <f>_xlfn.XLOOKUP(FMP_Ranking[[#This Row],[FMP ID]],RawData[FMP_ID],RawData[Score 5])</f>
        <v>0</v>
      </c>
      <c r="AX198" s="250">
        <f>_xlfn.XLOOKUP(FMP_Ranking[[#This Row],[FMP ID]],RawData[FMP_ID],RawData[Adjusted Injurt Risk (%)])</f>
        <v>0</v>
      </c>
      <c r="AY198">
        <f>_xlfn.XLOOKUP(FMP_Ranking[[#This Row],[FMP ID]],RawData[FMP_ID],RawData[Life and Safety Ranking (Injury/Loss of Life)2])</f>
        <v>0</v>
      </c>
      <c r="AZ198" s="252">
        <f>_xlfn.XLOOKUP(FMP_Ranking[[#This Row],[FMP ID]],RawData[FMP_ID],RawData[Score 6])</f>
        <v>0</v>
      </c>
      <c r="BA198">
        <f>_xlfn.XLOOKUP(FMP_Ranking[[#This Row],[FMP ID]],RawData[FMP_ID],RawData[Water Supply Benefit in Acre-Feet])</f>
        <v>0</v>
      </c>
      <c r="BB198">
        <f>_xlfn.XLOOKUP(FMP_Ranking[[#This Row],[FMP ID]],RawData[FMP_ID],RawData[SourceID])</f>
        <v>0</v>
      </c>
      <c r="BC198">
        <f>_xlfn.XLOOKUP(FMP_Ranking[[#This Row],[FMP ID]],RawData[FMP_ID],RawData[WMS_ID])</f>
        <v>0</v>
      </c>
      <c r="BD198">
        <f>_xlfn.XLOOKUP(FMP_Ranking[[#This Row],[FMP ID]],RawData[FMP_ID],RawData[Water Supply Yield Ranking])</f>
        <v>0</v>
      </c>
      <c r="BE198">
        <f>_xlfn.XLOOKUP(FMP_Ranking[[#This Row],[FMP ID]],RawData[FMP_ID],RawData[Score 7])</f>
        <v>0</v>
      </c>
      <c r="BF198" s="250">
        <f>_xlfn.XLOOKUP(FMP_Ranking[[#This Row],[FMP ID]],RawData[FMP_ID],RawData[SVI])</f>
        <v>0.56148701906204224</v>
      </c>
      <c r="BG198">
        <f>_xlfn.XLOOKUP(FMP_Ranking[[#This Row],[FMP ID]],RawData[FMP_ID],RawData[Social Vulnerability Ranking])</f>
        <v>0</v>
      </c>
      <c r="BH198" s="252">
        <f>_xlfn.XLOOKUP(FMP_Ranking[[#This Row],[FMP ID]],RawData[FMP_ID],RawData[Score 8])</f>
        <v>0</v>
      </c>
      <c r="BI198">
        <f>_xlfn.XLOOKUP(FMP_Ranking[[#This Row],[FMP ID]],RawData[FMP_ID],RawData[% Nature Based Solution by Cost])</f>
        <v>0</v>
      </c>
      <c r="BJ198">
        <f>_xlfn.XLOOKUP(FMP_Ranking[[#This Row],[FMP ID]],RawData[FMP_ID],RawData[Nature-Based Solutions Ranking])</f>
        <v>0</v>
      </c>
      <c r="BK198">
        <f>_xlfn.XLOOKUP(FMP_Ranking[[#This Row],[FMP ID]],RawData[FMP_ID],RawData[Score 9])</f>
        <v>0</v>
      </c>
      <c r="BL198" s="250">
        <f>_xlfn.XLOOKUP(FMP_Ranking[[#This Row],[FMP ID]],RawData[FMP_ID],RawData[Multiple Benefits Description])</f>
        <v>0</v>
      </c>
      <c r="BM198">
        <f>_xlfn.XLOOKUP(FMP_Ranking[[#This Row],[FMP ID]],RawData[FMP_ID],RawData[Multiple Benefit Ranking])</f>
        <v>0</v>
      </c>
      <c r="BN198" s="252">
        <f>_xlfn.XLOOKUP(FMP_Ranking[[#This Row],[FMP ID]],RawData[FMP_ID],RawData[Score 10])</f>
        <v>0</v>
      </c>
      <c r="BO198">
        <f>_xlfn.XLOOKUP(FMP_Ranking[[#This Row],[FMP ID]],RawData[FMP_ID],RawData[O&amp;M Cost (Annual)])</f>
        <v>0</v>
      </c>
      <c r="BP198">
        <f>_xlfn.XLOOKUP(FMP_Ranking[[#This Row],[FMP ID]],RawData[FMP_ID],RawData[Operations and Maintenance Ranking])</f>
        <v>0</v>
      </c>
      <c r="BQ198">
        <f>_xlfn.XLOOKUP(FMP_Ranking[[#This Row],[FMP ID]],RawData[FMP_ID],RawData[Score 11])</f>
        <v>0</v>
      </c>
      <c r="BR198" s="250">
        <f>_xlfn.XLOOKUP(FMP_Ranking[[#This Row],[FMP ID]],RawData[FMP_ID],RawData[Administrative, Regulatory and Other Obstacle Ranking])</f>
        <v>0</v>
      </c>
      <c r="BS198" s="252">
        <f>_xlfn.XLOOKUP(FMP_Ranking[[#This Row],[FMP ID]],RawData[FMP_ID],RawData[Score 12])</f>
        <v>0</v>
      </c>
      <c r="BT198">
        <f>_xlfn.XLOOKUP(FMP_Ranking[[#This Row],[FMP ID]],RawData[FMP_ID],RawData[Environmental Benefit Ranking])</f>
        <v>0</v>
      </c>
      <c r="BU198">
        <f>_xlfn.XLOOKUP(FMP_Ranking[[#This Row],[FMP ID]],RawData[FMP_ID],RawData[Score 13])</f>
        <v>0</v>
      </c>
      <c r="BV198" s="250">
        <f>_xlfn.XLOOKUP(FMP_Ranking[[#This Row],[FMP ID]],RawData[FMP_ID],RawData[Environmental Impact Ranking])</f>
        <v>0</v>
      </c>
      <c r="BW198" s="252">
        <f>_xlfn.XLOOKUP(FMP_Ranking[[#This Row],[FMP ID]],RawData[FMP_ID],RawData[Score 14])</f>
        <v>0</v>
      </c>
      <c r="BX198">
        <f>_xlfn.XLOOKUP(FMP_Ranking[[#This Row],[FMP ID]],RawData[FMP_ID],RawData[Traffic Count for LWC Project])</f>
        <v>0</v>
      </c>
      <c r="BY198">
        <f>_xlfn.XLOOKUP(FMP_Ranking[[#This Row],[FMP ID]],RawData[FMP_ID],RawData[Mobility Ranking])</f>
        <v>0</v>
      </c>
      <c r="BZ198">
        <f>_xlfn.XLOOKUP(FMP_Ranking[[#This Row],[FMP ID]],RawData[FMP_ID],RawData[Score 15])</f>
        <v>0</v>
      </c>
      <c r="CA198" s="250"/>
      <c r="CB19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0.80873098865155058</v>
      </c>
      <c r="CC198" s="263">
        <f>_xlfn.RANK.EQ(FMP_Ranking[[#This Row],[Weighted Score Based on Normalized Reported Factors]],FMP_Ranking[Weighted Score Based on Normalized Reported Factors],0)</f>
        <v>130</v>
      </c>
      <c r="CD19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9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98">
        <f>_xlfn.RANK.EQ(FMP_Ranking[[#This Row],[Project Details Weighted Score]],FMP_Ranking[Project Details Weighted Score],0)</f>
        <v>164</v>
      </c>
      <c r="CG198" s="262">
        <f>FMP_Ranking[[#This Row],[Project Details Weighted Score]]+FMP_Ranking[[#This Row],[Weighted Score Based on Normalized Reported Factors]]</f>
        <v>0.80873098865155058</v>
      </c>
      <c r="CH198" s="245">
        <f>_xlfn.RANK.EQ(FMP_Ranking[[#This Row],[Total Score]],FMP_Ranking[Total Score],0)</f>
        <v>192</v>
      </c>
      <c r="CI19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0.80873098865155058</v>
      </c>
      <c r="CJ198" s="239"/>
      <c r="CK198" s="239"/>
      <c r="CT198"/>
    </row>
    <row r="199" spans="1:98" ht="12" customHeight="1" x14ac:dyDescent="0.25">
      <c r="A199" t="s">
        <v>1158</v>
      </c>
      <c r="B199">
        <f>_xlfn.XLOOKUP(FMP_Ranking[[#This Row],[FMP ID]],RawData[FMP_ID],RawData[RFPG_NUM])</f>
        <v>8</v>
      </c>
      <c r="C199" t="str">
        <f>_xlfn.XLOOKUP(FMP_Ranking[[#This Row],[FMP ID]],RawData[FMP_ID],RawData[FMP_NAME])</f>
        <v>Jones Creek Channel Improvements</v>
      </c>
      <c r="D199" t="str">
        <f>_xlfn.XLOOKUP(FMP_Ranking[[#This Row],[FMP ID]],RawData[FMP_ID],RawData[FMP_DESCR])</f>
        <v>Channel improvements and re-configurations at several key locations</v>
      </c>
      <c r="E199" s="247">
        <f>_xlfn.XLOOKUP(FMP_Ranking[[#This Row],[FMP ID]],RawData[FMP_ID],RawData[FMP_COST])</f>
        <v>556012032</v>
      </c>
      <c r="F199" s="344" t="str">
        <f>_xlfn.XLOOKUP(FMP_Ranking[[#This Row],[FMP ID]],RawData[FMP_ID],RawData[EMER_NEED])</f>
        <v>Yes</v>
      </c>
      <c r="G199" s="252">
        <f>IF(FMP_Ranking[[#This Row],[Emergency Need Raw]]="Yes",10,0)</f>
        <v>10</v>
      </c>
      <c r="H199" s="245">
        <f>_xlfn.XLOOKUP(FMP_Ranking[[#This Row],[FMP ID]],RawData[FMP_ID],RawData[STRUCT_100])</f>
        <v>829</v>
      </c>
      <c r="I199" s="245">
        <f>_xlfn.XLOOKUP(FMP_Ranking[[#This Row],[FMP ID]],RawData[FMP_ID],RawData[RES_STRUCT100])</f>
        <v>737</v>
      </c>
      <c r="J199">
        <f>_xlfn.XLOOKUP(FMP_Ranking[[#This Row],[FMP ID]],RawData[FMP_ID],RawData[POP100])</f>
        <v>1594</v>
      </c>
      <c r="K199" s="245">
        <f>_xlfn.XLOOKUP(FMP_Ranking[[#This Row],[FMP ID]],RawData[FMP_ID],RawData[CRITFAC100])</f>
        <v>4</v>
      </c>
      <c r="L199">
        <f>_xlfn.XLOOKUP(FMP_Ranking[[#This Row],[FMP ID]],RawData[FMP_ID],RawData[LWC])</f>
        <v>0</v>
      </c>
      <c r="M199" s="245">
        <f>_xlfn.XLOOKUP(FMP_Ranking[[#This Row],[FMP ID]],RawData[FMP_ID],RawData[ROADCLS])</f>
        <v>71</v>
      </c>
      <c r="N199">
        <f>_xlfn.XLOOKUP(FMP_Ranking[[#This Row],[FMP ID]],RawData[FMP_ID],RawData[ROAD_MILES100])</f>
        <v>18.20000076293945</v>
      </c>
      <c r="O199" s="245">
        <f>_xlfn.XLOOKUP(FMP_Ranking[[#This Row],[FMP ID]],RawData[FMP_ID],RawData[FARMACRE100])</f>
        <v>1988.030029296875</v>
      </c>
      <c r="P199">
        <f>_xlfn.XLOOKUP(FMP_Ranking[[#This Row],[FMP ID]],RawData[FMP_ID],RawData[REDSTRUCT100])</f>
        <v>179</v>
      </c>
      <c r="Q199" s="245">
        <f>_xlfn.XLOOKUP(FMP_Ranking[[#This Row],[FMP ID]],RawData[FMP_ID],RawData[REMSTRC100])</f>
        <v>47</v>
      </c>
      <c r="R199" s="258">
        <f>IF(FMP_Ranking[[#This Row],[Structures 100 Raw]]=0,0,(IF(FMP_Ranking[[#This Row],[Removed Structures 100 Raw]]&gt;FMP_Ranking[[#This Row],[Structures 100 Raw]],100,FMP_Ranking[[#This Row],[Removed Structures 100 Raw]]/FMP_Ranking[[#This Row],[Structures 100 Raw]]*100)))</f>
        <v>5.6694813027744271</v>
      </c>
      <c r="S199" s="245">
        <f>_xlfn.XLOOKUP(FMP_Ranking[[#This Row],[FMP ID]],RawData[FMP_ID],RawData[REMRESSTRC100])</f>
        <v>45</v>
      </c>
      <c r="T199" s="245">
        <f>_xlfn.XLOOKUP(FMP_Ranking[[#This Row],[FMP ID]],RawData[FMP_ID],RawData[REMPOP100])</f>
        <v>138</v>
      </c>
      <c r="U199">
        <f>_xlfn.XLOOKUP(FMP_Ranking[[#This Row],[FMP ID]],RawData[FMP_ID],RawData[REMCRITFAC100])</f>
        <v>4</v>
      </c>
      <c r="V199" s="245">
        <f>_xlfn.XLOOKUP(FMP_Ranking[[#This Row],[FMP ID]],RawData[FMP_ID],RawData[REMLWC100])</f>
        <v>0</v>
      </c>
      <c r="W199" s="245">
        <f>_xlfn.XLOOKUP(FMP_Ranking[[#This Row],[FMP ID]],RawData[FMP_ID],RawData[REMROADCLS])</f>
        <v>0</v>
      </c>
      <c r="X199">
        <f>_xlfn.XLOOKUP(FMP_Ranking[[#This Row],[FMP ID]],RawData[FMP_ID],RawData[REMRDLEN100])</f>
        <v>0</v>
      </c>
      <c r="Y199" s="245">
        <f>_xlfn.XLOOKUP(FMP_Ranking[[#This Row],[FMP ID]],RawData[FMP_ID],RawData[REMFRMACRE100])</f>
        <v>0.8029329776763916</v>
      </c>
      <c r="Z199" s="255">
        <f>_xlfn.XLOOKUP(FMP_Ranking[[#This Row],[FMP ID]],RawData[FMP_ID],RawData[COSTSTRUCT])</f>
        <v>11830000</v>
      </c>
      <c r="AA199">
        <f>_xlfn.XLOOKUP(FMP_Ranking[[#This Row],[FMP ID]],RawData[FMP_ID],RawData[NATURE])</f>
        <v>0</v>
      </c>
      <c r="AB199" s="250">
        <f>_xlfn.XLOOKUP(FMP_Ranking[[#This Row],[FMP ID]],RawData[FMP_ID],RawData[BC_RATIO])</f>
        <v>7.0000002160668373E-3</v>
      </c>
      <c r="AC199">
        <f>IF(FMP_Ranking[[#This Row],[BCA Raw]]&gt;1,1,0)</f>
        <v>0</v>
      </c>
      <c r="AD199" s="250" t="str">
        <f>_xlfn.XLOOKUP(FMP_Ranking[[#This Row],[FMP ID]],RawData[FMP_ID],RawData[WATER_SUP])</f>
        <v>No</v>
      </c>
      <c r="AE199" s="257">
        <f>IF(FMP_Ranking[[#This Row],[Water Supply Raw]]="Yes",1,0)</f>
        <v>0</v>
      </c>
      <c r="AF199">
        <f>_xlfn.XLOOKUP(FMP_Ranking[[#This Row],[FMP ID]],RawData[FMP_ID],RawData[Average Flood Depth (100yr)])</f>
        <v>0</v>
      </c>
      <c r="AG199" s="346" t="str">
        <f>_xlfn.XLOOKUP(FMP_Ranking[[#This Row],[FMP ID]],RawData[FMP_ID],RawData[PREPROJLOS])</f>
        <v xml:space="preserve"> 2-year</v>
      </c>
      <c r="AH199">
        <f>_xlfn.XLOOKUP(FMP_Ranking[[#This Row],[FMP ID]],RawData[FMP_ID],RawData[Score 1])</f>
        <v>0</v>
      </c>
      <c r="AI199" s="250">
        <f>_xlfn.XLOOKUP(FMP_Ranking[[#This Row],[FMP ID]],RawData[FMP_ID],RawData[Community Population Served])</f>
        <v>0</v>
      </c>
      <c r="AJ199">
        <f>_xlfn.XLOOKUP(FMP_Ranking[[#This Row],[FMP ID]],RawData[FMP_ID],RawData[Flood Plain Population])</f>
        <v>0</v>
      </c>
      <c r="AK199" s="346">
        <f>_xlfn.XLOOKUP(FMP_Ranking[[#This Row],[FMP ID]],RawData[FMP_ID],RawData[Severity Ranking: Community Need (% Population)])</f>
        <v>0</v>
      </c>
      <c r="AL199" s="252">
        <f>_xlfn.XLOOKUP(FMP_Ranking[[#This Row],[FMP ID]],RawData[FMP_ID],RawData[Score 2])</f>
        <v>0</v>
      </c>
      <c r="AM199">
        <f>_xlfn.XLOOKUP(FMP_Ranking[[#This Row],[FMP ID]],RawData[FMP_ID],RawData['# of Structures Removed from 1% Annual Chance FP])</f>
        <v>0</v>
      </c>
      <c r="AN199">
        <f>_xlfn.XLOOKUP(FMP_Ranking[[#This Row],[FMP ID]],RawData[FMP_ID],RawData[Flood Risk Reduction])</f>
        <v>0</v>
      </c>
      <c r="AO199">
        <f>_xlfn.XLOOKUP(FMP_Ranking[[#This Row],[FMP ID]],RawData[FMP_ID],RawData[[Score 3 ]])</f>
        <v>0</v>
      </c>
      <c r="AP199" s="250">
        <f>_xlfn.XLOOKUP(FMP_Ranking[[#This Row],[FMP ID]],RawData[FMP_ID],RawData['# of Structures with Reduced 1% Annual Chance Flood Risk])</f>
        <v>0</v>
      </c>
      <c r="AQ199">
        <f>_xlfn.XLOOKUP(FMP_Ranking[[#This Row],[FMP ID]],RawData[FMP_ID],RawData[Pre-Project Damage $])</f>
        <v>0</v>
      </c>
      <c r="AR199">
        <f>_xlfn.XLOOKUP(FMP_Ranking[[#This Row],[FMP ID]],RawData[FMP_ID],RawData[Post-Project Damage $])</f>
        <v>0</v>
      </c>
      <c r="AS199">
        <f>_xlfn.XLOOKUP(FMP_Ranking[[#This Row],[FMP ID]],RawData[FMP_ID],RawData[Flood Damage Reduction])</f>
        <v>0</v>
      </c>
      <c r="AT199" s="252">
        <f>_xlfn.XLOOKUP(FMP_Ranking[[#This Row],[FMP ID]],RawData[FMP_ID],RawData[Score 4])</f>
        <v>0</v>
      </c>
      <c r="AU199">
        <f>_xlfn.XLOOKUP(FMP_Ranking[[#This Row],[FMP ID]],RawData[FMP_ID],RawData['# of Critical Faciliites Removed from 1% Annual Chance FP])</f>
        <v>0</v>
      </c>
      <c r="AV199">
        <f>_xlfn.XLOOKUP(FMP_Ranking[[#This Row],[FMP ID]],RawData[FMP_ID],RawData[Reduction in Critical Facilities Flood Risk])</f>
        <v>0</v>
      </c>
      <c r="AW199">
        <f>_xlfn.XLOOKUP(FMP_Ranking[[#This Row],[FMP ID]],RawData[FMP_ID],RawData[Score 5])</f>
        <v>0</v>
      </c>
      <c r="AX199" s="250">
        <f>_xlfn.XLOOKUP(FMP_Ranking[[#This Row],[FMP ID]],RawData[FMP_ID],RawData[Adjusted Injurt Risk (%)])</f>
        <v>0</v>
      </c>
      <c r="AY199">
        <f>_xlfn.XLOOKUP(FMP_Ranking[[#This Row],[FMP ID]],RawData[FMP_ID],RawData[Life and Safety Ranking (Injury/Loss of Life)2])</f>
        <v>0</v>
      </c>
      <c r="AZ199" s="252">
        <f>_xlfn.XLOOKUP(FMP_Ranking[[#This Row],[FMP ID]],RawData[FMP_ID],RawData[Score 6])</f>
        <v>0</v>
      </c>
      <c r="BA199">
        <f>_xlfn.XLOOKUP(FMP_Ranking[[#This Row],[FMP ID]],RawData[FMP_ID],RawData[Water Supply Benefit in Acre-Feet])</f>
        <v>0</v>
      </c>
      <c r="BB199">
        <f>_xlfn.XLOOKUP(FMP_Ranking[[#This Row],[FMP ID]],RawData[FMP_ID],RawData[SourceID])</f>
        <v>0</v>
      </c>
      <c r="BC199">
        <f>_xlfn.XLOOKUP(FMP_Ranking[[#This Row],[FMP ID]],RawData[FMP_ID],RawData[WMS_ID])</f>
        <v>0</v>
      </c>
      <c r="BD199">
        <f>_xlfn.XLOOKUP(FMP_Ranking[[#This Row],[FMP ID]],RawData[FMP_ID],RawData[Water Supply Yield Ranking])</f>
        <v>0</v>
      </c>
      <c r="BE199">
        <f>_xlfn.XLOOKUP(FMP_Ranking[[#This Row],[FMP ID]],RawData[FMP_ID],RawData[Score 7])</f>
        <v>0</v>
      </c>
      <c r="BF199" s="250">
        <f>_xlfn.XLOOKUP(FMP_Ranking[[#This Row],[FMP ID]],RawData[FMP_ID],RawData[SVI])</f>
        <v>5.9999998658895493E-2</v>
      </c>
      <c r="BG199">
        <f>_xlfn.XLOOKUP(FMP_Ranking[[#This Row],[FMP ID]],RawData[FMP_ID],RawData[Social Vulnerability Ranking])</f>
        <v>0</v>
      </c>
      <c r="BH199" s="252">
        <f>_xlfn.XLOOKUP(FMP_Ranking[[#This Row],[FMP ID]],RawData[FMP_ID],RawData[Score 8])</f>
        <v>0</v>
      </c>
      <c r="BI199">
        <f>_xlfn.XLOOKUP(FMP_Ranking[[#This Row],[FMP ID]],RawData[FMP_ID],RawData[% Nature Based Solution by Cost])</f>
        <v>0</v>
      </c>
      <c r="BJ199">
        <f>_xlfn.XLOOKUP(FMP_Ranking[[#This Row],[FMP ID]],RawData[FMP_ID],RawData[Nature-Based Solutions Ranking])</f>
        <v>0</v>
      </c>
      <c r="BK199">
        <f>_xlfn.XLOOKUP(FMP_Ranking[[#This Row],[FMP ID]],RawData[FMP_ID],RawData[Score 9])</f>
        <v>0</v>
      </c>
      <c r="BL199" s="250">
        <f>_xlfn.XLOOKUP(FMP_Ranking[[#This Row],[FMP ID]],RawData[FMP_ID],RawData[Multiple Benefits Description])</f>
        <v>0</v>
      </c>
      <c r="BM199">
        <f>_xlfn.XLOOKUP(FMP_Ranking[[#This Row],[FMP ID]],RawData[FMP_ID],RawData[Multiple Benefit Ranking])</f>
        <v>0</v>
      </c>
      <c r="BN199" s="252">
        <f>_xlfn.XLOOKUP(FMP_Ranking[[#This Row],[FMP ID]],RawData[FMP_ID],RawData[Score 10])</f>
        <v>0</v>
      </c>
      <c r="BO199">
        <f>_xlfn.XLOOKUP(FMP_Ranking[[#This Row],[FMP ID]],RawData[FMP_ID],RawData[O&amp;M Cost (Annual)])</f>
        <v>0</v>
      </c>
      <c r="BP199">
        <f>_xlfn.XLOOKUP(FMP_Ranking[[#This Row],[FMP ID]],RawData[FMP_ID],RawData[Operations and Maintenance Ranking])</f>
        <v>0</v>
      </c>
      <c r="BQ199">
        <f>_xlfn.XLOOKUP(FMP_Ranking[[#This Row],[FMP ID]],RawData[FMP_ID],RawData[Score 11])</f>
        <v>0</v>
      </c>
      <c r="BR199" s="250">
        <f>_xlfn.XLOOKUP(FMP_Ranking[[#This Row],[FMP ID]],RawData[FMP_ID],RawData[Administrative, Regulatory and Other Obstacle Ranking])</f>
        <v>0</v>
      </c>
      <c r="BS199" s="252">
        <f>_xlfn.XLOOKUP(FMP_Ranking[[#This Row],[FMP ID]],RawData[FMP_ID],RawData[Score 12])</f>
        <v>0</v>
      </c>
      <c r="BT199">
        <f>_xlfn.XLOOKUP(FMP_Ranking[[#This Row],[FMP ID]],RawData[FMP_ID],RawData[Environmental Benefit Ranking])</f>
        <v>0</v>
      </c>
      <c r="BU199">
        <f>_xlfn.XLOOKUP(FMP_Ranking[[#This Row],[FMP ID]],RawData[FMP_ID],RawData[Score 13])</f>
        <v>0</v>
      </c>
      <c r="BV199" s="250">
        <f>_xlfn.XLOOKUP(FMP_Ranking[[#This Row],[FMP ID]],RawData[FMP_ID],RawData[Environmental Impact Ranking])</f>
        <v>0</v>
      </c>
      <c r="BW199" s="252">
        <f>_xlfn.XLOOKUP(FMP_Ranking[[#This Row],[FMP ID]],RawData[FMP_ID],RawData[Score 14])</f>
        <v>0</v>
      </c>
      <c r="BX199">
        <f>_xlfn.XLOOKUP(FMP_Ranking[[#This Row],[FMP ID]],RawData[FMP_ID],RawData[Traffic Count for LWC Project])</f>
        <v>0</v>
      </c>
      <c r="BY199">
        <f>_xlfn.XLOOKUP(FMP_Ranking[[#This Row],[FMP ID]],RawData[FMP_ID],RawData[Mobility Ranking])</f>
        <v>0</v>
      </c>
      <c r="BZ199">
        <f>_xlfn.XLOOKUP(FMP_Ranking[[#This Row],[FMP ID]],RawData[FMP_ID],RawData[Score 15])</f>
        <v>0</v>
      </c>
      <c r="CA199" s="250"/>
      <c r="CB19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0.7808787139941159</v>
      </c>
      <c r="CC199" s="263">
        <f>_xlfn.RANK.EQ(FMP_Ranking[[#This Row],[Weighted Score Based on Normalized Reported Factors]],FMP_Ranking[Weighted Score Based on Normalized Reported Factors],0)</f>
        <v>132</v>
      </c>
      <c r="CD19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19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199">
        <f>_xlfn.RANK.EQ(FMP_Ranking[[#This Row],[Project Details Weighted Score]],FMP_Ranking[Project Details Weighted Score],0)</f>
        <v>164</v>
      </c>
      <c r="CG199" s="262">
        <f>FMP_Ranking[[#This Row],[Project Details Weighted Score]]+FMP_Ranking[[#This Row],[Weighted Score Based on Normalized Reported Factors]]</f>
        <v>0.7808787139941159</v>
      </c>
      <c r="CH199" s="245">
        <f>_xlfn.RANK.EQ(FMP_Ranking[[#This Row],[Total Score]],FMP_Ranking[Total Score],0)</f>
        <v>193</v>
      </c>
      <c r="CI19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0.7808787139941159</v>
      </c>
      <c r="CJ199" s="239"/>
      <c r="CK199" s="239"/>
      <c r="CT199"/>
    </row>
    <row r="200" spans="1:98" ht="12" customHeight="1" x14ac:dyDescent="0.25">
      <c r="A200" t="s">
        <v>796</v>
      </c>
      <c r="B200">
        <f>_xlfn.XLOOKUP(FMP_Ranking[[#This Row],[FMP ID]],RawData[FMP_ID],RawData[RFPG_NUM])</f>
        <v>2</v>
      </c>
      <c r="C200" t="str">
        <f>_xlfn.XLOOKUP(FMP_Ranking[[#This Row],[FMP ID]],RawData[FMP_ID],RawData[FMP_NAME])</f>
        <v>Ferguson Park Improvements</v>
      </c>
      <c r="D200" t="str">
        <f>_xlfn.XLOOKUP(FMP_Ranking[[#This Row],[FMP ID]],RawData[FMP_ID],RawData[FMP_DESCR])</f>
        <v>Improvements to existing culverts and channelization</v>
      </c>
      <c r="E200" s="247">
        <f>_xlfn.XLOOKUP(FMP_Ranking[[#This Row],[FMP ID]],RawData[FMP_ID],RawData[FMP_COST])</f>
        <v>11983000</v>
      </c>
      <c r="F200" s="344" t="str">
        <f>_xlfn.XLOOKUP(FMP_Ranking[[#This Row],[FMP ID]],RawData[FMP_ID],RawData[EMER_NEED])</f>
        <v>No</v>
      </c>
      <c r="G200" s="252">
        <f>IF(FMP_Ranking[[#This Row],[Emergency Need Raw]]="Yes",10,0)</f>
        <v>0</v>
      </c>
      <c r="H200" s="245">
        <f>_xlfn.XLOOKUP(FMP_Ranking[[#This Row],[FMP ID]],RawData[FMP_ID],RawData[STRUCT_100])</f>
        <v>831</v>
      </c>
      <c r="I200" s="245">
        <f>_xlfn.XLOOKUP(FMP_Ranking[[#This Row],[FMP ID]],RawData[FMP_ID],RawData[RES_STRUCT100])</f>
        <v>577</v>
      </c>
      <c r="J200">
        <f>_xlfn.XLOOKUP(FMP_Ranking[[#This Row],[FMP ID]],RawData[FMP_ID],RawData[POP100])</f>
        <v>2373</v>
      </c>
      <c r="K200" s="245">
        <f>_xlfn.XLOOKUP(FMP_Ranking[[#This Row],[FMP ID]],RawData[FMP_ID],RawData[CRITFAC100])</f>
        <v>5</v>
      </c>
      <c r="L200">
        <f>_xlfn.XLOOKUP(FMP_Ranking[[#This Row],[FMP ID]],RawData[FMP_ID],RawData[LWC])</f>
        <v>6</v>
      </c>
      <c r="M200" s="245">
        <f>_xlfn.XLOOKUP(FMP_Ranking[[#This Row],[FMP ID]],RawData[FMP_ID],RawData[ROADCLS])</f>
        <v>715</v>
      </c>
      <c r="N200">
        <f>_xlfn.XLOOKUP(FMP_Ranking[[#This Row],[FMP ID]],RawData[FMP_ID],RawData[ROAD_MILES100])</f>
        <v>39.953182220458977</v>
      </c>
      <c r="O200" s="245">
        <f>_xlfn.XLOOKUP(FMP_Ranking[[#This Row],[FMP ID]],RawData[FMP_ID],RawData[FARMACRE100])</f>
        <v>35.324436187744141</v>
      </c>
      <c r="P200">
        <f>_xlfn.XLOOKUP(FMP_Ranking[[#This Row],[FMP ID]],RawData[FMP_ID],RawData[REDSTRUCT100])</f>
        <v>0</v>
      </c>
      <c r="Q200" s="245">
        <f>_xlfn.XLOOKUP(FMP_Ranking[[#This Row],[FMP ID]],RawData[FMP_ID],RawData[REMSTRC100])</f>
        <v>57</v>
      </c>
      <c r="R200" s="258">
        <f>IF(FMP_Ranking[[#This Row],[Structures 100 Raw]]=0,0,(IF(FMP_Ranking[[#This Row],[Removed Structures 100 Raw]]&gt;FMP_Ranking[[#This Row],[Structures 100 Raw]],100,FMP_Ranking[[#This Row],[Removed Structures 100 Raw]]/FMP_Ranking[[#This Row],[Structures 100 Raw]]*100)))</f>
        <v>6.8592057761732859</v>
      </c>
      <c r="S200" s="245">
        <f>_xlfn.XLOOKUP(FMP_Ranking[[#This Row],[FMP ID]],RawData[FMP_ID],RawData[REMRESSTRC100])</f>
        <v>35</v>
      </c>
      <c r="T200" s="245">
        <f>_xlfn.XLOOKUP(FMP_Ranking[[#This Row],[FMP ID]],RawData[FMP_ID],RawData[REMPOP100])</f>
        <v>330</v>
      </c>
      <c r="U200">
        <f>_xlfn.XLOOKUP(FMP_Ranking[[#This Row],[FMP ID]],RawData[FMP_ID],RawData[REMCRITFAC100])</f>
        <v>0</v>
      </c>
      <c r="V200" s="245">
        <f>_xlfn.XLOOKUP(FMP_Ranking[[#This Row],[FMP ID]],RawData[FMP_ID],RawData[REMLWC100])</f>
        <v>0</v>
      </c>
      <c r="W200" s="245">
        <f>_xlfn.XLOOKUP(FMP_Ranking[[#This Row],[FMP ID]],RawData[FMP_ID],RawData[REMROADCLS])</f>
        <v>0</v>
      </c>
      <c r="X200">
        <f>_xlfn.XLOOKUP(FMP_Ranking[[#This Row],[FMP ID]],RawData[FMP_ID],RawData[REMRDLEN100])</f>
        <v>2</v>
      </c>
      <c r="Y200" s="245">
        <f>_xlfn.XLOOKUP(FMP_Ranking[[#This Row],[FMP ID]],RawData[FMP_ID],RawData[REMFRMACRE100])</f>
        <v>0</v>
      </c>
      <c r="Z200" s="255">
        <f>_xlfn.XLOOKUP(FMP_Ranking[[#This Row],[FMP ID]],RawData[FMP_ID],RawData[COSTSTRUCT])</f>
        <v>342371</v>
      </c>
      <c r="AA200">
        <f>_xlfn.XLOOKUP(FMP_Ranking[[#This Row],[FMP ID]],RawData[FMP_ID],RawData[NATURE])</f>
        <v>0</v>
      </c>
      <c r="AB200" s="250">
        <f>_xlfn.XLOOKUP(FMP_Ranking[[#This Row],[FMP ID]],RawData[FMP_ID],RawData[BC_RATIO])</f>
        <v>0</v>
      </c>
      <c r="AC200">
        <f>IF(FMP_Ranking[[#This Row],[BCA Raw]]&gt;1,1,0)</f>
        <v>0</v>
      </c>
      <c r="AD200" s="250" t="str">
        <f>_xlfn.XLOOKUP(FMP_Ranking[[#This Row],[FMP ID]],RawData[FMP_ID],RawData[WATER_SUP])</f>
        <v>No</v>
      </c>
      <c r="AE200" s="257">
        <f>IF(FMP_Ranking[[#This Row],[Water Supply Raw]]="Yes",1,0)</f>
        <v>0</v>
      </c>
      <c r="AF200">
        <f>_xlfn.XLOOKUP(FMP_Ranking[[#This Row],[FMP ID]],RawData[FMP_ID],RawData[Average Flood Depth (100yr)])</f>
        <v>0</v>
      </c>
      <c r="AG200" s="346" t="str">
        <f>_xlfn.XLOOKUP(FMP_Ranking[[#This Row],[FMP ID]],RawData[FMP_ID],RawData[PREPROJLOS])</f>
        <v>2-yr</v>
      </c>
      <c r="AH200">
        <f>_xlfn.XLOOKUP(FMP_Ranking[[#This Row],[FMP ID]],RawData[FMP_ID],RawData[Score 1])</f>
        <v>0</v>
      </c>
      <c r="AI200" s="250">
        <f>_xlfn.XLOOKUP(FMP_Ranking[[#This Row],[FMP ID]],RawData[FMP_ID],RawData[Community Population Served])</f>
        <v>0</v>
      </c>
      <c r="AJ200">
        <f>_xlfn.XLOOKUP(FMP_Ranking[[#This Row],[FMP ID]],RawData[FMP_ID],RawData[Flood Plain Population])</f>
        <v>0</v>
      </c>
      <c r="AK200" s="346">
        <f>_xlfn.XLOOKUP(FMP_Ranking[[#This Row],[FMP ID]],RawData[FMP_ID],RawData[Severity Ranking: Community Need (% Population)])</f>
        <v>0</v>
      </c>
      <c r="AL200" s="252">
        <f>_xlfn.XLOOKUP(FMP_Ranking[[#This Row],[FMP ID]],RawData[FMP_ID],RawData[Score 2])</f>
        <v>0</v>
      </c>
      <c r="AM200">
        <f>_xlfn.XLOOKUP(FMP_Ranking[[#This Row],[FMP ID]],RawData[FMP_ID],RawData['# of Structures Removed from 1% Annual Chance FP])</f>
        <v>0</v>
      </c>
      <c r="AN200">
        <f>_xlfn.XLOOKUP(FMP_Ranking[[#This Row],[FMP ID]],RawData[FMP_ID],RawData[Flood Risk Reduction])</f>
        <v>0</v>
      </c>
      <c r="AO200">
        <f>_xlfn.XLOOKUP(FMP_Ranking[[#This Row],[FMP ID]],RawData[FMP_ID],RawData[[Score 3 ]])</f>
        <v>0</v>
      </c>
      <c r="AP200" s="250">
        <f>_xlfn.XLOOKUP(FMP_Ranking[[#This Row],[FMP ID]],RawData[FMP_ID],RawData['# of Structures with Reduced 1% Annual Chance Flood Risk])</f>
        <v>0</v>
      </c>
      <c r="AQ200">
        <f>_xlfn.XLOOKUP(FMP_Ranking[[#This Row],[FMP ID]],RawData[FMP_ID],RawData[Pre-Project Damage $])</f>
        <v>0</v>
      </c>
      <c r="AR200">
        <f>_xlfn.XLOOKUP(FMP_Ranking[[#This Row],[FMP ID]],RawData[FMP_ID],RawData[Post-Project Damage $])</f>
        <v>0</v>
      </c>
      <c r="AS200">
        <f>_xlfn.XLOOKUP(FMP_Ranking[[#This Row],[FMP ID]],RawData[FMP_ID],RawData[Flood Damage Reduction])</f>
        <v>0</v>
      </c>
      <c r="AT200" s="252">
        <f>_xlfn.XLOOKUP(FMP_Ranking[[#This Row],[FMP ID]],RawData[FMP_ID],RawData[Score 4])</f>
        <v>0</v>
      </c>
      <c r="AU200">
        <f>_xlfn.XLOOKUP(FMP_Ranking[[#This Row],[FMP ID]],RawData[FMP_ID],RawData['# of Critical Faciliites Removed from 1% Annual Chance FP])</f>
        <v>0</v>
      </c>
      <c r="AV200">
        <f>_xlfn.XLOOKUP(FMP_Ranking[[#This Row],[FMP ID]],RawData[FMP_ID],RawData[Reduction in Critical Facilities Flood Risk])</f>
        <v>0</v>
      </c>
      <c r="AW200">
        <f>_xlfn.XLOOKUP(FMP_Ranking[[#This Row],[FMP ID]],RawData[FMP_ID],RawData[Score 5])</f>
        <v>0</v>
      </c>
      <c r="AX200" s="250">
        <f>_xlfn.XLOOKUP(FMP_Ranking[[#This Row],[FMP ID]],RawData[FMP_ID],RawData[Adjusted Injurt Risk (%)])</f>
        <v>0</v>
      </c>
      <c r="AY200">
        <f>_xlfn.XLOOKUP(FMP_Ranking[[#This Row],[FMP ID]],RawData[FMP_ID],RawData[Life and Safety Ranking (Injury/Loss of Life)2])</f>
        <v>0</v>
      </c>
      <c r="AZ200" s="252">
        <f>_xlfn.XLOOKUP(FMP_Ranking[[#This Row],[FMP ID]],RawData[FMP_ID],RawData[Score 6])</f>
        <v>0</v>
      </c>
      <c r="BA200">
        <f>_xlfn.XLOOKUP(FMP_Ranking[[#This Row],[FMP ID]],RawData[FMP_ID],RawData[Water Supply Benefit in Acre-Feet])</f>
        <v>0</v>
      </c>
      <c r="BB200">
        <f>_xlfn.XLOOKUP(FMP_Ranking[[#This Row],[FMP ID]],RawData[FMP_ID],RawData[SourceID])</f>
        <v>0</v>
      </c>
      <c r="BC200">
        <f>_xlfn.XLOOKUP(FMP_Ranking[[#This Row],[FMP ID]],RawData[FMP_ID],RawData[WMS_ID])</f>
        <v>0</v>
      </c>
      <c r="BD200">
        <f>_xlfn.XLOOKUP(FMP_Ranking[[#This Row],[FMP ID]],RawData[FMP_ID],RawData[Water Supply Yield Ranking])</f>
        <v>0</v>
      </c>
      <c r="BE200">
        <f>_xlfn.XLOOKUP(FMP_Ranking[[#This Row],[FMP ID]],RawData[FMP_ID],RawData[Score 7])</f>
        <v>0</v>
      </c>
      <c r="BF200" s="250">
        <f>_xlfn.XLOOKUP(FMP_Ranking[[#This Row],[FMP ID]],RawData[FMP_ID],RawData[SVI])</f>
        <v>0.63179397583007813</v>
      </c>
      <c r="BG200">
        <f>_xlfn.XLOOKUP(FMP_Ranking[[#This Row],[FMP ID]],RawData[FMP_ID],RawData[Social Vulnerability Ranking])</f>
        <v>0</v>
      </c>
      <c r="BH200" s="252">
        <f>_xlfn.XLOOKUP(FMP_Ranking[[#This Row],[FMP ID]],RawData[FMP_ID],RawData[Score 8])</f>
        <v>0</v>
      </c>
      <c r="BI200">
        <f>_xlfn.XLOOKUP(FMP_Ranking[[#This Row],[FMP ID]],RawData[FMP_ID],RawData[% Nature Based Solution by Cost])</f>
        <v>0</v>
      </c>
      <c r="BJ200">
        <f>_xlfn.XLOOKUP(FMP_Ranking[[#This Row],[FMP ID]],RawData[FMP_ID],RawData[Nature-Based Solutions Ranking])</f>
        <v>0</v>
      </c>
      <c r="BK200">
        <f>_xlfn.XLOOKUP(FMP_Ranking[[#This Row],[FMP ID]],RawData[FMP_ID],RawData[Score 9])</f>
        <v>0</v>
      </c>
      <c r="BL200" s="250">
        <f>_xlfn.XLOOKUP(FMP_Ranking[[#This Row],[FMP ID]],RawData[FMP_ID],RawData[Multiple Benefits Description])</f>
        <v>0</v>
      </c>
      <c r="BM200">
        <f>_xlfn.XLOOKUP(FMP_Ranking[[#This Row],[FMP ID]],RawData[FMP_ID],RawData[Multiple Benefit Ranking])</f>
        <v>0</v>
      </c>
      <c r="BN200" s="252">
        <f>_xlfn.XLOOKUP(FMP_Ranking[[#This Row],[FMP ID]],RawData[FMP_ID],RawData[Score 10])</f>
        <v>0</v>
      </c>
      <c r="BO200">
        <f>_xlfn.XLOOKUP(FMP_Ranking[[#This Row],[FMP ID]],RawData[FMP_ID],RawData[O&amp;M Cost (Annual)])</f>
        <v>0</v>
      </c>
      <c r="BP200">
        <f>_xlfn.XLOOKUP(FMP_Ranking[[#This Row],[FMP ID]],RawData[FMP_ID],RawData[Operations and Maintenance Ranking])</f>
        <v>0</v>
      </c>
      <c r="BQ200">
        <f>_xlfn.XLOOKUP(FMP_Ranking[[#This Row],[FMP ID]],RawData[FMP_ID],RawData[Score 11])</f>
        <v>0</v>
      </c>
      <c r="BR200" s="250">
        <f>_xlfn.XLOOKUP(FMP_Ranking[[#This Row],[FMP ID]],RawData[FMP_ID],RawData[Administrative, Regulatory and Other Obstacle Ranking])</f>
        <v>0</v>
      </c>
      <c r="BS200" s="252">
        <f>_xlfn.XLOOKUP(FMP_Ranking[[#This Row],[FMP ID]],RawData[FMP_ID],RawData[Score 12])</f>
        <v>0</v>
      </c>
      <c r="BT200">
        <f>_xlfn.XLOOKUP(FMP_Ranking[[#This Row],[FMP ID]],RawData[FMP_ID],RawData[Environmental Benefit Ranking])</f>
        <v>0</v>
      </c>
      <c r="BU200">
        <f>_xlfn.XLOOKUP(FMP_Ranking[[#This Row],[FMP ID]],RawData[FMP_ID],RawData[Score 13])</f>
        <v>0</v>
      </c>
      <c r="BV200" s="250">
        <f>_xlfn.XLOOKUP(FMP_Ranking[[#This Row],[FMP ID]],RawData[FMP_ID],RawData[Environmental Impact Ranking])</f>
        <v>0</v>
      </c>
      <c r="BW200" s="252">
        <f>_xlfn.XLOOKUP(FMP_Ranking[[#This Row],[FMP ID]],RawData[FMP_ID],RawData[Score 14])</f>
        <v>0</v>
      </c>
      <c r="BX200">
        <f>_xlfn.XLOOKUP(FMP_Ranking[[#This Row],[FMP ID]],RawData[FMP_ID],RawData[Traffic Count for LWC Project])</f>
        <v>0</v>
      </c>
      <c r="BY200">
        <f>_xlfn.XLOOKUP(FMP_Ranking[[#This Row],[FMP ID]],RawData[FMP_ID],RawData[Mobility Ranking])</f>
        <v>0</v>
      </c>
      <c r="BZ200">
        <f>_xlfn.XLOOKUP(FMP_Ranking[[#This Row],[FMP ID]],RawData[FMP_ID],RawData[Score 15])</f>
        <v>0</v>
      </c>
      <c r="CA200" s="250"/>
      <c r="CB20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0.69920356075273415</v>
      </c>
      <c r="CC200" s="263">
        <f>_xlfn.RANK.EQ(FMP_Ranking[[#This Row],[Weighted Score Based on Normalized Reported Factors]],FMP_Ranking[Weighted Score Based on Normalized Reported Factors],0)</f>
        <v>133</v>
      </c>
      <c r="CD20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0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00">
        <f>_xlfn.RANK.EQ(FMP_Ranking[[#This Row],[Project Details Weighted Score]],FMP_Ranking[Project Details Weighted Score],0)</f>
        <v>164</v>
      </c>
      <c r="CG200" s="262">
        <f>FMP_Ranking[[#This Row],[Project Details Weighted Score]]+FMP_Ranking[[#This Row],[Weighted Score Based on Normalized Reported Factors]]</f>
        <v>0.69920356075273415</v>
      </c>
      <c r="CH200" s="245">
        <f>_xlfn.RANK.EQ(FMP_Ranking[[#This Row],[Total Score]],FMP_Ranking[Total Score],0)</f>
        <v>194</v>
      </c>
      <c r="CI20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0.69920356075273415</v>
      </c>
      <c r="CJ200" s="239"/>
      <c r="CK200" s="239"/>
      <c r="CT200"/>
    </row>
    <row r="201" spans="1:98" ht="12" customHeight="1" x14ac:dyDescent="0.25">
      <c r="A201" t="s">
        <v>1039</v>
      </c>
      <c r="B201">
        <f>_xlfn.XLOOKUP(FMP_Ranking[[#This Row],[FMP ID]],RawData[FMP_ID],RawData[RFPG_NUM])</f>
        <v>7</v>
      </c>
      <c r="C201" t="str">
        <f>_xlfn.XLOOKUP(FMP_Ranking[[#This Row],[FMP ID]],RawData[FMP_ID],RawData[FMP_NAME])</f>
        <v>Bovina Buyout Program</v>
      </c>
      <c r="D201" t="str">
        <f>_xlfn.XLOOKUP(FMP_Ranking[[#This Row],[FMP ID]],RawData[FMP_ID],RawData[FMP_DESCR])</f>
        <v>Buy out 5 properties, pending owners' voluntary agreement, along East Street, that are directly across from the playa lake and to make the area into open green space</v>
      </c>
      <c r="E201" s="247">
        <f>_xlfn.XLOOKUP(FMP_Ranking[[#This Row],[FMP ID]],RawData[FMP_ID],RawData[FMP_COST])</f>
        <v>550000</v>
      </c>
      <c r="F201" s="344" t="str">
        <f>_xlfn.XLOOKUP(FMP_Ranking[[#This Row],[FMP ID]],RawData[FMP_ID],RawData[EMER_NEED])</f>
        <v>No</v>
      </c>
      <c r="G201" s="252">
        <f>IF(FMP_Ranking[[#This Row],[Emergency Need Raw]]="Yes",10,0)</f>
        <v>0</v>
      </c>
      <c r="H201" s="245">
        <f>_xlfn.XLOOKUP(FMP_Ranking[[#This Row],[FMP ID]],RawData[FMP_ID],RawData[STRUCT_100])</f>
        <v>0</v>
      </c>
      <c r="I201" s="245">
        <f>_xlfn.XLOOKUP(FMP_Ranking[[#This Row],[FMP ID]],RawData[FMP_ID],RawData[RES_STRUCT100])</f>
        <v>0</v>
      </c>
      <c r="J201">
        <f>_xlfn.XLOOKUP(FMP_Ranking[[#This Row],[FMP ID]],RawData[FMP_ID],RawData[POP100])</f>
        <v>0</v>
      </c>
      <c r="K201" s="245">
        <f>_xlfn.XLOOKUP(FMP_Ranking[[#This Row],[FMP ID]],RawData[FMP_ID],RawData[CRITFAC100])</f>
        <v>0</v>
      </c>
      <c r="L201">
        <f>_xlfn.XLOOKUP(FMP_Ranking[[#This Row],[FMP ID]],RawData[FMP_ID],RawData[LWC])</f>
        <v>0</v>
      </c>
      <c r="M201" s="245">
        <f>_xlfn.XLOOKUP(FMP_Ranking[[#This Row],[FMP ID]],RawData[FMP_ID],RawData[ROADCLS])</f>
        <v>0</v>
      </c>
      <c r="N201">
        <f>_xlfn.XLOOKUP(FMP_Ranking[[#This Row],[FMP ID]],RawData[FMP_ID],RawData[ROAD_MILES100])</f>
        <v>3.2605890184640877E-2</v>
      </c>
      <c r="O201" s="245">
        <f>_xlfn.XLOOKUP(FMP_Ranking[[#This Row],[FMP ID]],RawData[FMP_ID],RawData[FARMACRE100])</f>
        <v>0</v>
      </c>
      <c r="P201">
        <f>_xlfn.XLOOKUP(FMP_Ranking[[#This Row],[FMP ID]],RawData[FMP_ID],RawData[REDSTRUCT100])</f>
        <v>5</v>
      </c>
      <c r="Q201" s="245">
        <f>_xlfn.XLOOKUP(FMP_Ranking[[#This Row],[FMP ID]],RawData[FMP_ID],RawData[REMSTRC100])</f>
        <v>5</v>
      </c>
      <c r="R201" s="258">
        <f>IF(FMP_Ranking[[#This Row],[Structures 100 Raw]]=0,0,(IF(FMP_Ranking[[#This Row],[Removed Structures 100 Raw]]&gt;FMP_Ranking[[#This Row],[Structures 100 Raw]],100,FMP_Ranking[[#This Row],[Removed Structures 100 Raw]]/FMP_Ranking[[#This Row],[Structures 100 Raw]]*100)))</f>
        <v>0</v>
      </c>
      <c r="S201" s="245">
        <f>_xlfn.XLOOKUP(FMP_Ranking[[#This Row],[FMP ID]],RawData[FMP_ID],RawData[REMRESSTRC100])</f>
        <v>5</v>
      </c>
      <c r="T201" s="245">
        <f>_xlfn.XLOOKUP(FMP_Ranking[[#This Row],[FMP ID]],RawData[FMP_ID],RawData[REMPOP100])</f>
        <v>5</v>
      </c>
      <c r="U201">
        <f>_xlfn.XLOOKUP(FMP_Ranking[[#This Row],[FMP ID]],RawData[FMP_ID],RawData[REMCRITFAC100])</f>
        <v>0</v>
      </c>
      <c r="V201" s="245">
        <f>_xlfn.XLOOKUP(FMP_Ranking[[#This Row],[FMP ID]],RawData[FMP_ID],RawData[REMLWC100])</f>
        <v>0</v>
      </c>
      <c r="W201" s="245">
        <f>_xlfn.XLOOKUP(FMP_Ranking[[#This Row],[FMP ID]],RawData[FMP_ID],RawData[REMROADCLS])</f>
        <v>0</v>
      </c>
      <c r="X201">
        <f>_xlfn.XLOOKUP(FMP_Ranking[[#This Row],[FMP ID]],RawData[FMP_ID],RawData[REMRDLEN100])</f>
        <v>0</v>
      </c>
      <c r="Y201" s="245">
        <f>_xlfn.XLOOKUP(FMP_Ranking[[#This Row],[FMP ID]],RawData[FMP_ID],RawData[REMFRMACRE100])</f>
        <v>0</v>
      </c>
      <c r="Z201" s="255">
        <f>_xlfn.XLOOKUP(FMP_Ranking[[#This Row],[FMP ID]],RawData[FMP_ID],RawData[COSTSTRUCT])</f>
        <v>110000</v>
      </c>
      <c r="AA201">
        <f>_xlfn.XLOOKUP(FMP_Ranking[[#This Row],[FMP ID]],RawData[FMP_ID],RawData[NATURE])</f>
        <v>0</v>
      </c>
      <c r="AB201" s="250">
        <f>_xlfn.XLOOKUP(FMP_Ranking[[#This Row],[FMP ID]],RawData[FMP_ID],RawData[BC_RATIO])</f>
        <v>1.8999999761581421</v>
      </c>
      <c r="AC201">
        <f>IF(FMP_Ranking[[#This Row],[BCA Raw]]&gt;1,1,0)</f>
        <v>1</v>
      </c>
      <c r="AD201" s="250" t="str">
        <f>_xlfn.XLOOKUP(FMP_Ranking[[#This Row],[FMP ID]],RawData[FMP_ID],RawData[WATER_SUP])</f>
        <v>No</v>
      </c>
      <c r="AE201" s="257">
        <f>IF(FMP_Ranking[[#This Row],[Water Supply Raw]]="Yes",1,0)</f>
        <v>0</v>
      </c>
      <c r="AF201">
        <f>_xlfn.XLOOKUP(FMP_Ranking[[#This Row],[FMP ID]],RawData[FMP_ID],RawData[Average Flood Depth (100yr)])</f>
        <v>0</v>
      </c>
      <c r="AG201" s="346" t="str">
        <f>_xlfn.XLOOKUP(FMP_Ranking[[#This Row],[FMP ID]],RawData[FMP_ID],RawData[PREPROJLOS])</f>
        <v>Unkown</v>
      </c>
      <c r="AH201">
        <f>_xlfn.XLOOKUP(FMP_Ranking[[#This Row],[FMP ID]],RawData[FMP_ID],RawData[Score 1])</f>
        <v>0</v>
      </c>
      <c r="AI201" s="250">
        <f>_xlfn.XLOOKUP(FMP_Ranking[[#This Row],[FMP ID]],RawData[FMP_ID],RawData[Community Population Served])</f>
        <v>0</v>
      </c>
      <c r="AJ201">
        <f>_xlfn.XLOOKUP(FMP_Ranking[[#This Row],[FMP ID]],RawData[FMP_ID],RawData[Flood Plain Population])</f>
        <v>0</v>
      </c>
      <c r="AK201" s="346">
        <f>_xlfn.XLOOKUP(FMP_Ranking[[#This Row],[FMP ID]],RawData[FMP_ID],RawData[Severity Ranking: Community Need (% Population)])</f>
        <v>0</v>
      </c>
      <c r="AL201" s="252">
        <f>_xlfn.XLOOKUP(FMP_Ranking[[#This Row],[FMP ID]],RawData[FMP_ID],RawData[Score 2])</f>
        <v>0</v>
      </c>
      <c r="AM201">
        <f>_xlfn.XLOOKUP(FMP_Ranking[[#This Row],[FMP ID]],RawData[FMP_ID],RawData['# of Structures Removed from 1% Annual Chance FP])</f>
        <v>0</v>
      </c>
      <c r="AN201">
        <f>_xlfn.XLOOKUP(FMP_Ranking[[#This Row],[FMP ID]],RawData[FMP_ID],RawData[Flood Risk Reduction])</f>
        <v>0</v>
      </c>
      <c r="AO201">
        <f>_xlfn.XLOOKUP(FMP_Ranking[[#This Row],[FMP ID]],RawData[FMP_ID],RawData[[Score 3 ]])</f>
        <v>0</v>
      </c>
      <c r="AP201" s="250">
        <f>_xlfn.XLOOKUP(FMP_Ranking[[#This Row],[FMP ID]],RawData[FMP_ID],RawData['# of Structures with Reduced 1% Annual Chance Flood Risk])</f>
        <v>0</v>
      </c>
      <c r="AQ201">
        <f>_xlfn.XLOOKUP(FMP_Ranking[[#This Row],[FMP ID]],RawData[FMP_ID],RawData[Pre-Project Damage $])</f>
        <v>0</v>
      </c>
      <c r="AR201">
        <f>_xlfn.XLOOKUP(FMP_Ranking[[#This Row],[FMP ID]],RawData[FMP_ID],RawData[Post-Project Damage $])</f>
        <v>0</v>
      </c>
      <c r="AS201">
        <f>_xlfn.XLOOKUP(FMP_Ranking[[#This Row],[FMP ID]],RawData[FMP_ID],RawData[Flood Damage Reduction])</f>
        <v>0</v>
      </c>
      <c r="AT201" s="252">
        <f>_xlfn.XLOOKUP(FMP_Ranking[[#This Row],[FMP ID]],RawData[FMP_ID],RawData[Score 4])</f>
        <v>0</v>
      </c>
      <c r="AU201">
        <f>_xlfn.XLOOKUP(FMP_Ranking[[#This Row],[FMP ID]],RawData[FMP_ID],RawData['# of Critical Faciliites Removed from 1% Annual Chance FP])</f>
        <v>0</v>
      </c>
      <c r="AV201">
        <f>_xlfn.XLOOKUP(FMP_Ranking[[#This Row],[FMP ID]],RawData[FMP_ID],RawData[Reduction in Critical Facilities Flood Risk])</f>
        <v>0</v>
      </c>
      <c r="AW201">
        <f>_xlfn.XLOOKUP(FMP_Ranking[[#This Row],[FMP ID]],RawData[FMP_ID],RawData[Score 5])</f>
        <v>0</v>
      </c>
      <c r="AX201" s="250">
        <f>_xlfn.XLOOKUP(FMP_Ranking[[#This Row],[FMP ID]],RawData[FMP_ID],RawData[Adjusted Injurt Risk (%)])</f>
        <v>0</v>
      </c>
      <c r="AY201">
        <f>_xlfn.XLOOKUP(FMP_Ranking[[#This Row],[FMP ID]],RawData[FMP_ID],RawData[Life and Safety Ranking (Injury/Loss of Life)2])</f>
        <v>0</v>
      </c>
      <c r="AZ201" s="252">
        <f>_xlfn.XLOOKUP(FMP_Ranking[[#This Row],[FMP ID]],RawData[FMP_ID],RawData[Score 6])</f>
        <v>0</v>
      </c>
      <c r="BA201">
        <f>_xlfn.XLOOKUP(FMP_Ranking[[#This Row],[FMP ID]],RawData[FMP_ID],RawData[Water Supply Benefit in Acre-Feet])</f>
        <v>0</v>
      </c>
      <c r="BB201">
        <f>_xlfn.XLOOKUP(FMP_Ranking[[#This Row],[FMP ID]],RawData[FMP_ID],RawData[SourceID])</f>
        <v>0</v>
      </c>
      <c r="BC201">
        <f>_xlfn.XLOOKUP(FMP_Ranking[[#This Row],[FMP ID]],RawData[FMP_ID],RawData[WMS_ID])</f>
        <v>0</v>
      </c>
      <c r="BD201">
        <f>_xlfn.XLOOKUP(FMP_Ranking[[#This Row],[FMP ID]],RawData[FMP_ID],RawData[Water Supply Yield Ranking])</f>
        <v>0</v>
      </c>
      <c r="BE201">
        <f>_xlfn.XLOOKUP(FMP_Ranking[[#This Row],[FMP ID]],RawData[FMP_ID],RawData[Score 7])</f>
        <v>0</v>
      </c>
      <c r="BF201" s="250">
        <f>_xlfn.XLOOKUP(FMP_Ranking[[#This Row],[FMP ID]],RawData[FMP_ID],RawData[SVI])</f>
        <v>0.69090002775192261</v>
      </c>
      <c r="BG201">
        <f>_xlfn.XLOOKUP(FMP_Ranking[[#This Row],[FMP ID]],RawData[FMP_ID],RawData[Social Vulnerability Ranking])</f>
        <v>0</v>
      </c>
      <c r="BH201" s="252">
        <f>_xlfn.XLOOKUP(FMP_Ranking[[#This Row],[FMP ID]],RawData[FMP_ID],RawData[Score 8])</f>
        <v>0</v>
      </c>
      <c r="BI201">
        <f>_xlfn.XLOOKUP(FMP_Ranking[[#This Row],[FMP ID]],RawData[FMP_ID],RawData[% Nature Based Solution by Cost])</f>
        <v>0</v>
      </c>
      <c r="BJ201">
        <f>_xlfn.XLOOKUP(FMP_Ranking[[#This Row],[FMP ID]],RawData[FMP_ID],RawData[Nature-Based Solutions Ranking])</f>
        <v>0</v>
      </c>
      <c r="BK201">
        <f>_xlfn.XLOOKUP(FMP_Ranking[[#This Row],[FMP ID]],RawData[FMP_ID],RawData[Score 9])</f>
        <v>0</v>
      </c>
      <c r="BL201" s="250">
        <f>_xlfn.XLOOKUP(FMP_Ranking[[#This Row],[FMP ID]],RawData[FMP_ID],RawData[Multiple Benefits Description])</f>
        <v>0</v>
      </c>
      <c r="BM201">
        <f>_xlfn.XLOOKUP(FMP_Ranking[[#This Row],[FMP ID]],RawData[FMP_ID],RawData[Multiple Benefit Ranking])</f>
        <v>0</v>
      </c>
      <c r="BN201" s="252">
        <f>_xlfn.XLOOKUP(FMP_Ranking[[#This Row],[FMP ID]],RawData[FMP_ID],RawData[Score 10])</f>
        <v>0</v>
      </c>
      <c r="BO201">
        <f>_xlfn.XLOOKUP(FMP_Ranking[[#This Row],[FMP ID]],RawData[FMP_ID],RawData[O&amp;M Cost (Annual)])</f>
        <v>0</v>
      </c>
      <c r="BP201">
        <f>_xlfn.XLOOKUP(FMP_Ranking[[#This Row],[FMP ID]],RawData[FMP_ID],RawData[Operations and Maintenance Ranking])</f>
        <v>0</v>
      </c>
      <c r="BQ201">
        <f>_xlfn.XLOOKUP(FMP_Ranking[[#This Row],[FMP ID]],RawData[FMP_ID],RawData[Score 11])</f>
        <v>0</v>
      </c>
      <c r="BR201" s="250">
        <f>_xlfn.XLOOKUP(FMP_Ranking[[#This Row],[FMP ID]],RawData[FMP_ID],RawData[Administrative, Regulatory and Other Obstacle Ranking])</f>
        <v>0</v>
      </c>
      <c r="BS201" s="252">
        <f>_xlfn.XLOOKUP(FMP_Ranking[[#This Row],[FMP ID]],RawData[FMP_ID],RawData[Score 12])</f>
        <v>0</v>
      </c>
      <c r="BT201">
        <f>_xlfn.XLOOKUP(FMP_Ranking[[#This Row],[FMP ID]],RawData[FMP_ID],RawData[Environmental Benefit Ranking])</f>
        <v>0</v>
      </c>
      <c r="BU201">
        <f>_xlfn.XLOOKUP(FMP_Ranking[[#This Row],[FMP ID]],RawData[FMP_ID],RawData[Score 13])</f>
        <v>0</v>
      </c>
      <c r="BV201" s="250">
        <f>_xlfn.XLOOKUP(FMP_Ranking[[#This Row],[FMP ID]],RawData[FMP_ID],RawData[Environmental Impact Ranking])</f>
        <v>0</v>
      </c>
      <c r="BW201" s="252">
        <f>_xlfn.XLOOKUP(FMP_Ranking[[#This Row],[FMP ID]],RawData[FMP_ID],RawData[Score 14])</f>
        <v>0</v>
      </c>
      <c r="BX201">
        <f>_xlfn.XLOOKUP(FMP_Ranking[[#This Row],[FMP ID]],RawData[FMP_ID],RawData[Traffic Count for LWC Project])</f>
        <v>0</v>
      </c>
      <c r="BY201">
        <f>_xlfn.XLOOKUP(FMP_Ranking[[#This Row],[FMP ID]],RawData[FMP_ID],RawData[Mobility Ranking])</f>
        <v>0</v>
      </c>
      <c r="BZ201">
        <f>_xlfn.XLOOKUP(FMP_Ranking[[#This Row],[FMP ID]],RawData[FMP_ID],RawData[Score 15])</f>
        <v>0</v>
      </c>
      <c r="CA201" s="250"/>
      <c r="CB20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0.42938439963994174</v>
      </c>
      <c r="CC201" s="263">
        <f>_xlfn.RANK.EQ(FMP_Ranking[[#This Row],[Weighted Score Based on Normalized Reported Factors]],FMP_Ranking[Weighted Score Based on Normalized Reported Factors],0)</f>
        <v>143</v>
      </c>
      <c r="CD20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0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01">
        <f>_xlfn.RANK.EQ(FMP_Ranking[[#This Row],[Project Details Weighted Score]],FMP_Ranking[Project Details Weighted Score],0)</f>
        <v>164</v>
      </c>
      <c r="CG201" s="262">
        <f>FMP_Ranking[[#This Row],[Project Details Weighted Score]]+FMP_Ranking[[#This Row],[Weighted Score Based on Normalized Reported Factors]]</f>
        <v>0.42938439963994174</v>
      </c>
      <c r="CH201" s="245">
        <f>_xlfn.RANK.EQ(FMP_Ranking[[#This Row],[Total Score]],FMP_Ranking[Total Score],0)</f>
        <v>195</v>
      </c>
      <c r="CI20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0.42938439963994174</v>
      </c>
      <c r="CJ201" s="239"/>
      <c r="CK201" s="239"/>
      <c r="CT201"/>
    </row>
    <row r="202" spans="1:98" ht="12" customHeight="1" x14ac:dyDescent="0.25">
      <c r="A202" t="s">
        <v>1133</v>
      </c>
      <c r="B202">
        <f>_xlfn.XLOOKUP(FMP_Ranking[[#This Row],[FMP ID]],RawData[FMP_ID],RawData[RFPG_NUM])</f>
        <v>8</v>
      </c>
      <c r="C202" t="str">
        <f>_xlfn.XLOOKUP(FMP_Ranking[[#This Row],[FMP ID]],RawData[FMP_ID],RawData[FMP_NAME])</f>
        <v>Bee Creek Channel Improvements</v>
      </c>
      <c r="D202" t="str">
        <f>_xlfn.XLOOKUP(FMP_Ranking[[#This Row],[FMP ID]],RawData[FMP_ID],RawData[FMP_DESCR])</f>
        <v>Channel improvements and re-configurations at several key locations</v>
      </c>
      <c r="E202" s="247">
        <f>_xlfn.XLOOKUP(FMP_Ranking[[#This Row],[FMP ID]],RawData[FMP_ID],RawData[FMP_COST])</f>
        <v>38771000</v>
      </c>
      <c r="F202" s="344" t="str">
        <f>_xlfn.XLOOKUP(FMP_Ranking[[#This Row],[FMP ID]],RawData[FMP_ID],RawData[EMER_NEED])</f>
        <v>Yes</v>
      </c>
      <c r="G202" s="252">
        <f>IF(FMP_Ranking[[#This Row],[Emergency Need Raw]]="Yes",10,0)</f>
        <v>10</v>
      </c>
      <c r="H202" s="245">
        <f>_xlfn.XLOOKUP(FMP_Ranking[[#This Row],[FMP ID]],RawData[FMP_ID],RawData[STRUCT_100])</f>
        <v>19</v>
      </c>
      <c r="I202" s="245">
        <f>_xlfn.XLOOKUP(FMP_Ranking[[#This Row],[FMP ID]],RawData[FMP_ID],RawData[RES_STRUCT100])</f>
        <v>12</v>
      </c>
      <c r="J202">
        <f>_xlfn.XLOOKUP(FMP_Ranking[[#This Row],[FMP ID]],RawData[FMP_ID],RawData[POP100])</f>
        <v>11</v>
      </c>
      <c r="K202" s="245">
        <f>_xlfn.XLOOKUP(FMP_Ranking[[#This Row],[FMP ID]],RawData[FMP_ID],RawData[CRITFAC100])</f>
        <v>0</v>
      </c>
      <c r="L202">
        <f>_xlfn.XLOOKUP(FMP_Ranking[[#This Row],[FMP ID]],RawData[FMP_ID],RawData[LWC])</f>
        <v>0</v>
      </c>
      <c r="M202" s="245">
        <f>_xlfn.XLOOKUP(FMP_Ranking[[#This Row],[FMP ID]],RawData[FMP_ID],RawData[ROADCLS])</f>
        <v>2</v>
      </c>
      <c r="N202">
        <f>_xlfn.XLOOKUP(FMP_Ranking[[#This Row],[FMP ID]],RawData[FMP_ID],RawData[ROAD_MILES100])</f>
        <v>0.27599999308586121</v>
      </c>
      <c r="O202" s="245">
        <f>_xlfn.XLOOKUP(FMP_Ranking[[#This Row],[FMP ID]],RawData[FMP_ID],RawData[FARMACRE100])</f>
        <v>305.79299926757813</v>
      </c>
      <c r="P202">
        <f>_xlfn.XLOOKUP(FMP_Ranking[[#This Row],[FMP ID]],RawData[FMP_ID],RawData[REDSTRUCT100])</f>
        <v>0</v>
      </c>
      <c r="Q202" s="245">
        <f>_xlfn.XLOOKUP(FMP_Ranking[[#This Row],[FMP ID]],RawData[FMP_ID],RawData[REMSTRC100])</f>
        <v>0</v>
      </c>
      <c r="R202" s="258">
        <f>IF(FMP_Ranking[[#This Row],[Structures 100 Raw]]=0,0,(IF(FMP_Ranking[[#This Row],[Removed Structures 100 Raw]]&gt;FMP_Ranking[[#This Row],[Structures 100 Raw]],100,FMP_Ranking[[#This Row],[Removed Structures 100 Raw]]/FMP_Ranking[[#This Row],[Structures 100 Raw]]*100)))</f>
        <v>0</v>
      </c>
      <c r="S202" s="245">
        <f>_xlfn.XLOOKUP(FMP_Ranking[[#This Row],[FMP ID]],RawData[FMP_ID],RawData[REMRESSTRC100])</f>
        <v>0</v>
      </c>
      <c r="T202" s="245">
        <f>_xlfn.XLOOKUP(FMP_Ranking[[#This Row],[FMP ID]],RawData[FMP_ID],RawData[REMPOP100])</f>
        <v>0</v>
      </c>
      <c r="U202">
        <f>_xlfn.XLOOKUP(FMP_Ranking[[#This Row],[FMP ID]],RawData[FMP_ID],RawData[REMCRITFAC100])</f>
        <v>0</v>
      </c>
      <c r="V202" s="245">
        <f>_xlfn.XLOOKUP(FMP_Ranking[[#This Row],[FMP ID]],RawData[FMP_ID],RawData[REMLWC100])</f>
        <v>0</v>
      </c>
      <c r="W202" s="245">
        <f>_xlfn.XLOOKUP(FMP_Ranking[[#This Row],[FMP ID]],RawData[FMP_ID],RawData[REMROADCLS])</f>
        <v>0</v>
      </c>
      <c r="X202">
        <f>_xlfn.XLOOKUP(FMP_Ranking[[#This Row],[FMP ID]],RawData[FMP_ID],RawData[REMRDLEN100])</f>
        <v>0</v>
      </c>
      <c r="Y202" s="245">
        <f>_xlfn.XLOOKUP(FMP_Ranking[[#This Row],[FMP ID]],RawData[FMP_ID],RawData[REMFRMACRE100])</f>
        <v>255.9859924316406</v>
      </c>
      <c r="Z202" s="255">
        <f>_xlfn.XLOOKUP(FMP_Ranking[[#This Row],[FMP ID]],RawData[FMP_ID],RawData[COSTSTRUCT])</f>
        <v>0</v>
      </c>
      <c r="AA202">
        <f>_xlfn.XLOOKUP(FMP_Ranking[[#This Row],[FMP ID]],RawData[FMP_ID],RawData[NATURE])</f>
        <v>0</v>
      </c>
      <c r="AB202" s="250">
        <f>_xlfn.XLOOKUP(FMP_Ranking[[#This Row],[FMP ID]],RawData[FMP_ID],RawData[BC_RATIO])</f>
        <v>0</v>
      </c>
      <c r="AC202">
        <f>IF(FMP_Ranking[[#This Row],[BCA Raw]]&gt;1,1,0)</f>
        <v>0</v>
      </c>
      <c r="AD202" s="250" t="str">
        <f>_xlfn.XLOOKUP(FMP_Ranking[[#This Row],[FMP ID]],RawData[FMP_ID],RawData[WATER_SUP])</f>
        <v>No</v>
      </c>
      <c r="AE202" s="257">
        <f>IF(FMP_Ranking[[#This Row],[Water Supply Raw]]="Yes",1,0)</f>
        <v>0</v>
      </c>
      <c r="AF202">
        <f>_xlfn.XLOOKUP(FMP_Ranking[[#This Row],[FMP ID]],RawData[FMP_ID],RawData[Average Flood Depth (100yr)])</f>
        <v>0</v>
      </c>
      <c r="AG202" s="346" t="str">
        <f>_xlfn.XLOOKUP(FMP_Ranking[[#This Row],[FMP ID]],RawData[FMP_ID],RawData[PREPROJLOS])</f>
        <v xml:space="preserve"> 5-year</v>
      </c>
      <c r="AH202">
        <f>_xlfn.XLOOKUP(FMP_Ranking[[#This Row],[FMP ID]],RawData[FMP_ID],RawData[Score 1])</f>
        <v>0</v>
      </c>
      <c r="AI202" s="250">
        <f>_xlfn.XLOOKUP(FMP_Ranking[[#This Row],[FMP ID]],RawData[FMP_ID],RawData[Community Population Served])</f>
        <v>0</v>
      </c>
      <c r="AJ202">
        <f>_xlfn.XLOOKUP(FMP_Ranking[[#This Row],[FMP ID]],RawData[FMP_ID],RawData[Flood Plain Population])</f>
        <v>0</v>
      </c>
      <c r="AK202" s="346">
        <f>_xlfn.XLOOKUP(FMP_Ranking[[#This Row],[FMP ID]],RawData[FMP_ID],RawData[Severity Ranking: Community Need (% Population)])</f>
        <v>0</v>
      </c>
      <c r="AL202" s="252">
        <f>_xlfn.XLOOKUP(FMP_Ranking[[#This Row],[FMP ID]],RawData[FMP_ID],RawData[Score 2])</f>
        <v>0</v>
      </c>
      <c r="AM202">
        <f>_xlfn.XLOOKUP(FMP_Ranking[[#This Row],[FMP ID]],RawData[FMP_ID],RawData['# of Structures Removed from 1% Annual Chance FP])</f>
        <v>0</v>
      </c>
      <c r="AN202">
        <f>_xlfn.XLOOKUP(FMP_Ranking[[#This Row],[FMP ID]],RawData[FMP_ID],RawData[Flood Risk Reduction])</f>
        <v>0</v>
      </c>
      <c r="AO202">
        <f>_xlfn.XLOOKUP(FMP_Ranking[[#This Row],[FMP ID]],RawData[FMP_ID],RawData[[Score 3 ]])</f>
        <v>0</v>
      </c>
      <c r="AP202" s="250">
        <f>_xlfn.XLOOKUP(FMP_Ranking[[#This Row],[FMP ID]],RawData[FMP_ID],RawData['# of Structures with Reduced 1% Annual Chance Flood Risk])</f>
        <v>0</v>
      </c>
      <c r="AQ202">
        <f>_xlfn.XLOOKUP(FMP_Ranking[[#This Row],[FMP ID]],RawData[FMP_ID],RawData[Pre-Project Damage $])</f>
        <v>0</v>
      </c>
      <c r="AR202">
        <f>_xlfn.XLOOKUP(FMP_Ranking[[#This Row],[FMP ID]],RawData[FMP_ID],RawData[Post-Project Damage $])</f>
        <v>0</v>
      </c>
      <c r="AS202">
        <f>_xlfn.XLOOKUP(FMP_Ranking[[#This Row],[FMP ID]],RawData[FMP_ID],RawData[Flood Damage Reduction])</f>
        <v>0</v>
      </c>
      <c r="AT202" s="252">
        <f>_xlfn.XLOOKUP(FMP_Ranking[[#This Row],[FMP ID]],RawData[FMP_ID],RawData[Score 4])</f>
        <v>0</v>
      </c>
      <c r="AU202">
        <f>_xlfn.XLOOKUP(FMP_Ranking[[#This Row],[FMP ID]],RawData[FMP_ID],RawData['# of Critical Faciliites Removed from 1% Annual Chance FP])</f>
        <v>0</v>
      </c>
      <c r="AV202">
        <f>_xlfn.XLOOKUP(FMP_Ranking[[#This Row],[FMP ID]],RawData[FMP_ID],RawData[Reduction in Critical Facilities Flood Risk])</f>
        <v>0</v>
      </c>
      <c r="AW202">
        <f>_xlfn.XLOOKUP(FMP_Ranking[[#This Row],[FMP ID]],RawData[FMP_ID],RawData[Score 5])</f>
        <v>0</v>
      </c>
      <c r="AX202" s="250">
        <f>_xlfn.XLOOKUP(FMP_Ranking[[#This Row],[FMP ID]],RawData[FMP_ID],RawData[Adjusted Injurt Risk (%)])</f>
        <v>0</v>
      </c>
      <c r="AY202">
        <f>_xlfn.XLOOKUP(FMP_Ranking[[#This Row],[FMP ID]],RawData[FMP_ID],RawData[Life and Safety Ranking (Injury/Loss of Life)2])</f>
        <v>0</v>
      </c>
      <c r="AZ202" s="252">
        <f>_xlfn.XLOOKUP(FMP_Ranking[[#This Row],[FMP ID]],RawData[FMP_ID],RawData[Score 6])</f>
        <v>0</v>
      </c>
      <c r="BA202">
        <f>_xlfn.XLOOKUP(FMP_Ranking[[#This Row],[FMP ID]],RawData[FMP_ID],RawData[Water Supply Benefit in Acre-Feet])</f>
        <v>0</v>
      </c>
      <c r="BB202">
        <f>_xlfn.XLOOKUP(FMP_Ranking[[#This Row],[FMP ID]],RawData[FMP_ID],RawData[SourceID])</f>
        <v>0</v>
      </c>
      <c r="BC202">
        <f>_xlfn.XLOOKUP(FMP_Ranking[[#This Row],[FMP ID]],RawData[FMP_ID],RawData[WMS_ID])</f>
        <v>0</v>
      </c>
      <c r="BD202">
        <f>_xlfn.XLOOKUP(FMP_Ranking[[#This Row],[FMP ID]],RawData[FMP_ID],RawData[Water Supply Yield Ranking])</f>
        <v>0</v>
      </c>
      <c r="BE202">
        <f>_xlfn.XLOOKUP(FMP_Ranking[[#This Row],[FMP ID]],RawData[FMP_ID],RawData[Score 7])</f>
        <v>0</v>
      </c>
      <c r="BF202" s="250">
        <f>_xlfn.XLOOKUP(FMP_Ranking[[#This Row],[FMP ID]],RawData[FMP_ID],RawData[SVI])</f>
        <v>0.4699999988079071</v>
      </c>
      <c r="BG202">
        <f>_xlfn.XLOOKUP(FMP_Ranking[[#This Row],[FMP ID]],RawData[FMP_ID],RawData[Social Vulnerability Ranking])</f>
        <v>0</v>
      </c>
      <c r="BH202" s="252">
        <f>_xlfn.XLOOKUP(FMP_Ranking[[#This Row],[FMP ID]],RawData[FMP_ID],RawData[Score 8])</f>
        <v>0</v>
      </c>
      <c r="BI202">
        <f>_xlfn.XLOOKUP(FMP_Ranking[[#This Row],[FMP ID]],RawData[FMP_ID],RawData[% Nature Based Solution by Cost])</f>
        <v>0</v>
      </c>
      <c r="BJ202">
        <f>_xlfn.XLOOKUP(FMP_Ranking[[#This Row],[FMP ID]],RawData[FMP_ID],RawData[Nature-Based Solutions Ranking])</f>
        <v>0</v>
      </c>
      <c r="BK202">
        <f>_xlfn.XLOOKUP(FMP_Ranking[[#This Row],[FMP ID]],RawData[FMP_ID],RawData[Score 9])</f>
        <v>0</v>
      </c>
      <c r="BL202" s="250">
        <f>_xlfn.XLOOKUP(FMP_Ranking[[#This Row],[FMP ID]],RawData[FMP_ID],RawData[Multiple Benefits Description])</f>
        <v>0</v>
      </c>
      <c r="BM202">
        <f>_xlfn.XLOOKUP(FMP_Ranking[[#This Row],[FMP ID]],RawData[FMP_ID],RawData[Multiple Benefit Ranking])</f>
        <v>0</v>
      </c>
      <c r="BN202" s="252">
        <f>_xlfn.XLOOKUP(FMP_Ranking[[#This Row],[FMP ID]],RawData[FMP_ID],RawData[Score 10])</f>
        <v>0</v>
      </c>
      <c r="BO202">
        <f>_xlfn.XLOOKUP(FMP_Ranking[[#This Row],[FMP ID]],RawData[FMP_ID],RawData[O&amp;M Cost (Annual)])</f>
        <v>0</v>
      </c>
      <c r="BP202">
        <f>_xlfn.XLOOKUP(FMP_Ranking[[#This Row],[FMP ID]],RawData[FMP_ID],RawData[Operations and Maintenance Ranking])</f>
        <v>0</v>
      </c>
      <c r="BQ202">
        <f>_xlfn.XLOOKUP(FMP_Ranking[[#This Row],[FMP ID]],RawData[FMP_ID],RawData[Score 11])</f>
        <v>0</v>
      </c>
      <c r="BR202" s="250">
        <f>_xlfn.XLOOKUP(FMP_Ranking[[#This Row],[FMP ID]],RawData[FMP_ID],RawData[Administrative, Regulatory and Other Obstacle Ranking])</f>
        <v>0</v>
      </c>
      <c r="BS202" s="252">
        <f>_xlfn.XLOOKUP(FMP_Ranking[[#This Row],[FMP ID]],RawData[FMP_ID],RawData[Score 12])</f>
        <v>0</v>
      </c>
      <c r="BT202">
        <f>_xlfn.XLOOKUP(FMP_Ranking[[#This Row],[FMP ID]],RawData[FMP_ID],RawData[Environmental Benefit Ranking])</f>
        <v>0</v>
      </c>
      <c r="BU202">
        <f>_xlfn.XLOOKUP(FMP_Ranking[[#This Row],[FMP ID]],RawData[FMP_ID],RawData[Score 13])</f>
        <v>0</v>
      </c>
      <c r="BV202" s="250">
        <f>_xlfn.XLOOKUP(FMP_Ranking[[#This Row],[FMP ID]],RawData[FMP_ID],RawData[Environmental Impact Ranking])</f>
        <v>0</v>
      </c>
      <c r="BW202" s="252">
        <f>_xlfn.XLOOKUP(FMP_Ranking[[#This Row],[FMP ID]],RawData[FMP_ID],RawData[Score 14])</f>
        <v>0</v>
      </c>
      <c r="BX202">
        <f>_xlfn.XLOOKUP(FMP_Ranking[[#This Row],[FMP ID]],RawData[FMP_ID],RawData[Traffic Count for LWC Project])</f>
        <v>0</v>
      </c>
      <c r="BY202">
        <f>_xlfn.XLOOKUP(FMP_Ranking[[#This Row],[FMP ID]],RawData[FMP_ID],RawData[Mobility Ranking])</f>
        <v>0</v>
      </c>
      <c r="BZ202">
        <f>_xlfn.XLOOKUP(FMP_Ranking[[#This Row],[FMP ID]],RawData[FMP_ID],RawData[Score 15])</f>
        <v>0</v>
      </c>
      <c r="CA202" s="250"/>
      <c r="CB20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0.1975654909018609</v>
      </c>
      <c r="CC202" s="263">
        <f>_xlfn.RANK.EQ(FMP_Ranking[[#This Row],[Weighted Score Based on Normalized Reported Factors]],FMP_Ranking[Weighted Score Based on Normalized Reported Factors],0)</f>
        <v>147</v>
      </c>
      <c r="CD20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0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02">
        <f>_xlfn.RANK.EQ(FMP_Ranking[[#This Row],[Project Details Weighted Score]],FMP_Ranking[Project Details Weighted Score],0)</f>
        <v>164</v>
      </c>
      <c r="CG202" s="262">
        <f>FMP_Ranking[[#This Row],[Project Details Weighted Score]]+FMP_Ranking[[#This Row],[Weighted Score Based on Normalized Reported Factors]]</f>
        <v>0.1975654909018609</v>
      </c>
      <c r="CH202" s="245">
        <f>_xlfn.RANK.EQ(FMP_Ranking[[#This Row],[Total Score]],FMP_Ranking[Total Score],0)</f>
        <v>196</v>
      </c>
      <c r="CI20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0.1975654909018609</v>
      </c>
      <c r="CJ202" s="239"/>
      <c r="CK202" s="239"/>
      <c r="CT202"/>
    </row>
    <row r="203" spans="1:98" ht="12" customHeight="1" x14ac:dyDescent="0.25">
      <c r="A203" t="s">
        <v>1128</v>
      </c>
      <c r="B203">
        <f>_xlfn.XLOOKUP(FMP_Ranking[[#This Row],[FMP ID]],RawData[FMP_ID],RawData[RFPG_NUM])</f>
        <v>8</v>
      </c>
      <c r="C203" t="str">
        <f>_xlfn.XLOOKUP(FMP_Ranking[[#This Row],[FMP ID]],RawData[FMP_ID],RawData[FMP_NAME])</f>
        <v>Lower Dry Creek Channel Improvement</v>
      </c>
      <c r="D203" t="str">
        <f>_xlfn.XLOOKUP(FMP_Ranking[[#This Row],[FMP ID]],RawData[FMP_ID],RawData[FMP_DESCR])</f>
        <v>Channel improvements and re-configurations.</v>
      </c>
      <c r="E203" s="247">
        <f>_xlfn.XLOOKUP(FMP_Ranking[[#This Row],[FMP ID]],RawData[FMP_ID],RawData[FMP_COST])</f>
        <v>110716000</v>
      </c>
      <c r="F203" s="344" t="str">
        <f>_xlfn.XLOOKUP(FMP_Ranking[[#This Row],[FMP ID]],RawData[FMP_ID],RawData[EMER_NEED])</f>
        <v>Yes</v>
      </c>
      <c r="G203" s="252">
        <f>IF(FMP_Ranking[[#This Row],[Emergency Need Raw]]="Yes",10,0)</f>
        <v>10</v>
      </c>
      <c r="H203" s="245">
        <f>_xlfn.XLOOKUP(FMP_Ranking[[#This Row],[FMP ID]],RawData[FMP_ID],RawData[STRUCT_100])</f>
        <v>343</v>
      </c>
      <c r="I203" s="245">
        <f>_xlfn.XLOOKUP(FMP_Ranking[[#This Row],[FMP ID]],RawData[FMP_ID],RawData[RES_STRUCT100])</f>
        <v>219</v>
      </c>
      <c r="J203">
        <f>_xlfn.XLOOKUP(FMP_Ranking[[#This Row],[FMP ID]],RawData[FMP_ID],RawData[POP100])</f>
        <v>489</v>
      </c>
      <c r="K203" s="245">
        <f>_xlfn.XLOOKUP(FMP_Ranking[[#This Row],[FMP ID]],RawData[FMP_ID],RawData[CRITFAC100])</f>
        <v>2</v>
      </c>
      <c r="L203">
        <f>_xlfn.XLOOKUP(FMP_Ranking[[#This Row],[FMP ID]],RawData[FMP_ID],RawData[LWC])</f>
        <v>0</v>
      </c>
      <c r="M203" s="245">
        <f>_xlfn.XLOOKUP(FMP_Ranking[[#This Row],[FMP ID]],RawData[FMP_ID],RawData[ROADCLS])</f>
        <v>20</v>
      </c>
      <c r="N203">
        <f>_xlfn.XLOOKUP(FMP_Ranking[[#This Row],[FMP ID]],RawData[FMP_ID],RawData[ROAD_MILES100])</f>
        <v>14.39999961853027</v>
      </c>
      <c r="O203" s="245">
        <f>_xlfn.XLOOKUP(FMP_Ranking[[#This Row],[FMP ID]],RawData[FMP_ID],RawData[FARMACRE100])</f>
        <v>5058.3701171875</v>
      </c>
      <c r="P203">
        <f>_xlfn.XLOOKUP(FMP_Ranking[[#This Row],[FMP ID]],RawData[FMP_ID],RawData[REDSTRUCT100])</f>
        <v>2</v>
      </c>
      <c r="Q203" s="245">
        <f>_xlfn.XLOOKUP(FMP_Ranking[[#This Row],[FMP ID]],RawData[FMP_ID],RawData[REMSTRC100])</f>
        <v>0</v>
      </c>
      <c r="R203" s="258">
        <f>IF(FMP_Ranking[[#This Row],[Structures 100 Raw]]=0,0,(IF(FMP_Ranking[[#This Row],[Removed Structures 100 Raw]]&gt;FMP_Ranking[[#This Row],[Structures 100 Raw]],100,FMP_Ranking[[#This Row],[Removed Structures 100 Raw]]/FMP_Ranking[[#This Row],[Structures 100 Raw]]*100)))</f>
        <v>0</v>
      </c>
      <c r="S203" s="245">
        <f>_xlfn.XLOOKUP(FMP_Ranking[[#This Row],[FMP ID]],RawData[FMP_ID],RawData[REMRESSTRC100])</f>
        <v>0</v>
      </c>
      <c r="T203" s="245">
        <f>_xlfn.XLOOKUP(FMP_Ranking[[#This Row],[FMP ID]],RawData[FMP_ID],RawData[REMPOP100])</f>
        <v>0</v>
      </c>
      <c r="U203">
        <f>_xlfn.XLOOKUP(FMP_Ranking[[#This Row],[FMP ID]],RawData[FMP_ID],RawData[REMCRITFAC100])</f>
        <v>2</v>
      </c>
      <c r="V203" s="245">
        <f>_xlfn.XLOOKUP(FMP_Ranking[[#This Row],[FMP ID]],RawData[FMP_ID],RawData[REMLWC100])</f>
        <v>0</v>
      </c>
      <c r="W203" s="245">
        <f>_xlfn.XLOOKUP(FMP_Ranking[[#This Row],[FMP ID]],RawData[FMP_ID],RawData[REMROADCLS])</f>
        <v>0</v>
      </c>
      <c r="X203">
        <f>_xlfn.XLOOKUP(FMP_Ranking[[#This Row],[FMP ID]],RawData[FMP_ID],RawData[REMRDLEN100])</f>
        <v>0</v>
      </c>
      <c r="Y203" s="245">
        <f>_xlfn.XLOOKUP(FMP_Ranking[[#This Row],[FMP ID]],RawData[FMP_ID],RawData[REMFRMACRE100])</f>
        <v>94.134101867675781</v>
      </c>
      <c r="Z203" s="255">
        <f>_xlfn.XLOOKUP(FMP_Ranking[[#This Row],[FMP ID]],RawData[FMP_ID],RawData[COSTSTRUCT])</f>
        <v>0</v>
      </c>
      <c r="AA203">
        <f>_xlfn.XLOOKUP(FMP_Ranking[[#This Row],[FMP ID]],RawData[FMP_ID],RawData[NATURE])</f>
        <v>0</v>
      </c>
      <c r="AB203" s="250">
        <f>_xlfn.XLOOKUP(FMP_Ranking[[#This Row],[FMP ID]],RawData[FMP_ID],RawData[BC_RATIO])</f>
        <v>2.700000070035458E-2</v>
      </c>
      <c r="AC203">
        <f>IF(FMP_Ranking[[#This Row],[BCA Raw]]&gt;1,1,0)</f>
        <v>0</v>
      </c>
      <c r="AD203" s="250" t="str">
        <f>_xlfn.XLOOKUP(FMP_Ranking[[#This Row],[FMP ID]],RawData[FMP_ID],RawData[WATER_SUP])</f>
        <v>No</v>
      </c>
      <c r="AE203" s="257">
        <f>IF(FMP_Ranking[[#This Row],[Water Supply Raw]]="Yes",1,0)</f>
        <v>0</v>
      </c>
      <c r="AF203">
        <f>_xlfn.XLOOKUP(FMP_Ranking[[#This Row],[FMP ID]],RawData[FMP_ID],RawData[Average Flood Depth (100yr)])</f>
        <v>0</v>
      </c>
      <c r="AG203" s="346" t="str">
        <f>_xlfn.XLOOKUP(FMP_Ranking[[#This Row],[FMP ID]],RawData[FMP_ID],RawData[PREPROJLOS])</f>
        <v xml:space="preserve"> 2-year</v>
      </c>
      <c r="AH203">
        <f>_xlfn.XLOOKUP(FMP_Ranking[[#This Row],[FMP ID]],RawData[FMP_ID],RawData[Score 1])</f>
        <v>0</v>
      </c>
      <c r="AI203" s="250">
        <f>_xlfn.XLOOKUP(FMP_Ranking[[#This Row],[FMP ID]],RawData[FMP_ID],RawData[Community Population Served])</f>
        <v>0</v>
      </c>
      <c r="AJ203">
        <f>_xlfn.XLOOKUP(FMP_Ranking[[#This Row],[FMP ID]],RawData[FMP_ID],RawData[Flood Plain Population])</f>
        <v>0</v>
      </c>
      <c r="AK203" s="346">
        <f>_xlfn.XLOOKUP(FMP_Ranking[[#This Row],[FMP ID]],RawData[FMP_ID],RawData[Severity Ranking: Community Need (% Population)])</f>
        <v>0</v>
      </c>
      <c r="AL203" s="252">
        <f>_xlfn.XLOOKUP(FMP_Ranking[[#This Row],[FMP ID]],RawData[FMP_ID],RawData[Score 2])</f>
        <v>0</v>
      </c>
      <c r="AM203">
        <f>_xlfn.XLOOKUP(FMP_Ranking[[#This Row],[FMP ID]],RawData[FMP_ID],RawData['# of Structures Removed from 1% Annual Chance FP])</f>
        <v>0</v>
      </c>
      <c r="AN203">
        <f>_xlfn.XLOOKUP(FMP_Ranking[[#This Row],[FMP ID]],RawData[FMP_ID],RawData[Flood Risk Reduction])</f>
        <v>0</v>
      </c>
      <c r="AO203">
        <f>_xlfn.XLOOKUP(FMP_Ranking[[#This Row],[FMP ID]],RawData[FMP_ID],RawData[[Score 3 ]])</f>
        <v>0</v>
      </c>
      <c r="AP203" s="250">
        <f>_xlfn.XLOOKUP(FMP_Ranking[[#This Row],[FMP ID]],RawData[FMP_ID],RawData['# of Structures with Reduced 1% Annual Chance Flood Risk])</f>
        <v>0</v>
      </c>
      <c r="AQ203">
        <f>_xlfn.XLOOKUP(FMP_Ranking[[#This Row],[FMP ID]],RawData[FMP_ID],RawData[Pre-Project Damage $])</f>
        <v>0</v>
      </c>
      <c r="AR203">
        <f>_xlfn.XLOOKUP(FMP_Ranking[[#This Row],[FMP ID]],RawData[FMP_ID],RawData[Post-Project Damage $])</f>
        <v>0</v>
      </c>
      <c r="AS203">
        <f>_xlfn.XLOOKUP(FMP_Ranking[[#This Row],[FMP ID]],RawData[FMP_ID],RawData[Flood Damage Reduction])</f>
        <v>0</v>
      </c>
      <c r="AT203" s="252">
        <f>_xlfn.XLOOKUP(FMP_Ranking[[#This Row],[FMP ID]],RawData[FMP_ID],RawData[Score 4])</f>
        <v>0</v>
      </c>
      <c r="AU203">
        <f>_xlfn.XLOOKUP(FMP_Ranking[[#This Row],[FMP ID]],RawData[FMP_ID],RawData['# of Critical Faciliites Removed from 1% Annual Chance FP])</f>
        <v>0</v>
      </c>
      <c r="AV203">
        <f>_xlfn.XLOOKUP(FMP_Ranking[[#This Row],[FMP ID]],RawData[FMP_ID],RawData[Reduction in Critical Facilities Flood Risk])</f>
        <v>0</v>
      </c>
      <c r="AW203">
        <f>_xlfn.XLOOKUP(FMP_Ranking[[#This Row],[FMP ID]],RawData[FMP_ID],RawData[Score 5])</f>
        <v>0</v>
      </c>
      <c r="AX203" s="250">
        <f>_xlfn.XLOOKUP(FMP_Ranking[[#This Row],[FMP ID]],RawData[FMP_ID],RawData[Adjusted Injurt Risk (%)])</f>
        <v>0</v>
      </c>
      <c r="AY203">
        <f>_xlfn.XLOOKUP(FMP_Ranking[[#This Row],[FMP ID]],RawData[FMP_ID],RawData[Life and Safety Ranking (Injury/Loss of Life)2])</f>
        <v>0</v>
      </c>
      <c r="AZ203" s="252">
        <f>_xlfn.XLOOKUP(FMP_Ranking[[#This Row],[FMP ID]],RawData[FMP_ID],RawData[Score 6])</f>
        <v>0</v>
      </c>
      <c r="BA203">
        <f>_xlfn.XLOOKUP(FMP_Ranking[[#This Row],[FMP ID]],RawData[FMP_ID],RawData[Water Supply Benefit in Acre-Feet])</f>
        <v>0</v>
      </c>
      <c r="BB203">
        <f>_xlfn.XLOOKUP(FMP_Ranking[[#This Row],[FMP ID]],RawData[FMP_ID],RawData[SourceID])</f>
        <v>0</v>
      </c>
      <c r="BC203">
        <f>_xlfn.XLOOKUP(FMP_Ranking[[#This Row],[FMP ID]],RawData[FMP_ID],RawData[WMS_ID])</f>
        <v>0</v>
      </c>
      <c r="BD203">
        <f>_xlfn.XLOOKUP(FMP_Ranking[[#This Row],[FMP ID]],RawData[FMP_ID],RawData[Water Supply Yield Ranking])</f>
        <v>0</v>
      </c>
      <c r="BE203">
        <f>_xlfn.XLOOKUP(FMP_Ranking[[#This Row],[FMP ID]],RawData[FMP_ID],RawData[Score 7])</f>
        <v>0</v>
      </c>
      <c r="BF203" s="250">
        <f>_xlfn.XLOOKUP(FMP_Ranking[[#This Row],[FMP ID]],RawData[FMP_ID],RawData[SVI])</f>
        <v>0.239999994635582</v>
      </c>
      <c r="BG203">
        <f>_xlfn.XLOOKUP(FMP_Ranking[[#This Row],[FMP ID]],RawData[FMP_ID],RawData[Social Vulnerability Ranking])</f>
        <v>0</v>
      </c>
      <c r="BH203" s="252">
        <f>_xlfn.XLOOKUP(FMP_Ranking[[#This Row],[FMP ID]],RawData[FMP_ID],RawData[Score 8])</f>
        <v>0</v>
      </c>
      <c r="BI203">
        <f>_xlfn.XLOOKUP(FMP_Ranking[[#This Row],[FMP ID]],RawData[FMP_ID],RawData[% Nature Based Solution by Cost])</f>
        <v>0</v>
      </c>
      <c r="BJ203">
        <f>_xlfn.XLOOKUP(FMP_Ranking[[#This Row],[FMP ID]],RawData[FMP_ID],RawData[Nature-Based Solutions Ranking])</f>
        <v>0</v>
      </c>
      <c r="BK203">
        <f>_xlfn.XLOOKUP(FMP_Ranking[[#This Row],[FMP ID]],RawData[FMP_ID],RawData[Score 9])</f>
        <v>0</v>
      </c>
      <c r="BL203" s="250">
        <f>_xlfn.XLOOKUP(FMP_Ranking[[#This Row],[FMP ID]],RawData[FMP_ID],RawData[Multiple Benefits Description])</f>
        <v>0</v>
      </c>
      <c r="BM203">
        <f>_xlfn.XLOOKUP(FMP_Ranking[[#This Row],[FMP ID]],RawData[FMP_ID],RawData[Multiple Benefit Ranking])</f>
        <v>0</v>
      </c>
      <c r="BN203" s="252">
        <f>_xlfn.XLOOKUP(FMP_Ranking[[#This Row],[FMP ID]],RawData[FMP_ID],RawData[Score 10])</f>
        <v>0</v>
      </c>
      <c r="BO203">
        <f>_xlfn.XLOOKUP(FMP_Ranking[[#This Row],[FMP ID]],RawData[FMP_ID],RawData[O&amp;M Cost (Annual)])</f>
        <v>0</v>
      </c>
      <c r="BP203">
        <f>_xlfn.XLOOKUP(FMP_Ranking[[#This Row],[FMP ID]],RawData[FMP_ID],RawData[Operations and Maintenance Ranking])</f>
        <v>0</v>
      </c>
      <c r="BQ203">
        <f>_xlfn.XLOOKUP(FMP_Ranking[[#This Row],[FMP ID]],RawData[FMP_ID],RawData[Score 11])</f>
        <v>0</v>
      </c>
      <c r="BR203" s="250">
        <f>_xlfn.XLOOKUP(FMP_Ranking[[#This Row],[FMP ID]],RawData[FMP_ID],RawData[Administrative, Regulatory and Other Obstacle Ranking])</f>
        <v>0</v>
      </c>
      <c r="BS203" s="252">
        <f>_xlfn.XLOOKUP(FMP_Ranking[[#This Row],[FMP ID]],RawData[FMP_ID],RawData[Score 12])</f>
        <v>0</v>
      </c>
      <c r="BT203">
        <f>_xlfn.XLOOKUP(FMP_Ranking[[#This Row],[FMP ID]],RawData[FMP_ID],RawData[Environmental Benefit Ranking])</f>
        <v>0</v>
      </c>
      <c r="BU203">
        <f>_xlfn.XLOOKUP(FMP_Ranking[[#This Row],[FMP ID]],RawData[FMP_ID],RawData[Score 13])</f>
        <v>0</v>
      </c>
      <c r="BV203" s="250">
        <f>_xlfn.XLOOKUP(FMP_Ranking[[#This Row],[FMP ID]],RawData[FMP_ID],RawData[Environmental Impact Ranking])</f>
        <v>0</v>
      </c>
      <c r="BW203" s="252">
        <f>_xlfn.XLOOKUP(FMP_Ranking[[#This Row],[FMP ID]],RawData[FMP_ID],RawData[Score 14])</f>
        <v>0</v>
      </c>
      <c r="BX203">
        <f>_xlfn.XLOOKUP(FMP_Ranking[[#This Row],[FMP ID]],RawData[FMP_ID],RawData[Traffic Count for LWC Project])</f>
        <v>0</v>
      </c>
      <c r="BY203">
        <f>_xlfn.XLOOKUP(FMP_Ranking[[#This Row],[FMP ID]],RawData[FMP_ID],RawData[Mobility Ranking])</f>
        <v>0</v>
      </c>
      <c r="BZ203">
        <f>_xlfn.XLOOKUP(FMP_Ranking[[#This Row],[FMP ID]],RawData[FMP_ID],RawData[Score 15])</f>
        <v>0</v>
      </c>
      <c r="CA203" s="250"/>
      <c r="CB203"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9.0332721904642935E-2</v>
      </c>
      <c r="CC203" s="263">
        <f>_xlfn.RANK.EQ(FMP_Ranking[[#This Row],[Weighted Score Based on Normalized Reported Factors]],FMP_Ranking[Weighted Score Based on Normalized Reported Factors],0)</f>
        <v>154</v>
      </c>
      <c r="CD203"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03"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03">
        <f>_xlfn.RANK.EQ(FMP_Ranking[[#This Row],[Project Details Weighted Score]],FMP_Ranking[Project Details Weighted Score],0)</f>
        <v>164</v>
      </c>
      <c r="CG203" s="262">
        <f>FMP_Ranking[[#This Row],[Project Details Weighted Score]]+FMP_Ranking[[#This Row],[Weighted Score Based on Normalized Reported Factors]]</f>
        <v>9.0332721904642935E-2</v>
      </c>
      <c r="CH203" s="245">
        <f>_xlfn.RANK.EQ(FMP_Ranking[[#This Row],[Total Score]],FMP_Ranking[Total Score],0)</f>
        <v>197</v>
      </c>
      <c r="CI203"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9.0332721904642935E-2</v>
      </c>
      <c r="CJ203" s="239"/>
      <c r="CK203" s="239"/>
      <c r="CT203"/>
    </row>
    <row r="204" spans="1:98" ht="12" customHeight="1" x14ac:dyDescent="0.25">
      <c r="A204" t="s">
        <v>1184</v>
      </c>
      <c r="B204">
        <f>_xlfn.XLOOKUP(FMP_Ranking[[#This Row],[FMP ID]],RawData[FMP_ID],RawData[RFPG_NUM])</f>
        <v>8</v>
      </c>
      <c r="C204" t="str">
        <f>_xlfn.XLOOKUP(FMP_Ranking[[#This Row],[FMP ID]],RawData[FMP_ID],RawData[FMP_NAME])</f>
        <v>Red Gully Channel Improvements</v>
      </c>
      <c r="D204" t="str">
        <f>_xlfn.XLOOKUP(FMP_Ranking[[#This Row],[FMP ID]],RawData[FMP_ID],RawData[FMP_DESCR])</f>
        <v>Channel improvements and re-configurations at several key locations.</v>
      </c>
      <c r="E204" s="247">
        <f>_xlfn.XLOOKUP(FMP_Ranking[[#This Row],[FMP ID]],RawData[FMP_ID],RawData[FMP_COST])</f>
        <v>46719000</v>
      </c>
      <c r="F204" s="344" t="str">
        <f>_xlfn.XLOOKUP(FMP_Ranking[[#This Row],[FMP ID]],RawData[FMP_ID],RawData[EMER_NEED])</f>
        <v>Yes</v>
      </c>
      <c r="G204" s="252">
        <f>IF(FMP_Ranking[[#This Row],[Emergency Need Raw]]="Yes",10,0)</f>
        <v>10</v>
      </c>
      <c r="H204" s="245">
        <f>_xlfn.XLOOKUP(FMP_Ranking[[#This Row],[FMP ID]],RawData[FMP_ID],RawData[STRUCT_100])</f>
        <v>579</v>
      </c>
      <c r="I204" s="245">
        <f>_xlfn.XLOOKUP(FMP_Ranking[[#This Row],[FMP ID]],RawData[FMP_ID],RawData[RES_STRUCT100])</f>
        <v>555</v>
      </c>
      <c r="J204">
        <f>_xlfn.XLOOKUP(FMP_Ranking[[#This Row],[FMP ID]],RawData[FMP_ID],RawData[POP100])</f>
        <v>2411</v>
      </c>
      <c r="K204" s="245">
        <f>_xlfn.XLOOKUP(FMP_Ranking[[#This Row],[FMP ID]],RawData[FMP_ID],RawData[CRITFAC100])</f>
        <v>0</v>
      </c>
      <c r="L204">
        <f>_xlfn.XLOOKUP(FMP_Ranking[[#This Row],[FMP ID]],RawData[FMP_ID],RawData[LWC])</f>
        <v>0</v>
      </c>
      <c r="M204" s="245">
        <f>_xlfn.XLOOKUP(FMP_Ranking[[#This Row],[FMP ID]],RawData[FMP_ID],RawData[ROADCLS])</f>
        <v>75</v>
      </c>
      <c r="N204">
        <f>_xlfn.XLOOKUP(FMP_Ranking[[#This Row],[FMP ID]],RawData[FMP_ID],RawData[ROAD_MILES100])</f>
        <v>10.19999980926514</v>
      </c>
      <c r="O204" s="245">
        <f>_xlfn.XLOOKUP(FMP_Ranking[[#This Row],[FMP ID]],RawData[FMP_ID],RawData[FARMACRE100])</f>
        <v>162.8399963378906</v>
      </c>
      <c r="P204">
        <f>_xlfn.XLOOKUP(FMP_Ranking[[#This Row],[FMP ID]],RawData[FMP_ID],RawData[REDSTRUCT100])</f>
        <v>0</v>
      </c>
      <c r="Q204" s="245">
        <f>_xlfn.XLOOKUP(FMP_Ranking[[#This Row],[FMP ID]],RawData[FMP_ID],RawData[REMSTRC100])</f>
        <v>0</v>
      </c>
      <c r="R204" s="258">
        <f>IF(FMP_Ranking[[#This Row],[Structures 100 Raw]]=0,0,(IF(FMP_Ranking[[#This Row],[Removed Structures 100 Raw]]&gt;FMP_Ranking[[#This Row],[Structures 100 Raw]],100,FMP_Ranking[[#This Row],[Removed Structures 100 Raw]]/FMP_Ranking[[#This Row],[Structures 100 Raw]]*100)))</f>
        <v>0</v>
      </c>
      <c r="S204" s="245">
        <f>_xlfn.XLOOKUP(FMP_Ranking[[#This Row],[FMP ID]],RawData[FMP_ID],RawData[REMRESSTRC100])</f>
        <v>0</v>
      </c>
      <c r="T204" s="245">
        <f>_xlfn.XLOOKUP(FMP_Ranking[[#This Row],[FMP ID]],RawData[FMP_ID],RawData[REMPOP100])</f>
        <v>0</v>
      </c>
      <c r="U204">
        <f>_xlfn.XLOOKUP(FMP_Ranking[[#This Row],[FMP ID]],RawData[FMP_ID],RawData[REMCRITFAC100])</f>
        <v>0</v>
      </c>
      <c r="V204" s="245">
        <f>_xlfn.XLOOKUP(FMP_Ranking[[#This Row],[FMP ID]],RawData[FMP_ID],RawData[REMLWC100])</f>
        <v>0</v>
      </c>
      <c r="W204" s="245">
        <f>_xlfn.XLOOKUP(FMP_Ranking[[#This Row],[FMP ID]],RawData[FMP_ID],RawData[REMROADCLS])</f>
        <v>37</v>
      </c>
      <c r="X204">
        <f>_xlfn.XLOOKUP(FMP_Ranking[[#This Row],[FMP ID]],RawData[FMP_ID],RawData[REMRDLEN100])</f>
        <v>7</v>
      </c>
      <c r="Y204" s="245">
        <f>_xlfn.XLOOKUP(FMP_Ranking[[#This Row],[FMP ID]],RawData[FMP_ID],RawData[REMFRMACRE100])</f>
        <v>85.073898315429688</v>
      </c>
      <c r="Z204" s="255">
        <f>_xlfn.XLOOKUP(FMP_Ranking[[#This Row],[FMP ID]],RawData[FMP_ID],RawData[COSTSTRUCT])</f>
        <v>0</v>
      </c>
      <c r="AA204">
        <f>_xlfn.XLOOKUP(FMP_Ranking[[#This Row],[FMP ID]],RawData[FMP_ID],RawData[NATURE])</f>
        <v>0</v>
      </c>
      <c r="AB204" s="250">
        <f>_xlfn.XLOOKUP(FMP_Ranking[[#This Row],[FMP ID]],RawData[FMP_ID],RawData[BC_RATIO])</f>
        <v>5.6000001728534698E-2</v>
      </c>
      <c r="AC204">
        <f>IF(FMP_Ranking[[#This Row],[BCA Raw]]&gt;1,1,0)</f>
        <v>0</v>
      </c>
      <c r="AD204" s="250" t="str">
        <f>_xlfn.XLOOKUP(FMP_Ranking[[#This Row],[FMP ID]],RawData[FMP_ID],RawData[WATER_SUP])</f>
        <v>No</v>
      </c>
      <c r="AE204" s="257">
        <f>IF(FMP_Ranking[[#This Row],[Water Supply Raw]]="Yes",1,0)</f>
        <v>0</v>
      </c>
      <c r="AF204">
        <f>_xlfn.XLOOKUP(FMP_Ranking[[#This Row],[FMP ID]],RawData[FMP_ID],RawData[Average Flood Depth (100yr)])</f>
        <v>0</v>
      </c>
      <c r="AG204" s="346" t="str">
        <f>_xlfn.XLOOKUP(FMP_Ranking[[#This Row],[FMP ID]],RawData[FMP_ID],RawData[PREPROJLOS])</f>
        <v xml:space="preserve"> 2-year</v>
      </c>
      <c r="AH204">
        <f>_xlfn.XLOOKUP(FMP_Ranking[[#This Row],[FMP ID]],RawData[FMP_ID],RawData[Score 1])</f>
        <v>0</v>
      </c>
      <c r="AI204" s="250">
        <f>_xlfn.XLOOKUP(FMP_Ranking[[#This Row],[FMP ID]],RawData[FMP_ID],RawData[Community Population Served])</f>
        <v>0</v>
      </c>
      <c r="AJ204">
        <f>_xlfn.XLOOKUP(FMP_Ranking[[#This Row],[FMP ID]],RawData[FMP_ID],RawData[Flood Plain Population])</f>
        <v>0</v>
      </c>
      <c r="AK204" s="346">
        <f>_xlfn.XLOOKUP(FMP_Ranking[[#This Row],[FMP ID]],RawData[FMP_ID],RawData[Severity Ranking: Community Need (% Population)])</f>
        <v>0</v>
      </c>
      <c r="AL204" s="252">
        <f>_xlfn.XLOOKUP(FMP_Ranking[[#This Row],[FMP ID]],RawData[FMP_ID],RawData[Score 2])</f>
        <v>0</v>
      </c>
      <c r="AM204">
        <f>_xlfn.XLOOKUP(FMP_Ranking[[#This Row],[FMP ID]],RawData[FMP_ID],RawData['# of Structures Removed from 1% Annual Chance FP])</f>
        <v>0</v>
      </c>
      <c r="AN204">
        <f>_xlfn.XLOOKUP(FMP_Ranking[[#This Row],[FMP ID]],RawData[FMP_ID],RawData[Flood Risk Reduction])</f>
        <v>0</v>
      </c>
      <c r="AO204">
        <f>_xlfn.XLOOKUP(FMP_Ranking[[#This Row],[FMP ID]],RawData[FMP_ID],RawData[[Score 3 ]])</f>
        <v>0</v>
      </c>
      <c r="AP204" s="250">
        <f>_xlfn.XLOOKUP(FMP_Ranking[[#This Row],[FMP ID]],RawData[FMP_ID],RawData['# of Structures with Reduced 1% Annual Chance Flood Risk])</f>
        <v>0</v>
      </c>
      <c r="AQ204">
        <f>_xlfn.XLOOKUP(FMP_Ranking[[#This Row],[FMP ID]],RawData[FMP_ID],RawData[Pre-Project Damage $])</f>
        <v>0</v>
      </c>
      <c r="AR204">
        <f>_xlfn.XLOOKUP(FMP_Ranking[[#This Row],[FMP ID]],RawData[FMP_ID],RawData[Post-Project Damage $])</f>
        <v>0</v>
      </c>
      <c r="AS204">
        <f>_xlfn.XLOOKUP(FMP_Ranking[[#This Row],[FMP ID]],RawData[FMP_ID],RawData[Flood Damage Reduction])</f>
        <v>0</v>
      </c>
      <c r="AT204" s="252">
        <f>_xlfn.XLOOKUP(FMP_Ranking[[#This Row],[FMP ID]],RawData[FMP_ID],RawData[Score 4])</f>
        <v>0</v>
      </c>
      <c r="AU204">
        <f>_xlfn.XLOOKUP(FMP_Ranking[[#This Row],[FMP ID]],RawData[FMP_ID],RawData['# of Critical Faciliites Removed from 1% Annual Chance FP])</f>
        <v>0</v>
      </c>
      <c r="AV204">
        <f>_xlfn.XLOOKUP(FMP_Ranking[[#This Row],[FMP ID]],RawData[FMP_ID],RawData[Reduction in Critical Facilities Flood Risk])</f>
        <v>0</v>
      </c>
      <c r="AW204">
        <f>_xlfn.XLOOKUP(FMP_Ranking[[#This Row],[FMP ID]],RawData[FMP_ID],RawData[Score 5])</f>
        <v>0</v>
      </c>
      <c r="AX204" s="250">
        <f>_xlfn.XLOOKUP(FMP_Ranking[[#This Row],[FMP ID]],RawData[FMP_ID],RawData[Adjusted Injurt Risk (%)])</f>
        <v>0</v>
      </c>
      <c r="AY204">
        <f>_xlfn.XLOOKUP(FMP_Ranking[[#This Row],[FMP ID]],RawData[FMP_ID],RawData[Life and Safety Ranking (Injury/Loss of Life)2])</f>
        <v>0</v>
      </c>
      <c r="AZ204" s="252">
        <f>_xlfn.XLOOKUP(FMP_Ranking[[#This Row],[FMP ID]],RawData[FMP_ID],RawData[Score 6])</f>
        <v>0</v>
      </c>
      <c r="BA204">
        <f>_xlfn.XLOOKUP(FMP_Ranking[[#This Row],[FMP ID]],RawData[FMP_ID],RawData[Water Supply Benefit in Acre-Feet])</f>
        <v>0</v>
      </c>
      <c r="BB204">
        <f>_xlfn.XLOOKUP(FMP_Ranking[[#This Row],[FMP ID]],RawData[FMP_ID],RawData[SourceID])</f>
        <v>0</v>
      </c>
      <c r="BC204">
        <f>_xlfn.XLOOKUP(FMP_Ranking[[#This Row],[FMP ID]],RawData[FMP_ID],RawData[WMS_ID])</f>
        <v>0</v>
      </c>
      <c r="BD204">
        <f>_xlfn.XLOOKUP(FMP_Ranking[[#This Row],[FMP ID]],RawData[FMP_ID],RawData[Water Supply Yield Ranking])</f>
        <v>0</v>
      </c>
      <c r="BE204">
        <f>_xlfn.XLOOKUP(FMP_Ranking[[#This Row],[FMP ID]],RawData[FMP_ID],RawData[Score 7])</f>
        <v>0</v>
      </c>
      <c r="BF204" s="250">
        <f>_xlfn.XLOOKUP(FMP_Ranking[[#This Row],[FMP ID]],RawData[FMP_ID],RawData[SVI])</f>
        <v>0.36000001430511469</v>
      </c>
      <c r="BG204">
        <f>_xlfn.XLOOKUP(FMP_Ranking[[#This Row],[FMP ID]],RawData[FMP_ID],RawData[Social Vulnerability Ranking])</f>
        <v>0</v>
      </c>
      <c r="BH204" s="252">
        <f>_xlfn.XLOOKUP(FMP_Ranking[[#This Row],[FMP ID]],RawData[FMP_ID],RawData[Score 8])</f>
        <v>0</v>
      </c>
      <c r="BI204">
        <f>_xlfn.XLOOKUP(FMP_Ranking[[#This Row],[FMP ID]],RawData[FMP_ID],RawData[% Nature Based Solution by Cost])</f>
        <v>0</v>
      </c>
      <c r="BJ204">
        <f>_xlfn.XLOOKUP(FMP_Ranking[[#This Row],[FMP ID]],RawData[FMP_ID],RawData[Nature-Based Solutions Ranking])</f>
        <v>0</v>
      </c>
      <c r="BK204">
        <f>_xlfn.XLOOKUP(FMP_Ranking[[#This Row],[FMP ID]],RawData[FMP_ID],RawData[Score 9])</f>
        <v>0</v>
      </c>
      <c r="BL204" s="250">
        <f>_xlfn.XLOOKUP(FMP_Ranking[[#This Row],[FMP ID]],RawData[FMP_ID],RawData[Multiple Benefits Description])</f>
        <v>0</v>
      </c>
      <c r="BM204">
        <f>_xlfn.XLOOKUP(FMP_Ranking[[#This Row],[FMP ID]],RawData[FMP_ID],RawData[Multiple Benefit Ranking])</f>
        <v>0</v>
      </c>
      <c r="BN204" s="252">
        <f>_xlfn.XLOOKUP(FMP_Ranking[[#This Row],[FMP ID]],RawData[FMP_ID],RawData[Score 10])</f>
        <v>0</v>
      </c>
      <c r="BO204">
        <f>_xlfn.XLOOKUP(FMP_Ranking[[#This Row],[FMP ID]],RawData[FMP_ID],RawData[O&amp;M Cost (Annual)])</f>
        <v>0</v>
      </c>
      <c r="BP204">
        <f>_xlfn.XLOOKUP(FMP_Ranking[[#This Row],[FMP ID]],RawData[FMP_ID],RawData[Operations and Maintenance Ranking])</f>
        <v>0</v>
      </c>
      <c r="BQ204">
        <f>_xlfn.XLOOKUP(FMP_Ranking[[#This Row],[FMP ID]],RawData[FMP_ID],RawData[Score 11])</f>
        <v>0</v>
      </c>
      <c r="BR204" s="250">
        <f>_xlfn.XLOOKUP(FMP_Ranking[[#This Row],[FMP ID]],RawData[FMP_ID],RawData[Administrative, Regulatory and Other Obstacle Ranking])</f>
        <v>0</v>
      </c>
      <c r="BS204" s="252">
        <f>_xlfn.XLOOKUP(FMP_Ranking[[#This Row],[FMP ID]],RawData[FMP_ID],RawData[Score 12])</f>
        <v>0</v>
      </c>
      <c r="BT204">
        <f>_xlfn.XLOOKUP(FMP_Ranking[[#This Row],[FMP ID]],RawData[FMP_ID],RawData[Environmental Benefit Ranking])</f>
        <v>0</v>
      </c>
      <c r="BU204">
        <f>_xlfn.XLOOKUP(FMP_Ranking[[#This Row],[FMP ID]],RawData[FMP_ID],RawData[Score 13])</f>
        <v>0</v>
      </c>
      <c r="BV204" s="250">
        <f>_xlfn.XLOOKUP(FMP_Ranking[[#This Row],[FMP ID]],RawData[FMP_ID],RawData[Environmental Impact Ranking])</f>
        <v>0</v>
      </c>
      <c r="BW204" s="252">
        <f>_xlfn.XLOOKUP(FMP_Ranking[[#This Row],[FMP ID]],RawData[FMP_ID],RawData[Score 14])</f>
        <v>0</v>
      </c>
      <c r="BX204">
        <f>_xlfn.XLOOKUP(FMP_Ranking[[#This Row],[FMP ID]],RawData[FMP_ID],RawData[Traffic Count for LWC Project])</f>
        <v>0</v>
      </c>
      <c r="BY204">
        <f>_xlfn.XLOOKUP(FMP_Ranking[[#This Row],[FMP ID]],RawData[FMP_ID],RawData[Mobility Ranking])</f>
        <v>0</v>
      </c>
      <c r="BZ204">
        <f>_xlfn.XLOOKUP(FMP_Ranking[[#This Row],[FMP ID]],RawData[FMP_ID],RawData[Score 15])</f>
        <v>0</v>
      </c>
      <c r="CA204" s="250"/>
      <c r="CB204"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7.8161379070980391E-2</v>
      </c>
      <c r="CC204" s="263">
        <f>_xlfn.RANK.EQ(FMP_Ranking[[#This Row],[Weighted Score Based on Normalized Reported Factors]],FMP_Ranking[Weighted Score Based on Normalized Reported Factors],0)</f>
        <v>156</v>
      </c>
      <c r="CD204"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04"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04">
        <f>_xlfn.RANK.EQ(FMP_Ranking[[#This Row],[Project Details Weighted Score]],FMP_Ranking[Project Details Weighted Score],0)</f>
        <v>164</v>
      </c>
      <c r="CG204" s="262">
        <f>FMP_Ranking[[#This Row],[Project Details Weighted Score]]+FMP_Ranking[[#This Row],[Weighted Score Based on Normalized Reported Factors]]</f>
        <v>7.8161379070980391E-2</v>
      </c>
      <c r="CH204" s="245">
        <f>_xlfn.RANK.EQ(FMP_Ranking[[#This Row],[Total Score]],FMP_Ranking[Total Score],0)</f>
        <v>198</v>
      </c>
      <c r="CI204"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7.8161379070980391E-2</v>
      </c>
      <c r="CJ204" s="240"/>
      <c r="CK204" s="240"/>
      <c r="CT204"/>
    </row>
    <row r="205" spans="1:98" ht="12" customHeight="1" x14ac:dyDescent="0.25">
      <c r="A205" t="s">
        <v>1192</v>
      </c>
      <c r="B205">
        <f>_xlfn.XLOOKUP(FMP_Ranking[[#This Row],[FMP ID]],RawData[FMP_ID],RawData[RFPG_NUM])</f>
        <v>8</v>
      </c>
      <c r="C205" t="str">
        <f>_xlfn.XLOOKUP(FMP_Ranking[[#This Row],[FMP ID]],RawData[FMP_ID],RawData[FMP_NAME])</f>
        <v>Rabbs Bayou Detention</v>
      </c>
      <c r="D205" t="str">
        <f>_xlfn.XLOOKUP(FMP_Ranking[[#This Row],[FMP ID]],RawData[FMP_ID],RawData[FMP_DESCR])</f>
        <v>Proposal of regional detention basin.</v>
      </c>
      <c r="E205" s="247">
        <f>_xlfn.XLOOKUP(FMP_Ranking[[#This Row],[FMP ID]],RawData[FMP_ID],RawData[FMP_COST])</f>
        <v>8699000</v>
      </c>
      <c r="F205" s="344" t="str">
        <f>_xlfn.XLOOKUP(FMP_Ranking[[#This Row],[FMP ID]],RawData[FMP_ID],RawData[EMER_NEED])</f>
        <v>Yes</v>
      </c>
      <c r="G205" s="252">
        <f>IF(FMP_Ranking[[#This Row],[Emergency Need Raw]]="Yes",10,0)</f>
        <v>10</v>
      </c>
      <c r="H205" s="245">
        <f>_xlfn.XLOOKUP(FMP_Ranking[[#This Row],[FMP ID]],RawData[FMP_ID],RawData[STRUCT_100])</f>
        <v>276</v>
      </c>
      <c r="I205" s="245">
        <f>_xlfn.XLOOKUP(FMP_Ranking[[#This Row],[FMP ID]],RawData[FMP_ID],RawData[RES_STRUCT100])</f>
        <v>260</v>
      </c>
      <c r="J205">
        <f>_xlfn.XLOOKUP(FMP_Ranking[[#This Row],[FMP ID]],RawData[FMP_ID],RawData[POP100])</f>
        <v>891</v>
      </c>
      <c r="K205" s="245">
        <f>_xlfn.XLOOKUP(FMP_Ranking[[#This Row],[FMP ID]],RawData[FMP_ID],RawData[CRITFAC100])</f>
        <v>0</v>
      </c>
      <c r="L205">
        <f>_xlfn.XLOOKUP(FMP_Ranking[[#This Row],[FMP ID]],RawData[FMP_ID],RawData[LWC])</f>
        <v>0</v>
      </c>
      <c r="M205" s="245">
        <f>_xlfn.XLOOKUP(FMP_Ranking[[#This Row],[FMP ID]],RawData[FMP_ID],RawData[ROADCLS])</f>
        <v>78</v>
      </c>
      <c r="N205">
        <f>_xlfn.XLOOKUP(FMP_Ranking[[#This Row],[FMP ID]],RawData[FMP_ID],RawData[ROAD_MILES100])</f>
        <v>12.39999961853027</v>
      </c>
      <c r="O205" s="245">
        <f>_xlfn.XLOOKUP(FMP_Ranking[[#This Row],[FMP ID]],RawData[FMP_ID],RawData[FARMACRE100])</f>
        <v>800.63702392578125</v>
      </c>
      <c r="P205">
        <f>_xlfn.XLOOKUP(FMP_Ranking[[#This Row],[FMP ID]],RawData[FMP_ID],RawData[REDSTRUCT100])</f>
        <v>0</v>
      </c>
      <c r="Q205" s="245">
        <f>_xlfn.XLOOKUP(FMP_Ranking[[#This Row],[FMP ID]],RawData[FMP_ID],RawData[REMSTRC100])</f>
        <v>0</v>
      </c>
      <c r="R205" s="258">
        <f>IF(FMP_Ranking[[#This Row],[Structures 100 Raw]]=0,0,(IF(FMP_Ranking[[#This Row],[Removed Structures 100 Raw]]&gt;FMP_Ranking[[#This Row],[Structures 100 Raw]],100,FMP_Ranking[[#This Row],[Removed Structures 100 Raw]]/FMP_Ranking[[#This Row],[Structures 100 Raw]]*100)))</f>
        <v>0</v>
      </c>
      <c r="S205" s="245">
        <f>_xlfn.XLOOKUP(FMP_Ranking[[#This Row],[FMP ID]],RawData[FMP_ID],RawData[REMRESSTRC100])</f>
        <v>0</v>
      </c>
      <c r="T205" s="245">
        <f>_xlfn.XLOOKUP(FMP_Ranking[[#This Row],[FMP ID]],RawData[FMP_ID],RawData[REMPOP100])</f>
        <v>0</v>
      </c>
      <c r="U205">
        <f>_xlfn.XLOOKUP(FMP_Ranking[[#This Row],[FMP ID]],RawData[FMP_ID],RawData[REMCRITFAC100])</f>
        <v>0</v>
      </c>
      <c r="V205" s="245">
        <f>_xlfn.XLOOKUP(FMP_Ranking[[#This Row],[FMP ID]],RawData[FMP_ID],RawData[REMLWC100])</f>
        <v>0</v>
      </c>
      <c r="W205" s="245">
        <f>_xlfn.XLOOKUP(FMP_Ranking[[#This Row],[FMP ID]],RawData[FMP_ID],RawData[REMROADCLS])</f>
        <v>2</v>
      </c>
      <c r="X205">
        <f>_xlfn.XLOOKUP(FMP_Ranking[[#This Row],[FMP ID]],RawData[FMP_ID],RawData[REMRDLEN100])</f>
        <v>1</v>
      </c>
      <c r="Y205" s="245">
        <f>_xlfn.XLOOKUP(FMP_Ranking[[#This Row],[FMP ID]],RawData[FMP_ID],RawData[REMFRMACRE100])</f>
        <v>6.218599796295166</v>
      </c>
      <c r="Z205" s="255">
        <f>_xlfn.XLOOKUP(FMP_Ranking[[#This Row],[FMP ID]],RawData[FMP_ID],RawData[COSTSTRUCT])</f>
        <v>0</v>
      </c>
      <c r="AA205">
        <f>_xlfn.XLOOKUP(FMP_Ranking[[#This Row],[FMP ID]],RawData[FMP_ID],RawData[NATURE])</f>
        <v>0</v>
      </c>
      <c r="AB205" s="250">
        <f>_xlfn.XLOOKUP(FMP_Ranking[[#This Row],[FMP ID]],RawData[FMP_ID],RawData[BC_RATIO])</f>
        <v>0</v>
      </c>
      <c r="AC205">
        <f>IF(FMP_Ranking[[#This Row],[BCA Raw]]&gt;1,1,0)</f>
        <v>0</v>
      </c>
      <c r="AD205" s="250" t="str">
        <f>_xlfn.XLOOKUP(FMP_Ranking[[#This Row],[FMP ID]],RawData[FMP_ID],RawData[WATER_SUP])</f>
        <v>No</v>
      </c>
      <c r="AE205" s="257">
        <f>IF(FMP_Ranking[[#This Row],[Water Supply Raw]]="Yes",1,0)</f>
        <v>0</v>
      </c>
      <c r="AF205">
        <f>_xlfn.XLOOKUP(FMP_Ranking[[#This Row],[FMP ID]],RawData[FMP_ID],RawData[Average Flood Depth (100yr)])</f>
        <v>0</v>
      </c>
      <c r="AG205" s="346" t="str">
        <f>_xlfn.XLOOKUP(FMP_Ranking[[#This Row],[FMP ID]],RawData[FMP_ID],RawData[PREPROJLOS])</f>
        <v>10-year</v>
      </c>
      <c r="AH205">
        <f>_xlfn.XLOOKUP(FMP_Ranking[[#This Row],[FMP ID]],RawData[FMP_ID],RawData[Score 1])</f>
        <v>0</v>
      </c>
      <c r="AI205" s="250">
        <f>_xlfn.XLOOKUP(FMP_Ranking[[#This Row],[FMP ID]],RawData[FMP_ID],RawData[Community Population Served])</f>
        <v>0</v>
      </c>
      <c r="AJ205">
        <f>_xlfn.XLOOKUP(FMP_Ranking[[#This Row],[FMP ID]],RawData[FMP_ID],RawData[Flood Plain Population])</f>
        <v>0</v>
      </c>
      <c r="AK205" s="346">
        <f>_xlfn.XLOOKUP(FMP_Ranking[[#This Row],[FMP ID]],RawData[FMP_ID],RawData[Severity Ranking: Community Need (% Population)])</f>
        <v>0</v>
      </c>
      <c r="AL205" s="252">
        <f>_xlfn.XLOOKUP(FMP_Ranking[[#This Row],[FMP ID]],RawData[FMP_ID],RawData[Score 2])</f>
        <v>0</v>
      </c>
      <c r="AM205">
        <f>_xlfn.XLOOKUP(FMP_Ranking[[#This Row],[FMP ID]],RawData[FMP_ID],RawData['# of Structures Removed from 1% Annual Chance FP])</f>
        <v>0</v>
      </c>
      <c r="AN205">
        <f>_xlfn.XLOOKUP(FMP_Ranking[[#This Row],[FMP ID]],RawData[FMP_ID],RawData[Flood Risk Reduction])</f>
        <v>0</v>
      </c>
      <c r="AO205">
        <f>_xlfn.XLOOKUP(FMP_Ranking[[#This Row],[FMP ID]],RawData[FMP_ID],RawData[[Score 3 ]])</f>
        <v>0</v>
      </c>
      <c r="AP205" s="250">
        <f>_xlfn.XLOOKUP(FMP_Ranking[[#This Row],[FMP ID]],RawData[FMP_ID],RawData['# of Structures with Reduced 1% Annual Chance Flood Risk])</f>
        <v>0</v>
      </c>
      <c r="AQ205">
        <f>_xlfn.XLOOKUP(FMP_Ranking[[#This Row],[FMP ID]],RawData[FMP_ID],RawData[Pre-Project Damage $])</f>
        <v>0</v>
      </c>
      <c r="AR205">
        <f>_xlfn.XLOOKUP(FMP_Ranking[[#This Row],[FMP ID]],RawData[FMP_ID],RawData[Post-Project Damage $])</f>
        <v>0</v>
      </c>
      <c r="AS205">
        <f>_xlfn.XLOOKUP(FMP_Ranking[[#This Row],[FMP ID]],RawData[FMP_ID],RawData[Flood Damage Reduction])</f>
        <v>0</v>
      </c>
      <c r="AT205" s="252">
        <f>_xlfn.XLOOKUP(FMP_Ranking[[#This Row],[FMP ID]],RawData[FMP_ID],RawData[Score 4])</f>
        <v>0</v>
      </c>
      <c r="AU205">
        <f>_xlfn.XLOOKUP(FMP_Ranking[[#This Row],[FMP ID]],RawData[FMP_ID],RawData['# of Critical Faciliites Removed from 1% Annual Chance FP])</f>
        <v>0</v>
      </c>
      <c r="AV205">
        <f>_xlfn.XLOOKUP(FMP_Ranking[[#This Row],[FMP ID]],RawData[FMP_ID],RawData[Reduction in Critical Facilities Flood Risk])</f>
        <v>0</v>
      </c>
      <c r="AW205">
        <f>_xlfn.XLOOKUP(FMP_Ranking[[#This Row],[FMP ID]],RawData[FMP_ID],RawData[Score 5])</f>
        <v>0</v>
      </c>
      <c r="AX205" s="250">
        <f>_xlfn.XLOOKUP(FMP_Ranking[[#This Row],[FMP ID]],RawData[FMP_ID],RawData[Adjusted Injurt Risk (%)])</f>
        <v>0</v>
      </c>
      <c r="AY205">
        <f>_xlfn.XLOOKUP(FMP_Ranking[[#This Row],[FMP ID]],RawData[FMP_ID],RawData[Life and Safety Ranking (Injury/Loss of Life)2])</f>
        <v>0</v>
      </c>
      <c r="AZ205" s="252">
        <f>_xlfn.XLOOKUP(FMP_Ranking[[#This Row],[FMP ID]],RawData[FMP_ID],RawData[Score 6])</f>
        <v>0</v>
      </c>
      <c r="BA205">
        <f>_xlfn.XLOOKUP(FMP_Ranking[[#This Row],[FMP ID]],RawData[FMP_ID],RawData[Water Supply Benefit in Acre-Feet])</f>
        <v>0</v>
      </c>
      <c r="BB205">
        <f>_xlfn.XLOOKUP(FMP_Ranking[[#This Row],[FMP ID]],RawData[FMP_ID],RawData[SourceID])</f>
        <v>0</v>
      </c>
      <c r="BC205">
        <f>_xlfn.XLOOKUP(FMP_Ranking[[#This Row],[FMP ID]],RawData[FMP_ID],RawData[WMS_ID])</f>
        <v>0</v>
      </c>
      <c r="BD205">
        <f>_xlfn.XLOOKUP(FMP_Ranking[[#This Row],[FMP ID]],RawData[FMP_ID],RawData[Water Supply Yield Ranking])</f>
        <v>0</v>
      </c>
      <c r="BE205">
        <f>_xlfn.XLOOKUP(FMP_Ranking[[#This Row],[FMP ID]],RawData[FMP_ID],RawData[Score 7])</f>
        <v>0</v>
      </c>
      <c r="BF205" s="250">
        <f>_xlfn.XLOOKUP(FMP_Ranking[[#This Row],[FMP ID]],RawData[FMP_ID],RawData[SVI])</f>
        <v>0.37000000476837158</v>
      </c>
      <c r="BG205">
        <f>_xlfn.XLOOKUP(FMP_Ranking[[#This Row],[FMP ID]],RawData[FMP_ID],RawData[Social Vulnerability Ranking])</f>
        <v>0</v>
      </c>
      <c r="BH205" s="252">
        <f>_xlfn.XLOOKUP(FMP_Ranking[[#This Row],[FMP ID]],RawData[FMP_ID],RawData[Score 8])</f>
        <v>0</v>
      </c>
      <c r="BI205">
        <f>_xlfn.XLOOKUP(FMP_Ranking[[#This Row],[FMP ID]],RawData[FMP_ID],RawData[% Nature Based Solution by Cost])</f>
        <v>0</v>
      </c>
      <c r="BJ205">
        <f>_xlfn.XLOOKUP(FMP_Ranking[[#This Row],[FMP ID]],RawData[FMP_ID],RawData[Nature-Based Solutions Ranking])</f>
        <v>0</v>
      </c>
      <c r="BK205">
        <f>_xlfn.XLOOKUP(FMP_Ranking[[#This Row],[FMP ID]],RawData[FMP_ID],RawData[Score 9])</f>
        <v>0</v>
      </c>
      <c r="BL205" s="250">
        <f>_xlfn.XLOOKUP(FMP_Ranking[[#This Row],[FMP ID]],RawData[FMP_ID],RawData[Multiple Benefits Description])</f>
        <v>0</v>
      </c>
      <c r="BM205">
        <f>_xlfn.XLOOKUP(FMP_Ranking[[#This Row],[FMP ID]],RawData[FMP_ID],RawData[Multiple Benefit Ranking])</f>
        <v>0</v>
      </c>
      <c r="BN205" s="252">
        <f>_xlfn.XLOOKUP(FMP_Ranking[[#This Row],[FMP ID]],RawData[FMP_ID],RawData[Score 10])</f>
        <v>0</v>
      </c>
      <c r="BO205">
        <f>_xlfn.XLOOKUP(FMP_Ranking[[#This Row],[FMP ID]],RawData[FMP_ID],RawData[O&amp;M Cost (Annual)])</f>
        <v>0</v>
      </c>
      <c r="BP205">
        <f>_xlfn.XLOOKUP(FMP_Ranking[[#This Row],[FMP ID]],RawData[FMP_ID],RawData[Operations and Maintenance Ranking])</f>
        <v>0</v>
      </c>
      <c r="BQ205">
        <f>_xlfn.XLOOKUP(FMP_Ranking[[#This Row],[FMP ID]],RawData[FMP_ID],RawData[Score 11])</f>
        <v>0</v>
      </c>
      <c r="BR205" s="250">
        <f>_xlfn.XLOOKUP(FMP_Ranking[[#This Row],[FMP ID]],RawData[FMP_ID],RawData[Administrative, Regulatory and Other Obstacle Ranking])</f>
        <v>0</v>
      </c>
      <c r="BS205" s="252">
        <f>_xlfn.XLOOKUP(FMP_Ranking[[#This Row],[FMP ID]],RawData[FMP_ID],RawData[Score 12])</f>
        <v>0</v>
      </c>
      <c r="BT205">
        <f>_xlfn.XLOOKUP(FMP_Ranking[[#This Row],[FMP ID]],RawData[FMP_ID],RawData[Environmental Benefit Ranking])</f>
        <v>0</v>
      </c>
      <c r="BU205">
        <f>_xlfn.XLOOKUP(FMP_Ranking[[#This Row],[FMP ID]],RawData[FMP_ID],RawData[Score 13])</f>
        <v>0</v>
      </c>
      <c r="BV205" s="250">
        <f>_xlfn.XLOOKUP(FMP_Ranking[[#This Row],[FMP ID]],RawData[FMP_ID],RawData[Environmental Impact Ranking])</f>
        <v>0</v>
      </c>
      <c r="BW205" s="252">
        <f>_xlfn.XLOOKUP(FMP_Ranking[[#This Row],[FMP ID]],RawData[FMP_ID],RawData[Score 14])</f>
        <v>0</v>
      </c>
      <c r="BX205">
        <f>_xlfn.XLOOKUP(FMP_Ranking[[#This Row],[FMP ID]],RawData[FMP_ID],RawData[Traffic Count for LWC Project])</f>
        <v>0</v>
      </c>
      <c r="BY205">
        <f>_xlfn.XLOOKUP(FMP_Ranking[[#This Row],[FMP ID]],RawData[FMP_ID],RawData[Mobility Ranking])</f>
        <v>0</v>
      </c>
      <c r="BZ205">
        <f>_xlfn.XLOOKUP(FMP_Ranking[[#This Row],[FMP ID]],RawData[FMP_ID],RawData[Score 15])</f>
        <v>0</v>
      </c>
      <c r="CA205" s="250"/>
      <c r="CB205"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4.801404572973832E-3</v>
      </c>
      <c r="CC205" s="263">
        <f>_xlfn.RANK.EQ(FMP_Ranking[[#This Row],[Weighted Score Based on Normalized Reported Factors]],FMP_Ranking[Weighted Score Based on Normalized Reported Factors],0)</f>
        <v>162</v>
      </c>
      <c r="CD205"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05"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05">
        <f>_xlfn.RANK.EQ(FMP_Ranking[[#This Row],[Project Details Weighted Score]],FMP_Ranking[Project Details Weighted Score],0)</f>
        <v>164</v>
      </c>
      <c r="CG205" s="262">
        <f>FMP_Ranking[[#This Row],[Project Details Weighted Score]]+FMP_Ranking[[#This Row],[Weighted Score Based on Normalized Reported Factors]]</f>
        <v>4.801404572973832E-3</v>
      </c>
      <c r="CH205" s="245">
        <f>_xlfn.RANK.EQ(FMP_Ranking[[#This Row],[Total Score]],FMP_Ranking[Total Score],0)</f>
        <v>199</v>
      </c>
      <c r="CI205"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4.801404572973832E-3</v>
      </c>
      <c r="CJ205" s="239"/>
      <c r="CK205" s="239"/>
      <c r="CT205"/>
    </row>
    <row r="206" spans="1:98" ht="12" customHeight="1" x14ac:dyDescent="0.25">
      <c r="A206" t="s">
        <v>1179</v>
      </c>
      <c r="B206">
        <f>_xlfn.XLOOKUP(FMP_Ranking[[#This Row],[FMP ID]],RawData[FMP_ID],RawData[RFPG_NUM])</f>
        <v>8</v>
      </c>
      <c r="C206" t="str">
        <f>_xlfn.XLOOKUP(FMP_Ranking[[#This Row],[FMP ID]],RawData[FMP_ID],RawData[FMP_NAME])</f>
        <v>Oyster Creek Channel Improvements</v>
      </c>
      <c r="D206" t="str">
        <f>_xlfn.XLOOKUP(FMP_Ranking[[#This Row],[FMP ID]],RawData[FMP_ID],RawData[FMP_DESCR])</f>
        <v>Channel improvements and re-configurations at several key locations.</v>
      </c>
      <c r="E206" s="247">
        <f>_xlfn.XLOOKUP(FMP_Ranking[[#This Row],[FMP ID]],RawData[FMP_ID],RawData[FMP_COST])</f>
        <v>315176000</v>
      </c>
      <c r="F206" s="344" t="str">
        <f>_xlfn.XLOOKUP(FMP_Ranking[[#This Row],[FMP ID]],RawData[FMP_ID],RawData[EMER_NEED])</f>
        <v>Yes</v>
      </c>
      <c r="G206" s="252">
        <f>IF(FMP_Ranking[[#This Row],[Emergency Need Raw]]="Yes",10,0)</f>
        <v>10</v>
      </c>
      <c r="H206" s="245">
        <f>_xlfn.XLOOKUP(FMP_Ranking[[#This Row],[FMP ID]],RawData[FMP_ID],RawData[STRUCT_100])</f>
        <v>385</v>
      </c>
      <c r="I206" s="245">
        <f>_xlfn.XLOOKUP(FMP_Ranking[[#This Row],[FMP ID]],RawData[FMP_ID],RawData[RES_STRUCT100])</f>
        <v>340</v>
      </c>
      <c r="J206">
        <f>_xlfn.XLOOKUP(FMP_Ranking[[#This Row],[FMP ID]],RawData[FMP_ID],RawData[POP100])</f>
        <v>2000</v>
      </c>
      <c r="K206" s="245">
        <f>_xlfn.XLOOKUP(FMP_Ranking[[#This Row],[FMP ID]],RawData[FMP_ID],RawData[CRITFAC100])</f>
        <v>1</v>
      </c>
      <c r="L206">
        <f>_xlfn.XLOOKUP(FMP_Ranking[[#This Row],[FMP ID]],RawData[FMP_ID],RawData[LWC])</f>
        <v>0</v>
      </c>
      <c r="M206" s="245">
        <f>_xlfn.XLOOKUP(FMP_Ranking[[#This Row],[FMP ID]],RawData[FMP_ID],RawData[ROADCLS])</f>
        <v>322</v>
      </c>
      <c r="N206">
        <f>_xlfn.XLOOKUP(FMP_Ranking[[#This Row],[FMP ID]],RawData[FMP_ID],RawData[ROAD_MILES100])</f>
        <v>38.5</v>
      </c>
      <c r="O206" s="245">
        <f>_xlfn.XLOOKUP(FMP_Ranking[[#This Row],[FMP ID]],RawData[FMP_ID],RawData[FARMACRE100])</f>
        <v>748.07098388671875</v>
      </c>
      <c r="P206">
        <f>_xlfn.XLOOKUP(FMP_Ranking[[#This Row],[FMP ID]],RawData[FMP_ID],RawData[REDSTRUCT100])</f>
        <v>1</v>
      </c>
      <c r="Q206" s="245">
        <f>_xlfn.XLOOKUP(FMP_Ranking[[#This Row],[FMP ID]],RawData[FMP_ID],RawData[REMSTRC100])</f>
        <v>0</v>
      </c>
      <c r="R206" s="258">
        <f>IF(FMP_Ranking[[#This Row],[Structures 100 Raw]]=0,0,(IF(FMP_Ranking[[#This Row],[Removed Structures 100 Raw]]&gt;FMP_Ranking[[#This Row],[Structures 100 Raw]],100,FMP_Ranking[[#This Row],[Removed Structures 100 Raw]]/FMP_Ranking[[#This Row],[Structures 100 Raw]]*100)))</f>
        <v>0</v>
      </c>
      <c r="S206" s="245">
        <f>_xlfn.XLOOKUP(FMP_Ranking[[#This Row],[FMP ID]],RawData[FMP_ID],RawData[REMRESSTRC100])</f>
        <v>0</v>
      </c>
      <c r="T206" s="245">
        <f>_xlfn.XLOOKUP(FMP_Ranking[[#This Row],[FMP ID]],RawData[FMP_ID],RawData[REMPOP100])</f>
        <v>0</v>
      </c>
      <c r="U206">
        <f>_xlfn.XLOOKUP(FMP_Ranking[[#This Row],[FMP ID]],RawData[FMP_ID],RawData[REMCRITFAC100])</f>
        <v>0</v>
      </c>
      <c r="V206" s="245">
        <f>_xlfn.XLOOKUP(FMP_Ranking[[#This Row],[FMP ID]],RawData[FMP_ID],RawData[REMLWC100])</f>
        <v>0</v>
      </c>
      <c r="W206" s="245">
        <f>_xlfn.XLOOKUP(FMP_Ranking[[#This Row],[FMP ID]],RawData[FMP_ID],RawData[REMROADCLS])</f>
        <v>236</v>
      </c>
      <c r="X206">
        <f>_xlfn.XLOOKUP(FMP_Ranking[[#This Row],[FMP ID]],RawData[FMP_ID],RawData[REMRDLEN100])</f>
        <v>31</v>
      </c>
      <c r="Y206" s="245">
        <f>_xlfn.XLOOKUP(FMP_Ranking[[#This Row],[FMP ID]],RawData[FMP_ID],RawData[REMFRMACRE100])</f>
        <v>4.2364997863769531</v>
      </c>
      <c r="Z206" s="255">
        <f>_xlfn.XLOOKUP(FMP_Ranking[[#This Row],[FMP ID]],RawData[FMP_ID],RawData[COSTSTRUCT])</f>
        <v>0</v>
      </c>
      <c r="AA206">
        <f>_xlfn.XLOOKUP(FMP_Ranking[[#This Row],[FMP ID]],RawData[FMP_ID],RawData[NATURE])</f>
        <v>0</v>
      </c>
      <c r="AB206" s="250">
        <f>_xlfn.XLOOKUP(FMP_Ranking[[#This Row],[FMP ID]],RawData[FMP_ID],RawData[BC_RATIO])</f>
        <v>0</v>
      </c>
      <c r="AC206">
        <f>IF(FMP_Ranking[[#This Row],[BCA Raw]]&gt;1,1,0)</f>
        <v>0</v>
      </c>
      <c r="AD206" s="250" t="str">
        <f>_xlfn.XLOOKUP(FMP_Ranking[[#This Row],[FMP ID]],RawData[FMP_ID],RawData[WATER_SUP])</f>
        <v>No</v>
      </c>
      <c r="AE206" s="257">
        <f>IF(FMP_Ranking[[#This Row],[Water Supply Raw]]="Yes",1,0)</f>
        <v>0</v>
      </c>
      <c r="AF206">
        <f>_xlfn.XLOOKUP(FMP_Ranking[[#This Row],[FMP ID]],RawData[FMP_ID],RawData[Average Flood Depth (100yr)])</f>
        <v>0</v>
      </c>
      <c r="AG206" s="346" t="str">
        <f>_xlfn.XLOOKUP(FMP_Ranking[[#This Row],[FMP ID]],RawData[FMP_ID],RawData[PREPROJLOS])</f>
        <v xml:space="preserve"> 2-year</v>
      </c>
      <c r="AH206">
        <f>_xlfn.XLOOKUP(FMP_Ranking[[#This Row],[FMP ID]],RawData[FMP_ID],RawData[Score 1])</f>
        <v>0</v>
      </c>
      <c r="AI206" s="250">
        <f>_xlfn.XLOOKUP(FMP_Ranking[[#This Row],[FMP ID]],RawData[FMP_ID],RawData[Community Population Served])</f>
        <v>0</v>
      </c>
      <c r="AJ206">
        <f>_xlfn.XLOOKUP(FMP_Ranking[[#This Row],[FMP ID]],RawData[FMP_ID],RawData[Flood Plain Population])</f>
        <v>0</v>
      </c>
      <c r="AK206" s="346">
        <f>_xlfn.XLOOKUP(FMP_Ranking[[#This Row],[FMP ID]],RawData[FMP_ID],RawData[Severity Ranking: Community Need (% Population)])</f>
        <v>0</v>
      </c>
      <c r="AL206" s="252">
        <f>_xlfn.XLOOKUP(FMP_Ranking[[#This Row],[FMP ID]],RawData[FMP_ID],RawData[Score 2])</f>
        <v>0</v>
      </c>
      <c r="AM206">
        <f>_xlfn.XLOOKUP(FMP_Ranking[[#This Row],[FMP ID]],RawData[FMP_ID],RawData['# of Structures Removed from 1% Annual Chance FP])</f>
        <v>0</v>
      </c>
      <c r="AN206">
        <f>_xlfn.XLOOKUP(FMP_Ranking[[#This Row],[FMP ID]],RawData[FMP_ID],RawData[Flood Risk Reduction])</f>
        <v>0</v>
      </c>
      <c r="AO206">
        <f>_xlfn.XLOOKUP(FMP_Ranking[[#This Row],[FMP ID]],RawData[FMP_ID],RawData[[Score 3 ]])</f>
        <v>0</v>
      </c>
      <c r="AP206" s="250">
        <f>_xlfn.XLOOKUP(FMP_Ranking[[#This Row],[FMP ID]],RawData[FMP_ID],RawData['# of Structures with Reduced 1% Annual Chance Flood Risk])</f>
        <v>0</v>
      </c>
      <c r="AQ206">
        <f>_xlfn.XLOOKUP(FMP_Ranking[[#This Row],[FMP ID]],RawData[FMP_ID],RawData[Pre-Project Damage $])</f>
        <v>0</v>
      </c>
      <c r="AR206">
        <f>_xlfn.XLOOKUP(FMP_Ranking[[#This Row],[FMP ID]],RawData[FMP_ID],RawData[Post-Project Damage $])</f>
        <v>0</v>
      </c>
      <c r="AS206">
        <f>_xlfn.XLOOKUP(FMP_Ranking[[#This Row],[FMP ID]],RawData[FMP_ID],RawData[Flood Damage Reduction])</f>
        <v>0</v>
      </c>
      <c r="AT206" s="252">
        <f>_xlfn.XLOOKUP(FMP_Ranking[[#This Row],[FMP ID]],RawData[FMP_ID],RawData[Score 4])</f>
        <v>0</v>
      </c>
      <c r="AU206">
        <f>_xlfn.XLOOKUP(FMP_Ranking[[#This Row],[FMP ID]],RawData[FMP_ID],RawData['# of Critical Faciliites Removed from 1% Annual Chance FP])</f>
        <v>0</v>
      </c>
      <c r="AV206">
        <f>_xlfn.XLOOKUP(FMP_Ranking[[#This Row],[FMP ID]],RawData[FMP_ID],RawData[Reduction in Critical Facilities Flood Risk])</f>
        <v>0</v>
      </c>
      <c r="AW206">
        <f>_xlfn.XLOOKUP(FMP_Ranking[[#This Row],[FMP ID]],RawData[FMP_ID],RawData[Score 5])</f>
        <v>0</v>
      </c>
      <c r="AX206" s="250">
        <f>_xlfn.XLOOKUP(FMP_Ranking[[#This Row],[FMP ID]],RawData[FMP_ID],RawData[Adjusted Injurt Risk (%)])</f>
        <v>0</v>
      </c>
      <c r="AY206">
        <f>_xlfn.XLOOKUP(FMP_Ranking[[#This Row],[FMP ID]],RawData[FMP_ID],RawData[Life and Safety Ranking (Injury/Loss of Life)2])</f>
        <v>0</v>
      </c>
      <c r="AZ206" s="252">
        <f>_xlfn.XLOOKUP(FMP_Ranking[[#This Row],[FMP ID]],RawData[FMP_ID],RawData[Score 6])</f>
        <v>0</v>
      </c>
      <c r="BA206">
        <f>_xlfn.XLOOKUP(FMP_Ranking[[#This Row],[FMP ID]],RawData[FMP_ID],RawData[Water Supply Benefit in Acre-Feet])</f>
        <v>0</v>
      </c>
      <c r="BB206">
        <f>_xlfn.XLOOKUP(FMP_Ranking[[#This Row],[FMP ID]],RawData[FMP_ID],RawData[SourceID])</f>
        <v>0</v>
      </c>
      <c r="BC206">
        <f>_xlfn.XLOOKUP(FMP_Ranking[[#This Row],[FMP ID]],RawData[FMP_ID],RawData[WMS_ID])</f>
        <v>0</v>
      </c>
      <c r="BD206">
        <f>_xlfn.XLOOKUP(FMP_Ranking[[#This Row],[FMP ID]],RawData[FMP_ID],RawData[Water Supply Yield Ranking])</f>
        <v>0</v>
      </c>
      <c r="BE206">
        <f>_xlfn.XLOOKUP(FMP_Ranking[[#This Row],[FMP ID]],RawData[FMP_ID],RawData[Score 7])</f>
        <v>0</v>
      </c>
      <c r="BF206" s="250">
        <f>_xlfn.XLOOKUP(FMP_Ranking[[#This Row],[FMP ID]],RawData[FMP_ID],RawData[SVI])</f>
        <v>0.23000000417232511</v>
      </c>
      <c r="BG206">
        <f>_xlfn.XLOOKUP(FMP_Ranking[[#This Row],[FMP ID]],RawData[FMP_ID],RawData[Social Vulnerability Ranking])</f>
        <v>0</v>
      </c>
      <c r="BH206" s="252">
        <f>_xlfn.XLOOKUP(FMP_Ranking[[#This Row],[FMP ID]],RawData[FMP_ID],RawData[Score 8])</f>
        <v>0</v>
      </c>
      <c r="BI206">
        <f>_xlfn.XLOOKUP(FMP_Ranking[[#This Row],[FMP ID]],RawData[FMP_ID],RawData[% Nature Based Solution by Cost])</f>
        <v>0</v>
      </c>
      <c r="BJ206">
        <f>_xlfn.XLOOKUP(FMP_Ranking[[#This Row],[FMP ID]],RawData[FMP_ID],RawData[Nature-Based Solutions Ranking])</f>
        <v>0</v>
      </c>
      <c r="BK206">
        <f>_xlfn.XLOOKUP(FMP_Ranking[[#This Row],[FMP ID]],RawData[FMP_ID],RawData[Score 9])</f>
        <v>0</v>
      </c>
      <c r="BL206" s="250">
        <f>_xlfn.XLOOKUP(FMP_Ranking[[#This Row],[FMP ID]],RawData[FMP_ID],RawData[Multiple Benefits Description])</f>
        <v>0</v>
      </c>
      <c r="BM206">
        <f>_xlfn.XLOOKUP(FMP_Ranking[[#This Row],[FMP ID]],RawData[FMP_ID],RawData[Multiple Benefit Ranking])</f>
        <v>0</v>
      </c>
      <c r="BN206" s="252">
        <f>_xlfn.XLOOKUP(FMP_Ranking[[#This Row],[FMP ID]],RawData[FMP_ID],RawData[Score 10])</f>
        <v>0</v>
      </c>
      <c r="BO206">
        <f>_xlfn.XLOOKUP(FMP_Ranking[[#This Row],[FMP ID]],RawData[FMP_ID],RawData[O&amp;M Cost (Annual)])</f>
        <v>0</v>
      </c>
      <c r="BP206">
        <f>_xlfn.XLOOKUP(FMP_Ranking[[#This Row],[FMP ID]],RawData[FMP_ID],RawData[Operations and Maintenance Ranking])</f>
        <v>0</v>
      </c>
      <c r="BQ206">
        <f>_xlfn.XLOOKUP(FMP_Ranking[[#This Row],[FMP ID]],RawData[FMP_ID],RawData[Score 11])</f>
        <v>0</v>
      </c>
      <c r="BR206" s="250">
        <f>_xlfn.XLOOKUP(FMP_Ranking[[#This Row],[FMP ID]],RawData[FMP_ID],RawData[Administrative, Regulatory and Other Obstacle Ranking])</f>
        <v>0</v>
      </c>
      <c r="BS206" s="252">
        <f>_xlfn.XLOOKUP(FMP_Ranking[[#This Row],[FMP ID]],RawData[FMP_ID],RawData[Score 12])</f>
        <v>0</v>
      </c>
      <c r="BT206">
        <f>_xlfn.XLOOKUP(FMP_Ranking[[#This Row],[FMP ID]],RawData[FMP_ID],RawData[Environmental Benefit Ranking])</f>
        <v>0</v>
      </c>
      <c r="BU206">
        <f>_xlfn.XLOOKUP(FMP_Ranking[[#This Row],[FMP ID]],RawData[FMP_ID],RawData[Score 13])</f>
        <v>0</v>
      </c>
      <c r="BV206" s="250">
        <f>_xlfn.XLOOKUP(FMP_Ranking[[#This Row],[FMP ID]],RawData[FMP_ID],RawData[Environmental Impact Ranking])</f>
        <v>0</v>
      </c>
      <c r="BW206" s="252">
        <f>_xlfn.XLOOKUP(FMP_Ranking[[#This Row],[FMP ID]],RawData[FMP_ID],RawData[Score 14])</f>
        <v>0</v>
      </c>
      <c r="BX206">
        <f>_xlfn.XLOOKUP(FMP_Ranking[[#This Row],[FMP ID]],RawData[FMP_ID],RawData[Traffic Count for LWC Project])</f>
        <v>0</v>
      </c>
      <c r="BY206">
        <f>_xlfn.XLOOKUP(FMP_Ranking[[#This Row],[FMP ID]],RawData[FMP_ID],RawData[Mobility Ranking])</f>
        <v>0</v>
      </c>
      <c r="BZ206">
        <f>_xlfn.XLOOKUP(FMP_Ranking[[#This Row],[FMP ID]],RawData[FMP_ID],RawData[Score 15])</f>
        <v>0</v>
      </c>
      <c r="CA206" s="250"/>
      <c r="CB206"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4.3678796527006477E-3</v>
      </c>
      <c r="CC206" s="263">
        <f>_xlfn.RANK.EQ(FMP_Ranking[[#This Row],[Weighted Score Based on Normalized Reported Factors]],FMP_Ranking[Weighted Score Based on Normalized Reported Factors],0)</f>
        <v>163</v>
      </c>
      <c r="CD206"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06"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06">
        <f>_xlfn.RANK.EQ(FMP_Ranking[[#This Row],[Project Details Weighted Score]],FMP_Ranking[Project Details Weighted Score],0)</f>
        <v>164</v>
      </c>
      <c r="CG206" s="262">
        <f>FMP_Ranking[[#This Row],[Project Details Weighted Score]]+FMP_Ranking[[#This Row],[Weighted Score Based on Normalized Reported Factors]]</f>
        <v>4.3678796527006477E-3</v>
      </c>
      <c r="CH206" s="245">
        <f>_xlfn.RANK.EQ(FMP_Ranking[[#This Row],[Total Score]],FMP_Ranking[Total Score],0)</f>
        <v>200</v>
      </c>
      <c r="CI206"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4.3678796527006477E-3</v>
      </c>
      <c r="CJ206" s="239"/>
      <c r="CK206" s="239"/>
      <c r="CT206"/>
    </row>
    <row r="207" spans="1:98" ht="12" customHeight="1" x14ac:dyDescent="0.25">
      <c r="A207" t="s">
        <v>1173</v>
      </c>
      <c r="B207">
        <f>_xlfn.XLOOKUP(FMP_Ranking[[#This Row],[FMP ID]],RawData[FMP_ID],RawData[RFPG_NUM])</f>
        <v>8</v>
      </c>
      <c r="C207" t="str">
        <f>_xlfn.XLOOKUP(FMP_Ranking[[#This Row],[FMP ID]],RawData[FMP_ID],RawData[FMP_NAME])</f>
        <v>Lower Oyster Creek Channel Improvements</v>
      </c>
      <c r="D207" t="str">
        <f>_xlfn.XLOOKUP(FMP_Ranking[[#This Row],[FMP ID]],RawData[FMP_ID],RawData[FMP_DESCR])</f>
        <v>Channel improvements and re-configurations at several key locations.</v>
      </c>
      <c r="E207" s="247">
        <f>_xlfn.XLOOKUP(FMP_Ranking[[#This Row],[FMP ID]],RawData[FMP_ID],RawData[FMP_COST])</f>
        <v>125690000</v>
      </c>
      <c r="F207" s="344" t="str">
        <f>_xlfn.XLOOKUP(FMP_Ranking[[#This Row],[FMP ID]],RawData[FMP_ID],RawData[EMER_NEED])</f>
        <v>Yes</v>
      </c>
      <c r="G207" s="252">
        <f>IF(FMP_Ranking[[#This Row],[Emergency Need Raw]]="Yes",10,0)</f>
        <v>10</v>
      </c>
      <c r="H207" s="245">
        <f>_xlfn.XLOOKUP(FMP_Ranking[[#This Row],[FMP ID]],RawData[FMP_ID],RawData[STRUCT_100])</f>
        <v>60</v>
      </c>
      <c r="I207" s="245">
        <f>_xlfn.XLOOKUP(FMP_Ranking[[#This Row],[FMP ID]],RawData[FMP_ID],RawData[RES_STRUCT100])</f>
        <v>37</v>
      </c>
      <c r="J207">
        <f>_xlfn.XLOOKUP(FMP_Ranking[[#This Row],[FMP ID]],RawData[FMP_ID],RawData[POP100])</f>
        <v>367</v>
      </c>
      <c r="K207" s="245">
        <f>_xlfn.XLOOKUP(FMP_Ranking[[#This Row],[FMP ID]],RawData[FMP_ID],RawData[CRITFAC100])</f>
        <v>0</v>
      </c>
      <c r="L207">
        <f>_xlfn.XLOOKUP(FMP_Ranking[[#This Row],[FMP ID]],RawData[FMP_ID],RawData[LWC])</f>
        <v>0</v>
      </c>
      <c r="M207" s="245">
        <f>_xlfn.XLOOKUP(FMP_Ranking[[#This Row],[FMP ID]],RawData[FMP_ID],RawData[ROADCLS])</f>
        <v>29</v>
      </c>
      <c r="N207">
        <f>_xlfn.XLOOKUP(FMP_Ranking[[#This Row],[FMP ID]],RawData[FMP_ID],RawData[ROAD_MILES100])</f>
        <v>3.7400000095367432</v>
      </c>
      <c r="O207" s="245">
        <f>_xlfn.XLOOKUP(FMP_Ranking[[#This Row],[FMP ID]],RawData[FMP_ID],RawData[FARMACRE100])</f>
        <v>289.58999633789063</v>
      </c>
      <c r="P207">
        <f>_xlfn.XLOOKUP(FMP_Ranking[[#This Row],[FMP ID]],RawData[FMP_ID],RawData[REDSTRUCT100])</f>
        <v>0</v>
      </c>
      <c r="Q207" s="245">
        <f>_xlfn.XLOOKUP(FMP_Ranking[[#This Row],[FMP ID]],RawData[FMP_ID],RawData[REMSTRC100])</f>
        <v>0</v>
      </c>
      <c r="R207" s="258">
        <f>IF(FMP_Ranking[[#This Row],[Structures 100 Raw]]=0,0,(IF(FMP_Ranking[[#This Row],[Removed Structures 100 Raw]]&gt;FMP_Ranking[[#This Row],[Structures 100 Raw]],100,FMP_Ranking[[#This Row],[Removed Structures 100 Raw]]/FMP_Ranking[[#This Row],[Structures 100 Raw]]*100)))</f>
        <v>0</v>
      </c>
      <c r="S207" s="245">
        <f>_xlfn.XLOOKUP(FMP_Ranking[[#This Row],[FMP ID]],RawData[FMP_ID],RawData[REMRESSTRC100])</f>
        <v>0</v>
      </c>
      <c r="T207" s="245">
        <f>_xlfn.XLOOKUP(FMP_Ranking[[#This Row],[FMP ID]],RawData[FMP_ID],RawData[REMPOP100])</f>
        <v>0</v>
      </c>
      <c r="U207">
        <f>_xlfn.XLOOKUP(FMP_Ranking[[#This Row],[FMP ID]],RawData[FMP_ID],RawData[REMCRITFAC100])</f>
        <v>0</v>
      </c>
      <c r="V207" s="245">
        <f>_xlfn.XLOOKUP(FMP_Ranking[[#This Row],[FMP ID]],RawData[FMP_ID],RawData[REMLWC100])</f>
        <v>0</v>
      </c>
      <c r="W207" s="245">
        <f>_xlfn.XLOOKUP(FMP_Ranking[[#This Row],[FMP ID]],RawData[FMP_ID],RawData[REMROADCLS])</f>
        <v>20</v>
      </c>
      <c r="X207">
        <f>_xlfn.XLOOKUP(FMP_Ranking[[#This Row],[FMP ID]],RawData[FMP_ID],RawData[REMRDLEN100])</f>
        <v>2</v>
      </c>
      <c r="Y207" s="245">
        <f>_xlfn.XLOOKUP(FMP_Ranking[[#This Row],[FMP ID]],RawData[FMP_ID],RawData[REMFRMACRE100])</f>
        <v>2.4728000164031978</v>
      </c>
      <c r="Z207" s="255">
        <f>_xlfn.XLOOKUP(FMP_Ranking[[#This Row],[FMP ID]],RawData[FMP_ID],RawData[COSTSTRUCT])</f>
        <v>0</v>
      </c>
      <c r="AA207">
        <f>_xlfn.XLOOKUP(FMP_Ranking[[#This Row],[FMP ID]],RawData[FMP_ID],RawData[NATURE])</f>
        <v>0</v>
      </c>
      <c r="AB207" s="250">
        <f>_xlfn.XLOOKUP(FMP_Ranking[[#This Row],[FMP ID]],RawData[FMP_ID],RawData[BC_RATIO])</f>
        <v>0</v>
      </c>
      <c r="AC207">
        <f>IF(FMP_Ranking[[#This Row],[BCA Raw]]&gt;1,1,0)</f>
        <v>0</v>
      </c>
      <c r="AD207" s="250" t="str">
        <f>_xlfn.XLOOKUP(FMP_Ranking[[#This Row],[FMP ID]],RawData[FMP_ID],RawData[WATER_SUP])</f>
        <v>No</v>
      </c>
      <c r="AE207" s="257">
        <f>IF(FMP_Ranking[[#This Row],[Water Supply Raw]]="Yes",1,0)</f>
        <v>0</v>
      </c>
      <c r="AF207">
        <f>_xlfn.XLOOKUP(FMP_Ranking[[#This Row],[FMP ID]],RawData[FMP_ID],RawData[Average Flood Depth (100yr)])</f>
        <v>0</v>
      </c>
      <c r="AG207" s="346" t="str">
        <f>_xlfn.XLOOKUP(FMP_Ranking[[#This Row],[FMP ID]],RawData[FMP_ID],RawData[PREPROJLOS])</f>
        <v xml:space="preserve"> 2-year</v>
      </c>
      <c r="AH207">
        <f>_xlfn.XLOOKUP(FMP_Ranking[[#This Row],[FMP ID]],RawData[FMP_ID],RawData[Score 1])</f>
        <v>0</v>
      </c>
      <c r="AI207" s="250">
        <f>_xlfn.XLOOKUP(FMP_Ranking[[#This Row],[FMP ID]],RawData[FMP_ID],RawData[Community Population Served])</f>
        <v>0</v>
      </c>
      <c r="AJ207">
        <f>_xlfn.XLOOKUP(FMP_Ranking[[#This Row],[FMP ID]],RawData[FMP_ID],RawData[Flood Plain Population])</f>
        <v>0</v>
      </c>
      <c r="AK207" s="346">
        <f>_xlfn.XLOOKUP(FMP_Ranking[[#This Row],[FMP ID]],RawData[FMP_ID],RawData[Severity Ranking: Community Need (% Population)])</f>
        <v>0</v>
      </c>
      <c r="AL207" s="252">
        <f>_xlfn.XLOOKUP(FMP_Ranking[[#This Row],[FMP ID]],RawData[FMP_ID],RawData[Score 2])</f>
        <v>0</v>
      </c>
      <c r="AM207">
        <f>_xlfn.XLOOKUP(FMP_Ranking[[#This Row],[FMP ID]],RawData[FMP_ID],RawData['# of Structures Removed from 1% Annual Chance FP])</f>
        <v>0</v>
      </c>
      <c r="AN207">
        <f>_xlfn.XLOOKUP(FMP_Ranking[[#This Row],[FMP ID]],RawData[FMP_ID],RawData[Flood Risk Reduction])</f>
        <v>0</v>
      </c>
      <c r="AO207">
        <f>_xlfn.XLOOKUP(FMP_Ranking[[#This Row],[FMP ID]],RawData[FMP_ID],RawData[[Score 3 ]])</f>
        <v>0</v>
      </c>
      <c r="AP207" s="250">
        <f>_xlfn.XLOOKUP(FMP_Ranking[[#This Row],[FMP ID]],RawData[FMP_ID],RawData['# of Structures with Reduced 1% Annual Chance Flood Risk])</f>
        <v>0</v>
      </c>
      <c r="AQ207">
        <f>_xlfn.XLOOKUP(FMP_Ranking[[#This Row],[FMP ID]],RawData[FMP_ID],RawData[Pre-Project Damage $])</f>
        <v>0</v>
      </c>
      <c r="AR207">
        <f>_xlfn.XLOOKUP(FMP_Ranking[[#This Row],[FMP ID]],RawData[FMP_ID],RawData[Post-Project Damage $])</f>
        <v>0</v>
      </c>
      <c r="AS207">
        <f>_xlfn.XLOOKUP(FMP_Ranking[[#This Row],[FMP ID]],RawData[FMP_ID],RawData[Flood Damage Reduction])</f>
        <v>0</v>
      </c>
      <c r="AT207" s="252">
        <f>_xlfn.XLOOKUP(FMP_Ranking[[#This Row],[FMP ID]],RawData[FMP_ID],RawData[Score 4])</f>
        <v>0</v>
      </c>
      <c r="AU207">
        <f>_xlfn.XLOOKUP(FMP_Ranking[[#This Row],[FMP ID]],RawData[FMP_ID],RawData['# of Critical Faciliites Removed from 1% Annual Chance FP])</f>
        <v>0</v>
      </c>
      <c r="AV207">
        <f>_xlfn.XLOOKUP(FMP_Ranking[[#This Row],[FMP ID]],RawData[FMP_ID],RawData[Reduction in Critical Facilities Flood Risk])</f>
        <v>0</v>
      </c>
      <c r="AW207">
        <f>_xlfn.XLOOKUP(FMP_Ranking[[#This Row],[FMP ID]],RawData[FMP_ID],RawData[Score 5])</f>
        <v>0</v>
      </c>
      <c r="AX207" s="250">
        <f>_xlfn.XLOOKUP(FMP_Ranking[[#This Row],[FMP ID]],RawData[FMP_ID],RawData[Adjusted Injurt Risk (%)])</f>
        <v>0</v>
      </c>
      <c r="AY207">
        <f>_xlfn.XLOOKUP(FMP_Ranking[[#This Row],[FMP ID]],RawData[FMP_ID],RawData[Life and Safety Ranking (Injury/Loss of Life)2])</f>
        <v>0</v>
      </c>
      <c r="AZ207" s="252">
        <f>_xlfn.XLOOKUP(FMP_Ranking[[#This Row],[FMP ID]],RawData[FMP_ID],RawData[Score 6])</f>
        <v>0</v>
      </c>
      <c r="BA207">
        <f>_xlfn.XLOOKUP(FMP_Ranking[[#This Row],[FMP ID]],RawData[FMP_ID],RawData[Water Supply Benefit in Acre-Feet])</f>
        <v>0</v>
      </c>
      <c r="BB207">
        <f>_xlfn.XLOOKUP(FMP_Ranking[[#This Row],[FMP ID]],RawData[FMP_ID],RawData[SourceID])</f>
        <v>0</v>
      </c>
      <c r="BC207">
        <f>_xlfn.XLOOKUP(FMP_Ranking[[#This Row],[FMP ID]],RawData[FMP_ID],RawData[WMS_ID])</f>
        <v>0</v>
      </c>
      <c r="BD207">
        <f>_xlfn.XLOOKUP(FMP_Ranking[[#This Row],[FMP ID]],RawData[FMP_ID],RawData[Water Supply Yield Ranking])</f>
        <v>0</v>
      </c>
      <c r="BE207">
        <f>_xlfn.XLOOKUP(FMP_Ranking[[#This Row],[FMP ID]],RawData[FMP_ID],RawData[Score 7])</f>
        <v>0</v>
      </c>
      <c r="BF207" s="250">
        <f>_xlfn.XLOOKUP(FMP_Ranking[[#This Row],[FMP ID]],RawData[FMP_ID],RawData[SVI])</f>
        <v>0.14000000059604639</v>
      </c>
      <c r="BG207">
        <f>_xlfn.XLOOKUP(FMP_Ranking[[#This Row],[FMP ID]],RawData[FMP_ID],RawData[Social Vulnerability Ranking])</f>
        <v>0</v>
      </c>
      <c r="BH207" s="252">
        <f>_xlfn.XLOOKUP(FMP_Ranking[[#This Row],[FMP ID]],RawData[FMP_ID],RawData[Score 8])</f>
        <v>0</v>
      </c>
      <c r="BI207">
        <f>_xlfn.XLOOKUP(FMP_Ranking[[#This Row],[FMP ID]],RawData[FMP_ID],RawData[% Nature Based Solution by Cost])</f>
        <v>0</v>
      </c>
      <c r="BJ207">
        <f>_xlfn.XLOOKUP(FMP_Ranking[[#This Row],[FMP ID]],RawData[FMP_ID],RawData[Nature-Based Solutions Ranking])</f>
        <v>0</v>
      </c>
      <c r="BK207">
        <f>_xlfn.XLOOKUP(FMP_Ranking[[#This Row],[FMP ID]],RawData[FMP_ID],RawData[Score 9])</f>
        <v>0</v>
      </c>
      <c r="BL207" s="250">
        <f>_xlfn.XLOOKUP(FMP_Ranking[[#This Row],[FMP ID]],RawData[FMP_ID],RawData[Multiple Benefits Description])</f>
        <v>0</v>
      </c>
      <c r="BM207">
        <f>_xlfn.XLOOKUP(FMP_Ranking[[#This Row],[FMP ID]],RawData[FMP_ID],RawData[Multiple Benefit Ranking])</f>
        <v>0</v>
      </c>
      <c r="BN207" s="252">
        <f>_xlfn.XLOOKUP(FMP_Ranking[[#This Row],[FMP ID]],RawData[FMP_ID],RawData[Score 10])</f>
        <v>0</v>
      </c>
      <c r="BO207">
        <f>_xlfn.XLOOKUP(FMP_Ranking[[#This Row],[FMP ID]],RawData[FMP_ID],RawData[O&amp;M Cost (Annual)])</f>
        <v>0</v>
      </c>
      <c r="BP207">
        <f>_xlfn.XLOOKUP(FMP_Ranking[[#This Row],[FMP ID]],RawData[FMP_ID],RawData[Operations and Maintenance Ranking])</f>
        <v>0</v>
      </c>
      <c r="BQ207">
        <f>_xlfn.XLOOKUP(FMP_Ranking[[#This Row],[FMP ID]],RawData[FMP_ID],RawData[Score 11])</f>
        <v>0</v>
      </c>
      <c r="BR207" s="250">
        <f>_xlfn.XLOOKUP(FMP_Ranking[[#This Row],[FMP ID]],RawData[FMP_ID],RawData[Administrative, Regulatory and Other Obstacle Ranking])</f>
        <v>0</v>
      </c>
      <c r="BS207" s="252">
        <f>_xlfn.XLOOKUP(FMP_Ranking[[#This Row],[FMP ID]],RawData[FMP_ID],RawData[Score 12])</f>
        <v>0</v>
      </c>
      <c r="BT207">
        <f>_xlfn.XLOOKUP(FMP_Ranking[[#This Row],[FMP ID]],RawData[FMP_ID],RawData[Environmental Benefit Ranking])</f>
        <v>0</v>
      </c>
      <c r="BU207">
        <f>_xlfn.XLOOKUP(FMP_Ranking[[#This Row],[FMP ID]],RawData[FMP_ID],RawData[Score 13])</f>
        <v>0</v>
      </c>
      <c r="BV207" s="250">
        <f>_xlfn.XLOOKUP(FMP_Ranking[[#This Row],[FMP ID]],RawData[FMP_ID],RawData[Environmental Impact Ranking])</f>
        <v>0</v>
      </c>
      <c r="BW207" s="252">
        <f>_xlfn.XLOOKUP(FMP_Ranking[[#This Row],[FMP ID]],RawData[FMP_ID],RawData[Score 14])</f>
        <v>0</v>
      </c>
      <c r="BX207">
        <f>_xlfn.XLOOKUP(FMP_Ranking[[#This Row],[FMP ID]],RawData[FMP_ID],RawData[Traffic Count for LWC Project])</f>
        <v>0</v>
      </c>
      <c r="BY207">
        <f>_xlfn.XLOOKUP(FMP_Ranking[[#This Row],[FMP ID]],RawData[FMP_ID],RawData[Mobility Ranking])</f>
        <v>0</v>
      </c>
      <c r="BZ207">
        <f>_xlfn.XLOOKUP(FMP_Ranking[[#This Row],[FMP ID]],RawData[FMP_ID],RawData[Score 15])</f>
        <v>0</v>
      </c>
      <c r="CA207" s="250"/>
      <c r="CB207"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1.9124606424551778E-3</v>
      </c>
      <c r="CC207" s="263">
        <f>_xlfn.RANK.EQ(FMP_Ranking[[#This Row],[Weighted Score Based on Normalized Reported Factors]],FMP_Ranking[Weighted Score Based on Normalized Reported Factors],0)</f>
        <v>167</v>
      </c>
      <c r="CD20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07"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07">
        <f>_xlfn.RANK.EQ(FMP_Ranking[[#This Row],[Project Details Weighted Score]],FMP_Ranking[Project Details Weighted Score],0)</f>
        <v>164</v>
      </c>
      <c r="CG207" s="262">
        <f>FMP_Ranking[[#This Row],[Project Details Weighted Score]]+FMP_Ranking[[#This Row],[Weighted Score Based on Normalized Reported Factors]]</f>
        <v>1.9124606424551778E-3</v>
      </c>
      <c r="CH207" s="245">
        <f>_xlfn.RANK.EQ(FMP_Ranking[[#This Row],[Total Score]],FMP_Ranking[Total Score],0)</f>
        <v>201</v>
      </c>
      <c r="CI20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1.9124606424551778E-3</v>
      </c>
      <c r="CJ207" s="239"/>
      <c r="CK207" s="239"/>
      <c r="CT207"/>
    </row>
    <row r="208" spans="1:98" ht="12" customHeight="1" x14ac:dyDescent="0.25">
      <c r="A208" t="s">
        <v>1187</v>
      </c>
      <c r="B208">
        <f>_xlfn.XLOOKUP(FMP_Ranking[[#This Row],[FMP ID]],RawData[FMP_ID],RawData[RFPG_NUM])</f>
        <v>8</v>
      </c>
      <c r="C208" t="str">
        <f>_xlfn.XLOOKUP(FMP_Ranking[[#This Row],[FMP ID]],RawData[FMP_ID],RawData[FMP_NAME])</f>
        <v>Stafford Run Channels and Detentions</v>
      </c>
      <c r="D208" t="str">
        <f>_xlfn.XLOOKUP(FMP_Ranking[[#This Row],[FMP ID]],RawData[FMP_ID],RawData[FMP_DESCR])</f>
        <v>Channel improvements and re-configurations at several key locations, addition of in-line detention.</v>
      </c>
      <c r="E208" s="247">
        <f>_xlfn.XLOOKUP(FMP_Ranking[[#This Row],[FMP ID]],RawData[FMP_ID],RawData[FMP_COST])</f>
        <v>15612000</v>
      </c>
      <c r="F208" s="344" t="str">
        <f>_xlfn.XLOOKUP(FMP_Ranking[[#This Row],[FMP ID]],RawData[FMP_ID],RawData[EMER_NEED])</f>
        <v>Yes</v>
      </c>
      <c r="G208" s="252">
        <f>IF(FMP_Ranking[[#This Row],[Emergency Need Raw]]="Yes",10,0)</f>
        <v>10</v>
      </c>
      <c r="H208" s="245">
        <f>_xlfn.XLOOKUP(FMP_Ranking[[#This Row],[FMP ID]],RawData[FMP_ID],RawData[STRUCT_100])</f>
        <v>160</v>
      </c>
      <c r="I208" s="245">
        <f>_xlfn.XLOOKUP(FMP_Ranking[[#This Row],[FMP ID]],RawData[FMP_ID],RawData[RES_STRUCT100])</f>
        <v>110</v>
      </c>
      <c r="J208">
        <f>_xlfn.XLOOKUP(FMP_Ranking[[#This Row],[FMP ID]],RawData[FMP_ID],RawData[POP100])</f>
        <v>251</v>
      </c>
      <c r="K208" s="245">
        <f>_xlfn.XLOOKUP(FMP_Ranking[[#This Row],[FMP ID]],RawData[FMP_ID],RawData[CRITFAC100])</f>
        <v>0</v>
      </c>
      <c r="L208">
        <f>_xlfn.XLOOKUP(FMP_Ranking[[#This Row],[FMP ID]],RawData[FMP_ID],RawData[LWC])</f>
        <v>0</v>
      </c>
      <c r="M208" s="245">
        <f>_xlfn.XLOOKUP(FMP_Ranking[[#This Row],[FMP ID]],RawData[FMP_ID],RawData[ROADCLS])</f>
        <v>77</v>
      </c>
      <c r="N208">
        <f>_xlfn.XLOOKUP(FMP_Ranking[[#This Row],[FMP ID]],RawData[FMP_ID],RawData[ROAD_MILES100])</f>
        <v>9.1999998092651367</v>
      </c>
      <c r="O208" s="245">
        <f>_xlfn.XLOOKUP(FMP_Ranking[[#This Row],[FMP ID]],RawData[FMP_ID],RawData[FARMACRE100])</f>
        <v>10.16569995880127</v>
      </c>
      <c r="P208">
        <f>_xlfn.XLOOKUP(FMP_Ranking[[#This Row],[FMP ID]],RawData[FMP_ID],RawData[REDSTRUCT100])</f>
        <v>0</v>
      </c>
      <c r="Q208" s="245">
        <f>_xlfn.XLOOKUP(FMP_Ranking[[#This Row],[FMP ID]],RawData[FMP_ID],RawData[REMSTRC100])</f>
        <v>0</v>
      </c>
      <c r="R208" s="258">
        <f>IF(FMP_Ranking[[#This Row],[Structures 100 Raw]]=0,0,(IF(FMP_Ranking[[#This Row],[Removed Structures 100 Raw]]&gt;FMP_Ranking[[#This Row],[Structures 100 Raw]],100,FMP_Ranking[[#This Row],[Removed Structures 100 Raw]]/FMP_Ranking[[#This Row],[Structures 100 Raw]]*100)))</f>
        <v>0</v>
      </c>
      <c r="S208" s="245">
        <f>_xlfn.XLOOKUP(FMP_Ranking[[#This Row],[FMP ID]],RawData[FMP_ID],RawData[REMRESSTRC100])</f>
        <v>0</v>
      </c>
      <c r="T208" s="245">
        <f>_xlfn.XLOOKUP(FMP_Ranking[[#This Row],[FMP ID]],RawData[FMP_ID],RawData[REMPOP100])</f>
        <v>0</v>
      </c>
      <c r="U208">
        <f>_xlfn.XLOOKUP(FMP_Ranking[[#This Row],[FMP ID]],RawData[FMP_ID],RawData[REMCRITFAC100])</f>
        <v>0</v>
      </c>
      <c r="V208" s="245">
        <f>_xlfn.XLOOKUP(FMP_Ranking[[#This Row],[FMP ID]],RawData[FMP_ID],RawData[REMLWC100])</f>
        <v>0</v>
      </c>
      <c r="W208" s="245">
        <f>_xlfn.XLOOKUP(FMP_Ranking[[#This Row],[FMP ID]],RawData[FMP_ID],RawData[REMROADCLS])</f>
        <v>21</v>
      </c>
      <c r="X208">
        <f>_xlfn.XLOOKUP(FMP_Ranking[[#This Row],[FMP ID]],RawData[FMP_ID],RawData[REMRDLEN100])</f>
        <v>3</v>
      </c>
      <c r="Y208" s="245">
        <f>_xlfn.XLOOKUP(FMP_Ranking[[#This Row],[FMP ID]],RawData[FMP_ID],RawData[REMFRMACRE100])</f>
        <v>2.0304899215698242</v>
      </c>
      <c r="Z208" s="255">
        <f>_xlfn.XLOOKUP(FMP_Ranking[[#This Row],[FMP ID]],RawData[FMP_ID],RawData[COSTSTRUCT])</f>
        <v>0</v>
      </c>
      <c r="AA208">
        <f>_xlfn.XLOOKUP(FMP_Ranking[[#This Row],[FMP ID]],RawData[FMP_ID],RawData[NATURE])</f>
        <v>0</v>
      </c>
      <c r="AB208" s="250">
        <f>_xlfn.XLOOKUP(FMP_Ranking[[#This Row],[FMP ID]],RawData[FMP_ID],RawData[BC_RATIO])</f>
        <v>0</v>
      </c>
      <c r="AC208">
        <f>IF(FMP_Ranking[[#This Row],[BCA Raw]]&gt;1,1,0)</f>
        <v>0</v>
      </c>
      <c r="AD208" s="250" t="str">
        <f>_xlfn.XLOOKUP(FMP_Ranking[[#This Row],[FMP ID]],RawData[FMP_ID],RawData[WATER_SUP])</f>
        <v>No</v>
      </c>
      <c r="AE208" s="257">
        <f>IF(FMP_Ranking[[#This Row],[Water Supply Raw]]="Yes",1,0)</f>
        <v>0</v>
      </c>
      <c r="AF208">
        <f>_xlfn.XLOOKUP(FMP_Ranking[[#This Row],[FMP ID]],RawData[FMP_ID],RawData[Average Flood Depth (100yr)])</f>
        <v>0</v>
      </c>
      <c r="AG208" s="346" t="str">
        <f>_xlfn.XLOOKUP(FMP_Ranking[[#This Row],[FMP ID]],RawData[FMP_ID],RawData[PREPROJLOS])</f>
        <v xml:space="preserve"> 2-year</v>
      </c>
      <c r="AH208">
        <f>_xlfn.XLOOKUP(FMP_Ranking[[#This Row],[FMP ID]],RawData[FMP_ID],RawData[Score 1])</f>
        <v>0</v>
      </c>
      <c r="AI208" s="250">
        <f>_xlfn.XLOOKUP(FMP_Ranking[[#This Row],[FMP ID]],RawData[FMP_ID],RawData[Community Population Served])</f>
        <v>0</v>
      </c>
      <c r="AJ208">
        <f>_xlfn.XLOOKUP(FMP_Ranking[[#This Row],[FMP ID]],RawData[FMP_ID],RawData[Flood Plain Population])</f>
        <v>0</v>
      </c>
      <c r="AK208" s="346">
        <f>_xlfn.XLOOKUP(FMP_Ranking[[#This Row],[FMP ID]],RawData[FMP_ID],RawData[Severity Ranking: Community Need (% Population)])</f>
        <v>0</v>
      </c>
      <c r="AL208" s="252">
        <f>_xlfn.XLOOKUP(FMP_Ranking[[#This Row],[FMP ID]],RawData[FMP_ID],RawData[Score 2])</f>
        <v>0</v>
      </c>
      <c r="AM208">
        <f>_xlfn.XLOOKUP(FMP_Ranking[[#This Row],[FMP ID]],RawData[FMP_ID],RawData['# of Structures Removed from 1% Annual Chance FP])</f>
        <v>0</v>
      </c>
      <c r="AN208">
        <f>_xlfn.XLOOKUP(FMP_Ranking[[#This Row],[FMP ID]],RawData[FMP_ID],RawData[Flood Risk Reduction])</f>
        <v>0</v>
      </c>
      <c r="AO208">
        <f>_xlfn.XLOOKUP(FMP_Ranking[[#This Row],[FMP ID]],RawData[FMP_ID],RawData[[Score 3 ]])</f>
        <v>0</v>
      </c>
      <c r="AP208" s="250">
        <f>_xlfn.XLOOKUP(FMP_Ranking[[#This Row],[FMP ID]],RawData[FMP_ID],RawData['# of Structures with Reduced 1% Annual Chance Flood Risk])</f>
        <v>0</v>
      </c>
      <c r="AQ208">
        <f>_xlfn.XLOOKUP(FMP_Ranking[[#This Row],[FMP ID]],RawData[FMP_ID],RawData[Pre-Project Damage $])</f>
        <v>0</v>
      </c>
      <c r="AR208">
        <f>_xlfn.XLOOKUP(FMP_Ranking[[#This Row],[FMP ID]],RawData[FMP_ID],RawData[Post-Project Damage $])</f>
        <v>0</v>
      </c>
      <c r="AS208">
        <f>_xlfn.XLOOKUP(FMP_Ranking[[#This Row],[FMP ID]],RawData[FMP_ID],RawData[Flood Damage Reduction])</f>
        <v>0</v>
      </c>
      <c r="AT208" s="252">
        <f>_xlfn.XLOOKUP(FMP_Ranking[[#This Row],[FMP ID]],RawData[FMP_ID],RawData[Score 4])</f>
        <v>0</v>
      </c>
      <c r="AU208">
        <f>_xlfn.XLOOKUP(FMP_Ranking[[#This Row],[FMP ID]],RawData[FMP_ID],RawData['# of Critical Faciliites Removed from 1% Annual Chance FP])</f>
        <v>0</v>
      </c>
      <c r="AV208">
        <f>_xlfn.XLOOKUP(FMP_Ranking[[#This Row],[FMP ID]],RawData[FMP_ID],RawData[Reduction in Critical Facilities Flood Risk])</f>
        <v>0</v>
      </c>
      <c r="AW208">
        <f>_xlfn.XLOOKUP(FMP_Ranking[[#This Row],[FMP ID]],RawData[FMP_ID],RawData[Score 5])</f>
        <v>0</v>
      </c>
      <c r="AX208" s="250">
        <f>_xlfn.XLOOKUP(FMP_Ranking[[#This Row],[FMP ID]],RawData[FMP_ID],RawData[Adjusted Injurt Risk (%)])</f>
        <v>0</v>
      </c>
      <c r="AY208">
        <f>_xlfn.XLOOKUP(FMP_Ranking[[#This Row],[FMP ID]],RawData[FMP_ID],RawData[Life and Safety Ranking (Injury/Loss of Life)2])</f>
        <v>0</v>
      </c>
      <c r="AZ208" s="252">
        <f>_xlfn.XLOOKUP(FMP_Ranking[[#This Row],[FMP ID]],RawData[FMP_ID],RawData[Score 6])</f>
        <v>0</v>
      </c>
      <c r="BA208">
        <f>_xlfn.XLOOKUP(FMP_Ranking[[#This Row],[FMP ID]],RawData[FMP_ID],RawData[Water Supply Benefit in Acre-Feet])</f>
        <v>0</v>
      </c>
      <c r="BB208">
        <f>_xlfn.XLOOKUP(FMP_Ranking[[#This Row],[FMP ID]],RawData[FMP_ID],RawData[SourceID])</f>
        <v>0</v>
      </c>
      <c r="BC208">
        <f>_xlfn.XLOOKUP(FMP_Ranking[[#This Row],[FMP ID]],RawData[FMP_ID],RawData[WMS_ID])</f>
        <v>0</v>
      </c>
      <c r="BD208">
        <f>_xlfn.XLOOKUP(FMP_Ranking[[#This Row],[FMP ID]],RawData[FMP_ID],RawData[Water Supply Yield Ranking])</f>
        <v>0</v>
      </c>
      <c r="BE208">
        <f>_xlfn.XLOOKUP(FMP_Ranking[[#This Row],[FMP ID]],RawData[FMP_ID],RawData[Score 7])</f>
        <v>0</v>
      </c>
      <c r="BF208" s="250">
        <f>_xlfn.XLOOKUP(FMP_Ranking[[#This Row],[FMP ID]],RawData[FMP_ID],RawData[SVI])</f>
        <v>0.57999998331069946</v>
      </c>
      <c r="BG208">
        <f>_xlfn.XLOOKUP(FMP_Ranking[[#This Row],[FMP ID]],RawData[FMP_ID],RawData[Social Vulnerability Ranking])</f>
        <v>0</v>
      </c>
      <c r="BH208" s="252">
        <f>_xlfn.XLOOKUP(FMP_Ranking[[#This Row],[FMP ID]],RawData[FMP_ID],RawData[Score 8])</f>
        <v>0</v>
      </c>
      <c r="BI208">
        <f>_xlfn.XLOOKUP(FMP_Ranking[[#This Row],[FMP ID]],RawData[FMP_ID],RawData[% Nature Based Solution by Cost])</f>
        <v>0</v>
      </c>
      <c r="BJ208">
        <f>_xlfn.XLOOKUP(FMP_Ranking[[#This Row],[FMP ID]],RawData[FMP_ID],RawData[Nature-Based Solutions Ranking])</f>
        <v>0</v>
      </c>
      <c r="BK208">
        <f>_xlfn.XLOOKUP(FMP_Ranking[[#This Row],[FMP ID]],RawData[FMP_ID],RawData[Score 9])</f>
        <v>0</v>
      </c>
      <c r="BL208" s="250">
        <f>_xlfn.XLOOKUP(FMP_Ranking[[#This Row],[FMP ID]],RawData[FMP_ID],RawData[Multiple Benefits Description])</f>
        <v>0</v>
      </c>
      <c r="BM208">
        <f>_xlfn.XLOOKUP(FMP_Ranking[[#This Row],[FMP ID]],RawData[FMP_ID],RawData[Multiple Benefit Ranking])</f>
        <v>0</v>
      </c>
      <c r="BN208" s="252">
        <f>_xlfn.XLOOKUP(FMP_Ranking[[#This Row],[FMP ID]],RawData[FMP_ID],RawData[Score 10])</f>
        <v>0</v>
      </c>
      <c r="BO208">
        <f>_xlfn.XLOOKUP(FMP_Ranking[[#This Row],[FMP ID]],RawData[FMP_ID],RawData[O&amp;M Cost (Annual)])</f>
        <v>0</v>
      </c>
      <c r="BP208">
        <f>_xlfn.XLOOKUP(FMP_Ranking[[#This Row],[FMP ID]],RawData[FMP_ID],RawData[Operations and Maintenance Ranking])</f>
        <v>0</v>
      </c>
      <c r="BQ208">
        <f>_xlfn.XLOOKUP(FMP_Ranking[[#This Row],[FMP ID]],RawData[FMP_ID],RawData[Score 11])</f>
        <v>0</v>
      </c>
      <c r="BR208" s="250">
        <f>_xlfn.XLOOKUP(FMP_Ranking[[#This Row],[FMP ID]],RawData[FMP_ID],RawData[Administrative, Regulatory and Other Obstacle Ranking])</f>
        <v>0</v>
      </c>
      <c r="BS208" s="252">
        <f>_xlfn.XLOOKUP(FMP_Ranking[[#This Row],[FMP ID]],RawData[FMP_ID],RawData[Score 12])</f>
        <v>0</v>
      </c>
      <c r="BT208">
        <f>_xlfn.XLOOKUP(FMP_Ranking[[#This Row],[FMP ID]],RawData[FMP_ID],RawData[Environmental Benefit Ranking])</f>
        <v>0</v>
      </c>
      <c r="BU208">
        <f>_xlfn.XLOOKUP(FMP_Ranking[[#This Row],[FMP ID]],RawData[FMP_ID],RawData[Score 13])</f>
        <v>0</v>
      </c>
      <c r="BV208" s="250">
        <f>_xlfn.XLOOKUP(FMP_Ranking[[#This Row],[FMP ID]],RawData[FMP_ID],RawData[Environmental Impact Ranking])</f>
        <v>0</v>
      </c>
      <c r="BW208" s="252">
        <f>_xlfn.XLOOKUP(FMP_Ranking[[#This Row],[FMP ID]],RawData[FMP_ID],RawData[Score 14])</f>
        <v>0</v>
      </c>
      <c r="BX208">
        <f>_xlfn.XLOOKUP(FMP_Ranking[[#This Row],[FMP ID]],RawData[FMP_ID],RawData[Traffic Count for LWC Project])</f>
        <v>0</v>
      </c>
      <c r="BY208">
        <f>_xlfn.XLOOKUP(FMP_Ranking[[#This Row],[FMP ID]],RawData[FMP_ID],RawData[Mobility Ranking])</f>
        <v>0</v>
      </c>
      <c r="BZ208">
        <f>_xlfn.XLOOKUP(FMP_Ranking[[#This Row],[FMP ID]],RawData[FMP_ID],RawData[Score 15])</f>
        <v>0</v>
      </c>
      <c r="CA208" s="250"/>
      <c r="CB20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1.5730920036084795E-3</v>
      </c>
      <c r="CC208" s="263">
        <f>_xlfn.RANK.EQ(FMP_Ranking[[#This Row],[Weighted Score Based on Normalized Reported Factors]],FMP_Ranking[Weighted Score Based on Normalized Reported Factors],0)</f>
        <v>168</v>
      </c>
      <c r="CD20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0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08">
        <f>_xlfn.RANK.EQ(FMP_Ranking[[#This Row],[Project Details Weighted Score]],FMP_Ranking[Project Details Weighted Score],0)</f>
        <v>164</v>
      </c>
      <c r="CG208" s="262">
        <f>FMP_Ranking[[#This Row],[Project Details Weighted Score]]+FMP_Ranking[[#This Row],[Weighted Score Based on Normalized Reported Factors]]</f>
        <v>1.5730920036084795E-3</v>
      </c>
      <c r="CH208" s="245">
        <f>_xlfn.RANK.EQ(FMP_Ranking[[#This Row],[Total Score]],FMP_Ranking[Total Score],0)</f>
        <v>202</v>
      </c>
      <c r="CI20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1.5730920036084795E-3</v>
      </c>
      <c r="CJ208" s="239"/>
      <c r="CK208" s="239"/>
      <c r="CT208"/>
    </row>
    <row r="209" spans="1:98" ht="12" customHeight="1" x14ac:dyDescent="0.25">
      <c r="A209" t="s">
        <v>1115</v>
      </c>
      <c r="B209">
        <f>_xlfn.XLOOKUP(FMP_Ranking[[#This Row],[FMP ID]],RawData[FMP_ID],RawData[RFPG_NUM])</f>
        <v>8</v>
      </c>
      <c r="C209" t="str">
        <f>_xlfn.XLOOKUP(FMP_Ranking[[#This Row],[FMP ID]],RawData[FMP_ID],RawData[FMP_NAME])</f>
        <v>Diversion Channel Ditch and Drop Structure</v>
      </c>
      <c r="D209" t="str">
        <f>_xlfn.XLOOKUP(FMP_Ranking[[#This Row],[FMP ID]],RawData[FMP_ID],RawData[FMP_DESCR])</f>
        <v>Channel re-configuration to re-direct flow from Big Creek. Improvements to drop structure to have capacity for this increased flow.</v>
      </c>
      <c r="E209" s="247">
        <f>_xlfn.XLOOKUP(FMP_Ranking[[#This Row],[FMP ID]],RawData[FMP_ID],RawData[FMP_COST])</f>
        <v>266699008</v>
      </c>
      <c r="F209" s="344" t="str">
        <f>_xlfn.XLOOKUP(FMP_Ranking[[#This Row],[FMP ID]],RawData[FMP_ID],RawData[EMER_NEED])</f>
        <v>Yes</v>
      </c>
      <c r="G209" s="252">
        <f>IF(FMP_Ranking[[#This Row],[Emergency Need Raw]]="Yes",10,0)</f>
        <v>10</v>
      </c>
      <c r="H209" s="245">
        <f>_xlfn.XLOOKUP(FMP_Ranking[[#This Row],[FMP ID]],RawData[FMP_ID],RawData[STRUCT_100])</f>
        <v>8</v>
      </c>
      <c r="I209" s="245">
        <f>_xlfn.XLOOKUP(FMP_Ranking[[#This Row],[FMP ID]],RawData[FMP_ID],RawData[RES_STRUCT100])</f>
        <v>0</v>
      </c>
      <c r="J209">
        <f>_xlfn.XLOOKUP(FMP_Ranking[[#This Row],[FMP ID]],RawData[FMP_ID],RawData[POP100])</f>
        <v>1</v>
      </c>
      <c r="K209" s="245">
        <f>_xlfn.XLOOKUP(FMP_Ranking[[#This Row],[FMP ID]],RawData[FMP_ID],RawData[CRITFAC100])</f>
        <v>0</v>
      </c>
      <c r="L209">
        <f>_xlfn.XLOOKUP(FMP_Ranking[[#This Row],[FMP ID]],RawData[FMP_ID],RawData[LWC])</f>
        <v>0</v>
      </c>
      <c r="M209" s="245">
        <f>_xlfn.XLOOKUP(FMP_Ranking[[#This Row],[FMP ID]],RawData[FMP_ID],RawData[ROADCLS])</f>
        <v>1</v>
      </c>
      <c r="N209">
        <f>_xlfn.XLOOKUP(FMP_Ranking[[#This Row],[FMP ID]],RawData[FMP_ID],RawData[ROAD_MILES100])</f>
        <v>4.8261098861694336</v>
      </c>
      <c r="O209" s="245">
        <f>_xlfn.XLOOKUP(FMP_Ranking[[#This Row],[FMP ID]],RawData[FMP_ID],RawData[FARMACRE100])</f>
        <v>5228.990234375</v>
      </c>
      <c r="P209">
        <f>_xlfn.XLOOKUP(FMP_Ranking[[#This Row],[FMP ID]],RawData[FMP_ID],RawData[REDSTRUCT100])</f>
        <v>0</v>
      </c>
      <c r="Q209" s="245">
        <f>_xlfn.XLOOKUP(FMP_Ranking[[#This Row],[FMP ID]],RawData[FMP_ID],RawData[REMSTRC100])</f>
        <v>0</v>
      </c>
      <c r="R209" s="258">
        <f>IF(FMP_Ranking[[#This Row],[Structures 100 Raw]]=0,0,(IF(FMP_Ranking[[#This Row],[Removed Structures 100 Raw]]&gt;FMP_Ranking[[#This Row],[Structures 100 Raw]],100,FMP_Ranking[[#This Row],[Removed Structures 100 Raw]]/FMP_Ranking[[#This Row],[Structures 100 Raw]]*100)))</f>
        <v>0</v>
      </c>
      <c r="S209" s="245">
        <f>_xlfn.XLOOKUP(FMP_Ranking[[#This Row],[FMP ID]],RawData[FMP_ID],RawData[REMRESSTRC100])</f>
        <v>0</v>
      </c>
      <c r="T209" s="245">
        <f>_xlfn.XLOOKUP(FMP_Ranking[[#This Row],[FMP ID]],RawData[FMP_ID],RawData[REMPOP100])</f>
        <v>0</v>
      </c>
      <c r="U209">
        <f>_xlfn.XLOOKUP(FMP_Ranking[[#This Row],[FMP ID]],RawData[FMP_ID],RawData[REMCRITFAC100])</f>
        <v>0</v>
      </c>
      <c r="V209" s="245">
        <f>_xlfn.XLOOKUP(FMP_Ranking[[#This Row],[FMP ID]],RawData[FMP_ID],RawData[REMLWC100])</f>
        <v>0</v>
      </c>
      <c r="W209" s="245">
        <f>_xlfn.XLOOKUP(FMP_Ranking[[#This Row],[FMP ID]],RawData[FMP_ID],RawData[REMROADCLS])</f>
        <v>0</v>
      </c>
      <c r="X209">
        <f>_xlfn.XLOOKUP(FMP_Ranking[[#This Row],[FMP ID]],RawData[FMP_ID],RawData[REMRDLEN100])</f>
        <v>0</v>
      </c>
      <c r="Y209" s="245">
        <f>_xlfn.XLOOKUP(FMP_Ranking[[#This Row],[FMP ID]],RawData[FMP_ID],RawData[REMFRMACRE100])</f>
        <v>1.36913001537323</v>
      </c>
      <c r="Z209" s="255">
        <f>_xlfn.XLOOKUP(FMP_Ranking[[#This Row],[FMP ID]],RawData[FMP_ID],RawData[COSTSTRUCT])</f>
        <v>0</v>
      </c>
      <c r="AA209">
        <f>_xlfn.XLOOKUP(FMP_Ranking[[#This Row],[FMP ID]],RawData[FMP_ID],RawData[NATURE])</f>
        <v>0</v>
      </c>
      <c r="AB209" s="250">
        <f>_xlfn.XLOOKUP(FMP_Ranking[[#This Row],[FMP ID]],RawData[FMP_ID],RawData[BC_RATIO])</f>
        <v>0</v>
      </c>
      <c r="AC209">
        <f>IF(FMP_Ranking[[#This Row],[BCA Raw]]&gt;1,1,0)</f>
        <v>0</v>
      </c>
      <c r="AD209" s="250" t="str">
        <f>_xlfn.XLOOKUP(FMP_Ranking[[#This Row],[FMP ID]],RawData[FMP_ID],RawData[WATER_SUP])</f>
        <v>No</v>
      </c>
      <c r="AE209" s="257">
        <f>IF(FMP_Ranking[[#This Row],[Water Supply Raw]]="Yes",1,0)</f>
        <v>0</v>
      </c>
      <c r="AF209">
        <f>_xlfn.XLOOKUP(FMP_Ranking[[#This Row],[FMP ID]],RawData[FMP_ID],RawData[Average Flood Depth (100yr)])</f>
        <v>0</v>
      </c>
      <c r="AG209" s="346" t="str">
        <f>_xlfn.XLOOKUP(FMP_Ranking[[#This Row],[FMP ID]],RawData[FMP_ID],RawData[PREPROJLOS])</f>
        <v xml:space="preserve"> 2-year</v>
      </c>
      <c r="AH209">
        <f>_xlfn.XLOOKUP(FMP_Ranking[[#This Row],[FMP ID]],RawData[FMP_ID],RawData[Score 1])</f>
        <v>0</v>
      </c>
      <c r="AI209" s="250">
        <f>_xlfn.XLOOKUP(FMP_Ranking[[#This Row],[FMP ID]],RawData[FMP_ID],RawData[Community Population Served])</f>
        <v>0</v>
      </c>
      <c r="AJ209">
        <f>_xlfn.XLOOKUP(FMP_Ranking[[#This Row],[FMP ID]],RawData[FMP_ID],RawData[Flood Plain Population])</f>
        <v>0</v>
      </c>
      <c r="AK209" s="346">
        <f>_xlfn.XLOOKUP(FMP_Ranking[[#This Row],[FMP ID]],RawData[FMP_ID],RawData[Severity Ranking: Community Need (% Population)])</f>
        <v>0</v>
      </c>
      <c r="AL209" s="252">
        <f>_xlfn.XLOOKUP(FMP_Ranking[[#This Row],[FMP ID]],RawData[FMP_ID],RawData[Score 2])</f>
        <v>0</v>
      </c>
      <c r="AM209">
        <f>_xlfn.XLOOKUP(FMP_Ranking[[#This Row],[FMP ID]],RawData[FMP_ID],RawData['# of Structures Removed from 1% Annual Chance FP])</f>
        <v>0</v>
      </c>
      <c r="AN209">
        <f>_xlfn.XLOOKUP(FMP_Ranking[[#This Row],[FMP ID]],RawData[FMP_ID],RawData[Flood Risk Reduction])</f>
        <v>0</v>
      </c>
      <c r="AO209">
        <f>_xlfn.XLOOKUP(FMP_Ranking[[#This Row],[FMP ID]],RawData[FMP_ID],RawData[[Score 3 ]])</f>
        <v>0</v>
      </c>
      <c r="AP209" s="250">
        <f>_xlfn.XLOOKUP(FMP_Ranking[[#This Row],[FMP ID]],RawData[FMP_ID],RawData['# of Structures with Reduced 1% Annual Chance Flood Risk])</f>
        <v>0</v>
      </c>
      <c r="AQ209">
        <f>_xlfn.XLOOKUP(FMP_Ranking[[#This Row],[FMP ID]],RawData[FMP_ID],RawData[Pre-Project Damage $])</f>
        <v>0</v>
      </c>
      <c r="AR209">
        <f>_xlfn.XLOOKUP(FMP_Ranking[[#This Row],[FMP ID]],RawData[FMP_ID],RawData[Post-Project Damage $])</f>
        <v>0</v>
      </c>
      <c r="AS209">
        <f>_xlfn.XLOOKUP(FMP_Ranking[[#This Row],[FMP ID]],RawData[FMP_ID],RawData[Flood Damage Reduction])</f>
        <v>0</v>
      </c>
      <c r="AT209" s="252">
        <f>_xlfn.XLOOKUP(FMP_Ranking[[#This Row],[FMP ID]],RawData[FMP_ID],RawData[Score 4])</f>
        <v>0</v>
      </c>
      <c r="AU209">
        <f>_xlfn.XLOOKUP(FMP_Ranking[[#This Row],[FMP ID]],RawData[FMP_ID],RawData['# of Critical Faciliites Removed from 1% Annual Chance FP])</f>
        <v>0</v>
      </c>
      <c r="AV209">
        <f>_xlfn.XLOOKUP(FMP_Ranking[[#This Row],[FMP ID]],RawData[FMP_ID],RawData[Reduction in Critical Facilities Flood Risk])</f>
        <v>0</v>
      </c>
      <c r="AW209">
        <f>_xlfn.XLOOKUP(FMP_Ranking[[#This Row],[FMP ID]],RawData[FMP_ID],RawData[Score 5])</f>
        <v>0</v>
      </c>
      <c r="AX209" s="250">
        <f>_xlfn.XLOOKUP(FMP_Ranking[[#This Row],[FMP ID]],RawData[FMP_ID],RawData[Adjusted Injurt Risk (%)])</f>
        <v>0</v>
      </c>
      <c r="AY209">
        <f>_xlfn.XLOOKUP(FMP_Ranking[[#This Row],[FMP ID]],RawData[FMP_ID],RawData[Life and Safety Ranking (Injury/Loss of Life)2])</f>
        <v>0</v>
      </c>
      <c r="AZ209" s="252">
        <f>_xlfn.XLOOKUP(FMP_Ranking[[#This Row],[FMP ID]],RawData[FMP_ID],RawData[Score 6])</f>
        <v>0</v>
      </c>
      <c r="BA209">
        <f>_xlfn.XLOOKUP(FMP_Ranking[[#This Row],[FMP ID]],RawData[FMP_ID],RawData[Water Supply Benefit in Acre-Feet])</f>
        <v>0</v>
      </c>
      <c r="BB209">
        <f>_xlfn.XLOOKUP(FMP_Ranking[[#This Row],[FMP ID]],RawData[FMP_ID],RawData[SourceID])</f>
        <v>0</v>
      </c>
      <c r="BC209">
        <f>_xlfn.XLOOKUP(FMP_Ranking[[#This Row],[FMP ID]],RawData[FMP_ID],RawData[WMS_ID])</f>
        <v>0</v>
      </c>
      <c r="BD209">
        <f>_xlfn.XLOOKUP(FMP_Ranking[[#This Row],[FMP ID]],RawData[FMP_ID],RawData[Water Supply Yield Ranking])</f>
        <v>0</v>
      </c>
      <c r="BE209">
        <f>_xlfn.XLOOKUP(FMP_Ranking[[#This Row],[FMP ID]],RawData[FMP_ID],RawData[Score 7])</f>
        <v>0</v>
      </c>
      <c r="BF209" s="250">
        <f>_xlfn.XLOOKUP(FMP_Ranking[[#This Row],[FMP ID]],RawData[FMP_ID],RawData[SVI])</f>
        <v>0.27000001072883612</v>
      </c>
      <c r="BG209">
        <f>_xlfn.XLOOKUP(FMP_Ranking[[#This Row],[FMP ID]],RawData[FMP_ID],RawData[Social Vulnerability Ranking])</f>
        <v>0</v>
      </c>
      <c r="BH209" s="252">
        <f>_xlfn.XLOOKUP(FMP_Ranking[[#This Row],[FMP ID]],RawData[FMP_ID],RawData[Score 8])</f>
        <v>0</v>
      </c>
      <c r="BI209">
        <f>_xlfn.XLOOKUP(FMP_Ranking[[#This Row],[FMP ID]],RawData[FMP_ID],RawData[% Nature Based Solution by Cost])</f>
        <v>0</v>
      </c>
      <c r="BJ209">
        <f>_xlfn.XLOOKUP(FMP_Ranking[[#This Row],[FMP ID]],RawData[FMP_ID],RawData[Nature-Based Solutions Ranking])</f>
        <v>0</v>
      </c>
      <c r="BK209">
        <f>_xlfn.XLOOKUP(FMP_Ranking[[#This Row],[FMP ID]],RawData[FMP_ID],RawData[Score 9])</f>
        <v>0</v>
      </c>
      <c r="BL209" s="250">
        <f>_xlfn.XLOOKUP(FMP_Ranking[[#This Row],[FMP ID]],RawData[FMP_ID],RawData[Multiple Benefits Description])</f>
        <v>0</v>
      </c>
      <c r="BM209">
        <f>_xlfn.XLOOKUP(FMP_Ranking[[#This Row],[FMP ID]],RawData[FMP_ID],RawData[Multiple Benefit Ranking])</f>
        <v>0</v>
      </c>
      <c r="BN209" s="252">
        <f>_xlfn.XLOOKUP(FMP_Ranking[[#This Row],[FMP ID]],RawData[FMP_ID],RawData[Score 10])</f>
        <v>0</v>
      </c>
      <c r="BO209">
        <f>_xlfn.XLOOKUP(FMP_Ranking[[#This Row],[FMP ID]],RawData[FMP_ID],RawData[O&amp;M Cost (Annual)])</f>
        <v>0</v>
      </c>
      <c r="BP209">
        <f>_xlfn.XLOOKUP(FMP_Ranking[[#This Row],[FMP ID]],RawData[FMP_ID],RawData[Operations and Maintenance Ranking])</f>
        <v>0</v>
      </c>
      <c r="BQ209">
        <f>_xlfn.XLOOKUP(FMP_Ranking[[#This Row],[FMP ID]],RawData[FMP_ID],RawData[Score 11])</f>
        <v>0</v>
      </c>
      <c r="BR209" s="250">
        <f>_xlfn.XLOOKUP(FMP_Ranking[[#This Row],[FMP ID]],RawData[FMP_ID],RawData[Administrative, Regulatory and Other Obstacle Ranking])</f>
        <v>0</v>
      </c>
      <c r="BS209" s="252">
        <f>_xlfn.XLOOKUP(FMP_Ranking[[#This Row],[FMP ID]],RawData[FMP_ID],RawData[Score 12])</f>
        <v>0</v>
      </c>
      <c r="BT209">
        <f>_xlfn.XLOOKUP(FMP_Ranking[[#This Row],[FMP ID]],RawData[FMP_ID],RawData[Environmental Benefit Ranking])</f>
        <v>0</v>
      </c>
      <c r="BU209">
        <f>_xlfn.XLOOKUP(FMP_Ranking[[#This Row],[FMP ID]],RawData[FMP_ID],RawData[Score 13])</f>
        <v>0</v>
      </c>
      <c r="BV209" s="250">
        <f>_xlfn.XLOOKUP(FMP_Ranking[[#This Row],[FMP ID]],RawData[FMP_ID],RawData[Environmental Impact Ranking])</f>
        <v>0</v>
      </c>
      <c r="BW209" s="252">
        <f>_xlfn.XLOOKUP(FMP_Ranking[[#This Row],[FMP ID]],RawData[FMP_ID],RawData[Score 14])</f>
        <v>0</v>
      </c>
      <c r="BX209">
        <f>_xlfn.XLOOKUP(FMP_Ranking[[#This Row],[FMP ID]],RawData[FMP_ID],RawData[Traffic Count for LWC Project])</f>
        <v>0</v>
      </c>
      <c r="BY209">
        <f>_xlfn.XLOOKUP(FMP_Ranking[[#This Row],[FMP ID]],RawData[FMP_ID],RawData[Mobility Ranking])</f>
        <v>0</v>
      </c>
      <c r="BZ209">
        <f>_xlfn.XLOOKUP(FMP_Ranking[[#This Row],[FMP ID]],RawData[FMP_ID],RawData[Score 15])</f>
        <v>0</v>
      </c>
      <c r="CA209" s="250"/>
      <c r="CB20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1.0566704882022711E-3</v>
      </c>
      <c r="CC209" s="263">
        <f>_xlfn.RANK.EQ(FMP_Ranking[[#This Row],[Weighted Score Based on Normalized Reported Factors]],FMP_Ranking[Weighted Score Based on Normalized Reported Factors],0)</f>
        <v>169</v>
      </c>
      <c r="CD20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0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09">
        <f>_xlfn.RANK.EQ(FMP_Ranking[[#This Row],[Project Details Weighted Score]],FMP_Ranking[Project Details Weighted Score],0)</f>
        <v>164</v>
      </c>
      <c r="CG209" s="262">
        <f>FMP_Ranking[[#This Row],[Project Details Weighted Score]]+FMP_Ranking[[#This Row],[Weighted Score Based on Normalized Reported Factors]]</f>
        <v>1.0566704882022711E-3</v>
      </c>
      <c r="CH209" s="245">
        <f>_xlfn.RANK.EQ(FMP_Ranking[[#This Row],[Total Score]],FMP_Ranking[Total Score],0)</f>
        <v>203</v>
      </c>
      <c r="CI20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1.0566704882022711E-3</v>
      </c>
      <c r="CJ209" s="239"/>
      <c r="CK209" s="239"/>
      <c r="CT209"/>
    </row>
    <row r="210" spans="1:98" ht="12" customHeight="1" x14ac:dyDescent="0.25">
      <c r="A210" t="s">
        <v>2245</v>
      </c>
      <c r="B210">
        <f>_xlfn.XLOOKUP(FMP_Ranking[[#This Row],[FMP ID]],RawData[FMP_ID],RawData[RFPG_NUM])</f>
        <v>9</v>
      </c>
      <c r="C210" t="str">
        <f>_xlfn.XLOOKUP(FMP_Ranking[[#This Row],[FMP ID]],RawData[FMP_ID],RawData[FMP_NAME])</f>
        <v>Northwest Andrews Playa Lake Excavation</v>
      </c>
      <c r="D210" t="str">
        <f>_xlfn.XLOOKUP(FMP_Ranking[[#This Row],[FMP ID]],RawData[FMP_ID],RawData[FMP_DESCR])</f>
        <v>Proposed Excavation in playa located south of Taylor and west of new 5th Street (FM301). Approximate 53,000 cu.-yd.of removed earth material.</v>
      </c>
      <c r="E210" s="247">
        <f>_xlfn.XLOOKUP(FMP_Ranking[[#This Row],[FMP ID]],RawData[FMP_ID],RawData[FMP_COST])</f>
        <v>838000</v>
      </c>
      <c r="F210" s="344" t="str">
        <f>_xlfn.XLOOKUP(FMP_Ranking[[#This Row],[FMP ID]],RawData[FMP_ID],RawData[EMER_NEED])</f>
        <v>No</v>
      </c>
      <c r="G210" s="252">
        <f>IF(FMP_Ranking[[#This Row],[Emergency Need Raw]]="Yes",10,0)</f>
        <v>0</v>
      </c>
      <c r="H210" s="245">
        <f>_xlfn.XLOOKUP(FMP_Ranking[[#This Row],[FMP ID]],RawData[FMP_ID],RawData[STRUCT_100])</f>
        <v>15</v>
      </c>
      <c r="I210" s="245">
        <f>_xlfn.XLOOKUP(FMP_Ranking[[#This Row],[FMP ID]],RawData[FMP_ID],RawData[RES_STRUCT100])</f>
        <v>13</v>
      </c>
      <c r="J210">
        <f>_xlfn.XLOOKUP(FMP_Ranking[[#This Row],[FMP ID]],RawData[FMP_ID],RawData[POP100])</f>
        <v>24</v>
      </c>
      <c r="K210" s="245">
        <f>_xlfn.XLOOKUP(FMP_Ranking[[#This Row],[FMP ID]],RawData[FMP_ID],RawData[CRITFAC100])</f>
        <v>0</v>
      </c>
      <c r="L210">
        <f>_xlfn.XLOOKUP(FMP_Ranking[[#This Row],[FMP ID]],RawData[FMP_ID],RawData[LWC])</f>
        <v>0</v>
      </c>
      <c r="M210" s="245">
        <f>_xlfn.XLOOKUP(FMP_Ranking[[#This Row],[FMP ID]],RawData[FMP_ID],RawData[ROADCLS])</f>
        <v>0</v>
      </c>
      <c r="N210">
        <f>_xlfn.XLOOKUP(FMP_Ranking[[#This Row],[FMP ID]],RawData[FMP_ID],RawData[ROAD_MILES100])</f>
        <v>1.080000042915344</v>
      </c>
      <c r="O210" s="245">
        <f>_xlfn.XLOOKUP(FMP_Ranking[[#This Row],[FMP ID]],RawData[FMP_ID],RawData[FARMACRE100])</f>
        <v>3.2000000476837158</v>
      </c>
      <c r="P210">
        <f>_xlfn.XLOOKUP(FMP_Ranking[[#This Row],[FMP ID]],RawData[FMP_ID],RawData[REDSTRUCT100])</f>
        <v>0</v>
      </c>
      <c r="Q210" s="245">
        <f>_xlfn.XLOOKUP(FMP_Ranking[[#This Row],[FMP ID]],RawData[FMP_ID],RawData[REMSTRC100])</f>
        <v>0</v>
      </c>
      <c r="R210" s="258">
        <f>IF(FMP_Ranking[[#This Row],[Structures 100 Raw]]=0,0,(IF(FMP_Ranking[[#This Row],[Removed Structures 100 Raw]]&gt;FMP_Ranking[[#This Row],[Structures 100 Raw]],100,FMP_Ranking[[#This Row],[Removed Structures 100 Raw]]/FMP_Ranking[[#This Row],[Structures 100 Raw]]*100)))</f>
        <v>0</v>
      </c>
      <c r="S210" s="245">
        <f>_xlfn.XLOOKUP(FMP_Ranking[[#This Row],[FMP ID]],RawData[FMP_ID],RawData[REMRESSTRC100])</f>
        <v>0</v>
      </c>
      <c r="T210" s="245">
        <f>_xlfn.XLOOKUP(FMP_Ranking[[#This Row],[FMP ID]],RawData[FMP_ID],RawData[REMPOP100])</f>
        <v>0</v>
      </c>
      <c r="U210">
        <f>_xlfn.XLOOKUP(FMP_Ranking[[#This Row],[FMP ID]],RawData[FMP_ID],RawData[REMCRITFAC100])</f>
        <v>0</v>
      </c>
      <c r="V210" s="245">
        <f>_xlfn.XLOOKUP(FMP_Ranking[[#This Row],[FMP ID]],RawData[FMP_ID],RawData[REMLWC100])</f>
        <v>0</v>
      </c>
      <c r="W210" s="245">
        <f>_xlfn.XLOOKUP(FMP_Ranking[[#This Row],[FMP ID]],RawData[FMP_ID],RawData[REMROADCLS])</f>
        <v>0</v>
      </c>
      <c r="X210">
        <f>_xlfn.XLOOKUP(FMP_Ranking[[#This Row],[FMP ID]],RawData[FMP_ID],RawData[REMRDLEN100])</f>
        <v>0</v>
      </c>
      <c r="Y210" s="245">
        <f>_xlfn.XLOOKUP(FMP_Ranking[[#This Row],[FMP ID]],RawData[FMP_ID],RawData[REMFRMACRE100])</f>
        <v>0</v>
      </c>
      <c r="Z210" s="255">
        <f>_xlfn.XLOOKUP(FMP_Ranking[[#This Row],[FMP ID]],RawData[FMP_ID],RawData[COSTSTRUCT])</f>
        <v>0</v>
      </c>
      <c r="AA210">
        <f>_xlfn.XLOOKUP(FMP_Ranking[[#This Row],[FMP ID]],RawData[FMP_ID],RawData[NATURE])</f>
        <v>0</v>
      </c>
      <c r="AB210" s="250">
        <f>_xlfn.XLOOKUP(FMP_Ranking[[#This Row],[FMP ID]],RawData[FMP_ID],RawData[BC_RATIO])</f>
        <v>0</v>
      </c>
      <c r="AC210">
        <f>IF(FMP_Ranking[[#This Row],[BCA Raw]]&gt;1,1,0)</f>
        <v>0</v>
      </c>
      <c r="AD210" s="250" t="str">
        <f>_xlfn.XLOOKUP(FMP_Ranking[[#This Row],[FMP ID]],RawData[FMP_ID],RawData[WATER_SUP])</f>
        <v>No</v>
      </c>
      <c r="AE210" s="257">
        <f>IF(FMP_Ranking[[#This Row],[Water Supply Raw]]="Yes",1,0)</f>
        <v>0</v>
      </c>
      <c r="AF210">
        <f>_xlfn.XLOOKUP(FMP_Ranking[[#This Row],[FMP ID]],RawData[FMP_ID],RawData[Average Flood Depth (100yr)])</f>
        <v>0</v>
      </c>
      <c r="AG210" s="346" t="str">
        <f>_xlfn.XLOOKUP(FMP_Ranking[[#This Row],[FMP ID]],RawData[FMP_ID],RawData[PREPROJLOS])</f>
        <v>Unknown</v>
      </c>
      <c r="AH210">
        <f>_xlfn.XLOOKUP(FMP_Ranking[[#This Row],[FMP ID]],RawData[FMP_ID],RawData[Score 1])</f>
        <v>0</v>
      </c>
      <c r="AI210" s="250">
        <f>_xlfn.XLOOKUP(FMP_Ranking[[#This Row],[FMP ID]],RawData[FMP_ID],RawData[Community Population Served])</f>
        <v>0</v>
      </c>
      <c r="AJ210">
        <f>_xlfn.XLOOKUP(FMP_Ranking[[#This Row],[FMP ID]],RawData[FMP_ID],RawData[Flood Plain Population])</f>
        <v>0</v>
      </c>
      <c r="AK210" s="346">
        <f>_xlfn.XLOOKUP(FMP_Ranking[[#This Row],[FMP ID]],RawData[FMP_ID],RawData[Severity Ranking: Community Need (% Population)])</f>
        <v>0</v>
      </c>
      <c r="AL210" s="252">
        <f>_xlfn.XLOOKUP(FMP_Ranking[[#This Row],[FMP ID]],RawData[FMP_ID],RawData[Score 2])</f>
        <v>0</v>
      </c>
      <c r="AM210">
        <f>_xlfn.XLOOKUP(FMP_Ranking[[#This Row],[FMP ID]],RawData[FMP_ID],RawData['# of Structures Removed from 1% Annual Chance FP])</f>
        <v>0</v>
      </c>
      <c r="AN210">
        <f>_xlfn.XLOOKUP(FMP_Ranking[[#This Row],[FMP ID]],RawData[FMP_ID],RawData[Flood Risk Reduction])</f>
        <v>0</v>
      </c>
      <c r="AO210">
        <f>_xlfn.XLOOKUP(FMP_Ranking[[#This Row],[FMP ID]],RawData[FMP_ID],RawData[[Score 3 ]])</f>
        <v>0</v>
      </c>
      <c r="AP210" s="250">
        <f>_xlfn.XLOOKUP(FMP_Ranking[[#This Row],[FMP ID]],RawData[FMP_ID],RawData['# of Structures with Reduced 1% Annual Chance Flood Risk])</f>
        <v>0</v>
      </c>
      <c r="AQ210">
        <f>_xlfn.XLOOKUP(FMP_Ranking[[#This Row],[FMP ID]],RawData[FMP_ID],RawData[Pre-Project Damage $])</f>
        <v>0</v>
      </c>
      <c r="AR210">
        <f>_xlfn.XLOOKUP(FMP_Ranking[[#This Row],[FMP ID]],RawData[FMP_ID],RawData[Post-Project Damage $])</f>
        <v>0</v>
      </c>
      <c r="AS210">
        <f>_xlfn.XLOOKUP(FMP_Ranking[[#This Row],[FMP ID]],RawData[FMP_ID],RawData[Flood Damage Reduction])</f>
        <v>0</v>
      </c>
      <c r="AT210" s="252">
        <f>_xlfn.XLOOKUP(FMP_Ranking[[#This Row],[FMP ID]],RawData[FMP_ID],RawData[Score 4])</f>
        <v>0</v>
      </c>
      <c r="AU210">
        <f>_xlfn.XLOOKUP(FMP_Ranking[[#This Row],[FMP ID]],RawData[FMP_ID],RawData['# of Critical Faciliites Removed from 1% Annual Chance FP])</f>
        <v>0</v>
      </c>
      <c r="AV210">
        <f>_xlfn.XLOOKUP(FMP_Ranking[[#This Row],[FMP ID]],RawData[FMP_ID],RawData[Reduction in Critical Facilities Flood Risk])</f>
        <v>0</v>
      </c>
      <c r="AW210">
        <f>_xlfn.XLOOKUP(FMP_Ranking[[#This Row],[FMP ID]],RawData[FMP_ID],RawData[Score 5])</f>
        <v>0</v>
      </c>
      <c r="AX210" s="250">
        <f>_xlfn.XLOOKUP(FMP_Ranking[[#This Row],[FMP ID]],RawData[FMP_ID],RawData[Adjusted Injurt Risk (%)])</f>
        <v>0</v>
      </c>
      <c r="AY210">
        <f>_xlfn.XLOOKUP(FMP_Ranking[[#This Row],[FMP ID]],RawData[FMP_ID],RawData[Life and Safety Ranking (Injury/Loss of Life)2])</f>
        <v>0</v>
      </c>
      <c r="AZ210" s="252">
        <f>_xlfn.XLOOKUP(FMP_Ranking[[#This Row],[FMP ID]],RawData[FMP_ID],RawData[Score 6])</f>
        <v>0</v>
      </c>
      <c r="BA210">
        <f>_xlfn.XLOOKUP(FMP_Ranking[[#This Row],[FMP ID]],RawData[FMP_ID],RawData[Water Supply Benefit in Acre-Feet])</f>
        <v>0</v>
      </c>
      <c r="BB210">
        <f>_xlfn.XLOOKUP(FMP_Ranking[[#This Row],[FMP ID]],RawData[FMP_ID],RawData[SourceID])</f>
        <v>0</v>
      </c>
      <c r="BC210">
        <f>_xlfn.XLOOKUP(FMP_Ranking[[#This Row],[FMP ID]],RawData[FMP_ID],RawData[WMS_ID])</f>
        <v>0</v>
      </c>
      <c r="BD210">
        <f>_xlfn.XLOOKUP(FMP_Ranking[[#This Row],[FMP ID]],RawData[FMP_ID],RawData[Water Supply Yield Ranking])</f>
        <v>0</v>
      </c>
      <c r="BE210">
        <f>_xlfn.XLOOKUP(FMP_Ranking[[#This Row],[FMP ID]],RawData[FMP_ID],RawData[Score 7])</f>
        <v>0</v>
      </c>
      <c r="BF210" s="250">
        <f>_xlfn.XLOOKUP(FMP_Ranking[[#This Row],[FMP ID]],RawData[FMP_ID],RawData[SVI])</f>
        <v>0</v>
      </c>
      <c r="BG210">
        <f>_xlfn.XLOOKUP(FMP_Ranking[[#This Row],[FMP ID]],RawData[FMP_ID],RawData[Social Vulnerability Ranking])</f>
        <v>0</v>
      </c>
      <c r="BH210" s="252">
        <f>_xlfn.XLOOKUP(FMP_Ranking[[#This Row],[FMP ID]],RawData[FMP_ID],RawData[Score 8])</f>
        <v>0</v>
      </c>
      <c r="BI210">
        <f>_xlfn.XLOOKUP(FMP_Ranking[[#This Row],[FMP ID]],RawData[FMP_ID],RawData[% Nature Based Solution by Cost])</f>
        <v>0</v>
      </c>
      <c r="BJ210">
        <f>_xlfn.XLOOKUP(FMP_Ranking[[#This Row],[FMP ID]],RawData[FMP_ID],RawData[Nature-Based Solutions Ranking])</f>
        <v>0</v>
      </c>
      <c r="BK210">
        <f>_xlfn.XLOOKUP(FMP_Ranking[[#This Row],[FMP ID]],RawData[FMP_ID],RawData[Score 9])</f>
        <v>0</v>
      </c>
      <c r="BL210" s="250">
        <f>_xlfn.XLOOKUP(FMP_Ranking[[#This Row],[FMP ID]],RawData[FMP_ID],RawData[Multiple Benefits Description])</f>
        <v>0</v>
      </c>
      <c r="BM210">
        <f>_xlfn.XLOOKUP(FMP_Ranking[[#This Row],[FMP ID]],RawData[FMP_ID],RawData[Multiple Benefit Ranking])</f>
        <v>0</v>
      </c>
      <c r="BN210" s="252">
        <f>_xlfn.XLOOKUP(FMP_Ranking[[#This Row],[FMP ID]],RawData[FMP_ID],RawData[Score 10])</f>
        <v>0</v>
      </c>
      <c r="BO210">
        <f>_xlfn.XLOOKUP(FMP_Ranking[[#This Row],[FMP ID]],RawData[FMP_ID],RawData[O&amp;M Cost (Annual)])</f>
        <v>0</v>
      </c>
      <c r="BP210">
        <f>_xlfn.XLOOKUP(FMP_Ranking[[#This Row],[FMP ID]],RawData[FMP_ID],RawData[Operations and Maintenance Ranking])</f>
        <v>0</v>
      </c>
      <c r="BQ210">
        <f>_xlfn.XLOOKUP(FMP_Ranking[[#This Row],[FMP ID]],RawData[FMP_ID],RawData[Score 11])</f>
        <v>0</v>
      </c>
      <c r="BR210" s="250">
        <f>_xlfn.XLOOKUP(FMP_Ranking[[#This Row],[FMP ID]],RawData[FMP_ID],RawData[Administrative, Regulatory and Other Obstacle Ranking])</f>
        <v>0</v>
      </c>
      <c r="BS210" s="252">
        <f>_xlfn.XLOOKUP(FMP_Ranking[[#This Row],[FMP ID]],RawData[FMP_ID],RawData[Score 12])</f>
        <v>0</v>
      </c>
      <c r="BT210">
        <f>_xlfn.XLOOKUP(FMP_Ranking[[#This Row],[FMP ID]],RawData[FMP_ID],RawData[Environmental Benefit Ranking])</f>
        <v>0</v>
      </c>
      <c r="BU210">
        <f>_xlfn.XLOOKUP(FMP_Ranking[[#This Row],[FMP ID]],RawData[FMP_ID],RawData[Score 13])</f>
        <v>0</v>
      </c>
      <c r="BV210" s="250">
        <f>_xlfn.XLOOKUP(FMP_Ranking[[#This Row],[FMP ID]],RawData[FMP_ID],RawData[Environmental Impact Ranking])</f>
        <v>0</v>
      </c>
      <c r="BW210" s="252">
        <f>_xlfn.XLOOKUP(FMP_Ranking[[#This Row],[FMP ID]],RawData[FMP_ID],RawData[Score 14])</f>
        <v>0</v>
      </c>
      <c r="BX210">
        <f>_xlfn.XLOOKUP(FMP_Ranking[[#This Row],[FMP ID]],RawData[FMP_ID],RawData[Traffic Count for LWC Project])</f>
        <v>0</v>
      </c>
      <c r="BY210">
        <f>_xlfn.XLOOKUP(FMP_Ranking[[#This Row],[FMP ID]],RawData[FMP_ID],RawData[Mobility Ranking])</f>
        <v>0</v>
      </c>
      <c r="BZ210">
        <f>_xlfn.XLOOKUP(FMP_Ranking[[#This Row],[FMP ID]],RawData[FMP_ID],RawData[Score 15])</f>
        <v>0</v>
      </c>
      <c r="CA210" s="250"/>
      <c r="CB21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10" s="263">
        <f>_xlfn.RANK.EQ(FMP_Ranking[[#This Row],[Weighted Score Based on Normalized Reported Factors]],FMP_Ranking[Weighted Score Based on Normalized Reported Factors],0)</f>
        <v>170</v>
      </c>
      <c r="CD21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1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10">
        <f>_xlfn.RANK.EQ(FMP_Ranking[[#This Row],[Project Details Weighted Score]],FMP_Ranking[Project Details Weighted Score],0)</f>
        <v>164</v>
      </c>
      <c r="CG210" s="262">
        <f>FMP_Ranking[[#This Row],[Project Details Weighted Score]]+FMP_Ranking[[#This Row],[Weighted Score Based on Normalized Reported Factors]]</f>
        <v>0</v>
      </c>
      <c r="CH210" s="245">
        <f>_xlfn.RANK.EQ(FMP_Ranking[[#This Row],[Total Score]],FMP_Ranking[Total Score],0)</f>
        <v>204</v>
      </c>
      <c r="CI21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10" s="239"/>
      <c r="CK210" s="239"/>
      <c r="CT210"/>
    </row>
    <row r="211" spans="1:98" ht="12" customHeight="1" x14ac:dyDescent="0.25">
      <c r="A211" t="s">
        <v>1021</v>
      </c>
      <c r="B211">
        <f>_xlfn.XLOOKUP(FMP_Ranking[[#This Row],[FMP ID]],RawData[FMP_ID],RawData[RFPG_NUM])</f>
        <v>7</v>
      </c>
      <c r="C211" t="str">
        <f>_xlfn.XLOOKUP(FMP_Ranking[[#This Row],[FMP ID]],RawData[FMP_ID],RawData[FMP_NAME])</f>
        <v>City of Abilene Downtown Railroad Underpasses Flood Warning</v>
      </c>
      <c r="D211" t="str">
        <f>_xlfn.XLOOKUP(FMP_Ranking[[#This Row],[FMP ID]],RawData[FMP_ID],RawData[FMP_DESCR])</f>
        <v>Installation of sensors at three railroad underpass to monitor water levels</v>
      </c>
      <c r="E211" s="247">
        <f>_xlfn.XLOOKUP(FMP_Ranking[[#This Row],[FMP ID]],RawData[FMP_ID],RawData[FMP_COST])</f>
        <v>636000</v>
      </c>
      <c r="F211" s="344" t="str">
        <f>_xlfn.XLOOKUP(FMP_Ranking[[#This Row],[FMP ID]],RawData[FMP_ID],RawData[EMER_NEED])</f>
        <v>No</v>
      </c>
      <c r="G211" s="252">
        <f>IF(FMP_Ranking[[#This Row],[Emergency Need Raw]]="Yes",10,0)</f>
        <v>0</v>
      </c>
      <c r="H211" s="245">
        <f>_xlfn.XLOOKUP(FMP_Ranking[[#This Row],[FMP ID]],RawData[FMP_ID],RawData[STRUCT_100])</f>
        <v>0</v>
      </c>
      <c r="I211" s="245">
        <f>_xlfn.XLOOKUP(FMP_Ranking[[#This Row],[FMP ID]],RawData[FMP_ID],RawData[RES_STRUCT100])</f>
        <v>0</v>
      </c>
      <c r="J211">
        <f>_xlfn.XLOOKUP(FMP_Ranking[[#This Row],[FMP ID]],RawData[FMP_ID],RawData[POP100])</f>
        <v>0</v>
      </c>
      <c r="K211" s="245">
        <f>_xlfn.XLOOKUP(FMP_Ranking[[#This Row],[FMP ID]],RawData[FMP_ID],RawData[CRITFAC100])</f>
        <v>0</v>
      </c>
      <c r="L211">
        <f>_xlfn.XLOOKUP(FMP_Ranking[[#This Row],[FMP ID]],RawData[FMP_ID],RawData[LWC])</f>
        <v>0</v>
      </c>
      <c r="M211" s="245">
        <f>_xlfn.XLOOKUP(FMP_Ranking[[#This Row],[FMP ID]],RawData[FMP_ID],RawData[ROADCLS])</f>
        <v>37</v>
      </c>
      <c r="N211">
        <f>_xlfn.XLOOKUP(FMP_Ranking[[#This Row],[FMP ID]],RawData[FMP_ID],RawData[ROAD_MILES100])</f>
        <v>0</v>
      </c>
      <c r="O211" s="245">
        <f>_xlfn.XLOOKUP(FMP_Ranking[[#This Row],[FMP ID]],RawData[FMP_ID],RawData[FARMACRE100])</f>
        <v>0</v>
      </c>
      <c r="P211">
        <f>_xlfn.XLOOKUP(FMP_Ranking[[#This Row],[FMP ID]],RawData[FMP_ID],RawData[REDSTRUCT100])</f>
        <v>0</v>
      </c>
      <c r="Q211" s="245">
        <f>_xlfn.XLOOKUP(FMP_Ranking[[#This Row],[FMP ID]],RawData[FMP_ID],RawData[REMSTRC100])</f>
        <v>0</v>
      </c>
      <c r="R211" s="258">
        <f>IF(FMP_Ranking[[#This Row],[Structures 100 Raw]]=0,0,(IF(FMP_Ranking[[#This Row],[Removed Structures 100 Raw]]&gt;FMP_Ranking[[#This Row],[Structures 100 Raw]],100,FMP_Ranking[[#This Row],[Removed Structures 100 Raw]]/FMP_Ranking[[#This Row],[Structures 100 Raw]]*100)))</f>
        <v>0</v>
      </c>
      <c r="S211" s="245">
        <f>_xlfn.XLOOKUP(FMP_Ranking[[#This Row],[FMP ID]],RawData[FMP_ID],RawData[REMRESSTRC100])</f>
        <v>0</v>
      </c>
      <c r="T211" s="245">
        <f>_xlfn.XLOOKUP(FMP_Ranking[[#This Row],[FMP ID]],RawData[FMP_ID],RawData[REMPOP100])</f>
        <v>0</v>
      </c>
      <c r="U211">
        <f>_xlfn.XLOOKUP(FMP_Ranking[[#This Row],[FMP ID]],RawData[FMP_ID],RawData[REMCRITFAC100])</f>
        <v>0</v>
      </c>
      <c r="V211" s="245">
        <f>_xlfn.XLOOKUP(FMP_Ranking[[#This Row],[FMP ID]],RawData[FMP_ID],RawData[REMLWC100])</f>
        <v>0</v>
      </c>
      <c r="W211" s="245">
        <f>_xlfn.XLOOKUP(FMP_Ranking[[#This Row],[FMP ID]],RawData[FMP_ID],RawData[REMROADCLS])</f>
        <v>0</v>
      </c>
      <c r="X211">
        <f>_xlfn.XLOOKUP(FMP_Ranking[[#This Row],[FMP ID]],RawData[FMP_ID],RawData[REMRDLEN100])</f>
        <v>0</v>
      </c>
      <c r="Y211" s="245">
        <f>_xlfn.XLOOKUP(FMP_Ranking[[#This Row],[FMP ID]],RawData[FMP_ID],RawData[REMFRMACRE100])</f>
        <v>0</v>
      </c>
      <c r="Z211" s="255">
        <f>_xlfn.XLOOKUP(FMP_Ranking[[#This Row],[FMP ID]],RawData[FMP_ID],RawData[COSTSTRUCT])</f>
        <v>0</v>
      </c>
      <c r="AA211">
        <f>_xlfn.XLOOKUP(FMP_Ranking[[#This Row],[FMP ID]],RawData[FMP_ID],RawData[NATURE])</f>
        <v>0</v>
      </c>
      <c r="AB211" s="250">
        <f>_xlfn.XLOOKUP(FMP_Ranking[[#This Row],[FMP ID]],RawData[FMP_ID],RawData[BC_RATIO])</f>
        <v>0</v>
      </c>
      <c r="AC211">
        <f>IF(FMP_Ranking[[#This Row],[BCA Raw]]&gt;1,1,0)</f>
        <v>0</v>
      </c>
      <c r="AD211" s="250" t="str">
        <f>_xlfn.XLOOKUP(FMP_Ranking[[#This Row],[FMP ID]],RawData[FMP_ID],RawData[WATER_SUP])</f>
        <v>No</v>
      </c>
      <c r="AE211" s="257">
        <f>IF(FMP_Ranking[[#This Row],[Water Supply Raw]]="Yes",1,0)</f>
        <v>0</v>
      </c>
      <c r="AF211">
        <f>_xlfn.XLOOKUP(FMP_Ranking[[#This Row],[FMP ID]],RawData[FMP_ID],RawData[Average Flood Depth (100yr)])</f>
        <v>0</v>
      </c>
      <c r="AG211" s="346" t="str">
        <f>_xlfn.XLOOKUP(FMP_Ranking[[#This Row],[FMP ID]],RawData[FMP_ID],RawData[PREPROJLOS])</f>
        <v>5-YR</v>
      </c>
      <c r="AH211">
        <f>_xlfn.XLOOKUP(FMP_Ranking[[#This Row],[FMP ID]],RawData[FMP_ID],RawData[Score 1])</f>
        <v>0</v>
      </c>
      <c r="AI211" s="250">
        <f>_xlfn.XLOOKUP(FMP_Ranking[[#This Row],[FMP ID]],RawData[FMP_ID],RawData[Community Population Served])</f>
        <v>0</v>
      </c>
      <c r="AJ211">
        <f>_xlfn.XLOOKUP(FMP_Ranking[[#This Row],[FMP ID]],RawData[FMP_ID],RawData[Flood Plain Population])</f>
        <v>0</v>
      </c>
      <c r="AK211" s="346">
        <f>_xlfn.XLOOKUP(FMP_Ranking[[#This Row],[FMP ID]],RawData[FMP_ID],RawData[Severity Ranking: Community Need (% Population)])</f>
        <v>0</v>
      </c>
      <c r="AL211" s="252">
        <f>_xlfn.XLOOKUP(FMP_Ranking[[#This Row],[FMP ID]],RawData[FMP_ID],RawData[Score 2])</f>
        <v>0</v>
      </c>
      <c r="AM211">
        <f>_xlfn.XLOOKUP(FMP_Ranking[[#This Row],[FMP ID]],RawData[FMP_ID],RawData['# of Structures Removed from 1% Annual Chance FP])</f>
        <v>0</v>
      </c>
      <c r="AN211">
        <f>_xlfn.XLOOKUP(FMP_Ranking[[#This Row],[FMP ID]],RawData[FMP_ID],RawData[Flood Risk Reduction])</f>
        <v>0</v>
      </c>
      <c r="AO211">
        <f>_xlfn.XLOOKUP(FMP_Ranking[[#This Row],[FMP ID]],RawData[FMP_ID],RawData[[Score 3 ]])</f>
        <v>0</v>
      </c>
      <c r="AP211" s="250">
        <f>_xlfn.XLOOKUP(FMP_Ranking[[#This Row],[FMP ID]],RawData[FMP_ID],RawData['# of Structures with Reduced 1% Annual Chance Flood Risk])</f>
        <v>0</v>
      </c>
      <c r="AQ211">
        <f>_xlfn.XLOOKUP(FMP_Ranking[[#This Row],[FMP ID]],RawData[FMP_ID],RawData[Pre-Project Damage $])</f>
        <v>0</v>
      </c>
      <c r="AR211">
        <f>_xlfn.XLOOKUP(FMP_Ranking[[#This Row],[FMP ID]],RawData[FMP_ID],RawData[Post-Project Damage $])</f>
        <v>0</v>
      </c>
      <c r="AS211">
        <f>_xlfn.XLOOKUP(FMP_Ranking[[#This Row],[FMP ID]],RawData[FMP_ID],RawData[Flood Damage Reduction])</f>
        <v>0</v>
      </c>
      <c r="AT211" s="252">
        <f>_xlfn.XLOOKUP(FMP_Ranking[[#This Row],[FMP ID]],RawData[FMP_ID],RawData[Score 4])</f>
        <v>0</v>
      </c>
      <c r="AU211">
        <f>_xlfn.XLOOKUP(FMP_Ranking[[#This Row],[FMP ID]],RawData[FMP_ID],RawData['# of Critical Faciliites Removed from 1% Annual Chance FP])</f>
        <v>0</v>
      </c>
      <c r="AV211">
        <f>_xlfn.XLOOKUP(FMP_Ranking[[#This Row],[FMP ID]],RawData[FMP_ID],RawData[Reduction in Critical Facilities Flood Risk])</f>
        <v>0</v>
      </c>
      <c r="AW211">
        <f>_xlfn.XLOOKUP(FMP_Ranking[[#This Row],[FMP ID]],RawData[FMP_ID],RawData[Score 5])</f>
        <v>0</v>
      </c>
      <c r="AX211" s="250">
        <f>_xlfn.XLOOKUP(FMP_Ranking[[#This Row],[FMP ID]],RawData[FMP_ID],RawData[Adjusted Injurt Risk (%)])</f>
        <v>0</v>
      </c>
      <c r="AY211">
        <f>_xlfn.XLOOKUP(FMP_Ranking[[#This Row],[FMP ID]],RawData[FMP_ID],RawData[Life and Safety Ranking (Injury/Loss of Life)2])</f>
        <v>0</v>
      </c>
      <c r="AZ211" s="252">
        <f>_xlfn.XLOOKUP(FMP_Ranking[[#This Row],[FMP ID]],RawData[FMP_ID],RawData[Score 6])</f>
        <v>0</v>
      </c>
      <c r="BA211">
        <f>_xlfn.XLOOKUP(FMP_Ranking[[#This Row],[FMP ID]],RawData[FMP_ID],RawData[Water Supply Benefit in Acre-Feet])</f>
        <v>0</v>
      </c>
      <c r="BB211">
        <f>_xlfn.XLOOKUP(FMP_Ranking[[#This Row],[FMP ID]],RawData[FMP_ID],RawData[SourceID])</f>
        <v>0</v>
      </c>
      <c r="BC211">
        <f>_xlfn.XLOOKUP(FMP_Ranking[[#This Row],[FMP ID]],RawData[FMP_ID],RawData[WMS_ID])</f>
        <v>0</v>
      </c>
      <c r="BD211">
        <f>_xlfn.XLOOKUP(FMP_Ranking[[#This Row],[FMP ID]],RawData[FMP_ID],RawData[Water Supply Yield Ranking])</f>
        <v>0</v>
      </c>
      <c r="BE211">
        <f>_xlfn.XLOOKUP(FMP_Ranking[[#This Row],[FMP ID]],RawData[FMP_ID],RawData[Score 7])</f>
        <v>0</v>
      </c>
      <c r="BF211" s="250">
        <f>_xlfn.XLOOKUP(FMP_Ranking[[#This Row],[FMP ID]],RawData[FMP_ID],RawData[SVI])</f>
        <v>0</v>
      </c>
      <c r="BG211">
        <f>_xlfn.XLOOKUP(FMP_Ranking[[#This Row],[FMP ID]],RawData[FMP_ID],RawData[Social Vulnerability Ranking])</f>
        <v>0</v>
      </c>
      <c r="BH211" s="252">
        <f>_xlfn.XLOOKUP(FMP_Ranking[[#This Row],[FMP ID]],RawData[FMP_ID],RawData[Score 8])</f>
        <v>0</v>
      </c>
      <c r="BI211">
        <f>_xlfn.XLOOKUP(FMP_Ranking[[#This Row],[FMP ID]],RawData[FMP_ID],RawData[% Nature Based Solution by Cost])</f>
        <v>0</v>
      </c>
      <c r="BJ211">
        <f>_xlfn.XLOOKUP(FMP_Ranking[[#This Row],[FMP ID]],RawData[FMP_ID],RawData[Nature-Based Solutions Ranking])</f>
        <v>0</v>
      </c>
      <c r="BK211">
        <f>_xlfn.XLOOKUP(FMP_Ranking[[#This Row],[FMP ID]],RawData[FMP_ID],RawData[Score 9])</f>
        <v>0</v>
      </c>
      <c r="BL211" s="250">
        <f>_xlfn.XLOOKUP(FMP_Ranking[[#This Row],[FMP ID]],RawData[FMP_ID],RawData[Multiple Benefits Description])</f>
        <v>0</v>
      </c>
      <c r="BM211">
        <f>_xlfn.XLOOKUP(FMP_Ranking[[#This Row],[FMP ID]],RawData[FMP_ID],RawData[Multiple Benefit Ranking])</f>
        <v>0</v>
      </c>
      <c r="BN211" s="252">
        <f>_xlfn.XLOOKUP(FMP_Ranking[[#This Row],[FMP ID]],RawData[FMP_ID],RawData[Score 10])</f>
        <v>0</v>
      </c>
      <c r="BO211">
        <f>_xlfn.XLOOKUP(FMP_Ranking[[#This Row],[FMP ID]],RawData[FMP_ID],RawData[O&amp;M Cost (Annual)])</f>
        <v>0</v>
      </c>
      <c r="BP211">
        <f>_xlfn.XLOOKUP(FMP_Ranking[[#This Row],[FMP ID]],RawData[FMP_ID],RawData[Operations and Maintenance Ranking])</f>
        <v>0</v>
      </c>
      <c r="BQ211">
        <f>_xlfn.XLOOKUP(FMP_Ranking[[#This Row],[FMP ID]],RawData[FMP_ID],RawData[Score 11])</f>
        <v>0</v>
      </c>
      <c r="BR211" s="250">
        <f>_xlfn.XLOOKUP(FMP_Ranking[[#This Row],[FMP ID]],RawData[FMP_ID],RawData[Administrative, Regulatory and Other Obstacle Ranking])</f>
        <v>0</v>
      </c>
      <c r="BS211" s="252">
        <f>_xlfn.XLOOKUP(FMP_Ranking[[#This Row],[FMP ID]],RawData[FMP_ID],RawData[Score 12])</f>
        <v>0</v>
      </c>
      <c r="BT211">
        <f>_xlfn.XLOOKUP(FMP_Ranking[[#This Row],[FMP ID]],RawData[FMP_ID],RawData[Environmental Benefit Ranking])</f>
        <v>0</v>
      </c>
      <c r="BU211">
        <f>_xlfn.XLOOKUP(FMP_Ranking[[#This Row],[FMP ID]],RawData[FMP_ID],RawData[Score 13])</f>
        <v>0</v>
      </c>
      <c r="BV211" s="250">
        <f>_xlfn.XLOOKUP(FMP_Ranking[[#This Row],[FMP ID]],RawData[FMP_ID],RawData[Environmental Impact Ranking])</f>
        <v>0</v>
      </c>
      <c r="BW211" s="252">
        <f>_xlfn.XLOOKUP(FMP_Ranking[[#This Row],[FMP ID]],RawData[FMP_ID],RawData[Score 14])</f>
        <v>0</v>
      </c>
      <c r="BX211">
        <f>_xlfn.XLOOKUP(FMP_Ranking[[#This Row],[FMP ID]],RawData[FMP_ID],RawData[Traffic Count for LWC Project])</f>
        <v>0</v>
      </c>
      <c r="BY211">
        <f>_xlfn.XLOOKUP(FMP_Ranking[[#This Row],[FMP ID]],RawData[FMP_ID],RawData[Mobility Ranking])</f>
        <v>0</v>
      </c>
      <c r="BZ211">
        <f>_xlfn.XLOOKUP(FMP_Ranking[[#This Row],[FMP ID]],RawData[FMP_ID],RawData[Score 15])</f>
        <v>0</v>
      </c>
      <c r="CA211" s="250"/>
      <c r="CB21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11" s="263">
        <f>_xlfn.RANK.EQ(FMP_Ranking[[#This Row],[Weighted Score Based on Normalized Reported Factors]],FMP_Ranking[Weighted Score Based on Normalized Reported Factors],0)</f>
        <v>170</v>
      </c>
      <c r="CD21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1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11">
        <f>_xlfn.RANK.EQ(FMP_Ranking[[#This Row],[Project Details Weighted Score]],FMP_Ranking[Project Details Weighted Score],0)</f>
        <v>164</v>
      </c>
      <c r="CG211" s="262">
        <f>FMP_Ranking[[#This Row],[Project Details Weighted Score]]+FMP_Ranking[[#This Row],[Weighted Score Based on Normalized Reported Factors]]</f>
        <v>0</v>
      </c>
      <c r="CH211" s="245">
        <f>_xlfn.RANK.EQ(FMP_Ranking[[#This Row],[Total Score]],FMP_Ranking[Total Score],0)</f>
        <v>204</v>
      </c>
      <c r="CI21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11" s="239"/>
      <c r="CK211" s="239"/>
      <c r="CT211"/>
    </row>
    <row r="212" spans="1:98" ht="12" customHeight="1" x14ac:dyDescent="0.25">
      <c r="B212">
        <f>_xlfn.XLOOKUP(FMP_Ranking[[#This Row],[FMP ID]],RawData[FMP_ID],RawData[RFPG_NUM])</f>
        <v>0</v>
      </c>
      <c r="C212">
        <f>_xlfn.XLOOKUP(FMP_Ranking[[#This Row],[FMP ID]],RawData[FMP_ID],RawData[FMP_NAME])</f>
        <v>0</v>
      </c>
      <c r="D212">
        <f>_xlfn.XLOOKUP(FMP_Ranking[[#This Row],[FMP ID]],RawData[FMP_ID],RawData[FMP_DESCR])</f>
        <v>0</v>
      </c>
      <c r="E212" s="247">
        <f>_xlfn.XLOOKUP(FMP_Ranking[[#This Row],[FMP ID]],RawData[FMP_ID],RawData[FMP_COST])</f>
        <v>0</v>
      </c>
      <c r="F212" s="344">
        <f>_xlfn.XLOOKUP(FMP_Ranking[[#This Row],[FMP ID]],RawData[FMP_ID],RawData[EMER_NEED])</f>
        <v>0</v>
      </c>
      <c r="G212" s="252">
        <f>IF(FMP_Ranking[[#This Row],[Emergency Need Raw]]="Yes",10,0)</f>
        <v>0</v>
      </c>
      <c r="H212" s="245">
        <f>_xlfn.XLOOKUP(FMP_Ranking[[#This Row],[FMP ID]],RawData[FMP_ID],RawData[STRUCT_100])</f>
        <v>0</v>
      </c>
      <c r="I212" s="245">
        <f>_xlfn.XLOOKUP(FMP_Ranking[[#This Row],[FMP ID]],RawData[FMP_ID],RawData[RES_STRUCT100])</f>
        <v>0</v>
      </c>
      <c r="J212">
        <f>_xlfn.XLOOKUP(FMP_Ranking[[#This Row],[FMP ID]],RawData[FMP_ID],RawData[POP100])</f>
        <v>0</v>
      </c>
      <c r="K212" s="245">
        <f>_xlfn.XLOOKUP(FMP_Ranking[[#This Row],[FMP ID]],RawData[FMP_ID],RawData[CRITFAC100])</f>
        <v>0</v>
      </c>
      <c r="L212">
        <f>_xlfn.XLOOKUP(FMP_Ranking[[#This Row],[FMP ID]],RawData[FMP_ID],RawData[LWC])</f>
        <v>0</v>
      </c>
      <c r="M212" s="245">
        <f>_xlfn.XLOOKUP(FMP_Ranking[[#This Row],[FMP ID]],RawData[FMP_ID],RawData[ROADCLS])</f>
        <v>0</v>
      </c>
      <c r="N212">
        <f>_xlfn.XLOOKUP(FMP_Ranking[[#This Row],[FMP ID]],RawData[FMP_ID],RawData[ROAD_MILES100])</f>
        <v>0</v>
      </c>
      <c r="O212" s="245">
        <f>_xlfn.XLOOKUP(FMP_Ranking[[#This Row],[FMP ID]],RawData[FMP_ID],RawData[FARMACRE100])</f>
        <v>0</v>
      </c>
      <c r="P212">
        <f>_xlfn.XLOOKUP(FMP_Ranking[[#This Row],[FMP ID]],RawData[FMP_ID],RawData[REDSTRUCT100])</f>
        <v>0</v>
      </c>
      <c r="Q212" s="245">
        <f>_xlfn.XLOOKUP(FMP_Ranking[[#This Row],[FMP ID]],RawData[FMP_ID],RawData[REMSTRC100])</f>
        <v>0</v>
      </c>
      <c r="R212" s="258">
        <f>IF(FMP_Ranking[[#This Row],[Structures 100 Raw]]=0,0,(IF(FMP_Ranking[[#This Row],[Removed Structures 100 Raw]]&gt;FMP_Ranking[[#This Row],[Structures 100 Raw]],100,FMP_Ranking[[#This Row],[Removed Structures 100 Raw]]/FMP_Ranking[[#This Row],[Structures 100 Raw]]*100)))</f>
        <v>0</v>
      </c>
      <c r="S212" s="245">
        <f>_xlfn.XLOOKUP(FMP_Ranking[[#This Row],[FMP ID]],RawData[FMP_ID],RawData[REMRESSTRC100])</f>
        <v>0</v>
      </c>
      <c r="T212" s="245">
        <f>_xlfn.XLOOKUP(FMP_Ranking[[#This Row],[FMP ID]],RawData[FMP_ID],RawData[REMPOP100])</f>
        <v>0</v>
      </c>
      <c r="U212">
        <f>_xlfn.XLOOKUP(FMP_Ranking[[#This Row],[FMP ID]],RawData[FMP_ID],RawData[REMCRITFAC100])</f>
        <v>0</v>
      </c>
      <c r="V212" s="245">
        <f>_xlfn.XLOOKUP(FMP_Ranking[[#This Row],[FMP ID]],RawData[FMP_ID],RawData[REMLWC100])</f>
        <v>0</v>
      </c>
      <c r="W212" s="245">
        <f>_xlfn.XLOOKUP(FMP_Ranking[[#This Row],[FMP ID]],RawData[FMP_ID],RawData[REMROADCLS])</f>
        <v>0</v>
      </c>
      <c r="X212">
        <f>_xlfn.XLOOKUP(FMP_Ranking[[#This Row],[FMP ID]],RawData[FMP_ID],RawData[REMRDLEN100])</f>
        <v>0</v>
      </c>
      <c r="Y212" s="245">
        <f>_xlfn.XLOOKUP(FMP_Ranking[[#This Row],[FMP ID]],RawData[FMP_ID],RawData[REMFRMACRE100])</f>
        <v>0</v>
      </c>
      <c r="Z212" s="255">
        <f>_xlfn.XLOOKUP(FMP_Ranking[[#This Row],[FMP ID]],RawData[FMP_ID],RawData[COSTSTRUCT])</f>
        <v>0</v>
      </c>
      <c r="AA212">
        <f>_xlfn.XLOOKUP(FMP_Ranking[[#This Row],[FMP ID]],RawData[FMP_ID],RawData[NATURE])</f>
        <v>0</v>
      </c>
      <c r="AB212" s="250">
        <f>_xlfn.XLOOKUP(FMP_Ranking[[#This Row],[FMP ID]],RawData[FMP_ID],RawData[BC_RATIO])</f>
        <v>0</v>
      </c>
      <c r="AC212">
        <f>IF(FMP_Ranking[[#This Row],[BCA Raw]]&gt;1,1,0)</f>
        <v>0</v>
      </c>
      <c r="AD212" s="250">
        <f>_xlfn.XLOOKUP(FMP_Ranking[[#This Row],[FMP ID]],RawData[FMP_ID],RawData[WATER_SUP])</f>
        <v>0</v>
      </c>
      <c r="AE212" s="257">
        <f>IF(FMP_Ranking[[#This Row],[Water Supply Raw]]="Yes",1,0)</f>
        <v>0</v>
      </c>
      <c r="AF212">
        <f>_xlfn.XLOOKUP(FMP_Ranking[[#This Row],[FMP ID]],RawData[FMP_ID],RawData[Average Flood Depth (100yr)])</f>
        <v>0</v>
      </c>
      <c r="AG212" s="346">
        <f>_xlfn.XLOOKUP(FMP_Ranking[[#This Row],[FMP ID]],RawData[FMP_ID],RawData[PREPROJLOS])</f>
        <v>0</v>
      </c>
      <c r="AH212">
        <f>_xlfn.XLOOKUP(FMP_Ranking[[#This Row],[FMP ID]],RawData[FMP_ID],RawData[Score 1])</f>
        <v>0</v>
      </c>
      <c r="AI212" s="250">
        <f>_xlfn.XLOOKUP(FMP_Ranking[[#This Row],[FMP ID]],RawData[FMP_ID],RawData[Community Population Served])</f>
        <v>0</v>
      </c>
      <c r="AJ212">
        <f>_xlfn.XLOOKUP(FMP_Ranking[[#This Row],[FMP ID]],RawData[FMP_ID],RawData[Flood Plain Population])</f>
        <v>0</v>
      </c>
      <c r="AK212" s="346">
        <f>_xlfn.XLOOKUP(FMP_Ranking[[#This Row],[FMP ID]],RawData[FMP_ID],RawData[Severity Ranking: Community Need (% Population)])</f>
        <v>0</v>
      </c>
      <c r="AL212" s="252">
        <f>_xlfn.XLOOKUP(FMP_Ranking[[#This Row],[FMP ID]],RawData[FMP_ID],RawData[Score 2])</f>
        <v>0</v>
      </c>
      <c r="AM212">
        <f>_xlfn.XLOOKUP(FMP_Ranking[[#This Row],[FMP ID]],RawData[FMP_ID],RawData['# of Structures Removed from 1% Annual Chance FP])</f>
        <v>0</v>
      </c>
      <c r="AN212">
        <f>_xlfn.XLOOKUP(FMP_Ranking[[#This Row],[FMP ID]],RawData[FMP_ID],RawData[Flood Risk Reduction])</f>
        <v>0</v>
      </c>
      <c r="AO212">
        <f>_xlfn.XLOOKUP(FMP_Ranking[[#This Row],[FMP ID]],RawData[FMP_ID],RawData[[Score 3 ]])</f>
        <v>0</v>
      </c>
      <c r="AP212" s="250">
        <f>_xlfn.XLOOKUP(FMP_Ranking[[#This Row],[FMP ID]],RawData[FMP_ID],RawData['# of Structures with Reduced 1% Annual Chance Flood Risk])</f>
        <v>0</v>
      </c>
      <c r="AQ212">
        <f>_xlfn.XLOOKUP(FMP_Ranking[[#This Row],[FMP ID]],RawData[FMP_ID],RawData[Pre-Project Damage $])</f>
        <v>0</v>
      </c>
      <c r="AR212">
        <f>_xlfn.XLOOKUP(FMP_Ranking[[#This Row],[FMP ID]],RawData[FMP_ID],RawData[Post-Project Damage $])</f>
        <v>0</v>
      </c>
      <c r="AS212">
        <f>_xlfn.XLOOKUP(FMP_Ranking[[#This Row],[FMP ID]],RawData[FMP_ID],RawData[Flood Damage Reduction])</f>
        <v>0</v>
      </c>
      <c r="AT212" s="252">
        <f>_xlfn.XLOOKUP(FMP_Ranking[[#This Row],[FMP ID]],RawData[FMP_ID],RawData[Score 4])</f>
        <v>0</v>
      </c>
      <c r="AU212">
        <f>_xlfn.XLOOKUP(FMP_Ranking[[#This Row],[FMP ID]],RawData[FMP_ID],RawData['# of Critical Faciliites Removed from 1% Annual Chance FP])</f>
        <v>0</v>
      </c>
      <c r="AV212">
        <f>_xlfn.XLOOKUP(FMP_Ranking[[#This Row],[FMP ID]],RawData[FMP_ID],RawData[Reduction in Critical Facilities Flood Risk])</f>
        <v>0</v>
      </c>
      <c r="AW212">
        <f>_xlfn.XLOOKUP(FMP_Ranking[[#This Row],[FMP ID]],RawData[FMP_ID],RawData[Score 5])</f>
        <v>0</v>
      </c>
      <c r="AX212" s="250">
        <f>_xlfn.XLOOKUP(FMP_Ranking[[#This Row],[FMP ID]],RawData[FMP_ID],RawData[Adjusted Injurt Risk (%)])</f>
        <v>0</v>
      </c>
      <c r="AY212">
        <f>_xlfn.XLOOKUP(FMP_Ranking[[#This Row],[FMP ID]],RawData[FMP_ID],RawData[Life and Safety Ranking (Injury/Loss of Life)2])</f>
        <v>0</v>
      </c>
      <c r="AZ212" s="252">
        <f>_xlfn.XLOOKUP(FMP_Ranking[[#This Row],[FMP ID]],RawData[FMP_ID],RawData[Score 6])</f>
        <v>0</v>
      </c>
      <c r="BA212">
        <f>_xlfn.XLOOKUP(FMP_Ranking[[#This Row],[FMP ID]],RawData[FMP_ID],RawData[Water Supply Benefit in Acre-Feet])</f>
        <v>0</v>
      </c>
      <c r="BB212">
        <f>_xlfn.XLOOKUP(FMP_Ranking[[#This Row],[FMP ID]],RawData[FMP_ID],RawData[SourceID])</f>
        <v>0</v>
      </c>
      <c r="BC212">
        <f>_xlfn.XLOOKUP(FMP_Ranking[[#This Row],[FMP ID]],RawData[FMP_ID],RawData[WMS_ID])</f>
        <v>0</v>
      </c>
      <c r="BD212">
        <f>_xlfn.XLOOKUP(FMP_Ranking[[#This Row],[FMP ID]],RawData[FMP_ID],RawData[Water Supply Yield Ranking])</f>
        <v>0</v>
      </c>
      <c r="BE212">
        <f>_xlfn.XLOOKUP(FMP_Ranking[[#This Row],[FMP ID]],RawData[FMP_ID],RawData[Score 7])</f>
        <v>0</v>
      </c>
      <c r="BF212" s="250">
        <f>_xlfn.XLOOKUP(FMP_Ranking[[#This Row],[FMP ID]],RawData[FMP_ID],RawData[SVI])</f>
        <v>0</v>
      </c>
      <c r="BG212">
        <f>_xlfn.XLOOKUP(FMP_Ranking[[#This Row],[FMP ID]],RawData[FMP_ID],RawData[Social Vulnerability Ranking])</f>
        <v>0</v>
      </c>
      <c r="BH212" s="252">
        <f>_xlfn.XLOOKUP(FMP_Ranking[[#This Row],[FMP ID]],RawData[FMP_ID],RawData[Score 8])</f>
        <v>0</v>
      </c>
      <c r="BI212">
        <f>_xlfn.XLOOKUP(FMP_Ranking[[#This Row],[FMP ID]],RawData[FMP_ID],RawData[% Nature Based Solution by Cost])</f>
        <v>0</v>
      </c>
      <c r="BJ212">
        <f>_xlfn.XLOOKUP(FMP_Ranking[[#This Row],[FMP ID]],RawData[FMP_ID],RawData[Nature-Based Solutions Ranking])</f>
        <v>0</v>
      </c>
      <c r="BK212">
        <f>_xlfn.XLOOKUP(FMP_Ranking[[#This Row],[FMP ID]],RawData[FMP_ID],RawData[Score 9])</f>
        <v>0</v>
      </c>
      <c r="BL212" s="250">
        <f>_xlfn.XLOOKUP(FMP_Ranking[[#This Row],[FMP ID]],RawData[FMP_ID],RawData[Multiple Benefits Description])</f>
        <v>0</v>
      </c>
      <c r="BM212">
        <f>_xlfn.XLOOKUP(FMP_Ranking[[#This Row],[FMP ID]],RawData[FMP_ID],RawData[Multiple Benefit Ranking])</f>
        <v>0</v>
      </c>
      <c r="BN212" s="252">
        <f>_xlfn.XLOOKUP(FMP_Ranking[[#This Row],[FMP ID]],RawData[FMP_ID],RawData[Score 10])</f>
        <v>0</v>
      </c>
      <c r="BO212">
        <f>_xlfn.XLOOKUP(FMP_Ranking[[#This Row],[FMP ID]],RawData[FMP_ID],RawData[O&amp;M Cost (Annual)])</f>
        <v>0</v>
      </c>
      <c r="BP212">
        <f>_xlfn.XLOOKUP(FMP_Ranking[[#This Row],[FMP ID]],RawData[FMP_ID],RawData[Operations and Maintenance Ranking])</f>
        <v>0</v>
      </c>
      <c r="BQ212">
        <f>_xlfn.XLOOKUP(FMP_Ranking[[#This Row],[FMP ID]],RawData[FMP_ID],RawData[Score 11])</f>
        <v>0</v>
      </c>
      <c r="BR212" s="250">
        <f>_xlfn.XLOOKUP(FMP_Ranking[[#This Row],[FMP ID]],RawData[FMP_ID],RawData[Administrative, Regulatory and Other Obstacle Ranking])</f>
        <v>0</v>
      </c>
      <c r="BS212" s="252">
        <f>_xlfn.XLOOKUP(FMP_Ranking[[#This Row],[FMP ID]],RawData[FMP_ID],RawData[Score 12])</f>
        <v>0</v>
      </c>
      <c r="BT212">
        <f>_xlfn.XLOOKUP(FMP_Ranking[[#This Row],[FMP ID]],RawData[FMP_ID],RawData[Environmental Benefit Ranking])</f>
        <v>0</v>
      </c>
      <c r="BU212">
        <f>_xlfn.XLOOKUP(FMP_Ranking[[#This Row],[FMP ID]],RawData[FMP_ID],RawData[Score 13])</f>
        <v>0</v>
      </c>
      <c r="BV212" s="250">
        <f>_xlfn.XLOOKUP(FMP_Ranking[[#This Row],[FMP ID]],RawData[FMP_ID],RawData[Environmental Impact Ranking])</f>
        <v>0</v>
      </c>
      <c r="BW212" s="252">
        <f>_xlfn.XLOOKUP(FMP_Ranking[[#This Row],[FMP ID]],RawData[FMP_ID],RawData[Score 14])</f>
        <v>0</v>
      </c>
      <c r="BX212">
        <f>_xlfn.XLOOKUP(FMP_Ranking[[#This Row],[FMP ID]],RawData[FMP_ID],RawData[Traffic Count for LWC Project])</f>
        <v>0</v>
      </c>
      <c r="BY212">
        <f>_xlfn.XLOOKUP(FMP_Ranking[[#This Row],[FMP ID]],RawData[FMP_ID],RawData[Mobility Ranking])</f>
        <v>0</v>
      </c>
      <c r="BZ212">
        <f>_xlfn.XLOOKUP(FMP_Ranking[[#This Row],[FMP ID]],RawData[FMP_ID],RawData[Score 15])</f>
        <v>0</v>
      </c>
      <c r="CA212" s="250"/>
      <c r="CB21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12" s="263">
        <f>_xlfn.RANK.EQ(FMP_Ranking[[#This Row],[Weighted Score Based on Normalized Reported Factors]],FMP_Ranking[Weighted Score Based on Normalized Reported Factors],0)</f>
        <v>170</v>
      </c>
      <c r="CD21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1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12">
        <f>_xlfn.RANK.EQ(FMP_Ranking[[#This Row],[Project Details Weighted Score]],FMP_Ranking[Project Details Weighted Score],0)</f>
        <v>164</v>
      </c>
      <c r="CG212" s="262">
        <f>FMP_Ranking[[#This Row],[Project Details Weighted Score]]+FMP_Ranking[[#This Row],[Weighted Score Based on Normalized Reported Factors]]</f>
        <v>0</v>
      </c>
      <c r="CH212" s="245">
        <f>_xlfn.RANK.EQ(FMP_Ranking[[#This Row],[Total Score]],FMP_Ranking[Total Score],0)</f>
        <v>204</v>
      </c>
      <c r="CI21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12" s="239"/>
      <c r="CK212" s="239"/>
      <c r="CT212"/>
    </row>
    <row r="213" spans="1:98" ht="12" customHeight="1" x14ac:dyDescent="0.25">
      <c r="B213">
        <f>_xlfn.XLOOKUP(FMP_Ranking[[#This Row],[FMP ID]],RawData[FMP_ID],RawData[RFPG_NUM])</f>
        <v>0</v>
      </c>
      <c r="C213">
        <f>_xlfn.XLOOKUP(FMP_Ranking[[#This Row],[FMP ID]],RawData[FMP_ID],RawData[FMP_NAME])</f>
        <v>0</v>
      </c>
      <c r="D213">
        <f>_xlfn.XLOOKUP(FMP_Ranking[[#This Row],[FMP ID]],RawData[FMP_ID],RawData[FMP_DESCR])</f>
        <v>0</v>
      </c>
      <c r="E213" s="247">
        <f>_xlfn.XLOOKUP(FMP_Ranking[[#This Row],[FMP ID]],RawData[FMP_ID],RawData[FMP_COST])</f>
        <v>0</v>
      </c>
      <c r="F213" s="344">
        <f>_xlfn.XLOOKUP(FMP_Ranking[[#This Row],[FMP ID]],RawData[FMP_ID],RawData[EMER_NEED])</f>
        <v>0</v>
      </c>
      <c r="G213" s="252">
        <f>IF(FMP_Ranking[[#This Row],[Emergency Need Raw]]="Yes",10,0)</f>
        <v>0</v>
      </c>
      <c r="H213" s="245">
        <f>_xlfn.XLOOKUP(FMP_Ranking[[#This Row],[FMP ID]],RawData[FMP_ID],RawData[STRUCT_100])</f>
        <v>0</v>
      </c>
      <c r="I213" s="245">
        <f>_xlfn.XLOOKUP(FMP_Ranking[[#This Row],[FMP ID]],RawData[FMP_ID],RawData[RES_STRUCT100])</f>
        <v>0</v>
      </c>
      <c r="J213">
        <f>_xlfn.XLOOKUP(FMP_Ranking[[#This Row],[FMP ID]],RawData[FMP_ID],RawData[POP100])</f>
        <v>0</v>
      </c>
      <c r="K213" s="245">
        <f>_xlfn.XLOOKUP(FMP_Ranking[[#This Row],[FMP ID]],RawData[FMP_ID],RawData[CRITFAC100])</f>
        <v>0</v>
      </c>
      <c r="L213">
        <f>_xlfn.XLOOKUP(FMP_Ranking[[#This Row],[FMP ID]],RawData[FMP_ID],RawData[LWC])</f>
        <v>0</v>
      </c>
      <c r="M213" s="245">
        <f>_xlfn.XLOOKUP(FMP_Ranking[[#This Row],[FMP ID]],RawData[FMP_ID],RawData[ROADCLS])</f>
        <v>0</v>
      </c>
      <c r="N213">
        <f>_xlfn.XLOOKUP(FMP_Ranking[[#This Row],[FMP ID]],RawData[FMP_ID],RawData[ROAD_MILES100])</f>
        <v>0</v>
      </c>
      <c r="O213" s="245">
        <f>_xlfn.XLOOKUP(FMP_Ranking[[#This Row],[FMP ID]],RawData[FMP_ID],RawData[FARMACRE100])</f>
        <v>0</v>
      </c>
      <c r="P213">
        <f>_xlfn.XLOOKUP(FMP_Ranking[[#This Row],[FMP ID]],RawData[FMP_ID],RawData[REDSTRUCT100])</f>
        <v>0</v>
      </c>
      <c r="Q213" s="245">
        <f>_xlfn.XLOOKUP(FMP_Ranking[[#This Row],[FMP ID]],RawData[FMP_ID],RawData[REMSTRC100])</f>
        <v>0</v>
      </c>
      <c r="R213" s="258">
        <f>IF(FMP_Ranking[[#This Row],[Structures 100 Raw]]=0,0,(IF(FMP_Ranking[[#This Row],[Removed Structures 100 Raw]]&gt;FMP_Ranking[[#This Row],[Structures 100 Raw]],100,FMP_Ranking[[#This Row],[Removed Structures 100 Raw]]/FMP_Ranking[[#This Row],[Structures 100 Raw]]*100)))</f>
        <v>0</v>
      </c>
      <c r="S213" s="245">
        <f>_xlfn.XLOOKUP(FMP_Ranking[[#This Row],[FMP ID]],RawData[FMP_ID],RawData[REMRESSTRC100])</f>
        <v>0</v>
      </c>
      <c r="T213" s="245">
        <f>_xlfn.XLOOKUP(FMP_Ranking[[#This Row],[FMP ID]],RawData[FMP_ID],RawData[REMPOP100])</f>
        <v>0</v>
      </c>
      <c r="U213">
        <f>_xlfn.XLOOKUP(FMP_Ranking[[#This Row],[FMP ID]],RawData[FMP_ID],RawData[REMCRITFAC100])</f>
        <v>0</v>
      </c>
      <c r="V213" s="245">
        <f>_xlfn.XLOOKUP(FMP_Ranking[[#This Row],[FMP ID]],RawData[FMP_ID],RawData[REMLWC100])</f>
        <v>0</v>
      </c>
      <c r="W213" s="245">
        <f>_xlfn.XLOOKUP(FMP_Ranking[[#This Row],[FMP ID]],RawData[FMP_ID],RawData[REMROADCLS])</f>
        <v>0</v>
      </c>
      <c r="X213">
        <f>_xlfn.XLOOKUP(FMP_Ranking[[#This Row],[FMP ID]],RawData[FMP_ID],RawData[REMRDLEN100])</f>
        <v>0</v>
      </c>
      <c r="Y213" s="245">
        <f>_xlfn.XLOOKUP(FMP_Ranking[[#This Row],[FMP ID]],RawData[FMP_ID],RawData[REMFRMACRE100])</f>
        <v>0</v>
      </c>
      <c r="Z213" s="255">
        <f>_xlfn.XLOOKUP(FMP_Ranking[[#This Row],[FMP ID]],RawData[FMP_ID],RawData[COSTSTRUCT])</f>
        <v>0</v>
      </c>
      <c r="AA213">
        <f>_xlfn.XLOOKUP(FMP_Ranking[[#This Row],[FMP ID]],RawData[FMP_ID],RawData[NATURE])</f>
        <v>0</v>
      </c>
      <c r="AB213" s="250">
        <f>_xlfn.XLOOKUP(FMP_Ranking[[#This Row],[FMP ID]],RawData[FMP_ID],RawData[BC_RATIO])</f>
        <v>0</v>
      </c>
      <c r="AC213">
        <f>IF(FMP_Ranking[[#This Row],[BCA Raw]]&gt;1,1,0)</f>
        <v>0</v>
      </c>
      <c r="AD213" s="250">
        <f>_xlfn.XLOOKUP(FMP_Ranking[[#This Row],[FMP ID]],RawData[FMP_ID],RawData[WATER_SUP])</f>
        <v>0</v>
      </c>
      <c r="AE213" s="257">
        <f>IF(FMP_Ranking[[#This Row],[Water Supply Raw]]="Yes",1,0)</f>
        <v>0</v>
      </c>
      <c r="AF213">
        <f>_xlfn.XLOOKUP(FMP_Ranking[[#This Row],[FMP ID]],RawData[FMP_ID],RawData[Average Flood Depth (100yr)])</f>
        <v>0</v>
      </c>
      <c r="AG213" s="346">
        <f>_xlfn.XLOOKUP(FMP_Ranking[[#This Row],[FMP ID]],RawData[FMP_ID],RawData[PREPROJLOS])</f>
        <v>0</v>
      </c>
      <c r="AH213">
        <f>_xlfn.XLOOKUP(FMP_Ranking[[#This Row],[FMP ID]],RawData[FMP_ID],RawData[Score 1])</f>
        <v>0</v>
      </c>
      <c r="AI213" s="250">
        <f>_xlfn.XLOOKUP(FMP_Ranking[[#This Row],[FMP ID]],RawData[FMP_ID],RawData[Community Population Served])</f>
        <v>0</v>
      </c>
      <c r="AJ213">
        <f>_xlfn.XLOOKUP(FMP_Ranking[[#This Row],[FMP ID]],RawData[FMP_ID],RawData[Flood Plain Population])</f>
        <v>0</v>
      </c>
      <c r="AK213" s="346">
        <f>_xlfn.XLOOKUP(FMP_Ranking[[#This Row],[FMP ID]],RawData[FMP_ID],RawData[Severity Ranking: Community Need (% Population)])</f>
        <v>0</v>
      </c>
      <c r="AL213" s="252">
        <f>_xlfn.XLOOKUP(FMP_Ranking[[#This Row],[FMP ID]],RawData[FMP_ID],RawData[Score 2])</f>
        <v>0</v>
      </c>
      <c r="AM213">
        <f>_xlfn.XLOOKUP(FMP_Ranking[[#This Row],[FMP ID]],RawData[FMP_ID],RawData['# of Structures Removed from 1% Annual Chance FP])</f>
        <v>0</v>
      </c>
      <c r="AN213">
        <f>_xlfn.XLOOKUP(FMP_Ranking[[#This Row],[FMP ID]],RawData[FMP_ID],RawData[Flood Risk Reduction])</f>
        <v>0</v>
      </c>
      <c r="AO213">
        <f>_xlfn.XLOOKUP(FMP_Ranking[[#This Row],[FMP ID]],RawData[FMP_ID],RawData[[Score 3 ]])</f>
        <v>0</v>
      </c>
      <c r="AP213" s="250">
        <f>_xlfn.XLOOKUP(FMP_Ranking[[#This Row],[FMP ID]],RawData[FMP_ID],RawData['# of Structures with Reduced 1% Annual Chance Flood Risk])</f>
        <v>0</v>
      </c>
      <c r="AQ213">
        <f>_xlfn.XLOOKUP(FMP_Ranking[[#This Row],[FMP ID]],RawData[FMP_ID],RawData[Pre-Project Damage $])</f>
        <v>0</v>
      </c>
      <c r="AR213">
        <f>_xlfn.XLOOKUP(FMP_Ranking[[#This Row],[FMP ID]],RawData[FMP_ID],RawData[Post-Project Damage $])</f>
        <v>0</v>
      </c>
      <c r="AS213">
        <f>_xlfn.XLOOKUP(FMP_Ranking[[#This Row],[FMP ID]],RawData[FMP_ID],RawData[Flood Damage Reduction])</f>
        <v>0</v>
      </c>
      <c r="AT213" s="252">
        <f>_xlfn.XLOOKUP(FMP_Ranking[[#This Row],[FMP ID]],RawData[FMP_ID],RawData[Score 4])</f>
        <v>0</v>
      </c>
      <c r="AU213">
        <f>_xlfn.XLOOKUP(FMP_Ranking[[#This Row],[FMP ID]],RawData[FMP_ID],RawData['# of Critical Faciliites Removed from 1% Annual Chance FP])</f>
        <v>0</v>
      </c>
      <c r="AV213">
        <f>_xlfn.XLOOKUP(FMP_Ranking[[#This Row],[FMP ID]],RawData[FMP_ID],RawData[Reduction in Critical Facilities Flood Risk])</f>
        <v>0</v>
      </c>
      <c r="AW213">
        <f>_xlfn.XLOOKUP(FMP_Ranking[[#This Row],[FMP ID]],RawData[FMP_ID],RawData[Score 5])</f>
        <v>0</v>
      </c>
      <c r="AX213" s="250">
        <f>_xlfn.XLOOKUP(FMP_Ranking[[#This Row],[FMP ID]],RawData[FMP_ID],RawData[Adjusted Injurt Risk (%)])</f>
        <v>0</v>
      </c>
      <c r="AY213">
        <f>_xlfn.XLOOKUP(FMP_Ranking[[#This Row],[FMP ID]],RawData[FMP_ID],RawData[Life and Safety Ranking (Injury/Loss of Life)2])</f>
        <v>0</v>
      </c>
      <c r="AZ213" s="252">
        <f>_xlfn.XLOOKUP(FMP_Ranking[[#This Row],[FMP ID]],RawData[FMP_ID],RawData[Score 6])</f>
        <v>0</v>
      </c>
      <c r="BA213">
        <f>_xlfn.XLOOKUP(FMP_Ranking[[#This Row],[FMP ID]],RawData[FMP_ID],RawData[Water Supply Benefit in Acre-Feet])</f>
        <v>0</v>
      </c>
      <c r="BB213">
        <f>_xlfn.XLOOKUP(FMP_Ranking[[#This Row],[FMP ID]],RawData[FMP_ID],RawData[SourceID])</f>
        <v>0</v>
      </c>
      <c r="BC213">
        <f>_xlfn.XLOOKUP(FMP_Ranking[[#This Row],[FMP ID]],RawData[FMP_ID],RawData[WMS_ID])</f>
        <v>0</v>
      </c>
      <c r="BD213">
        <f>_xlfn.XLOOKUP(FMP_Ranking[[#This Row],[FMP ID]],RawData[FMP_ID],RawData[Water Supply Yield Ranking])</f>
        <v>0</v>
      </c>
      <c r="BE213">
        <f>_xlfn.XLOOKUP(FMP_Ranking[[#This Row],[FMP ID]],RawData[FMP_ID],RawData[Score 7])</f>
        <v>0</v>
      </c>
      <c r="BF213" s="250">
        <f>_xlfn.XLOOKUP(FMP_Ranking[[#This Row],[FMP ID]],RawData[FMP_ID],RawData[SVI])</f>
        <v>0</v>
      </c>
      <c r="BG213">
        <f>_xlfn.XLOOKUP(FMP_Ranking[[#This Row],[FMP ID]],RawData[FMP_ID],RawData[Social Vulnerability Ranking])</f>
        <v>0</v>
      </c>
      <c r="BH213" s="252">
        <f>_xlfn.XLOOKUP(FMP_Ranking[[#This Row],[FMP ID]],RawData[FMP_ID],RawData[Score 8])</f>
        <v>0</v>
      </c>
      <c r="BI213">
        <f>_xlfn.XLOOKUP(FMP_Ranking[[#This Row],[FMP ID]],RawData[FMP_ID],RawData[% Nature Based Solution by Cost])</f>
        <v>0</v>
      </c>
      <c r="BJ213">
        <f>_xlfn.XLOOKUP(FMP_Ranking[[#This Row],[FMP ID]],RawData[FMP_ID],RawData[Nature-Based Solutions Ranking])</f>
        <v>0</v>
      </c>
      <c r="BK213">
        <f>_xlfn.XLOOKUP(FMP_Ranking[[#This Row],[FMP ID]],RawData[FMP_ID],RawData[Score 9])</f>
        <v>0</v>
      </c>
      <c r="BL213" s="250">
        <f>_xlfn.XLOOKUP(FMP_Ranking[[#This Row],[FMP ID]],RawData[FMP_ID],RawData[Multiple Benefits Description])</f>
        <v>0</v>
      </c>
      <c r="BM213">
        <f>_xlfn.XLOOKUP(FMP_Ranking[[#This Row],[FMP ID]],RawData[FMP_ID],RawData[Multiple Benefit Ranking])</f>
        <v>0</v>
      </c>
      <c r="BN213" s="252">
        <f>_xlfn.XLOOKUP(FMP_Ranking[[#This Row],[FMP ID]],RawData[FMP_ID],RawData[Score 10])</f>
        <v>0</v>
      </c>
      <c r="BO213">
        <f>_xlfn.XLOOKUP(FMP_Ranking[[#This Row],[FMP ID]],RawData[FMP_ID],RawData[O&amp;M Cost (Annual)])</f>
        <v>0</v>
      </c>
      <c r="BP213">
        <f>_xlfn.XLOOKUP(FMP_Ranking[[#This Row],[FMP ID]],RawData[FMP_ID],RawData[Operations and Maintenance Ranking])</f>
        <v>0</v>
      </c>
      <c r="BQ213">
        <f>_xlfn.XLOOKUP(FMP_Ranking[[#This Row],[FMP ID]],RawData[FMP_ID],RawData[Score 11])</f>
        <v>0</v>
      </c>
      <c r="BR213" s="250">
        <f>_xlfn.XLOOKUP(FMP_Ranking[[#This Row],[FMP ID]],RawData[FMP_ID],RawData[Administrative, Regulatory and Other Obstacle Ranking])</f>
        <v>0</v>
      </c>
      <c r="BS213" s="252">
        <f>_xlfn.XLOOKUP(FMP_Ranking[[#This Row],[FMP ID]],RawData[FMP_ID],RawData[Score 12])</f>
        <v>0</v>
      </c>
      <c r="BT213">
        <f>_xlfn.XLOOKUP(FMP_Ranking[[#This Row],[FMP ID]],RawData[FMP_ID],RawData[Environmental Benefit Ranking])</f>
        <v>0</v>
      </c>
      <c r="BU213">
        <f>_xlfn.XLOOKUP(FMP_Ranking[[#This Row],[FMP ID]],RawData[FMP_ID],RawData[Score 13])</f>
        <v>0</v>
      </c>
      <c r="BV213" s="250">
        <f>_xlfn.XLOOKUP(FMP_Ranking[[#This Row],[FMP ID]],RawData[FMP_ID],RawData[Environmental Impact Ranking])</f>
        <v>0</v>
      </c>
      <c r="BW213" s="252">
        <f>_xlfn.XLOOKUP(FMP_Ranking[[#This Row],[FMP ID]],RawData[FMP_ID],RawData[Score 14])</f>
        <v>0</v>
      </c>
      <c r="BX213">
        <f>_xlfn.XLOOKUP(FMP_Ranking[[#This Row],[FMP ID]],RawData[FMP_ID],RawData[Traffic Count for LWC Project])</f>
        <v>0</v>
      </c>
      <c r="BY213">
        <f>_xlfn.XLOOKUP(FMP_Ranking[[#This Row],[FMP ID]],RawData[FMP_ID],RawData[Mobility Ranking])</f>
        <v>0</v>
      </c>
      <c r="BZ213">
        <f>_xlfn.XLOOKUP(FMP_Ranking[[#This Row],[FMP ID]],RawData[FMP_ID],RawData[Score 15])</f>
        <v>0</v>
      </c>
      <c r="CA213" s="250"/>
      <c r="CB213"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13" s="263">
        <f>_xlfn.RANK.EQ(FMP_Ranking[[#This Row],[Weighted Score Based on Normalized Reported Factors]],FMP_Ranking[Weighted Score Based on Normalized Reported Factors],0)</f>
        <v>170</v>
      </c>
      <c r="CD213"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13"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13">
        <f>_xlfn.RANK.EQ(FMP_Ranking[[#This Row],[Project Details Weighted Score]],FMP_Ranking[Project Details Weighted Score],0)</f>
        <v>164</v>
      </c>
      <c r="CG213" s="262">
        <f>FMP_Ranking[[#This Row],[Project Details Weighted Score]]+FMP_Ranking[[#This Row],[Weighted Score Based on Normalized Reported Factors]]</f>
        <v>0</v>
      </c>
      <c r="CH213" s="245">
        <f>_xlfn.RANK.EQ(FMP_Ranking[[#This Row],[Total Score]],FMP_Ranking[Total Score],0)</f>
        <v>204</v>
      </c>
      <c r="CI213"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13" s="239"/>
      <c r="CK213" s="239"/>
      <c r="CT213"/>
    </row>
    <row r="214" spans="1:98" ht="12" customHeight="1" x14ac:dyDescent="0.25">
      <c r="B214">
        <f>_xlfn.XLOOKUP(FMP_Ranking[[#This Row],[FMP ID]],RawData[FMP_ID],RawData[RFPG_NUM])</f>
        <v>0</v>
      </c>
      <c r="C214">
        <f>_xlfn.XLOOKUP(FMP_Ranking[[#This Row],[FMP ID]],RawData[FMP_ID],RawData[FMP_NAME])</f>
        <v>0</v>
      </c>
      <c r="D214">
        <f>_xlfn.XLOOKUP(FMP_Ranking[[#This Row],[FMP ID]],RawData[FMP_ID],RawData[FMP_DESCR])</f>
        <v>0</v>
      </c>
      <c r="E214" s="247">
        <f>_xlfn.XLOOKUP(FMP_Ranking[[#This Row],[FMP ID]],RawData[FMP_ID],RawData[FMP_COST])</f>
        <v>0</v>
      </c>
      <c r="F214" s="344">
        <f>_xlfn.XLOOKUP(FMP_Ranking[[#This Row],[FMP ID]],RawData[FMP_ID],RawData[EMER_NEED])</f>
        <v>0</v>
      </c>
      <c r="G214" s="252">
        <f>IF(FMP_Ranking[[#This Row],[Emergency Need Raw]]="Yes",10,0)</f>
        <v>0</v>
      </c>
      <c r="H214" s="245">
        <f>_xlfn.XLOOKUP(FMP_Ranking[[#This Row],[FMP ID]],RawData[FMP_ID],RawData[STRUCT_100])</f>
        <v>0</v>
      </c>
      <c r="I214" s="245">
        <f>_xlfn.XLOOKUP(FMP_Ranking[[#This Row],[FMP ID]],RawData[FMP_ID],RawData[RES_STRUCT100])</f>
        <v>0</v>
      </c>
      <c r="J214">
        <f>_xlfn.XLOOKUP(FMP_Ranking[[#This Row],[FMP ID]],RawData[FMP_ID],RawData[POP100])</f>
        <v>0</v>
      </c>
      <c r="K214" s="245">
        <f>_xlfn.XLOOKUP(FMP_Ranking[[#This Row],[FMP ID]],RawData[FMP_ID],RawData[CRITFAC100])</f>
        <v>0</v>
      </c>
      <c r="L214">
        <f>_xlfn.XLOOKUP(FMP_Ranking[[#This Row],[FMP ID]],RawData[FMP_ID],RawData[LWC])</f>
        <v>0</v>
      </c>
      <c r="M214" s="245">
        <f>_xlfn.XLOOKUP(FMP_Ranking[[#This Row],[FMP ID]],RawData[FMP_ID],RawData[ROADCLS])</f>
        <v>0</v>
      </c>
      <c r="N214">
        <f>_xlfn.XLOOKUP(FMP_Ranking[[#This Row],[FMP ID]],RawData[FMP_ID],RawData[ROAD_MILES100])</f>
        <v>0</v>
      </c>
      <c r="O214" s="245">
        <f>_xlfn.XLOOKUP(FMP_Ranking[[#This Row],[FMP ID]],RawData[FMP_ID],RawData[FARMACRE100])</f>
        <v>0</v>
      </c>
      <c r="P214">
        <f>_xlfn.XLOOKUP(FMP_Ranking[[#This Row],[FMP ID]],RawData[FMP_ID],RawData[REDSTRUCT100])</f>
        <v>0</v>
      </c>
      <c r="Q214" s="245">
        <f>_xlfn.XLOOKUP(FMP_Ranking[[#This Row],[FMP ID]],RawData[FMP_ID],RawData[REMSTRC100])</f>
        <v>0</v>
      </c>
      <c r="R214" s="258">
        <f>IF(FMP_Ranking[[#This Row],[Structures 100 Raw]]=0,0,(IF(FMP_Ranking[[#This Row],[Removed Structures 100 Raw]]&gt;FMP_Ranking[[#This Row],[Structures 100 Raw]],100,FMP_Ranking[[#This Row],[Removed Structures 100 Raw]]/FMP_Ranking[[#This Row],[Structures 100 Raw]]*100)))</f>
        <v>0</v>
      </c>
      <c r="S214" s="245">
        <f>_xlfn.XLOOKUP(FMP_Ranking[[#This Row],[FMP ID]],RawData[FMP_ID],RawData[REMRESSTRC100])</f>
        <v>0</v>
      </c>
      <c r="T214" s="245">
        <f>_xlfn.XLOOKUP(FMP_Ranking[[#This Row],[FMP ID]],RawData[FMP_ID],RawData[REMPOP100])</f>
        <v>0</v>
      </c>
      <c r="U214">
        <f>_xlfn.XLOOKUP(FMP_Ranking[[#This Row],[FMP ID]],RawData[FMP_ID],RawData[REMCRITFAC100])</f>
        <v>0</v>
      </c>
      <c r="V214" s="245">
        <f>_xlfn.XLOOKUP(FMP_Ranking[[#This Row],[FMP ID]],RawData[FMP_ID],RawData[REMLWC100])</f>
        <v>0</v>
      </c>
      <c r="W214" s="245">
        <f>_xlfn.XLOOKUP(FMP_Ranking[[#This Row],[FMP ID]],RawData[FMP_ID],RawData[REMROADCLS])</f>
        <v>0</v>
      </c>
      <c r="X214">
        <f>_xlfn.XLOOKUP(FMP_Ranking[[#This Row],[FMP ID]],RawData[FMP_ID],RawData[REMRDLEN100])</f>
        <v>0</v>
      </c>
      <c r="Y214" s="245">
        <f>_xlfn.XLOOKUP(FMP_Ranking[[#This Row],[FMP ID]],RawData[FMP_ID],RawData[REMFRMACRE100])</f>
        <v>0</v>
      </c>
      <c r="Z214" s="255">
        <f>_xlfn.XLOOKUP(FMP_Ranking[[#This Row],[FMP ID]],RawData[FMP_ID],RawData[COSTSTRUCT])</f>
        <v>0</v>
      </c>
      <c r="AA214">
        <f>_xlfn.XLOOKUP(FMP_Ranking[[#This Row],[FMP ID]],RawData[FMP_ID],RawData[NATURE])</f>
        <v>0</v>
      </c>
      <c r="AB214" s="250">
        <f>_xlfn.XLOOKUP(FMP_Ranking[[#This Row],[FMP ID]],RawData[FMP_ID],RawData[BC_RATIO])</f>
        <v>0</v>
      </c>
      <c r="AC214">
        <f>IF(FMP_Ranking[[#This Row],[BCA Raw]]&gt;1,1,0)</f>
        <v>0</v>
      </c>
      <c r="AD214" s="250">
        <f>_xlfn.XLOOKUP(FMP_Ranking[[#This Row],[FMP ID]],RawData[FMP_ID],RawData[WATER_SUP])</f>
        <v>0</v>
      </c>
      <c r="AE214" s="257">
        <f>IF(FMP_Ranking[[#This Row],[Water Supply Raw]]="Yes",1,0)</f>
        <v>0</v>
      </c>
      <c r="AF214">
        <f>_xlfn.XLOOKUP(FMP_Ranking[[#This Row],[FMP ID]],RawData[FMP_ID],RawData[Average Flood Depth (100yr)])</f>
        <v>0</v>
      </c>
      <c r="AG214" s="346">
        <f>_xlfn.XLOOKUP(FMP_Ranking[[#This Row],[FMP ID]],RawData[FMP_ID],RawData[PREPROJLOS])</f>
        <v>0</v>
      </c>
      <c r="AH214">
        <f>_xlfn.XLOOKUP(FMP_Ranking[[#This Row],[FMP ID]],RawData[FMP_ID],RawData[Score 1])</f>
        <v>0</v>
      </c>
      <c r="AI214" s="250">
        <f>_xlfn.XLOOKUP(FMP_Ranking[[#This Row],[FMP ID]],RawData[FMP_ID],RawData[Community Population Served])</f>
        <v>0</v>
      </c>
      <c r="AJ214">
        <f>_xlfn.XLOOKUP(FMP_Ranking[[#This Row],[FMP ID]],RawData[FMP_ID],RawData[Flood Plain Population])</f>
        <v>0</v>
      </c>
      <c r="AK214" s="346">
        <f>_xlfn.XLOOKUP(FMP_Ranking[[#This Row],[FMP ID]],RawData[FMP_ID],RawData[Severity Ranking: Community Need (% Population)])</f>
        <v>0</v>
      </c>
      <c r="AL214" s="252">
        <f>_xlfn.XLOOKUP(FMP_Ranking[[#This Row],[FMP ID]],RawData[FMP_ID],RawData[Score 2])</f>
        <v>0</v>
      </c>
      <c r="AM214">
        <f>_xlfn.XLOOKUP(FMP_Ranking[[#This Row],[FMP ID]],RawData[FMP_ID],RawData['# of Structures Removed from 1% Annual Chance FP])</f>
        <v>0</v>
      </c>
      <c r="AN214">
        <f>_xlfn.XLOOKUP(FMP_Ranking[[#This Row],[FMP ID]],RawData[FMP_ID],RawData[Flood Risk Reduction])</f>
        <v>0</v>
      </c>
      <c r="AO214">
        <f>_xlfn.XLOOKUP(FMP_Ranking[[#This Row],[FMP ID]],RawData[FMP_ID],RawData[[Score 3 ]])</f>
        <v>0</v>
      </c>
      <c r="AP214" s="250">
        <f>_xlfn.XLOOKUP(FMP_Ranking[[#This Row],[FMP ID]],RawData[FMP_ID],RawData['# of Structures with Reduced 1% Annual Chance Flood Risk])</f>
        <v>0</v>
      </c>
      <c r="AQ214">
        <f>_xlfn.XLOOKUP(FMP_Ranking[[#This Row],[FMP ID]],RawData[FMP_ID],RawData[Pre-Project Damage $])</f>
        <v>0</v>
      </c>
      <c r="AR214">
        <f>_xlfn.XLOOKUP(FMP_Ranking[[#This Row],[FMP ID]],RawData[FMP_ID],RawData[Post-Project Damage $])</f>
        <v>0</v>
      </c>
      <c r="AS214">
        <f>_xlfn.XLOOKUP(FMP_Ranking[[#This Row],[FMP ID]],RawData[FMP_ID],RawData[Flood Damage Reduction])</f>
        <v>0</v>
      </c>
      <c r="AT214" s="252">
        <f>_xlfn.XLOOKUP(FMP_Ranking[[#This Row],[FMP ID]],RawData[FMP_ID],RawData[Score 4])</f>
        <v>0</v>
      </c>
      <c r="AU214">
        <f>_xlfn.XLOOKUP(FMP_Ranking[[#This Row],[FMP ID]],RawData[FMP_ID],RawData['# of Critical Faciliites Removed from 1% Annual Chance FP])</f>
        <v>0</v>
      </c>
      <c r="AV214">
        <f>_xlfn.XLOOKUP(FMP_Ranking[[#This Row],[FMP ID]],RawData[FMP_ID],RawData[Reduction in Critical Facilities Flood Risk])</f>
        <v>0</v>
      </c>
      <c r="AW214">
        <f>_xlfn.XLOOKUP(FMP_Ranking[[#This Row],[FMP ID]],RawData[FMP_ID],RawData[Score 5])</f>
        <v>0</v>
      </c>
      <c r="AX214" s="250">
        <f>_xlfn.XLOOKUP(FMP_Ranking[[#This Row],[FMP ID]],RawData[FMP_ID],RawData[Adjusted Injurt Risk (%)])</f>
        <v>0</v>
      </c>
      <c r="AY214">
        <f>_xlfn.XLOOKUP(FMP_Ranking[[#This Row],[FMP ID]],RawData[FMP_ID],RawData[Life and Safety Ranking (Injury/Loss of Life)2])</f>
        <v>0</v>
      </c>
      <c r="AZ214" s="252">
        <f>_xlfn.XLOOKUP(FMP_Ranking[[#This Row],[FMP ID]],RawData[FMP_ID],RawData[Score 6])</f>
        <v>0</v>
      </c>
      <c r="BA214">
        <f>_xlfn.XLOOKUP(FMP_Ranking[[#This Row],[FMP ID]],RawData[FMP_ID],RawData[Water Supply Benefit in Acre-Feet])</f>
        <v>0</v>
      </c>
      <c r="BB214">
        <f>_xlfn.XLOOKUP(FMP_Ranking[[#This Row],[FMP ID]],RawData[FMP_ID],RawData[SourceID])</f>
        <v>0</v>
      </c>
      <c r="BC214">
        <f>_xlfn.XLOOKUP(FMP_Ranking[[#This Row],[FMP ID]],RawData[FMP_ID],RawData[WMS_ID])</f>
        <v>0</v>
      </c>
      <c r="BD214">
        <f>_xlfn.XLOOKUP(FMP_Ranking[[#This Row],[FMP ID]],RawData[FMP_ID],RawData[Water Supply Yield Ranking])</f>
        <v>0</v>
      </c>
      <c r="BE214">
        <f>_xlfn.XLOOKUP(FMP_Ranking[[#This Row],[FMP ID]],RawData[FMP_ID],RawData[Score 7])</f>
        <v>0</v>
      </c>
      <c r="BF214" s="250">
        <f>_xlfn.XLOOKUP(FMP_Ranking[[#This Row],[FMP ID]],RawData[FMP_ID],RawData[SVI])</f>
        <v>0</v>
      </c>
      <c r="BG214">
        <f>_xlfn.XLOOKUP(FMP_Ranking[[#This Row],[FMP ID]],RawData[FMP_ID],RawData[Social Vulnerability Ranking])</f>
        <v>0</v>
      </c>
      <c r="BH214" s="252">
        <f>_xlfn.XLOOKUP(FMP_Ranking[[#This Row],[FMP ID]],RawData[FMP_ID],RawData[Score 8])</f>
        <v>0</v>
      </c>
      <c r="BI214">
        <f>_xlfn.XLOOKUP(FMP_Ranking[[#This Row],[FMP ID]],RawData[FMP_ID],RawData[% Nature Based Solution by Cost])</f>
        <v>0</v>
      </c>
      <c r="BJ214">
        <f>_xlfn.XLOOKUP(FMP_Ranking[[#This Row],[FMP ID]],RawData[FMP_ID],RawData[Nature-Based Solutions Ranking])</f>
        <v>0</v>
      </c>
      <c r="BK214">
        <f>_xlfn.XLOOKUP(FMP_Ranking[[#This Row],[FMP ID]],RawData[FMP_ID],RawData[Score 9])</f>
        <v>0</v>
      </c>
      <c r="BL214" s="250">
        <f>_xlfn.XLOOKUP(FMP_Ranking[[#This Row],[FMP ID]],RawData[FMP_ID],RawData[Multiple Benefits Description])</f>
        <v>0</v>
      </c>
      <c r="BM214">
        <f>_xlfn.XLOOKUP(FMP_Ranking[[#This Row],[FMP ID]],RawData[FMP_ID],RawData[Multiple Benefit Ranking])</f>
        <v>0</v>
      </c>
      <c r="BN214" s="252">
        <f>_xlfn.XLOOKUP(FMP_Ranking[[#This Row],[FMP ID]],RawData[FMP_ID],RawData[Score 10])</f>
        <v>0</v>
      </c>
      <c r="BO214">
        <f>_xlfn.XLOOKUP(FMP_Ranking[[#This Row],[FMP ID]],RawData[FMP_ID],RawData[O&amp;M Cost (Annual)])</f>
        <v>0</v>
      </c>
      <c r="BP214">
        <f>_xlfn.XLOOKUP(FMP_Ranking[[#This Row],[FMP ID]],RawData[FMP_ID],RawData[Operations and Maintenance Ranking])</f>
        <v>0</v>
      </c>
      <c r="BQ214">
        <f>_xlfn.XLOOKUP(FMP_Ranking[[#This Row],[FMP ID]],RawData[FMP_ID],RawData[Score 11])</f>
        <v>0</v>
      </c>
      <c r="BR214" s="250">
        <f>_xlfn.XLOOKUP(FMP_Ranking[[#This Row],[FMP ID]],RawData[FMP_ID],RawData[Administrative, Regulatory and Other Obstacle Ranking])</f>
        <v>0</v>
      </c>
      <c r="BS214" s="252">
        <f>_xlfn.XLOOKUP(FMP_Ranking[[#This Row],[FMP ID]],RawData[FMP_ID],RawData[Score 12])</f>
        <v>0</v>
      </c>
      <c r="BT214">
        <f>_xlfn.XLOOKUP(FMP_Ranking[[#This Row],[FMP ID]],RawData[FMP_ID],RawData[Environmental Benefit Ranking])</f>
        <v>0</v>
      </c>
      <c r="BU214">
        <f>_xlfn.XLOOKUP(FMP_Ranking[[#This Row],[FMP ID]],RawData[FMP_ID],RawData[Score 13])</f>
        <v>0</v>
      </c>
      <c r="BV214" s="250">
        <f>_xlfn.XLOOKUP(FMP_Ranking[[#This Row],[FMP ID]],RawData[FMP_ID],RawData[Environmental Impact Ranking])</f>
        <v>0</v>
      </c>
      <c r="BW214" s="252">
        <f>_xlfn.XLOOKUP(FMP_Ranking[[#This Row],[FMP ID]],RawData[FMP_ID],RawData[Score 14])</f>
        <v>0</v>
      </c>
      <c r="BX214">
        <f>_xlfn.XLOOKUP(FMP_Ranking[[#This Row],[FMP ID]],RawData[FMP_ID],RawData[Traffic Count for LWC Project])</f>
        <v>0</v>
      </c>
      <c r="BY214">
        <f>_xlfn.XLOOKUP(FMP_Ranking[[#This Row],[FMP ID]],RawData[FMP_ID],RawData[Mobility Ranking])</f>
        <v>0</v>
      </c>
      <c r="BZ214">
        <f>_xlfn.XLOOKUP(FMP_Ranking[[#This Row],[FMP ID]],RawData[FMP_ID],RawData[Score 15])</f>
        <v>0</v>
      </c>
      <c r="CA214" s="250"/>
      <c r="CB214"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14" s="263">
        <f>_xlfn.RANK.EQ(FMP_Ranking[[#This Row],[Weighted Score Based on Normalized Reported Factors]],FMP_Ranking[Weighted Score Based on Normalized Reported Factors],0)</f>
        <v>170</v>
      </c>
      <c r="CD214"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14"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14">
        <f>_xlfn.RANK.EQ(FMP_Ranking[[#This Row],[Project Details Weighted Score]],FMP_Ranking[Project Details Weighted Score],0)</f>
        <v>164</v>
      </c>
      <c r="CG214" s="262">
        <f>FMP_Ranking[[#This Row],[Project Details Weighted Score]]+FMP_Ranking[[#This Row],[Weighted Score Based on Normalized Reported Factors]]</f>
        <v>0</v>
      </c>
      <c r="CH214" s="245">
        <f>_xlfn.RANK.EQ(FMP_Ranking[[#This Row],[Total Score]],FMP_Ranking[Total Score],0)</f>
        <v>204</v>
      </c>
      <c r="CI214"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14" s="239"/>
      <c r="CK214" s="239"/>
      <c r="CT214"/>
    </row>
    <row r="215" spans="1:98" ht="12" customHeight="1" x14ac:dyDescent="0.25">
      <c r="B215">
        <f>_xlfn.XLOOKUP(FMP_Ranking[[#This Row],[FMP ID]],RawData[FMP_ID],RawData[RFPG_NUM])</f>
        <v>0</v>
      </c>
      <c r="C215">
        <f>_xlfn.XLOOKUP(FMP_Ranking[[#This Row],[FMP ID]],RawData[FMP_ID],RawData[FMP_NAME])</f>
        <v>0</v>
      </c>
      <c r="D215">
        <f>_xlfn.XLOOKUP(FMP_Ranking[[#This Row],[FMP ID]],RawData[FMP_ID],RawData[FMP_DESCR])</f>
        <v>0</v>
      </c>
      <c r="E215" s="247">
        <f>_xlfn.XLOOKUP(FMP_Ranking[[#This Row],[FMP ID]],RawData[FMP_ID],RawData[FMP_COST])</f>
        <v>0</v>
      </c>
      <c r="F215" s="344">
        <f>_xlfn.XLOOKUP(FMP_Ranking[[#This Row],[FMP ID]],RawData[FMP_ID],RawData[EMER_NEED])</f>
        <v>0</v>
      </c>
      <c r="G215" s="252">
        <f>IF(FMP_Ranking[[#This Row],[Emergency Need Raw]]="Yes",10,0)</f>
        <v>0</v>
      </c>
      <c r="H215" s="245">
        <f>_xlfn.XLOOKUP(FMP_Ranking[[#This Row],[FMP ID]],RawData[FMP_ID],RawData[STRUCT_100])</f>
        <v>0</v>
      </c>
      <c r="I215" s="245">
        <f>_xlfn.XLOOKUP(FMP_Ranking[[#This Row],[FMP ID]],RawData[FMP_ID],RawData[RES_STRUCT100])</f>
        <v>0</v>
      </c>
      <c r="J215">
        <f>_xlfn.XLOOKUP(FMP_Ranking[[#This Row],[FMP ID]],RawData[FMP_ID],RawData[POP100])</f>
        <v>0</v>
      </c>
      <c r="K215" s="245">
        <f>_xlfn.XLOOKUP(FMP_Ranking[[#This Row],[FMP ID]],RawData[FMP_ID],RawData[CRITFAC100])</f>
        <v>0</v>
      </c>
      <c r="L215">
        <f>_xlfn.XLOOKUP(FMP_Ranking[[#This Row],[FMP ID]],RawData[FMP_ID],RawData[LWC])</f>
        <v>0</v>
      </c>
      <c r="M215" s="245">
        <f>_xlfn.XLOOKUP(FMP_Ranking[[#This Row],[FMP ID]],RawData[FMP_ID],RawData[ROADCLS])</f>
        <v>0</v>
      </c>
      <c r="N215">
        <f>_xlfn.XLOOKUP(FMP_Ranking[[#This Row],[FMP ID]],RawData[FMP_ID],RawData[ROAD_MILES100])</f>
        <v>0</v>
      </c>
      <c r="O215" s="245">
        <f>_xlfn.XLOOKUP(FMP_Ranking[[#This Row],[FMP ID]],RawData[FMP_ID],RawData[FARMACRE100])</f>
        <v>0</v>
      </c>
      <c r="P215">
        <f>_xlfn.XLOOKUP(FMP_Ranking[[#This Row],[FMP ID]],RawData[FMP_ID],RawData[REDSTRUCT100])</f>
        <v>0</v>
      </c>
      <c r="Q215" s="245">
        <f>_xlfn.XLOOKUP(FMP_Ranking[[#This Row],[FMP ID]],RawData[FMP_ID],RawData[REMSTRC100])</f>
        <v>0</v>
      </c>
      <c r="R215" s="258">
        <f>IF(FMP_Ranking[[#This Row],[Structures 100 Raw]]=0,0,(IF(FMP_Ranking[[#This Row],[Removed Structures 100 Raw]]&gt;FMP_Ranking[[#This Row],[Structures 100 Raw]],100,FMP_Ranking[[#This Row],[Removed Structures 100 Raw]]/FMP_Ranking[[#This Row],[Structures 100 Raw]]*100)))</f>
        <v>0</v>
      </c>
      <c r="S215" s="245">
        <f>_xlfn.XLOOKUP(FMP_Ranking[[#This Row],[FMP ID]],RawData[FMP_ID],RawData[REMRESSTRC100])</f>
        <v>0</v>
      </c>
      <c r="T215" s="245">
        <f>_xlfn.XLOOKUP(FMP_Ranking[[#This Row],[FMP ID]],RawData[FMP_ID],RawData[REMPOP100])</f>
        <v>0</v>
      </c>
      <c r="U215">
        <f>_xlfn.XLOOKUP(FMP_Ranking[[#This Row],[FMP ID]],RawData[FMP_ID],RawData[REMCRITFAC100])</f>
        <v>0</v>
      </c>
      <c r="V215" s="245">
        <f>_xlfn.XLOOKUP(FMP_Ranking[[#This Row],[FMP ID]],RawData[FMP_ID],RawData[REMLWC100])</f>
        <v>0</v>
      </c>
      <c r="W215" s="245">
        <f>_xlfn.XLOOKUP(FMP_Ranking[[#This Row],[FMP ID]],RawData[FMP_ID],RawData[REMROADCLS])</f>
        <v>0</v>
      </c>
      <c r="X215">
        <f>_xlfn.XLOOKUP(FMP_Ranking[[#This Row],[FMP ID]],RawData[FMP_ID],RawData[REMRDLEN100])</f>
        <v>0</v>
      </c>
      <c r="Y215" s="245">
        <f>_xlfn.XLOOKUP(FMP_Ranking[[#This Row],[FMP ID]],RawData[FMP_ID],RawData[REMFRMACRE100])</f>
        <v>0</v>
      </c>
      <c r="Z215" s="255">
        <f>_xlfn.XLOOKUP(FMP_Ranking[[#This Row],[FMP ID]],RawData[FMP_ID],RawData[COSTSTRUCT])</f>
        <v>0</v>
      </c>
      <c r="AA215">
        <f>_xlfn.XLOOKUP(FMP_Ranking[[#This Row],[FMP ID]],RawData[FMP_ID],RawData[NATURE])</f>
        <v>0</v>
      </c>
      <c r="AB215" s="250">
        <f>_xlfn.XLOOKUP(FMP_Ranking[[#This Row],[FMP ID]],RawData[FMP_ID],RawData[BC_RATIO])</f>
        <v>0</v>
      </c>
      <c r="AC215">
        <f>IF(FMP_Ranking[[#This Row],[BCA Raw]]&gt;1,1,0)</f>
        <v>0</v>
      </c>
      <c r="AD215" s="250">
        <f>_xlfn.XLOOKUP(FMP_Ranking[[#This Row],[FMP ID]],RawData[FMP_ID],RawData[WATER_SUP])</f>
        <v>0</v>
      </c>
      <c r="AE215" s="257">
        <f>IF(FMP_Ranking[[#This Row],[Water Supply Raw]]="Yes",1,0)</f>
        <v>0</v>
      </c>
      <c r="AF215">
        <f>_xlfn.XLOOKUP(FMP_Ranking[[#This Row],[FMP ID]],RawData[FMP_ID],RawData[Average Flood Depth (100yr)])</f>
        <v>0</v>
      </c>
      <c r="AG215" s="346">
        <f>_xlfn.XLOOKUP(FMP_Ranking[[#This Row],[FMP ID]],RawData[FMP_ID],RawData[PREPROJLOS])</f>
        <v>0</v>
      </c>
      <c r="AH215">
        <f>_xlfn.XLOOKUP(FMP_Ranking[[#This Row],[FMP ID]],RawData[FMP_ID],RawData[Score 1])</f>
        <v>0</v>
      </c>
      <c r="AI215" s="250">
        <f>_xlfn.XLOOKUP(FMP_Ranking[[#This Row],[FMP ID]],RawData[FMP_ID],RawData[Community Population Served])</f>
        <v>0</v>
      </c>
      <c r="AJ215">
        <f>_xlfn.XLOOKUP(FMP_Ranking[[#This Row],[FMP ID]],RawData[FMP_ID],RawData[Flood Plain Population])</f>
        <v>0</v>
      </c>
      <c r="AK215" s="346">
        <f>_xlfn.XLOOKUP(FMP_Ranking[[#This Row],[FMP ID]],RawData[FMP_ID],RawData[Severity Ranking: Community Need (% Population)])</f>
        <v>0</v>
      </c>
      <c r="AL215" s="252">
        <f>_xlfn.XLOOKUP(FMP_Ranking[[#This Row],[FMP ID]],RawData[FMP_ID],RawData[Score 2])</f>
        <v>0</v>
      </c>
      <c r="AM215">
        <f>_xlfn.XLOOKUP(FMP_Ranking[[#This Row],[FMP ID]],RawData[FMP_ID],RawData['# of Structures Removed from 1% Annual Chance FP])</f>
        <v>0</v>
      </c>
      <c r="AN215">
        <f>_xlfn.XLOOKUP(FMP_Ranking[[#This Row],[FMP ID]],RawData[FMP_ID],RawData[Flood Risk Reduction])</f>
        <v>0</v>
      </c>
      <c r="AO215">
        <f>_xlfn.XLOOKUP(FMP_Ranking[[#This Row],[FMP ID]],RawData[FMP_ID],RawData[[Score 3 ]])</f>
        <v>0</v>
      </c>
      <c r="AP215" s="250">
        <f>_xlfn.XLOOKUP(FMP_Ranking[[#This Row],[FMP ID]],RawData[FMP_ID],RawData['# of Structures with Reduced 1% Annual Chance Flood Risk])</f>
        <v>0</v>
      </c>
      <c r="AQ215">
        <f>_xlfn.XLOOKUP(FMP_Ranking[[#This Row],[FMP ID]],RawData[FMP_ID],RawData[Pre-Project Damage $])</f>
        <v>0</v>
      </c>
      <c r="AR215">
        <f>_xlfn.XLOOKUP(FMP_Ranking[[#This Row],[FMP ID]],RawData[FMP_ID],RawData[Post-Project Damage $])</f>
        <v>0</v>
      </c>
      <c r="AS215">
        <f>_xlfn.XLOOKUP(FMP_Ranking[[#This Row],[FMP ID]],RawData[FMP_ID],RawData[Flood Damage Reduction])</f>
        <v>0</v>
      </c>
      <c r="AT215" s="252">
        <f>_xlfn.XLOOKUP(FMP_Ranking[[#This Row],[FMP ID]],RawData[FMP_ID],RawData[Score 4])</f>
        <v>0</v>
      </c>
      <c r="AU215">
        <f>_xlfn.XLOOKUP(FMP_Ranking[[#This Row],[FMP ID]],RawData[FMP_ID],RawData['# of Critical Faciliites Removed from 1% Annual Chance FP])</f>
        <v>0</v>
      </c>
      <c r="AV215">
        <f>_xlfn.XLOOKUP(FMP_Ranking[[#This Row],[FMP ID]],RawData[FMP_ID],RawData[Reduction in Critical Facilities Flood Risk])</f>
        <v>0</v>
      </c>
      <c r="AW215">
        <f>_xlfn.XLOOKUP(FMP_Ranking[[#This Row],[FMP ID]],RawData[FMP_ID],RawData[Score 5])</f>
        <v>0</v>
      </c>
      <c r="AX215" s="250">
        <f>_xlfn.XLOOKUP(FMP_Ranking[[#This Row],[FMP ID]],RawData[FMP_ID],RawData[Adjusted Injurt Risk (%)])</f>
        <v>0</v>
      </c>
      <c r="AY215">
        <f>_xlfn.XLOOKUP(FMP_Ranking[[#This Row],[FMP ID]],RawData[FMP_ID],RawData[Life and Safety Ranking (Injury/Loss of Life)2])</f>
        <v>0</v>
      </c>
      <c r="AZ215" s="252">
        <f>_xlfn.XLOOKUP(FMP_Ranking[[#This Row],[FMP ID]],RawData[FMP_ID],RawData[Score 6])</f>
        <v>0</v>
      </c>
      <c r="BA215">
        <f>_xlfn.XLOOKUP(FMP_Ranking[[#This Row],[FMP ID]],RawData[FMP_ID],RawData[Water Supply Benefit in Acre-Feet])</f>
        <v>0</v>
      </c>
      <c r="BB215">
        <f>_xlfn.XLOOKUP(FMP_Ranking[[#This Row],[FMP ID]],RawData[FMP_ID],RawData[SourceID])</f>
        <v>0</v>
      </c>
      <c r="BC215">
        <f>_xlfn.XLOOKUP(FMP_Ranking[[#This Row],[FMP ID]],RawData[FMP_ID],RawData[WMS_ID])</f>
        <v>0</v>
      </c>
      <c r="BD215">
        <f>_xlfn.XLOOKUP(FMP_Ranking[[#This Row],[FMP ID]],RawData[FMP_ID],RawData[Water Supply Yield Ranking])</f>
        <v>0</v>
      </c>
      <c r="BE215">
        <f>_xlfn.XLOOKUP(FMP_Ranking[[#This Row],[FMP ID]],RawData[FMP_ID],RawData[Score 7])</f>
        <v>0</v>
      </c>
      <c r="BF215" s="250">
        <f>_xlfn.XLOOKUP(FMP_Ranking[[#This Row],[FMP ID]],RawData[FMP_ID],RawData[SVI])</f>
        <v>0</v>
      </c>
      <c r="BG215">
        <f>_xlfn.XLOOKUP(FMP_Ranking[[#This Row],[FMP ID]],RawData[FMP_ID],RawData[Social Vulnerability Ranking])</f>
        <v>0</v>
      </c>
      <c r="BH215" s="252">
        <f>_xlfn.XLOOKUP(FMP_Ranking[[#This Row],[FMP ID]],RawData[FMP_ID],RawData[Score 8])</f>
        <v>0</v>
      </c>
      <c r="BI215">
        <f>_xlfn.XLOOKUP(FMP_Ranking[[#This Row],[FMP ID]],RawData[FMP_ID],RawData[% Nature Based Solution by Cost])</f>
        <v>0</v>
      </c>
      <c r="BJ215">
        <f>_xlfn.XLOOKUP(FMP_Ranking[[#This Row],[FMP ID]],RawData[FMP_ID],RawData[Nature-Based Solutions Ranking])</f>
        <v>0</v>
      </c>
      <c r="BK215">
        <f>_xlfn.XLOOKUP(FMP_Ranking[[#This Row],[FMP ID]],RawData[FMP_ID],RawData[Score 9])</f>
        <v>0</v>
      </c>
      <c r="BL215" s="250">
        <f>_xlfn.XLOOKUP(FMP_Ranking[[#This Row],[FMP ID]],RawData[FMP_ID],RawData[Multiple Benefits Description])</f>
        <v>0</v>
      </c>
      <c r="BM215">
        <f>_xlfn.XLOOKUP(FMP_Ranking[[#This Row],[FMP ID]],RawData[FMP_ID],RawData[Multiple Benefit Ranking])</f>
        <v>0</v>
      </c>
      <c r="BN215" s="252">
        <f>_xlfn.XLOOKUP(FMP_Ranking[[#This Row],[FMP ID]],RawData[FMP_ID],RawData[Score 10])</f>
        <v>0</v>
      </c>
      <c r="BO215">
        <f>_xlfn.XLOOKUP(FMP_Ranking[[#This Row],[FMP ID]],RawData[FMP_ID],RawData[O&amp;M Cost (Annual)])</f>
        <v>0</v>
      </c>
      <c r="BP215">
        <f>_xlfn.XLOOKUP(FMP_Ranking[[#This Row],[FMP ID]],RawData[FMP_ID],RawData[Operations and Maintenance Ranking])</f>
        <v>0</v>
      </c>
      <c r="BQ215">
        <f>_xlfn.XLOOKUP(FMP_Ranking[[#This Row],[FMP ID]],RawData[FMP_ID],RawData[Score 11])</f>
        <v>0</v>
      </c>
      <c r="BR215" s="250">
        <f>_xlfn.XLOOKUP(FMP_Ranking[[#This Row],[FMP ID]],RawData[FMP_ID],RawData[Administrative, Regulatory and Other Obstacle Ranking])</f>
        <v>0</v>
      </c>
      <c r="BS215" s="252">
        <f>_xlfn.XLOOKUP(FMP_Ranking[[#This Row],[FMP ID]],RawData[FMP_ID],RawData[Score 12])</f>
        <v>0</v>
      </c>
      <c r="BT215">
        <f>_xlfn.XLOOKUP(FMP_Ranking[[#This Row],[FMP ID]],RawData[FMP_ID],RawData[Environmental Benefit Ranking])</f>
        <v>0</v>
      </c>
      <c r="BU215">
        <f>_xlfn.XLOOKUP(FMP_Ranking[[#This Row],[FMP ID]],RawData[FMP_ID],RawData[Score 13])</f>
        <v>0</v>
      </c>
      <c r="BV215" s="250">
        <f>_xlfn.XLOOKUP(FMP_Ranking[[#This Row],[FMP ID]],RawData[FMP_ID],RawData[Environmental Impact Ranking])</f>
        <v>0</v>
      </c>
      <c r="BW215" s="252">
        <f>_xlfn.XLOOKUP(FMP_Ranking[[#This Row],[FMP ID]],RawData[FMP_ID],RawData[Score 14])</f>
        <v>0</v>
      </c>
      <c r="BX215">
        <f>_xlfn.XLOOKUP(FMP_Ranking[[#This Row],[FMP ID]],RawData[FMP_ID],RawData[Traffic Count for LWC Project])</f>
        <v>0</v>
      </c>
      <c r="BY215">
        <f>_xlfn.XLOOKUP(FMP_Ranking[[#This Row],[FMP ID]],RawData[FMP_ID],RawData[Mobility Ranking])</f>
        <v>0</v>
      </c>
      <c r="BZ215">
        <f>_xlfn.XLOOKUP(FMP_Ranking[[#This Row],[FMP ID]],RawData[FMP_ID],RawData[Score 15])</f>
        <v>0</v>
      </c>
      <c r="CA215" s="250"/>
      <c r="CB215"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15" s="263">
        <f>_xlfn.RANK.EQ(FMP_Ranking[[#This Row],[Weighted Score Based on Normalized Reported Factors]],FMP_Ranking[Weighted Score Based on Normalized Reported Factors],0)</f>
        <v>170</v>
      </c>
      <c r="CD215"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15"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15">
        <f>_xlfn.RANK.EQ(FMP_Ranking[[#This Row],[Project Details Weighted Score]],FMP_Ranking[Project Details Weighted Score],0)</f>
        <v>164</v>
      </c>
      <c r="CG215" s="262">
        <f>FMP_Ranking[[#This Row],[Project Details Weighted Score]]+FMP_Ranking[[#This Row],[Weighted Score Based on Normalized Reported Factors]]</f>
        <v>0</v>
      </c>
      <c r="CH215" s="245">
        <f>_xlfn.RANK.EQ(FMP_Ranking[[#This Row],[Total Score]],FMP_Ranking[Total Score],0)</f>
        <v>204</v>
      </c>
      <c r="CI215"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15" s="239"/>
      <c r="CK215" s="239"/>
      <c r="CT215"/>
    </row>
    <row r="216" spans="1:98" ht="12" customHeight="1" x14ac:dyDescent="0.25">
      <c r="B216">
        <f>_xlfn.XLOOKUP(FMP_Ranking[[#This Row],[FMP ID]],RawData[FMP_ID],RawData[RFPG_NUM])</f>
        <v>0</v>
      </c>
      <c r="C216">
        <f>_xlfn.XLOOKUP(FMP_Ranking[[#This Row],[FMP ID]],RawData[FMP_ID],RawData[FMP_NAME])</f>
        <v>0</v>
      </c>
      <c r="D216">
        <f>_xlfn.XLOOKUP(FMP_Ranking[[#This Row],[FMP ID]],RawData[FMP_ID],RawData[FMP_DESCR])</f>
        <v>0</v>
      </c>
      <c r="E216" s="247">
        <f>_xlfn.XLOOKUP(FMP_Ranking[[#This Row],[FMP ID]],RawData[FMP_ID],RawData[FMP_COST])</f>
        <v>0</v>
      </c>
      <c r="F216" s="344">
        <f>_xlfn.XLOOKUP(FMP_Ranking[[#This Row],[FMP ID]],RawData[FMP_ID],RawData[EMER_NEED])</f>
        <v>0</v>
      </c>
      <c r="G216" s="252">
        <f>IF(FMP_Ranking[[#This Row],[Emergency Need Raw]]="Yes",10,0)</f>
        <v>0</v>
      </c>
      <c r="H216" s="245">
        <f>_xlfn.XLOOKUP(FMP_Ranking[[#This Row],[FMP ID]],RawData[FMP_ID],RawData[STRUCT_100])</f>
        <v>0</v>
      </c>
      <c r="I216" s="245">
        <f>_xlfn.XLOOKUP(FMP_Ranking[[#This Row],[FMP ID]],RawData[FMP_ID],RawData[RES_STRUCT100])</f>
        <v>0</v>
      </c>
      <c r="J216">
        <f>_xlfn.XLOOKUP(FMP_Ranking[[#This Row],[FMP ID]],RawData[FMP_ID],RawData[POP100])</f>
        <v>0</v>
      </c>
      <c r="K216" s="245">
        <f>_xlfn.XLOOKUP(FMP_Ranking[[#This Row],[FMP ID]],RawData[FMP_ID],RawData[CRITFAC100])</f>
        <v>0</v>
      </c>
      <c r="L216">
        <f>_xlfn.XLOOKUP(FMP_Ranking[[#This Row],[FMP ID]],RawData[FMP_ID],RawData[LWC])</f>
        <v>0</v>
      </c>
      <c r="M216" s="245">
        <f>_xlfn.XLOOKUP(FMP_Ranking[[#This Row],[FMP ID]],RawData[FMP_ID],RawData[ROADCLS])</f>
        <v>0</v>
      </c>
      <c r="N216">
        <f>_xlfn.XLOOKUP(FMP_Ranking[[#This Row],[FMP ID]],RawData[FMP_ID],RawData[ROAD_MILES100])</f>
        <v>0</v>
      </c>
      <c r="O216" s="245">
        <f>_xlfn.XLOOKUP(FMP_Ranking[[#This Row],[FMP ID]],RawData[FMP_ID],RawData[FARMACRE100])</f>
        <v>0</v>
      </c>
      <c r="P216">
        <f>_xlfn.XLOOKUP(FMP_Ranking[[#This Row],[FMP ID]],RawData[FMP_ID],RawData[REDSTRUCT100])</f>
        <v>0</v>
      </c>
      <c r="Q216" s="245">
        <f>_xlfn.XLOOKUP(FMP_Ranking[[#This Row],[FMP ID]],RawData[FMP_ID],RawData[REMSTRC100])</f>
        <v>0</v>
      </c>
      <c r="R216" s="258">
        <f>IF(FMP_Ranking[[#This Row],[Structures 100 Raw]]=0,0,(IF(FMP_Ranking[[#This Row],[Removed Structures 100 Raw]]&gt;FMP_Ranking[[#This Row],[Structures 100 Raw]],100,FMP_Ranking[[#This Row],[Removed Structures 100 Raw]]/FMP_Ranking[[#This Row],[Structures 100 Raw]]*100)))</f>
        <v>0</v>
      </c>
      <c r="S216" s="245">
        <f>_xlfn.XLOOKUP(FMP_Ranking[[#This Row],[FMP ID]],RawData[FMP_ID],RawData[REMRESSTRC100])</f>
        <v>0</v>
      </c>
      <c r="T216" s="245">
        <f>_xlfn.XLOOKUP(FMP_Ranking[[#This Row],[FMP ID]],RawData[FMP_ID],RawData[REMPOP100])</f>
        <v>0</v>
      </c>
      <c r="U216">
        <f>_xlfn.XLOOKUP(FMP_Ranking[[#This Row],[FMP ID]],RawData[FMP_ID],RawData[REMCRITFAC100])</f>
        <v>0</v>
      </c>
      <c r="V216" s="245">
        <f>_xlfn.XLOOKUP(FMP_Ranking[[#This Row],[FMP ID]],RawData[FMP_ID],RawData[REMLWC100])</f>
        <v>0</v>
      </c>
      <c r="W216" s="245">
        <f>_xlfn.XLOOKUP(FMP_Ranking[[#This Row],[FMP ID]],RawData[FMP_ID],RawData[REMROADCLS])</f>
        <v>0</v>
      </c>
      <c r="X216">
        <f>_xlfn.XLOOKUP(FMP_Ranking[[#This Row],[FMP ID]],RawData[FMP_ID],RawData[REMRDLEN100])</f>
        <v>0</v>
      </c>
      <c r="Y216" s="245">
        <f>_xlfn.XLOOKUP(FMP_Ranking[[#This Row],[FMP ID]],RawData[FMP_ID],RawData[REMFRMACRE100])</f>
        <v>0</v>
      </c>
      <c r="Z216" s="255">
        <f>_xlfn.XLOOKUP(FMP_Ranking[[#This Row],[FMP ID]],RawData[FMP_ID],RawData[COSTSTRUCT])</f>
        <v>0</v>
      </c>
      <c r="AA216">
        <f>_xlfn.XLOOKUP(FMP_Ranking[[#This Row],[FMP ID]],RawData[FMP_ID],RawData[NATURE])</f>
        <v>0</v>
      </c>
      <c r="AB216" s="250">
        <f>_xlfn.XLOOKUP(FMP_Ranking[[#This Row],[FMP ID]],RawData[FMP_ID],RawData[BC_RATIO])</f>
        <v>0</v>
      </c>
      <c r="AC216">
        <f>IF(FMP_Ranking[[#This Row],[BCA Raw]]&gt;1,1,0)</f>
        <v>0</v>
      </c>
      <c r="AD216" s="250">
        <f>_xlfn.XLOOKUP(FMP_Ranking[[#This Row],[FMP ID]],RawData[FMP_ID],RawData[WATER_SUP])</f>
        <v>0</v>
      </c>
      <c r="AE216" s="257">
        <f>IF(FMP_Ranking[[#This Row],[Water Supply Raw]]="Yes",1,0)</f>
        <v>0</v>
      </c>
      <c r="AF216">
        <f>_xlfn.XLOOKUP(FMP_Ranking[[#This Row],[FMP ID]],RawData[FMP_ID],RawData[Average Flood Depth (100yr)])</f>
        <v>0</v>
      </c>
      <c r="AG216" s="346">
        <f>_xlfn.XLOOKUP(FMP_Ranking[[#This Row],[FMP ID]],RawData[FMP_ID],RawData[PREPROJLOS])</f>
        <v>0</v>
      </c>
      <c r="AH216">
        <f>_xlfn.XLOOKUP(FMP_Ranking[[#This Row],[FMP ID]],RawData[FMP_ID],RawData[Score 1])</f>
        <v>0</v>
      </c>
      <c r="AI216" s="250">
        <f>_xlfn.XLOOKUP(FMP_Ranking[[#This Row],[FMP ID]],RawData[FMP_ID],RawData[Community Population Served])</f>
        <v>0</v>
      </c>
      <c r="AJ216">
        <f>_xlfn.XLOOKUP(FMP_Ranking[[#This Row],[FMP ID]],RawData[FMP_ID],RawData[Flood Plain Population])</f>
        <v>0</v>
      </c>
      <c r="AK216" s="346">
        <f>_xlfn.XLOOKUP(FMP_Ranking[[#This Row],[FMP ID]],RawData[FMP_ID],RawData[Severity Ranking: Community Need (% Population)])</f>
        <v>0</v>
      </c>
      <c r="AL216" s="252">
        <f>_xlfn.XLOOKUP(FMP_Ranking[[#This Row],[FMP ID]],RawData[FMP_ID],RawData[Score 2])</f>
        <v>0</v>
      </c>
      <c r="AM216">
        <f>_xlfn.XLOOKUP(FMP_Ranking[[#This Row],[FMP ID]],RawData[FMP_ID],RawData['# of Structures Removed from 1% Annual Chance FP])</f>
        <v>0</v>
      </c>
      <c r="AN216">
        <f>_xlfn.XLOOKUP(FMP_Ranking[[#This Row],[FMP ID]],RawData[FMP_ID],RawData[Flood Risk Reduction])</f>
        <v>0</v>
      </c>
      <c r="AO216">
        <f>_xlfn.XLOOKUP(FMP_Ranking[[#This Row],[FMP ID]],RawData[FMP_ID],RawData[[Score 3 ]])</f>
        <v>0</v>
      </c>
      <c r="AP216" s="250">
        <f>_xlfn.XLOOKUP(FMP_Ranking[[#This Row],[FMP ID]],RawData[FMP_ID],RawData['# of Structures with Reduced 1% Annual Chance Flood Risk])</f>
        <v>0</v>
      </c>
      <c r="AQ216">
        <f>_xlfn.XLOOKUP(FMP_Ranking[[#This Row],[FMP ID]],RawData[FMP_ID],RawData[Pre-Project Damage $])</f>
        <v>0</v>
      </c>
      <c r="AR216">
        <f>_xlfn.XLOOKUP(FMP_Ranking[[#This Row],[FMP ID]],RawData[FMP_ID],RawData[Post-Project Damage $])</f>
        <v>0</v>
      </c>
      <c r="AS216">
        <f>_xlfn.XLOOKUP(FMP_Ranking[[#This Row],[FMP ID]],RawData[FMP_ID],RawData[Flood Damage Reduction])</f>
        <v>0</v>
      </c>
      <c r="AT216" s="252">
        <f>_xlfn.XLOOKUP(FMP_Ranking[[#This Row],[FMP ID]],RawData[FMP_ID],RawData[Score 4])</f>
        <v>0</v>
      </c>
      <c r="AU216">
        <f>_xlfn.XLOOKUP(FMP_Ranking[[#This Row],[FMP ID]],RawData[FMP_ID],RawData['# of Critical Faciliites Removed from 1% Annual Chance FP])</f>
        <v>0</v>
      </c>
      <c r="AV216">
        <f>_xlfn.XLOOKUP(FMP_Ranking[[#This Row],[FMP ID]],RawData[FMP_ID],RawData[Reduction in Critical Facilities Flood Risk])</f>
        <v>0</v>
      </c>
      <c r="AW216">
        <f>_xlfn.XLOOKUP(FMP_Ranking[[#This Row],[FMP ID]],RawData[FMP_ID],RawData[Score 5])</f>
        <v>0</v>
      </c>
      <c r="AX216" s="250">
        <f>_xlfn.XLOOKUP(FMP_Ranking[[#This Row],[FMP ID]],RawData[FMP_ID],RawData[Adjusted Injurt Risk (%)])</f>
        <v>0</v>
      </c>
      <c r="AY216">
        <f>_xlfn.XLOOKUP(FMP_Ranking[[#This Row],[FMP ID]],RawData[FMP_ID],RawData[Life and Safety Ranking (Injury/Loss of Life)2])</f>
        <v>0</v>
      </c>
      <c r="AZ216" s="252">
        <f>_xlfn.XLOOKUP(FMP_Ranking[[#This Row],[FMP ID]],RawData[FMP_ID],RawData[Score 6])</f>
        <v>0</v>
      </c>
      <c r="BA216">
        <f>_xlfn.XLOOKUP(FMP_Ranking[[#This Row],[FMP ID]],RawData[FMP_ID],RawData[Water Supply Benefit in Acre-Feet])</f>
        <v>0</v>
      </c>
      <c r="BB216">
        <f>_xlfn.XLOOKUP(FMP_Ranking[[#This Row],[FMP ID]],RawData[FMP_ID],RawData[SourceID])</f>
        <v>0</v>
      </c>
      <c r="BC216">
        <f>_xlfn.XLOOKUP(FMP_Ranking[[#This Row],[FMP ID]],RawData[FMP_ID],RawData[WMS_ID])</f>
        <v>0</v>
      </c>
      <c r="BD216">
        <f>_xlfn.XLOOKUP(FMP_Ranking[[#This Row],[FMP ID]],RawData[FMP_ID],RawData[Water Supply Yield Ranking])</f>
        <v>0</v>
      </c>
      <c r="BE216">
        <f>_xlfn.XLOOKUP(FMP_Ranking[[#This Row],[FMP ID]],RawData[FMP_ID],RawData[Score 7])</f>
        <v>0</v>
      </c>
      <c r="BF216" s="250">
        <f>_xlfn.XLOOKUP(FMP_Ranking[[#This Row],[FMP ID]],RawData[FMP_ID],RawData[SVI])</f>
        <v>0</v>
      </c>
      <c r="BG216">
        <f>_xlfn.XLOOKUP(FMP_Ranking[[#This Row],[FMP ID]],RawData[FMP_ID],RawData[Social Vulnerability Ranking])</f>
        <v>0</v>
      </c>
      <c r="BH216" s="252">
        <f>_xlfn.XLOOKUP(FMP_Ranking[[#This Row],[FMP ID]],RawData[FMP_ID],RawData[Score 8])</f>
        <v>0</v>
      </c>
      <c r="BI216">
        <f>_xlfn.XLOOKUP(FMP_Ranking[[#This Row],[FMP ID]],RawData[FMP_ID],RawData[% Nature Based Solution by Cost])</f>
        <v>0</v>
      </c>
      <c r="BJ216">
        <f>_xlfn.XLOOKUP(FMP_Ranking[[#This Row],[FMP ID]],RawData[FMP_ID],RawData[Nature-Based Solutions Ranking])</f>
        <v>0</v>
      </c>
      <c r="BK216">
        <f>_xlfn.XLOOKUP(FMP_Ranking[[#This Row],[FMP ID]],RawData[FMP_ID],RawData[Score 9])</f>
        <v>0</v>
      </c>
      <c r="BL216" s="250">
        <f>_xlfn.XLOOKUP(FMP_Ranking[[#This Row],[FMP ID]],RawData[FMP_ID],RawData[Multiple Benefits Description])</f>
        <v>0</v>
      </c>
      <c r="BM216">
        <f>_xlfn.XLOOKUP(FMP_Ranking[[#This Row],[FMP ID]],RawData[FMP_ID],RawData[Multiple Benefit Ranking])</f>
        <v>0</v>
      </c>
      <c r="BN216" s="252">
        <f>_xlfn.XLOOKUP(FMP_Ranking[[#This Row],[FMP ID]],RawData[FMP_ID],RawData[Score 10])</f>
        <v>0</v>
      </c>
      <c r="BO216">
        <f>_xlfn.XLOOKUP(FMP_Ranking[[#This Row],[FMP ID]],RawData[FMP_ID],RawData[O&amp;M Cost (Annual)])</f>
        <v>0</v>
      </c>
      <c r="BP216">
        <f>_xlfn.XLOOKUP(FMP_Ranking[[#This Row],[FMP ID]],RawData[FMP_ID],RawData[Operations and Maintenance Ranking])</f>
        <v>0</v>
      </c>
      <c r="BQ216">
        <f>_xlfn.XLOOKUP(FMP_Ranking[[#This Row],[FMP ID]],RawData[FMP_ID],RawData[Score 11])</f>
        <v>0</v>
      </c>
      <c r="BR216" s="250">
        <f>_xlfn.XLOOKUP(FMP_Ranking[[#This Row],[FMP ID]],RawData[FMP_ID],RawData[Administrative, Regulatory and Other Obstacle Ranking])</f>
        <v>0</v>
      </c>
      <c r="BS216" s="252">
        <f>_xlfn.XLOOKUP(FMP_Ranking[[#This Row],[FMP ID]],RawData[FMP_ID],RawData[Score 12])</f>
        <v>0</v>
      </c>
      <c r="BT216">
        <f>_xlfn.XLOOKUP(FMP_Ranking[[#This Row],[FMP ID]],RawData[FMP_ID],RawData[Environmental Benefit Ranking])</f>
        <v>0</v>
      </c>
      <c r="BU216">
        <f>_xlfn.XLOOKUP(FMP_Ranking[[#This Row],[FMP ID]],RawData[FMP_ID],RawData[Score 13])</f>
        <v>0</v>
      </c>
      <c r="BV216" s="250">
        <f>_xlfn.XLOOKUP(FMP_Ranking[[#This Row],[FMP ID]],RawData[FMP_ID],RawData[Environmental Impact Ranking])</f>
        <v>0</v>
      </c>
      <c r="BW216" s="252">
        <f>_xlfn.XLOOKUP(FMP_Ranking[[#This Row],[FMP ID]],RawData[FMP_ID],RawData[Score 14])</f>
        <v>0</v>
      </c>
      <c r="BX216">
        <f>_xlfn.XLOOKUP(FMP_Ranking[[#This Row],[FMP ID]],RawData[FMP_ID],RawData[Traffic Count for LWC Project])</f>
        <v>0</v>
      </c>
      <c r="BY216">
        <f>_xlfn.XLOOKUP(FMP_Ranking[[#This Row],[FMP ID]],RawData[FMP_ID],RawData[Mobility Ranking])</f>
        <v>0</v>
      </c>
      <c r="BZ216">
        <f>_xlfn.XLOOKUP(FMP_Ranking[[#This Row],[FMP ID]],RawData[FMP_ID],RawData[Score 15])</f>
        <v>0</v>
      </c>
      <c r="CA216" s="250"/>
      <c r="CB216"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16" s="263">
        <f>_xlfn.RANK.EQ(FMP_Ranking[[#This Row],[Weighted Score Based on Normalized Reported Factors]],FMP_Ranking[Weighted Score Based on Normalized Reported Factors],0)</f>
        <v>170</v>
      </c>
      <c r="CD216"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16"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16">
        <f>_xlfn.RANK.EQ(FMP_Ranking[[#This Row],[Project Details Weighted Score]],FMP_Ranking[Project Details Weighted Score],0)</f>
        <v>164</v>
      </c>
      <c r="CG216" s="262">
        <f>FMP_Ranking[[#This Row],[Project Details Weighted Score]]+FMP_Ranking[[#This Row],[Weighted Score Based on Normalized Reported Factors]]</f>
        <v>0</v>
      </c>
      <c r="CH216" s="245">
        <f>_xlfn.RANK.EQ(FMP_Ranking[[#This Row],[Total Score]],FMP_Ranking[Total Score],0)</f>
        <v>204</v>
      </c>
      <c r="CI216"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16" s="239"/>
      <c r="CK216" s="239"/>
      <c r="CT216"/>
    </row>
    <row r="217" spans="1:98" ht="12" customHeight="1" x14ac:dyDescent="0.25">
      <c r="B217">
        <f>_xlfn.XLOOKUP(FMP_Ranking[[#This Row],[FMP ID]],RawData[FMP_ID],RawData[RFPG_NUM])</f>
        <v>0</v>
      </c>
      <c r="C217">
        <f>_xlfn.XLOOKUP(FMP_Ranking[[#This Row],[FMP ID]],RawData[FMP_ID],RawData[FMP_NAME])</f>
        <v>0</v>
      </c>
      <c r="D217">
        <f>_xlfn.XLOOKUP(FMP_Ranking[[#This Row],[FMP ID]],RawData[FMP_ID],RawData[FMP_DESCR])</f>
        <v>0</v>
      </c>
      <c r="E217" s="247">
        <f>_xlfn.XLOOKUP(FMP_Ranking[[#This Row],[FMP ID]],RawData[FMP_ID],RawData[FMP_COST])</f>
        <v>0</v>
      </c>
      <c r="F217" s="344">
        <f>_xlfn.XLOOKUP(FMP_Ranking[[#This Row],[FMP ID]],RawData[FMP_ID],RawData[EMER_NEED])</f>
        <v>0</v>
      </c>
      <c r="G217" s="252">
        <f>IF(FMP_Ranking[[#This Row],[Emergency Need Raw]]="Yes",10,0)</f>
        <v>0</v>
      </c>
      <c r="H217" s="245">
        <f>_xlfn.XLOOKUP(FMP_Ranking[[#This Row],[FMP ID]],RawData[FMP_ID],RawData[STRUCT_100])</f>
        <v>0</v>
      </c>
      <c r="I217" s="245">
        <f>_xlfn.XLOOKUP(FMP_Ranking[[#This Row],[FMP ID]],RawData[FMP_ID],RawData[RES_STRUCT100])</f>
        <v>0</v>
      </c>
      <c r="J217">
        <f>_xlfn.XLOOKUP(FMP_Ranking[[#This Row],[FMP ID]],RawData[FMP_ID],RawData[POP100])</f>
        <v>0</v>
      </c>
      <c r="K217" s="245">
        <f>_xlfn.XLOOKUP(FMP_Ranking[[#This Row],[FMP ID]],RawData[FMP_ID],RawData[CRITFAC100])</f>
        <v>0</v>
      </c>
      <c r="L217">
        <f>_xlfn.XLOOKUP(FMP_Ranking[[#This Row],[FMP ID]],RawData[FMP_ID],RawData[LWC])</f>
        <v>0</v>
      </c>
      <c r="M217" s="245">
        <f>_xlfn.XLOOKUP(FMP_Ranking[[#This Row],[FMP ID]],RawData[FMP_ID],RawData[ROADCLS])</f>
        <v>0</v>
      </c>
      <c r="N217">
        <f>_xlfn.XLOOKUP(FMP_Ranking[[#This Row],[FMP ID]],RawData[FMP_ID],RawData[ROAD_MILES100])</f>
        <v>0</v>
      </c>
      <c r="O217" s="245">
        <f>_xlfn.XLOOKUP(FMP_Ranking[[#This Row],[FMP ID]],RawData[FMP_ID],RawData[FARMACRE100])</f>
        <v>0</v>
      </c>
      <c r="P217">
        <f>_xlfn.XLOOKUP(FMP_Ranking[[#This Row],[FMP ID]],RawData[FMP_ID],RawData[REDSTRUCT100])</f>
        <v>0</v>
      </c>
      <c r="Q217" s="245">
        <f>_xlfn.XLOOKUP(FMP_Ranking[[#This Row],[FMP ID]],RawData[FMP_ID],RawData[REMSTRC100])</f>
        <v>0</v>
      </c>
      <c r="R217" s="258">
        <f>IF(FMP_Ranking[[#This Row],[Structures 100 Raw]]=0,0,(IF(FMP_Ranking[[#This Row],[Removed Structures 100 Raw]]&gt;FMP_Ranking[[#This Row],[Structures 100 Raw]],100,FMP_Ranking[[#This Row],[Removed Structures 100 Raw]]/FMP_Ranking[[#This Row],[Structures 100 Raw]]*100)))</f>
        <v>0</v>
      </c>
      <c r="S217" s="245">
        <f>_xlfn.XLOOKUP(FMP_Ranking[[#This Row],[FMP ID]],RawData[FMP_ID],RawData[REMRESSTRC100])</f>
        <v>0</v>
      </c>
      <c r="T217" s="245">
        <f>_xlfn.XLOOKUP(FMP_Ranking[[#This Row],[FMP ID]],RawData[FMP_ID],RawData[REMPOP100])</f>
        <v>0</v>
      </c>
      <c r="U217">
        <f>_xlfn.XLOOKUP(FMP_Ranking[[#This Row],[FMP ID]],RawData[FMP_ID],RawData[REMCRITFAC100])</f>
        <v>0</v>
      </c>
      <c r="V217" s="245">
        <f>_xlfn.XLOOKUP(FMP_Ranking[[#This Row],[FMP ID]],RawData[FMP_ID],RawData[REMLWC100])</f>
        <v>0</v>
      </c>
      <c r="W217" s="245">
        <f>_xlfn.XLOOKUP(FMP_Ranking[[#This Row],[FMP ID]],RawData[FMP_ID],RawData[REMROADCLS])</f>
        <v>0</v>
      </c>
      <c r="X217">
        <f>_xlfn.XLOOKUP(FMP_Ranking[[#This Row],[FMP ID]],RawData[FMP_ID],RawData[REMRDLEN100])</f>
        <v>0</v>
      </c>
      <c r="Y217" s="245">
        <f>_xlfn.XLOOKUP(FMP_Ranking[[#This Row],[FMP ID]],RawData[FMP_ID],RawData[REMFRMACRE100])</f>
        <v>0</v>
      </c>
      <c r="Z217" s="255">
        <f>_xlfn.XLOOKUP(FMP_Ranking[[#This Row],[FMP ID]],RawData[FMP_ID],RawData[COSTSTRUCT])</f>
        <v>0</v>
      </c>
      <c r="AA217">
        <f>_xlfn.XLOOKUP(FMP_Ranking[[#This Row],[FMP ID]],RawData[FMP_ID],RawData[NATURE])</f>
        <v>0</v>
      </c>
      <c r="AB217" s="250">
        <f>_xlfn.XLOOKUP(FMP_Ranking[[#This Row],[FMP ID]],RawData[FMP_ID],RawData[BC_RATIO])</f>
        <v>0</v>
      </c>
      <c r="AC217">
        <f>IF(FMP_Ranking[[#This Row],[BCA Raw]]&gt;1,1,0)</f>
        <v>0</v>
      </c>
      <c r="AD217" s="250">
        <f>_xlfn.XLOOKUP(FMP_Ranking[[#This Row],[FMP ID]],RawData[FMP_ID],RawData[WATER_SUP])</f>
        <v>0</v>
      </c>
      <c r="AE217" s="257">
        <f>IF(FMP_Ranking[[#This Row],[Water Supply Raw]]="Yes",1,0)</f>
        <v>0</v>
      </c>
      <c r="AF217">
        <f>_xlfn.XLOOKUP(FMP_Ranking[[#This Row],[FMP ID]],RawData[FMP_ID],RawData[Average Flood Depth (100yr)])</f>
        <v>0</v>
      </c>
      <c r="AG217" s="346">
        <f>_xlfn.XLOOKUP(FMP_Ranking[[#This Row],[FMP ID]],RawData[FMP_ID],RawData[PREPROJLOS])</f>
        <v>0</v>
      </c>
      <c r="AH217">
        <f>_xlfn.XLOOKUP(FMP_Ranking[[#This Row],[FMP ID]],RawData[FMP_ID],RawData[Score 1])</f>
        <v>0</v>
      </c>
      <c r="AI217" s="250">
        <f>_xlfn.XLOOKUP(FMP_Ranking[[#This Row],[FMP ID]],RawData[FMP_ID],RawData[Community Population Served])</f>
        <v>0</v>
      </c>
      <c r="AJ217">
        <f>_xlfn.XLOOKUP(FMP_Ranking[[#This Row],[FMP ID]],RawData[FMP_ID],RawData[Flood Plain Population])</f>
        <v>0</v>
      </c>
      <c r="AK217" s="346">
        <f>_xlfn.XLOOKUP(FMP_Ranking[[#This Row],[FMP ID]],RawData[FMP_ID],RawData[Severity Ranking: Community Need (% Population)])</f>
        <v>0</v>
      </c>
      <c r="AL217" s="252">
        <f>_xlfn.XLOOKUP(FMP_Ranking[[#This Row],[FMP ID]],RawData[FMP_ID],RawData[Score 2])</f>
        <v>0</v>
      </c>
      <c r="AM217">
        <f>_xlfn.XLOOKUP(FMP_Ranking[[#This Row],[FMP ID]],RawData[FMP_ID],RawData['# of Structures Removed from 1% Annual Chance FP])</f>
        <v>0</v>
      </c>
      <c r="AN217">
        <f>_xlfn.XLOOKUP(FMP_Ranking[[#This Row],[FMP ID]],RawData[FMP_ID],RawData[Flood Risk Reduction])</f>
        <v>0</v>
      </c>
      <c r="AO217">
        <f>_xlfn.XLOOKUP(FMP_Ranking[[#This Row],[FMP ID]],RawData[FMP_ID],RawData[[Score 3 ]])</f>
        <v>0</v>
      </c>
      <c r="AP217" s="250">
        <f>_xlfn.XLOOKUP(FMP_Ranking[[#This Row],[FMP ID]],RawData[FMP_ID],RawData['# of Structures with Reduced 1% Annual Chance Flood Risk])</f>
        <v>0</v>
      </c>
      <c r="AQ217">
        <f>_xlfn.XLOOKUP(FMP_Ranking[[#This Row],[FMP ID]],RawData[FMP_ID],RawData[Pre-Project Damage $])</f>
        <v>0</v>
      </c>
      <c r="AR217">
        <f>_xlfn.XLOOKUP(FMP_Ranking[[#This Row],[FMP ID]],RawData[FMP_ID],RawData[Post-Project Damage $])</f>
        <v>0</v>
      </c>
      <c r="AS217">
        <f>_xlfn.XLOOKUP(FMP_Ranking[[#This Row],[FMP ID]],RawData[FMP_ID],RawData[Flood Damage Reduction])</f>
        <v>0</v>
      </c>
      <c r="AT217" s="252">
        <f>_xlfn.XLOOKUP(FMP_Ranking[[#This Row],[FMP ID]],RawData[FMP_ID],RawData[Score 4])</f>
        <v>0</v>
      </c>
      <c r="AU217">
        <f>_xlfn.XLOOKUP(FMP_Ranking[[#This Row],[FMP ID]],RawData[FMP_ID],RawData['# of Critical Faciliites Removed from 1% Annual Chance FP])</f>
        <v>0</v>
      </c>
      <c r="AV217">
        <f>_xlfn.XLOOKUP(FMP_Ranking[[#This Row],[FMP ID]],RawData[FMP_ID],RawData[Reduction in Critical Facilities Flood Risk])</f>
        <v>0</v>
      </c>
      <c r="AW217">
        <f>_xlfn.XLOOKUP(FMP_Ranking[[#This Row],[FMP ID]],RawData[FMP_ID],RawData[Score 5])</f>
        <v>0</v>
      </c>
      <c r="AX217" s="250">
        <f>_xlfn.XLOOKUP(FMP_Ranking[[#This Row],[FMP ID]],RawData[FMP_ID],RawData[Adjusted Injurt Risk (%)])</f>
        <v>0</v>
      </c>
      <c r="AY217">
        <f>_xlfn.XLOOKUP(FMP_Ranking[[#This Row],[FMP ID]],RawData[FMP_ID],RawData[Life and Safety Ranking (Injury/Loss of Life)2])</f>
        <v>0</v>
      </c>
      <c r="AZ217" s="252">
        <f>_xlfn.XLOOKUP(FMP_Ranking[[#This Row],[FMP ID]],RawData[FMP_ID],RawData[Score 6])</f>
        <v>0</v>
      </c>
      <c r="BA217">
        <f>_xlfn.XLOOKUP(FMP_Ranking[[#This Row],[FMP ID]],RawData[FMP_ID],RawData[Water Supply Benefit in Acre-Feet])</f>
        <v>0</v>
      </c>
      <c r="BB217">
        <f>_xlfn.XLOOKUP(FMP_Ranking[[#This Row],[FMP ID]],RawData[FMP_ID],RawData[SourceID])</f>
        <v>0</v>
      </c>
      <c r="BC217">
        <f>_xlfn.XLOOKUP(FMP_Ranking[[#This Row],[FMP ID]],RawData[FMP_ID],RawData[WMS_ID])</f>
        <v>0</v>
      </c>
      <c r="BD217">
        <f>_xlfn.XLOOKUP(FMP_Ranking[[#This Row],[FMP ID]],RawData[FMP_ID],RawData[Water Supply Yield Ranking])</f>
        <v>0</v>
      </c>
      <c r="BE217">
        <f>_xlfn.XLOOKUP(FMP_Ranking[[#This Row],[FMP ID]],RawData[FMP_ID],RawData[Score 7])</f>
        <v>0</v>
      </c>
      <c r="BF217" s="250">
        <f>_xlfn.XLOOKUP(FMP_Ranking[[#This Row],[FMP ID]],RawData[FMP_ID],RawData[SVI])</f>
        <v>0</v>
      </c>
      <c r="BG217">
        <f>_xlfn.XLOOKUP(FMP_Ranking[[#This Row],[FMP ID]],RawData[FMP_ID],RawData[Social Vulnerability Ranking])</f>
        <v>0</v>
      </c>
      <c r="BH217" s="252">
        <f>_xlfn.XLOOKUP(FMP_Ranking[[#This Row],[FMP ID]],RawData[FMP_ID],RawData[Score 8])</f>
        <v>0</v>
      </c>
      <c r="BI217">
        <f>_xlfn.XLOOKUP(FMP_Ranking[[#This Row],[FMP ID]],RawData[FMP_ID],RawData[% Nature Based Solution by Cost])</f>
        <v>0</v>
      </c>
      <c r="BJ217">
        <f>_xlfn.XLOOKUP(FMP_Ranking[[#This Row],[FMP ID]],RawData[FMP_ID],RawData[Nature-Based Solutions Ranking])</f>
        <v>0</v>
      </c>
      <c r="BK217">
        <f>_xlfn.XLOOKUP(FMP_Ranking[[#This Row],[FMP ID]],RawData[FMP_ID],RawData[Score 9])</f>
        <v>0</v>
      </c>
      <c r="BL217" s="250">
        <f>_xlfn.XLOOKUP(FMP_Ranking[[#This Row],[FMP ID]],RawData[FMP_ID],RawData[Multiple Benefits Description])</f>
        <v>0</v>
      </c>
      <c r="BM217">
        <f>_xlfn.XLOOKUP(FMP_Ranking[[#This Row],[FMP ID]],RawData[FMP_ID],RawData[Multiple Benefit Ranking])</f>
        <v>0</v>
      </c>
      <c r="BN217" s="252">
        <f>_xlfn.XLOOKUP(FMP_Ranking[[#This Row],[FMP ID]],RawData[FMP_ID],RawData[Score 10])</f>
        <v>0</v>
      </c>
      <c r="BO217">
        <f>_xlfn.XLOOKUP(FMP_Ranking[[#This Row],[FMP ID]],RawData[FMP_ID],RawData[O&amp;M Cost (Annual)])</f>
        <v>0</v>
      </c>
      <c r="BP217">
        <f>_xlfn.XLOOKUP(FMP_Ranking[[#This Row],[FMP ID]],RawData[FMP_ID],RawData[Operations and Maintenance Ranking])</f>
        <v>0</v>
      </c>
      <c r="BQ217">
        <f>_xlfn.XLOOKUP(FMP_Ranking[[#This Row],[FMP ID]],RawData[FMP_ID],RawData[Score 11])</f>
        <v>0</v>
      </c>
      <c r="BR217" s="250">
        <f>_xlfn.XLOOKUP(FMP_Ranking[[#This Row],[FMP ID]],RawData[FMP_ID],RawData[Administrative, Regulatory and Other Obstacle Ranking])</f>
        <v>0</v>
      </c>
      <c r="BS217" s="252">
        <f>_xlfn.XLOOKUP(FMP_Ranking[[#This Row],[FMP ID]],RawData[FMP_ID],RawData[Score 12])</f>
        <v>0</v>
      </c>
      <c r="BT217">
        <f>_xlfn.XLOOKUP(FMP_Ranking[[#This Row],[FMP ID]],RawData[FMP_ID],RawData[Environmental Benefit Ranking])</f>
        <v>0</v>
      </c>
      <c r="BU217">
        <f>_xlfn.XLOOKUP(FMP_Ranking[[#This Row],[FMP ID]],RawData[FMP_ID],RawData[Score 13])</f>
        <v>0</v>
      </c>
      <c r="BV217" s="250">
        <f>_xlfn.XLOOKUP(FMP_Ranking[[#This Row],[FMP ID]],RawData[FMP_ID],RawData[Environmental Impact Ranking])</f>
        <v>0</v>
      </c>
      <c r="BW217" s="252">
        <f>_xlfn.XLOOKUP(FMP_Ranking[[#This Row],[FMP ID]],RawData[FMP_ID],RawData[Score 14])</f>
        <v>0</v>
      </c>
      <c r="BX217">
        <f>_xlfn.XLOOKUP(FMP_Ranking[[#This Row],[FMP ID]],RawData[FMP_ID],RawData[Traffic Count for LWC Project])</f>
        <v>0</v>
      </c>
      <c r="BY217">
        <f>_xlfn.XLOOKUP(FMP_Ranking[[#This Row],[FMP ID]],RawData[FMP_ID],RawData[Mobility Ranking])</f>
        <v>0</v>
      </c>
      <c r="BZ217">
        <f>_xlfn.XLOOKUP(FMP_Ranking[[#This Row],[FMP ID]],RawData[FMP_ID],RawData[Score 15])</f>
        <v>0</v>
      </c>
      <c r="CA217" s="250"/>
      <c r="CB217"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17" s="263">
        <f>_xlfn.RANK.EQ(FMP_Ranking[[#This Row],[Weighted Score Based on Normalized Reported Factors]],FMP_Ranking[Weighted Score Based on Normalized Reported Factors],0)</f>
        <v>170</v>
      </c>
      <c r="CD21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17"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17">
        <f>_xlfn.RANK.EQ(FMP_Ranking[[#This Row],[Project Details Weighted Score]],FMP_Ranking[Project Details Weighted Score],0)</f>
        <v>164</v>
      </c>
      <c r="CG217" s="262">
        <f>FMP_Ranking[[#This Row],[Project Details Weighted Score]]+FMP_Ranking[[#This Row],[Weighted Score Based on Normalized Reported Factors]]</f>
        <v>0</v>
      </c>
      <c r="CH217" s="245">
        <f>_xlfn.RANK.EQ(FMP_Ranking[[#This Row],[Total Score]],FMP_Ranking[Total Score],0)</f>
        <v>204</v>
      </c>
      <c r="CI21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17" s="239"/>
      <c r="CK217" s="239"/>
      <c r="CT217"/>
    </row>
    <row r="218" spans="1:98" ht="12" customHeight="1" x14ac:dyDescent="0.25">
      <c r="B218">
        <f>_xlfn.XLOOKUP(FMP_Ranking[[#This Row],[FMP ID]],RawData[FMP_ID],RawData[RFPG_NUM])</f>
        <v>0</v>
      </c>
      <c r="C218">
        <f>_xlfn.XLOOKUP(FMP_Ranking[[#This Row],[FMP ID]],RawData[FMP_ID],RawData[FMP_NAME])</f>
        <v>0</v>
      </c>
      <c r="D218">
        <f>_xlfn.XLOOKUP(FMP_Ranking[[#This Row],[FMP ID]],RawData[FMP_ID],RawData[FMP_DESCR])</f>
        <v>0</v>
      </c>
      <c r="E218" s="247">
        <f>_xlfn.XLOOKUP(FMP_Ranking[[#This Row],[FMP ID]],RawData[FMP_ID],RawData[FMP_COST])</f>
        <v>0</v>
      </c>
      <c r="F218" s="344">
        <f>_xlfn.XLOOKUP(FMP_Ranking[[#This Row],[FMP ID]],RawData[FMP_ID],RawData[EMER_NEED])</f>
        <v>0</v>
      </c>
      <c r="G218" s="252">
        <f>IF(FMP_Ranking[[#This Row],[Emergency Need Raw]]="Yes",10,0)</f>
        <v>0</v>
      </c>
      <c r="H218" s="245">
        <f>_xlfn.XLOOKUP(FMP_Ranking[[#This Row],[FMP ID]],RawData[FMP_ID],RawData[STRUCT_100])</f>
        <v>0</v>
      </c>
      <c r="I218" s="245">
        <f>_xlfn.XLOOKUP(FMP_Ranking[[#This Row],[FMP ID]],RawData[FMP_ID],RawData[RES_STRUCT100])</f>
        <v>0</v>
      </c>
      <c r="J218">
        <f>_xlfn.XLOOKUP(FMP_Ranking[[#This Row],[FMP ID]],RawData[FMP_ID],RawData[POP100])</f>
        <v>0</v>
      </c>
      <c r="K218" s="245">
        <f>_xlfn.XLOOKUP(FMP_Ranking[[#This Row],[FMP ID]],RawData[FMP_ID],RawData[CRITFAC100])</f>
        <v>0</v>
      </c>
      <c r="L218">
        <f>_xlfn.XLOOKUP(FMP_Ranking[[#This Row],[FMP ID]],RawData[FMP_ID],RawData[LWC])</f>
        <v>0</v>
      </c>
      <c r="M218" s="245">
        <f>_xlfn.XLOOKUP(FMP_Ranking[[#This Row],[FMP ID]],RawData[FMP_ID],RawData[ROADCLS])</f>
        <v>0</v>
      </c>
      <c r="N218">
        <f>_xlfn.XLOOKUP(FMP_Ranking[[#This Row],[FMP ID]],RawData[FMP_ID],RawData[ROAD_MILES100])</f>
        <v>0</v>
      </c>
      <c r="O218" s="245">
        <f>_xlfn.XLOOKUP(FMP_Ranking[[#This Row],[FMP ID]],RawData[FMP_ID],RawData[FARMACRE100])</f>
        <v>0</v>
      </c>
      <c r="P218">
        <f>_xlfn.XLOOKUP(FMP_Ranking[[#This Row],[FMP ID]],RawData[FMP_ID],RawData[REDSTRUCT100])</f>
        <v>0</v>
      </c>
      <c r="Q218" s="245">
        <f>_xlfn.XLOOKUP(FMP_Ranking[[#This Row],[FMP ID]],RawData[FMP_ID],RawData[REMSTRC100])</f>
        <v>0</v>
      </c>
      <c r="R218" s="258">
        <f>IF(FMP_Ranking[[#This Row],[Structures 100 Raw]]=0,0,(IF(FMP_Ranking[[#This Row],[Removed Structures 100 Raw]]&gt;FMP_Ranking[[#This Row],[Structures 100 Raw]],100,FMP_Ranking[[#This Row],[Removed Structures 100 Raw]]/FMP_Ranking[[#This Row],[Structures 100 Raw]]*100)))</f>
        <v>0</v>
      </c>
      <c r="S218" s="245">
        <f>_xlfn.XLOOKUP(FMP_Ranking[[#This Row],[FMP ID]],RawData[FMP_ID],RawData[REMRESSTRC100])</f>
        <v>0</v>
      </c>
      <c r="T218" s="245">
        <f>_xlfn.XLOOKUP(FMP_Ranking[[#This Row],[FMP ID]],RawData[FMP_ID],RawData[REMPOP100])</f>
        <v>0</v>
      </c>
      <c r="U218">
        <f>_xlfn.XLOOKUP(FMP_Ranking[[#This Row],[FMP ID]],RawData[FMP_ID],RawData[REMCRITFAC100])</f>
        <v>0</v>
      </c>
      <c r="V218" s="245">
        <f>_xlfn.XLOOKUP(FMP_Ranking[[#This Row],[FMP ID]],RawData[FMP_ID],RawData[REMLWC100])</f>
        <v>0</v>
      </c>
      <c r="W218" s="245">
        <f>_xlfn.XLOOKUP(FMP_Ranking[[#This Row],[FMP ID]],RawData[FMP_ID],RawData[REMROADCLS])</f>
        <v>0</v>
      </c>
      <c r="X218">
        <f>_xlfn.XLOOKUP(FMP_Ranking[[#This Row],[FMP ID]],RawData[FMP_ID],RawData[REMRDLEN100])</f>
        <v>0</v>
      </c>
      <c r="Y218" s="245">
        <f>_xlfn.XLOOKUP(FMP_Ranking[[#This Row],[FMP ID]],RawData[FMP_ID],RawData[REMFRMACRE100])</f>
        <v>0</v>
      </c>
      <c r="Z218" s="255">
        <f>_xlfn.XLOOKUP(FMP_Ranking[[#This Row],[FMP ID]],RawData[FMP_ID],RawData[COSTSTRUCT])</f>
        <v>0</v>
      </c>
      <c r="AA218">
        <f>_xlfn.XLOOKUP(FMP_Ranking[[#This Row],[FMP ID]],RawData[FMP_ID],RawData[NATURE])</f>
        <v>0</v>
      </c>
      <c r="AB218" s="250">
        <f>_xlfn.XLOOKUP(FMP_Ranking[[#This Row],[FMP ID]],RawData[FMP_ID],RawData[BC_RATIO])</f>
        <v>0</v>
      </c>
      <c r="AC218">
        <f>IF(FMP_Ranking[[#This Row],[BCA Raw]]&gt;1,1,0)</f>
        <v>0</v>
      </c>
      <c r="AD218" s="250">
        <f>_xlfn.XLOOKUP(FMP_Ranking[[#This Row],[FMP ID]],RawData[FMP_ID],RawData[WATER_SUP])</f>
        <v>0</v>
      </c>
      <c r="AE218" s="257">
        <f>IF(FMP_Ranking[[#This Row],[Water Supply Raw]]="Yes",1,0)</f>
        <v>0</v>
      </c>
      <c r="AF218">
        <f>_xlfn.XLOOKUP(FMP_Ranking[[#This Row],[FMP ID]],RawData[FMP_ID],RawData[Average Flood Depth (100yr)])</f>
        <v>0</v>
      </c>
      <c r="AG218" s="346">
        <f>_xlfn.XLOOKUP(FMP_Ranking[[#This Row],[FMP ID]],RawData[FMP_ID],RawData[PREPROJLOS])</f>
        <v>0</v>
      </c>
      <c r="AH218">
        <f>_xlfn.XLOOKUP(FMP_Ranking[[#This Row],[FMP ID]],RawData[FMP_ID],RawData[Score 1])</f>
        <v>0</v>
      </c>
      <c r="AI218" s="250">
        <f>_xlfn.XLOOKUP(FMP_Ranking[[#This Row],[FMP ID]],RawData[FMP_ID],RawData[Community Population Served])</f>
        <v>0</v>
      </c>
      <c r="AJ218">
        <f>_xlfn.XLOOKUP(FMP_Ranking[[#This Row],[FMP ID]],RawData[FMP_ID],RawData[Flood Plain Population])</f>
        <v>0</v>
      </c>
      <c r="AK218" s="346">
        <f>_xlfn.XLOOKUP(FMP_Ranking[[#This Row],[FMP ID]],RawData[FMP_ID],RawData[Severity Ranking: Community Need (% Population)])</f>
        <v>0</v>
      </c>
      <c r="AL218" s="252">
        <f>_xlfn.XLOOKUP(FMP_Ranking[[#This Row],[FMP ID]],RawData[FMP_ID],RawData[Score 2])</f>
        <v>0</v>
      </c>
      <c r="AM218">
        <f>_xlfn.XLOOKUP(FMP_Ranking[[#This Row],[FMP ID]],RawData[FMP_ID],RawData['# of Structures Removed from 1% Annual Chance FP])</f>
        <v>0</v>
      </c>
      <c r="AN218">
        <f>_xlfn.XLOOKUP(FMP_Ranking[[#This Row],[FMP ID]],RawData[FMP_ID],RawData[Flood Risk Reduction])</f>
        <v>0</v>
      </c>
      <c r="AO218">
        <f>_xlfn.XLOOKUP(FMP_Ranking[[#This Row],[FMP ID]],RawData[FMP_ID],RawData[[Score 3 ]])</f>
        <v>0</v>
      </c>
      <c r="AP218" s="250">
        <f>_xlfn.XLOOKUP(FMP_Ranking[[#This Row],[FMP ID]],RawData[FMP_ID],RawData['# of Structures with Reduced 1% Annual Chance Flood Risk])</f>
        <v>0</v>
      </c>
      <c r="AQ218">
        <f>_xlfn.XLOOKUP(FMP_Ranking[[#This Row],[FMP ID]],RawData[FMP_ID],RawData[Pre-Project Damage $])</f>
        <v>0</v>
      </c>
      <c r="AR218">
        <f>_xlfn.XLOOKUP(FMP_Ranking[[#This Row],[FMP ID]],RawData[FMP_ID],RawData[Post-Project Damage $])</f>
        <v>0</v>
      </c>
      <c r="AS218">
        <f>_xlfn.XLOOKUP(FMP_Ranking[[#This Row],[FMP ID]],RawData[FMP_ID],RawData[Flood Damage Reduction])</f>
        <v>0</v>
      </c>
      <c r="AT218" s="252">
        <f>_xlfn.XLOOKUP(FMP_Ranking[[#This Row],[FMP ID]],RawData[FMP_ID],RawData[Score 4])</f>
        <v>0</v>
      </c>
      <c r="AU218">
        <f>_xlfn.XLOOKUP(FMP_Ranking[[#This Row],[FMP ID]],RawData[FMP_ID],RawData['# of Critical Faciliites Removed from 1% Annual Chance FP])</f>
        <v>0</v>
      </c>
      <c r="AV218">
        <f>_xlfn.XLOOKUP(FMP_Ranking[[#This Row],[FMP ID]],RawData[FMP_ID],RawData[Reduction in Critical Facilities Flood Risk])</f>
        <v>0</v>
      </c>
      <c r="AW218">
        <f>_xlfn.XLOOKUP(FMP_Ranking[[#This Row],[FMP ID]],RawData[FMP_ID],RawData[Score 5])</f>
        <v>0</v>
      </c>
      <c r="AX218" s="250">
        <f>_xlfn.XLOOKUP(FMP_Ranking[[#This Row],[FMP ID]],RawData[FMP_ID],RawData[Adjusted Injurt Risk (%)])</f>
        <v>0</v>
      </c>
      <c r="AY218">
        <f>_xlfn.XLOOKUP(FMP_Ranking[[#This Row],[FMP ID]],RawData[FMP_ID],RawData[Life and Safety Ranking (Injury/Loss of Life)2])</f>
        <v>0</v>
      </c>
      <c r="AZ218" s="252">
        <f>_xlfn.XLOOKUP(FMP_Ranking[[#This Row],[FMP ID]],RawData[FMP_ID],RawData[Score 6])</f>
        <v>0</v>
      </c>
      <c r="BA218">
        <f>_xlfn.XLOOKUP(FMP_Ranking[[#This Row],[FMP ID]],RawData[FMP_ID],RawData[Water Supply Benefit in Acre-Feet])</f>
        <v>0</v>
      </c>
      <c r="BB218">
        <f>_xlfn.XLOOKUP(FMP_Ranking[[#This Row],[FMP ID]],RawData[FMP_ID],RawData[SourceID])</f>
        <v>0</v>
      </c>
      <c r="BC218">
        <f>_xlfn.XLOOKUP(FMP_Ranking[[#This Row],[FMP ID]],RawData[FMP_ID],RawData[WMS_ID])</f>
        <v>0</v>
      </c>
      <c r="BD218">
        <f>_xlfn.XLOOKUP(FMP_Ranking[[#This Row],[FMP ID]],RawData[FMP_ID],RawData[Water Supply Yield Ranking])</f>
        <v>0</v>
      </c>
      <c r="BE218">
        <f>_xlfn.XLOOKUP(FMP_Ranking[[#This Row],[FMP ID]],RawData[FMP_ID],RawData[Score 7])</f>
        <v>0</v>
      </c>
      <c r="BF218" s="250">
        <f>_xlfn.XLOOKUP(FMP_Ranking[[#This Row],[FMP ID]],RawData[FMP_ID],RawData[SVI])</f>
        <v>0</v>
      </c>
      <c r="BG218">
        <f>_xlfn.XLOOKUP(FMP_Ranking[[#This Row],[FMP ID]],RawData[FMP_ID],RawData[Social Vulnerability Ranking])</f>
        <v>0</v>
      </c>
      <c r="BH218" s="252">
        <f>_xlfn.XLOOKUP(FMP_Ranking[[#This Row],[FMP ID]],RawData[FMP_ID],RawData[Score 8])</f>
        <v>0</v>
      </c>
      <c r="BI218">
        <f>_xlfn.XLOOKUP(FMP_Ranking[[#This Row],[FMP ID]],RawData[FMP_ID],RawData[% Nature Based Solution by Cost])</f>
        <v>0</v>
      </c>
      <c r="BJ218">
        <f>_xlfn.XLOOKUP(FMP_Ranking[[#This Row],[FMP ID]],RawData[FMP_ID],RawData[Nature-Based Solutions Ranking])</f>
        <v>0</v>
      </c>
      <c r="BK218">
        <f>_xlfn.XLOOKUP(FMP_Ranking[[#This Row],[FMP ID]],RawData[FMP_ID],RawData[Score 9])</f>
        <v>0</v>
      </c>
      <c r="BL218" s="250">
        <f>_xlfn.XLOOKUP(FMP_Ranking[[#This Row],[FMP ID]],RawData[FMP_ID],RawData[Multiple Benefits Description])</f>
        <v>0</v>
      </c>
      <c r="BM218">
        <f>_xlfn.XLOOKUP(FMP_Ranking[[#This Row],[FMP ID]],RawData[FMP_ID],RawData[Multiple Benefit Ranking])</f>
        <v>0</v>
      </c>
      <c r="BN218" s="252">
        <f>_xlfn.XLOOKUP(FMP_Ranking[[#This Row],[FMP ID]],RawData[FMP_ID],RawData[Score 10])</f>
        <v>0</v>
      </c>
      <c r="BO218">
        <f>_xlfn.XLOOKUP(FMP_Ranking[[#This Row],[FMP ID]],RawData[FMP_ID],RawData[O&amp;M Cost (Annual)])</f>
        <v>0</v>
      </c>
      <c r="BP218">
        <f>_xlfn.XLOOKUP(FMP_Ranking[[#This Row],[FMP ID]],RawData[FMP_ID],RawData[Operations and Maintenance Ranking])</f>
        <v>0</v>
      </c>
      <c r="BQ218">
        <f>_xlfn.XLOOKUP(FMP_Ranking[[#This Row],[FMP ID]],RawData[FMP_ID],RawData[Score 11])</f>
        <v>0</v>
      </c>
      <c r="BR218" s="250">
        <f>_xlfn.XLOOKUP(FMP_Ranking[[#This Row],[FMP ID]],RawData[FMP_ID],RawData[Administrative, Regulatory and Other Obstacle Ranking])</f>
        <v>0</v>
      </c>
      <c r="BS218" s="252">
        <f>_xlfn.XLOOKUP(FMP_Ranking[[#This Row],[FMP ID]],RawData[FMP_ID],RawData[Score 12])</f>
        <v>0</v>
      </c>
      <c r="BT218">
        <f>_xlfn.XLOOKUP(FMP_Ranking[[#This Row],[FMP ID]],RawData[FMP_ID],RawData[Environmental Benefit Ranking])</f>
        <v>0</v>
      </c>
      <c r="BU218">
        <f>_xlfn.XLOOKUP(FMP_Ranking[[#This Row],[FMP ID]],RawData[FMP_ID],RawData[Score 13])</f>
        <v>0</v>
      </c>
      <c r="BV218" s="250">
        <f>_xlfn.XLOOKUP(FMP_Ranking[[#This Row],[FMP ID]],RawData[FMP_ID],RawData[Environmental Impact Ranking])</f>
        <v>0</v>
      </c>
      <c r="BW218" s="252">
        <f>_xlfn.XLOOKUP(FMP_Ranking[[#This Row],[FMP ID]],RawData[FMP_ID],RawData[Score 14])</f>
        <v>0</v>
      </c>
      <c r="BX218">
        <f>_xlfn.XLOOKUP(FMP_Ranking[[#This Row],[FMP ID]],RawData[FMP_ID],RawData[Traffic Count for LWC Project])</f>
        <v>0</v>
      </c>
      <c r="BY218">
        <f>_xlfn.XLOOKUP(FMP_Ranking[[#This Row],[FMP ID]],RawData[FMP_ID],RawData[Mobility Ranking])</f>
        <v>0</v>
      </c>
      <c r="BZ218">
        <f>_xlfn.XLOOKUP(FMP_Ranking[[#This Row],[FMP ID]],RawData[FMP_ID],RawData[Score 15])</f>
        <v>0</v>
      </c>
      <c r="CA218" s="250"/>
      <c r="CB21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18" s="263">
        <f>_xlfn.RANK.EQ(FMP_Ranking[[#This Row],[Weighted Score Based on Normalized Reported Factors]],FMP_Ranking[Weighted Score Based on Normalized Reported Factors],0)</f>
        <v>170</v>
      </c>
      <c r="CD21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1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18">
        <f>_xlfn.RANK.EQ(FMP_Ranking[[#This Row],[Project Details Weighted Score]],FMP_Ranking[Project Details Weighted Score],0)</f>
        <v>164</v>
      </c>
      <c r="CG218" s="262">
        <f>FMP_Ranking[[#This Row],[Project Details Weighted Score]]+FMP_Ranking[[#This Row],[Weighted Score Based on Normalized Reported Factors]]</f>
        <v>0</v>
      </c>
      <c r="CH218" s="245">
        <f>_xlfn.RANK.EQ(FMP_Ranking[[#This Row],[Total Score]],FMP_Ranking[Total Score],0)</f>
        <v>204</v>
      </c>
      <c r="CI21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18" s="239"/>
      <c r="CK218" s="239"/>
      <c r="CT218"/>
    </row>
    <row r="219" spans="1:98" ht="12" customHeight="1" x14ac:dyDescent="0.25">
      <c r="B219">
        <f>_xlfn.XLOOKUP(FMP_Ranking[[#This Row],[FMP ID]],RawData[FMP_ID],RawData[RFPG_NUM])</f>
        <v>0</v>
      </c>
      <c r="C219">
        <f>_xlfn.XLOOKUP(FMP_Ranking[[#This Row],[FMP ID]],RawData[FMP_ID],RawData[FMP_NAME])</f>
        <v>0</v>
      </c>
      <c r="D219">
        <f>_xlfn.XLOOKUP(FMP_Ranking[[#This Row],[FMP ID]],RawData[FMP_ID],RawData[FMP_DESCR])</f>
        <v>0</v>
      </c>
      <c r="E219" s="247">
        <f>_xlfn.XLOOKUP(FMP_Ranking[[#This Row],[FMP ID]],RawData[FMP_ID],RawData[FMP_COST])</f>
        <v>0</v>
      </c>
      <c r="F219" s="344">
        <f>_xlfn.XLOOKUP(FMP_Ranking[[#This Row],[FMP ID]],RawData[FMP_ID],RawData[EMER_NEED])</f>
        <v>0</v>
      </c>
      <c r="G219" s="252">
        <f>IF(FMP_Ranking[[#This Row],[Emergency Need Raw]]="Yes",10,0)</f>
        <v>0</v>
      </c>
      <c r="H219" s="245">
        <f>_xlfn.XLOOKUP(FMP_Ranking[[#This Row],[FMP ID]],RawData[FMP_ID],RawData[STRUCT_100])</f>
        <v>0</v>
      </c>
      <c r="I219" s="245">
        <f>_xlfn.XLOOKUP(FMP_Ranking[[#This Row],[FMP ID]],RawData[FMP_ID],RawData[RES_STRUCT100])</f>
        <v>0</v>
      </c>
      <c r="J219">
        <f>_xlfn.XLOOKUP(FMP_Ranking[[#This Row],[FMP ID]],RawData[FMP_ID],RawData[POP100])</f>
        <v>0</v>
      </c>
      <c r="K219" s="245">
        <f>_xlfn.XLOOKUP(FMP_Ranking[[#This Row],[FMP ID]],RawData[FMP_ID],RawData[CRITFAC100])</f>
        <v>0</v>
      </c>
      <c r="L219">
        <f>_xlfn.XLOOKUP(FMP_Ranking[[#This Row],[FMP ID]],RawData[FMP_ID],RawData[LWC])</f>
        <v>0</v>
      </c>
      <c r="M219" s="245">
        <f>_xlfn.XLOOKUP(FMP_Ranking[[#This Row],[FMP ID]],RawData[FMP_ID],RawData[ROADCLS])</f>
        <v>0</v>
      </c>
      <c r="N219">
        <f>_xlfn.XLOOKUP(FMP_Ranking[[#This Row],[FMP ID]],RawData[FMP_ID],RawData[ROAD_MILES100])</f>
        <v>0</v>
      </c>
      <c r="O219" s="245">
        <f>_xlfn.XLOOKUP(FMP_Ranking[[#This Row],[FMP ID]],RawData[FMP_ID],RawData[FARMACRE100])</f>
        <v>0</v>
      </c>
      <c r="P219">
        <f>_xlfn.XLOOKUP(FMP_Ranking[[#This Row],[FMP ID]],RawData[FMP_ID],RawData[REDSTRUCT100])</f>
        <v>0</v>
      </c>
      <c r="Q219" s="245">
        <f>_xlfn.XLOOKUP(FMP_Ranking[[#This Row],[FMP ID]],RawData[FMP_ID],RawData[REMSTRC100])</f>
        <v>0</v>
      </c>
      <c r="R219" s="258">
        <f>IF(FMP_Ranking[[#This Row],[Structures 100 Raw]]=0,0,(IF(FMP_Ranking[[#This Row],[Removed Structures 100 Raw]]&gt;FMP_Ranking[[#This Row],[Structures 100 Raw]],100,FMP_Ranking[[#This Row],[Removed Structures 100 Raw]]/FMP_Ranking[[#This Row],[Structures 100 Raw]]*100)))</f>
        <v>0</v>
      </c>
      <c r="S219" s="245">
        <f>_xlfn.XLOOKUP(FMP_Ranking[[#This Row],[FMP ID]],RawData[FMP_ID],RawData[REMRESSTRC100])</f>
        <v>0</v>
      </c>
      <c r="T219" s="245">
        <f>_xlfn.XLOOKUP(FMP_Ranking[[#This Row],[FMP ID]],RawData[FMP_ID],RawData[REMPOP100])</f>
        <v>0</v>
      </c>
      <c r="U219">
        <f>_xlfn.XLOOKUP(FMP_Ranking[[#This Row],[FMP ID]],RawData[FMP_ID],RawData[REMCRITFAC100])</f>
        <v>0</v>
      </c>
      <c r="V219" s="245">
        <f>_xlfn.XLOOKUP(FMP_Ranking[[#This Row],[FMP ID]],RawData[FMP_ID],RawData[REMLWC100])</f>
        <v>0</v>
      </c>
      <c r="W219" s="245">
        <f>_xlfn.XLOOKUP(FMP_Ranking[[#This Row],[FMP ID]],RawData[FMP_ID],RawData[REMROADCLS])</f>
        <v>0</v>
      </c>
      <c r="X219">
        <f>_xlfn.XLOOKUP(FMP_Ranking[[#This Row],[FMP ID]],RawData[FMP_ID],RawData[REMRDLEN100])</f>
        <v>0</v>
      </c>
      <c r="Y219" s="245">
        <f>_xlfn.XLOOKUP(FMP_Ranking[[#This Row],[FMP ID]],RawData[FMP_ID],RawData[REMFRMACRE100])</f>
        <v>0</v>
      </c>
      <c r="Z219" s="255">
        <f>_xlfn.XLOOKUP(FMP_Ranking[[#This Row],[FMP ID]],RawData[FMP_ID],RawData[COSTSTRUCT])</f>
        <v>0</v>
      </c>
      <c r="AA219">
        <f>_xlfn.XLOOKUP(FMP_Ranking[[#This Row],[FMP ID]],RawData[FMP_ID],RawData[NATURE])</f>
        <v>0</v>
      </c>
      <c r="AB219" s="250">
        <f>_xlfn.XLOOKUP(FMP_Ranking[[#This Row],[FMP ID]],RawData[FMP_ID],RawData[BC_RATIO])</f>
        <v>0</v>
      </c>
      <c r="AC219">
        <f>IF(FMP_Ranking[[#This Row],[BCA Raw]]&gt;1,1,0)</f>
        <v>0</v>
      </c>
      <c r="AD219" s="250">
        <f>_xlfn.XLOOKUP(FMP_Ranking[[#This Row],[FMP ID]],RawData[FMP_ID],RawData[WATER_SUP])</f>
        <v>0</v>
      </c>
      <c r="AE219" s="257">
        <f>IF(FMP_Ranking[[#This Row],[Water Supply Raw]]="Yes",1,0)</f>
        <v>0</v>
      </c>
      <c r="AF219">
        <f>_xlfn.XLOOKUP(FMP_Ranking[[#This Row],[FMP ID]],RawData[FMP_ID],RawData[Average Flood Depth (100yr)])</f>
        <v>0</v>
      </c>
      <c r="AG219" s="346">
        <f>_xlfn.XLOOKUP(FMP_Ranking[[#This Row],[FMP ID]],RawData[FMP_ID],RawData[PREPROJLOS])</f>
        <v>0</v>
      </c>
      <c r="AH219">
        <f>_xlfn.XLOOKUP(FMP_Ranking[[#This Row],[FMP ID]],RawData[FMP_ID],RawData[Score 1])</f>
        <v>0</v>
      </c>
      <c r="AI219" s="250">
        <f>_xlfn.XLOOKUP(FMP_Ranking[[#This Row],[FMP ID]],RawData[FMP_ID],RawData[Community Population Served])</f>
        <v>0</v>
      </c>
      <c r="AJ219">
        <f>_xlfn.XLOOKUP(FMP_Ranking[[#This Row],[FMP ID]],RawData[FMP_ID],RawData[Flood Plain Population])</f>
        <v>0</v>
      </c>
      <c r="AK219" s="346">
        <f>_xlfn.XLOOKUP(FMP_Ranking[[#This Row],[FMP ID]],RawData[FMP_ID],RawData[Severity Ranking: Community Need (% Population)])</f>
        <v>0</v>
      </c>
      <c r="AL219" s="252">
        <f>_xlfn.XLOOKUP(FMP_Ranking[[#This Row],[FMP ID]],RawData[FMP_ID],RawData[Score 2])</f>
        <v>0</v>
      </c>
      <c r="AM219">
        <f>_xlfn.XLOOKUP(FMP_Ranking[[#This Row],[FMP ID]],RawData[FMP_ID],RawData['# of Structures Removed from 1% Annual Chance FP])</f>
        <v>0</v>
      </c>
      <c r="AN219">
        <f>_xlfn.XLOOKUP(FMP_Ranking[[#This Row],[FMP ID]],RawData[FMP_ID],RawData[Flood Risk Reduction])</f>
        <v>0</v>
      </c>
      <c r="AO219">
        <f>_xlfn.XLOOKUP(FMP_Ranking[[#This Row],[FMP ID]],RawData[FMP_ID],RawData[[Score 3 ]])</f>
        <v>0</v>
      </c>
      <c r="AP219" s="250">
        <f>_xlfn.XLOOKUP(FMP_Ranking[[#This Row],[FMP ID]],RawData[FMP_ID],RawData['# of Structures with Reduced 1% Annual Chance Flood Risk])</f>
        <v>0</v>
      </c>
      <c r="AQ219">
        <f>_xlfn.XLOOKUP(FMP_Ranking[[#This Row],[FMP ID]],RawData[FMP_ID],RawData[Pre-Project Damage $])</f>
        <v>0</v>
      </c>
      <c r="AR219">
        <f>_xlfn.XLOOKUP(FMP_Ranking[[#This Row],[FMP ID]],RawData[FMP_ID],RawData[Post-Project Damage $])</f>
        <v>0</v>
      </c>
      <c r="AS219">
        <f>_xlfn.XLOOKUP(FMP_Ranking[[#This Row],[FMP ID]],RawData[FMP_ID],RawData[Flood Damage Reduction])</f>
        <v>0</v>
      </c>
      <c r="AT219" s="252">
        <f>_xlfn.XLOOKUP(FMP_Ranking[[#This Row],[FMP ID]],RawData[FMP_ID],RawData[Score 4])</f>
        <v>0</v>
      </c>
      <c r="AU219">
        <f>_xlfn.XLOOKUP(FMP_Ranking[[#This Row],[FMP ID]],RawData[FMP_ID],RawData['# of Critical Faciliites Removed from 1% Annual Chance FP])</f>
        <v>0</v>
      </c>
      <c r="AV219">
        <f>_xlfn.XLOOKUP(FMP_Ranking[[#This Row],[FMP ID]],RawData[FMP_ID],RawData[Reduction in Critical Facilities Flood Risk])</f>
        <v>0</v>
      </c>
      <c r="AW219">
        <f>_xlfn.XLOOKUP(FMP_Ranking[[#This Row],[FMP ID]],RawData[FMP_ID],RawData[Score 5])</f>
        <v>0</v>
      </c>
      <c r="AX219" s="250">
        <f>_xlfn.XLOOKUP(FMP_Ranking[[#This Row],[FMP ID]],RawData[FMP_ID],RawData[Adjusted Injurt Risk (%)])</f>
        <v>0</v>
      </c>
      <c r="AY219">
        <f>_xlfn.XLOOKUP(FMP_Ranking[[#This Row],[FMP ID]],RawData[FMP_ID],RawData[Life and Safety Ranking (Injury/Loss of Life)2])</f>
        <v>0</v>
      </c>
      <c r="AZ219" s="252">
        <f>_xlfn.XLOOKUP(FMP_Ranking[[#This Row],[FMP ID]],RawData[FMP_ID],RawData[Score 6])</f>
        <v>0</v>
      </c>
      <c r="BA219">
        <f>_xlfn.XLOOKUP(FMP_Ranking[[#This Row],[FMP ID]],RawData[FMP_ID],RawData[Water Supply Benefit in Acre-Feet])</f>
        <v>0</v>
      </c>
      <c r="BB219">
        <f>_xlfn.XLOOKUP(FMP_Ranking[[#This Row],[FMP ID]],RawData[FMP_ID],RawData[SourceID])</f>
        <v>0</v>
      </c>
      <c r="BC219">
        <f>_xlfn.XLOOKUP(FMP_Ranking[[#This Row],[FMP ID]],RawData[FMP_ID],RawData[WMS_ID])</f>
        <v>0</v>
      </c>
      <c r="BD219">
        <f>_xlfn.XLOOKUP(FMP_Ranking[[#This Row],[FMP ID]],RawData[FMP_ID],RawData[Water Supply Yield Ranking])</f>
        <v>0</v>
      </c>
      <c r="BE219">
        <f>_xlfn.XLOOKUP(FMP_Ranking[[#This Row],[FMP ID]],RawData[FMP_ID],RawData[Score 7])</f>
        <v>0</v>
      </c>
      <c r="BF219" s="250">
        <f>_xlfn.XLOOKUP(FMP_Ranking[[#This Row],[FMP ID]],RawData[FMP_ID],RawData[SVI])</f>
        <v>0</v>
      </c>
      <c r="BG219">
        <f>_xlfn.XLOOKUP(FMP_Ranking[[#This Row],[FMP ID]],RawData[FMP_ID],RawData[Social Vulnerability Ranking])</f>
        <v>0</v>
      </c>
      <c r="BH219" s="252">
        <f>_xlfn.XLOOKUP(FMP_Ranking[[#This Row],[FMP ID]],RawData[FMP_ID],RawData[Score 8])</f>
        <v>0</v>
      </c>
      <c r="BI219">
        <f>_xlfn.XLOOKUP(FMP_Ranking[[#This Row],[FMP ID]],RawData[FMP_ID],RawData[% Nature Based Solution by Cost])</f>
        <v>0</v>
      </c>
      <c r="BJ219">
        <f>_xlfn.XLOOKUP(FMP_Ranking[[#This Row],[FMP ID]],RawData[FMP_ID],RawData[Nature-Based Solutions Ranking])</f>
        <v>0</v>
      </c>
      <c r="BK219">
        <f>_xlfn.XLOOKUP(FMP_Ranking[[#This Row],[FMP ID]],RawData[FMP_ID],RawData[Score 9])</f>
        <v>0</v>
      </c>
      <c r="BL219" s="250">
        <f>_xlfn.XLOOKUP(FMP_Ranking[[#This Row],[FMP ID]],RawData[FMP_ID],RawData[Multiple Benefits Description])</f>
        <v>0</v>
      </c>
      <c r="BM219">
        <f>_xlfn.XLOOKUP(FMP_Ranking[[#This Row],[FMP ID]],RawData[FMP_ID],RawData[Multiple Benefit Ranking])</f>
        <v>0</v>
      </c>
      <c r="BN219" s="252">
        <f>_xlfn.XLOOKUP(FMP_Ranking[[#This Row],[FMP ID]],RawData[FMP_ID],RawData[Score 10])</f>
        <v>0</v>
      </c>
      <c r="BO219">
        <f>_xlfn.XLOOKUP(FMP_Ranking[[#This Row],[FMP ID]],RawData[FMP_ID],RawData[O&amp;M Cost (Annual)])</f>
        <v>0</v>
      </c>
      <c r="BP219">
        <f>_xlfn.XLOOKUP(FMP_Ranking[[#This Row],[FMP ID]],RawData[FMP_ID],RawData[Operations and Maintenance Ranking])</f>
        <v>0</v>
      </c>
      <c r="BQ219">
        <f>_xlfn.XLOOKUP(FMP_Ranking[[#This Row],[FMP ID]],RawData[FMP_ID],RawData[Score 11])</f>
        <v>0</v>
      </c>
      <c r="BR219" s="250">
        <f>_xlfn.XLOOKUP(FMP_Ranking[[#This Row],[FMP ID]],RawData[FMP_ID],RawData[Administrative, Regulatory and Other Obstacle Ranking])</f>
        <v>0</v>
      </c>
      <c r="BS219" s="252">
        <f>_xlfn.XLOOKUP(FMP_Ranking[[#This Row],[FMP ID]],RawData[FMP_ID],RawData[Score 12])</f>
        <v>0</v>
      </c>
      <c r="BT219">
        <f>_xlfn.XLOOKUP(FMP_Ranking[[#This Row],[FMP ID]],RawData[FMP_ID],RawData[Environmental Benefit Ranking])</f>
        <v>0</v>
      </c>
      <c r="BU219">
        <f>_xlfn.XLOOKUP(FMP_Ranking[[#This Row],[FMP ID]],RawData[FMP_ID],RawData[Score 13])</f>
        <v>0</v>
      </c>
      <c r="BV219" s="250">
        <f>_xlfn.XLOOKUP(FMP_Ranking[[#This Row],[FMP ID]],RawData[FMP_ID],RawData[Environmental Impact Ranking])</f>
        <v>0</v>
      </c>
      <c r="BW219" s="252">
        <f>_xlfn.XLOOKUP(FMP_Ranking[[#This Row],[FMP ID]],RawData[FMP_ID],RawData[Score 14])</f>
        <v>0</v>
      </c>
      <c r="BX219">
        <f>_xlfn.XLOOKUP(FMP_Ranking[[#This Row],[FMP ID]],RawData[FMP_ID],RawData[Traffic Count for LWC Project])</f>
        <v>0</v>
      </c>
      <c r="BY219">
        <f>_xlfn.XLOOKUP(FMP_Ranking[[#This Row],[FMP ID]],RawData[FMP_ID],RawData[Mobility Ranking])</f>
        <v>0</v>
      </c>
      <c r="BZ219">
        <f>_xlfn.XLOOKUP(FMP_Ranking[[#This Row],[FMP ID]],RawData[FMP_ID],RawData[Score 15])</f>
        <v>0</v>
      </c>
      <c r="CA219" s="250"/>
      <c r="CB21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19" s="263">
        <f>_xlfn.RANK.EQ(FMP_Ranking[[#This Row],[Weighted Score Based on Normalized Reported Factors]],FMP_Ranking[Weighted Score Based on Normalized Reported Factors],0)</f>
        <v>170</v>
      </c>
      <c r="CD21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1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19">
        <f>_xlfn.RANK.EQ(FMP_Ranking[[#This Row],[Project Details Weighted Score]],FMP_Ranking[Project Details Weighted Score],0)</f>
        <v>164</v>
      </c>
      <c r="CG219" s="262">
        <f>FMP_Ranking[[#This Row],[Project Details Weighted Score]]+FMP_Ranking[[#This Row],[Weighted Score Based on Normalized Reported Factors]]</f>
        <v>0</v>
      </c>
      <c r="CH219" s="245">
        <f>_xlfn.RANK.EQ(FMP_Ranking[[#This Row],[Total Score]],FMP_Ranking[Total Score],0)</f>
        <v>204</v>
      </c>
      <c r="CI21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19" s="239"/>
      <c r="CK219" s="239"/>
      <c r="CT219"/>
    </row>
    <row r="220" spans="1:98" ht="12" customHeight="1" x14ac:dyDescent="0.25">
      <c r="B220">
        <f>_xlfn.XLOOKUP(FMP_Ranking[[#This Row],[FMP ID]],RawData[FMP_ID],RawData[RFPG_NUM])</f>
        <v>0</v>
      </c>
      <c r="C220">
        <f>_xlfn.XLOOKUP(FMP_Ranking[[#This Row],[FMP ID]],RawData[FMP_ID],RawData[FMP_NAME])</f>
        <v>0</v>
      </c>
      <c r="D220">
        <f>_xlfn.XLOOKUP(FMP_Ranking[[#This Row],[FMP ID]],RawData[FMP_ID],RawData[FMP_DESCR])</f>
        <v>0</v>
      </c>
      <c r="E220" s="247">
        <f>_xlfn.XLOOKUP(FMP_Ranking[[#This Row],[FMP ID]],RawData[FMP_ID],RawData[FMP_COST])</f>
        <v>0</v>
      </c>
      <c r="F220" s="344">
        <f>_xlfn.XLOOKUP(FMP_Ranking[[#This Row],[FMP ID]],RawData[FMP_ID],RawData[EMER_NEED])</f>
        <v>0</v>
      </c>
      <c r="G220" s="252">
        <f>IF(FMP_Ranking[[#This Row],[Emergency Need Raw]]="Yes",10,0)</f>
        <v>0</v>
      </c>
      <c r="H220" s="245">
        <f>_xlfn.XLOOKUP(FMP_Ranking[[#This Row],[FMP ID]],RawData[FMP_ID],RawData[STRUCT_100])</f>
        <v>0</v>
      </c>
      <c r="I220" s="245">
        <f>_xlfn.XLOOKUP(FMP_Ranking[[#This Row],[FMP ID]],RawData[FMP_ID],RawData[RES_STRUCT100])</f>
        <v>0</v>
      </c>
      <c r="J220">
        <f>_xlfn.XLOOKUP(FMP_Ranking[[#This Row],[FMP ID]],RawData[FMP_ID],RawData[POP100])</f>
        <v>0</v>
      </c>
      <c r="K220" s="245">
        <f>_xlfn.XLOOKUP(FMP_Ranking[[#This Row],[FMP ID]],RawData[FMP_ID],RawData[CRITFAC100])</f>
        <v>0</v>
      </c>
      <c r="L220">
        <f>_xlfn.XLOOKUP(FMP_Ranking[[#This Row],[FMP ID]],RawData[FMP_ID],RawData[LWC])</f>
        <v>0</v>
      </c>
      <c r="M220" s="245">
        <f>_xlfn.XLOOKUP(FMP_Ranking[[#This Row],[FMP ID]],RawData[FMP_ID],RawData[ROADCLS])</f>
        <v>0</v>
      </c>
      <c r="N220">
        <f>_xlfn.XLOOKUP(FMP_Ranking[[#This Row],[FMP ID]],RawData[FMP_ID],RawData[ROAD_MILES100])</f>
        <v>0</v>
      </c>
      <c r="O220" s="245">
        <f>_xlfn.XLOOKUP(FMP_Ranking[[#This Row],[FMP ID]],RawData[FMP_ID],RawData[FARMACRE100])</f>
        <v>0</v>
      </c>
      <c r="P220">
        <f>_xlfn.XLOOKUP(FMP_Ranking[[#This Row],[FMP ID]],RawData[FMP_ID],RawData[REDSTRUCT100])</f>
        <v>0</v>
      </c>
      <c r="Q220" s="245">
        <f>_xlfn.XLOOKUP(FMP_Ranking[[#This Row],[FMP ID]],RawData[FMP_ID],RawData[REMSTRC100])</f>
        <v>0</v>
      </c>
      <c r="R220" s="258">
        <f>IF(FMP_Ranking[[#This Row],[Structures 100 Raw]]=0,0,(IF(FMP_Ranking[[#This Row],[Removed Structures 100 Raw]]&gt;FMP_Ranking[[#This Row],[Structures 100 Raw]],100,FMP_Ranking[[#This Row],[Removed Structures 100 Raw]]/FMP_Ranking[[#This Row],[Structures 100 Raw]]*100)))</f>
        <v>0</v>
      </c>
      <c r="S220" s="245">
        <f>_xlfn.XLOOKUP(FMP_Ranking[[#This Row],[FMP ID]],RawData[FMP_ID],RawData[REMRESSTRC100])</f>
        <v>0</v>
      </c>
      <c r="T220" s="245">
        <f>_xlfn.XLOOKUP(FMP_Ranking[[#This Row],[FMP ID]],RawData[FMP_ID],RawData[REMPOP100])</f>
        <v>0</v>
      </c>
      <c r="U220">
        <f>_xlfn.XLOOKUP(FMP_Ranking[[#This Row],[FMP ID]],RawData[FMP_ID],RawData[REMCRITFAC100])</f>
        <v>0</v>
      </c>
      <c r="V220" s="245">
        <f>_xlfn.XLOOKUP(FMP_Ranking[[#This Row],[FMP ID]],RawData[FMP_ID],RawData[REMLWC100])</f>
        <v>0</v>
      </c>
      <c r="W220" s="245">
        <f>_xlfn.XLOOKUP(FMP_Ranking[[#This Row],[FMP ID]],RawData[FMP_ID],RawData[REMROADCLS])</f>
        <v>0</v>
      </c>
      <c r="X220">
        <f>_xlfn.XLOOKUP(FMP_Ranking[[#This Row],[FMP ID]],RawData[FMP_ID],RawData[REMRDLEN100])</f>
        <v>0</v>
      </c>
      <c r="Y220" s="245">
        <f>_xlfn.XLOOKUP(FMP_Ranking[[#This Row],[FMP ID]],RawData[FMP_ID],RawData[REMFRMACRE100])</f>
        <v>0</v>
      </c>
      <c r="Z220" s="255">
        <f>_xlfn.XLOOKUP(FMP_Ranking[[#This Row],[FMP ID]],RawData[FMP_ID],RawData[COSTSTRUCT])</f>
        <v>0</v>
      </c>
      <c r="AA220">
        <f>_xlfn.XLOOKUP(FMP_Ranking[[#This Row],[FMP ID]],RawData[FMP_ID],RawData[NATURE])</f>
        <v>0</v>
      </c>
      <c r="AB220" s="250">
        <f>_xlfn.XLOOKUP(FMP_Ranking[[#This Row],[FMP ID]],RawData[FMP_ID],RawData[BC_RATIO])</f>
        <v>0</v>
      </c>
      <c r="AC220">
        <f>IF(FMP_Ranking[[#This Row],[BCA Raw]]&gt;1,1,0)</f>
        <v>0</v>
      </c>
      <c r="AD220" s="250">
        <f>_xlfn.XLOOKUP(FMP_Ranking[[#This Row],[FMP ID]],RawData[FMP_ID],RawData[WATER_SUP])</f>
        <v>0</v>
      </c>
      <c r="AE220" s="257">
        <f>IF(FMP_Ranking[[#This Row],[Water Supply Raw]]="Yes",1,0)</f>
        <v>0</v>
      </c>
      <c r="AF220">
        <f>_xlfn.XLOOKUP(FMP_Ranking[[#This Row],[FMP ID]],RawData[FMP_ID],RawData[Average Flood Depth (100yr)])</f>
        <v>0</v>
      </c>
      <c r="AG220" s="346">
        <f>_xlfn.XLOOKUP(FMP_Ranking[[#This Row],[FMP ID]],RawData[FMP_ID],RawData[PREPROJLOS])</f>
        <v>0</v>
      </c>
      <c r="AH220">
        <f>_xlfn.XLOOKUP(FMP_Ranking[[#This Row],[FMP ID]],RawData[FMP_ID],RawData[Score 1])</f>
        <v>0</v>
      </c>
      <c r="AI220" s="250">
        <f>_xlfn.XLOOKUP(FMP_Ranking[[#This Row],[FMP ID]],RawData[FMP_ID],RawData[Community Population Served])</f>
        <v>0</v>
      </c>
      <c r="AJ220">
        <f>_xlfn.XLOOKUP(FMP_Ranking[[#This Row],[FMP ID]],RawData[FMP_ID],RawData[Flood Plain Population])</f>
        <v>0</v>
      </c>
      <c r="AK220" s="346">
        <f>_xlfn.XLOOKUP(FMP_Ranking[[#This Row],[FMP ID]],RawData[FMP_ID],RawData[Severity Ranking: Community Need (% Population)])</f>
        <v>0</v>
      </c>
      <c r="AL220" s="252">
        <f>_xlfn.XLOOKUP(FMP_Ranking[[#This Row],[FMP ID]],RawData[FMP_ID],RawData[Score 2])</f>
        <v>0</v>
      </c>
      <c r="AM220">
        <f>_xlfn.XLOOKUP(FMP_Ranking[[#This Row],[FMP ID]],RawData[FMP_ID],RawData['# of Structures Removed from 1% Annual Chance FP])</f>
        <v>0</v>
      </c>
      <c r="AN220">
        <f>_xlfn.XLOOKUP(FMP_Ranking[[#This Row],[FMP ID]],RawData[FMP_ID],RawData[Flood Risk Reduction])</f>
        <v>0</v>
      </c>
      <c r="AO220">
        <f>_xlfn.XLOOKUP(FMP_Ranking[[#This Row],[FMP ID]],RawData[FMP_ID],RawData[[Score 3 ]])</f>
        <v>0</v>
      </c>
      <c r="AP220" s="250">
        <f>_xlfn.XLOOKUP(FMP_Ranking[[#This Row],[FMP ID]],RawData[FMP_ID],RawData['# of Structures with Reduced 1% Annual Chance Flood Risk])</f>
        <v>0</v>
      </c>
      <c r="AQ220">
        <f>_xlfn.XLOOKUP(FMP_Ranking[[#This Row],[FMP ID]],RawData[FMP_ID],RawData[Pre-Project Damage $])</f>
        <v>0</v>
      </c>
      <c r="AR220">
        <f>_xlfn.XLOOKUP(FMP_Ranking[[#This Row],[FMP ID]],RawData[FMP_ID],RawData[Post-Project Damage $])</f>
        <v>0</v>
      </c>
      <c r="AS220">
        <f>_xlfn.XLOOKUP(FMP_Ranking[[#This Row],[FMP ID]],RawData[FMP_ID],RawData[Flood Damage Reduction])</f>
        <v>0</v>
      </c>
      <c r="AT220" s="252">
        <f>_xlfn.XLOOKUP(FMP_Ranking[[#This Row],[FMP ID]],RawData[FMP_ID],RawData[Score 4])</f>
        <v>0</v>
      </c>
      <c r="AU220">
        <f>_xlfn.XLOOKUP(FMP_Ranking[[#This Row],[FMP ID]],RawData[FMP_ID],RawData['# of Critical Faciliites Removed from 1% Annual Chance FP])</f>
        <v>0</v>
      </c>
      <c r="AV220">
        <f>_xlfn.XLOOKUP(FMP_Ranking[[#This Row],[FMP ID]],RawData[FMP_ID],RawData[Reduction in Critical Facilities Flood Risk])</f>
        <v>0</v>
      </c>
      <c r="AW220">
        <f>_xlfn.XLOOKUP(FMP_Ranking[[#This Row],[FMP ID]],RawData[FMP_ID],RawData[Score 5])</f>
        <v>0</v>
      </c>
      <c r="AX220" s="250">
        <f>_xlfn.XLOOKUP(FMP_Ranking[[#This Row],[FMP ID]],RawData[FMP_ID],RawData[Adjusted Injurt Risk (%)])</f>
        <v>0</v>
      </c>
      <c r="AY220">
        <f>_xlfn.XLOOKUP(FMP_Ranking[[#This Row],[FMP ID]],RawData[FMP_ID],RawData[Life and Safety Ranking (Injury/Loss of Life)2])</f>
        <v>0</v>
      </c>
      <c r="AZ220" s="252">
        <f>_xlfn.XLOOKUP(FMP_Ranking[[#This Row],[FMP ID]],RawData[FMP_ID],RawData[Score 6])</f>
        <v>0</v>
      </c>
      <c r="BA220">
        <f>_xlfn.XLOOKUP(FMP_Ranking[[#This Row],[FMP ID]],RawData[FMP_ID],RawData[Water Supply Benefit in Acre-Feet])</f>
        <v>0</v>
      </c>
      <c r="BB220">
        <f>_xlfn.XLOOKUP(FMP_Ranking[[#This Row],[FMP ID]],RawData[FMP_ID],RawData[SourceID])</f>
        <v>0</v>
      </c>
      <c r="BC220">
        <f>_xlfn.XLOOKUP(FMP_Ranking[[#This Row],[FMP ID]],RawData[FMP_ID],RawData[WMS_ID])</f>
        <v>0</v>
      </c>
      <c r="BD220">
        <f>_xlfn.XLOOKUP(FMP_Ranking[[#This Row],[FMP ID]],RawData[FMP_ID],RawData[Water Supply Yield Ranking])</f>
        <v>0</v>
      </c>
      <c r="BE220">
        <f>_xlfn.XLOOKUP(FMP_Ranking[[#This Row],[FMP ID]],RawData[FMP_ID],RawData[Score 7])</f>
        <v>0</v>
      </c>
      <c r="BF220" s="250">
        <f>_xlfn.XLOOKUP(FMP_Ranking[[#This Row],[FMP ID]],RawData[FMP_ID],RawData[SVI])</f>
        <v>0</v>
      </c>
      <c r="BG220">
        <f>_xlfn.XLOOKUP(FMP_Ranking[[#This Row],[FMP ID]],RawData[FMP_ID],RawData[Social Vulnerability Ranking])</f>
        <v>0</v>
      </c>
      <c r="BH220" s="252">
        <f>_xlfn.XLOOKUP(FMP_Ranking[[#This Row],[FMP ID]],RawData[FMP_ID],RawData[Score 8])</f>
        <v>0</v>
      </c>
      <c r="BI220">
        <f>_xlfn.XLOOKUP(FMP_Ranking[[#This Row],[FMP ID]],RawData[FMP_ID],RawData[% Nature Based Solution by Cost])</f>
        <v>0</v>
      </c>
      <c r="BJ220">
        <f>_xlfn.XLOOKUP(FMP_Ranking[[#This Row],[FMP ID]],RawData[FMP_ID],RawData[Nature-Based Solutions Ranking])</f>
        <v>0</v>
      </c>
      <c r="BK220">
        <f>_xlfn.XLOOKUP(FMP_Ranking[[#This Row],[FMP ID]],RawData[FMP_ID],RawData[Score 9])</f>
        <v>0</v>
      </c>
      <c r="BL220" s="250">
        <f>_xlfn.XLOOKUP(FMP_Ranking[[#This Row],[FMP ID]],RawData[FMP_ID],RawData[Multiple Benefits Description])</f>
        <v>0</v>
      </c>
      <c r="BM220">
        <f>_xlfn.XLOOKUP(FMP_Ranking[[#This Row],[FMP ID]],RawData[FMP_ID],RawData[Multiple Benefit Ranking])</f>
        <v>0</v>
      </c>
      <c r="BN220" s="252">
        <f>_xlfn.XLOOKUP(FMP_Ranking[[#This Row],[FMP ID]],RawData[FMP_ID],RawData[Score 10])</f>
        <v>0</v>
      </c>
      <c r="BO220">
        <f>_xlfn.XLOOKUP(FMP_Ranking[[#This Row],[FMP ID]],RawData[FMP_ID],RawData[O&amp;M Cost (Annual)])</f>
        <v>0</v>
      </c>
      <c r="BP220">
        <f>_xlfn.XLOOKUP(FMP_Ranking[[#This Row],[FMP ID]],RawData[FMP_ID],RawData[Operations and Maintenance Ranking])</f>
        <v>0</v>
      </c>
      <c r="BQ220">
        <f>_xlfn.XLOOKUP(FMP_Ranking[[#This Row],[FMP ID]],RawData[FMP_ID],RawData[Score 11])</f>
        <v>0</v>
      </c>
      <c r="BR220" s="250">
        <f>_xlfn.XLOOKUP(FMP_Ranking[[#This Row],[FMP ID]],RawData[FMP_ID],RawData[Administrative, Regulatory and Other Obstacle Ranking])</f>
        <v>0</v>
      </c>
      <c r="BS220" s="252">
        <f>_xlfn.XLOOKUP(FMP_Ranking[[#This Row],[FMP ID]],RawData[FMP_ID],RawData[Score 12])</f>
        <v>0</v>
      </c>
      <c r="BT220">
        <f>_xlfn.XLOOKUP(FMP_Ranking[[#This Row],[FMP ID]],RawData[FMP_ID],RawData[Environmental Benefit Ranking])</f>
        <v>0</v>
      </c>
      <c r="BU220">
        <f>_xlfn.XLOOKUP(FMP_Ranking[[#This Row],[FMP ID]],RawData[FMP_ID],RawData[Score 13])</f>
        <v>0</v>
      </c>
      <c r="BV220" s="250">
        <f>_xlfn.XLOOKUP(FMP_Ranking[[#This Row],[FMP ID]],RawData[FMP_ID],RawData[Environmental Impact Ranking])</f>
        <v>0</v>
      </c>
      <c r="BW220" s="252">
        <f>_xlfn.XLOOKUP(FMP_Ranking[[#This Row],[FMP ID]],RawData[FMP_ID],RawData[Score 14])</f>
        <v>0</v>
      </c>
      <c r="BX220">
        <f>_xlfn.XLOOKUP(FMP_Ranking[[#This Row],[FMP ID]],RawData[FMP_ID],RawData[Traffic Count for LWC Project])</f>
        <v>0</v>
      </c>
      <c r="BY220">
        <f>_xlfn.XLOOKUP(FMP_Ranking[[#This Row],[FMP ID]],RawData[FMP_ID],RawData[Mobility Ranking])</f>
        <v>0</v>
      </c>
      <c r="BZ220">
        <f>_xlfn.XLOOKUP(FMP_Ranking[[#This Row],[FMP ID]],RawData[FMP_ID],RawData[Score 15])</f>
        <v>0</v>
      </c>
      <c r="CA220" s="250"/>
      <c r="CB22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20" s="263">
        <f>_xlfn.RANK.EQ(FMP_Ranking[[#This Row],[Weighted Score Based on Normalized Reported Factors]],FMP_Ranking[Weighted Score Based on Normalized Reported Factors],0)</f>
        <v>170</v>
      </c>
      <c r="CD22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2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20">
        <f>_xlfn.RANK.EQ(FMP_Ranking[[#This Row],[Project Details Weighted Score]],FMP_Ranking[Project Details Weighted Score],0)</f>
        <v>164</v>
      </c>
      <c r="CG220" s="262">
        <f>FMP_Ranking[[#This Row],[Project Details Weighted Score]]+FMP_Ranking[[#This Row],[Weighted Score Based on Normalized Reported Factors]]</f>
        <v>0</v>
      </c>
      <c r="CH220" s="245">
        <f>_xlfn.RANK.EQ(FMP_Ranking[[#This Row],[Total Score]],FMP_Ranking[Total Score],0)</f>
        <v>204</v>
      </c>
      <c r="CI22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20" s="239"/>
      <c r="CK220" s="239"/>
      <c r="CT220"/>
    </row>
    <row r="221" spans="1:98" ht="12" customHeight="1" x14ac:dyDescent="0.25">
      <c r="B221">
        <f>_xlfn.XLOOKUP(FMP_Ranking[[#This Row],[FMP ID]],RawData[FMP_ID],RawData[RFPG_NUM])</f>
        <v>0</v>
      </c>
      <c r="C221">
        <f>_xlfn.XLOOKUP(FMP_Ranking[[#This Row],[FMP ID]],RawData[FMP_ID],RawData[FMP_NAME])</f>
        <v>0</v>
      </c>
      <c r="D221">
        <f>_xlfn.XLOOKUP(FMP_Ranking[[#This Row],[FMP ID]],RawData[FMP_ID],RawData[FMP_DESCR])</f>
        <v>0</v>
      </c>
      <c r="E221" s="247">
        <f>_xlfn.XLOOKUP(FMP_Ranking[[#This Row],[FMP ID]],RawData[FMP_ID],RawData[FMP_COST])</f>
        <v>0</v>
      </c>
      <c r="F221" s="344">
        <f>_xlfn.XLOOKUP(FMP_Ranking[[#This Row],[FMP ID]],RawData[FMP_ID],RawData[EMER_NEED])</f>
        <v>0</v>
      </c>
      <c r="G221" s="252">
        <f>IF(FMP_Ranking[[#This Row],[Emergency Need Raw]]="Yes",10,0)</f>
        <v>0</v>
      </c>
      <c r="H221" s="245">
        <f>_xlfn.XLOOKUP(FMP_Ranking[[#This Row],[FMP ID]],RawData[FMP_ID],RawData[STRUCT_100])</f>
        <v>0</v>
      </c>
      <c r="I221" s="245">
        <f>_xlfn.XLOOKUP(FMP_Ranking[[#This Row],[FMP ID]],RawData[FMP_ID],RawData[RES_STRUCT100])</f>
        <v>0</v>
      </c>
      <c r="J221">
        <f>_xlfn.XLOOKUP(FMP_Ranking[[#This Row],[FMP ID]],RawData[FMP_ID],RawData[POP100])</f>
        <v>0</v>
      </c>
      <c r="K221" s="245">
        <f>_xlfn.XLOOKUP(FMP_Ranking[[#This Row],[FMP ID]],RawData[FMP_ID],RawData[CRITFAC100])</f>
        <v>0</v>
      </c>
      <c r="L221">
        <f>_xlfn.XLOOKUP(FMP_Ranking[[#This Row],[FMP ID]],RawData[FMP_ID],RawData[LWC])</f>
        <v>0</v>
      </c>
      <c r="M221" s="245">
        <f>_xlfn.XLOOKUP(FMP_Ranking[[#This Row],[FMP ID]],RawData[FMP_ID],RawData[ROADCLS])</f>
        <v>0</v>
      </c>
      <c r="N221">
        <f>_xlfn.XLOOKUP(FMP_Ranking[[#This Row],[FMP ID]],RawData[FMP_ID],RawData[ROAD_MILES100])</f>
        <v>0</v>
      </c>
      <c r="O221" s="245">
        <f>_xlfn.XLOOKUP(FMP_Ranking[[#This Row],[FMP ID]],RawData[FMP_ID],RawData[FARMACRE100])</f>
        <v>0</v>
      </c>
      <c r="P221">
        <f>_xlfn.XLOOKUP(FMP_Ranking[[#This Row],[FMP ID]],RawData[FMP_ID],RawData[REDSTRUCT100])</f>
        <v>0</v>
      </c>
      <c r="Q221" s="245">
        <f>_xlfn.XLOOKUP(FMP_Ranking[[#This Row],[FMP ID]],RawData[FMP_ID],RawData[REMSTRC100])</f>
        <v>0</v>
      </c>
      <c r="R221" s="258">
        <f>IF(FMP_Ranking[[#This Row],[Structures 100 Raw]]=0,0,(IF(FMP_Ranking[[#This Row],[Removed Structures 100 Raw]]&gt;FMP_Ranking[[#This Row],[Structures 100 Raw]],100,FMP_Ranking[[#This Row],[Removed Structures 100 Raw]]/FMP_Ranking[[#This Row],[Structures 100 Raw]]*100)))</f>
        <v>0</v>
      </c>
      <c r="S221" s="245">
        <f>_xlfn.XLOOKUP(FMP_Ranking[[#This Row],[FMP ID]],RawData[FMP_ID],RawData[REMRESSTRC100])</f>
        <v>0</v>
      </c>
      <c r="T221" s="245">
        <f>_xlfn.XLOOKUP(FMP_Ranking[[#This Row],[FMP ID]],RawData[FMP_ID],RawData[REMPOP100])</f>
        <v>0</v>
      </c>
      <c r="U221">
        <f>_xlfn.XLOOKUP(FMP_Ranking[[#This Row],[FMP ID]],RawData[FMP_ID],RawData[REMCRITFAC100])</f>
        <v>0</v>
      </c>
      <c r="V221" s="245">
        <f>_xlfn.XLOOKUP(FMP_Ranking[[#This Row],[FMP ID]],RawData[FMP_ID],RawData[REMLWC100])</f>
        <v>0</v>
      </c>
      <c r="W221" s="245">
        <f>_xlfn.XLOOKUP(FMP_Ranking[[#This Row],[FMP ID]],RawData[FMP_ID],RawData[REMROADCLS])</f>
        <v>0</v>
      </c>
      <c r="X221">
        <f>_xlfn.XLOOKUP(FMP_Ranking[[#This Row],[FMP ID]],RawData[FMP_ID],RawData[REMRDLEN100])</f>
        <v>0</v>
      </c>
      <c r="Y221" s="245">
        <f>_xlfn.XLOOKUP(FMP_Ranking[[#This Row],[FMP ID]],RawData[FMP_ID],RawData[REMFRMACRE100])</f>
        <v>0</v>
      </c>
      <c r="Z221" s="255">
        <f>_xlfn.XLOOKUP(FMP_Ranking[[#This Row],[FMP ID]],RawData[FMP_ID],RawData[COSTSTRUCT])</f>
        <v>0</v>
      </c>
      <c r="AA221">
        <f>_xlfn.XLOOKUP(FMP_Ranking[[#This Row],[FMP ID]],RawData[FMP_ID],RawData[NATURE])</f>
        <v>0</v>
      </c>
      <c r="AB221" s="250">
        <f>_xlfn.XLOOKUP(FMP_Ranking[[#This Row],[FMP ID]],RawData[FMP_ID],RawData[BC_RATIO])</f>
        <v>0</v>
      </c>
      <c r="AC221">
        <f>IF(FMP_Ranking[[#This Row],[BCA Raw]]&gt;1,1,0)</f>
        <v>0</v>
      </c>
      <c r="AD221" s="250">
        <f>_xlfn.XLOOKUP(FMP_Ranking[[#This Row],[FMP ID]],RawData[FMP_ID],RawData[WATER_SUP])</f>
        <v>0</v>
      </c>
      <c r="AE221" s="257">
        <f>IF(FMP_Ranking[[#This Row],[Water Supply Raw]]="Yes",1,0)</f>
        <v>0</v>
      </c>
      <c r="AF221">
        <f>_xlfn.XLOOKUP(FMP_Ranking[[#This Row],[FMP ID]],RawData[FMP_ID],RawData[Average Flood Depth (100yr)])</f>
        <v>0</v>
      </c>
      <c r="AG221" s="346">
        <f>_xlfn.XLOOKUP(FMP_Ranking[[#This Row],[FMP ID]],RawData[FMP_ID],RawData[PREPROJLOS])</f>
        <v>0</v>
      </c>
      <c r="AH221">
        <f>_xlfn.XLOOKUP(FMP_Ranking[[#This Row],[FMP ID]],RawData[FMP_ID],RawData[Score 1])</f>
        <v>0</v>
      </c>
      <c r="AI221" s="250">
        <f>_xlfn.XLOOKUP(FMP_Ranking[[#This Row],[FMP ID]],RawData[FMP_ID],RawData[Community Population Served])</f>
        <v>0</v>
      </c>
      <c r="AJ221">
        <f>_xlfn.XLOOKUP(FMP_Ranking[[#This Row],[FMP ID]],RawData[FMP_ID],RawData[Flood Plain Population])</f>
        <v>0</v>
      </c>
      <c r="AK221" s="346">
        <f>_xlfn.XLOOKUP(FMP_Ranking[[#This Row],[FMP ID]],RawData[FMP_ID],RawData[Severity Ranking: Community Need (% Population)])</f>
        <v>0</v>
      </c>
      <c r="AL221" s="252">
        <f>_xlfn.XLOOKUP(FMP_Ranking[[#This Row],[FMP ID]],RawData[FMP_ID],RawData[Score 2])</f>
        <v>0</v>
      </c>
      <c r="AM221">
        <f>_xlfn.XLOOKUP(FMP_Ranking[[#This Row],[FMP ID]],RawData[FMP_ID],RawData['# of Structures Removed from 1% Annual Chance FP])</f>
        <v>0</v>
      </c>
      <c r="AN221">
        <f>_xlfn.XLOOKUP(FMP_Ranking[[#This Row],[FMP ID]],RawData[FMP_ID],RawData[Flood Risk Reduction])</f>
        <v>0</v>
      </c>
      <c r="AO221">
        <f>_xlfn.XLOOKUP(FMP_Ranking[[#This Row],[FMP ID]],RawData[FMP_ID],RawData[[Score 3 ]])</f>
        <v>0</v>
      </c>
      <c r="AP221" s="250">
        <f>_xlfn.XLOOKUP(FMP_Ranking[[#This Row],[FMP ID]],RawData[FMP_ID],RawData['# of Structures with Reduced 1% Annual Chance Flood Risk])</f>
        <v>0</v>
      </c>
      <c r="AQ221">
        <f>_xlfn.XLOOKUP(FMP_Ranking[[#This Row],[FMP ID]],RawData[FMP_ID],RawData[Pre-Project Damage $])</f>
        <v>0</v>
      </c>
      <c r="AR221">
        <f>_xlfn.XLOOKUP(FMP_Ranking[[#This Row],[FMP ID]],RawData[FMP_ID],RawData[Post-Project Damage $])</f>
        <v>0</v>
      </c>
      <c r="AS221">
        <f>_xlfn.XLOOKUP(FMP_Ranking[[#This Row],[FMP ID]],RawData[FMP_ID],RawData[Flood Damage Reduction])</f>
        <v>0</v>
      </c>
      <c r="AT221" s="252">
        <f>_xlfn.XLOOKUP(FMP_Ranking[[#This Row],[FMP ID]],RawData[FMP_ID],RawData[Score 4])</f>
        <v>0</v>
      </c>
      <c r="AU221">
        <f>_xlfn.XLOOKUP(FMP_Ranking[[#This Row],[FMP ID]],RawData[FMP_ID],RawData['# of Critical Faciliites Removed from 1% Annual Chance FP])</f>
        <v>0</v>
      </c>
      <c r="AV221">
        <f>_xlfn.XLOOKUP(FMP_Ranking[[#This Row],[FMP ID]],RawData[FMP_ID],RawData[Reduction in Critical Facilities Flood Risk])</f>
        <v>0</v>
      </c>
      <c r="AW221">
        <f>_xlfn.XLOOKUP(FMP_Ranking[[#This Row],[FMP ID]],RawData[FMP_ID],RawData[Score 5])</f>
        <v>0</v>
      </c>
      <c r="AX221" s="250">
        <f>_xlfn.XLOOKUP(FMP_Ranking[[#This Row],[FMP ID]],RawData[FMP_ID],RawData[Adjusted Injurt Risk (%)])</f>
        <v>0</v>
      </c>
      <c r="AY221">
        <f>_xlfn.XLOOKUP(FMP_Ranking[[#This Row],[FMP ID]],RawData[FMP_ID],RawData[Life and Safety Ranking (Injury/Loss of Life)2])</f>
        <v>0</v>
      </c>
      <c r="AZ221" s="252">
        <f>_xlfn.XLOOKUP(FMP_Ranking[[#This Row],[FMP ID]],RawData[FMP_ID],RawData[Score 6])</f>
        <v>0</v>
      </c>
      <c r="BA221">
        <f>_xlfn.XLOOKUP(FMP_Ranking[[#This Row],[FMP ID]],RawData[FMP_ID],RawData[Water Supply Benefit in Acre-Feet])</f>
        <v>0</v>
      </c>
      <c r="BB221">
        <f>_xlfn.XLOOKUP(FMP_Ranking[[#This Row],[FMP ID]],RawData[FMP_ID],RawData[SourceID])</f>
        <v>0</v>
      </c>
      <c r="BC221">
        <f>_xlfn.XLOOKUP(FMP_Ranking[[#This Row],[FMP ID]],RawData[FMP_ID],RawData[WMS_ID])</f>
        <v>0</v>
      </c>
      <c r="BD221">
        <f>_xlfn.XLOOKUP(FMP_Ranking[[#This Row],[FMP ID]],RawData[FMP_ID],RawData[Water Supply Yield Ranking])</f>
        <v>0</v>
      </c>
      <c r="BE221">
        <f>_xlfn.XLOOKUP(FMP_Ranking[[#This Row],[FMP ID]],RawData[FMP_ID],RawData[Score 7])</f>
        <v>0</v>
      </c>
      <c r="BF221" s="250">
        <f>_xlfn.XLOOKUP(FMP_Ranking[[#This Row],[FMP ID]],RawData[FMP_ID],RawData[SVI])</f>
        <v>0</v>
      </c>
      <c r="BG221">
        <f>_xlfn.XLOOKUP(FMP_Ranking[[#This Row],[FMP ID]],RawData[FMP_ID],RawData[Social Vulnerability Ranking])</f>
        <v>0</v>
      </c>
      <c r="BH221" s="252">
        <f>_xlfn.XLOOKUP(FMP_Ranking[[#This Row],[FMP ID]],RawData[FMP_ID],RawData[Score 8])</f>
        <v>0</v>
      </c>
      <c r="BI221">
        <f>_xlfn.XLOOKUP(FMP_Ranking[[#This Row],[FMP ID]],RawData[FMP_ID],RawData[% Nature Based Solution by Cost])</f>
        <v>0</v>
      </c>
      <c r="BJ221">
        <f>_xlfn.XLOOKUP(FMP_Ranking[[#This Row],[FMP ID]],RawData[FMP_ID],RawData[Nature-Based Solutions Ranking])</f>
        <v>0</v>
      </c>
      <c r="BK221">
        <f>_xlfn.XLOOKUP(FMP_Ranking[[#This Row],[FMP ID]],RawData[FMP_ID],RawData[Score 9])</f>
        <v>0</v>
      </c>
      <c r="BL221" s="250">
        <f>_xlfn.XLOOKUP(FMP_Ranking[[#This Row],[FMP ID]],RawData[FMP_ID],RawData[Multiple Benefits Description])</f>
        <v>0</v>
      </c>
      <c r="BM221">
        <f>_xlfn.XLOOKUP(FMP_Ranking[[#This Row],[FMP ID]],RawData[FMP_ID],RawData[Multiple Benefit Ranking])</f>
        <v>0</v>
      </c>
      <c r="BN221" s="252">
        <f>_xlfn.XLOOKUP(FMP_Ranking[[#This Row],[FMP ID]],RawData[FMP_ID],RawData[Score 10])</f>
        <v>0</v>
      </c>
      <c r="BO221">
        <f>_xlfn.XLOOKUP(FMP_Ranking[[#This Row],[FMP ID]],RawData[FMP_ID],RawData[O&amp;M Cost (Annual)])</f>
        <v>0</v>
      </c>
      <c r="BP221">
        <f>_xlfn.XLOOKUP(FMP_Ranking[[#This Row],[FMP ID]],RawData[FMP_ID],RawData[Operations and Maintenance Ranking])</f>
        <v>0</v>
      </c>
      <c r="BQ221">
        <f>_xlfn.XLOOKUP(FMP_Ranking[[#This Row],[FMP ID]],RawData[FMP_ID],RawData[Score 11])</f>
        <v>0</v>
      </c>
      <c r="BR221" s="250">
        <f>_xlfn.XLOOKUP(FMP_Ranking[[#This Row],[FMP ID]],RawData[FMP_ID],RawData[Administrative, Regulatory and Other Obstacle Ranking])</f>
        <v>0</v>
      </c>
      <c r="BS221" s="252">
        <f>_xlfn.XLOOKUP(FMP_Ranking[[#This Row],[FMP ID]],RawData[FMP_ID],RawData[Score 12])</f>
        <v>0</v>
      </c>
      <c r="BT221">
        <f>_xlfn.XLOOKUP(FMP_Ranking[[#This Row],[FMP ID]],RawData[FMP_ID],RawData[Environmental Benefit Ranking])</f>
        <v>0</v>
      </c>
      <c r="BU221">
        <f>_xlfn.XLOOKUP(FMP_Ranking[[#This Row],[FMP ID]],RawData[FMP_ID],RawData[Score 13])</f>
        <v>0</v>
      </c>
      <c r="BV221" s="250">
        <f>_xlfn.XLOOKUP(FMP_Ranking[[#This Row],[FMP ID]],RawData[FMP_ID],RawData[Environmental Impact Ranking])</f>
        <v>0</v>
      </c>
      <c r="BW221" s="252">
        <f>_xlfn.XLOOKUP(FMP_Ranking[[#This Row],[FMP ID]],RawData[FMP_ID],RawData[Score 14])</f>
        <v>0</v>
      </c>
      <c r="BX221">
        <f>_xlfn.XLOOKUP(FMP_Ranking[[#This Row],[FMP ID]],RawData[FMP_ID],RawData[Traffic Count for LWC Project])</f>
        <v>0</v>
      </c>
      <c r="BY221">
        <f>_xlfn.XLOOKUP(FMP_Ranking[[#This Row],[FMP ID]],RawData[FMP_ID],RawData[Mobility Ranking])</f>
        <v>0</v>
      </c>
      <c r="BZ221">
        <f>_xlfn.XLOOKUP(FMP_Ranking[[#This Row],[FMP ID]],RawData[FMP_ID],RawData[Score 15])</f>
        <v>0</v>
      </c>
      <c r="CA221" s="250"/>
      <c r="CB22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21" s="263">
        <f>_xlfn.RANK.EQ(FMP_Ranking[[#This Row],[Weighted Score Based on Normalized Reported Factors]],FMP_Ranking[Weighted Score Based on Normalized Reported Factors],0)</f>
        <v>170</v>
      </c>
      <c r="CD22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2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21">
        <f>_xlfn.RANK.EQ(FMP_Ranking[[#This Row],[Project Details Weighted Score]],FMP_Ranking[Project Details Weighted Score],0)</f>
        <v>164</v>
      </c>
      <c r="CG221" s="262">
        <f>FMP_Ranking[[#This Row],[Project Details Weighted Score]]+FMP_Ranking[[#This Row],[Weighted Score Based on Normalized Reported Factors]]</f>
        <v>0</v>
      </c>
      <c r="CH221" s="245">
        <f>_xlfn.RANK.EQ(FMP_Ranking[[#This Row],[Total Score]],FMP_Ranking[Total Score],0)</f>
        <v>204</v>
      </c>
      <c r="CI22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21" s="239"/>
      <c r="CK221" s="239"/>
      <c r="CT221"/>
    </row>
    <row r="222" spans="1:98" ht="12" customHeight="1" x14ac:dyDescent="0.25">
      <c r="B222">
        <f>_xlfn.XLOOKUP(FMP_Ranking[[#This Row],[FMP ID]],RawData[FMP_ID],RawData[RFPG_NUM])</f>
        <v>0</v>
      </c>
      <c r="C222">
        <f>_xlfn.XLOOKUP(FMP_Ranking[[#This Row],[FMP ID]],RawData[FMP_ID],RawData[FMP_NAME])</f>
        <v>0</v>
      </c>
      <c r="D222">
        <f>_xlfn.XLOOKUP(FMP_Ranking[[#This Row],[FMP ID]],RawData[FMP_ID],RawData[FMP_DESCR])</f>
        <v>0</v>
      </c>
      <c r="E222" s="247">
        <f>_xlfn.XLOOKUP(FMP_Ranking[[#This Row],[FMP ID]],RawData[FMP_ID],RawData[FMP_COST])</f>
        <v>0</v>
      </c>
      <c r="F222" s="344">
        <f>_xlfn.XLOOKUP(FMP_Ranking[[#This Row],[FMP ID]],RawData[FMP_ID],RawData[EMER_NEED])</f>
        <v>0</v>
      </c>
      <c r="G222" s="252">
        <f>IF(FMP_Ranking[[#This Row],[Emergency Need Raw]]="Yes",10,0)</f>
        <v>0</v>
      </c>
      <c r="H222" s="245">
        <f>_xlfn.XLOOKUP(FMP_Ranking[[#This Row],[FMP ID]],RawData[FMP_ID],RawData[STRUCT_100])</f>
        <v>0</v>
      </c>
      <c r="I222" s="245">
        <f>_xlfn.XLOOKUP(FMP_Ranking[[#This Row],[FMP ID]],RawData[FMP_ID],RawData[RES_STRUCT100])</f>
        <v>0</v>
      </c>
      <c r="J222">
        <f>_xlfn.XLOOKUP(FMP_Ranking[[#This Row],[FMP ID]],RawData[FMP_ID],RawData[POP100])</f>
        <v>0</v>
      </c>
      <c r="K222" s="245">
        <f>_xlfn.XLOOKUP(FMP_Ranking[[#This Row],[FMP ID]],RawData[FMP_ID],RawData[CRITFAC100])</f>
        <v>0</v>
      </c>
      <c r="L222">
        <f>_xlfn.XLOOKUP(FMP_Ranking[[#This Row],[FMP ID]],RawData[FMP_ID],RawData[LWC])</f>
        <v>0</v>
      </c>
      <c r="M222" s="245">
        <f>_xlfn.XLOOKUP(FMP_Ranking[[#This Row],[FMP ID]],RawData[FMP_ID],RawData[ROADCLS])</f>
        <v>0</v>
      </c>
      <c r="N222">
        <f>_xlfn.XLOOKUP(FMP_Ranking[[#This Row],[FMP ID]],RawData[FMP_ID],RawData[ROAD_MILES100])</f>
        <v>0</v>
      </c>
      <c r="O222" s="245">
        <f>_xlfn.XLOOKUP(FMP_Ranking[[#This Row],[FMP ID]],RawData[FMP_ID],RawData[FARMACRE100])</f>
        <v>0</v>
      </c>
      <c r="P222">
        <f>_xlfn.XLOOKUP(FMP_Ranking[[#This Row],[FMP ID]],RawData[FMP_ID],RawData[REDSTRUCT100])</f>
        <v>0</v>
      </c>
      <c r="Q222" s="245">
        <f>_xlfn.XLOOKUP(FMP_Ranking[[#This Row],[FMP ID]],RawData[FMP_ID],RawData[REMSTRC100])</f>
        <v>0</v>
      </c>
      <c r="R222" s="258">
        <f>IF(FMP_Ranking[[#This Row],[Structures 100 Raw]]=0,0,(IF(FMP_Ranking[[#This Row],[Removed Structures 100 Raw]]&gt;FMP_Ranking[[#This Row],[Structures 100 Raw]],100,FMP_Ranking[[#This Row],[Removed Structures 100 Raw]]/FMP_Ranking[[#This Row],[Structures 100 Raw]]*100)))</f>
        <v>0</v>
      </c>
      <c r="S222" s="245">
        <f>_xlfn.XLOOKUP(FMP_Ranking[[#This Row],[FMP ID]],RawData[FMP_ID],RawData[REMRESSTRC100])</f>
        <v>0</v>
      </c>
      <c r="T222" s="245">
        <f>_xlfn.XLOOKUP(FMP_Ranking[[#This Row],[FMP ID]],RawData[FMP_ID],RawData[REMPOP100])</f>
        <v>0</v>
      </c>
      <c r="U222">
        <f>_xlfn.XLOOKUP(FMP_Ranking[[#This Row],[FMP ID]],RawData[FMP_ID],RawData[REMCRITFAC100])</f>
        <v>0</v>
      </c>
      <c r="V222" s="245">
        <f>_xlfn.XLOOKUP(FMP_Ranking[[#This Row],[FMP ID]],RawData[FMP_ID],RawData[REMLWC100])</f>
        <v>0</v>
      </c>
      <c r="W222" s="245">
        <f>_xlfn.XLOOKUP(FMP_Ranking[[#This Row],[FMP ID]],RawData[FMP_ID],RawData[REMROADCLS])</f>
        <v>0</v>
      </c>
      <c r="X222">
        <f>_xlfn.XLOOKUP(FMP_Ranking[[#This Row],[FMP ID]],RawData[FMP_ID],RawData[REMRDLEN100])</f>
        <v>0</v>
      </c>
      <c r="Y222" s="245">
        <f>_xlfn.XLOOKUP(FMP_Ranking[[#This Row],[FMP ID]],RawData[FMP_ID],RawData[REMFRMACRE100])</f>
        <v>0</v>
      </c>
      <c r="Z222" s="255">
        <f>_xlfn.XLOOKUP(FMP_Ranking[[#This Row],[FMP ID]],RawData[FMP_ID],RawData[COSTSTRUCT])</f>
        <v>0</v>
      </c>
      <c r="AA222">
        <f>_xlfn.XLOOKUP(FMP_Ranking[[#This Row],[FMP ID]],RawData[FMP_ID],RawData[NATURE])</f>
        <v>0</v>
      </c>
      <c r="AB222" s="250">
        <f>_xlfn.XLOOKUP(FMP_Ranking[[#This Row],[FMP ID]],RawData[FMP_ID],RawData[BC_RATIO])</f>
        <v>0</v>
      </c>
      <c r="AC222">
        <f>IF(FMP_Ranking[[#This Row],[BCA Raw]]&gt;1,1,0)</f>
        <v>0</v>
      </c>
      <c r="AD222" s="250">
        <f>_xlfn.XLOOKUP(FMP_Ranking[[#This Row],[FMP ID]],RawData[FMP_ID],RawData[WATER_SUP])</f>
        <v>0</v>
      </c>
      <c r="AE222" s="257">
        <f>IF(FMP_Ranking[[#This Row],[Water Supply Raw]]="Yes",1,0)</f>
        <v>0</v>
      </c>
      <c r="AF222">
        <f>_xlfn.XLOOKUP(FMP_Ranking[[#This Row],[FMP ID]],RawData[FMP_ID],RawData[Average Flood Depth (100yr)])</f>
        <v>0</v>
      </c>
      <c r="AG222" s="346">
        <f>_xlfn.XLOOKUP(FMP_Ranking[[#This Row],[FMP ID]],RawData[FMP_ID],RawData[PREPROJLOS])</f>
        <v>0</v>
      </c>
      <c r="AH222">
        <f>_xlfn.XLOOKUP(FMP_Ranking[[#This Row],[FMP ID]],RawData[FMP_ID],RawData[Score 1])</f>
        <v>0</v>
      </c>
      <c r="AI222" s="250">
        <f>_xlfn.XLOOKUP(FMP_Ranking[[#This Row],[FMP ID]],RawData[FMP_ID],RawData[Community Population Served])</f>
        <v>0</v>
      </c>
      <c r="AJ222">
        <f>_xlfn.XLOOKUP(FMP_Ranking[[#This Row],[FMP ID]],RawData[FMP_ID],RawData[Flood Plain Population])</f>
        <v>0</v>
      </c>
      <c r="AK222" s="346">
        <f>_xlfn.XLOOKUP(FMP_Ranking[[#This Row],[FMP ID]],RawData[FMP_ID],RawData[Severity Ranking: Community Need (% Population)])</f>
        <v>0</v>
      </c>
      <c r="AL222" s="252">
        <f>_xlfn.XLOOKUP(FMP_Ranking[[#This Row],[FMP ID]],RawData[FMP_ID],RawData[Score 2])</f>
        <v>0</v>
      </c>
      <c r="AM222">
        <f>_xlfn.XLOOKUP(FMP_Ranking[[#This Row],[FMP ID]],RawData[FMP_ID],RawData['# of Structures Removed from 1% Annual Chance FP])</f>
        <v>0</v>
      </c>
      <c r="AN222">
        <f>_xlfn.XLOOKUP(FMP_Ranking[[#This Row],[FMP ID]],RawData[FMP_ID],RawData[Flood Risk Reduction])</f>
        <v>0</v>
      </c>
      <c r="AO222">
        <f>_xlfn.XLOOKUP(FMP_Ranking[[#This Row],[FMP ID]],RawData[FMP_ID],RawData[[Score 3 ]])</f>
        <v>0</v>
      </c>
      <c r="AP222" s="250">
        <f>_xlfn.XLOOKUP(FMP_Ranking[[#This Row],[FMP ID]],RawData[FMP_ID],RawData['# of Structures with Reduced 1% Annual Chance Flood Risk])</f>
        <v>0</v>
      </c>
      <c r="AQ222">
        <f>_xlfn.XLOOKUP(FMP_Ranking[[#This Row],[FMP ID]],RawData[FMP_ID],RawData[Pre-Project Damage $])</f>
        <v>0</v>
      </c>
      <c r="AR222">
        <f>_xlfn.XLOOKUP(FMP_Ranking[[#This Row],[FMP ID]],RawData[FMP_ID],RawData[Post-Project Damage $])</f>
        <v>0</v>
      </c>
      <c r="AS222">
        <f>_xlfn.XLOOKUP(FMP_Ranking[[#This Row],[FMP ID]],RawData[FMP_ID],RawData[Flood Damage Reduction])</f>
        <v>0</v>
      </c>
      <c r="AT222" s="252">
        <f>_xlfn.XLOOKUP(FMP_Ranking[[#This Row],[FMP ID]],RawData[FMP_ID],RawData[Score 4])</f>
        <v>0</v>
      </c>
      <c r="AU222">
        <f>_xlfn.XLOOKUP(FMP_Ranking[[#This Row],[FMP ID]],RawData[FMP_ID],RawData['# of Critical Faciliites Removed from 1% Annual Chance FP])</f>
        <v>0</v>
      </c>
      <c r="AV222">
        <f>_xlfn.XLOOKUP(FMP_Ranking[[#This Row],[FMP ID]],RawData[FMP_ID],RawData[Reduction in Critical Facilities Flood Risk])</f>
        <v>0</v>
      </c>
      <c r="AW222">
        <f>_xlfn.XLOOKUP(FMP_Ranking[[#This Row],[FMP ID]],RawData[FMP_ID],RawData[Score 5])</f>
        <v>0</v>
      </c>
      <c r="AX222" s="250">
        <f>_xlfn.XLOOKUP(FMP_Ranking[[#This Row],[FMP ID]],RawData[FMP_ID],RawData[Adjusted Injurt Risk (%)])</f>
        <v>0</v>
      </c>
      <c r="AY222">
        <f>_xlfn.XLOOKUP(FMP_Ranking[[#This Row],[FMP ID]],RawData[FMP_ID],RawData[Life and Safety Ranking (Injury/Loss of Life)2])</f>
        <v>0</v>
      </c>
      <c r="AZ222" s="252">
        <f>_xlfn.XLOOKUP(FMP_Ranking[[#This Row],[FMP ID]],RawData[FMP_ID],RawData[Score 6])</f>
        <v>0</v>
      </c>
      <c r="BA222">
        <f>_xlfn.XLOOKUP(FMP_Ranking[[#This Row],[FMP ID]],RawData[FMP_ID],RawData[Water Supply Benefit in Acre-Feet])</f>
        <v>0</v>
      </c>
      <c r="BB222">
        <f>_xlfn.XLOOKUP(FMP_Ranking[[#This Row],[FMP ID]],RawData[FMP_ID],RawData[SourceID])</f>
        <v>0</v>
      </c>
      <c r="BC222">
        <f>_xlfn.XLOOKUP(FMP_Ranking[[#This Row],[FMP ID]],RawData[FMP_ID],RawData[WMS_ID])</f>
        <v>0</v>
      </c>
      <c r="BD222">
        <f>_xlfn.XLOOKUP(FMP_Ranking[[#This Row],[FMP ID]],RawData[FMP_ID],RawData[Water Supply Yield Ranking])</f>
        <v>0</v>
      </c>
      <c r="BE222">
        <f>_xlfn.XLOOKUP(FMP_Ranking[[#This Row],[FMP ID]],RawData[FMP_ID],RawData[Score 7])</f>
        <v>0</v>
      </c>
      <c r="BF222" s="250">
        <f>_xlfn.XLOOKUP(FMP_Ranking[[#This Row],[FMP ID]],RawData[FMP_ID],RawData[SVI])</f>
        <v>0</v>
      </c>
      <c r="BG222">
        <f>_xlfn.XLOOKUP(FMP_Ranking[[#This Row],[FMP ID]],RawData[FMP_ID],RawData[Social Vulnerability Ranking])</f>
        <v>0</v>
      </c>
      <c r="BH222" s="252">
        <f>_xlfn.XLOOKUP(FMP_Ranking[[#This Row],[FMP ID]],RawData[FMP_ID],RawData[Score 8])</f>
        <v>0</v>
      </c>
      <c r="BI222">
        <f>_xlfn.XLOOKUP(FMP_Ranking[[#This Row],[FMP ID]],RawData[FMP_ID],RawData[% Nature Based Solution by Cost])</f>
        <v>0</v>
      </c>
      <c r="BJ222">
        <f>_xlfn.XLOOKUP(FMP_Ranking[[#This Row],[FMP ID]],RawData[FMP_ID],RawData[Nature-Based Solutions Ranking])</f>
        <v>0</v>
      </c>
      <c r="BK222">
        <f>_xlfn.XLOOKUP(FMP_Ranking[[#This Row],[FMP ID]],RawData[FMP_ID],RawData[Score 9])</f>
        <v>0</v>
      </c>
      <c r="BL222" s="250">
        <f>_xlfn.XLOOKUP(FMP_Ranking[[#This Row],[FMP ID]],RawData[FMP_ID],RawData[Multiple Benefits Description])</f>
        <v>0</v>
      </c>
      <c r="BM222">
        <f>_xlfn.XLOOKUP(FMP_Ranking[[#This Row],[FMP ID]],RawData[FMP_ID],RawData[Multiple Benefit Ranking])</f>
        <v>0</v>
      </c>
      <c r="BN222" s="252">
        <f>_xlfn.XLOOKUP(FMP_Ranking[[#This Row],[FMP ID]],RawData[FMP_ID],RawData[Score 10])</f>
        <v>0</v>
      </c>
      <c r="BO222">
        <f>_xlfn.XLOOKUP(FMP_Ranking[[#This Row],[FMP ID]],RawData[FMP_ID],RawData[O&amp;M Cost (Annual)])</f>
        <v>0</v>
      </c>
      <c r="BP222">
        <f>_xlfn.XLOOKUP(FMP_Ranking[[#This Row],[FMP ID]],RawData[FMP_ID],RawData[Operations and Maintenance Ranking])</f>
        <v>0</v>
      </c>
      <c r="BQ222">
        <f>_xlfn.XLOOKUP(FMP_Ranking[[#This Row],[FMP ID]],RawData[FMP_ID],RawData[Score 11])</f>
        <v>0</v>
      </c>
      <c r="BR222" s="250">
        <f>_xlfn.XLOOKUP(FMP_Ranking[[#This Row],[FMP ID]],RawData[FMP_ID],RawData[Administrative, Regulatory and Other Obstacle Ranking])</f>
        <v>0</v>
      </c>
      <c r="BS222" s="252">
        <f>_xlfn.XLOOKUP(FMP_Ranking[[#This Row],[FMP ID]],RawData[FMP_ID],RawData[Score 12])</f>
        <v>0</v>
      </c>
      <c r="BT222">
        <f>_xlfn.XLOOKUP(FMP_Ranking[[#This Row],[FMP ID]],RawData[FMP_ID],RawData[Environmental Benefit Ranking])</f>
        <v>0</v>
      </c>
      <c r="BU222">
        <f>_xlfn.XLOOKUP(FMP_Ranking[[#This Row],[FMP ID]],RawData[FMP_ID],RawData[Score 13])</f>
        <v>0</v>
      </c>
      <c r="BV222" s="250">
        <f>_xlfn.XLOOKUP(FMP_Ranking[[#This Row],[FMP ID]],RawData[FMP_ID],RawData[Environmental Impact Ranking])</f>
        <v>0</v>
      </c>
      <c r="BW222" s="252">
        <f>_xlfn.XLOOKUP(FMP_Ranking[[#This Row],[FMP ID]],RawData[FMP_ID],RawData[Score 14])</f>
        <v>0</v>
      </c>
      <c r="BX222">
        <f>_xlfn.XLOOKUP(FMP_Ranking[[#This Row],[FMP ID]],RawData[FMP_ID],RawData[Traffic Count for LWC Project])</f>
        <v>0</v>
      </c>
      <c r="BY222">
        <f>_xlfn.XLOOKUP(FMP_Ranking[[#This Row],[FMP ID]],RawData[FMP_ID],RawData[Mobility Ranking])</f>
        <v>0</v>
      </c>
      <c r="BZ222">
        <f>_xlfn.XLOOKUP(FMP_Ranking[[#This Row],[FMP ID]],RawData[FMP_ID],RawData[Score 15])</f>
        <v>0</v>
      </c>
      <c r="CA222" s="250"/>
      <c r="CB22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22" s="263">
        <f>_xlfn.RANK.EQ(FMP_Ranking[[#This Row],[Weighted Score Based on Normalized Reported Factors]],FMP_Ranking[Weighted Score Based on Normalized Reported Factors],0)</f>
        <v>170</v>
      </c>
      <c r="CD22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2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22">
        <f>_xlfn.RANK.EQ(FMP_Ranking[[#This Row],[Project Details Weighted Score]],FMP_Ranking[Project Details Weighted Score],0)</f>
        <v>164</v>
      </c>
      <c r="CG222" s="262">
        <f>FMP_Ranking[[#This Row],[Project Details Weighted Score]]+FMP_Ranking[[#This Row],[Weighted Score Based on Normalized Reported Factors]]</f>
        <v>0</v>
      </c>
      <c r="CH222" s="245">
        <f>_xlfn.RANK.EQ(FMP_Ranking[[#This Row],[Total Score]],FMP_Ranking[Total Score],0)</f>
        <v>204</v>
      </c>
      <c r="CI22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22" s="239"/>
      <c r="CK222" s="239"/>
      <c r="CT222"/>
    </row>
    <row r="223" spans="1:98" ht="12" customHeight="1" x14ac:dyDescent="0.25">
      <c r="B223">
        <f>_xlfn.XLOOKUP(FMP_Ranking[[#This Row],[FMP ID]],RawData[FMP_ID],RawData[RFPG_NUM])</f>
        <v>0</v>
      </c>
      <c r="C223">
        <f>_xlfn.XLOOKUP(FMP_Ranking[[#This Row],[FMP ID]],RawData[FMP_ID],RawData[FMP_NAME])</f>
        <v>0</v>
      </c>
      <c r="D223">
        <f>_xlfn.XLOOKUP(FMP_Ranking[[#This Row],[FMP ID]],RawData[FMP_ID],RawData[FMP_DESCR])</f>
        <v>0</v>
      </c>
      <c r="E223" s="247">
        <f>_xlfn.XLOOKUP(FMP_Ranking[[#This Row],[FMP ID]],RawData[FMP_ID],RawData[FMP_COST])</f>
        <v>0</v>
      </c>
      <c r="F223" s="344">
        <f>_xlfn.XLOOKUP(FMP_Ranking[[#This Row],[FMP ID]],RawData[FMP_ID],RawData[EMER_NEED])</f>
        <v>0</v>
      </c>
      <c r="G223" s="252">
        <f>IF(FMP_Ranking[[#This Row],[Emergency Need Raw]]="Yes",10,0)</f>
        <v>0</v>
      </c>
      <c r="H223" s="245">
        <f>_xlfn.XLOOKUP(FMP_Ranking[[#This Row],[FMP ID]],RawData[FMP_ID],RawData[STRUCT_100])</f>
        <v>0</v>
      </c>
      <c r="I223" s="245">
        <f>_xlfn.XLOOKUP(FMP_Ranking[[#This Row],[FMP ID]],RawData[FMP_ID],RawData[RES_STRUCT100])</f>
        <v>0</v>
      </c>
      <c r="J223">
        <f>_xlfn.XLOOKUP(FMP_Ranking[[#This Row],[FMP ID]],RawData[FMP_ID],RawData[POP100])</f>
        <v>0</v>
      </c>
      <c r="K223" s="245">
        <f>_xlfn.XLOOKUP(FMP_Ranking[[#This Row],[FMP ID]],RawData[FMP_ID],RawData[CRITFAC100])</f>
        <v>0</v>
      </c>
      <c r="L223">
        <f>_xlfn.XLOOKUP(FMP_Ranking[[#This Row],[FMP ID]],RawData[FMP_ID],RawData[LWC])</f>
        <v>0</v>
      </c>
      <c r="M223" s="245">
        <f>_xlfn.XLOOKUP(FMP_Ranking[[#This Row],[FMP ID]],RawData[FMP_ID],RawData[ROADCLS])</f>
        <v>0</v>
      </c>
      <c r="N223">
        <f>_xlfn.XLOOKUP(FMP_Ranking[[#This Row],[FMP ID]],RawData[FMP_ID],RawData[ROAD_MILES100])</f>
        <v>0</v>
      </c>
      <c r="O223" s="245">
        <f>_xlfn.XLOOKUP(FMP_Ranking[[#This Row],[FMP ID]],RawData[FMP_ID],RawData[FARMACRE100])</f>
        <v>0</v>
      </c>
      <c r="P223">
        <f>_xlfn.XLOOKUP(FMP_Ranking[[#This Row],[FMP ID]],RawData[FMP_ID],RawData[REDSTRUCT100])</f>
        <v>0</v>
      </c>
      <c r="Q223" s="245">
        <f>_xlfn.XLOOKUP(FMP_Ranking[[#This Row],[FMP ID]],RawData[FMP_ID],RawData[REMSTRC100])</f>
        <v>0</v>
      </c>
      <c r="R223" s="258">
        <f>IF(FMP_Ranking[[#This Row],[Structures 100 Raw]]=0,0,(IF(FMP_Ranking[[#This Row],[Removed Structures 100 Raw]]&gt;FMP_Ranking[[#This Row],[Structures 100 Raw]],100,FMP_Ranking[[#This Row],[Removed Structures 100 Raw]]/FMP_Ranking[[#This Row],[Structures 100 Raw]]*100)))</f>
        <v>0</v>
      </c>
      <c r="S223" s="245">
        <f>_xlfn.XLOOKUP(FMP_Ranking[[#This Row],[FMP ID]],RawData[FMP_ID],RawData[REMRESSTRC100])</f>
        <v>0</v>
      </c>
      <c r="T223" s="245">
        <f>_xlfn.XLOOKUP(FMP_Ranking[[#This Row],[FMP ID]],RawData[FMP_ID],RawData[REMPOP100])</f>
        <v>0</v>
      </c>
      <c r="U223">
        <f>_xlfn.XLOOKUP(FMP_Ranking[[#This Row],[FMP ID]],RawData[FMP_ID],RawData[REMCRITFAC100])</f>
        <v>0</v>
      </c>
      <c r="V223" s="245">
        <f>_xlfn.XLOOKUP(FMP_Ranking[[#This Row],[FMP ID]],RawData[FMP_ID],RawData[REMLWC100])</f>
        <v>0</v>
      </c>
      <c r="W223" s="245">
        <f>_xlfn.XLOOKUP(FMP_Ranking[[#This Row],[FMP ID]],RawData[FMP_ID],RawData[REMROADCLS])</f>
        <v>0</v>
      </c>
      <c r="X223">
        <f>_xlfn.XLOOKUP(FMP_Ranking[[#This Row],[FMP ID]],RawData[FMP_ID],RawData[REMRDLEN100])</f>
        <v>0</v>
      </c>
      <c r="Y223" s="245">
        <f>_xlfn.XLOOKUP(FMP_Ranking[[#This Row],[FMP ID]],RawData[FMP_ID],RawData[REMFRMACRE100])</f>
        <v>0</v>
      </c>
      <c r="Z223" s="255">
        <f>_xlfn.XLOOKUP(FMP_Ranking[[#This Row],[FMP ID]],RawData[FMP_ID],RawData[COSTSTRUCT])</f>
        <v>0</v>
      </c>
      <c r="AA223">
        <f>_xlfn.XLOOKUP(FMP_Ranking[[#This Row],[FMP ID]],RawData[FMP_ID],RawData[NATURE])</f>
        <v>0</v>
      </c>
      <c r="AB223" s="250">
        <f>_xlfn.XLOOKUP(FMP_Ranking[[#This Row],[FMP ID]],RawData[FMP_ID],RawData[BC_RATIO])</f>
        <v>0</v>
      </c>
      <c r="AC223">
        <f>IF(FMP_Ranking[[#This Row],[BCA Raw]]&gt;1,1,0)</f>
        <v>0</v>
      </c>
      <c r="AD223" s="250">
        <f>_xlfn.XLOOKUP(FMP_Ranking[[#This Row],[FMP ID]],RawData[FMP_ID],RawData[WATER_SUP])</f>
        <v>0</v>
      </c>
      <c r="AE223" s="257">
        <f>IF(FMP_Ranking[[#This Row],[Water Supply Raw]]="Yes",1,0)</f>
        <v>0</v>
      </c>
      <c r="AF223">
        <f>_xlfn.XLOOKUP(FMP_Ranking[[#This Row],[FMP ID]],RawData[FMP_ID],RawData[Average Flood Depth (100yr)])</f>
        <v>0</v>
      </c>
      <c r="AG223" s="346">
        <f>_xlfn.XLOOKUP(FMP_Ranking[[#This Row],[FMP ID]],RawData[FMP_ID],RawData[PREPROJLOS])</f>
        <v>0</v>
      </c>
      <c r="AH223">
        <f>_xlfn.XLOOKUP(FMP_Ranking[[#This Row],[FMP ID]],RawData[FMP_ID],RawData[Score 1])</f>
        <v>0</v>
      </c>
      <c r="AI223" s="250">
        <f>_xlfn.XLOOKUP(FMP_Ranking[[#This Row],[FMP ID]],RawData[FMP_ID],RawData[Community Population Served])</f>
        <v>0</v>
      </c>
      <c r="AJ223">
        <f>_xlfn.XLOOKUP(FMP_Ranking[[#This Row],[FMP ID]],RawData[FMP_ID],RawData[Flood Plain Population])</f>
        <v>0</v>
      </c>
      <c r="AK223" s="346">
        <f>_xlfn.XLOOKUP(FMP_Ranking[[#This Row],[FMP ID]],RawData[FMP_ID],RawData[Severity Ranking: Community Need (% Population)])</f>
        <v>0</v>
      </c>
      <c r="AL223" s="252">
        <f>_xlfn.XLOOKUP(FMP_Ranking[[#This Row],[FMP ID]],RawData[FMP_ID],RawData[Score 2])</f>
        <v>0</v>
      </c>
      <c r="AM223">
        <f>_xlfn.XLOOKUP(FMP_Ranking[[#This Row],[FMP ID]],RawData[FMP_ID],RawData['# of Structures Removed from 1% Annual Chance FP])</f>
        <v>0</v>
      </c>
      <c r="AN223">
        <f>_xlfn.XLOOKUP(FMP_Ranking[[#This Row],[FMP ID]],RawData[FMP_ID],RawData[Flood Risk Reduction])</f>
        <v>0</v>
      </c>
      <c r="AO223">
        <f>_xlfn.XLOOKUP(FMP_Ranking[[#This Row],[FMP ID]],RawData[FMP_ID],RawData[[Score 3 ]])</f>
        <v>0</v>
      </c>
      <c r="AP223" s="250">
        <f>_xlfn.XLOOKUP(FMP_Ranking[[#This Row],[FMP ID]],RawData[FMP_ID],RawData['# of Structures with Reduced 1% Annual Chance Flood Risk])</f>
        <v>0</v>
      </c>
      <c r="AQ223">
        <f>_xlfn.XLOOKUP(FMP_Ranking[[#This Row],[FMP ID]],RawData[FMP_ID],RawData[Pre-Project Damage $])</f>
        <v>0</v>
      </c>
      <c r="AR223">
        <f>_xlfn.XLOOKUP(FMP_Ranking[[#This Row],[FMP ID]],RawData[FMP_ID],RawData[Post-Project Damage $])</f>
        <v>0</v>
      </c>
      <c r="AS223">
        <f>_xlfn.XLOOKUP(FMP_Ranking[[#This Row],[FMP ID]],RawData[FMP_ID],RawData[Flood Damage Reduction])</f>
        <v>0</v>
      </c>
      <c r="AT223" s="252">
        <f>_xlfn.XLOOKUP(FMP_Ranking[[#This Row],[FMP ID]],RawData[FMP_ID],RawData[Score 4])</f>
        <v>0</v>
      </c>
      <c r="AU223">
        <f>_xlfn.XLOOKUP(FMP_Ranking[[#This Row],[FMP ID]],RawData[FMP_ID],RawData['# of Critical Faciliites Removed from 1% Annual Chance FP])</f>
        <v>0</v>
      </c>
      <c r="AV223">
        <f>_xlfn.XLOOKUP(FMP_Ranking[[#This Row],[FMP ID]],RawData[FMP_ID],RawData[Reduction in Critical Facilities Flood Risk])</f>
        <v>0</v>
      </c>
      <c r="AW223">
        <f>_xlfn.XLOOKUP(FMP_Ranking[[#This Row],[FMP ID]],RawData[FMP_ID],RawData[Score 5])</f>
        <v>0</v>
      </c>
      <c r="AX223" s="250">
        <f>_xlfn.XLOOKUP(FMP_Ranking[[#This Row],[FMP ID]],RawData[FMP_ID],RawData[Adjusted Injurt Risk (%)])</f>
        <v>0</v>
      </c>
      <c r="AY223">
        <f>_xlfn.XLOOKUP(FMP_Ranking[[#This Row],[FMP ID]],RawData[FMP_ID],RawData[Life and Safety Ranking (Injury/Loss of Life)2])</f>
        <v>0</v>
      </c>
      <c r="AZ223" s="252">
        <f>_xlfn.XLOOKUP(FMP_Ranking[[#This Row],[FMP ID]],RawData[FMP_ID],RawData[Score 6])</f>
        <v>0</v>
      </c>
      <c r="BA223">
        <f>_xlfn.XLOOKUP(FMP_Ranking[[#This Row],[FMP ID]],RawData[FMP_ID],RawData[Water Supply Benefit in Acre-Feet])</f>
        <v>0</v>
      </c>
      <c r="BB223">
        <f>_xlfn.XLOOKUP(FMP_Ranking[[#This Row],[FMP ID]],RawData[FMP_ID],RawData[SourceID])</f>
        <v>0</v>
      </c>
      <c r="BC223">
        <f>_xlfn.XLOOKUP(FMP_Ranking[[#This Row],[FMP ID]],RawData[FMP_ID],RawData[WMS_ID])</f>
        <v>0</v>
      </c>
      <c r="BD223">
        <f>_xlfn.XLOOKUP(FMP_Ranking[[#This Row],[FMP ID]],RawData[FMP_ID],RawData[Water Supply Yield Ranking])</f>
        <v>0</v>
      </c>
      <c r="BE223">
        <f>_xlfn.XLOOKUP(FMP_Ranking[[#This Row],[FMP ID]],RawData[FMP_ID],RawData[Score 7])</f>
        <v>0</v>
      </c>
      <c r="BF223" s="250">
        <f>_xlfn.XLOOKUP(FMP_Ranking[[#This Row],[FMP ID]],RawData[FMP_ID],RawData[SVI])</f>
        <v>0</v>
      </c>
      <c r="BG223">
        <f>_xlfn.XLOOKUP(FMP_Ranking[[#This Row],[FMP ID]],RawData[FMP_ID],RawData[Social Vulnerability Ranking])</f>
        <v>0</v>
      </c>
      <c r="BH223" s="252">
        <f>_xlfn.XLOOKUP(FMP_Ranking[[#This Row],[FMP ID]],RawData[FMP_ID],RawData[Score 8])</f>
        <v>0</v>
      </c>
      <c r="BI223">
        <f>_xlfn.XLOOKUP(FMP_Ranking[[#This Row],[FMP ID]],RawData[FMP_ID],RawData[% Nature Based Solution by Cost])</f>
        <v>0</v>
      </c>
      <c r="BJ223">
        <f>_xlfn.XLOOKUP(FMP_Ranking[[#This Row],[FMP ID]],RawData[FMP_ID],RawData[Nature-Based Solutions Ranking])</f>
        <v>0</v>
      </c>
      <c r="BK223">
        <f>_xlfn.XLOOKUP(FMP_Ranking[[#This Row],[FMP ID]],RawData[FMP_ID],RawData[Score 9])</f>
        <v>0</v>
      </c>
      <c r="BL223" s="250">
        <f>_xlfn.XLOOKUP(FMP_Ranking[[#This Row],[FMP ID]],RawData[FMP_ID],RawData[Multiple Benefits Description])</f>
        <v>0</v>
      </c>
      <c r="BM223">
        <f>_xlfn.XLOOKUP(FMP_Ranking[[#This Row],[FMP ID]],RawData[FMP_ID],RawData[Multiple Benefit Ranking])</f>
        <v>0</v>
      </c>
      <c r="BN223" s="252">
        <f>_xlfn.XLOOKUP(FMP_Ranking[[#This Row],[FMP ID]],RawData[FMP_ID],RawData[Score 10])</f>
        <v>0</v>
      </c>
      <c r="BO223">
        <f>_xlfn.XLOOKUP(FMP_Ranking[[#This Row],[FMP ID]],RawData[FMP_ID],RawData[O&amp;M Cost (Annual)])</f>
        <v>0</v>
      </c>
      <c r="BP223">
        <f>_xlfn.XLOOKUP(FMP_Ranking[[#This Row],[FMP ID]],RawData[FMP_ID],RawData[Operations and Maintenance Ranking])</f>
        <v>0</v>
      </c>
      <c r="BQ223">
        <f>_xlfn.XLOOKUP(FMP_Ranking[[#This Row],[FMP ID]],RawData[FMP_ID],RawData[Score 11])</f>
        <v>0</v>
      </c>
      <c r="BR223" s="250">
        <f>_xlfn.XLOOKUP(FMP_Ranking[[#This Row],[FMP ID]],RawData[FMP_ID],RawData[Administrative, Regulatory and Other Obstacle Ranking])</f>
        <v>0</v>
      </c>
      <c r="BS223" s="252">
        <f>_xlfn.XLOOKUP(FMP_Ranking[[#This Row],[FMP ID]],RawData[FMP_ID],RawData[Score 12])</f>
        <v>0</v>
      </c>
      <c r="BT223">
        <f>_xlfn.XLOOKUP(FMP_Ranking[[#This Row],[FMP ID]],RawData[FMP_ID],RawData[Environmental Benefit Ranking])</f>
        <v>0</v>
      </c>
      <c r="BU223">
        <f>_xlfn.XLOOKUP(FMP_Ranking[[#This Row],[FMP ID]],RawData[FMP_ID],RawData[Score 13])</f>
        <v>0</v>
      </c>
      <c r="BV223" s="250">
        <f>_xlfn.XLOOKUP(FMP_Ranking[[#This Row],[FMP ID]],RawData[FMP_ID],RawData[Environmental Impact Ranking])</f>
        <v>0</v>
      </c>
      <c r="BW223" s="252">
        <f>_xlfn.XLOOKUP(FMP_Ranking[[#This Row],[FMP ID]],RawData[FMP_ID],RawData[Score 14])</f>
        <v>0</v>
      </c>
      <c r="BX223">
        <f>_xlfn.XLOOKUP(FMP_Ranking[[#This Row],[FMP ID]],RawData[FMP_ID],RawData[Traffic Count for LWC Project])</f>
        <v>0</v>
      </c>
      <c r="BY223">
        <f>_xlfn.XLOOKUP(FMP_Ranking[[#This Row],[FMP ID]],RawData[FMP_ID],RawData[Mobility Ranking])</f>
        <v>0</v>
      </c>
      <c r="BZ223">
        <f>_xlfn.XLOOKUP(FMP_Ranking[[#This Row],[FMP ID]],RawData[FMP_ID],RawData[Score 15])</f>
        <v>0</v>
      </c>
      <c r="CA223" s="250"/>
      <c r="CB223"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23" s="263">
        <f>_xlfn.RANK.EQ(FMP_Ranking[[#This Row],[Weighted Score Based on Normalized Reported Factors]],FMP_Ranking[Weighted Score Based on Normalized Reported Factors],0)</f>
        <v>170</v>
      </c>
      <c r="CD223"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23"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23">
        <f>_xlfn.RANK.EQ(FMP_Ranking[[#This Row],[Project Details Weighted Score]],FMP_Ranking[Project Details Weighted Score],0)</f>
        <v>164</v>
      </c>
      <c r="CG223" s="262">
        <f>FMP_Ranking[[#This Row],[Project Details Weighted Score]]+FMP_Ranking[[#This Row],[Weighted Score Based on Normalized Reported Factors]]</f>
        <v>0</v>
      </c>
      <c r="CH223" s="245">
        <f>_xlfn.RANK.EQ(FMP_Ranking[[#This Row],[Total Score]],FMP_Ranking[Total Score],0)</f>
        <v>204</v>
      </c>
      <c r="CI223"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23" s="239"/>
      <c r="CK223" s="239"/>
      <c r="CT223"/>
    </row>
    <row r="224" spans="1:98" ht="12" customHeight="1" x14ac:dyDescent="0.25">
      <c r="B224">
        <f>_xlfn.XLOOKUP(FMP_Ranking[[#This Row],[FMP ID]],RawData[FMP_ID],RawData[RFPG_NUM])</f>
        <v>0</v>
      </c>
      <c r="C224">
        <f>_xlfn.XLOOKUP(FMP_Ranking[[#This Row],[FMP ID]],RawData[FMP_ID],RawData[FMP_NAME])</f>
        <v>0</v>
      </c>
      <c r="D224">
        <f>_xlfn.XLOOKUP(FMP_Ranking[[#This Row],[FMP ID]],RawData[FMP_ID],RawData[FMP_DESCR])</f>
        <v>0</v>
      </c>
      <c r="E224" s="247">
        <f>_xlfn.XLOOKUP(FMP_Ranking[[#This Row],[FMP ID]],RawData[FMP_ID],RawData[FMP_COST])</f>
        <v>0</v>
      </c>
      <c r="F224" s="344">
        <f>_xlfn.XLOOKUP(FMP_Ranking[[#This Row],[FMP ID]],RawData[FMP_ID],RawData[EMER_NEED])</f>
        <v>0</v>
      </c>
      <c r="G224" s="252">
        <f>IF(FMP_Ranking[[#This Row],[Emergency Need Raw]]="Yes",10,0)</f>
        <v>0</v>
      </c>
      <c r="H224" s="245">
        <f>_xlfn.XLOOKUP(FMP_Ranking[[#This Row],[FMP ID]],RawData[FMP_ID],RawData[STRUCT_100])</f>
        <v>0</v>
      </c>
      <c r="I224" s="245">
        <f>_xlfn.XLOOKUP(FMP_Ranking[[#This Row],[FMP ID]],RawData[FMP_ID],RawData[RES_STRUCT100])</f>
        <v>0</v>
      </c>
      <c r="J224">
        <f>_xlfn.XLOOKUP(FMP_Ranking[[#This Row],[FMP ID]],RawData[FMP_ID],RawData[POP100])</f>
        <v>0</v>
      </c>
      <c r="K224" s="245">
        <f>_xlfn.XLOOKUP(FMP_Ranking[[#This Row],[FMP ID]],RawData[FMP_ID],RawData[CRITFAC100])</f>
        <v>0</v>
      </c>
      <c r="L224">
        <f>_xlfn.XLOOKUP(FMP_Ranking[[#This Row],[FMP ID]],RawData[FMP_ID],RawData[LWC])</f>
        <v>0</v>
      </c>
      <c r="M224" s="245">
        <f>_xlfn.XLOOKUP(FMP_Ranking[[#This Row],[FMP ID]],RawData[FMP_ID],RawData[ROADCLS])</f>
        <v>0</v>
      </c>
      <c r="N224">
        <f>_xlfn.XLOOKUP(FMP_Ranking[[#This Row],[FMP ID]],RawData[FMP_ID],RawData[ROAD_MILES100])</f>
        <v>0</v>
      </c>
      <c r="O224" s="245">
        <f>_xlfn.XLOOKUP(FMP_Ranking[[#This Row],[FMP ID]],RawData[FMP_ID],RawData[FARMACRE100])</f>
        <v>0</v>
      </c>
      <c r="P224">
        <f>_xlfn.XLOOKUP(FMP_Ranking[[#This Row],[FMP ID]],RawData[FMP_ID],RawData[REDSTRUCT100])</f>
        <v>0</v>
      </c>
      <c r="Q224" s="245">
        <f>_xlfn.XLOOKUP(FMP_Ranking[[#This Row],[FMP ID]],RawData[FMP_ID],RawData[REMSTRC100])</f>
        <v>0</v>
      </c>
      <c r="R224" s="258">
        <f>IF(FMP_Ranking[[#This Row],[Structures 100 Raw]]=0,0,(IF(FMP_Ranking[[#This Row],[Removed Structures 100 Raw]]&gt;FMP_Ranking[[#This Row],[Structures 100 Raw]],100,FMP_Ranking[[#This Row],[Removed Structures 100 Raw]]/FMP_Ranking[[#This Row],[Structures 100 Raw]]*100)))</f>
        <v>0</v>
      </c>
      <c r="S224" s="245">
        <f>_xlfn.XLOOKUP(FMP_Ranking[[#This Row],[FMP ID]],RawData[FMP_ID],RawData[REMRESSTRC100])</f>
        <v>0</v>
      </c>
      <c r="T224" s="245">
        <f>_xlfn.XLOOKUP(FMP_Ranking[[#This Row],[FMP ID]],RawData[FMP_ID],RawData[REMPOP100])</f>
        <v>0</v>
      </c>
      <c r="U224">
        <f>_xlfn.XLOOKUP(FMP_Ranking[[#This Row],[FMP ID]],RawData[FMP_ID],RawData[REMCRITFAC100])</f>
        <v>0</v>
      </c>
      <c r="V224" s="245">
        <f>_xlfn.XLOOKUP(FMP_Ranking[[#This Row],[FMP ID]],RawData[FMP_ID],RawData[REMLWC100])</f>
        <v>0</v>
      </c>
      <c r="W224" s="245">
        <f>_xlfn.XLOOKUP(FMP_Ranking[[#This Row],[FMP ID]],RawData[FMP_ID],RawData[REMROADCLS])</f>
        <v>0</v>
      </c>
      <c r="X224">
        <f>_xlfn.XLOOKUP(FMP_Ranking[[#This Row],[FMP ID]],RawData[FMP_ID],RawData[REMRDLEN100])</f>
        <v>0</v>
      </c>
      <c r="Y224" s="245">
        <f>_xlfn.XLOOKUP(FMP_Ranking[[#This Row],[FMP ID]],RawData[FMP_ID],RawData[REMFRMACRE100])</f>
        <v>0</v>
      </c>
      <c r="Z224" s="255">
        <f>_xlfn.XLOOKUP(FMP_Ranking[[#This Row],[FMP ID]],RawData[FMP_ID],RawData[COSTSTRUCT])</f>
        <v>0</v>
      </c>
      <c r="AA224">
        <f>_xlfn.XLOOKUP(FMP_Ranking[[#This Row],[FMP ID]],RawData[FMP_ID],RawData[NATURE])</f>
        <v>0</v>
      </c>
      <c r="AB224" s="250">
        <f>_xlfn.XLOOKUP(FMP_Ranking[[#This Row],[FMP ID]],RawData[FMP_ID],RawData[BC_RATIO])</f>
        <v>0</v>
      </c>
      <c r="AC224">
        <f>IF(FMP_Ranking[[#This Row],[BCA Raw]]&gt;1,1,0)</f>
        <v>0</v>
      </c>
      <c r="AD224" s="250">
        <f>_xlfn.XLOOKUP(FMP_Ranking[[#This Row],[FMP ID]],RawData[FMP_ID],RawData[WATER_SUP])</f>
        <v>0</v>
      </c>
      <c r="AE224" s="257">
        <f>IF(FMP_Ranking[[#This Row],[Water Supply Raw]]="Yes",1,0)</f>
        <v>0</v>
      </c>
      <c r="AF224">
        <f>_xlfn.XLOOKUP(FMP_Ranking[[#This Row],[FMP ID]],RawData[FMP_ID],RawData[Average Flood Depth (100yr)])</f>
        <v>0</v>
      </c>
      <c r="AG224" s="346">
        <f>_xlfn.XLOOKUP(FMP_Ranking[[#This Row],[FMP ID]],RawData[FMP_ID],RawData[PREPROJLOS])</f>
        <v>0</v>
      </c>
      <c r="AH224">
        <f>_xlfn.XLOOKUP(FMP_Ranking[[#This Row],[FMP ID]],RawData[FMP_ID],RawData[Score 1])</f>
        <v>0</v>
      </c>
      <c r="AI224" s="250">
        <f>_xlfn.XLOOKUP(FMP_Ranking[[#This Row],[FMP ID]],RawData[FMP_ID],RawData[Community Population Served])</f>
        <v>0</v>
      </c>
      <c r="AJ224">
        <f>_xlfn.XLOOKUP(FMP_Ranking[[#This Row],[FMP ID]],RawData[FMP_ID],RawData[Flood Plain Population])</f>
        <v>0</v>
      </c>
      <c r="AK224" s="346">
        <f>_xlfn.XLOOKUP(FMP_Ranking[[#This Row],[FMP ID]],RawData[FMP_ID],RawData[Severity Ranking: Community Need (% Population)])</f>
        <v>0</v>
      </c>
      <c r="AL224" s="252">
        <f>_xlfn.XLOOKUP(FMP_Ranking[[#This Row],[FMP ID]],RawData[FMP_ID],RawData[Score 2])</f>
        <v>0</v>
      </c>
      <c r="AM224">
        <f>_xlfn.XLOOKUP(FMP_Ranking[[#This Row],[FMP ID]],RawData[FMP_ID],RawData['# of Structures Removed from 1% Annual Chance FP])</f>
        <v>0</v>
      </c>
      <c r="AN224">
        <f>_xlfn.XLOOKUP(FMP_Ranking[[#This Row],[FMP ID]],RawData[FMP_ID],RawData[Flood Risk Reduction])</f>
        <v>0</v>
      </c>
      <c r="AO224">
        <f>_xlfn.XLOOKUP(FMP_Ranking[[#This Row],[FMP ID]],RawData[FMP_ID],RawData[[Score 3 ]])</f>
        <v>0</v>
      </c>
      <c r="AP224" s="250">
        <f>_xlfn.XLOOKUP(FMP_Ranking[[#This Row],[FMP ID]],RawData[FMP_ID],RawData['# of Structures with Reduced 1% Annual Chance Flood Risk])</f>
        <v>0</v>
      </c>
      <c r="AQ224">
        <f>_xlfn.XLOOKUP(FMP_Ranking[[#This Row],[FMP ID]],RawData[FMP_ID],RawData[Pre-Project Damage $])</f>
        <v>0</v>
      </c>
      <c r="AR224">
        <f>_xlfn.XLOOKUP(FMP_Ranking[[#This Row],[FMP ID]],RawData[FMP_ID],RawData[Post-Project Damage $])</f>
        <v>0</v>
      </c>
      <c r="AS224">
        <f>_xlfn.XLOOKUP(FMP_Ranking[[#This Row],[FMP ID]],RawData[FMP_ID],RawData[Flood Damage Reduction])</f>
        <v>0</v>
      </c>
      <c r="AT224" s="252">
        <f>_xlfn.XLOOKUP(FMP_Ranking[[#This Row],[FMP ID]],RawData[FMP_ID],RawData[Score 4])</f>
        <v>0</v>
      </c>
      <c r="AU224">
        <f>_xlfn.XLOOKUP(FMP_Ranking[[#This Row],[FMP ID]],RawData[FMP_ID],RawData['# of Critical Faciliites Removed from 1% Annual Chance FP])</f>
        <v>0</v>
      </c>
      <c r="AV224">
        <f>_xlfn.XLOOKUP(FMP_Ranking[[#This Row],[FMP ID]],RawData[FMP_ID],RawData[Reduction in Critical Facilities Flood Risk])</f>
        <v>0</v>
      </c>
      <c r="AW224">
        <f>_xlfn.XLOOKUP(FMP_Ranking[[#This Row],[FMP ID]],RawData[FMP_ID],RawData[Score 5])</f>
        <v>0</v>
      </c>
      <c r="AX224" s="250">
        <f>_xlfn.XLOOKUP(FMP_Ranking[[#This Row],[FMP ID]],RawData[FMP_ID],RawData[Adjusted Injurt Risk (%)])</f>
        <v>0</v>
      </c>
      <c r="AY224">
        <f>_xlfn.XLOOKUP(FMP_Ranking[[#This Row],[FMP ID]],RawData[FMP_ID],RawData[Life and Safety Ranking (Injury/Loss of Life)2])</f>
        <v>0</v>
      </c>
      <c r="AZ224" s="252">
        <f>_xlfn.XLOOKUP(FMP_Ranking[[#This Row],[FMP ID]],RawData[FMP_ID],RawData[Score 6])</f>
        <v>0</v>
      </c>
      <c r="BA224">
        <f>_xlfn.XLOOKUP(FMP_Ranking[[#This Row],[FMP ID]],RawData[FMP_ID],RawData[Water Supply Benefit in Acre-Feet])</f>
        <v>0</v>
      </c>
      <c r="BB224">
        <f>_xlfn.XLOOKUP(FMP_Ranking[[#This Row],[FMP ID]],RawData[FMP_ID],RawData[SourceID])</f>
        <v>0</v>
      </c>
      <c r="BC224">
        <f>_xlfn.XLOOKUP(FMP_Ranking[[#This Row],[FMP ID]],RawData[FMP_ID],RawData[WMS_ID])</f>
        <v>0</v>
      </c>
      <c r="BD224">
        <f>_xlfn.XLOOKUP(FMP_Ranking[[#This Row],[FMP ID]],RawData[FMP_ID],RawData[Water Supply Yield Ranking])</f>
        <v>0</v>
      </c>
      <c r="BE224">
        <f>_xlfn.XLOOKUP(FMP_Ranking[[#This Row],[FMP ID]],RawData[FMP_ID],RawData[Score 7])</f>
        <v>0</v>
      </c>
      <c r="BF224" s="250">
        <f>_xlfn.XLOOKUP(FMP_Ranking[[#This Row],[FMP ID]],RawData[FMP_ID],RawData[SVI])</f>
        <v>0</v>
      </c>
      <c r="BG224">
        <f>_xlfn.XLOOKUP(FMP_Ranking[[#This Row],[FMP ID]],RawData[FMP_ID],RawData[Social Vulnerability Ranking])</f>
        <v>0</v>
      </c>
      <c r="BH224" s="252">
        <f>_xlfn.XLOOKUP(FMP_Ranking[[#This Row],[FMP ID]],RawData[FMP_ID],RawData[Score 8])</f>
        <v>0</v>
      </c>
      <c r="BI224">
        <f>_xlfn.XLOOKUP(FMP_Ranking[[#This Row],[FMP ID]],RawData[FMP_ID],RawData[% Nature Based Solution by Cost])</f>
        <v>0</v>
      </c>
      <c r="BJ224">
        <f>_xlfn.XLOOKUP(FMP_Ranking[[#This Row],[FMP ID]],RawData[FMP_ID],RawData[Nature-Based Solutions Ranking])</f>
        <v>0</v>
      </c>
      <c r="BK224">
        <f>_xlfn.XLOOKUP(FMP_Ranking[[#This Row],[FMP ID]],RawData[FMP_ID],RawData[Score 9])</f>
        <v>0</v>
      </c>
      <c r="BL224" s="250">
        <f>_xlfn.XLOOKUP(FMP_Ranking[[#This Row],[FMP ID]],RawData[FMP_ID],RawData[Multiple Benefits Description])</f>
        <v>0</v>
      </c>
      <c r="BM224">
        <f>_xlfn.XLOOKUP(FMP_Ranking[[#This Row],[FMP ID]],RawData[FMP_ID],RawData[Multiple Benefit Ranking])</f>
        <v>0</v>
      </c>
      <c r="BN224" s="252">
        <f>_xlfn.XLOOKUP(FMP_Ranking[[#This Row],[FMP ID]],RawData[FMP_ID],RawData[Score 10])</f>
        <v>0</v>
      </c>
      <c r="BO224">
        <f>_xlfn.XLOOKUP(FMP_Ranking[[#This Row],[FMP ID]],RawData[FMP_ID],RawData[O&amp;M Cost (Annual)])</f>
        <v>0</v>
      </c>
      <c r="BP224">
        <f>_xlfn.XLOOKUP(FMP_Ranking[[#This Row],[FMP ID]],RawData[FMP_ID],RawData[Operations and Maintenance Ranking])</f>
        <v>0</v>
      </c>
      <c r="BQ224">
        <f>_xlfn.XLOOKUP(FMP_Ranking[[#This Row],[FMP ID]],RawData[FMP_ID],RawData[Score 11])</f>
        <v>0</v>
      </c>
      <c r="BR224" s="250">
        <f>_xlfn.XLOOKUP(FMP_Ranking[[#This Row],[FMP ID]],RawData[FMP_ID],RawData[Administrative, Regulatory and Other Obstacle Ranking])</f>
        <v>0</v>
      </c>
      <c r="BS224" s="252">
        <f>_xlfn.XLOOKUP(FMP_Ranking[[#This Row],[FMP ID]],RawData[FMP_ID],RawData[Score 12])</f>
        <v>0</v>
      </c>
      <c r="BT224">
        <f>_xlfn.XLOOKUP(FMP_Ranking[[#This Row],[FMP ID]],RawData[FMP_ID],RawData[Environmental Benefit Ranking])</f>
        <v>0</v>
      </c>
      <c r="BU224">
        <f>_xlfn.XLOOKUP(FMP_Ranking[[#This Row],[FMP ID]],RawData[FMP_ID],RawData[Score 13])</f>
        <v>0</v>
      </c>
      <c r="BV224" s="250">
        <f>_xlfn.XLOOKUP(FMP_Ranking[[#This Row],[FMP ID]],RawData[FMP_ID],RawData[Environmental Impact Ranking])</f>
        <v>0</v>
      </c>
      <c r="BW224" s="252">
        <f>_xlfn.XLOOKUP(FMP_Ranking[[#This Row],[FMP ID]],RawData[FMP_ID],RawData[Score 14])</f>
        <v>0</v>
      </c>
      <c r="BX224">
        <f>_xlfn.XLOOKUP(FMP_Ranking[[#This Row],[FMP ID]],RawData[FMP_ID],RawData[Traffic Count for LWC Project])</f>
        <v>0</v>
      </c>
      <c r="BY224">
        <f>_xlfn.XLOOKUP(FMP_Ranking[[#This Row],[FMP ID]],RawData[FMP_ID],RawData[Mobility Ranking])</f>
        <v>0</v>
      </c>
      <c r="BZ224">
        <f>_xlfn.XLOOKUP(FMP_Ranking[[#This Row],[FMP ID]],RawData[FMP_ID],RawData[Score 15])</f>
        <v>0</v>
      </c>
      <c r="CA224" s="250"/>
      <c r="CB224"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24" s="263">
        <f>_xlfn.RANK.EQ(FMP_Ranking[[#This Row],[Weighted Score Based on Normalized Reported Factors]],FMP_Ranking[Weighted Score Based on Normalized Reported Factors],0)</f>
        <v>170</v>
      </c>
      <c r="CD224"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24"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24">
        <f>_xlfn.RANK.EQ(FMP_Ranking[[#This Row],[Project Details Weighted Score]],FMP_Ranking[Project Details Weighted Score],0)</f>
        <v>164</v>
      </c>
      <c r="CG224" s="262">
        <f>FMP_Ranking[[#This Row],[Project Details Weighted Score]]+FMP_Ranking[[#This Row],[Weighted Score Based on Normalized Reported Factors]]</f>
        <v>0</v>
      </c>
      <c r="CH224" s="245">
        <f>_xlfn.RANK.EQ(FMP_Ranking[[#This Row],[Total Score]],FMP_Ranking[Total Score],0)</f>
        <v>204</v>
      </c>
      <c r="CI224"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24" s="239"/>
      <c r="CK224" s="239"/>
      <c r="CT224"/>
    </row>
    <row r="225" spans="2:98" ht="12" customHeight="1" x14ac:dyDescent="0.25">
      <c r="B225">
        <f>_xlfn.XLOOKUP(FMP_Ranking[[#This Row],[FMP ID]],RawData[FMP_ID],RawData[RFPG_NUM])</f>
        <v>0</v>
      </c>
      <c r="C225">
        <f>_xlfn.XLOOKUP(FMP_Ranking[[#This Row],[FMP ID]],RawData[FMP_ID],RawData[FMP_NAME])</f>
        <v>0</v>
      </c>
      <c r="D225">
        <f>_xlfn.XLOOKUP(FMP_Ranking[[#This Row],[FMP ID]],RawData[FMP_ID],RawData[FMP_DESCR])</f>
        <v>0</v>
      </c>
      <c r="E225" s="247">
        <f>_xlfn.XLOOKUP(FMP_Ranking[[#This Row],[FMP ID]],RawData[FMP_ID],RawData[FMP_COST])</f>
        <v>0</v>
      </c>
      <c r="F225" s="344">
        <f>_xlfn.XLOOKUP(FMP_Ranking[[#This Row],[FMP ID]],RawData[FMP_ID],RawData[EMER_NEED])</f>
        <v>0</v>
      </c>
      <c r="G225" s="252">
        <f>IF(FMP_Ranking[[#This Row],[Emergency Need Raw]]="Yes",10,0)</f>
        <v>0</v>
      </c>
      <c r="H225" s="245">
        <f>_xlfn.XLOOKUP(FMP_Ranking[[#This Row],[FMP ID]],RawData[FMP_ID],RawData[STRUCT_100])</f>
        <v>0</v>
      </c>
      <c r="I225" s="245">
        <f>_xlfn.XLOOKUP(FMP_Ranking[[#This Row],[FMP ID]],RawData[FMP_ID],RawData[RES_STRUCT100])</f>
        <v>0</v>
      </c>
      <c r="J225">
        <f>_xlfn.XLOOKUP(FMP_Ranking[[#This Row],[FMP ID]],RawData[FMP_ID],RawData[POP100])</f>
        <v>0</v>
      </c>
      <c r="K225" s="245">
        <f>_xlfn.XLOOKUP(FMP_Ranking[[#This Row],[FMP ID]],RawData[FMP_ID],RawData[CRITFAC100])</f>
        <v>0</v>
      </c>
      <c r="L225">
        <f>_xlfn.XLOOKUP(FMP_Ranking[[#This Row],[FMP ID]],RawData[FMP_ID],RawData[LWC])</f>
        <v>0</v>
      </c>
      <c r="M225" s="245">
        <f>_xlfn.XLOOKUP(FMP_Ranking[[#This Row],[FMP ID]],RawData[FMP_ID],RawData[ROADCLS])</f>
        <v>0</v>
      </c>
      <c r="N225">
        <f>_xlfn.XLOOKUP(FMP_Ranking[[#This Row],[FMP ID]],RawData[FMP_ID],RawData[ROAD_MILES100])</f>
        <v>0</v>
      </c>
      <c r="O225" s="245">
        <f>_xlfn.XLOOKUP(FMP_Ranking[[#This Row],[FMP ID]],RawData[FMP_ID],RawData[FARMACRE100])</f>
        <v>0</v>
      </c>
      <c r="P225">
        <f>_xlfn.XLOOKUP(FMP_Ranking[[#This Row],[FMP ID]],RawData[FMP_ID],RawData[REDSTRUCT100])</f>
        <v>0</v>
      </c>
      <c r="Q225" s="245">
        <f>_xlfn.XLOOKUP(FMP_Ranking[[#This Row],[FMP ID]],RawData[FMP_ID],RawData[REMSTRC100])</f>
        <v>0</v>
      </c>
      <c r="R225" s="258">
        <f>IF(FMP_Ranking[[#This Row],[Structures 100 Raw]]=0,0,(IF(FMP_Ranking[[#This Row],[Removed Structures 100 Raw]]&gt;FMP_Ranking[[#This Row],[Structures 100 Raw]],100,FMP_Ranking[[#This Row],[Removed Structures 100 Raw]]/FMP_Ranking[[#This Row],[Structures 100 Raw]]*100)))</f>
        <v>0</v>
      </c>
      <c r="S225" s="245">
        <f>_xlfn.XLOOKUP(FMP_Ranking[[#This Row],[FMP ID]],RawData[FMP_ID],RawData[REMRESSTRC100])</f>
        <v>0</v>
      </c>
      <c r="T225" s="245">
        <f>_xlfn.XLOOKUP(FMP_Ranking[[#This Row],[FMP ID]],RawData[FMP_ID],RawData[REMPOP100])</f>
        <v>0</v>
      </c>
      <c r="U225">
        <f>_xlfn.XLOOKUP(FMP_Ranking[[#This Row],[FMP ID]],RawData[FMP_ID],RawData[REMCRITFAC100])</f>
        <v>0</v>
      </c>
      <c r="V225" s="245">
        <f>_xlfn.XLOOKUP(FMP_Ranking[[#This Row],[FMP ID]],RawData[FMP_ID],RawData[REMLWC100])</f>
        <v>0</v>
      </c>
      <c r="W225" s="245">
        <f>_xlfn.XLOOKUP(FMP_Ranking[[#This Row],[FMP ID]],RawData[FMP_ID],RawData[REMROADCLS])</f>
        <v>0</v>
      </c>
      <c r="X225">
        <f>_xlfn.XLOOKUP(FMP_Ranking[[#This Row],[FMP ID]],RawData[FMP_ID],RawData[REMRDLEN100])</f>
        <v>0</v>
      </c>
      <c r="Y225" s="245">
        <f>_xlfn.XLOOKUP(FMP_Ranking[[#This Row],[FMP ID]],RawData[FMP_ID],RawData[REMFRMACRE100])</f>
        <v>0</v>
      </c>
      <c r="Z225" s="255">
        <f>_xlfn.XLOOKUP(FMP_Ranking[[#This Row],[FMP ID]],RawData[FMP_ID],RawData[COSTSTRUCT])</f>
        <v>0</v>
      </c>
      <c r="AA225">
        <f>_xlfn.XLOOKUP(FMP_Ranking[[#This Row],[FMP ID]],RawData[FMP_ID],RawData[NATURE])</f>
        <v>0</v>
      </c>
      <c r="AB225" s="250">
        <f>_xlfn.XLOOKUP(FMP_Ranking[[#This Row],[FMP ID]],RawData[FMP_ID],RawData[BC_RATIO])</f>
        <v>0</v>
      </c>
      <c r="AC225">
        <f>IF(FMP_Ranking[[#This Row],[BCA Raw]]&gt;1,1,0)</f>
        <v>0</v>
      </c>
      <c r="AD225" s="250">
        <f>_xlfn.XLOOKUP(FMP_Ranking[[#This Row],[FMP ID]],RawData[FMP_ID],RawData[WATER_SUP])</f>
        <v>0</v>
      </c>
      <c r="AE225" s="257">
        <f>IF(FMP_Ranking[[#This Row],[Water Supply Raw]]="Yes",1,0)</f>
        <v>0</v>
      </c>
      <c r="AF225">
        <f>_xlfn.XLOOKUP(FMP_Ranking[[#This Row],[FMP ID]],RawData[FMP_ID],RawData[Average Flood Depth (100yr)])</f>
        <v>0</v>
      </c>
      <c r="AG225" s="346">
        <f>_xlfn.XLOOKUP(FMP_Ranking[[#This Row],[FMP ID]],RawData[FMP_ID],RawData[PREPROJLOS])</f>
        <v>0</v>
      </c>
      <c r="AH225">
        <f>_xlfn.XLOOKUP(FMP_Ranking[[#This Row],[FMP ID]],RawData[FMP_ID],RawData[Score 1])</f>
        <v>0</v>
      </c>
      <c r="AI225" s="250">
        <f>_xlfn.XLOOKUP(FMP_Ranking[[#This Row],[FMP ID]],RawData[FMP_ID],RawData[Community Population Served])</f>
        <v>0</v>
      </c>
      <c r="AJ225">
        <f>_xlfn.XLOOKUP(FMP_Ranking[[#This Row],[FMP ID]],RawData[FMP_ID],RawData[Flood Plain Population])</f>
        <v>0</v>
      </c>
      <c r="AK225" s="346">
        <f>_xlfn.XLOOKUP(FMP_Ranking[[#This Row],[FMP ID]],RawData[FMP_ID],RawData[Severity Ranking: Community Need (% Population)])</f>
        <v>0</v>
      </c>
      <c r="AL225" s="252">
        <f>_xlfn.XLOOKUP(FMP_Ranking[[#This Row],[FMP ID]],RawData[FMP_ID],RawData[Score 2])</f>
        <v>0</v>
      </c>
      <c r="AM225">
        <f>_xlfn.XLOOKUP(FMP_Ranking[[#This Row],[FMP ID]],RawData[FMP_ID],RawData['# of Structures Removed from 1% Annual Chance FP])</f>
        <v>0</v>
      </c>
      <c r="AN225">
        <f>_xlfn.XLOOKUP(FMP_Ranking[[#This Row],[FMP ID]],RawData[FMP_ID],RawData[Flood Risk Reduction])</f>
        <v>0</v>
      </c>
      <c r="AO225">
        <f>_xlfn.XLOOKUP(FMP_Ranking[[#This Row],[FMP ID]],RawData[FMP_ID],RawData[[Score 3 ]])</f>
        <v>0</v>
      </c>
      <c r="AP225" s="250">
        <f>_xlfn.XLOOKUP(FMP_Ranking[[#This Row],[FMP ID]],RawData[FMP_ID],RawData['# of Structures with Reduced 1% Annual Chance Flood Risk])</f>
        <v>0</v>
      </c>
      <c r="AQ225">
        <f>_xlfn.XLOOKUP(FMP_Ranking[[#This Row],[FMP ID]],RawData[FMP_ID],RawData[Pre-Project Damage $])</f>
        <v>0</v>
      </c>
      <c r="AR225">
        <f>_xlfn.XLOOKUP(FMP_Ranking[[#This Row],[FMP ID]],RawData[FMP_ID],RawData[Post-Project Damage $])</f>
        <v>0</v>
      </c>
      <c r="AS225">
        <f>_xlfn.XLOOKUP(FMP_Ranking[[#This Row],[FMP ID]],RawData[FMP_ID],RawData[Flood Damage Reduction])</f>
        <v>0</v>
      </c>
      <c r="AT225" s="252">
        <f>_xlfn.XLOOKUP(FMP_Ranking[[#This Row],[FMP ID]],RawData[FMP_ID],RawData[Score 4])</f>
        <v>0</v>
      </c>
      <c r="AU225">
        <f>_xlfn.XLOOKUP(FMP_Ranking[[#This Row],[FMP ID]],RawData[FMP_ID],RawData['# of Critical Faciliites Removed from 1% Annual Chance FP])</f>
        <v>0</v>
      </c>
      <c r="AV225">
        <f>_xlfn.XLOOKUP(FMP_Ranking[[#This Row],[FMP ID]],RawData[FMP_ID],RawData[Reduction in Critical Facilities Flood Risk])</f>
        <v>0</v>
      </c>
      <c r="AW225">
        <f>_xlfn.XLOOKUP(FMP_Ranking[[#This Row],[FMP ID]],RawData[FMP_ID],RawData[Score 5])</f>
        <v>0</v>
      </c>
      <c r="AX225" s="250">
        <f>_xlfn.XLOOKUP(FMP_Ranking[[#This Row],[FMP ID]],RawData[FMP_ID],RawData[Adjusted Injurt Risk (%)])</f>
        <v>0</v>
      </c>
      <c r="AY225">
        <f>_xlfn.XLOOKUP(FMP_Ranking[[#This Row],[FMP ID]],RawData[FMP_ID],RawData[Life and Safety Ranking (Injury/Loss of Life)2])</f>
        <v>0</v>
      </c>
      <c r="AZ225" s="252">
        <f>_xlfn.XLOOKUP(FMP_Ranking[[#This Row],[FMP ID]],RawData[FMP_ID],RawData[Score 6])</f>
        <v>0</v>
      </c>
      <c r="BA225">
        <f>_xlfn.XLOOKUP(FMP_Ranking[[#This Row],[FMP ID]],RawData[FMP_ID],RawData[Water Supply Benefit in Acre-Feet])</f>
        <v>0</v>
      </c>
      <c r="BB225">
        <f>_xlfn.XLOOKUP(FMP_Ranking[[#This Row],[FMP ID]],RawData[FMP_ID],RawData[SourceID])</f>
        <v>0</v>
      </c>
      <c r="BC225">
        <f>_xlfn.XLOOKUP(FMP_Ranking[[#This Row],[FMP ID]],RawData[FMP_ID],RawData[WMS_ID])</f>
        <v>0</v>
      </c>
      <c r="BD225">
        <f>_xlfn.XLOOKUP(FMP_Ranking[[#This Row],[FMP ID]],RawData[FMP_ID],RawData[Water Supply Yield Ranking])</f>
        <v>0</v>
      </c>
      <c r="BE225">
        <f>_xlfn.XLOOKUP(FMP_Ranking[[#This Row],[FMP ID]],RawData[FMP_ID],RawData[Score 7])</f>
        <v>0</v>
      </c>
      <c r="BF225" s="250">
        <f>_xlfn.XLOOKUP(FMP_Ranking[[#This Row],[FMP ID]],RawData[FMP_ID],RawData[SVI])</f>
        <v>0</v>
      </c>
      <c r="BG225">
        <f>_xlfn.XLOOKUP(FMP_Ranking[[#This Row],[FMP ID]],RawData[FMP_ID],RawData[Social Vulnerability Ranking])</f>
        <v>0</v>
      </c>
      <c r="BH225" s="252">
        <f>_xlfn.XLOOKUP(FMP_Ranking[[#This Row],[FMP ID]],RawData[FMP_ID],RawData[Score 8])</f>
        <v>0</v>
      </c>
      <c r="BI225">
        <f>_xlfn.XLOOKUP(FMP_Ranking[[#This Row],[FMP ID]],RawData[FMP_ID],RawData[% Nature Based Solution by Cost])</f>
        <v>0</v>
      </c>
      <c r="BJ225">
        <f>_xlfn.XLOOKUP(FMP_Ranking[[#This Row],[FMP ID]],RawData[FMP_ID],RawData[Nature-Based Solutions Ranking])</f>
        <v>0</v>
      </c>
      <c r="BK225">
        <f>_xlfn.XLOOKUP(FMP_Ranking[[#This Row],[FMP ID]],RawData[FMP_ID],RawData[Score 9])</f>
        <v>0</v>
      </c>
      <c r="BL225" s="250">
        <f>_xlfn.XLOOKUP(FMP_Ranking[[#This Row],[FMP ID]],RawData[FMP_ID],RawData[Multiple Benefits Description])</f>
        <v>0</v>
      </c>
      <c r="BM225">
        <f>_xlfn.XLOOKUP(FMP_Ranking[[#This Row],[FMP ID]],RawData[FMP_ID],RawData[Multiple Benefit Ranking])</f>
        <v>0</v>
      </c>
      <c r="BN225" s="252">
        <f>_xlfn.XLOOKUP(FMP_Ranking[[#This Row],[FMP ID]],RawData[FMP_ID],RawData[Score 10])</f>
        <v>0</v>
      </c>
      <c r="BO225">
        <f>_xlfn.XLOOKUP(FMP_Ranking[[#This Row],[FMP ID]],RawData[FMP_ID],RawData[O&amp;M Cost (Annual)])</f>
        <v>0</v>
      </c>
      <c r="BP225">
        <f>_xlfn.XLOOKUP(FMP_Ranking[[#This Row],[FMP ID]],RawData[FMP_ID],RawData[Operations and Maintenance Ranking])</f>
        <v>0</v>
      </c>
      <c r="BQ225">
        <f>_xlfn.XLOOKUP(FMP_Ranking[[#This Row],[FMP ID]],RawData[FMP_ID],RawData[Score 11])</f>
        <v>0</v>
      </c>
      <c r="BR225" s="250">
        <f>_xlfn.XLOOKUP(FMP_Ranking[[#This Row],[FMP ID]],RawData[FMP_ID],RawData[Administrative, Regulatory and Other Obstacle Ranking])</f>
        <v>0</v>
      </c>
      <c r="BS225" s="252">
        <f>_xlfn.XLOOKUP(FMP_Ranking[[#This Row],[FMP ID]],RawData[FMP_ID],RawData[Score 12])</f>
        <v>0</v>
      </c>
      <c r="BT225">
        <f>_xlfn.XLOOKUP(FMP_Ranking[[#This Row],[FMP ID]],RawData[FMP_ID],RawData[Environmental Benefit Ranking])</f>
        <v>0</v>
      </c>
      <c r="BU225">
        <f>_xlfn.XLOOKUP(FMP_Ranking[[#This Row],[FMP ID]],RawData[FMP_ID],RawData[Score 13])</f>
        <v>0</v>
      </c>
      <c r="BV225" s="250">
        <f>_xlfn.XLOOKUP(FMP_Ranking[[#This Row],[FMP ID]],RawData[FMP_ID],RawData[Environmental Impact Ranking])</f>
        <v>0</v>
      </c>
      <c r="BW225" s="252">
        <f>_xlfn.XLOOKUP(FMP_Ranking[[#This Row],[FMP ID]],RawData[FMP_ID],RawData[Score 14])</f>
        <v>0</v>
      </c>
      <c r="BX225">
        <f>_xlfn.XLOOKUP(FMP_Ranking[[#This Row],[FMP ID]],RawData[FMP_ID],RawData[Traffic Count for LWC Project])</f>
        <v>0</v>
      </c>
      <c r="BY225">
        <f>_xlfn.XLOOKUP(FMP_Ranking[[#This Row],[FMP ID]],RawData[FMP_ID],RawData[Mobility Ranking])</f>
        <v>0</v>
      </c>
      <c r="BZ225">
        <f>_xlfn.XLOOKUP(FMP_Ranking[[#This Row],[FMP ID]],RawData[FMP_ID],RawData[Score 15])</f>
        <v>0</v>
      </c>
      <c r="CA225" s="250"/>
      <c r="CB225"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25" s="263">
        <f>_xlfn.RANK.EQ(FMP_Ranking[[#This Row],[Weighted Score Based on Normalized Reported Factors]],FMP_Ranking[Weighted Score Based on Normalized Reported Factors],0)</f>
        <v>170</v>
      </c>
      <c r="CD225"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25"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25">
        <f>_xlfn.RANK.EQ(FMP_Ranking[[#This Row],[Project Details Weighted Score]],FMP_Ranking[Project Details Weighted Score],0)</f>
        <v>164</v>
      </c>
      <c r="CG225" s="262">
        <f>FMP_Ranking[[#This Row],[Project Details Weighted Score]]+FMP_Ranking[[#This Row],[Weighted Score Based on Normalized Reported Factors]]</f>
        <v>0</v>
      </c>
      <c r="CH225" s="245">
        <f>_xlfn.RANK.EQ(FMP_Ranking[[#This Row],[Total Score]],FMP_Ranking[Total Score],0)</f>
        <v>204</v>
      </c>
      <c r="CI225"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25" s="239"/>
      <c r="CK225" s="239"/>
      <c r="CT225"/>
    </row>
    <row r="226" spans="2:98" ht="12" customHeight="1" x14ac:dyDescent="0.25">
      <c r="B226">
        <f>_xlfn.XLOOKUP(FMP_Ranking[[#This Row],[FMP ID]],RawData[FMP_ID],RawData[RFPG_NUM])</f>
        <v>0</v>
      </c>
      <c r="C226">
        <f>_xlfn.XLOOKUP(FMP_Ranking[[#This Row],[FMP ID]],RawData[FMP_ID],RawData[FMP_NAME])</f>
        <v>0</v>
      </c>
      <c r="D226">
        <f>_xlfn.XLOOKUP(FMP_Ranking[[#This Row],[FMP ID]],RawData[FMP_ID],RawData[FMP_DESCR])</f>
        <v>0</v>
      </c>
      <c r="E226" s="247">
        <f>_xlfn.XLOOKUP(FMP_Ranking[[#This Row],[FMP ID]],RawData[FMP_ID],RawData[FMP_COST])</f>
        <v>0</v>
      </c>
      <c r="F226" s="344">
        <f>_xlfn.XLOOKUP(FMP_Ranking[[#This Row],[FMP ID]],RawData[FMP_ID],RawData[EMER_NEED])</f>
        <v>0</v>
      </c>
      <c r="G226" s="252">
        <f>IF(FMP_Ranking[[#This Row],[Emergency Need Raw]]="Yes",10,0)</f>
        <v>0</v>
      </c>
      <c r="H226" s="245">
        <f>_xlfn.XLOOKUP(FMP_Ranking[[#This Row],[FMP ID]],RawData[FMP_ID],RawData[STRUCT_100])</f>
        <v>0</v>
      </c>
      <c r="I226" s="245">
        <f>_xlfn.XLOOKUP(FMP_Ranking[[#This Row],[FMP ID]],RawData[FMP_ID],RawData[RES_STRUCT100])</f>
        <v>0</v>
      </c>
      <c r="J226">
        <f>_xlfn.XLOOKUP(FMP_Ranking[[#This Row],[FMP ID]],RawData[FMP_ID],RawData[POP100])</f>
        <v>0</v>
      </c>
      <c r="K226" s="245">
        <f>_xlfn.XLOOKUP(FMP_Ranking[[#This Row],[FMP ID]],RawData[FMP_ID],RawData[CRITFAC100])</f>
        <v>0</v>
      </c>
      <c r="L226">
        <f>_xlfn.XLOOKUP(FMP_Ranking[[#This Row],[FMP ID]],RawData[FMP_ID],RawData[LWC])</f>
        <v>0</v>
      </c>
      <c r="M226" s="245">
        <f>_xlfn.XLOOKUP(FMP_Ranking[[#This Row],[FMP ID]],RawData[FMP_ID],RawData[ROADCLS])</f>
        <v>0</v>
      </c>
      <c r="N226">
        <f>_xlfn.XLOOKUP(FMP_Ranking[[#This Row],[FMP ID]],RawData[FMP_ID],RawData[ROAD_MILES100])</f>
        <v>0</v>
      </c>
      <c r="O226" s="245">
        <f>_xlfn.XLOOKUP(FMP_Ranking[[#This Row],[FMP ID]],RawData[FMP_ID],RawData[FARMACRE100])</f>
        <v>0</v>
      </c>
      <c r="P226">
        <f>_xlfn.XLOOKUP(FMP_Ranking[[#This Row],[FMP ID]],RawData[FMP_ID],RawData[REDSTRUCT100])</f>
        <v>0</v>
      </c>
      <c r="Q226" s="245">
        <f>_xlfn.XLOOKUP(FMP_Ranking[[#This Row],[FMP ID]],RawData[FMP_ID],RawData[REMSTRC100])</f>
        <v>0</v>
      </c>
      <c r="R226" s="258">
        <f>IF(FMP_Ranking[[#This Row],[Structures 100 Raw]]=0,0,(IF(FMP_Ranking[[#This Row],[Removed Structures 100 Raw]]&gt;FMP_Ranking[[#This Row],[Structures 100 Raw]],100,FMP_Ranking[[#This Row],[Removed Structures 100 Raw]]/FMP_Ranking[[#This Row],[Structures 100 Raw]]*100)))</f>
        <v>0</v>
      </c>
      <c r="S226" s="245">
        <f>_xlfn.XLOOKUP(FMP_Ranking[[#This Row],[FMP ID]],RawData[FMP_ID],RawData[REMRESSTRC100])</f>
        <v>0</v>
      </c>
      <c r="T226" s="245">
        <f>_xlfn.XLOOKUP(FMP_Ranking[[#This Row],[FMP ID]],RawData[FMP_ID],RawData[REMPOP100])</f>
        <v>0</v>
      </c>
      <c r="U226">
        <f>_xlfn.XLOOKUP(FMP_Ranking[[#This Row],[FMP ID]],RawData[FMP_ID],RawData[REMCRITFAC100])</f>
        <v>0</v>
      </c>
      <c r="V226" s="245">
        <f>_xlfn.XLOOKUP(FMP_Ranking[[#This Row],[FMP ID]],RawData[FMP_ID],RawData[REMLWC100])</f>
        <v>0</v>
      </c>
      <c r="W226" s="245">
        <f>_xlfn.XLOOKUP(FMP_Ranking[[#This Row],[FMP ID]],RawData[FMP_ID],RawData[REMROADCLS])</f>
        <v>0</v>
      </c>
      <c r="X226">
        <f>_xlfn.XLOOKUP(FMP_Ranking[[#This Row],[FMP ID]],RawData[FMP_ID],RawData[REMRDLEN100])</f>
        <v>0</v>
      </c>
      <c r="Y226" s="245">
        <f>_xlfn.XLOOKUP(FMP_Ranking[[#This Row],[FMP ID]],RawData[FMP_ID],RawData[REMFRMACRE100])</f>
        <v>0</v>
      </c>
      <c r="Z226" s="255">
        <f>_xlfn.XLOOKUP(FMP_Ranking[[#This Row],[FMP ID]],RawData[FMP_ID],RawData[COSTSTRUCT])</f>
        <v>0</v>
      </c>
      <c r="AA226">
        <f>_xlfn.XLOOKUP(FMP_Ranking[[#This Row],[FMP ID]],RawData[FMP_ID],RawData[NATURE])</f>
        <v>0</v>
      </c>
      <c r="AB226" s="250">
        <f>_xlfn.XLOOKUP(FMP_Ranking[[#This Row],[FMP ID]],RawData[FMP_ID],RawData[BC_RATIO])</f>
        <v>0</v>
      </c>
      <c r="AC226">
        <f>IF(FMP_Ranking[[#This Row],[BCA Raw]]&gt;1,1,0)</f>
        <v>0</v>
      </c>
      <c r="AD226" s="250">
        <f>_xlfn.XLOOKUP(FMP_Ranking[[#This Row],[FMP ID]],RawData[FMP_ID],RawData[WATER_SUP])</f>
        <v>0</v>
      </c>
      <c r="AE226" s="257">
        <f>IF(FMP_Ranking[[#This Row],[Water Supply Raw]]="Yes",1,0)</f>
        <v>0</v>
      </c>
      <c r="AF226">
        <f>_xlfn.XLOOKUP(FMP_Ranking[[#This Row],[FMP ID]],RawData[FMP_ID],RawData[Average Flood Depth (100yr)])</f>
        <v>0</v>
      </c>
      <c r="AG226" s="346">
        <f>_xlfn.XLOOKUP(FMP_Ranking[[#This Row],[FMP ID]],RawData[FMP_ID],RawData[PREPROJLOS])</f>
        <v>0</v>
      </c>
      <c r="AH226">
        <f>_xlfn.XLOOKUP(FMP_Ranking[[#This Row],[FMP ID]],RawData[FMP_ID],RawData[Score 1])</f>
        <v>0</v>
      </c>
      <c r="AI226" s="250">
        <f>_xlfn.XLOOKUP(FMP_Ranking[[#This Row],[FMP ID]],RawData[FMP_ID],RawData[Community Population Served])</f>
        <v>0</v>
      </c>
      <c r="AJ226">
        <f>_xlfn.XLOOKUP(FMP_Ranking[[#This Row],[FMP ID]],RawData[FMP_ID],RawData[Flood Plain Population])</f>
        <v>0</v>
      </c>
      <c r="AK226" s="346">
        <f>_xlfn.XLOOKUP(FMP_Ranking[[#This Row],[FMP ID]],RawData[FMP_ID],RawData[Severity Ranking: Community Need (% Population)])</f>
        <v>0</v>
      </c>
      <c r="AL226" s="252">
        <f>_xlfn.XLOOKUP(FMP_Ranking[[#This Row],[FMP ID]],RawData[FMP_ID],RawData[Score 2])</f>
        <v>0</v>
      </c>
      <c r="AM226">
        <f>_xlfn.XLOOKUP(FMP_Ranking[[#This Row],[FMP ID]],RawData[FMP_ID],RawData['# of Structures Removed from 1% Annual Chance FP])</f>
        <v>0</v>
      </c>
      <c r="AN226">
        <f>_xlfn.XLOOKUP(FMP_Ranking[[#This Row],[FMP ID]],RawData[FMP_ID],RawData[Flood Risk Reduction])</f>
        <v>0</v>
      </c>
      <c r="AO226">
        <f>_xlfn.XLOOKUP(FMP_Ranking[[#This Row],[FMP ID]],RawData[FMP_ID],RawData[[Score 3 ]])</f>
        <v>0</v>
      </c>
      <c r="AP226" s="250">
        <f>_xlfn.XLOOKUP(FMP_Ranking[[#This Row],[FMP ID]],RawData[FMP_ID],RawData['# of Structures with Reduced 1% Annual Chance Flood Risk])</f>
        <v>0</v>
      </c>
      <c r="AQ226">
        <f>_xlfn.XLOOKUP(FMP_Ranking[[#This Row],[FMP ID]],RawData[FMP_ID],RawData[Pre-Project Damage $])</f>
        <v>0</v>
      </c>
      <c r="AR226">
        <f>_xlfn.XLOOKUP(FMP_Ranking[[#This Row],[FMP ID]],RawData[FMP_ID],RawData[Post-Project Damage $])</f>
        <v>0</v>
      </c>
      <c r="AS226">
        <f>_xlfn.XLOOKUP(FMP_Ranking[[#This Row],[FMP ID]],RawData[FMP_ID],RawData[Flood Damage Reduction])</f>
        <v>0</v>
      </c>
      <c r="AT226" s="252">
        <f>_xlfn.XLOOKUP(FMP_Ranking[[#This Row],[FMP ID]],RawData[FMP_ID],RawData[Score 4])</f>
        <v>0</v>
      </c>
      <c r="AU226">
        <f>_xlfn.XLOOKUP(FMP_Ranking[[#This Row],[FMP ID]],RawData[FMP_ID],RawData['# of Critical Faciliites Removed from 1% Annual Chance FP])</f>
        <v>0</v>
      </c>
      <c r="AV226">
        <f>_xlfn.XLOOKUP(FMP_Ranking[[#This Row],[FMP ID]],RawData[FMP_ID],RawData[Reduction in Critical Facilities Flood Risk])</f>
        <v>0</v>
      </c>
      <c r="AW226">
        <f>_xlfn.XLOOKUP(FMP_Ranking[[#This Row],[FMP ID]],RawData[FMP_ID],RawData[Score 5])</f>
        <v>0</v>
      </c>
      <c r="AX226" s="250">
        <f>_xlfn.XLOOKUP(FMP_Ranking[[#This Row],[FMP ID]],RawData[FMP_ID],RawData[Adjusted Injurt Risk (%)])</f>
        <v>0</v>
      </c>
      <c r="AY226">
        <f>_xlfn.XLOOKUP(FMP_Ranking[[#This Row],[FMP ID]],RawData[FMP_ID],RawData[Life and Safety Ranking (Injury/Loss of Life)2])</f>
        <v>0</v>
      </c>
      <c r="AZ226" s="252">
        <f>_xlfn.XLOOKUP(FMP_Ranking[[#This Row],[FMP ID]],RawData[FMP_ID],RawData[Score 6])</f>
        <v>0</v>
      </c>
      <c r="BA226">
        <f>_xlfn.XLOOKUP(FMP_Ranking[[#This Row],[FMP ID]],RawData[FMP_ID],RawData[Water Supply Benefit in Acre-Feet])</f>
        <v>0</v>
      </c>
      <c r="BB226">
        <f>_xlfn.XLOOKUP(FMP_Ranking[[#This Row],[FMP ID]],RawData[FMP_ID],RawData[SourceID])</f>
        <v>0</v>
      </c>
      <c r="BC226">
        <f>_xlfn.XLOOKUP(FMP_Ranking[[#This Row],[FMP ID]],RawData[FMP_ID],RawData[WMS_ID])</f>
        <v>0</v>
      </c>
      <c r="BD226">
        <f>_xlfn.XLOOKUP(FMP_Ranking[[#This Row],[FMP ID]],RawData[FMP_ID],RawData[Water Supply Yield Ranking])</f>
        <v>0</v>
      </c>
      <c r="BE226">
        <f>_xlfn.XLOOKUP(FMP_Ranking[[#This Row],[FMP ID]],RawData[FMP_ID],RawData[Score 7])</f>
        <v>0</v>
      </c>
      <c r="BF226" s="250">
        <f>_xlfn.XLOOKUP(FMP_Ranking[[#This Row],[FMP ID]],RawData[FMP_ID],RawData[SVI])</f>
        <v>0</v>
      </c>
      <c r="BG226">
        <f>_xlfn.XLOOKUP(FMP_Ranking[[#This Row],[FMP ID]],RawData[FMP_ID],RawData[Social Vulnerability Ranking])</f>
        <v>0</v>
      </c>
      <c r="BH226" s="252">
        <f>_xlfn.XLOOKUP(FMP_Ranking[[#This Row],[FMP ID]],RawData[FMP_ID],RawData[Score 8])</f>
        <v>0</v>
      </c>
      <c r="BI226">
        <f>_xlfn.XLOOKUP(FMP_Ranking[[#This Row],[FMP ID]],RawData[FMP_ID],RawData[% Nature Based Solution by Cost])</f>
        <v>0</v>
      </c>
      <c r="BJ226">
        <f>_xlfn.XLOOKUP(FMP_Ranking[[#This Row],[FMP ID]],RawData[FMP_ID],RawData[Nature-Based Solutions Ranking])</f>
        <v>0</v>
      </c>
      <c r="BK226">
        <f>_xlfn.XLOOKUP(FMP_Ranking[[#This Row],[FMP ID]],RawData[FMP_ID],RawData[Score 9])</f>
        <v>0</v>
      </c>
      <c r="BL226" s="250">
        <f>_xlfn.XLOOKUP(FMP_Ranking[[#This Row],[FMP ID]],RawData[FMP_ID],RawData[Multiple Benefits Description])</f>
        <v>0</v>
      </c>
      <c r="BM226">
        <f>_xlfn.XLOOKUP(FMP_Ranking[[#This Row],[FMP ID]],RawData[FMP_ID],RawData[Multiple Benefit Ranking])</f>
        <v>0</v>
      </c>
      <c r="BN226" s="252">
        <f>_xlfn.XLOOKUP(FMP_Ranking[[#This Row],[FMP ID]],RawData[FMP_ID],RawData[Score 10])</f>
        <v>0</v>
      </c>
      <c r="BO226">
        <f>_xlfn.XLOOKUP(FMP_Ranking[[#This Row],[FMP ID]],RawData[FMP_ID],RawData[O&amp;M Cost (Annual)])</f>
        <v>0</v>
      </c>
      <c r="BP226">
        <f>_xlfn.XLOOKUP(FMP_Ranking[[#This Row],[FMP ID]],RawData[FMP_ID],RawData[Operations and Maintenance Ranking])</f>
        <v>0</v>
      </c>
      <c r="BQ226">
        <f>_xlfn.XLOOKUP(FMP_Ranking[[#This Row],[FMP ID]],RawData[FMP_ID],RawData[Score 11])</f>
        <v>0</v>
      </c>
      <c r="BR226" s="250">
        <f>_xlfn.XLOOKUP(FMP_Ranking[[#This Row],[FMP ID]],RawData[FMP_ID],RawData[Administrative, Regulatory and Other Obstacle Ranking])</f>
        <v>0</v>
      </c>
      <c r="BS226" s="252">
        <f>_xlfn.XLOOKUP(FMP_Ranking[[#This Row],[FMP ID]],RawData[FMP_ID],RawData[Score 12])</f>
        <v>0</v>
      </c>
      <c r="BT226">
        <f>_xlfn.XLOOKUP(FMP_Ranking[[#This Row],[FMP ID]],RawData[FMP_ID],RawData[Environmental Benefit Ranking])</f>
        <v>0</v>
      </c>
      <c r="BU226">
        <f>_xlfn.XLOOKUP(FMP_Ranking[[#This Row],[FMP ID]],RawData[FMP_ID],RawData[Score 13])</f>
        <v>0</v>
      </c>
      <c r="BV226" s="250">
        <f>_xlfn.XLOOKUP(FMP_Ranking[[#This Row],[FMP ID]],RawData[FMP_ID],RawData[Environmental Impact Ranking])</f>
        <v>0</v>
      </c>
      <c r="BW226" s="252">
        <f>_xlfn.XLOOKUP(FMP_Ranking[[#This Row],[FMP ID]],RawData[FMP_ID],RawData[Score 14])</f>
        <v>0</v>
      </c>
      <c r="BX226">
        <f>_xlfn.XLOOKUP(FMP_Ranking[[#This Row],[FMP ID]],RawData[FMP_ID],RawData[Traffic Count for LWC Project])</f>
        <v>0</v>
      </c>
      <c r="BY226">
        <f>_xlfn.XLOOKUP(FMP_Ranking[[#This Row],[FMP ID]],RawData[FMP_ID],RawData[Mobility Ranking])</f>
        <v>0</v>
      </c>
      <c r="BZ226">
        <f>_xlfn.XLOOKUP(FMP_Ranking[[#This Row],[FMP ID]],RawData[FMP_ID],RawData[Score 15])</f>
        <v>0</v>
      </c>
      <c r="CA226" s="250"/>
      <c r="CB226"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26" s="263">
        <f>_xlfn.RANK.EQ(FMP_Ranking[[#This Row],[Weighted Score Based on Normalized Reported Factors]],FMP_Ranking[Weighted Score Based on Normalized Reported Factors],0)</f>
        <v>170</v>
      </c>
      <c r="CD226"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26"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26">
        <f>_xlfn.RANK.EQ(FMP_Ranking[[#This Row],[Project Details Weighted Score]],FMP_Ranking[Project Details Weighted Score],0)</f>
        <v>164</v>
      </c>
      <c r="CG226" s="262">
        <f>FMP_Ranking[[#This Row],[Project Details Weighted Score]]+FMP_Ranking[[#This Row],[Weighted Score Based on Normalized Reported Factors]]</f>
        <v>0</v>
      </c>
      <c r="CH226" s="245">
        <f>_xlfn.RANK.EQ(FMP_Ranking[[#This Row],[Total Score]],FMP_Ranking[Total Score],0)</f>
        <v>204</v>
      </c>
      <c r="CI226"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26" s="239"/>
      <c r="CK226" s="239"/>
      <c r="CT226"/>
    </row>
    <row r="227" spans="2:98" ht="12" customHeight="1" x14ac:dyDescent="0.25">
      <c r="B227">
        <f>_xlfn.XLOOKUP(FMP_Ranking[[#This Row],[FMP ID]],RawData[FMP_ID],RawData[RFPG_NUM])</f>
        <v>0</v>
      </c>
      <c r="C227">
        <f>_xlfn.XLOOKUP(FMP_Ranking[[#This Row],[FMP ID]],RawData[FMP_ID],RawData[FMP_NAME])</f>
        <v>0</v>
      </c>
      <c r="D227">
        <f>_xlfn.XLOOKUP(FMP_Ranking[[#This Row],[FMP ID]],RawData[FMP_ID],RawData[FMP_DESCR])</f>
        <v>0</v>
      </c>
      <c r="E227" s="247">
        <f>_xlfn.XLOOKUP(FMP_Ranking[[#This Row],[FMP ID]],RawData[FMP_ID],RawData[FMP_COST])</f>
        <v>0</v>
      </c>
      <c r="F227" s="344">
        <f>_xlfn.XLOOKUP(FMP_Ranking[[#This Row],[FMP ID]],RawData[FMP_ID],RawData[EMER_NEED])</f>
        <v>0</v>
      </c>
      <c r="G227" s="252">
        <f>IF(FMP_Ranking[[#This Row],[Emergency Need Raw]]="Yes",10,0)</f>
        <v>0</v>
      </c>
      <c r="H227" s="245">
        <f>_xlfn.XLOOKUP(FMP_Ranking[[#This Row],[FMP ID]],RawData[FMP_ID],RawData[STRUCT_100])</f>
        <v>0</v>
      </c>
      <c r="I227" s="245">
        <f>_xlfn.XLOOKUP(FMP_Ranking[[#This Row],[FMP ID]],RawData[FMP_ID],RawData[RES_STRUCT100])</f>
        <v>0</v>
      </c>
      <c r="J227">
        <f>_xlfn.XLOOKUP(FMP_Ranking[[#This Row],[FMP ID]],RawData[FMP_ID],RawData[POP100])</f>
        <v>0</v>
      </c>
      <c r="K227" s="245">
        <f>_xlfn.XLOOKUP(FMP_Ranking[[#This Row],[FMP ID]],RawData[FMP_ID],RawData[CRITFAC100])</f>
        <v>0</v>
      </c>
      <c r="L227">
        <f>_xlfn.XLOOKUP(FMP_Ranking[[#This Row],[FMP ID]],RawData[FMP_ID],RawData[LWC])</f>
        <v>0</v>
      </c>
      <c r="M227" s="245">
        <f>_xlfn.XLOOKUP(FMP_Ranking[[#This Row],[FMP ID]],RawData[FMP_ID],RawData[ROADCLS])</f>
        <v>0</v>
      </c>
      <c r="N227">
        <f>_xlfn.XLOOKUP(FMP_Ranking[[#This Row],[FMP ID]],RawData[FMP_ID],RawData[ROAD_MILES100])</f>
        <v>0</v>
      </c>
      <c r="O227" s="245">
        <f>_xlfn.XLOOKUP(FMP_Ranking[[#This Row],[FMP ID]],RawData[FMP_ID],RawData[FARMACRE100])</f>
        <v>0</v>
      </c>
      <c r="P227">
        <f>_xlfn.XLOOKUP(FMP_Ranking[[#This Row],[FMP ID]],RawData[FMP_ID],RawData[REDSTRUCT100])</f>
        <v>0</v>
      </c>
      <c r="Q227" s="245">
        <f>_xlfn.XLOOKUP(FMP_Ranking[[#This Row],[FMP ID]],RawData[FMP_ID],RawData[REMSTRC100])</f>
        <v>0</v>
      </c>
      <c r="R227" s="258">
        <f>IF(FMP_Ranking[[#This Row],[Structures 100 Raw]]=0,0,(IF(FMP_Ranking[[#This Row],[Removed Structures 100 Raw]]&gt;FMP_Ranking[[#This Row],[Structures 100 Raw]],100,FMP_Ranking[[#This Row],[Removed Structures 100 Raw]]/FMP_Ranking[[#This Row],[Structures 100 Raw]]*100)))</f>
        <v>0</v>
      </c>
      <c r="S227" s="245">
        <f>_xlfn.XLOOKUP(FMP_Ranking[[#This Row],[FMP ID]],RawData[FMP_ID],RawData[REMRESSTRC100])</f>
        <v>0</v>
      </c>
      <c r="T227" s="245">
        <f>_xlfn.XLOOKUP(FMP_Ranking[[#This Row],[FMP ID]],RawData[FMP_ID],RawData[REMPOP100])</f>
        <v>0</v>
      </c>
      <c r="U227">
        <f>_xlfn.XLOOKUP(FMP_Ranking[[#This Row],[FMP ID]],RawData[FMP_ID],RawData[REMCRITFAC100])</f>
        <v>0</v>
      </c>
      <c r="V227" s="245">
        <f>_xlfn.XLOOKUP(FMP_Ranking[[#This Row],[FMP ID]],RawData[FMP_ID],RawData[REMLWC100])</f>
        <v>0</v>
      </c>
      <c r="W227" s="245">
        <f>_xlfn.XLOOKUP(FMP_Ranking[[#This Row],[FMP ID]],RawData[FMP_ID],RawData[REMROADCLS])</f>
        <v>0</v>
      </c>
      <c r="X227">
        <f>_xlfn.XLOOKUP(FMP_Ranking[[#This Row],[FMP ID]],RawData[FMP_ID],RawData[REMRDLEN100])</f>
        <v>0</v>
      </c>
      <c r="Y227" s="245">
        <f>_xlfn.XLOOKUP(FMP_Ranking[[#This Row],[FMP ID]],RawData[FMP_ID],RawData[REMFRMACRE100])</f>
        <v>0</v>
      </c>
      <c r="Z227" s="255">
        <f>_xlfn.XLOOKUP(FMP_Ranking[[#This Row],[FMP ID]],RawData[FMP_ID],RawData[COSTSTRUCT])</f>
        <v>0</v>
      </c>
      <c r="AA227">
        <f>_xlfn.XLOOKUP(FMP_Ranking[[#This Row],[FMP ID]],RawData[FMP_ID],RawData[NATURE])</f>
        <v>0</v>
      </c>
      <c r="AB227" s="250">
        <f>_xlfn.XLOOKUP(FMP_Ranking[[#This Row],[FMP ID]],RawData[FMP_ID],RawData[BC_RATIO])</f>
        <v>0</v>
      </c>
      <c r="AC227">
        <f>IF(FMP_Ranking[[#This Row],[BCA Raw]]&gt;1,1,0)</f>
        <v>0</v>
      </c>
      <c r="AD227" s="250">
        <f>_xlfn.XLOOKUP(FMP_Ranking[[#This Row],[FMP ID]],RawData[FMP_ID],RawData[WATER_SUP])</f>
        <v>0</v>
      </c>
      <c r="AE227" s="257">
        <f>IF(FMP_Ranking[[#This Row],[Water Supply Raw]]="Yes",1,0)</f>
        <v>0</v>
      </c>
      <c r="AF227">
        <f>_xlfn.XLOOKUP(FMP_Ranking[[#This Row],[FMP ID]],RawData[FMP_ID],RawData[Average Flood Depth (100yr)])</f>
        <v>0</v>
      </c>
      <c r="AG227" s="346">
        <f>_xlfn.XLOOKUP(FMP_Ranking[[#This Row],[FMP ID]],RawData[FMP_ID],RawData[PREPROJLOS])</f>
        <v>0</v>
      </c>
      <c r="AH227">
        <f>_xlfn.XLOOKUP(FMP_Ranking[[#This Row],[FMP ID]],RawData[FMP_ID],RawData[Score 1])</f>
        <v>0</v>
      </c>
      <c r="AI227" s="250">
        <f>_xlfn.XLOOKUP(FMP_Ranking[[#This Row],[FMP ID]],RawData[FMP_ID],RawData[Community Population Served])</f>
        <v>0</v>
      </c>
      <c r="AJ227">
        <f>_xlfn.XLOOKUP(FMP_Ranking[[#This Row],[FMP ID]],RawData[FMP_ID],RawData[Flood Plain Population])</f>
        <v>0</v>
      </c>
      <c r="AK227" s="346">
        <f>_xlfn.XLOOKUP(FMP_Ranking[[#This Row],[FMP ID]],RawData[FMP_ID],RawData[Severity Ranking: Community Need (% Population)])</f>
        <v>0</v>
      </c>
      <c r="AL227" s="252">
        <f>_xlfn.XLOOKUP(FMP_Ranking[[#This Row],[FMP ID]],RawData[FMP_ID],RawData[Score 2])</f>
        <v>0</v>
      </c>
      <c r="AM227">
        <f>_xlfn.XLOOKUP(FMP_Ranking[[#This Row],[FMP ID]],RawData[FMP_ID],RawData['# of Structures Removed from 1% Annual Chance FP])</f>
        <v>0</v>
      </c>
      <c r="AN227">
        <f>_xlfn.XLOOKUP(FMP_Ranking[[#This Row],[FMP ID]],RawData[FMP_ID],RawData[Flood Risk Reduction])</f>
        <v>0</v>
      </c>
      <c r="AO227">
        <f>_xlfn.XLOOKUP(FMP_Ranking[[#This Row],[FMP ID]],RawData[FMP_ID],RawData[[Score 3 ]])</f>
        <v>0</v>
      </c>
      <c r="AP227" s="250">
        <f>_xlfn.XLOOKUP(FMP_Ranking[[#This Row],[FMP ID]],RawData[FMP_ID],RawData['# of Structures with Reduced 1% Annual Chance Flood Risk])</f>
        <v>0</v>
      </c>
      <c r="AQ227">
        <f>_xlfn.XLOOKUP(FMP_Ranking[[#This Row],[FMP ID]],RawData[FMP_ID],RawData[Pre-Project Damage $])</f>
        <v>0</v>
      </c>
      <c r="AR227">
        <f>_xlfn.XLOOKUP(FMP_Ranking[[#This Row],[FMP ID]],RawData[FMP_ID],RawData[Post-Project Damage $])</f>
        <v>0</v>
      </c>
      <c r="AS227">
        <f>_xlfn.XLOOKUP(FMP_Ranking[[#This Row],[FMP ID]],RawData[FMP_ID],RawData[Flood Damage Reduction])</f>
        <v>0</v>
      </c>
      <c r="AT227" s="252">
        <f>_xlfn.XLOOKUP(FMP_Ranking[[#This Row],[FMP ID]],RawData[FMP_ID],RawData[Score 4])</f>
        <v>0</v>
      </c>
      <c r="AU227">
        <f>_xlfn.XLOOKUP(FMP_Ranking[[#This Row],[FMP ID]],RawData[FMP_ID],RawData['# of Critical Faciliites Removed from 1% Annual Chance FP])</f>
        <v>0</v>
      </c>
      <c r="AV227">
        <f>_xlfn.XLOOKUP(FMP_Ranking[[#This Row],[FMP ID]],RawData[FMP_ID],RawData[Reduction in Critical Facilities Flood Risk])</f>
        <v>0</v>
      </c>
      <c r="AW227">
        <f>_xlfn.XLOOKUP(FMP_Ranking[[#This Row],[FMP ID]],RawData[FMP_ID],RawData[Score 5])</f>
        <v>0</v>
      </c>
      <c r="AX227" s="250">
        <f>_xlfn.XLOOKUP(FMP_Ranking[[#This Row],[FMP ID]],RawData[FMP_ID],RawData[Adjusted Injurt Risk (%)])</f>
        <v>0</v>
      </c>
      <c r="AY227">
        <f>_xlfn.XLOOKUP(FMP_Ranking[[#This Row],[FMP ID]],RawData[FMP_ID],RawData[Life and Safety Ranking (Injury/Loss of Life)2])</f>
        <v>0</v>
      </c>
      <c r="AZ227" s="252">
        <f>_xlfn.XLOOKUP(FMP_Ranking[[#This Row],[FMP ID]],RawData[FMP_ID],RawData[Score 6])</f>
        <v>0</v>
      </c>
      <c r="BA227">
        <f>_xlfn.XLOOKUP(FMP_Ranking[[#This Row],[FMP ID]],RawData[FMP_ID],RawData[Water Supply Benefit in Acre-Feet])</f>
        <v>0</v>
      </c>
      <c r="BB227">
        <f>_xlfn.XLOOKUP(FMP_Ranking[[#This Row],[FMP ID]],RawData[FMP_ID],RawData[SourceID])</f>
        <v>0</v>
      </c>
      <c r="BC227">
        <f>_xlfn.XLOOKUP(FMP_Ranking[[#This Row],[FMP ID]],RawData[FMP_ID],RawData[WMS_ID])</f>
        <v>0</v>
      </c>
      <c r="BD227">
        <f>_xlfn.XLOOKUP(FMP_Ranking[[#This Row],[FMP ID]],RawData[FMP_ID],RawData[Water Supply Yield Ranking])</f>
        <v>0</v>
      </c>
      <c r="BE227">
        <f>_xlfn.XLOOKUP(FMP_Ranking[[#This Row],[FMP ID]],RawData[FMP_ID],RawData[Score 7])</f>
        <v>0</v>
      </c>
      <c r="BF227" s="250">
        <f>_xlfn.XLOOKUP(FMP_Ranking[[#This Row],[FMP ID]],RawData[FMP_ID],RawData[SVI])</f>
        <v>0</v>
      </c>
      <c r="BG227">
        <f>_xlfn.XLOOKUP(FMP_Ranking[[#This Row],[FMP ID]],RawData[FMP_ID],RawData[Social Vulnerability Ranking])</f>
        <v>0</v>
      </c>
      <c r="BH227" s="252">
        <f>_xlfn.XLOOKUP(FMP_Ranking[[#This Row],[FMP ID]],RawData[FMP_ID],RawData[Score 8])</f>
        <v>0</v>
      </c>
      <c r="BI227">
        <f>_xlfn.XLOOKUP(FMP_Ranking[[#This Row],[FMP ID]],RawData[FMP_ID],RawData[% Nature Based Solution by Cost])</f>
        <v>0</v>
      </c>
      <c r="BJ227">
        <f>_xlfn.XLOOKUP(FMP_Ranking[[#This Row],[FMP ID]],RawData[FMP_ID],RawData[Nature-Based Solutions Ranking])</f>
        <v>0</v>
      </c>
      <c r="BK227">
        <f>_xlfn.XLOOKUP(FMP_Ranking[[#This Row],[FMP ID]],RawData[FMP_ID],RawData[Score 9])</f>
        <v>0</v>
      </c>
      <c r="BL227" s="250">
        <f>_xlfn.XLOOKUP(FMP_Ranking[[#This Row],[FMP ID]],RawData[FMP_ID],RawData[Multiple Benefits Description])</f>
        <v>0</v>
      </c>
      <c r="BM227">
        <f>_xlfn.XLOOKUP(FMP_Ranking[[#This Row],[FMP ID]],RawData[FMP_ID],RawData[Multiple Benefit Ranking])</f>
        <v>0</v>
      </c>
      <c r="BN227" s="252">
        <f>_xlfn.XLOOKUP(FMP_Ranking[[#This Row],[FMP ID]],RawData[FMP_ID],RawData[Score 10])</f>
        <v>0</v>
      </c>
      <c r="BO227">
        <f>_xlfn.XLOOKUP(FMP_Ranking[[#This Row],[FMP ID]],RawData[FMP_ID],RawData[O&amp;M Cost (Annual)])</f>
        <v>0</v>
      </c>
      <c r="BP227">
        <f>_xlfn.XLOOKUP(FMP_Ranking[[#This Row],[FMP ID]],RawData[FMP_ID],RawData[Operations and Maintenance Ranking])</f>
        <v>0</v>
      </c>
      <c r="BQ227">
        <f>_xlfn.XLOOKUP(FMP_Ranking[[#This Row],[FMP ID]],RawData[FMP_ID],RawData[Score 11])</f>
        <v>0</v>
      </c>
      <c r="BR227" s="250">
        <f>_xlfn.XLOOKUP(FMP_Ranking[[#This Row],[FMP ID]],RawData[FMP_ID],RawData[Administrative, Regulatory and Other Obstacle Ranking])</f>
        <v>0</v>
      </c>
      <c r="BS227" s="252">
        <f>_xlfn.XLOOKUP(FMP_Ranking[[#This Row],[FMP ID]],RawData[FMP_ID],RawData[Score 12])</f>
        <v>0</v>
      </c>
      <c r="BT227">
        <f>_xlfn.XLOOKUP(FMP_Ranking[[#This Row],[FMP ID]],RawData[FMP_ID],RawData[Environmental Benefit Ranking])</f>
        <v>0</v>
      </c>
      <c r="BU227">
        <f>_xlfn.XLOOKUP(FMP_Ranking[[#This Row],[FMP ID]],RawData[FMP_ID],RawData[Score 13])</f>
        <v>0</v>
      </c>
      <c r="BV227" s="250">
        <f>_xlfn.XLOOKUP(FMP_Ranking[[#This Row],[FMP ID]],RawData[FMP_ID],RawData[Environmental Impact Ranking])</f>
        <v>0</v>
      </c>
      <c r="BW227" s="252">
        <f>_xlfn.XLOOKUP(FMP_Ranking[[#This Row],[FMP ID]],RawData[FMP_ID],RawData[Score 14])</f>
        <v>0</v>
      </c>
      <c r="BX227">
        <f>_xlfn.XLOOKUP(FMP_Ranking[[#This Row],[FMP ID]],RawData[FMP_ID],RawData[Traffic Count for LWC Project])</f>
        <v>0</v>
      </c>
      <c r="BY227">
        <f>_xlfn.XLOOKUP(FMP_Ranking[[#This Row],[FMP ID]],RawData[FMP_ID],RawData[Mobility Ranking])</f>
        <v>0</v>
      </c>
      <c r="BZ227">
        <f>_xlfn.XLOOKUP(FMP_Ranking[[#This Row],[FMP ID]],RawData[FMP_ID],RawData[Score 15])</f>
        <v>0</v>
      </c>
      <c r="CA227" s="250"/>
      <c r="CB227"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27" s="263">
        <f>_xlfn.RANK.EQ(FMP_Ranking[[#This Row],[Weighted Score Based on Normalized Reported Factors]],FMP_Ranking[Weighted Score Based on Normalized Reported Factors],0)</f>
        <v>170</v>
      </c>
      <c r="CD227"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27"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27">
        <f>_xlfn.RANK.EQ(FMP_Ranking[[#This Row],[Project Details Weighted Score]],FMP_Ranking[Project Details Weighted Score],0)</f>
        <v>164</v>
      </c>
      <c r="CG227" s="262">
        <f>FMP_Ranking[[#This Row],[Project Details Weighted Score]]+FMP_Ranking[[#This Row],[Weighted Score Based on Normalized Reported Factors]]</f>
        <v>0</v>
      </c>
      <c r="CH227" s="245">
        <f>_xlfn.RANK.EQ(FMP_Ranking[[#This Row],[Total Score]],FMP_Ranking[Total Score],0)</f>
        <v>204</v>
      </c>
      <c r="CI227"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27" s="239"/>
      <c r="CK227" s="239"/>
      <c r="CT227"/>
    </row>
    <row r="228" spans="2:98" ht="12" customHeight="1" x14ac:dyDescent="0.25">
      <c r="B228">
        <f>_xlfn.XLOOKUP(FMP_Ranking[[#This Row],[FMP ID]],RawData[FMP_ID],RawData[RFPG_NUM])</f>
        <v>0</v>
      </c>
      <c r="C228">
        <f>_xlfn.XLOOKUP(FMP_Ranking[[#This Row],[FMP ID]],RawData[FMP_ID],RawData[FMP_NAME])</f>
        <v>0</v>
      </c>
      <c r="D228">
        <f>_xlfn.XLOOKUP(FMP_Ranking[[#This Row],[FMP ID]],RawData[FMP_ID],RawData[FMP_DESCR])</f>
        <v>0</v>
      </c>
      <c r="E228" s="247">
        <f>_xlfn.XLOOKUP(FMP_Ranking[[#This Row],[FMP ID]],RawData[FMP_ID],RawData[FMP_COST])</f>
        <v>0</v>
      </c>
      <c r="F228" s="344">
        <f>_xlfn.XLOOKUP(FMP_Ranking[[#This Row],[FMP ID]],RawData[FMP_ID],RawData[EMER_NEED])</f>
        <v>0</v>
      </c>
      <c r="G228" s="252">
        <f>IF(FMP_Ranking[[#This Row],[Emergency Need Raw]]="Yes",10,0)</f>
        <v>0</v>
      </c>
      <c r="H228" s="245">
        <f>_xlfn.XLOOKUP(FMP_Ranking[[#This Row],[FMP ID]],RawData[FMP_ID],RawData[STRUCT_100])</f>
        <v>0</v>
      </c>
      <c r="I228" s="245">
        <f>_xlfn.XLOOKUP(FMP_Ranking[[#This Row],[FMP ID]],RawData[FMP_ID],RawData[RES_STRUCT100])</f>
        <v>0</v>
      </c>
      <c r="J228">
        <f>_xlfn.XLOOKUP(FMP_Ranking[[#This Row],[FMP ID]],RawData[FMP_ID],RawData[POP100])</f>
        <v>0</v>
      </c>
      <c r="K228" s="245">
        <f>_xlfn.XLOOKUP(FMP_Ranking[[#This Row],[FMP ID]],RawData[FMP_ID],RawData[CRITFAC100])</f>
        <v>0</v>
      </c>
      <c r="L228">
        <f>_xlfn.XLOOKUP(FMP_Ranking[[#This Row],[FMP ID]],RawData[FMP_ID],RawData[LWC])</f>
        <v>0</v>
      </c>
      <c r="M228" s="245">
        <f>_xlfn.XLOOKUP(FMP_Ranking[[#This Row],[FMP ID]],RawData[FMP_ID],RawData[ROADCLS])</f>
        <v>0</v>
      </c>
      <c r="N228">
        <f>_xlfn.XLOOKUP(FMP_Ranking[[#This Row],[FMP ID]],RawData[FMP_ID],RawData[ROAD_MILES100])</f>
        <v>0</v>
      </c>
      <c r="O228" s="245">
        <f>_xlfn.XLOOKUP(FMP_Ranking[[#This Row],[FMP ID]],RawData[FMP_ID],RawData[FARMACRE100])</f>
        <v>0</v>
      </c>
      <c r="P228">
        <f>_xlfn.XLOOKUP(FMP_Ranking[[#This Row],[FMP ID]],RawData[FMP_ID],RawData[REDSTRUCT100])</f>
        <v>0</v>
      </c>
      <c r="Q228" s="245">
        <f>_xlfn.XLOOKUP(FMP_Ranking[[#This Row],[FMP ID]],RawData[FMP_ID],RawData[REMSTRC100])</f>
        <v>0</v>
      </c>
      <c r="R228" s="258">
        <f>IF(FMP_Ranking[[#This Row],[Structures 100 Raw]]=0,0,(IF(FMP_Ranking[[#This Row],[Removed Structures 100 Raw]]&gt;FMP_Ranking[[#This Row],[Structures 100 Raw]],100,FMP_Ranking[[#This Row],[Removed Structures 100 Raw]]/FMP_Ranking[[#This Row],[Structures 100 Raw]]*100)))</f>
        <v>0</v>
      </c>
      <c r="S228" s="245">
        <f>_xlfn.XLOOKUP(FMP_Ranking[[#This Row],[FMP ID]],RawData[FMP_ID],RawData[REMRESSTRC100])</f>
        <v>0</v>
      </c>
      <c r="T228" s="245">
        <f>_xlfn.XLOOKUP(FMP_Ranking[[#This Row],[FMP ID]],RawData[FMP_ID],RawData[REMPOP100])</f>
        <v>0</v>
      </c>
      <c r="U228">
        <f>_xlfn.XLOOKUP(FMP_Ranking[[#This Row],[FMP ID]],RawData[FMP_ID],RawData[REMCRITFAC100])</f>
        <v>0</v>
      </c>
      <c r="V228" s="245">
        <f>_xlfn.XLOOKUP(FMP_Ranking[[#This Row],[FMP ID]],RawData[FMP_ID],RawData[REMLWC100])</f>
        <v>0</v>
      </c>
      <c r="W228" s="245">
        <f>_xlfn.XLOOKUP(FMP_Ranking[[#This Row],[FMP ID]],RawData[FMP_ID],RawData[REMROADCLS])</f>
        <v>0</v>
      </c>
      <c r="X228">
        <f>_xlfn.XLOOKUP(FMP_Ranking[[#This Row],[FMP ID]],RawData[FMP_ID],RawData[REMRDLEN100])</f>
        <v>0</v>
      </c>
      <c r="Y228" s="245">
        <f>_xlfn.XLOOKUP(FMP_Ranking[[#This Row],[FMP ID]],RawData[FMP_ID],RawData[REMFRMACRE100])</f>
        <v>0</v>
      </c>
      <c r="Z228" s="255">
        <f>_xlfn.XLOOKUP(FMP_Ranking[[#This Row],[FMP ID]],RawData[FMP_ID],RawData[COSTSTRUCT])</f>
        <v>0</v>
      </c>
      <c r="AA228">
        <f>_xlfn.XLOOKUP(FMP_Ranking[[#This Row],[FMP ID]],RawData[FMP_ID],RawData[NATURE])</f>
        <v>0</v>
      </c>
      <c r="AB228" s="250">
        <f>_xlfn.XLOOKUP(FMP_Ranking[[#This Row],[FMP ID]],RawData[FMP_ID],RawData[BC_RATIO])</f>
        <v>0</v>
      </c>
      <c r="AC228">
        <f>IF(FMP_Ranking[[#This Row],[BCA Raw]]&gt;1,1,0)</f>
        <v>0</v>
      </c>
      <c r="AD228" s="250">
        <f>_xlfn.XLOOKUP(FMP_Ranking[[#This Row],[FMP ID]],RawData[FMP_ID],RawData[WATER_SUP])</f>
        <v>0</v>
      </c>
      <c r="AE228" s="257">
        <f>IF(FMP_Ranking[[#This Row],[Water Supply Raw]]="Yes",1,0)</f>
        <v>0</v>
      </c>
      <c r="AF228">
        <f>_xlfn.XLOOKUP(FMP_Ranking[[#This Row],[FMP ID]],RawData[FMP_ID],RawData[Average Flood Depth (100yr)])</f>
        <v>0</v>
      </c>
      <c r="AG228" s="346">
        <f>_xlfn.XLOOKUP(FMP_Ranking[[#This Row],[FMP ID]],RawData[FMP_ID],RawData[PREPROJLOS])</f>
        <v>0</v>
      </c>
      <c r="AH228">
        <f>_xlfn.XLOOKUP(FMP_Ranking[[#This Row],[FMP ID]],RawData[FMP_ID],RawData[Score 1])</f>
        <v>0</v>
      </c>
      <c r="AI228" s="250">
        <f>_xlfn.XLOOKUP(FMP_Ranking[[#This Row],[FMP ID]],RawData[FMP_ID],RawData[Community Population Served])</f>
        <v>0</v>
      </c>
      <c r="AJ228">
        <f>_xlfn.XLOOKUP(FMP_Ranking[[#This Row],[FMP ID]],RawData[FMP_ID],RawData[Flood Plain Population])</f>
        <v>0</v>
      </c>
      <c r="AK228" s="346">
        <f>_xlfn.XLOOKUP(FMP_Ranking[[#This Row],[FMP ID]],RawData[FMP_ID],RawData[Severity Ranking: Community Need (% Population)])</f>
        <v>0</v>
      </c>
      <c r="AL228" s="252">
        <f>_xlfn.XLOOKUP(FMP_Ranking[[#This Row],[FMP ID]],RawData[FMP_ID],RawData[Score 2])</f>
        <v>0</v>
      </c>
      <c r="AM228">
        <f>_xlfn.XLOOKUP(FMP_Ranking[[#This Row],[FMP ID]],RawData[FMP_ID],RawData['# of Structures Removed from 1% Annual Chance FP])</f>
        <v>0</v>
      </c>
      <c r="AN228">
        <f>_xlfn.XLOOKUP(FMP_Ranking[[#This Row],[FMP ID]],RawData[FMP_ID],RawData[Flood Risk Reduction])</f>
        <v>0</v>
      </c>
      <c r="AO228">
        <f>_xlfn.XLOOKUP(FMP_Ranking[[#This Row],[FMP ID]],RawData[FMP_ID],RawData[[Score 3 ]])</f>
        <v>0</v>
      </c>
      <c r="AP228" s="250">
        <f>_xlfn.XLOOKUP(FMP_Ranking[[#This Row],[FMP ID]],RawData[FMP_ID],RawData['# of Structures with Reduced 1% Annual Chance Flood Risk])</f>
        <v>0</v>
      </c>
      <c r="AQ228">
        <f>_xlfn.XLOOKUP(FMP_Ranking[[#This Row],[FMP ID]],RawData[FMP_ID],RawData[Pre-Project Damage $])</f>
        <v>0</v>
      </c>
      <c r="AR228">
        <f>_xlfn.XLOOKUP(FMP_Ranking[[#This Row],[FMP ID]],RawData[FMP_ID],RawData[Post-Project Damage $])</f>
        <v>0</v>
      </c>
      <c r="AS228">
        <f>_xlfn.XLOOKUP(FMP_Ranking[[#This Row],[FMP ID]],RawData[FMP_ID],RawData[Flood Damage Reduction])</f>
        <v>0</v>
      </c>
      <c r="AT228" s="252">
        <f>_xlfn.XLOOKUP(FMP_Ranking[[#This Row],[FMP ID]],RawData[FMP_ID],RawData[Score 4])</f>
        <v>0</v>
      </c>
      <c r="AU228">
        <f>_xlfn.XLOOKUP(FMP_Ranking[[#This Row],[FMP ID]],RawData[FMP_ID],RawData['# of Critical Faciliites Removed from 1% Annual Chance FP])</f>
        <v>0</v>
      </c>
      <c r="AV228">
        <f>_xlfn.XLOOKUP(FMP_Ranking[[#This Row],[FMP ID]],RawData[FMP_ID],RawData[Reduction in Critical Facilities Flood Risk])</f>
        <v>0</v>
      </c>
      <c r="AW228">
        <f>_xlfn.XLOOKUP(FMP_Ranking[[#This Row],[FMP ID]],RawData[FMP_ID],RawData[Score 5])</f>
        <v>0</v>
      </c>
      <c r="AX228" s="250">
        <f>_xlfn.XLOOKUP(FMP_Ranking[[#This Row],[FMP ID]],RawData[FMP_ID],RawData[Adjusted Injurt Risk (%)])</f>
        <v>0</v>
      </c>
      <c r="AY228">
        <f>_xlfn.XLOOKUP(FMP_Ranking[[#This Row],[FMP ID]],RawData[FMP_ID],RawData[Life and Safety Ranking (Injury/Loss of Life)2])</f>
        <v>0</v>
      </c>
      <c r="AZ228" s="252">
        <f>_xlfn.XLOOKUP(FMP_Ranking[[#This Row],[FMP ID]],RawData[FMP_ID],RawData[Score 6])</f>
        <v>0</v>
      </c>
      <c r="BA228">
        <f>_xlfn.XLOOKUP(FMP_Ranking[[#This Row],[FMP ID]],RawData[FMP_ID],RawData[Water Supply Benefit in Acre-Feet])</f>
        <v>0</v>
      </c>
      <c r="BB228">
        <f>_xlfn.XLOOKUP(FMP_Ranking[[#This Row],[FMP ID]],RawData[FMP_ID],RawData[SourceID])</f>
        <v>0</v>
      </c>
      <c r="BC228">
        <f>_xlfn.XLOOKUP(FMP_Ranking[[#This Row],[FMP ID]],RawData[FMP_ID],RawData[WMS_ID])</f>
        <v>0</v>
      </c>
      <c r="BD228">
        <f>_xlfn.XLOOKUP(FMP_Ranking[[#This Row],[FMP ID]],RawData[FMP_ID],RawData[Water Supply Yield Ranking])</f>
        <v>0</v>
      </c>
      <c r="BE228">
        <f>_xlfn.XLOOKUP(FMP_Ranking[[#This Row],[FMP ID]],RawData[FMP_ID],RawData[Score 7])</f>
        <v>0</v>
      </c>
      <c r="BF228" s="250">
        <f>_xlfn.XLOOKUP(FMP_Ranking[[#This Row],[FMP ID]],RawData[FMP_ID],RawData[SVI])</f>
        <v>0</v>
      </c>
      <c r="BG228">
        <f>_xlfn.XLOOKUP(FMP_Ranking[[#This Row],[FMP ID]],RawData[FMP_ID],RawData[Social Vulnerability Ranking])</f>
        <v>0</v>
      </c>
      <c r="BH228" s="252">
        <f>_xlfn.XLOOKUP(FMP_Ranking[[#This Row],[FMP ID]],RawData[FMP_ID],RawData[Score 8])</f>
        <v>0</v>
      </c>
      <c r="BI228">
        <f>_xlfn.XLOOKUP(FMP_Ranking[[#This Row],[FMP ID]],RawData[FMP_ID],RawData[% Nature Based Solution by Cost])</f>
        <v>0</v>
      </c>
      <c r="BJ228">
        <f>_xlfn.XLOOKUP(FMP_Ranking[[#This Row],[FMP ID]],RawData[FMP_ID],RawData[Nature-Based Solutions Ranking])</f>
        <v>0</v>
      </c>
      <c r="BK228">
        <f>_xlfn.XLOOKUP(FMP_Ranking[[#This Row],[FMP ID]],RawData[FMP_ID],RawData[Score 9])</f>
        <v>0</v>
      </c>
      <c r="BL228" s="250">
        <f>_xlfn.XLOOKUP(FMP_Ranking[[#This Row],[FMP ID]],RawData[FMP_ID],RawData[Multiple Benefits Description])</f>
        <v>0</v>
      </c>
      <c r="BM228">
        <f>_xlfn.XLOOKUP(FMP_Ranking[[#This Row],[FMP ID]],RawData[FMP_ID],RawData[Multiple Benefit Ranking])</f>
        <v>0</v>
      </c>
      <c r="BN228" s="252">
        <f>_xlfn.XLOOKUP(FMP_Ranking[[#This Row],[FMP ID]],RawData[FMP_ID],RawData[Score 10])</f>
        <v>0</v>
      </c>
      <c r="BO228">
        <f>_xlfn.XLOOKUP(FMP_Ranking[[#This Row],[FMP ID]],RawData[FMP_ID],RawData[O&amp;M Cost (Annual)])</f>
        <v>0</v>
      </c>
      <c r="BP228">
        <f>_xlfn.XLOOKUP(FMP_Ranking[[#This Row],[FMP ID]],RawData[FMP_ID],RawData[Operations and Maintenance Ranking])</f>
        <v>0</v>
      </c>
      <c r="BQ228">
        <f>_xlfn.XLOOKUP(FMP_Ranking[[#This Row],[FMP ID]],RawData[FMP_ID],RawData[Score 11])</f>
        <v>0</v>
      </c>
      <c r="BR228" s="250">
        <f>_xlfn.XLOOKUP(FMP_Ranking[[#This Row],[FMP ID]],RawData[FMP_ID],RawData[Administrative, Regulatory and Other Obstacle Ranking])</f>
        <v>0</v>
      </c>
      <c r="BS228" s="252">
        <f>_xlfn.XLOOKUP(FMP_Ranking[[#This Row],[FMP ID]],RawData[FMP_ID],RawData[Score 12])</f>
        <v>0</v>
      </c>
      <c r="BT228">
        <f>_xlfn.XLOOKUP(FMP_Ranking[[#This Row],[FMP ID]],RawData[FMP_ID],RawData[Environmental Benefit Ranking])</f>
        <v>0</v>
      </c>
      <c r="BU228">
        <f>_xlfn.XLOOKUP(FMP_Ranking[[#This Row],[FMP ID]],RawData[FMP_ID],RawData[Score 13])</f>
        <v>0</v>
      </c>
      <c r="BV228" s="250">
        <f>_xlfn.XLOOKUP(FMP_Ranking[[#This Row],[FMP ID]],RawData[FMP_ID],RawData[Environmental Impact Ranking])</f>
        <v>0</v>
      </c>
      <c r="BW228" s="252">
        <f>_xlfn.XLOOKUP(FMP_Ranking[[#This Row],[FMP ID]],RawData[FMP_ID],RawData[Score 14])</f>
        <v>0</v>
      </c>
      <c r="BX228">
        <f>_xlfn.XLOOKUP(FMP_Ranking[[#This Row],[FMP ID]],RawData[FMP_ID],RawData[Traffic Count for LWC Project])</f>
        <v>0</v>
      </c>
      <c r="BY228">
        <f>_xlfn.XLOOKUP(FMP_Ranking[[#This Row],[FMP ID]],RawData[FMP_ID],RawData[Mobility Ranking])</f>
        <v>0</v>
      </c>
      <c r="BZ228">
        <f>_xlfn.XLOOKUP(FMP_Ranking[[#This Row],[FMP ID]],RawData[FMP_ID],RawData[Score 15])</f>
        <v>0</v>
      </c>
      <c r="CA228" s="250"/>
      <c r="CB228"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28" s="263">
        <f>_xlfn.RANK.EQ(FMP_Ranking[[#This Row],[Weighted Score Based on Normalized Reported Factors]],FMP_Ranking[Weighted Score Based on Normalized Reported Factors],0)</f>
        <v>170</v>
      </c>
      <c r="CD228"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28"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28">
        <f>_xlfn.RANK.EQ(FMP_Ranking[[#This Row],[Project Details Weighted Score]],FMP_Ranking[Project Details Weighted Score],0)</f>
        <v>164</v>
      </c>
      <c r="CG228" s="262">
        <f>FMP_Ranking[[#This Row],[Project Details Weighted Score]]+FMP_Ranking[[#This Row],[Weighted Score Based on Normalized Reported Factors]]</f>
        <v>0</v>
      </c>
      <c r="CH228" s="245">
        <f>_xlfn.RANK.EQ(FMP_Ranking[[#This Row],[Total Score]],FMP_Ranking[Total Score],0)</f>
        <v>204</v>
      </c>
      <c r="CI228"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28" s="239"/>
      <c r="CK228" s="239"/>
      <c r="CT228"/>
    </row>
    <row r="229" spans="2:98" ht="12" customHeight="1" x14ac:dyDescent="0.25">
      <c r="B229">
        <f>_xlfn.XLOOKUP(FMP_Ranking[[#This Row],[FMP ID]],RawData[FMP_ID],RawData[RFPG_NUM])</f>
        <v>0</v>
      </c>
      <c r="C229">
        <f>_xlfn.XLOOKUP(FMP_Ranking[[#This Row],[FMP ID]],RawData[FMP_ID],RawData[FMP_NAME])</f>
        <v>0</v>
      </c>
      <c r="D229">
        <f>_xlfn.XLOOKUP(FMP_Ranking[[#This Row],[FMP ID]],RawData[FMP_ID],RawData[FMP_DESCR])</f>
        <v>0</v>
      </c>
      <c r="E229" s="247">
        <f>_xlfn.XLOOKUP(FMP_Ranking[[#This Row],[FMP ID]],RawData[FMP_ID],RawData[FMP_COST])</f>
        <v>0</v>
      </c>
      <c r="F229" s="344">
        <f>_xlfn.XLOOKUP(FMP_Ranking[[#This Row],[FMP ID]],RawData[FMP_ID],RawData[EMER_NEED])</f>
        <v>0</v>
      </c>
      <c r="G229" s="252">
        <f>IF(FMP_Ranking[[#This Row],[Emergency Need Raw]]="Yes",10,0)</f>
        <v>0</v>
      </c>
      <c r="H229" s="245">
        <f>_xlfn.XLOOKUP(FMP_Ranking[[#This Row],[FMP ID]],RawData[FMP_ID],RawData[STRUCT_100])</f>
        <v>0</v>
      </c>
      <c r="I229" s="245">
        <f>_xlfn.XLOOKUP(FMP_Ranking[[#This Row],[FMP ID]],RawData[FMP_ID],RawData[RES_STRUCT100])</f>
        <v>0</v>
      </c>
      <c r="J229">
        <f>_xlfn.XLOOKUP(FMP_Ranking[[#This Row],[FMP ID]],RawData[FMP_ID],RawData[POP100])</f>
        <v>0</v>
      </c>
      <c r="K229" s="245">
        <f>_xlfn.XLOOKUP(FMP_Ranking[[#This Row],[FMP ID]],RawData[FMP_ID],RawData[CRITFAC100])</f>
        <v>0</v>
      </c>
      <c r="L229">
        <f>_xlfn.XLOOKUP(FMP_Ranking[[#This Row],[FMP ID]],RawData[FMP_ID],RawData[LWC])</f>
        <v>0</v>
      </c>
      <c r="M229" s="245">
        <f>_xlfn.XLOOKUP(FMP_Ranking[[#This Row],[FMP ID]],RawData[FMP_ID],RawData[ROADCLS])</f>
        <v>0</v>
      </c>
      <c r="N229">
        <f>_xlfn.XLOOKUP(FMP_Ranking[[#This Row],[FMP ID]],RawData[FMP_ID],RawData[ROAD_MILES100])</f>
        <v>0</v>
      </c>
      <c r="O229" s="245">
        <f>_xlfn.XLOOKUP(FMP_Ranking[[#This Row],[FMP ID]],RawData[FMP_ID],RawData[FARMACRE100])</f>
        <v>0</v>
      </c>
      <c r="P229">
        <f>_xlfn.XLOOKUP(FMP_Ranking[[#This Row],[FMP ID]],RawData[FMP_ID],RawData[REDSTRUCT100])</f>
        <v>0</v>
      </c>
      <c r="Q229" s="245">
        <f>_xlfn.XLOOKUP(FMP_Ranking[[#This Row],[FMP ID]],RawData[FMP_ID],RawData[REMSTRC100])</f>
        <v>0</v>
      </c>
      <c r="R229" s="258">
        <f>IF(FMP_Ranking[[#This Row],[Structures 100 Raw]]=0,0,(IF(FMP_Ranking[[#This Row],[Removed Structures 100 Raw]]&gt;FMP_Ranking[[#This Row],[Structures 100 Raw]],100,FMP_Ranking[[#This Row],[Removed Structures 100 Raw]]/FMP_Ranking[[#This Row],[Structures 100 Raw]]*100)))</f>
        <v>0</v>
      </c>
      <c r="S229" s="245">
        <f>_xlfn.XLOOKUP(FMP_Ranking[[#This Row],[FMP ID]],RawData[FMP_ID],RawData[REMRESSTRC100])</f>
        <v>0</v>
      </c>
      <c r="T229" s="245">
        <f>_xlfn.XLOOKUP(FMP_Ranking[[#This Row],[FMP ID]],RawData[FMP_ID],RawData[REMPOP100])</f>
        <v>0</v>
      </c>
      <c r="U229">
        <f>_xlfn.XLOOKUP(FMP_Ranking[[#This Row],[FMP ID]],RawData[FMP_ID],RawData[REMCRITFAC100])</f>
        <v>0</v>
      </c>
      <c r="V229" s="245">
        <f>_xlfn.XLOOKUP(FMP_Ranking[[#This Row],[FMP ID]],RawData[FMP_ID],RawData[REMLWC100])</f>
        <v>0</v>
      </c>
      <c r="W229" s="245">
        <f>_xlfn.XLOOKUP(FMP_Ranking[[#This Row],[FMP ID]],RawData[FMP_ID],RawData[REMROADCLS])</f>
        <v>0</v>
      </c>
      <c r="X229">
        <f>_xlfn.XLOOKUP(FMP_Ranking[[#This Row],[FMP ID]],RawData[FMP_ID],RawData[REMRDLEN100])</f>
        <v>0</v>
      </c>
      <c r="Y229" s="245">
        <f>_xlfn.XLOOKUP(FMP_Ranking[[#This Row],[FMP ID]],RawData[FMP_ID],RawData[REMFRMACRE100])</f>
        <v>0</v>
      </c>
      <c r="Z229" s="255">
        <f>_xlfn.XLOOKUP(FMP_Ranking[[#This Row],[FMP ID]],RawData[FMP_ID],RawData[COSTSTRUCT])</f>
        <v>0</v>
      </c>
      <c r="AA229">
        <f>_xlfn.XLOOKUP(FMP_Ranking[[#This Row],[FMP ID]],RawData[FMP_ID],RawData[NATURE])</f>
        <v>0</v>
      </c>
      <c r="AB229" s="250">
        <f>_xlfn.XLOOKUP(FMP_Ranking[[#This Row],[FMP ID]],RawData[FMP_ID],RawData[BC_RATIO])</f>
        <v>0</v>
      </c>
      <c r="AC229">
        <f>IF(FMP_Ranking[[#This Row],[BCA Raw]]&gt;1,1,0)</f>
        <v>0</v>
      </c>
      <c r="AD229" s="250">
        <f>_xlfn.XLOOKUP(FMP_Ranking[[#This Row],[FMP ID]],RawData[FMP_ID],RawData[WATER_SUP])</f>
        <v>0</v>
      </c>
      <c r="AE229" s="257">
        <f>IF(FMP_Ranking[[#This Row],[Water Supply Raw]]="Yes",1,0)</f>
        <v>0</v>
      </c>
      <c r="AF229">
        <f>_xlfn.XLOOKUP(FMP_Ranking[[#This Row],[FMP ID]],RawData[FMP_ID],RawData[Average Flood Depth (100yr)])</f>
        <v>0</v>
      </c>
      <c r="AG229" s="346">
        <f>_xlfn.XLOOKUP(FMP_Ranking[[#This Row],[FMP ID]],RawData[FMP_ID],RawData[PREPROJLOS])</f>
        <v>0</v>
      </c>
      <c r="AH229">
        <f>_xlfn.XLOOKUP(FMP_Ranking[[#This Row],[FMP ID]],RawData[FMP_ID],RawData[Score 1])</f>
        <v>0</v>
      </c>
      <c r="AI229" s="250">
        <f>_xlfn.XLOOKUP(FMP_Ranking[[#This Row],[FMP ID]],RawData[FMP_ID],RawData[Community Population Served])</f>
        <v>0</v>
      </c>
      <c r="AJ229">
        <f>_xlfn.XLOOKUP(FMP_Ranking[[#This Row],[FMP ID]],RawData[FMP_ID],RawData[Flood Plain Population])</f>
        <v>0</v>
      </c>
      <c r="AK229" s="346">
        <f>_xlfn.XLOOKUP(FMP_Ranking[[#This Row],[FMP ID]],RawData[FMP_ID],RawData[Severity Ranking: Community Need (% Population)])</f>
        <v>0</v>
      </c>
      <c r="AL229" s="252">
        <f>_xlfn.XLOOKUP(FMP_Ranking[[#This Row],[FMP ID]],RawData[FMP_ID],RawData[Score 2])</f>
        <v>0</v>
      </c>
      <c r="AM229">
        <f>_xlfn.XLOOKUP(FMP_Ranking[[#This Row],[FMP ID]],RawData[FMP_ID],RawData['# of Structures Removed from 1% Annual Chance FP])</f>
        <v>0</v>
      </c>
      <c r="AN229">
        <f>_xlfn.XLOOKUP(FMP_Ranking[[#This Row],[FMP ID]],RawData[FMP_ID],RawData[Flood Risk Reduction])</f>
        <v>0</v>
      </c>
      <c r="AO229">
        <f>_xlfn.XLOOKUP(FMP_Ranking[[#This Row],[FMP ID]],RawData[FMP_ID],RawData[[Score 3 ]])</f>
        <v>0</v>
      </c>
      <c r="AP229" s="250">
        <f>_xlfn.XLOOKUP(FMP_Ranking[[#This Row],[FMP ID]],RawData[FMP_ID],RawData['# of Structures with Reduced 1% Annual Chance Flood Risk])</f>
        <v>0</v>
      </c>
      <c r="AQ229">
        <f>_xlfn.XLOOKUP(FMP_Ranking[[#This Row],[FMP ID]],RawData[FMP_ID],RawData[Pre-Project Damage $])</f>
        <v>0</v>
      </c>
      <c r="AR229">
        <f>_xlfn.XLOOKUP(FMP_Ranking[[#This Row],[FMP ID]],RawData[FMP_ID],RawData[Post-Project Damage $])</f>
        <v>0</v>
      </c>
      <c r="AS229">
        <f>_xlfn.XLOOKUP(FMP_Ranking[[#This Row],[FMP ID]],RawData[FMP_ID],RawData[Flood Damage Reduction])</f>
        <v>0</v>
      </c>
      <c r="AT229" s="252">
        <f>_xlfn.XLOOKUP(FMP_Ranking[[#This Row],[FMP ID]],RawData[FMP_ID],RawData[Score 4])</f>
        <v>0</v>
      </c>
      <c r="AU229">
        <f>_xlfn.XLOOKUP(FMP_Ranking[[#This Row],[FMP ID]],RawData[FMP_ID],RawData['# of Critical Faciliites Removed from 1% Annual Chance FP])</f>
        <v>0</v>
      </c>
      <c r="AV229">
        <f>_xlfn.XLOOKUP(FMP_Ranking[[#This Row],[FMP ID]],RawData[FMP_ID],RawData[Reduction in Critical Facilities Flood Risk])</f>
        <v>0</v>
      </c>
      <c r="AW229">
        <f>_xlfn.XLOOKUP(FMP_Ranking[[#This Row],[FMP ID]],RawData[FMP_ID],RawData[Score 5])</f>
        <v>0</v>
      </c>
      <c r="AX229" s="250">
        <f>_xlfn.XLOOKUP(FMP_Ranking[[#This Row],[FMP ID]],RawData[FMP_ID],RawData[Adjusted Injurt Risk (%)])</f>
        <v>0</v>
      </c>
      <c r="AY229">
        <f>_xlfn.XLOOKUP(FMP_Ranking[[#This Row],[FMP ID]],RawData[FMP_ID],RawData[Life and Safety Ranking (Injury/Loss of Life)2])</f>
        <v>0</v>
      </c>
      <c r="AZ229" s="252">
        <f>_xlfn.XLOOKUP(FMP_Ranking[[#This Row],[FMP ID]],RawData[FMP_ID],RawData[Score 6])</f>
        <v>0</v>
      </c>
      <c r="BA229">
        <f>_xlfn.XLOOKUP(FMP_Ranking[[#This Row],[FMP ID]],RawData[FMP_ID],RawData[Water Supply Benefit in Acre-Feet])</f>
        <v>0</v>
      </c>
      <c r="BB229">
        <f>_xlfn.XLOOKUP(FMP_Ranking[[#This Row],[FMP ID]],RawData[FMP_ID],RawData[SourceID])</f>
        <v>0</v>
      </c>
      <c r="BC229">
        <f>_xlfn.XLOOKUP(FMP_Ranking[[#This Row],[FMP ID]],RawData[FMP_ID],RawData[WMS_ID])</f>
        <v>0</v>
      </c>
      <c r="BD229">
        <f>_xlfn.XLOOKUP(FMP_Ranking[[#This Row],[FMP ID]],RawData[FMP_ID],RawData[Water Supply Yield Ranking])</f>
        <v>0</v>
      </c>
      <c r="BE229">
        <f>_xlfn.XLOOKUP(FMP_Ranking[[#This Row],[FMP ID]],RawData[FMP_ID],RawData[Score 7])</f>
        <v>0</v>
      </c>
      <c r="BF229" s="250">
        <f>_xlfn.XLOOKUP(FMP_Ranking[[#This Row],[FMP ID]],RawData[FMP_ID],RawData[SVI])</f>
        <v>0</v>
      </c>
      <c r="BG229">
        <f>_xlfn.XLOOKUP(FMP_Ranking[[#This Row],[FMP ID]],RawData[FMP_ID],RawData[Social Vulnerability Ranking])</f>
        <v>0</v>
      </c>
      <c r="BH229" s="252">
        <f>_xlfn.XLOOKUP(FMP_Ranking[[#This Row],[FMP ID]],RawData[FMP_ID],RawData[Score 8])</f>
        <v>0</v>
      </c>
      <c r="BI229">
        <f>_xlfn.XLOOKUP(FMP_Ranking[[#This Row],[FMP ID]],RawData[FMP_ID],RawData[% Nature Based Solution by Cost])</f>
        <v>0</v>
      </c>
      <c r="BJ229">
        <f>_xlfn.XLOOKUP(FMP_Ranking[[#This Row],[FMP ID]],RawData[FMP_ID],RawData[Nature-Based Solutions Ranking])</f>
        <v>0</v>
      </c>
      <c r="BK229">
        <f>_xlfn.XLOOKUP(FMP_Ranking[[#This Row],[FMP ID]],RawData[FMP_ID],RawData[Score 9])</f>
        <v>0</v>
      </c>
      <c r="BL229" s="250">
        <f>_xlfn.XLOOKUP(FMP_Ranking[[#This Row],[FMP ID]],RawData[FMP_ID],RawData[Multiple Benefits Description])</f>
        <v>0</v>
      </c>
      <c r="BM229">
        <f>_xlfn.XLOOKUP(FMP_Ranking[[#This Row],[FMP ID]],RawData[FMP_ID],RawData[Multiple Benefit Ranking])</f>
        <v>0</v>
      </c>
      <c r="BN229" s="252">
        <f>_xlfn.XLOOKUP(FMP_Ranking[[#This Row],[FMP ID]],RawData[FMP_ID],RawData[Score 10])</f>
        <v>0</v>
      </c>
      <c r="BO229">
        <f>_xlfn.XLOOKUP(FMP_Ranking[[#This Row],[FMP ID]],RawData[FMP_ID],RawData[O&amp;M Cost (Annual)])</f>
        <v>0</v>
      </c>
      <c r="BP229">
        <f>_xlfn.XLOOKUP(FMP_Ranking[[#This Row],[FMP ID]],RawData[FMP_ID],RawData[Operations and Maintenance Ranking])</f>
        <v>0</v>
      </c>
      <c r="BQ229">
        <f>_xlfn.XLOOKUP(FMP_Ranking[[#This Row],[FMP ID]],RawData[FMP_ID],RawData[Score 11])</f>
        <v>0</v>
      </c>
      <c r="BR229" s="250">
        <f>_xlfn.XLOOKUP(FMP_Ranking[[#This Row],[FMP ID]],RawData[FMP_ID],RawData[Administrative, Regulatory and Other Obstacle Ranking])</f>
        <v>0</v>
      </c>
      <c r="BS229" s="252">
        <f>_xlfn.XLOOKUP(FMP_Ranking[[#This Row],[FMP ID]],RawData[FMP_ID],RawData[Score 12])</f>
        <v>0</v>
      </c>
      <c r="BT229">
        <f>_xlfn.XLOOKUP(FMP_Ranking[[#This Row],[FMP ID]],RawData[FMP_ID],RawData[Environmental Benefit Ranking])</f>
        <v>0</v>
      </c>
      <c r="BU229">
        <f>_xlfn.XLOOKUP(FMP_Ranking[[#This Row],[FMP ID]],RawData[FMP_ID],RawData[Score 13])</f>
        <v>0</v>
      </c>
      <c r="BV229" s="250">
        <f>_xlfn.XLOOKUP(FMP_Ranking[[#This Row],[FMP ID]],RawData[FMP_ID],RawData[Environmental Impact Ranking])</f>
        <v>0</v>
      </c>
      <c r="BW229" s="252">
        <f>_xlfn.XLOOKUP(FMP_Ranking[[#This Row],[FMP ID]],RawData[FMP_ID],RawData[Score 14])</f>
        <v>0</v>
      </c>
      <c r="BX229">
        <f>_xlfn.XLOOKUP(FMP_Ranking[[#This Row],[FMP ID]],RawData[FMP_ID],RawData[Traffic Count for LWC Project])</f>
        <v>0</v>
      </c>
      <c r="BY229">
        <f>_xlfn.XLOOKUP(FMP_Ranking[[#This Row],[FMP ID]],RawData[FMP_ID],RawData[Mobility Ranking])</f>
        <v>0</v>
      </c>
      <c r="BZ229">
        <f>_xlfn.XLOOKUP(FMP_Ranking[[#This Row],[FMP ID]],RawData[FMP_ID],RawData[Score 15])</f>
        <v>0</v>
      </c>
      <c r="CA229" s="250"/>
      <c r="CB229"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29" s="263">
        <f>_xlfn.RANK.EQ(FMP_Ranking[[#This Row],[Weighted Score Based on Normalized Reported Factors]],FMP_Ranking[Weighted Score Based on Normalized Reported Factors],0)</f>
        <v>170</v>
      </c>
      <c r="CD229"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29"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29">
        <f>_xlfn.RANK.EQ(FMP_Ranking[[#This Row],[Project Details Weighted Score]],FMP_Ranking[Project Details Weighted Score],0)</f>
        <v>164</v>
      </c>
      <c r="CG229" s="262">
        <f>FMP_Ranking[[#This Row],[Project Details Weighted Score]]+FMP_Ranking[[#This Row],[Weighted Score Based on Normalized Reported Factors]]</f>
        <v>0</v>
      </c>
      <c r="CH229" s="245">
        <f>_xlfn.RANK.EQ(FMP_Ranking[[#This Row],[Total Score]],FMP_Ranking[Total Score],0)</f>
        <v>204</v>
      </c>
      <c r="CI229"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29" s="239"/>
      <c r="CK229" s="239"/>
      <c r="CT229"/>
    </row>
    <row r="230" spans="2:98" ht="12" customHeight="1" x14ac:dyDescent="0.25">
      <c r="B230">
        <f>_xlfn.XLOOKUP(FMP_Ranking[[#This Row],[FMP ID]],RawData[FMP_ID],RawData[RFPG_NUM])</f>
        <v>0</v>
      </c>
      <c r="C230">
        <f>_xlfn.XLOOKUP(FMP_Ranking[[#This Row],[FMP ID]],RawData[FMP_ID],RawData[FMP_NAME])</f>
        <v>0</v>
      </c>
      <c r="D230">
        <f>_xlfn.XLOOKUP(FMP_Ranking[[#This Row],[FMP ID]],RawData[FMP_ID],RawData[FMP_DESCR])</f>
        <v>0</v>
      </c>
      <c r="E230" s="247">
        <f>_xlfn.XLOOKUP(FMP_Ranking[[#This Row],[FMP ID]],RawData[FMP_ID],RawData[FMP_COST])</f>
        <v>0</v>
      </c>
      <c r="F230" s="344">
        <f>_xlfn.XLOOKUP(FMP_Ranking[[#This Row],[FMP ID]],RawData[FMP_ID],RawData[EMER_NEED])</f>
        <v>0</v>
      </c>
      <c r="G230" s="252">
        <f>IF(FMP_Ranking[[#This Row],[Emergency Need Raw]]="Yes",10,0)</f>
        <v>0</v>
      </c>
      <c r="H230" s="245">
        <f>_xlfn.XLOOKUP(FMP_Ranking[[#This Row],[FMP ID]],RawData[FMP_ID],RawData[STRUCT_100])</f>
        <v>0</v>
      </c>
      <c r="I230" s="245">
        <f>_xlfn.XLOOKUP(FMP_Ranking[[#This Row],[FMP ID]],RawData[FMP_ID],RawData[RES_STRUCT100])</f>
        <v>0</v>
      </c>
      <c r="J230">
        <f>_xlfn.XLOOKUP(FMP_Ranking[[#This Row],[FMP ID]],RawData[FMP_ID],RawData[POP100])</f>
        <v>0</v>
      </c>
      <c r="K230" s="245">
        <f>_xlfn.XLOOKUP(FMP_Ranking[[#This Row],[FMP ID]],RawData[FMP_ID],RawData[CRITFAC100])</f>
        <v>0</v>
      </c>
      <c r="L230">
        <f>_xlfn.XLOOKUP(FMP_Ranking[[#This Row],[FMP ID]],RawData[FMP_ID],RawData[LWC])</f>
        <v>0</v>
      </c>
      <c r="M230" s="245">
        <f>_xlfn.XLOOKUP(FMP_Ranking[[#This Row],[FMP ID]],RawData[FMP_ID],RawData[ROADCLS])</f>
        <v>0</v>
      </c>
      <c r="N230">
        <f>_xlfn.XLOOKUP(FMP_Ranking[[#This Row],[FMP ID]],RawData[FMP_ID],RawData[ROAD_MILES100])</f>
        <v>0</v>
      </c>
      <c r="O230" s="245">
        <f>_xlfn.XLOOKUP(FMP_Ranking[[#This Row],[FMP ID]],RawData[FMP_ID],RawData[FARMACRE100])</f>
        <v>0</v>
      </c>
      <c r="P230">
        <f>_xlfn.XLOOKUP(FMP_Ranking[[#This Row],[FMP ID]],RawData[FMP_ID],RawData[REDSTRUCT100])</f>
        <v>0</v>
      </c>
      <c r="Q230" s="245">
        <f>_xlfn.XLOOKUP(FMP_Ranking[[#This Row],[FMP ID]],RawData[FMP_ID],RawData[REMSTRC100])</f>
        <v>0</v>
      </c>
      <c r="R230" s="258">
        <f>IF(FMP_Ranking[[#This Row],[Structures 100 Raw]]=0,0,(IF(FMP_Ranking[[#This Row],[Removed Structures 100 Raw]]&gt;FMP_Ranking[[#This Row],[Structures 100 Raw]],100,FMP_Ranking[[#This Row],[Removed Structures 100 Raw]]/FMP_Ranking[[#This Row],[Structures 100 Raw]]*100)))</f>
        <v>0</v>
      </c>
      <c r="S230" s="245">
        <f>_xlfn.XLOOKUP(FMP_Ranking[[#This Row],[FMP ID]],RawData[FMP_ID],RawData[REMRESSTRC100])</f>
        <v>0</v>
      </c>
      <c r="T230" s="245">
        <f>_xlfn.XLOOKUP(FMP_Ranking[[#This Row],[FMP ID]],RawData[FMP_ID],RawData[REMPOP100])</f>
        <v>0</v>
      </c>
      <c r="U230">
        <f>_xlfn.XLOOKUP(FMP_Ranking[[#This Row],[FMP ID]],RawData[FMP_ID],RawData[REMCRITFAC100])</f>
        <v>0</v>
      </c>
      <c r="V230" s="245">
        <f>_xlfn.XLOOKUP(FMP_Ranking[[#This Row],[FMP ID]],RawData[FMP_ID],RawData[REMLWC100])</f>
        <v>0</v>
      </c>
      <c r="W230" s="245">
        <f>_xlfn.XLOOKUP(FMP_Ranking[[#This Row],[FMP ID]],RawData[FMP_ID],RawData[REMROADCLS])</f>
        <v>0</v>
      </c>
      <c r="X230">
        <f>_xlfn.XLOOKUP(FMP_Ranking[[#This Row],[FMP ID]],RawData[FMP_ID],RawData[REMRDLEN100])</f>
        <v>0</v>
      </c>
      <c r="Y230" s="245">
        <f>_xlfn.XLOOKUP(FMP_Ranking[[#This Row],[FMP ID]],RawData[FMP_ID],RawData[REMFRMACRE100])</f>
        <v>0</v>
      </c>
      <c r="Z230" s="255">
        <f>_xlfn.XLOOKUP(FMP_Ranking[[#This Row],[FMP ID]],RawData[FMP_ID],RawData[COSTSTRUCT])</f>
        <v>0</v>
      </c>
      <c r="AA230">
        <f>_xlfn.XLOOKUP(FMP_Ranking[[#This Row],[FMP ID]],RawData[FMP_ID],RawData[NATURE])</f>
        <v>0</v>
      </c>
      <c r="AB230" s="250">
        <f>_xlfn.XLOOKUP(FMP_Ranking[[#This Row],[FMP ID]],RawData[FMP_ID],RawData[BC_RATIO])</f>
        <v>0</v>
      </c>
      <c r="AC230">
        <f>IF(FMP_Ranking[[#This Row],[BCA Raw]]&gt;1,1,0)</f>
        <v>0</v>
      </c>
      <c r="AD230" s="250">
        <f>_xlfn.XLOOKUP(FMP_Ranking[[#This Row],[FMP ID]],RawData[FMP_ID],RawData[WATER_SUP])</f>
        <v>0</v>
      </c>
      <c r="AE230" s="257">
        <f>IF(FMP_Ranking[[#This Row],[Water Supply Raw]]="Yes",1,0)</f>
        <v>0</v>
      </c>
      <c r="AF230">
        <f>_xlfn.XLOOKUP(FMP_Ranking[[#This Row],[FMP ID]],RawData[FMP_ID],RawData[Average Flood Depth (100yr)])</f>
        <v>0</v>
      </c>
      <c r="AG230" s="346">
        <f>_xlfn.XLOOKUP(FMP_Ranking[[#This Row],[FMP ID]],RawData[FMP_ID],RawData[PREPROJLOS])</f>
        <v>0</v>
      </c>
      <c r="AH230">
        <f>_xlfn.XLOOKUP(FMP_Ranking[[#This Row],[FMP ID]],RawData[FMP_ID],RawData[Score 1])</f>
        <v>0</v>
      </c>
      <c r="AI230" s="250">
        <f>_xlfn.XLOOKUP(FMP_Ranking[[#This Row],[FMP ID]],RawData[FMP_ID],RawData[Community Population Served])</f>
        <v>0</v>
      </c>
      <c r="AJ230">
        <f>_xlfn.XLOOKUP(FMP_Ranking[[#This Row],[FMP ID]],RawData[FMP_ID],RawData[Flood Plain Population])</f>
        <v>0</v>
      </c>
      <c r="AK230" s="346">
        <f>_xlfn.XLOOKUP(FMP_Ranking[[#This Row],[FMP ID]],RawData[FMP_ID],RawData[Severity Ranking: Community Need (% Population)])</f>
        <v>0</v>
      </c>
      <c r="AL230" s="252">
        <f>_xlfn.XLOOKUP(FMP_Ranking[[#This Row],[FMP ID]],RawData[FMP_ID],RawData[Score 2])</f>
        <v>0</v>
      </c>
      <c r="AM230">
        <f>_xlfn.XLOOKUP(FMP_Ranking[[#This Row],[FMP ID]],RawData[FMP_ID],RawData['# of Structures Removed from 1% Annual Chance FP])</f>
        <v>0</v>
      </c>
      <c r="AN230">
        <f>_xlfn.XLOOKUP(FMP_Ranking[[#This Row],[FMP ID]],RawData[FMP_ID],RawData[Flood Risk Reduction])</f>
        <v>0</v>
      </c>
      <c r="AO230">
        <f>_xlfn.XLOOKUP(FMP_Ranking[[#This Row],[FMP ID]],RawData[FMP_ID],RawData[[Score 3 ]])</f>
        <v>0</v>
      </c>
      <c r="AP230" s="250">
        <f>_xlfn.XLOOKUP(FMP_Ranking[[#This Row],[FMP ID]],RawData[FMP_ID],RawData['# of Structures with Reduced 1% Annual Chance Flood Risk])</f>
        <v>0</v>
      </c>
      <c r="AQ230">
        <f>_xlfn.XLOOKUP(FMP_Ranking[[#This Row],[FMP ID]],RawData[FMP_ID],RawData[Pre-Project Damage $])</f>
        <v>0</v>
      </c>
      <c r="AR230">
        <f>_xlfn.XLOOKUP(FMP_Ranking[[#This Row],[FMP ID]],RawData[FMP_ID],RawData[Post-Project Damage $])</f>
        <v>0</v>
      </c>
      <c r="AS230">
        <f>_xlfn.XLOOKUP(FMP_Ranking[[#This Row],[FMP ID]],RawData[FMP_ID],RawData[Flood Damage Reduction])</f>
        <v>0</v>
      </c>
      <c r="AT230" s="252">
        <f>_xlfn.XLOOKUP(FMP_Ranking[[#This Row],[FMP ID]],RawData[FMP_ID],RawData[Score 4])</f>
        <v>0</v>
      </c>
      <c r="AU230">
        <f>_xlfn.XLOOKUP(FMP_Ranking[[#This Row],[FMP ID]],RawData[FMP_ID],RawData['# of Critical Faciliites Removed from 1% Annual Chance FP])</f>
        <v>0</v>
      </c>
      <c r="AV230">
        <f>_xlfn.XLOOKUP(FMP_Ranking[[#This Row],[FMP ID]],RawData[FMP_ID],RawData[Reduction in Critical Facilities Flood Risk])</f>
        <v>0</v>
      </c>
      <c r="AW230">
        <f>_xlfn.XLOOKUP(FMP_Ranking[[#This Row],[FMP ID]],RawData[FMP_ID],RawData[Score 5])</f>
        <v>0</v>
      </c>
      <c r="AX230" s="250">
        <f>_xlfn.XLOOKUP(FMP_Ranking[[#This Row],[FMP ID]],RawData[FMP_ID],RawData[Adjusted Injurt Risk (%)])</f>
        <v>0</v>
      </c>
      <c r="AY230">
        <f>_xlfn.XLOOKUP(FMP_Ranking[[#This Row],[FMP ID]],RawData[FMP_ID],RawData[Life and Safety Ranking (Injury/Loss of Life)2])</f>
        <v>0</v>
      </c>
      <c r="AZ230" s="252">
        <f>_xlfn.XLOOKUP(FMP_Ranking[[#This Row],[FMP ID]],RawData[FMP_ID],RawData[Score 6])</f>
        <v>0</v>
      </c>
      <c r="BA230">
        <f>_xlfn.XLOOKUP(FMP_Ranking[[#This Row],[FMP ID]],RawData[FMP_ID],RawData[Water Supply Benefit in Acre-Feet])</f>
        <v>0</v>
      </c>
      <c r="BB230">
        <f>_xlfn.XLOOKUP(FMP_Ranking[[#This Row],[FMP ID]],RawData[FMP_ID],RawData[SourceID])</f>
        <v>0</v>
      </c>
      <c r="BC230">
        <f>_xlfn.XLOOKUP(FMP_Ranking[[#This Row],[FMP ID]],RawData[FMP_ID],RawData[WMS_ID])</f>
        <v>0</v>
      </c>
      <c r="BD230">
        <f>_xlfn.XLOOKUP(FMP_Ranking[[#This Row],[FMP ID]],RawData[FMP_ID],RawData[Water Supply Yield Ranking])</f>
        <v>0</v>
      </c>
      <c r="BE230">
        <f>_xlfn.XLOOKUP(FMP_Ranking[[#This Row],[FMP ID]],RawData[FMP_ID],RawData[Score 7])</f>
        <v>0</v>
      </c>
      <c r="BF230" s="250">
        <f>_xlfn.XLOOKUP(FMP_Ranking[[#This Row],[FMP ID]],RawData[FMP_ID],RawData[SVI])</f>
        <v>0</v>
      </c>
      <c r="BG230">
        <f>_xlfn.XLOOKUP(FMP_Ranking[[#This Row],[FMP ID]],RawData[FMP_ID],RawData[Social Vulnerability Ranking])</f>
        <v>0</v>
      </c>
      <c r="BH230" s="252">
        <f>_xlfn.XLOOKUP(FMP_Ranking[[#This Row],[FMP ID]],RawData[FMP_ID],RawData[Score 8])</f>
        <v>0</v>
      </c>
      <c r="BI230">
        <f>_xlfn.XLOOKUP(FMP_Ranking[[#This Row],[FMP ID]],RawData[FMP_ID],RawData[% Nature Based Solution by Cost])</f>
        <v>0</v>
      </c>
      <c r="BJ230">
        <f>_xlfn.XLOOKUP(FMP_Ranking[[#This Row],[FMP ID]],RawData[FMP_ID],RawData[Nature-Based Solutions Ranking])</f>
        <v>0</v>
      </c>
      <c r="BK230">
        <f>_xlfn.XLOOKUP(FMP_Ranking[[#This Row],[FMP ID]],RawData[FMP_ID],RawData[Score 9])</f>
        <v>0</v>
      </c>
      <c r="BL230" s="250">
        <f>_xlfn.XLOOKUP(FMP_Ranking[[#This Row],[FMP ID]],RawData[FMP_ID],RawData[Multiple Benefits Description])</f>
        <v>0</v>
      </c>
      <c r="BM230">
        <f>_xlfn.XLOOKUP(FMP_Ranking[[#This Row],[FMP ID]],RawData[FMP_ID],RawData[Multiple Benefit Ranking])</f>
        <v>0</v>
      </c>
      <c r="BN230" s="252">
        <f>_xlfn.XLOOKUP(FMP_Ranking[[#This Row],[FMP ID]],RawData[FMP_ID],RawData[Score 10])</f>
        <v>0</v>
      </c>
      <c r="BO230">
        <f>_xlfn.XLOOKUP(FMP_Ranking[[#This Row],[FMP ID]],RawData[FMP_ID],RawData[O&amp;M Cost (Annual)])</f>
        <v>0</v>
      </c>
      <c r="BP230">
        <f>_xlfn.XLOOKUP(FMP_Ranking[[#This Row],[FMP ID]],RawData[FMP_ID],RawData[Operations and Maintenance Ranking])</f>
        <v>0</v>
      </c>
      <c r="BQ230">
        <f>_xlfn.XLOOKUP(FMP_Ranking[[#This Row],[FMP ID]],RawData[FMP_ID],RawData[Score 11])</f>
        <v>0</v>
      </c>
      <c r="BR230" s="250">
        <f>_xlfn.XLOOKUP(FMP_Ranking[[#This Row],[FMP ID]],RawData[FMP_ID],RawData[Administrative, Regulatory and Other Obstacle Ranking])</f>
        <v>0</v>
      </c>
      <c r="BS230" s="252">
        <f>_xlfn.XLOOKUP(FMP_Ranking[[#This Row],[FMP ID]],RawData[FMP_ID],RawData[Score 12])</f>
        <v>0</v>
      </c>
      <c r="BT230">
        <f>_xlfn.XLOOKUP(FMP_Ranking[[#This Row],[FMP ID]],RawData[FMP_ID],RawData[Environmental Benefit Ranking])</f>
        <v>0</v>
      </c>
      <c r="BU230">
        <f>_xlfn.XLOOKUP(FMP_Ranking[[#This Row],[FMP ID]],RawData[FMP_ID],RawData[Score 13])</f>
        <v>0</v>
      </c>
      <c r="BV230" s="250">
        <f>_xlfn.XLOOKUP(FMP_Ranking[[#This Row],[FMP ID]],RawData[FMP_ID],RawData[Environmental Impact Ranking])</f>
        <v>0</v>
      </c>
      <c r="BW230" s="252">
        <f>_xlfn.XLOOKUP(FMP_Ranking[[#This Row],[FMP ID]],RawData[FMP_ID],RawData[Score 14])</f>
        <v>0</v>
      </c>
      <c r="BX230">
        <f>_xlfn.XLOOKUP(FMP_Ranking[[#This Row],[FMP ID]],RawData[FMP_ID],RawData[Traffic Count for LWC Project])</f>
        <v>0</v>
      </c>
      <c r="BY230">
        <f>_xlfn.XLOOKUP(FMP_Ranking[[#This Row],[FMP ID]],RawData[FMP_ID],RawData[Mobility Ranking])</f>
        <v>0</v>
      </c>
      <c r="BZ230">
        <f>_xlfn.XLOOKUP(FMP_Ranking[[#This Row],[FMP ID]],RawData[FMP_ID],RawData[Score 15])</f>
        <v>0</v>
      </c>
      <c r="CA230" s="250"/>
      <c r="CB230"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30" s="263">
        <f>_xlfn.RANK.EQ(FMP_Ranking[[#This Row],[Weighted Score Based on Normalized Reported Factors]],FMP_Ranking[Weighted Score Based on Normalized Reported Factors],0)</f>
        <v>170</v>
      </c>
      <c r="CD230"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30"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30">
        <f>_xlfn.RANK.EQ(FMP_Ranking[[#This Row],[Project Details Weighted Score]],FMP_Ranking[Project Details Weighted Score],0)</f>
        <v>164</v>
      </c>
      <c r="CG230" s="262">
        <f>FMP_Ranking[[#This Row],[Project Details Weighted Score]]+FMP_Ranking[[#This Row],[Weighted Score Based on Normalized Reported Factors]]</f>
        <v>0</v>
      </c>
      <c r="CH230" s="245">
        <f>_xlfn.RANK.EQ(FMP_Ranking[[#This Row],[Total Score]],FMP_Ranking[Total Score],0)</f>
        <v>204</v>
      </c>
      <c r="CI230"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30" s="239"/>
      <c r="CK230" s="239"/>
      <c r="CT230"/>
    </row>
    <row r="231" spans="2:98" ht="12" customHeight="1" x14ac:dyDescent="0.25">
      <c r="B231">
        <f>_xlfn.XLOOKUP(FMP_Ranking[[#This Row],[FMP ID]],RawData[FMP_ID],RawData[RFPG_NUM])</f>
        <v>0</v>
      </c>
      <c r="C231">
        <f>_xlfn.XLOOKUP(FMP_Ranking[[#This Row],[FMP ID]],RawData[FMP_ID],RawData[FMP_NAME])</f>
        <v>0</v>
      </c>
      <c r="D231">
        <f>_xlfn.XLOOKUP(FMP_Ranking[[#This Row],[FMP ID]],RawData[FMP_ID],RawData[FMP_DESCR])</f>
        <v>0</v>
      </c>
      <c r="E231" s="247">
        <f>_xlfn.XLOOKUP(FMP_Ranking[[#This Row],[FMP ID]],RawData[FMP_ID],RawData[FMP_COST])</f>
        <v>0</v>
      </c>
      <c r="F231" s="344">
        <f>_xlfn.XLOOKUP(FMP_Ranking[[#This Row],[FMP ID]],RawData[FMP_ID],RawData[EMER_NEED])</f>
        <v>0</v>
      </c>
      <c r="G231" s="252">
        <f>IF(FMP_Ranking[[#This Row],[Emergency Need Raw]]="Yes",10,0)</f>
        <v>0</v>
      </c>
      <c r="H231" s="245">
        <f>_xlfn.XLOOKUP(FMP_Ranking[[#This Row],[FMP ID]],RawData[FMP_ID],RawData[STRUCT_100])</f>
        <v>0</v>
      </c>
      <c r="I231" s="245">
        <f>_xlfn.XLOOKUP(FMP_Ranking[[#This Row],[FMP ID]],RawData[FMP_ID],RawData[RES_STRUCT100])</f>
        <v>0</v>
      </c>
      <c r="J231">
        <f>_xlfn.XLOOKUP(FMP_Ranking[[#This Row],[FMP ID]],RawData[FMP_ID],RawData[POP100])</f>
        <v>0</v>
      </c>
      <c r="K231" s="245">
        <f>_xlfn.XLOOKUP(FMP_Ranking[[#This Row],[FMP ID]],RawData[FMP_ID],RawData[CRITFAC100])</f>
        <v>0</v>
      </c>
      <c r="L231">
        <f>_xlfn.XLOOKUP(FMP_Ranking[[#This Row],[FMP ID]],RawData[FMP_ID],RawData[LWC])</f>
        <v>0</v>
      </c>
      <c r="M231" s="245">
        <f>_xlfn.XLOOKUP(FMP_Ranking[[#This Row],[FMP ID]],RawData[FMP_ID],RawData[ROADCLS])</f>
        <v>0</v>
      </c>
      <c r="N231">
        <f>_xlfn.XLOOKUP(FMP_Ranking[[#This Row],[FMP ID]],RawData[FMP_ID],RawData[ROAD_MILES100])</f>
        <v>0</v>
      </c>
      <c r="O231" s="245">
        <f>_xlfn.XLOOKUP(FMP_Ranking[[#This Row],[FMP ID]],RawData[FMP_ID],RawData[FARMACRE100])</f>
        <v>0</v>
      </c>
      <c r="P231">
        <f>_xlfn.XLOOKUP(FMP_Ranking[[#This Row],[FMP ID]],RawData[FMP_ID],RawData[REDSTRUCT100])</f>
        <v>0</v>
      </c>
      <c r="Q231" s="245">
        <f>_xlfn.XLOOKUP(FMP_Ranking[[#This Row],[FMP ID]],RawData[FMP_ID],RawData[REMSTRC100])</f>
        <v>0</v>
      </c>
      <c r="R231" s="258">
        <f>IF(FMP_Ranking[[#This Row],[Structures 100 Raw]]=0,0,(IF(FMP_Ranking[[#This Row],[Removed Structures 100 Raw]]&gt;FMP_Ranking[[#This Row],[Structures 100 Raw]],100,FMP_Ranking[[#This Row],[Removed Structures 100 Raw]]/FMP_Ranking[[#This Row],[Structures 100 Raw]]*100)))</f>
        <v>0</v>
      </c>
      <c r="S231" s="245">
        <f>_xlfn.XLOOKUP(FMP_Ranking[[#This Row],[FMP ID]],RawData[FMP_ID],RawData[REMRESSTRC100])</f>
        <v>0</v>
      </c>
      <c r="T231" s="245">
        <f>_xlfn.XLOOKUP(FMP_Ranking[[#This Row],[FMP ID]],RawData[FMP_ID],RawData[REMPOP100])</f>
        <v>0</v>
      </c>
      <c r="U231">
        <f>_xlfn.XLOOKUP(FMP_Ranking[[#This Row],[FMP ID]],RawData[FMP_ID],RawData[REMCRITFAC100])</f>
        <v>0</v>
      </c>
      <c r="V231" s="245">
        <f>_xlfn.XLOOKUP(FMP_Ranking[[#This Row],[FMP ID]],RawData[FMP_ID],RawData[REMLWC100])</f>
        <v>0</v>
      </c>
      <c r="W231" s="245">
        <f>_xlfn.XLOOKUP(FMP_Ranking[[#This Row],[FMP ID]],RawData[FMP_ID],RawData[REMROADCLS])</f>
        <v>0</v>
      </c>
      <c r="X231">
        <f>_xlfn.XLOOKUP(FMP_Ranking[[#This Row],[FMP ID]],RawData[FMP_ID],RawData[REMRDLEN100])</f>
        <v>0</v>
      </c>
      <c r="Y231" s="245">
        <f>_xlfn.XLOOKUP(FMP_Ranking[[#This Row],[FMP ID]],RawData[FMP_ID],RawData[REMFRMACRE100])</f>
        <v>0</v>
      </c>
      <c r="Z231" s="255">
        <f>_xlfn.XLOOKUP(FMP_Ranking[[#This Row],[FMP ID]],RawData[FMP_ID],RawData[COSTSTRUCT])</f>
        <v>0</v>
      </c>
      <c r="AA231">
        <f>_xlfn.XLOOKUP(FMP_Ranking[[#This Row],[FMP ID]],RawData[FMP_ID],RawData[NATURE])</f>
        <v>0</v>
      </c>
      <c r="AB231" s="250">
        <f>_xlfn.XLOOKUP(FMP_Ranking[[#This Row],[FMP ID]],RawData[FMP_ID],RawData[BC_RATIO])</f>
        <v>0</v>
      </c>
      <c r="AC231">
        <f>IF(FMP_Ranking[[#This Row],[BCA Raw]]&gt;1,1,0)</f>
        <v>0</v>
      </c>
      <c r="AD231" s="250">
        <f>_xlfn.XLOOKUP(FMP_Ranking[[#This Row],[FMP ID]],RawData[FMP_ID],RawData[WATER_SUP])</f>
        <v>0</v>
      </c>
      <c r="AE231" s="257">
        <f>IF(FMP_Ranking[[#This Row],[Water Supply Raw]]="Yes",1,0)</f>
        <v>0</v>
      </c>
      <c r="AF231">
        <f>_xlfn.XLOOKUP(FMP_Ranking[[#This Row],[FMP ID]],RawData[FMP_ID],RawData[Average Flood Depth (100yr)])</f>
        <v>0</v>
      </c>
      <c r="AG231" s="346">
        <f>_xlfn.XLOOKUP(FMP_Ranking[[#This Row],[FMP ID]],RawData[FMP_ID],RawData[PREPROJLOS])</f>
        <v>0</v>
      </c>
      <c r="AH231">
        <f>_xlfn.XLOOKUP(FMP_Ranking[[#This Row],[FMP ID]],RawData[FMP_ID],RawData[Score 1])</f>
        <v>0</v>
      </c>
      <c r="AI231" s="250">
        <f>_xlfn.XLOOKUP(FMP_Ranking[[#This Row],[FMP ID]],RawData[FMP_ID],RawData[Community Population Served])</f>
        <v>0</v>
      </c>
      <c r="AJ231">
        <f>_xlfn.XLOOKUP(FMP_Ranking[[#This Row],[FMP ID]],RawData[FMP_ID],RawData[Flood Plain Population])</f>
        <v>0</v>
      </c>
      <c r="AK231" s="346">
        <f>_xlfn.XLOOKUP(FMP_Ranking[[#This Row],[FMP ID]],RawData[FMP_ID],RawData[Severity Ranking: Community Need (% Population)])</f>
        <v>0</v>
      </c>
      <c r="AL231" s="252">
        <f>_xlfn.XLOOKUP(FMP_Ranking[[#This Row],[FMP ID]],RawData[FMP_ID],RawData[Score 2])</f>
        <v>0</v>
      </c>
      <c r="AM231">
        <f>_xlfn.XLOOKUP(FMP_Ranking[[#This Row],[FMP ID]],RawData[FMP_ID],RawData['# of Structures Removed from 1% Annual Chance FP])</f>
        <v>0</v>
      </c>
      <c r="AN231">
        <f>_xlfn.XLOOKUP(FMP_Ranking[[#This Row],[FMP ID]],RawData[FMP_ID],RawData[Flood Risk Reduction])</f>
        <v>0</v>
      </c>
      <c r="AO231">
        <f>_xlfn.XLOOKUP(FMP_Ranking[[#This Row],[FMP ID]],RawData[FMP_ID],RawData[[Score 3 ]])</f>
        <v>0</v>
      </c>
      <c r="AP231" s="250">
        <f>_xlfn.XLOOKUP(FMP_Ranking[[#This Row],[FMP ID]],RawData[FMP_ID],RawData['# of Structures with Reduced 1% Annual Chance Flood Risk])</f>
        <v>0</v>
      </c>
      <c r="AQ231">
        <f>_xlfn.XLOOKUP(FMP_Ranking[[#This Row],[FMP ID]],RawData[FMP_ID],RawData[Pre-Project Damage $])</f>
        <v>0</v>
      </c>
      <c r="AR231">
        <f>_xlfn.XLOOKUP(FMP_Ranking[[#This Row],[FMP ID]],RawData[FMP_ID],RawData[Post-Project Damage $])</f>
        <v>0</v>
      </c>
      <c r="AS231">
        <f>_xlfn.XLOOKUP(FMP_Ranking[[#This Row],[FMP ID]],RawData[FMP_ID],RawData[Flood Damage Reduction])</f>
        <v>0</v>
      </c>
      <c r="AT231" s="252">
        <f>_xlfn.XLOOKUP(FMP_Ranking[[#This Row],[FMP ID]],RawData[FMP_ID],RawData[Score 4])</f>
        <v>0</v>
      </c>
      <c r="AU231">
        <f>_xlfn.XLOOKUP(FMP_Ranking[[#This Row],[FMP ID]],RawData[FMP_ID],RawData['# of Critical Faciliites Removed from 1% Annual Chance FP])</f>
        <v>0</v>
      </c>
      <c r="AV231">
        <f>_xlfn.XLOOKUP(FMP_Ranking[[#This Row],[FMP ID]],RawData[FMP_ID],RawData[Reduction in Critical Facilities Flood Risk])</f>
        <v>0</v>
      </c>
      <c r="AW231">
        <f>_xlfn.XLOOKUP(FMP_Ranking[[#This Row],[FMP ID]],RawData[FMP_ID],RawData[Score 5])</f>
        <v>0</v>
      </c>
      <c r="AX231" s="250">
        <f>_xlfn.XLOOKUP(FMP_Ranking[[#This Row],[FMP ID]],RawData[FMP_ID],RawData[Adjusted Injurt Risk (%)])</f>
        <v>0</v>
      </c>
      <c r="AY231">
        <f>_xlfn.XLOOKUP(FMP_Ranking[[#This Row],[FMP ID]],RawData[FMP_ID],RawData[Life and Safety Ranking (Injury/Loss of Life)2])</f>
        <v>0</v>
      </c>
      <c r="AZ231" s="252">
        <f>_xlfn.XLOOKUP(FMP_Ranking[[#This Row],[FMP ID]],RawData[FMP_ID],RawData[Score 6])</f>
        <v>0</v>
      </c>
      <c r="BA231">
        <f>_xlfn.XLOOKUP(FMP_Ranking[[#This Row],[FMP ID]],RawData[FMP_ID],RawData[Water Supply Benefit in Acre-Feet])</f>
        <v>0</v>
      </c>
      <c r="BB231">
        <f>_xlfn.XLOOKUP(FMP_Ranking[[#This Row],[FMP ID]],RawData[FMP_ID],RawData[SourceID])</f>
        <v>0</v>
      </c>
      <c r="BC231">
        <f>_xlfn.XLOOKUP(FMP_Ranking[[#This Row],[FMP ID]],RawData[FMP_ID],RawData[WMS_ID])</f>
        <v>0</v>
      </c>
      <c r="BD231">
        <f>_xlfn.XLOOKUP(FMP_Ranking[[#This Row],[FMP ID]],RawData[FMP_ID],RawData[Water Supply Yield Ranking])</f>
        <v>0</v>
      </c>
      <c r="BE231">
        <f>_xlfn.XLOOKUP(FMP_Ranking[[#This Row],[FMP ID]],RawData[FMP_ID],RawData[Score 7])</f>
        <v>0</v>
      </c>
      <c r="BF231" s="250">
        <f>_xlfn.XLOOKUP(FMP_Ranking[[#This Row],[FMP ID]],RawData[FMP_ID],RawData[SVI])</f>
        <v>0</v>
      </c>
      <c r="BG231">
        <f>_xlfn.XLOOKUP(FMP_Ranking[[#This Row],[FMP ID]],RawData[FMP_ID],RawData[Social Vulnerability Ranking])</f>
        <v>0</v>
      </c>
      <c r="BH231" s="252">
        <f>_xlfn.XLOOKUP(FMP_Ranking[[#This Row],[FMP ID]],RawData[FMP_ID],RawData[Score 8])</f>
        <v>0</v>
      </c>
      <c r="BI231">
        <f>_xlfn.XLOOKUP(FMP_Ranking[[#This Row],[FMP ID]],RawData[FMP_ID],RawData[% Nature Based Solution by Cost])</f>
        <v>0</v>
      </c>
      <c r="BJ231">
        <f>_xlfn.XLOOKUP(FMP_Ranking[[#This Row],[FMP ID]],RawData[FMP_ID],RawData[Nature-Based Solutions Ranking])</f>
        <v>0</v>
      </c>
      <c r="BK231">
        <f>_xlfn.XLOOKUP(FMP_Ranking[[#This Row],[FMP ID]],RawData[FMP_ID],RawData[Score 9])</f>
        <v>0</v>
      </c>
      <c r="BL231" s="250">
        <f>_xlfn.XLOOKUP(FMP_Ranking[[#This Row],[FMP ID]],RawData[FMP_ID],RawData[Multiple Benefits Description])</f>
        <v>0</v>
      </c>
      <c r="BM231">
        <f>_xlfn.XLOOKUP(FMP_Ranking[[#This Row],[FMP ID]],RawData[FMP_ID],RawData[Multiple Benefit Ranking])</f>
        <v>0</v>
      </c>
      <c r="BN231" s="252">
        <f>_xlfn.XLOOKUP(FMP_Ranking[[#This Row],[FMP ID]],RawData[FMP_ID],RawData[Score 10])</f>
        <v>0</v>
      </c>
      <c r="BO231">
        <f>_xlfn.XLOOKUP(FMP_Ranking[[#This Row],[FMP ID]],RawData[FMP_ID],RawData[O&amp;M Cost (Annual)])</f>
        <v>0</v>
      </c>
      <c r="BP231">
        <f>_xlfn.XLOOKUP(FMP_Ranking[[#This Row],[FMP ID]],RawData[FMP_ID],RawData[Operations and Maintenance Ranking])</f>
        <v>0</v>
      </c>
      <c r="BQ231">
        <f>_xlfn.XLOOKUP(FMP_Ranking[[#This Row],[FMP ID]],RawData[FMP_ID],RawData[Score 11])</f>
        <v>0</v>
      </c>
      <c r="BR231" s="250">
        <f>_xlfn.XLOOKUP(FMP_Ranking[[#This Row],[FMP ID]],RawData[FMP_ID],RawData[Administrative, Regulatory and Other Obstacle Ranking])</f>
        <v>0</v>
      </c>
      <c r="BS231" s="252">
        <f>_xlfn.XLOOKUP(FMP_Ranking[[#This Row],[FMP ID]],RawData[FMP_ID],RawData[Score 12])</f>
        <v>0</v>
      </c>
      <c r="BT231">
        <f>_xlfn.XLOOKUP(FMP_Ranking[[#This Row],[FMP ID]],RawData[FMP_ID],RawData[Environmental Benefit Ranking])</f>
        <v>0</v>
      </c>
      <c r="BU231">
        <f>_xlfn.XLOOKUP(FMP_Ranking[[#This Row],[FMP ID]],RawData[FMP_ID],RawData[Score 13])</f>
        <v>0</v>
      </c>
      <c r="BV231" s="250">
        <f>_xlfn.XLOOKUP(FMP_Ranking[[#This Row],[FMP ID]],RawData[FMP_ID],RawData[Environmental Impact Ranking])</f>
        <v>0</v>
      </c>
      <c r="BW231" s="252">
        <f>_xlfn.XLOOKUP(FMP_Ranking[[#This Row],[FMP ID]],RawData[FMP_ID],RawData[Score 14])</f>
        <v>0</v>
      </c>
      <c r="BX231">
        <f>_xlfn.XLOOKUP(FMP_Ranking[[#This Row],[FMP ID]],RawData[FMP_ID],RawData[Traffic Count for LWC Project])</f>
        <v>0</v>
      </c>
      <c r="BY231">
        <f>_xlfn.XLOOKUP(FMP_Ranking[[#This Row],[FMP ID]],RawData[FMP_ID],RawData[Mobility Ranking])</f>
        <v>0</v>
      </c>
      <c r="BZ231">
        <f>_xlfn.XLOOKUP(FMP_Ranking[[#This Row],[FMP ID]],RawData[FMP_ID],RawData[Score 15])</f>
        <v>0</v>
      </c>
      <c r="CA231" s="250"/>
      <c r="CB231"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31" s="263">
        <f>_xlfn.RANK.EQ(FMP_Ranking[[#This Row],[Weighted Score Based on Normalized Reported Factors]],FMP_Ranking[Weighted Score Based on Normalized Reported Factors],0)</f>
        <v>170</v>
      </c>
      <c r="CD231"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31"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31">
        <f>_xlfn.RANK.EQ(FMP_Ranking[[#This Row],[Project Details Weighted Score]],FMP_Ranking[Project Details Weighted Score],0)</f>
        <v>164</v>
      </c>
      <c r="CG231" s="262">
        <f>FMP_Ranking[[#This Row],[Project Details Weighted Score]]+FMP_Ranking[[#This Row],[Weighted Score Based on Normalized Reported Factors]]</f>
        <v>0</v>
      </c>
      <c r="CH231" s="245">
        <f>_xlfn.RANK.EQ(FMP_Ranking[[#This Row],[Total Score]],FMP_Ranking[Total Score],0)</f>
        <v>204</v>
      </c>
      <c r="CI231"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31" s="239"/>
      <c r="CK231" s="239"/>
      <c r="CT231"/>
    </row>
    <row r="232" spans="2:98" ht="12" customHeight="1" x14ac:dyDescent="0.25">
      <c r="B232">
        <f>_xlfn.XLOOKUP(FMP_Ranking[[#This Row],[FMP ID]],RawData[FMP_ID],RawData[RFPG_NUM])</f>
        <v>0</v>
      </c>
      <c r="C232">
        <f>_xlfn.XLOOKUP(FMP_Ranking[[#This Row],[FMP ID]],RawData[FMP_ID],RawData[FMP_NAME])</f>
        <v>0</v>
      </c>
      <c r="D232">
        <f>_xlfn.XLOOKUP(FMP_Ranking[[#This Row],[FMP ID]],RawData[FMP_ID],RawData[FMP_DESCR])</f>
        <v>0</v>
      </c>
      <c r="E232" s="247">
        <f>_xlfn.XLOOKUP(FMP_Ranking[[#This Row],[FMP ID]],RawData[FMP_ID],RawData[FMP_COST])</f>
        <v>0</v>
      </c>
      <c r="F232" s="344">
        <f>_xlfn.XLOOKUP(FMP_Ranking[[#This Row],[FMP ID]],RawData[FMP_ID],RawData[EMER_NEED])</f>
        <v>0</v>
      </c>
      <c r="G232" s="252">
        <f>IF(FMP_Ranking[[#This Row],[Emergency Need Raw]]="Yes",10,0)</f>
        <v>0</v>
      </c>
      <c r="H232" s="245">
        <f>_xlfn.XLOOKUP(FMP_Ranking[[#This Row],[FMP ID]],RawData[FMP_ID],RawData[STRUCT_100])</f>
        <v>0</v>
      </c>
      <c r="I232" s="245">
        <f>_xlfn.XLOOKUP(FMP_Ranking[[#This Row],[FMP ID]],RawData[FMP_ID],RawData[RES_STRUCT100])</f>
        <v>0</v>
      </c>
      <c r="J232">
        <f>_xlfn.XLOOKUP(FMP_Ranking[[#This Row],[FMP ID]],RawData[FMP_ID],RawData[POP100])</f>
        <v>0</v>
      </c>
      <c r="K232" s="245">
        <f>_xlfn.XLOOKUP(FMP_Ranking[[#This Row],[FMP ID]],RawData[FMP_ID],RawData[CRITFAC100])</f>
        <v>0</v>
      </c>
      <c r="L232">
        <f>_xlfn.XLOOKUP(FMP_Ranking[[#This Row],[FMP ID]],RawData[FMP_ID],RawData[LWC])</f>
        <v>0</v>
      </c>
      <c r="M232" s="245">
        <f>_xlfn.XLOOKUP(FMP_Ranking[[#This Row],[FMP ID]],RawData[FMP_ID],RawData[ROADCLS])</f>
        <v>0</v>
      </c>
      <c r="N232">
        <f>_xlfn.XLOOKUP(FMP_Ranking[[#This Row],[FMP ID]],RawData[FMP_ID],RawData[ROAD_MILES100])</f>
        <v>0</v>
      </c>
      <c r="O232" s="245">
        <f>_xlfn.XLOOKUP(FMP_Ranking[[#This Row],[FMP ID]],RawData[FMP_ID],RawData[FARMACRE100])</f>
        <v>0</v>
      </c>
      <c r="P232">
        <f>_xlfn.XLOOKUP(FMP_Ranking[[#This Row],[FMP ID]],RawData[FMP_ID],RawData[REDSTRUCT100])</f>
        <v>0</v>
      </c>
      <c r="Q232" s="245">
        <f>_xlfn.XLOOKUP(FMP_Ranking[[#This Row],[FMP ID]],RawData[FMP_ID],RawData[REMSTRC100])</f>
        <v>0</v>
      </c>
      <c r="R232" s="258">
        <f>IF(FMP_Ranking[[#This Row],[Structures 100 Raw]]=0,0,(IF(FMP_Ranking[[#This Row],[Removed Structures 100 Raw]]&gt;FMP_Ranking[[#This Row],[Structures 100 Raw]],100,FMP_Ranking[[#This Row],[Removed Structures 100 Raw]]/FMP_Ranking[[#This Row],[Structures 100 Raw]]*100)))</f>
        <v>0</v>
      </c>
      <c r="S232" s="245">
        <f>_xlfn.XLOOKUP(FMP_Ranking[[#This Row],[FMP ID]],RawData[FMP_ID],RawData[REMRESSTRC100])</f>
        <v>0</v>
      </c>
      <c r="T232" s="245">
        <f>_xlfn.XLOOKUP(FMP_Ranking[[#This Row],[FMP ID]],RawData[FMP_ID],RawData[REMPOP100])</f>
        <v>0</v>
      </c>
      <c r="U232">
        <f>_xlfn.XLOOKUP(FMP_Ranking[[#This Row],[FMP ID]],RawData[FMP_ID],RawData[REMCRITFAC100])</f>
        <v>0</v>
      </c>
      <c r="V232" s="245">
        <f>_xlfn.XLOOKUP(FMP_Ranking[[#This Row],[FMP ID]],RawData[FMP_ID],RawData[REMLWC100])</f>
        <v>0</v>
      </c>
      <c r="W232" s="245">
        <f>_xlfn.XLOOKUP(FMP_Ranking[[#This Row],[FMP ID]],RawData[FMP_ID],RawData[REMROADCLS])</f>
        <v>0</v>
      </c>
      <c r="X232">
        <f>_xlfn.XLOOKUP(FMP_Ranking[[#This Row],[FMP ID]],RawData[FMP_ID],RawData[REMRDLEN100])</f>
        <v>0</v>
      </c>
      <c r="Y232" s="245">
        <f>_xlfn.XLOOKUP(FMP_Ranking[[#This Row],[FMP ID]],RawData[FMP_ID],RawData[REMFRMACRE100])</f>
        <v>0</v>
      </c>
      <c r="Z232" s="245">
        <f>_xlfn.XLOOKUP(FMP_Ranking[[#This Row],[FMP ID]],RawData[FMP_ID],RawData[COSTSTRUCT])</f>
        <v>0</v>
      </c>
      <c r="AA232">
        <f>_xlfn.XLOOKUP(FMP_Ranking[[#This Row],[FMP ID]],RawData[FMP_ID],RawData[NATURE])</f>
        <v>0</v>
      </c>
      <c r="AB232" s="250">
        <f>_xlfn.XLOOKUP(FMP_Ranking[[#This Row],[FMP ID]],RawData[FMP_ID],RawData[BC_RATIO])</f>
        <v>0</v>
      </c>
      <c r="AC232">
        <f>IF(FMP_Ranking[[#This Row],[BCA Raw]]&gt;1,1,0)</f>
        <v>0</v>
      </c>
      <c r="AD232" s="250">
        <f>_xlfn.XLOOKUP(FMP_Ranking[[#This Row],[FMP ID]],RawData[FMP_ID],RawData[WATER_SUP])</f>
        <v>0</v>
      </c>
      <c r="AE232" s="257">
        <f>IF(FMP_Ranking[[#This Row],[Water Supply Raw]]="Yes",1,0)</f>
        <v>0</v>
      </c>
      <c r="AF232">
        <f>_xlfn.XLOOKUP(FMP_Ranking[[#This Row],[FMP ID]],RawData[FMP_ID],RawData[Average Flood Depth (100yr)])</f>
        <v>0</v>
      </c>
      <c r="AG232" s="346">
        <f>_xlfn.XLOOKUP(FMP_Ranking[[#This Row],[FMP ID]],RawData[FMP_ID],RawData[PREPROJLOS])</f>
        <v>0</v>
      </c>
      <c r="AH232">
        <f>_xlfn.XLOOKUP(FMP_Ranking[[#This Row],[FMP ID]],RawData[FMP_ID],RawData[Score 1])</f>
        <v>0</v>
      </c>
      <c r="AI232" s="250">
        <f>_xlfn.XLOOKUP(FMP_Ranking[[#This Row],[FMP ID]],RawData[FMP_ID],RawData[Community Population Served])</f>
        <v>0</v>
      </c>
      <c r="AJ232">
        <f>_xlfn.XLOOKUP(FMP_Ranking[[#This Row],[FMP ID]],RawData[FMP_ID],RawData[Flood Plain Population])</f>
        <v>0</v>
      </c>
      <c r="AK232" s="346">
        <f>_xlfn.XLOOKUP(FMP_Ranking[[#This Row],[FMP ID]],RawData[FMP_ID],RawData[Severity Ranking: Community Need (% Population)])</f>
        <v>0</v>
      </c>
      <c r="AL232" s="252">
        <f>_xlfn.XLOOKUP(FMP_Ranking[[#This Row],[FMP ID]],RawData[FMP_ID],RawData[Score 2])</f>
        <v>0</v>
      </c>
      <c r="AM232">
        <f>_xlfn.XLOOKUP(FMP_Ranking[[#This Row],[FMP ID]],RawData[FMP_ID],RawData['# of Structures Removed from 1% Annual Chance FP])</f>
        <v>0</v>
      </c>
      <c r="AN232">
        <f>_xlfn.XLOOKUP(FMP_Ranking[[#This Row],[FMP ID]],RawData[FMP_ID],RawData[Flood Risk Reduction])</f>
        <v>0</v>
      </c>
      <c r="AO232">
        <f>_xlfn.XLOOKUP(FMP_Ranking[[#This Row],[FMP ID]],RawData[FMP_ID],RawData[[Score 3 ]])</f>
        <v>0</v>
      </c>
      <c r="AP232" s="250">
        <f>_xlfn.XLOOKUP(FMP_Ranking[[#This Row],[FMP ID]],RawData[FMP_ID],RawData['# of Structures with Reduced 1% Annual Chance Flood Risk])</f>
        <v>0</v>
      </c>
      <c r="AQ232">
        <f>_xlfn.XLOOKUP(FMP_Ranking[[#This Row],[FMP ID]],RawData[FMP_ID],RawData[Pre-Project Damage $])</f>
        <v>0</v>
      </c>
      <c r="AR232">
        <f>_xlfn.XLOOKUP(FMP_Ranking[[#This Row],[FMP ID]],RawData[FMP_ID],RawData[Post-Project Damage $])</f>
        <v>0</v>
      </c>
      <c r="AS232">
        <f>_xlfn.XLOOKUP(FMP_Ranking[[#This Row],[FMP ID]],RawData[FMP_ID],RawData[Flood Damage Reduction])</f>
        <v>0</v>
      </c>
      <c r="AT232" s="252">
        <f>_xlfn.XLOOKUP(FMP_Ranking[[#This Row],[FMP ID]],RawData[FMP_ID],RawData[Score 4])</f>
        <v>0</v>
      </c>
      <c r="AU232">
        <f>_xlfn.XLOOKUP(FMP_Ranking[[#This Row],[FMP ID]],RawData[FMP_ID],RawData['# of Critical Faciliites Removed from 1% Annual Chance FP])</f>
        <v>0</v>
      </c>
      <c r="AV232">
        <f>_xlfn.XLOOKUP(FMP_Ranking[[#This Row],[FMP ID]],RawData[FMP_ID],RawData[Reduction in Critical Facilities Flood Risk])</f>
        <v>0</v>
      </c>
      <c r="AW232">
        <f>_xlfn.XLOOKUP(FMP_Ranking[[#This Row],[FMP ID]],RawData[FMP_ID],RawData[Score 5])</f>
        <v>0</v>
      </c>
      <c r="AX232" s="250">
        <f>_xlfn.XLOOKUP(FMP_Ranking[[#This Row],[FMP ID]],RawData[FMP_ID],RawData[Adjusted Injurt Risk (%)])</f>
        <v>0</v>
      </c>
      <c r="AY232">
        <f>_xlfn.XLOOKUP(FMP_Ranking[[#This Row],[FMP ID]],RawData[FMP_ID],RawData[Life and Safety Ranking (Injury/Loss of Life)2])</f>
        <v>0</v>
      </c>
      <c r="AZ232" s="252">
        <f>_xlfn.XLOOKUP(FMP_Ranking[[#This Row],[FMP ID]],RawData[FMP_ID],RawData[Score 6])</f>
        <v>0</v>
      </c>
      <c r="BA232">
        <f>_xlfn.XLOOKUP(FMP_Ranking[[#This Row],[FMP ID]],RawData[FMP_ID],RawData[Water Supply Benefit in Acre-Feet])</f>
        <v>0</v>
      </c>
      <c r="BB232">
        <f>_xlfn.XLOOKUP(FMP_Ranking[[#This Row],[FMP ID]],RawData[FMP_ID],RawData[SourceID])</f>
        <v>0</v>
      </c>
      <c r="BC232">
        <f>_xlfn.XLOOKUP(FMP_Ranking[[#This Row],[FMP ID]],RawData[FMP_ID],RawData[WMS_ID])</f>
        <v>0</v>
      </c>
      <c r="BD232">
        <f>_xlfn.XLOOKUP(FMP_Ranking[[#This Row],[FMP ID]],RawData[FMP_ID],RawData[Water Supply Yield Ranking])</f>
        <v>0</v>
      </c>
      <c r="BE232">
        <f>_xlfn.XLOOKUP(FMP_Ranking[[#This Row],[FMP ID]],RawData[FMP_ID],RawData[Score 7])</f>
        <v>0</v>
      </c>
      <c r="BF232" s="250">
        <f>_xlfn.XLOOKUP(FMP_Ranking[[#This Row],[FMP ID]],RawData[FMP_ID],RawData[SVI])</f>
        <v>0</v>
      </c>
      <c r="BG232">
        <f>_xlfn.XLOOKUP(FMP_Ranking[[#This Row],[FMP ID]],RawData[FMP_ID],RawData[Social Vulnerability Ranking])</f>
        <v>0</v>
      </c>
      <c r="BH232" s="252">
        <f>_xlfn.XLOOKUP(FMP_Ranking[[#This Row],[FMP ID]],RawData[FMP_ID],RawData[Score 8])</f>
        <v>0</v>
      </c>
      <c r="BI232">
        <f>_xlfn.XLOOKUP(FMP_Ranking[[#This Row],[FMP ID]],RawData[FMP_ID],RawData[% Nature Based Solution by Cost])</f>
        <v>0</v>
      </c>
      <c r="BJ232">
        <f>_xlfn.XLOOKUP(FMP_Ranking[[#This Row],[FMP ID]],RawData[FMP_ID],RawData[Nature-Based Solutions Ranking])</f>
        <v>0</v>
      </c>
      <c r="BK232">
        <f>_xlfn.XLOOKUP(FMP_Ranking[[#This Row],[FMP ID]],RawData[FMP_ID],RawData[Score 9])</f>
        <v>0</v>
      </c>
      <c r="BL232" s="250">
        <f>_xlfn.XLOOKUP(FMP_Ranking[[#This Row],[FMP ID]],RawData[FMP_ID],RawData[Multiple Benefits Description])</f>
        <v>0</v>
      </c>
      <c r="BM232">
        <f>_xlfn.XLOOKUP(FMP_Ranking[[#This Row],[FMP ID]],RawData[FMP_ID],RawData[Multiple Benefit Ranking])</f>
        <v>0</v>
      </c>
      <c r="BN232" s="252">
        <f>_xlfn.XLOOKUP(FMP_Ranking[[#This Row],[FMP ID]],RawData[FMP_ID],RawData[Score 10])</f>
        <v>0</v>
      </c>
      <c r="BO232">
        <f>_xlfn.XLOOKUP(FMP_Ranking[[#This Row],[FMP ID]],RawData[FMP_ID],RawData[O&amp;M Cost (Annual)])</f>
        <v>0</v>
      </c>
      <c r="BP232">
        <f>_xlfn.XLOOKUP(FMP_Ranking[[#This Row],[FMP ID]],RawData[FMP_ID],RawData[Operations and Maintenance Ranking])</f>
        <v>0</v>
      </c>
      <c r="BQ232">
        <f>_xlfn.XLOOKUP(FMP_Ranking[[#This Row],[FMP ID]],RawData[FMP_ID],RawData[Score 11])</f>
        <v>0</v>
      </c>
      <c r="BR232" s="250">
        <f>_xlfn.XLOOKUP(FMP_Ranking[[#This Row],[FMP ID]],RawData[FMP_ID],RawData[Administrative, Regulatory and Other Obstacle Ranking])</f>
        <v>0</v>
      </c>
      <c r="BS232" s="252">
        <f>_xlfn.XLOOKUP(FMP_Ranking[[#This Row],[FMP ID]],RawData[FMP_ID],RawData[Score 12])</f>
        <v>0</v>
      </c>
      <c r="BT232">
        <f>_xlfn.XLOOKUP(FMP_Ranking[[#This Row],[FMP ID]],RawData[FMP_ID],RawData[Environmental Benefit Ranking])</f>
        <v>0</v>
      </c>
      <c r="BU232">
        <f>_xlfn.XLOOKUP(FMP_Ranking[[#This Row],[FMP ID]],RawData[FMP_ID],RawData[Score 13])</f>
        <v>0</v>
      </c>
      <c r="BV232" s="250">
        <f>_xlfn.XLOOKUP(FMP_Ranking[[#This Row],[FMP ID]],RawData[FMP_ID],RawData[Environmental Impact Ranking])</f>
        <v>0</v>
      </c>
      <c r="BW232" s="252">
        <f>_xlfn.XLOOKUP(FMP_Ranking[[#This Row],[FMP ID]],RawData[FMP_ID],RawData[Score 14])</f>
        <v>0</v>
      </c>
      <c r="BX232">
        <f>_xlfn.XLOOKUP(FMP_Ranking[[#This Row],[FMP ID]],RawData[FMP_ID],RawData[Traffic Count for LWC Project])</f>
        <v>0</v>
      </c>
      <c r="BY232">
        <f>_xlfn.XLOOKUP(FMP_Ranking[[#This Row],[FMP ID]],RawData[FMP_ID],RawData[Mobility Ranking])</f>
        <v>0</v>
      </c>
      <c r="BZ232">
        <f>_xlfn.XLOOKUP(FMP_Ranking[[#This Row],[FMP ID]],RawData[FMP_ID],RawData[Score 15])</f>
        <v>0</v>
      </c>
      <c r="CA232" s="250"/>
      <c r="CB232" s="260">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C232" s="263">
        <f>_xlfn.RANK.EQ(FMP_Ranking[[#This Row],[Weighted Score Based on Normalized Reported Factors]],FMP_Ranking[Weighted Score Based on Normalized Reported Factors],0)</f>
        <v>170</v>
      </c>
      <c r="CD232" s="250">
        <f>FMP_Ranking[[#This Row],[Score 1]]+FMP_Ranking[[#This Row],[Score 2]]+FMP_Ranking[[#This Row],[Score 3]]+FMP_Ranking[[#This Row],[ Score 4]]+FMP_Ranking[[#This Row],[Score 5]]+FMP_Ranking[[#This Row],[Score 6]]+FMP_Ranking[[#This Row],[Score 7]]+FMP_Ranking[[#This Row],[Score 8]]+FMP_Ranking[[#This Row],[Score 9]]+FMP_Ranking[[#This Row],[Score 10]]+FMP_Ranking[[#This Row],[Score 11]]+FMP_Ranking[[#This Row],[Score 12]]+FMP_Ranking[[#This Row],[Score 13]]+FMP_Ranking[[#This Row],[Score 14]]+FMP_Ranking[[#This Row],[Score 15]]</f>
        <v>0</v>
      </c>
      <c r="CE232" s="265">
        <f>(FMP_Ranking[[#This Row],[Score 1]]*AF$4+FMP_Ranking[[#This Row],[Score 2]]*AI$4+FMP_Ranking[[#This Row],[Score 3]]*AM$4+FMP_Ranking[[#This Row],[ Score 4]]*AP$4+FMP_Ranking[[#This Row],[Score 5]]*AU$4+FMP_Ranking[[#This Row],[Score 6]]*AX$4+FMP_Ranking[[#This Row],[Score 7]]*BA$4+FMP_Ranking[[#This Row],[Score 8]]*BF$4+FMP_Ranking[[#This Row],[Score 9]]*BI$4+FMP_Ranking[[#This Row],[Score 10]]*BL$4+FMP_Ranking[[#This Row],[Score 11]]*BO$4+FMP_Ranking[[#This Row],[Score 12]]*BR$4+FMP_Ranking[[#This Row],[Score 13]]*BT$4+FMP_Ranking[[#This Row],[Score 14]]*BV$4+FMP_Ranking[[#This Row],[Score 15]]*BX$4+FMP_Ranking[[#This Row],[Score 16]]*CA$4)*10</f>
        <v>0</v>
      </c>
      <c r="CF232">
        <f>_xlfn.RANK.EQ(FMP_Ranking[[#This Row],[Project Details Weighted Score]],FMP_Ranking[Project Details Weighted Score],0)</f>
        <v>164</v>
      </c>
      <c r="CG232" s="262">
        <f>FMP_Ranking[[#This Row],[Project Details Weighted Score]]+FMP_Ranking[[#This Row],[Weighted Score Based on Normalized Reported Factors]]</f>
        <v>0</v>
      </c>
      <c r="CH232" s="245">
        <f>_xlfn.RANK.EQ(FMP_Ranking[[#This Row],[Total Score]],FMP_Ranking[Total Score],0)</f>
        <v>204</v>
      </c>
      <c r="CI232" s="363">
        <f>((FMP_Ranking[[#This Row],[Emergency Need Score]]*100)*F$4)+(((FMP_Ranking[[#This Row],[Structures 100 Raw]]/H$3)*100)*H$4)+(((FMP_Ranking[[#This Row],[Res Structures Raw]]/I$3)*100)*I$4)+(((FMP_Ranking[[#This Row],[Pop Raw]]/J$3)*100)*J$4)+(((FMP_Ranking[[#This Row],[Critical Facilities Raw]]/K$3)*100)*K$4)+(((FMP_Ranking[[#This Row],[LWC Raw]]/L$3)*100)*L$4)+(((FMP_Ranking[[#This Row],[Closures Raw]]/M$3)*100)*M$4)+(((FMP_Ranking[[#This Row],[Miles Raw]]/N$3)*100)*N$4)+(((FMP_Ranking[[#This Row],[Ag Land Raw]]/O$3)*100)*O$4)+(((FMP_Ranking[[#This Row],[Reduced Structures Raw]]/P$3)*100)*P$4)+(((FMP_Ranking[[#This Row],[Removed Structures 100 Raw]]/Q$3)*100)*Q$4)+(((FMP_Ranking[[#This Row],[Pecent of structures removed from 100yr Calculated ]]/R$3)*100)*R$4)+(((FMP_Ranking[[#This Row],[Removed Res Raw]]/S$3)*100)*S$4)+(((FMP_Ranking[[#This Row],[Removed Pop Raw]]/T$3)*100)*T$4)+(((FMP_Ranking[[#This Row],[Removed Crit Fac Raw]]/U$3)*100)*U$4)+(((FMP_Ranking[[#This Row],[Removed LWC Raw]]/V$3)*100)*V$4)+(((FMP_Ranking[[#This Row],[Reduced Closures Raw]]/W$3)*100)*W$4)+(((FMP_Ranking[[#This Row],[Removed Miles Raw]]/X$3)*100)*X$4)+(((FMP_Ranking[[#This Row],[Ag Removed Raw]]/Y$3)*100)*Y$4)+(((FMP_Ranking[[#This Row],[Cost per Structure Raw]]/Z$3)*100)*Z$4)+(((FMP_Ranking[[#This Row],[Percent Nature-Based Raw]]/AA$3)*100)*AA$4)+(((FMP_Ranking[[#This Row],[BCA Raw]]/AB$3)*100)*AB$4)+ ((FMP_Ranking[[#This Row],[Water Supply Score]]*100)*AD$4)</f>
        <v>0</v>
      </c>
      <c r="CJ232" s="239"/>
      <c r="CK232" s="239"/>
      <c r="CT232"/>
    </row>
    <row r="233" spans="2:98" x14ac:dyDescent="0.25">
      <c r="CR233" s="185" t="e">
        <f>[1]R01_Project_Details_Table!#REF!*AS$4+[1]R01_Project_Details_Table!#REF!*AU$4+[1]R01_Project_Details_Table!#REF!*AW$4+[1]R01_Project_Details_Table!#REF!*BA$4+[1]R01_Project_Details_Table!#REF!*BE$4+[1]R01_Project_Details_Table!#REF!*BI$4+[1]R01_Project_Details_Table!#REF!*BM$4+[1]R01_Project_Details_Table!#REF!*BQ$4+[1]R01_Project_Details_Table!#REF!*BS$4+[1]R01_Project_Details_Table!#REF!*BW$4</f>
        <v>#REF!</v>
      </c>
      <c r="CS233" s="185"/>
    </row>
    <row r="234" spans="2:98" x14ac:dyDescent="0.25">
      <c r="CR234" s="185" t="e">
        <f>[1]R01_Project_Details_Table!#REF!*AS$4+[1]R01_Project_Details_Table!#REF!*AU$4+[1]R01_Project_Details_Table!#REF!*AW$4+[1]R01_Project_Details_Table!#REF!*BA$4+[1]R01_Project_Details_Table!#REF!*BE$4+[1]R01_Project_Details_Table!#REF!*BI$4+[1]R01_Project_Details_Table!#REF!*BM$4+[1]R01_Project_Details_Table!#REF!*BQ$4+[1]R01_Project_Details_Table!#REF!*BS$4+[1]R01_Project_Details_Table!#REF!*BW$4</f>
        <v>#REF!</v>
      </c>
      <c r="CS234" s="185"/>
    </row>
    <row r="235" spans="2:98" x14ac:dyDescent="0.25">
      <c r="CR235" s="185" t="e">
        <f>[1]R01_Project_Details_Table!#REF!*AS$4+[1]R01_Project_Details_Table!#REF!*AU$4+[1]R01_Project_Details_Table!#REF!*AW$4+[1]R01_Project_Details_Table!#REF!*BA$4+[1]R01_Project_Details_Table!#REF!*BE$4+[1]R01_Project_Details_Table!#REF!*BI$4+[1]R01_Project_Details_Table!#REF!*BM$4+[1]R01_Project_Details_Table!#REF!*BQ$4+[1]R01_Project_Details_Table!#REF!*BS$4+[1]R01_Project_Details_Table!#REF!*BW$4</f>
        <v>#REF!</v>
      </c>
      <c r="CS235" s="185"/>
    </row>
    <row r="236" spans="2:98" x14ac:dyDescent="0.25">
      <c r="CR236" s="185" t="e">
        <f>[1]R01_Project_Details_Table!#REF!*AS$4+[1]R01_Project_Details_Table!#REF!*AU$4+[1]R01_Project_Details_Table!#REF!*AW$4+[1]R01_Project_Details_Table!#REF!*BA$4+[1]R01_Project_Details_Table!#REF!*BE$4+[1]R01_Project_Details_Table!#REF!*BI$4+[1]R01_Project_Details_Table!#REF!*BM$4+[1]R01_Project_Details_Table!#REF!*BQ$4+[1]R01_Project_Details_Table!#REF!*BS$4+[1]R01_Project_Details_Table!#REF!*BW$4</f>
        <v>#REF!</v>
      </c>
      <c r="CS236" s="185"/>
    </row>
    <row r="237" spans="2:98" x14ac:dyDescent="0.25">
      <c r="CR237" s="185" t="e">
        <f>[1]R01_Project_Details_Table!#REF!*AS$4+[1]R01_Project_Details_Table!#REF!*AU$4+[1]R01_Project_Details_Table!#REF!*AW$4+[1]R01_Project_Details_Table!#REF!*BA$4+[1]R01_Project_Details_Table!#REF!*BE$4+[1]R01_Project_Details_Table!#REF!*BI$4+[1]R01_Project_Details_Table!#REF!*BM$4+[1]R01_Project_Details_Table!#REF!*BQ$4+[1]R01_Project_Details_Table!#REF!*BS$4+[1]R01_Project_Details_Table!#REF!*BW$4</f>
        <v>#REF!</v>
      </c>
      <c r="CS237" s="185"/>
    </row>
    <row r="238" spans="2:98" x14ac:dyDescent="0.25">
      <c r="CR238" s="185" t="e">
        <f>[1]R01_Project_Details_Table!#REF!*AS$4+[1]R01_Project_Details_Table!#REF!*AU$4+[1]R01_Project_Details_Table!#REF!*AW$4+[1]R01_Project_Details_Table!#REF!*BA$4+[1]R01_Project_Details_Table!#REF!*BE$4+[1]R01_Project_Details_Table!#REF!*BI$4+[1]R01_Project_Details_Table!#REF!*BM$4+[1]R01_Project_Details_Table!#REF!*BQ$4+[1]R01_Project_Details_Table!#REF!*BS$4+[1]R01_Project_Details_Table!#REF!*BW$4</f>
        <v>#REF!</v>
      </c>
      <c r="CS238" s="185"/>
    </row>
    <row r="239" spans="2:98" x14ac:dyDescent="0.25">
      <c r="CR239" s="185" t="e">
        <f>[1]R01_Project_Details_Table!#REF!*AS$4+[1]R01_Project_Details_Table!#REF!*AU$4+[1]R01_Project_Details_Table!#REF!*AW$4+[1]R01_Project_Details_Table!#REF!*BA$4+[1]R01_Project_Details_Table!#REF!*BE$4+[1]R01_Project_Details_Table!#REF!*BI$4+[1]R01_Project_Details_Table!#REF!*BM$4+[1]R01_Project_Details_Table!#REF!*BQ$4+[1]R01_Project_Details_Table!#REF!*BS$4+[1]R01_Project_Details_Table!#REF!*BW$4</f>
        <v>#REF!</v>
      </c>
      <c r="CS239" s="185"/>
    </row>
    <row r="240" spans="2:98" x14ac:dyDescent="0.25">
      <c r="CR240" s="185" t="e">
        <f>[1]R01_Project_Details_Table!#REF!*AS$4+[1]R01_Project_Details_Table!#REF!*AU$4+[1]R01_Project_Details_Table!#REF!*AW$4+[1]R01_Project_Details_Table!#REF!*BA$4+[1]R01_Project_Details_Table!#REF!*BE$4+[1]R01_Project_Details_Table!#REF!*BI$4+[1]R01_Project_Details_Table!#REF!*BM$4+[1]R01_Project_Details_Table!#REF!*BQ$4+[1]R01_Project_Details_Table!#REF!*BS$4+[1]R01_Project_Details_Table!#REF!*BW$4</f>
        <v>#REF!</v>
      </c>
      <c r="CS240" s="185"/>
    </row>
    <row r="241" spans="96:97" x14ac:dyDescent="0.25">
      <c r="CR241" s="185" t="e">
        <f>[1]R01_Project_Details_Table!#REF!*AS$4+[1]R01_Project_Details_Table!#REF!*AU$4+[1]R01_Project_Details_Table!#REF!*AW$4+[1]R01_Project_Details_Table!#REF!*BA$4+[1]R01_Project_Details_Table!#REF!*BE$4+[1]R01_Project_Details_Table!#REF!*BI$4+[1]R01_Project_Details_Table!#REF!*BM$4+[1]R01_Project_Details_Table!#REF!*BQ$4+[1]R01_Project_Details_Table!#REF!*BS$4+[1]R01_Project_Details_Table!#REF!*BW$4</f>
        <v>#REF!</v>
      </c>
      <c r="CS241" s="185"/>
    </row>
    <row r="242" spans="96:97" x14ac:dyDescent="0.25">
      <c r="CR242" s="185" t="e">
        <f>[1]R01_Project_Details_Table!#REF!*AS$4+[1]R01_Project_Details_Table!#REF!*AU$4+[1]R01_Project_Details_Table!#REF!*AW$4+[1]R01_Project_Details_Table!#REF!*BA$4+[1]R01_Project_Details_Table!#REF!*BE$4+[1]R01_Project_Details_Table!#REF!*BI$4+[1]R01_Project_Details_Table!#REF!*BM$4+[1]R01_Project_Details_Table!#REF!*BQ$4+[1]R01_Project_Details_Table!#REF!*BS$4+[1]R01_Project_Details_Table!#REF!*BW$4</f>
        <v>#REF!</v>
      </c>
      <c r="CS242" s="185"/>
    </row>
    <row r="243" spans="96:97" x14ac:dyDescent="0.25">
      <c r="CR243" s="185" t="e">
        <f>[1]R01_Project_Details_Table!#REF!*AS$4+[1]R01_Project_Details_Table!#REF!*AU$4+[1]R01_Project_Details_Table!#REF!*AW$4+[1]R01_Project_Details_Table!#REF!*BA$4+[1]R01_Project_Details_Table!#REF!*BE$4+[1]R01_Project_Details_Table!#REF!*BI$4+[1]R01_Project_Details_Table!#REF!*BM$4+[1]R01_Project_Details_Table!#REF!*BQ$4+[1]R01_Project_Details_Table!#REF!*BS$4+[1]R01_Project_Details_Table!#REF!*BW$4</f>
        <v>#REF!</v>
      </c>
      <c r="CS243" s="185"/>
    </row>
    <row r="244" spans="96:97" x14ac:dyDescent="0.25">
      <c r="CR244" s="185" t="e">
        <f>[1]R01_Project_Details_Table!#REF!*AS$4+[1]R01_Project_Details_Table!#REF!*AU$4+[1]R01_Project_Details_Table!#REF!*AW$4+[1]R01_Project_Details_Table!#REF!*BA$4+[1]R01_Project_Details_Table!#REF!*BE$4+[1]R01_Project_Details_Table!#REF!*BI$4+[1]R01_Project_Details_Table!#REF!*BM$4+[1]R01_Project_Details_Table!#REF!*BQ$4+[1]R01_Project_Details_Table!#REF!*BS$4+[1]R01_Project_Details_Table!#REF!*BW$4</f>
        <v>#REF!</v>
      </c>
      <c r="CS244" s="185"/>
    </row>
    <row r="245" spans="96:97" x14ac:dyDescent="0.25">
      <c r="CR245" s="185" t="e">
        <f>[1]R01_Project_Details_Table!#REF!*AS$4+[1]R01_Project_Details_Table!#REF!*AU$4+[1]R01_Project_Details_Table!#REF!*AW$4+[1]R01_Project_Details_Table!#REF!*BA$4+[1]R01_Project_Details_Table!#REF!*BE$4+[1]R01_Project_Details_Table!#REF!*BI$4+[1]R01_Project_Details_Table!#REF!*BM$4+[1]R01_Project_Details_Table!#REF!*BQ$4+[1]R01_Project_Details_Table!#REF!*BS$4+[1]R01_Project_Details_Table!#REF!*BW$4</f>
        <v>#REF!</v>
      </c>
      <c r="CS245" s="185"/>
    </row>
    <row r="246" spans="96:97" x14ac:dyDescent="0.25">
      <c r="CR246" s="185" t="e">
        <f>[1]R01_Project_Details_Table!#REF!*AS$4+[1]R01_Project_Details_Table!#REF!*AU$4+[1]R01_Project_Details_Table!#REF!*AW$4+[1]R01_Project_Details_Table!#REF!*BA$4+[1]R01_Project_Details_Table!#REF!*BE$4+[1]R01_Project_Details_Table!#REF!*BI$4+[1]R01_Project_Details_Table!#REF!*BM$4+[1]R01_Project_Details_Table!#REF!*BQ$4+[1]R01_Project_Details_Table!#REF!*BS$4+[1]R01_Project_Details_Table!#REF!*BW$4</f>
        <v>#REF!</v>
      </c>
      <c r="CS246" s="185"/>
    </row>
    <row r="247" spans="96:97" x14ac:dyDescent="0.25">
      <c r="CR247" s="185" t="e">
        <f>[1]R01_Project_Details_Table!#REF!*AS$4+[1]R01_Project_Details_Table!#REF!*AU$4+[1]R01_Project_Details_Table!#REF!*AW$4+[1]R01_Project_Details_Table!#REF!*BA$4+[1]R01_Project_Details_Table!#REF!*BE$4+[1]R01_Project_Details_Table!#REF!*BI$4+[1]R01_Project_Details_Table!#REF!*BM$4+[1]R01_Project_Details_Table!#REF!*BQ$4+[1]R01_Project_Details_Table!#REF!*BS$4+[1]R01_Project_Details_Table!#REF!*BW$4</f>
        <v>#REF!</v>
      </c>
      <c r="CS247" s="185"/>
    </row>
  </sheetData>
  <sheetProtection algorithmName="SHA-512" hashValue="PPATeH43VGigFDg1xX+oDczL8GoQ83ri57ijU0ibMBulzTWmf1bpSPoYm1hiix6QXQbkZk57cX0jPFpwMmeozg==" saltValue="UMpfOhjbDtOd3La1uvIYGg==" spinCount="100000" sheet="1" sort="0" autoFilter="0"/>
  <protectedRanges>
    <protectedRange sqref="CC6:CC232 CF6:CF232 CH6:CH232" name="Range1"/>
  </protectedRanges>
  <mergeCells count="91">
    <mergeCell ref="AX5:AZ5"/>
    <mergeCell ref="AI5:AL5"/>
    <mergeCell ref="AX4:AZ4"/>
    <mergeCell ref="BO4:BQ4"/>
    <mergeCell ref="BO1:BQ1"/>
    <mergeCell ref="BO3:BQ3"/>
    <mergeCell ref="BA3:BE3"/>
    <mergeCell ref="BF3:BH3"/>
    <mergeCell ref="BI3:BK3"/>
    <mergeCell ref="BL3:BN3"/>
    <mergeCell ref="BF1:BH1"/>
    <mergeCell ref="BI1:BK1"/>
    <mergeCell ref="BL1:BN1"/>
    <mergeCell ref="BA2:BE2"/>
    <mergeCell ref="BF2:BH2"/>
    <mergeCell ref="BI2:BK2"/>
    <mergeCell ref="BX5:BZ5"/>
    <mergeCell ref="BA5:BE5"/>
    <mergeCell ref="BF5:BH5"/>
    <mergeCell ref="BI5:BK5"/>
    <mergeCell ref="BL5:BN5"/>
    <mergeCell ref="BR5:BS5"/>
    <mergeCell ref="BT5:BU5"/>
    <mergeCell ref="BV5:BW5"/>
    <mergeCell ref="BO5:BQ5"/>
    <mergeCell ref="BX1:BZ1"/>
    <mergeCell ref="BX3:BZ3"/>
    <mergeCell ref="BX4:BZ4"/>
    <mergeCell ref="BR1:BS1"/>
    <mergeCell ref="BR3:BS3"/>
    <mergeCell ref="BV1:BW1"/>
    <mergeCell ref="BV3:BW3"/>
    <mergeCell ref="BV4:BW4"/>
    <mergeCell ref="BV2:BW2"/>
    <mergeCell ref="BX2:BZ2"/>
    <mergeCell ref="BT4:BU4"/>
    <mergeCell ref="BT3:BU3"/>
    <mergeCell ref="BR4:BS4"/>
    <mergeCell ref="BL4:BN4"/>
    <mergeCell ref="BT1:BU1"/>
    <mergeCell ref="BT2:BU2"/>
    <mergeCell ref="BA1:BE1"/>
    <mergeCell ref="AX2:AZ2"/>
    <mergeCell ref="BR2:BS2"/>
    <mergeCell ref="AX3:AZ3"/>
    <mergeCell ref="BA4:BE4"/>
    <mergeCell ref="BL2:BN2"/>
    <mergeCell ref="BO2:BQ2"/>
    <mergeCell ref="AU1:AW1"/>
    <mergeCell ref="AI1:AL1"/>
    <mergeCell ref="AX1:AZ1"/>
    <mergeCell ref="BF4:BH4"/>
    <mergeCell ref="BI4:BK4"/>
    <mergeCell ref="AU4:AW4"/>
    <mergeCell ref="AM3:AO3"/>
    <mergeCell ref="AP3:AT3"/>
    <mergeCell ref="AU3:AW3"/>
    <mergeCell ref="AI2:AL2"/>
    <mergeCell ref="AM2:AO2"/>
    <mergeCell ref="F2:G2"/>
    <mergeCell ref="AP2:AT2"/>
    <mergeCell ref="AF1:AH1"/>
    <mergeCell ref="AM1:AO1"/>
    <mergeCell ref="AP1:AT1"/>
    <mergeCell ref="F1:G1"/>
    <mergeCell ref="AF2:AH2"/>
    <mergeCell ref="AM5:AO5"/>
    <mergeCell ref="AP5:AT5"/>
    <mergeCell ref="AI4:AL4"/>
    <mergeCell ref="AF3:AH3"/>
    <mergeCell ref="F3:G3"/>
    <mergeCell ref="AD3:AE3"/>
    <mergeCell ref="F5:G5"/>
    <mergeCell ref="F4:G4"/>
    <mergeCell ref="AF5:AH5"/>
    <mergeCell ref="A1:D5"/>
    <mergeCell ref="AU5:AW5"/>
    <mergeCell ref="AB5:AC5"/>
    <mergeCell ref="AB4:AC4"/>
    <mergeCell ref="AB1:AC1"/>
    <mergeCell ref="AB2:AC2"/>
    <mergeCell ref="AB3:AC3"/>
    <mergeCell ref="AI3:AL3"/>
    <mergeCell ref="AD5:AE5"/>
    <mergeCell ref="AD4:AE4"/>
    <mergeCell ref="AD2:AE2"/>
    <mergeCell ref="AF4:AH4"/>
    <mergeCell ref="AM4:AO4"/>
    <mergeCell ref="AP4:AT4"/>
    <mergeCell ref="AU2:AW2"/>
    <mergeCell ref="AD1:AE1"/>
  </mergeCells>
  <phoneticPr fontId="5" type="noConversion"/>
  <conditionalFormatting sqref="F2:CA2">
    <cfRule type="cellIs" dxfId="206" priority="1" operator="equal">
      <formula>"Yes"</formula>
    </cfRule>
    <cfRule type="cellIs" dxfId="205" priority="2" operator="equal">
      <formula>"No"</formula>
    </cfRule>
  </conditionalFormatting>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28238-94EA-4203-983C-CC935DD10AE3}">
  <sheetPr>
    <pageSetUpPr fitToPage="1"/>
  </sheetPr>
  <dimension ref="A1:AF27"/>
  <sheetViews>
    <sheetView topLeftCell="A6" zoomScaleNormal="100" zoomScaleSheetLayoutView="100" workbookViewId="0">
      <selection activeCell="D21" sqref="D21"/>
    </sheetView>
  </sheetViews>
  <sheetFormatPr defaultRowHeight="15" x14ac:dyDescent="0.25"/>
  <cols>
    <col min="1" max="1" width="28.85546875" customWidth="1"/>
    <col min="2" max="2" width="5.42578125" bestFit="1" customWidth="1"/>
    <col min="3" max="3" width="20.7109375" bestFit="1" customWidth="1"/>
    <col min="4" max="4" width="5.42578125" bestFit="1" customWidth="1"/>
    <col min="5" max="5" width="29.85546875" bestFit="1" customWidth="1"/>
    <col min="6" max="6" width="5.42578125" bestFit="1" customWidth="1"/>
    <col min="7" max="7" width="27.85546875" bestFit="1" customWidth="1"/>
    <col min="8" max="8" width="5.42578125" bestFit="1" customWidth="1"/>
    <col min="9" max="9" width="30.140625" style="61" customWidth="1"/>
    <col min="11" max="11" width="35.28515625" customWidth="1"/>
    <col min="12" max="12" width="5.42578125" bestFit="1" customWidth="1"/>
    <col min="13" max="13" width="19.140625" bestFit="1" customWidth="1"/>
    <col min="14" max="14" width="5.42578125" bestFit="1" customWidth="1"/>
    <col min="15" max="15" width="14.42578125" bestFit="1" customWidth="1"/>
    <col min="16" max="16" width="5.42578125" bestFit="1" customWidth="1"/>
    <col min="17" max="17" width="14.42578125" bestFit="1" customWidth="1"/>
    <col min="18" max="18" width="5.42578125" bestFit="1" customWidth="1"/>
    <col min="19" max="19" width="14.42578125" bestFit="1" customWidth="1"/>
    <col min="20" max="20" width="5.42578125" bestFit="1" customWidth="1"/>
    <col min="21" max="21" width="32.85546875" bestFit="1" customWidth="1"/>
    <col min="22" max="22" width="5.42578125" bestFit="1" customWidth="1"/>
    <col min="23" max="23" width="23.140625" customWidth="1"/>
    <col min="24" max="24" width="6" customWidth="1"/>
    <col min="25" max="25" width="14.42578125" bestFit="1" customWidth="1"/>
    <col min="26" max="26" width="5.42578125" bestFit="1" customWidth="1"/>
    <col min="27" max="27" width="19.140625" bestFit="1" customWidth="1"/>
    <col min="28" max="28" width="9.140625" bestFit="1" customWidth="1"/>
    <col min="29" max="29" width="37.140625" bestFit="1" customWidth="1"/>
    <col min="30" max="30" width="5.42578125" bestFit="1" customWidth="1"/>
    <col min="31" max="31" width="14.42578125" bestFit="1" customWidth="1"/>
    <col min="32" max="32" width="5.42578125" bestFit="1" customWidth="1"/>
    <col min="33" max="33" width="27.7109375" customWidth="1"/>
    <col min="38" max="38" width="20.42578125" customWidth="1"/>
    <col min="39" max="39" width="25.7109375" customWidth="1"/>
  </cols>
  <sheetData>
    <row r="1" spans="2:10" x14ac:dyDescent="0.25">
      <c r="B1" t="s">
        <v>2588</v>
      </c>
      <c r="C1" t="s">
        <v>2081</v>
      </c>
    </row>
    <row r="2" spans="2:10" x14ac:dyDescent="0.25">
      <c r="B2" t="s">
        <v>2589</v>
      </c>
      <c r="C2" t="s">
        <v>2080</v>
      </c>
      <c r="J2" s="61"/>
    </row>
    <row r="3" spans="2:10" x14ac:dyDescent="0.25">
      <c r="B3" t="s">
        <v>2590</v>
      </c>
      <c r="C3" t="s">
        <v>2079</v>
      </c>
    </row>
    <row r="4" spans="2:10" x14ac:dyDescent="0.25">
      <c r="B4" t="s">
        <v>2591</v>
      </c>
      <c r="C4" t="s">
        <v>2078</v>
      </c>
    </row>
    <row r="5" spans="2:10" x14ac:dyDescent="0.25">
      <c r="B5" t="s">
        <v>2592</v>
      </c>
      <c r="C5" t="s">
        <v>2112</v>
      </c>
    </row>
    <row r="6" spans="2:10" x14ac:dyDescent="0.25">
      <c r="B6" t="s">
        <v>2593</v>
      </c>
      <c r="C6" t="s">
        <v>2077</v>
      </c>
    </row>
    <row r="7" spans="2:10" x14ac:dyDescent="0.25">
      <c r="B7" t="s">
        <v>2594</v>
      </c>
      <c r="C7" t="s">
        <v>2076</v>
      </c>
    </row>
    <row r="8" spans="2:10" x14ac:dyDescent="0.25">
      <c r="B8" t="s">
        <v>2595</v>
      </c>
      <c r="C8" t="s">
        <v>2075</v>
      </c>
    </row>
    <row r="9" spans="2:10" x14ac:dyDescent="0.25">
      <c r="B9" t="s">
        <v>2596</v>
      </c>
      <c r="C9" t="s">
        <v>2074</v>
      </c>
    </row>
    <row r="10" spans="2:10" x14ac:dyDescent="0.25">
      <c r="B10" t="s">
        <v>2597</v>
      </c>
      <c r="C10" t="s">
        <v>2073</v>
      </c>
    </row>
    <row r="11" spans="2:10" x14ac:dyDescent="0.25">
      <c r="B11" t="s">
        <v>2598</v>
      </c>
      <c r="C11" t="s">
        <v>2067</v>
      </c>
    </row>
    <row r="12" spans="2:10" x14ac:dyDescent="0.25">
      <c r="B12" t="s">
        <v>2599</v>
      </c>
      <c r="C12" t="s">
        <v>2068</v>
      </c>
    </row>
    <row r="13" spans="2:10" x14ac:dyDescent="0.25">
      <c r="B13" t="s">
        <v>2600</v>
      </c>
      <c r="C13" t="s">
        <v>2069</v>
      </c>
    </row>
    <row r="14" spans="2:10" x14ac:dyDescent="0.25">
      <c r="B14" t="s">
        <v>2601</v>
      </c>
      <c r="C14" t="s">
        <v>2070</v>
      </c>
    </row>
    <row r="15" spans="2:10" x14ac:dyDescent="0.25">
      <c r="B15" t="s">
        <v>2602</v>
      </c>
      <c r="C15" t="s">
        <v>2071</v>
      </c>
    </row>
    <row r="16" spans="2:10" x14ac:dyDescent="0.25">
      <c r="B16">
        <v>16</v>
      </c>
      <c r="C16" t="s">
        <v>2072</v>
      </c>
    </row>
    <row r="17" spans="1:32" ht="15.75" thickBot="1" x14ac:dyDescent="0.3"/>
    <row r="18" spans="1:32" ht="15.75" thickTop="1" x14ac:dyDescent="0.25">
      <c r="A18" s="299"/>
      <c r="B18" s="299"/>
      <c r="C18" s="299"/>
      <c r="D18" s="299"/>
      <c r="E18" s="299"/>
      <c r="F18" s="299"/>
      <c r="G18" s="299"/>
      <c r="H18" s="299"/>
      <c r="I18" s="300"/>
      <c r="J18" s="299"/>
      <c r="K18" s="299"/>
      <c r="L18" s="299"/>
      <c r="M18" s="299"/>
      <c r="N18" s="299"/>
      <c r="O18" s="299"/>
      <c r="P18" s="299"/>
      <c r="Q18" s="299"/>
      <c r="R18" s="299"/>
      <c r="S18" s="299"/>
      <c r="T18" s="299"/>
      <c r="U18" s="299"/>
      <c r="V18" s="299"/>
      <c r="W18" s="299"/>
      <c r="X18" s="299"/>
      <c r="Y18" s="299"/>
      <c r="Z18" s="299"/>
      <c r="AA18" s="299"/>
      <c r="AB18" s="299"/>
      <c r="AC18" s="299"/>
      <c r="AD18" s="299"/>
      <c r="AE18" s="299"/>
      <c r="AF18" s="299"/>
    </row>
    <row r="19" spans="1:32" ht="99.75" customHeight="1" x14ac:dyDescent="0.25">
      <c r="A19" s="564" t="s">
        <v>2603</v>
      </c>
      <c r="B19" s="564"/>
      <c r="C19" s="565" t="s">
        <v>2604</v>
      </c>
      <c r="D19" s="565"/>
      <c r="E19" s="564" t="s">
        <v>234</v>
      </c>
      <c r="F19" s="564"/>
      <c r="G19" s="565" t="s">
        <v>20</v>
      </c>
      <c r="H19" s="566"/>
      <c r="I19" s="567" t="s">
        <v>174</v>
      </c>
      <c r="J19" s="568"/>
      <c r="K19" s="563" t="s">
        <v>2605</v>
      </c>
      <c r="L19" s="564"/>
      <c r="M19" s="565" t="s">
        <v>2606</v>
      </c>
      <c r="N19" s="565"/>
      <c r="O19" s="564" t="s">
        <v>2607</v>
      </c>
      <c r="P19" s="564"/>
      <c r="Q19" s="569" t="s">
        <v>2608</v>
      </c>
      <c r="R19" s="565"/>
      <c r="S19" s="564" t="s">
        <v>25</v>
      </c>
      <c r="T19" s="564"/>
      <c r="U19" s="565" t="s">
        <v>26</v>
      </c>
      <c r="V19" s="565"/>
      <c r="W19" s="564" t="s">
        <v>2609</v>
      </c>
      <c r="X19" s="564"/>
      <c r="Y19" s="565" t="s">
        <v>130</v>
      </c>
      <c r="Z19" s="565"/>
      <c r="AA19" s="564" t="s">
        <v>133</v>
      </c>
      <c r="AB19" s="564"/>
      <c r="AC19" s="564" t="s">
        <v>30</v>
      </c>
      <c r="AD19" s="564"/>
      <c r="AE19" s="565" t="s">
        <v>31</v>
      </c>
      <c r="AF19" s="565"/>
    </row>
    <row r="20" spans="1:32" x14ac:dyDescent="0.25">
      <c r="A20" s="301" t="s">
        <v>2610</v>
      </c>
      <c r="B20" s="302" t="s">
        <v>2611</v>
      </c>
      <c r="C20" s="301" t="s">
        <v>2610</v>
      </c>
      <c r="D20" s="302" t="s">
        <v>2611</v>
      </c>
      <c r="E20" s="301" t="s">
        <v>2610</v>
      </c>
      <c r="F20" s="302" t="s">
        <v>2611</v>
      </c>
      <c r="G20" s="301" t="s">
        <v>2610</v>
      </c>
      <c r="H20" s="68" t="s">
        <v>2611</v>
      </c>
      <c r="I20" s="303" t="s">
        <v>2610</v>
      </c>
      <c r="J20" s="68" t="s">
        <v>2611</v>
      </c>
      <c r="K20" s="304" t="s">
        <v>2610</v>
      </c>
      <c r="L20" s="302" t="s">
        <v>2611</v>
      </c>
      <c r="M20" s="301" t="s">
        <v>2610</v>
      </c>
      <c r="N20" s="302" t="s">
        <v>2611</v>
      </c>
      <c r="O20" s="301" t="s">
        <v>2610</v>
      </c>
      <c r="P20" s="302" t="s">
        <v>2611</v>
      </c>
      <c r="Q20" s="301" t="s">
        <v>2610</v>
      </c>
      <c r="R20" s="302" t="s">
        <v>2611</v>
      </c>
      <c r="S20" s="301" t="s">
        <v>2610</v>
      </c>
      <c r="T20" s="302" t="s">
        <v>2611</v>
      </c>
      <c r="U20" s="301" t="s">
        <v>2610</v>
      </c>
      <c r="V20" s="302" t="s">
        <v>2611</v>
      </c>
      <c r="W20" s="301" t="s">
        <v>2610</v>
      </c>
      <c r="X20" s="302" t="s">
        <v>2611</v>
      </c>
      <c r="Y20" s="301" t="s">
        <v>2610</v>
      </c>
      <c r="Z20" s="302" t="s">
        <v>2611</v>
      </c>
      <c r="AA20" s="301" t="s">
        <v>2610</v>
      </c>
      <c r="AB20" s="302" t="s">
        <v>2611</v>
      </c>
      <c r="AC20" s="301" t="s">
        <v>2610</v>
      </c>
      <c r="AD20" s="302" t="s">
        <v>2611</v>
      </c>
      <c r="AE20" s="301" t="s">
        <v>2610</v>
      </c>
      <c r="AF20" s="302" t="s">
        <v>2611</v>
      </c>
    </row>
    <row r="21" spans="1:32" ht="120" x14ac:dyDescent="0.25">
      <c r="A21" s="305" t="s">
        <v>153</v>
      </c>
      <c r="B21" s="18">
        <v>10</v>
      </c>
      <c r="C21" s="111" t="s">
        <v>235</v>
      </c>
      <c r="D21" s="18">
        <v>10</v>
      </c>
      <c r="E21" s="111" t="s">
        <v>236</v>
      </c>
      <c r="F21" s="18">
        <v>10</v>
      </c>
      <c r="G21" s="111" t="s">
        <v>237</v>
      </c>
      <c r="H21" s="18">
        <v>10</v>
      </c>
      <c r="I21" s="306" t="s">
        <v>238</v>
      </c>
      <c r="J21" s="18">
        <v>10</v>
      </c>
      <c r="K21" s="111" t="s">
        <v>166</v>
      </c>
      <c r="L21" s="18">
        <v>10</v>
      </c>
      <c r="M21" s="307" t="s">
        <v>2612</v>
      </c>
      <c r="N21" s="18">
        <v>10</v>
      </c>
      <c r="O21" s="111" t="s">
        <v>239</v>
      </c>
      <c r="P21" s="18">
        <v>10</v>
      </c>
      <c r="Q21" s="111" t="s">
        <v>2613</v>
      </c>
      <c r="R21" s="18">
        <v>10</v>
      </c>
      <c r="S21" s="111" t="s">
        <v>240</v>
      </c>
      <c r="T21" s="18">
        <v>10</v>
      </c>
      <c r="U21" s="111" t="s">
        <v>241</v>
      </c>
      <c r="V21" s="18">
        <v>10</v>
      </c>
      <c r="W21" s="111" t="s">
        <v>170</v>
      </c>
      <c r="X21" s="18">
        <v>10</v>
      </c>
      <c r="Y21" s="111" t="s">
        <v>171</v>
      </c>
      <c r="Z21" s="18">
        <v>10</v>
      </c>
      <c r="AA21" s="18" t="s">
        <v>172</v>
      </c>
      <c r="AB21" s="18">
        <v>10</v>
      </c>
      <c r="AC21" s="111" t="s">
        <v>152</v>
      </c>
      <c r="AD21" s="18">
        <v>10</v>
      </c>
      <c r="AE21" s="111" t="s">
        <v>242</v>
      </c>
      <c r="AF21" s="18">
        <v>10</v>
      </c>
    </row>
    <row r="22" spans="1:32" ht="102" customHeight="1" x14ac:dyDescent="0.25">
      <c r="A22" s="305" t="s">
        <v>243</v>
      </c>
      <c r="B22" s="18">
        <v>8</v>
      </c>
      <c r="C22" s="111" t="s">
        <v>154</v>
      </c>
      <c r="D22" s="18">
        <v>7</v>
      </c>
      <c r="E22" s="111" t="s">
        <v>155</v>
      </c>
      <c r="F22" s="18">
        <v>7</v>
      </c>
      <c r="G22" s="111" t="s">
        <v>143</v>
      </c>
      <c r="H22" s="18">
        <v>8</v>
      </c>
      <c r="I22" s="306" t="s">
        <v>165</v>
      </c>
      <c r="J22" s="18">
        <v>7</v>
      </c>
      <c r="K22" s="111" t="s">
        <v>244</v>
      </c>
      <c r="L22" s="18">
        <v>8</v>
      </c>
      <c r="M22" s="307" t="s">
        <v>2614</v>
      </c>
      <c r="N22" s="18">
        <v>7</v>
      </c>
      <c r="O22" s="111" t="s">
        <v>168</v>
      </c>
      <c r="P22" s="18">
        <v>7</v>
      </c>
      <c r="Q22" s="111" t="s">
        <v>2615</v>
      </c>
      <c r="R22" s="18">
        <v>7</v>
      </c>
      <c r="S22" s="111" t="s">
        <v>147</v>
      </c>
      <c r="T22" s="18">
        <v>7</v>
      </c>
      <c r="U22" s="111" t="s">
        <v>158</v>
      </c>
      <c r="V22" s="18">
        <v>7</v>
      </c>
      <c r="W22" s="111" t="s">
        <v>159</v>
      </c>
      <c r="X22" s="18">
        <v>6</v>
      </c>
      <c r="Y22" s="111" t="s">
        <v>150</v>
      </c>
      <c r="Z22" s="18">
        <v>6</v>
      </c>
      <c r="AA22" s="18" t="s">
        <v>245</v>
      </c>
      <c r="AB22" s="18">
        <v>6</v>
      </c>
      <c r="AC22" s="111" t="s">
        <v>246</v>
      </c>
      <c r="AD22" s="18">
        <v>7</v>
      </c>
      <c r="AE22" s="111" t="s">
        <v>162</v>
      </c>
      <c r="AF22" s="18">
        <v>7</v>
      </c>
    </row>
    <row r="23" spans="1:32" ht="102" customHeight="1" x14ac:dyDescent="0.25">
      <c r="A23" s="305" t="s">
        <v>247</v>
      </c>
      <c r="B23" s="18">
        <v>6</v>
      </c>
      <c r="C23" s="111" t="s">
        <v>141</v>
      </c>
      <c r="D23" s="18">
        <v>4</v>
      </c>
      <c r="E23" s="111" t="s">
        <v>142</v>
      </c>
      <c r="F23" s="18">
        <v>4</v>
      </c>
      <c r="G23" s="111" t="s">
        <v>248</v>
      </c>
      <c r="H23" s="18">
        <v>6</v>
      </c>
      <c r="I23" s="306" t="s">
        <v>144</v>
      </c>
      <c r="J23" s="18">
        <v>4</v>
      </c>
      <c r="K23" s="111" t="s">
        <v>249</v>
      </c>
      <c r="L23" s="18">
        <v>6</v>
      </c>
      <c r="M23" s="307" t="s">
        <v>156</v>
      </c>
      <c r="N23" s="18">
        <v>4</v>
      </c>
      <c r="O23" s="111" t="s">
        <v>146</v>
      </c>
      <c r="P23" s="18">
        <v>4</v>
      </c>
      <c r="Q23" s="111" t="s">
        <v>2616</v>
      </c>
      <c r="R23" s="18">
        <v>4</v>
      </c>
      <c r="S23" s="111" t="s">
        <v>157</v>
      </c>
      <c r="T23" s="18">
        <v>4</v>
      </c>
      <c r="U23" s="111" t="s">
        <v>148</v>
      </c>
      <c r="V23" s="18">
        <v>4</v>
      </c>
      <c r="W23" s="111" t="s">
        <v>149</v>
      </c>
      <c r="X23" s="18">
        <v>2</v>
      </c>
      <c r="Y23" s="111" t="s">
        <v>160</v>
      </c>
      <c r="Z23" s="18">
        <v>3</v>
      </c>
      <c r="AA23" s="18" t="s">
        <v>151</v>
      </c>
      <c r="AB23" s="18">
        <v>3</v>
      </c>
      <c r="AC23" s="111" t="s">
        <v>161</v>
      </c>
      <c r="AD23" s="18">
        <v>4</v>
      </c>
      <c r="AE23" s="111" t="s">
        <v>2617</v>
      </c>
      <c r="AF23" s="18">
        <v>4</v>
      </c>
    </row>
    <row r="24" spans="1:32" ht="102" customHeight="1" x14ac:dyDescent="0.25">
      <c r="A24" s="305" t="s">
        <v>140</v>
      </c>
      <c r="B24" s="18">
        <v>4</v>
      </c>
      <c r="C24" s="111" t="s">
        <v>250</v>
      </c>
      <c r="D24" s="18">
        <v>1</v>
      </c>
      <c r="E24" s="111" t="s">
        <v>163</v>
      </c>
      <c r="F24" s="18">
        <v>1</v>
      </c>
      <c r="G24" s="111" t="s">
        <v>164</v>
      </c>
      <c r="H24" s="18">
        <v>4</v>
      </c>
      <c r="I24" s="306" t="s">
        <v>251</v>
      </c>
      <c r="J24" s="18">
        <v>1</v>
      </c>
      <c r="K24" s="111" t="s">
        <v>145</v>
      </c>
      <c r="L24" s="18">
        <v>4</v>
      </c>
      <c r="M24" s="307" t="s">
        <v>167</v>
      </c>
      <c r="N24" s="18">
        <v>0</v>
      </c>
      <c r="O24" s="111" t="s">
        <v>252</v>
      </c>
      <c r="P24" s="18">
        <v>1</v>
      </c>
      <c r="Q24" s="111" t="s">
        <v>253</v>
      </c>
      <c r="R24" s="18">
        <v>1</v>
      </c>
      <c r="S24" s="111" t="s">
        <v>169</v>
      </c>
      <c r="T24" s="18">
        <v>1</v>
      </c>
      <c r="U24" s="111" t="s">
        <v>2618</v>
      </c>
      <c r="V24" s="18">
        <v>1</v>
      </c>
      <c r="W24" s="308" t="s">
        <v>254</v>
      </c>
      <c r="X24" s="308" t="s">
        <v>255</v>
      </c>
      <c r="Y24" s="111" t="s">
        <v>256</v>
      </c>
      <c r="Z24" s="18">
        <v>0</v>
      </c>
      <c r="AA24" s="18" t="s">
        <v>2619</v>
      </c>
      <c r="AB24" s="18">
        <v>0</v>
      </c>
      <c r="AC24" s="111" t="s">
        <v>257</v>
      </c>
      <c r="AD24" s="18">
        <v>0</v>
      </c>
      <c r="AE24" s="111" t="s">
        <v>258</v>
      </c>
      <c r="AF24" s="18">
        <v>1</v>
      </c>
    </row>
    <row r="25" spans="1:32" ht="87.6" customHeight="1" x14ac:dyDescent="0.25">
      <c r="A25" s="305" t="s">
        <v>259</v>
      </c>
      <c r="B25" s="18">
        <v>2</v>
      </c>
      <c r="C25" s="309" t="s">
        <v>254</v>
      </c>
      <c r="D25" s="310" t="s">
        <v>255</v>
      </c>
      <c r="E25" s="111" t="s">
        <v>260</v>
      </c>
      <c r="F25" s="18">
        <v>0</v>
      </c>
      <c r="G25" s="111" t="s">
        <v>261</v>
      </c>
      <c r="H25" s="18">
        <v>2</v>
      </c>
      <c r="I25" s="306" t="s">
        <v>262</v>
      </c>
      <c r="J25" s="18">
        <v>0</v>
      </c>
      <c r="K25" s="111" t="s">
        <v>263</v>
      </c>
      <c r="L25" s="18">
        <v>2</v>
      </c>
      <c r="M25" s="308" t="s">
        <v>254</v>
      </c>
      <c r="N25" s="308" t="s">
        <v>255</v>
      </c>
      <c r="O25" s="308" t="s">
        <v>254</v>
      </c>
      <c r="P25" s="308" t="s">
        <v>255</v>
      </c>
      <c r="Q25" s="308" t="s">
        <v>2620</v>
      </c>
      <c r="R25" s="308" t="s">
        <v>255</v>
      </c>
      <c r="S25" s="111" t="s">
        <v>264</v>
      </c>
      <c r="T25" s="18">
        <v>0</v>
      </c>
      <c r="U25" s="311" t="s">
        <v>254</v>
      </c>
      <c r="V25" s="308" t="s">
        <v>255</v>
      </c>
      <c r="W25" s="43"/>
      <c r="X25" s="43"/>
      <c r="Y25" s="309" t="s">
        <v>254</v>
      </c>
      <c r="Z25" s="310" t="s">
        <v>255</v>
      </c>
      <c r="AA25" s="310" t="s">
        <v>254</v>
      </c>
      <c r="AB25" s="310" t="s">
        <v>255</v>
      </c>
      <c r="AC25" s="308" t="s">
        <v>254</v>
      </c>
      <c r="AD25" s="308" t="s">
        <v>255</v>
      </c>
      <c r="AE25" s="308" t="s">
        <v>254</v>
      </c>
      <c r="AF25" s="308" t="s">
        <v>255</v>
      </c>
    </row>
    <row r="26" spans="1:32" x14ac:dyDescent="0.25">
      <c r="A26" s="312" t="s">
        <v>254</v>
      </c>
      <c r="B26" s="313" t="s">
        <v>255</v>
      </c>
      <c r="C26" s="312" t="s">
        <v>254</v>
      </c>
      <c r="D26" s="313" t="s">
        <v>255</v>
      </c>
      <c r="E26" s="312" t="s">
        <v>254</v>
      </c>
      <c r="F26" s="313" t="s">
        <v>255</v>
      </c>
      <c r="G26" s="312" t="s">
        <v>254</v>
      </c>
      <c r="H26" s="313" t="s">
        <v>255</v>
      </c>
      <c r="K26" s="312" t="s">
        <v>254</v>
      </c>
      <c r="L26" s="313" t="s">
        <v>255</v>
      </c>
      <c r="S26" s="312" t="s">
        <v>254</v>
      </c>
      <c r="T26" s="313" t="s">
        <v>255</v>
      </c>
      <c r="Y26" s="111"/>
      <c r="Z26" s="18"/>
      <c r="AA26" s="267"/>
      <c r="AB26" s="267"/>
    </row>
    <row r="27" spans="1:32" x14ac:dyDescent="0.25">
      <c r="Y27" s="314"/>
      <c r="Z27" s="314"/>
      <c r="AA27" s="314"/>
      <c r="AB27" s="314"/>
    </row>
  </sheetData>
  <sheetProtection algorithmName="SHA-512" hashValue="3fxZjkmO3G9xvos+/r4TdfvQRqkoQIf6s4D5luiyDLtnOaF9/dksdBZEH7TXciTyEKxUP77GcsS8Iwz+MzEklw==" saltValue="JS0tyFiCvtUS73sZcWuTwg==" spinCount="100000" sheet="1" objects="1" scenarios="1"/>
  <mergeCells count="16">
    <mergeCell ref="Y19:Z19"/>
    <mergeCell ref="AA19:AB19"/>
    <mergeCell ref="AC19:AD19"/>
    <mergeCell ref="AE19:AF19"/>
    <mergeCell ref="M19:N19"/>
    <mergeCell ref="O19:P19"/>
    <mergeCell ref="Q19:R19"/>
    <mergeCell ref="S19:T19"/>
    <mergeCell ref="U19:V19"/>
    <mergeCell ref="W19:X19"/>
    <mergeCell ref="K19:L19"/>
    <mergeCell ref="A19:B19"/>
    <mergeCell ref="C19:D19"/>
    <mergeCell ref="E19:F19"/>
    <mergeCell ref="G19:H19"/>
    <mergeCell ref="I19:J19"/>
  </mergeCells>
  <pageMargins left="0.7" right="0.7" top="1.25" bottom="0.75" header="0.05" footer="0.3"/>
  <pageSetup paperSize="3" scale="42" fitToHeight="0" orientation="landscape" horizontalDpi="300" verticalDpi="1200" r:id="rId1"/>
  <headerFooter>
    <oddHeader>&amp;L&amp;G</oddHeader>
    <oddFooter>Page &amp;P&amp;R&amp;A</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45C3C-2E11-41ED-A433-BC40BA9DE279}">
  <dimension ref="A1:C227"/>
  <sheetViews>
    <sheetView zoomScale="130" zoomScaleNormal="130" workbookViewId="0">
      <selection activeCell="B8" sqref="B8"/>
    </sheetView>
  </sheetViews>
  <sheetFormatPr defaultRowHeight="15" x14ac:dyDescent="0.25"/>
  <cols>
    <col min="1" max="1" width="20.28515625" customWidth="1"/>
    <col min="2" max="2" width="12.7109375" style="186" customWidth="1"/>
    <col min="3" max="3" width="12.7109375" style="89" customWidth="1"/>
    <col min="4" max="5" width="2.42578125" customWidth="1"/>
  </cols>
  <sheetData>
    <row r="1" spans="1:3" s="181" customFormat="1" ht="63" customHeight="1" x14ac:dyDescent="0.25">
      <c r="A1" s="187" t="s">
        <v>742</v>
      </c>
      <c r="B1" s="188" t="s">
        <v>175</v>
      </c>
      <c r="C1" s="189" t="s">
        <v>748</v>
      </c>
    </row>
    <row r="2" spans="1:3" ht="12" customHeight="1" x14ac:dyDescent="0.25">
      <c r="A2" s="190" t="str">
        <f>FMP_Ranking!A7</f>
        <v>063000127</v>
      </c>
      <c r="B2" s="191" t="e">
        <f>VLOOKUP(FMP_Ranking_GIS[[#This Row],[FMP ID]],FMP_Ranking[#All],96,FALSE)</f>
        <v>#REF!</v>
      </c>
      <c r="C2" s="192" t="e">
        <f>VLOOKUP(FMP_Ranking_GIS[[#This Row],[FMP ID]],FMP_Ranking[#All],97,FALSE)</f>
        <v>#REF!</v>
      </c>
    </row>
    <row r="3" spans="1:3" ht="12" customHeight="1" x14ac:dyDescent="0.25">
      <c r="A3" s="190" t="str">
        <f>FMP_Ranking!A124</f>
        <v>083000818</v>
      </c>
      <c r="B3" s="191" t="e">
        <f>VLOOKUP(FMP_Ranking_GIS[[#This Row],[FMP ID]],FMP_Ranking[#All],96,FALSE)</f>
        <v>#REF!</v>
      </c>
      <c r="C3" s="193" t="e">
        <f>VLOOKUP(FMP_Ranking_GIS[[#This Row],[FMP ID]],FMP_Ranking[#All],97,FALSE)</f>
        <v>#REF!</v>
      </c>
    </row>
    <row r="4" spans="1:3" ht="12" customHeight="1" x14ac:dyDescent="0.25">
      <c r="A4" s="190" t="str">
        <f>FMP_Ranking!A16</f>
        <v>063000037</v>
      </c>
      <c r="B4" s="191" t="e">
        <f>VLOOKUP(FMP_Ranking_GIS[[#This Row],[FMP ID]],FMP_Ranking[#All],96,FALSE)</f>
        <v>#REF!</v>
      </c>
      <c r="C4" s="193" t="e">
        <f>VLOOKUP(FMP_Ranking_GIS[[#This Row],[FMP ID]],FMP_Ranking[#All],97,FALSE)</f>
        <v>#REF!</v>
      </c>
    </row>
    <row r="5" spans="1:3" ht="12" customHeight="1" x14ac:dyDescent="0.25">
      <c r="A5" s="194" t="str">
        <f>FMP_Ranking!A51</f>
        <v>113000065</v>
      </c>
      <c r="B5" s="191" t="e">
        <f>VLOOKUP(FMP_Ranking_GIS[[#This Row],[FMP ID]],FMP_Ranking[#All],96,FALSE)</f>
        <v>#REF!</v>
      </c>
      <c r="C5" s="192" t="e">
        <f>VLOOKUP(FMP_Ranking_GIS[[#This Row],[FMP ID]],FMP_Ranking[#All],97,FALSE)</f>
        <v>#REF!</v>
      </c>
    </row>
    <row r="6" spans="1:3" ht="12" customHeight="1" x14ac:dyDescent="0.25">
      <c r="A6" s="190" t="str">
        <f>FMP_Ranking!A10</f>
        <v>103000023</v>
      </c>
      <c r="B6" s="191" t="e">
        <f>VLOOKUP(FMP_Ranking_GIS[[#This Row],[FMP ID]],FMP_Ranking[#All],96,FALSE)</f>
        <v>#REF!</v>
      </c>
      <c r="C6" s="193" t="e">
        <f>VLOOKUP(FMP_Ranking_GIS[[#This Row],[FMP ID]],FMP_Ranking[#All],97,FALSE)</f>
        <v>#REF!</v>
      </c>
    </row>
    <row r="7" spans="1:3" ht="12" customHeight="1" x14ac:dyDescent="0.25">
      <c r="A7" s="190" t="str">
        <f>FMP_Ranking!A26</f>
        <v>013000018</v>
      </c>
      <c r="B7" s="191" t="e">
        <f>VLOOKUP(FMP_Ranking_GIS[[#This Row],[FMP ID]],FMP_Ranking[#All],96,FALSE)</f>
        <v>#REF!</v>
      </c>
      <c r="C7" s="193" t="e">
        <f>VLOOKUP(FMP_Ranking_GIS[[#This Row],[FMP ID]],FMP_Ranking[#All],97,FALSE)</f>
        <v>#REF!</v>
      </c>
    </row>
    <row r="8" spans="1:3" ht="12" customHeight="1" x14ac:dyDescent="0.25">
      <c r="A8" s="194" t="str">
        <f>FMP_Ranking!A39</f>
        <v>103000007</v>
      </c>
      <c r="B8" s="191" t="e">
        <f>VLOOKUP(FMP_Ranking_GIS[[#This Row],[FMP ID]],FMP_Ranking[#All],96,FALSE)</f>
        <v>#REF!</v>
      </c>
      <c r="C8" s="192" t="e">
        <f>VLOOKUP(FMP_Ranking_GIS[[#This Row],[FMP ID]],FMP_Ranking[#All],97,FALSE)</f>
        <v>#REF!</v>
      </c>
    </row>
    <row r="9" spans="1:3" ht="12" customHeight="1" x14ac:dyDescent="0.25">
      <c r="A9" s="190" t="str">
        <f>FMP_Ranking!A36</f>
        <v>063000060</v>
      </c>
      <c r="B9" s="191" t="e">
        <f>VLOOKUP(FMP_Ranking_GIS[[#This Row],[FMP ID]],FMP_Ranking[#All],96,FALSE)</f>
        <v>#REF!</v>
      </c>
      <c r="C9" s="193" t="e">
        <f>VLOOKUP(FMP_Ranking_GIS[[#This Row],[FMP ID]],FMP_Ranking[#All],97,FALSE)</f>
        <v>#REF!</v>
      </c>
    </row>
    <row r="10" spans="1:3" ht="12" customHeight="1" x14ac:dyDescent="0.25">
      <c r="A10" s="190" t="str">
        <f>FMP_Ranking!A14</f>
        <v>033000008</v>
      </c>
      <c r="B10" s="191" t="e">
        <f>VLOOKUP(FMP_Ranking_GIS[[#This Row],[FMP ID]],FMP_Ranking[#All],96,FALSE)</f>
        <v>#REF!</v>
      </c>
      <c r="C10" s="193" t="e">
        <f>VLOOKUP(FMP_Ranking_GIS[[#This Row],[FMP ID]],FMP_Ranking[#All],97,FALSE)</f>
        <v>#REF!</v>
      </c>
    </row>
    <row r="11" spans="1:3" ht="12" customHeight="1" x14ac:dyDescent="0.25">
      <c r="A11" s="190" t="str">
        <f>FMP_Ranking!A204</f>
        <v>083000841</v>
      </c>
      <c r="B11" s="191" t="e">
        <f>VLOOKUP(FMP_Ranking_GIS[[#This Row],[FMP ID]],FMP_Ranking[#All],96,FALSE)</f>
        <v>#REF!</v>
      </c>
      <c r="C11" s="193" t="e">
        <f>VLOOKUP(FMP_Ranking_GIS[[#This Row],[FMP ID]],FMP_Ranking[#All],97,FALSE)</f>
        <v>#REF!</v>
      </c>
    </row>
    <row r="12" spans="1:3" ht="12" customHeight="1" x14ac:dyDescent="0.25">
      <c r="A12" s="190" t="str">
        <f>FMP_Ranking!A164</f>
        <v>063000124</v>
      </c>
      <c r="B12" s="191" t="e">
        <f>VLOOKUP(FMP_Ranking_GIS[[#This Row],[FMP ID]],FMP_Ranking[#All],96,FALSE)</f>
        <v>#REF!</v>
      </c>
      <c r="C12" s="193" t="e">
        <f>VLOOKUP(FMP_Ranking_GIS[[#This Row],[FMP ID]],FMP_Ranking[#All],97,FALSE)</f>
        <v>#REF!</v>
      </c>
    </row>
    <row r="13" spans="1:3" ht="12" customHeight="1" x14ac:dyDescent="0.25">
      <c r="A13" s="194" t="str">
        <f>FMP_Ranking!A23</f>
        <v>013000001</v>
      </c>
      <c r="B13" s="191" t="e">
        <f>VLOOKUP(FMP_Ranking_GIS[[#This Row],[FMP ID]],FMP_Ranking[#All],96,FALSE)</f>
        <v>#REF!</v>
      </c>
      <c r="C13" s="192" t="e">
        <f>VLOOKUP(FMP_Ranking_GIS[[#This Row],[FMP ID]],FMP_Ranking[#All],97,FALSE)</f>
        <v>#REF!</v>
      </c>
    </row>
    <row r="14" spans="1:3" ht="12" customHeight="1" x14ac:dyDescent="0.25">
      <c r="A14" s="194" t="str">
        <f>FMP_Ranking!A71</f>
        <v>063000062</v>
      </c>
      <c r="B14" s="191" t="e">
        <f>VLOOKUP(FMP_Ranking_GIS[[#This Row],[FMP ID]],FMP_Ranking[#All],96,FALSE)</f>
        <v>#REF!</v>
      </c>
      <c r="C14" s="192" t="e">
        <f>VLOOKUP(FMP_Ranking_GIS[[#This Row],[FMP ID]],FMP_Ranking[#All],97,FALSE)</f>
        <v>#REF!</v>
      </c>
    </row>
    <row r="15" spans="1:3" ht="12" customHeight="1" x14ac:dyDescent="0.25">
      <c r="A15" s="190" t="str">
        <f>FMP_Ranking!A8</f>
        <v>013000017</v>
      </c>
      <c r="B15" s="191" t="e">
        <f>VLOOKUP(FMP_Ranking_GIS[[#This Row],[FMP ID]],FMP_Ranking[#All],96,FALSE)</f>
        <v>#REF!</v>
      </c>
      <c r="C15" s="193" t="e">
        <f>VLOOKUP(FMP_Ranking_GIS[[#This Row],[FMP ID]],FMP_Ranking[#All],97,FALSE)</f>
        <v>#REF!</v>
      </c>
    </row>
    <row r="16" spans="1:3" ht="12" customHeight="1" x14ac:dyDescent="0.25">
      <c r="A16" s="194" t="str">
        <f>FMP_Ranking!A43</f>
        <v>013000002</v>
      </c>
      <c r="B16" s="191" t="e">
        <f>VLOOKUP(FMP_Ranking_GIS[[#This Row],[FMP ID]],FMP_Ranking[#All],96,FALSE)</f>
        <v>#REF!</v>
      </c>
      <c r="C16" s="192" t="e">
        <f>VLOOKUP(FMP_Ranking_GIS[[#This Row],[FMP ID]],FMP_Ranking[#All],97,FALSE)</f>
        <v>#REF!</v>
      </c>
    </row>
    <row r="17" spans="1:3" ht="12" customHeight="1" x14ac:dyDescent="0.25">
      <c r="A17" s="194" t="str">
        <f>FMP_Ranking!A37</f>
        <v>013000016</v>
      </c>
      <c r="B17" s="191" t="e">
        <f>VLOOKUP(FMP_Ranking_GIS[[#This Row],[FMP ID]],FMP_Ranking[#All],96,FALSE)</f>
        <v>#REF!</v>
      </c>
      <c r="C17" s="192" t="e">
        <f>VLOOKUP(FMP_Ranking_GIS[[#This Row],[FMP ID]],FMP_Ranking[#All],97,FALSE)</f>
        <v>#REF!</v>
      </c>
    </row>
    <row r="18" spans="1:3" ht="12" customHeight="1" x14ac:dyDescent="0.25">
      <c r="A18" s="194" t="str">
        <f>FMP_Ranking!A127</f>
        <v>063000417</v>
      </c>
      <c r="B18" s="191" t="e">
        <f>VLOOKUP(FMP_Ranking_GIS[[#This Row],[FMP ID]],FMP_Ranking[#All],96,FALSE)</f>
        <v>#REF!</v>
      </c>
      <c r="C18" s="192" t="e">
        <f>VLOOKUP(FMP_Ranking_GIS[[#This Row],[FMP ID]],FMP_Ranking[#All],97,FALSE)</f>
        <v>#REF!</v>
      </c>
    </row>
    <row r="19" spans="1:3" ht="12" customHeight="1" x14ac:dyDescent="0.25">
      <c r="A19" s="194" t="str">
        <f>FMP_Ranking!A9</f>
        <v>103000032</v>
      </c>
      <c r="B19" s="191" t="e">
        <f>VLOOKUP(FMP_Ranking_GIS[[#This Row],[FMP ID]],FMP_Ranking[#All],96,FALSE)</f>
        <v>#REF!</v>
      </c>
      <c r="C19" s="192" t="e">
        <f>VLOOKUP(FMP_Ranking_GIS[[#This Row],[FMP ID]],FMP_Ranking[#All],97,FALSE)</f>
        <v>#REF!</v>
      </c>
    </row>
    <row r="20" spans="1:3" ht="12" customHeight="1" x14ac:dyDescent="0.25">
      <c r="A20" s="190" t="str">
        <f>FMP_Ranking!A120</f>
        <v>063000144</v>
      </c>
      <c r="B20" s="191" t="e">
        <f>VLOOKUP(FMP_Ranking_GIS[[#This Row],[FMP ID]],FMP_Ranking[#All],96,FALSE)</f>
        <v>#REF!</v>
      </c>
      <c r="C20" s="193" t="e">
        <f>VLOOKUP(FMP_Ranking_GIS[[#This Row],[FMP ID]],FMP_Ranking[#All],97,FALSE)</f>
        <v>#REF!</v>
      </c>
    </row>
    <row r="21" spans="1:3" ht="12" customHeight="1" x14ac:dyDescent="0.25">
      <c r="A21" s="194" t="str">
        <f>FMP_Ranking!A13</f>
        <v>123000020</v>
      </c>
      <c r="B21" s="191" t="e">
        <f>VLOOKUP(FMP_Ranking_GIS[[#This Row],[FMP ID]],FMP_Ranking[#All],96,FALSE)</f>
        <v>#REF!</v>
      </c>
      <c r="C21" s="192" t="e">
        <f>VLOOKUP(FMP_Ranking_GIS[[#This Row],[FMP ID]],FMP_Ranking[#All],97,FALSE)</f>
        <v>#REF!</v>
      </c>
    </row>
    <row r="22" spans="1:3" ht="12" customHeight="1" x14ac:dyDescent="0.25">
      <c r="A22" s="194" t="str">
        <f>FMP_Ranking!A15</f>
        <v>143000021</v>
      </c>
      <c r="B22" s="191" t="e">
        <f>VLOOKUP(FMP_Ranking_GIS[[#This Row],[FMP ID]],FMP_Ranking[#All],96,FALSE)</f>
        <v>#REF!</v>
      </c>
      <c r="C22" s="192" t="e">
        <f>VLOOKUP(FMP_Ranking_GIS[[#This Row],[FMP ID]],FMP_Ranking[#All],97,FALSE)</f>
        <v>#REF!</v>
      </c>
    </row>
    <row r="23" spans="1:3" ht="12" customHeight="1" x14ac:dyDescent="0.25">
      <c r="A23" s="190" t="str">
        <f>FMP_Ranking!A12</f>
        <v>123000017</v>
      </c>
      <c r="B23" s="191" t="e">
        <f>VLOOKUP(FMP_Ranking_GIS[[#This Row],[FMP ID]],FMP_Ranking[#All],96,FALSE)</f>
        <v>#REF!</v>
      </c>
      <c r="C23" s="193" t="e">
        <f>VLOOKUP(FMP_Ranking_GIS[[#This Row],[FMP ID]],FMP_Ranking[#All],97,FALSE)</f>
        <v>#REF!</v>
      </c>
    </row>
    <row r="24" spans="1:3" ht="12" customHeight="1" x14ac:dyDescent="0.25">
      <c r="A24" s="194" t="str">
        <f>FMP_Ranking!A29</f>
        <v>103000006</v>
      </c>
      <c r="B24" s="191" t="e">
        <f>VLOOKUP(FMP_Ranking_GIS[[#This Row],[FMP ID]],FMP_Ranking[#All],96,FALSE)</f>
        <v>#REF!</v>
      </c>
      <c r="C24" s="192" t="e">
        <f>VLOOKUP(FMP_Ranking_GIS[[#This Row],[FMP ID]],FMP_Ranking[#All],97,FALSE)</f>
        <v>#REF!</v>
      </c>
    </row>
    <row r="25" spans="1:3" ht="12" customHeight="1" x14ac:dyDescent="0.25">
      <c r="A25" s="194" t="str">
        <f>FMP_Ranking!A55</f>
        <v>063000064</v>
      </c>
      <c r="B25" s="191" t="e">
        <f>VLOOKUP(FMP_Ranking_GIS[[#This Row],[FMP ID]],FMP_Ranking[#All],96,FALSE)</f>
        <v>#REF!</v>
      </c>
      <c r="C25" s="192" t="e">
        <f>VLOOKUP(FMP_Ranking_GIS[[#This Row],[FMP ID]],FMP_Ranking[#All],97,FALSE)</f>
        <v>#REF!</v>
      </c>
    </row>
    <row r="26" spans="1:3" ht="12" customHeight="1" x14ac:dyDescent="0.25">
      <c r="A26" s="194" t="str">
        <f>FMP_Ranking!A45</f>
        <v>033000007</v>
      </c>
      <c r="B26" s="191" t="e">
        <f>VLOOKUP(FMP_Ranking_GIS[[#This Row],[FMP ID]],FMP_Ranking[#All],96,FALSE)</f>
        <v>#REF!</v>
      </c>
      <c r="C26" s="192" t="e">
        <f>VLOOKUP(FMP_Ranking_GIS[[#This Row],[FMP ID]],FMP_Ranking[#All],97,FALSE)</f>
        <v>#REF!</v>
      </c>
    </row>
    <row r="27" spans="1:3" ht="12" customHeight="1" x14ac:dyDescent="0.25">
      <c r="A27" s="194" t="str">
        <f>FMP_Ranking!A205</f>
        <v>083000855</v>
      </c>
      <c r="B27" s="191" t="e">
        <f>VLOOKUP(FMP_Ranking_GIS[[#This Row],[FMP ID]],FMP_Ranking[#All],96,FALSE)</f>
        <v>#REF!</v>
      </c>
      <c r="C27" s="192" t="e">
        <f>VLOOKUP(FMP_Ranking_GIS[[#This Row],[FMP ID]],FMP_Ranking[#All],97,FALSE)</f>
        <v>#REF!</v>
      </c>
    </row>
    <row r="28" spans="1:3" ht="12" customHeight="1" x14ac:dyDescent="0.25">
      <c r="A28" s="194" t="str">
        <f>FMP_Ranking!A17</f>
        <v>063000167</v>
      </c>
      <c r="B28" s="191" t="e">
        <f>VLOOKUP(FMP_Ranking_GIS[[#This Row],[FMP ID]],FMP_Ranking[#All],96,FALSE)</f>
        <v>#REF!</v>
      </c>
      <c r="C28" s="192" t="e">
        <f>VLOOKUP(FMP_Ranking_GIS[[#This Row],[FMP ID]],FMP_Ranking[#All],97,FALSE)</f>
        <v>#REF!</v>
      </c>
    </row>
    <row r="29" spans="1:3" ht="12" customHeight="1" x14ac:dyDescent="0.25">
      <c r="A29" s="194" t="str">
        <f>FMP_Ranking!A147</f>
        <v>093000010</v>
      </c>
      <c r="B29" s="191" t="e">
        <f>VLOOKUP(FMP_Ranking_GIS[[#This Row],[FMP ID]],FMP_Ranking[#All],96,FALSE)</f>
        <v>#REF!</v>
      </c>
      <c r="C29" s="192" t="e">
        <f>VLOOKUP(FMP_Ranking_GIS[[#This Row],[FMP ID]],FMP_Ranking[#All],97,FALSE)</f>
        <v>#REF!</v>
      </c>
    </row>
    <row r="30" spans="1:3" ht="12" customHeight="1" x14ac:dyDescent="0.25">
      <c r="A30" s="194" t="str">
        <f>FMP_Ranking!A47</f>
        <v>013000012</v>
      </c>
      <c r="B30" s="191" t="e">
        <f>VLOOKUP(FMP_Ranking_GIS[[#This Row],[FMP ID]],FMP_Ranking[#All],96,FALSE)</f>
        <v>#REF!</v>
      </c>
      <c r="C30" s="192" t="e">
        <f>VLOOKUP(FMP_Ranking_GIS[[#This Row],[FMP ID]],FMP_Ranking[#All],97,FALSE)</f>
        <v>#REF!</v>
      </c>
    </row>
    <row r="31" spans="1:3" ht="12" customHeight="1" x14ac:dyDescent="0.25">
      <c r="A31" s="190" t="str">
        <f>FMP_Ranking!A38</f>
        <v>063000058</v>
      </c>
      <c r="B31" s="191" t="e">
        <f>VLOOKUP(FMP_Ranking_GIS[[#This Row],[FMP ID]],FMP_Ranking[#All],96,FALSE)</f>
        <v>#REF!</v>
      </c>
      <c r="C31" s="193" t="e">
        <f>VLOOKUP(FMP_Ranking_GIS[[#This Row],[FMP ID]],FMP_Ranking[#All],97,FALSE)</f>
        <v>#REF!</v>
      </c>
    </row>
    <row r="32" spans="1:3" ht="12" customHeight="1" x14ac:dyDescent="0.25">
      <c r="A32" s="190" t="str">
        <f>FMP_Ranking!A20</f>
        <v>123000018</v>
      </c>
      <c r="B32" s="191" t="e">
        <f>VLOOKUP(FMP_Ranking_GIS[[#This Row],[FMP ID]],FMP_Ranking[#All],96,FALSE)</f>
        <v>#REF!</v>
      </c>
      <c r="C32" s="193" t="e">
        <f>VLOOKUP(FMP_Ranking_GIS[[#This Row],[FMP ID]],FMP_Ranking[#All],97,FALSE)</f>
        <v>#REF!</v>
      </c>
    </row>
    <row r="33" spans="1:3" ht="12" customHeight="1" x14ac:dyDescent="0.25">
      <c r="A33" s="194" t="str">
        <f>FMP_Ranking!A49</f>
        <v>103000031</v>
      </c>
      <c r="B33" s="191" t="e">
        <f>VLOOKUP(FMP_Ranking_GIS[[#This Row],[FMP ID]],FMP_Ranking[#All],96,FALSE)</f>
        <v>#REF!</v>
      </c>
      <c r="C33" s="192" t="e">
        <f>VLOOKUP(FMP_Ranking_GIS[[#This Row],[FMP ID]],FMP_Ranking[#All],97,FALSE)</f>
        <v>#REF!</v>
      </c>
    </row>
    <row r="34" spans="1:3" ht="12" customHeight="1" x14ac:dyDescent="0.25">
      <c r="A34" s="194" t="str">
        <f>FMP_Ranking!A181</f>
        <v>073000011</v>
      </c>
      <c r="B34" s="191" t="e">
        <f>VLOOKUP(FMP_Ranking_GIS[[#This Row],[FMP ID]],FMP_Ranking[#All],96,FALSE)</f>
        <v>#REF!</v>
      </c>
      <c r="C34" s="192" t="e">
        <f>VLOOKUP(FMP_Ranking_GIS[[#This Row],[FMP ID]],FMP_Ranking[#All],97,FALSE)</f>
        <v>#REF!</v>
      </c>
    </row>
    <row r="35" spans="1:3" ht="12" customHeight="1" x14ac:dyDescent="0.25">
      <c r="A35" s="194" t="str">
        <f>FMP_Ranking!A19</f>
        <v>123000026</v>
      </c>
      <c r="B35" s="191" t="e">
        <f>VLOOKUP(FMP_Ranking_GIS[[#This Row],[FMP ID]],FMP_Ranking[#All],96,FALSE)</f>
        <v>#REF!</v>
      </c>
      <c r="C35" s="192" t="e">
        <f>VLOOKUP(FMP_Ranking_GIS[[#This Row],[FMP ID]],FMP_Ranking[#All],97,FALSE)</f>
        <v>#REF!</v>
      </c>
    </row>
    <row r="36" spans="1:3" ht="12" customHeight="1" x14ac:dyDescent="0.25">
      <c r="A36" s="194" t="str">
        <f>FMP_Ranking!A163</f>
        <v>103000048</v>
      </c>
      <c r="B36" s="191" t="e">
        <f>VLOOKUP(FMP_Ranking_GIS[[#This Row],[FMP ID]],FMP_Ranking[#All],96,FALSE)</f>
        <v>#REF!</v>
      </c>
      <c r="C36" s="192" t="e">
        <f>VLOOKUP(FMP_Ranking_GIS[[#This Row],[FMP ID]],FMP_Ranking[#All],97,FALSE)</f>
        <v>#REF!</v>
      </c>
    </row>
    <row r="37" spans="1:3" ht="12" customHeight="1" x14ac:dyDescent="0.25">
      <c r="A37" s="194" t="str">
        <f>FMP_Ranking!A75</f>
        <v>063000026</v>
      </c>
      <c r="B37" s="191" t="e">
        <f>VLOOKUP(FMP_Ranking_GIS[[#This Row],[FMP ID]],FMP_Ranking[#All],96,FALSE)</f>
        <v>#REF!</v>
      </c>
      <c r="C37" s="192" t="e">
        <f>VLOOKUP(FMP_Ranking_GIS[[#This Row],[FMP ID]],FMP_Ranking[#All],97,FALSE)</f>
        <v>#REF!</v>
      </c>
    </row>
    <row r="38" spans="1:3" ht="12" customHeight="1" x14ac:dyDescent="0.25">
      <c r="A38" s="194" t="str">
        <f>FMP_Ranking!A101</f>
        <v>083000817</v>
      </c>
      <c r="B38" s="191" t="e">
        <f>VLOOKUP(FMP_Ranking_GIS[[#This Row],[FMP ID]],FMP_Ranking[#All],96,FALSE)</f>
        <v>#REF!</v>
      </c>
      <c r="C38" s="192" t="e">
        <f>VLOOKUP(FMP_Ranking_GIS[[#This Row],[FMP ID]],FMP_Ranking[#All],97,FALSE)</f>
        <v>#REF!</v>
      </c>
    </row>
    <row r="39" spans="1:3" ht="12" customHeight="1" x14ac:dyDescent="0.25">
      <c r="A39" s="190" t="str">
        <f>FMP_Ranking!A114</f>
        <v>113000006</v>
      </c>
      <c r="B39" s="191" t="e">
        <f>VLOOKUP(FMP_Ranking_GIS[[#This Row],[FMP ID]],FMP_Ranking[#All],96,FALSE)</f>
        <v>#REF!</v>
      </c>
      <c r="C39" s="193" t="e">
        <f>VLOOKUP(FMP_Ranking_GIS[[#This Row],[FMP ID]],FMP_Ranking[#All],97,FALSE)</f>
        <v>#REF!</v>
      </c>
    </row>
    <row r="40" spans="1:3" ht="12" customHeight="1" x14ac:dyDescent="0.25">
      <c r="A40" s="190" t="str">
        <f>FMP_Ranking!A128</f>
        <v>063000418</v>
      </c>
      <c r="B40" s="191" t="e">
        <f>VLOOKUP(FMP_Ranking_GIS[[#This Row],[FMP ID]],FMP_Ranking[#All],96,FALSE)</f>
        <v>#REF!</v>
      </c>
      <c r="C40" s="193" t="e">
        <f>VLOOKUP(FMP_Ranking_GIS[[#This Row],[FMP ID]],FMP_Ranking[#All],97,FALSE)</f>
        <v>#REF!</v>
      </c>
    </row>
    <row r="41" spans="1:3" ht="12" customHeight="1" x14ac:dyDescent="0.25">
      <c r="A41" s="194" t="str">
        <f>FMP_Ranking!A119</f>
        <v>113000007</v>
      </c>
      <c r="B41" s="191" t="e">
        <f>VLOOKUP(FMP_Ranking_GIS[[#This Row],[FMP ID]],FMP_Ranking[#All],96,FALSE)</f>
        <v>#REF!</v>
      </c>
      <c r="C41" s="192" t="e">
        <f>VLOOKUP(FMP_Ranking_GIS[[#This Row],[FMP ID]],FMP_Ranking[#All],97,FALSE)</f>
        <v>#REF!</v>
      </c>
    </row>
    <row r="42" spans="1:3" ht="12" customHeight="1" x14ac:dyDescent="0.25">
      <c r="A42" s="190" t="str">
        <f>FMP_Ranking!A100</f>
        <v>113000010</v>
      </c>
      <c r="B42" s="191" t="e">
        <f>VLOOKUP(FMP_Ranking_GIS[[#This Row],[FMP ID]],FMP_Ranking[#All],96,FALSE)</f>
        <v>#REF!</v>
      </c>
      <c r="C42" s="193" t="e">
        <f>VLOOKUP(FMP_Ranking_GIS[[#This Row],[FMP ID]],FMP_Ranking[#All],97,FALSE)</f>
        <v>#REF!</v>
      </c>
    </row>
    <row r="43" spans="1:3" ht="12" customHeight="1" x14ac:dyDescent="0.25">
      <c r="A43" s="190" t="str">
        <f>FMP_Ranking!A102</f>
        <v>123000024</v>
      </c>
      <c r="B43" s="191" t="e">
        <f>VLOOKUP(FMP_Ranking_GIS[[#This Row],[FMP ID]],FMP_Ranking[#All],96,FALSE)</f>
        <v>#REF!</v>
      </c>
      <c r="C43" s="193" t="e">
        <f>VLOOKUP(FMP_Ranking_GIS[[#This Row],[FMP ID]],FMP_Ranking[#All],97,FALSE)</f>
        <v>#REF!</v>
      </c>
    </row>
    <row r="44" spans="1:3" ht="12" customHeight="1" x14ac:dyDescent="0.25">
      <c r="A44" s="194" t="str">
        <f>FMP_Ranking!A143</f>
        <v>123000007</v>
      </c>
      <c r="B44" s="191" t="e">
        <f>VLOOKUP(FMP_Ranking_GIS[[#This Row],[FMP ID]],FMP_Ranking[#All],96,FALSE)</f>
        <v>#REF!</v>
      </c>
      <c r="C44" s="192" t="e">
        <f>VLOOKUP(FMP_Ranking_GIS[[#This Row],[FMP ID]],FMP_Ranking[#All],97,FALSE)</f>
        <v>#REF!</v>
      </c>
    </row>
    <row r="45" spans="1:3" ht="12" customHeight="1" x14ac:dyDescent="0.25">
      <c r="A45" s="190" t="str">
        <f>FMP_Ranking!A130</f>
        <v>053000005</v>
      </c>
      <c r="B45" s="191" t="e">
        <f>VLOOKUP(FMP_Ranking_GIS[[#This Row],[FMP ID]],FMP_Ranking[#All],96,FALSE)</f>
        <v>#REF!</v>
      </c>
      <c r="C45" s="193" t="e">
        <f>VLOOKUP(FMP_Ranking_GIS[[#This Row],[FMP ID]],FMP_Ranking[#All],97,FALSE)</f>
        <v>#REF!</v>
      </c>
    </row>
    <row r="46" spans="1:3" ht="12" customHeight="1" x14ac:dyDescent="0.25">
      <c r="A46" s="194" t="str">
        <f>FMP_Ranking!A95</f>
        <v>143000100</v>
      </c>
      <c r="B46" s="191" t="e">
        <f>VLOOKUP(FMP_Ranking_GIS[[#This Row],[FMP ID]],FMP_Ranking[#All],96,FALSE)</f>
        <v>#REF!</v>
      </c>
      <c r="C46" s="192" t="e">
        <f>VLOOKUP(FMP_Ranking_GIS[[#This Row],[FMP ID]],FMP_Ranking[#All],97,FALSE)</f>
        <v>#REF!</v>
      </c>
    </row>
    <row r="47" spans="1:3" ht="12" customHeight="1" x14ac:dyDescent="0.25">
      <c r="A47" s="194" t="str">
        <f>FMP_Ranking!A99</f>
        <v>143000007</v>
      </c>
      <c r="B47" s="191" t="e">
        <f>VLOOKUP(FMP_Ranking_GIS[[#This Row],[FMP ID]],FMP_Ranking[#All],96,FALSE)</f>
        <v>#REF!</v>
      </c>
      <c r="C47" s="192" t="e">
        <f>VLOOKUP(FMP_Ranking_GIS[[#This Row],[FMP ID]],FMP_Ranking[#All],97,FALSE)</f>
        <v>#REF!</v>
      </c>
    </row>
    <row r="48" spans="1:3" ht="12" customHeight="1" x14ac:dyDescent="0.25">
      <c r="A48" s="194" t="str">
        <f>FMP_Ranking!A25</f>
        <v>013000013</v>
      </c>
      <c r="B48" s="191" t="e">
        <f>VLOOKUP(FMP_Ranking_GIS[[#This Row],[FMP ID]],FMP_Ranking[#All],96,FALSE)</f>
        <v>#REF!</v>
      </c>
      <c r="C48" s="192" t="e">
        <f>VLOOKUP(FMP_Ranking_GIS[[#This Row],[FMP ID]],FMP_Ranking[#All],97,FALSE)</f>
        <v>#REF!</v>
      </c>
    </row>
    <row r="49" spans="1:3" ht="12" customHeight="1" x14ac:dyDescent="0.25">
      <c r="A49" s="194" t="str">
        <f>FMP_Ranking!A103</f>
        <v>083000828</v>
      </c>
      <c r="B49" s="191" t="e">
        <f>VLOOKUP(FMP_Ranking_GIS[[#This Row],[FMP ID]],FMP_Ranking[#All],96,FALSE)</f>
        <v>#REF!</v>
      </c>
      <c r="C49" s="192" t="e">
        <f>VLOOKUP(FMP_Ranking_GIS[[#This Row],[FMP ID]],FMP_Ranking[#All],97,FALSE)</f>
        <v>#REF!</v>
      </c>
    </row>
    <row r="50" spans="1:3" ht="12" customHeight="1" x14ac:dyDescent="0.25">
      <c r="A50" s="194" t="str">
        <f>FMP_Ranking!A41</f>
        <v>143000097</v>
      </c>
      <c r="B50" s="191" t="e">
        <f>VLOOKUP(FMP_Ranking_GIS[[#This Row],[FMP ID]],FMP_Ranking[#All],96,FALSE)</f>
        <v>#REF!</v>
      </c>
      <c r="C50" s="192" t="e">
        <f>VLOOKUP(FMP_Ranking_GIS[[#This Row],[FMP ID]],FMP_Ranking[#All],97,FALSE)</f>
        <v>#REF!</v>
      </c>
    </row>
    <row r="51" spans="1:3" ht="12" customHeight="1" x14ac:dyDescent="0.25">
      <c r="A51" s="190" t="str">
        <f>FMP_Ranking!A30</f>
        <v>113000067</v>
      </c>
      <c r="B51" s="191" t="e">
        <f>VLOOKUP(FMP_Ranking_GIS[[#This Row],[FMP ID]],FMP_Ranking[#All],96,FALSE)</f>
        <v>#REF!</v>
      </c>
      <c r="C51" s="193" t="e">
        <f>VLOOKUP(FMP_Ranking_GIS[[#This Row],[FMP ID]],FMP_Ranking[#All],97,FALSE)</f>
        <v>#REF!</v>
      </c>
    </row>
    <row r="52" spans="1:3" ht="12" customHeight="1" x14ac:dyDescent="0.25">
      <c r="A52" s="190" t="str">
        <f>FMP_Ranking!A126</f>
        <v>113000062</v>
      </c>
      <c r="B52" s="191" t="e">
        <f>VLOOKUP(FMP_Ranking_GIS[[#This Row],[FMP ID]],FMP_Ranking[#All],96,FALSE)</f>
        <v>#REF!</v>
      </c>
      <c r="C52" s="193" t="e">
        <f>VLOOKUP(FMP_Ranking_GIS[[#This Row],[FMP ID]],FMP_Ranking[#All],97,FALSE)</f>
        <v>#REF!</v>
      </c>
    </row>
    <row r="53" spans="1:3" ht="12" customHeight="1" x14ac:dyDescent="0.25">
      <c r="A53" s="194" t="str">
        <f>FMP_Ranking!A121</f>
        <v>083000843</v>
      </c>
      <c r="B53" s="191" t="e">
        <f>VLOOKUP(FMP_Ranking_GIS[[#This Row],[FMP ID]],FMP_Ranking[#All],96,FALSE)</f>
        <v>#REF!</v>
      </c>
      <c r="C53" s="192" t="e">
        <f>VLOOKUP(FMP_Ranking_GIS[[#This Row],[FMP ID]],FMP_Ranking[#All],97,FALSE)</f>
        <v>#REF!</v>
      </c>
    </row>
    <row r="54" spans="1:3" ht="12" customHeight="1" x14ac:dyDescent="0.25">
      <c r="A54" s="190" t="str">
        <f>FMP_Ranking!A56</f>
        <v>123000027</v>
      </c>
      <c r="B54" s="191" t="e">
        <f>VLOOKUP(FMP_Ranking_GIS[[#This Row],[FMP ID]],FMP_Ranking[#All],96,FALSE)</f>
        <v>#REF!</v>
      </c>
      <c r="C54" s="193" t="e">
        <f>VLOOKUP(FMP_Ranking_GIS[[#This Row],[FMP ID]],FMP_Ranking[#All],97,FALSE)</f>
        <v>#REF!</v>
      </c>
    </row>
    <row r="55" spans="1:3" ht="12" customHeight="1" x14ac:dyDescent="0.25">
      <c r="A55" s="190" t="str">
        <f>FMP_Ranking!A50</f>
        <v>123000021</v>
      </c>
      <c r="B55" s="191" t="e">
        <f>VLOOKUP(FMP_Ranking_GIS[[#This Row],[FMP ID]],FMP_Ranking[#All],96,FALSE)</f>
        <v>#REF!</v>
      </c>
      <c r="C55" s="193" t="e">
        <f>VLOOKUP(FMP_Ranking_GIS[[#This Row],[FMP ID]],FMP_Ranking[#All],97,FALSE)</f>
        <v>#REF!</v>
      </c>
    </row>
    <row r="56" spans="1:3" ht="12" customHeight="1" x14ac:dyDescent="0.25">
      <c r="A56" s="194" t="str">
        <f>FMP_Ranking!A105</f>
        <v>143000113</v>
      </c>
      <c r="B56" s="191" t="e">
        <f>VLOOKUP(FMP_Ranking_GIS[[#This Row],[FMP ID]],FMP_Ranking[#All],96,FALSE)</f>
        <v>#REF!</v>
      </c>
      <c r="C56" s="192" t="e">
        <f>VLOOKUP(FMP_Ranking_GIS[[#This Row],[FMP ID]],FMP_Ranking[#All],97,FALSE)</f>
        <v>#REF!</v>
      </c>
    </row>
    <row r="57" spans="1:3" ht="12" customHeight="1" x14ac:dyDescent="0.25">
      <c r="A57" s="190" t="str">
        <f>FMP_Ranking!A66</f>
        <v>123000016</v>
      </c>
      <c r="B57" s="191" t="e">
        <f>VLOOKUP(FMP_Ranking_GIS[[#This Row],[FMP ID]],FMP_Ranking[#All],96,FALSE)</f>
        <v>#REF!</v>
      </c>
      <c r="C57" s="193" t="e">
        <f>VLOOKUP(FMP_Ranking_GIS[[#This Row],[FMP ID]],FMP_Ranking[#All],97,FALSE)</f>
        <v>#REF!</v>
      </c>
    </row>
    <row r="58" spans="1:3" ht="12" customHeight="1" x14ac:dyDescent="0.25">
      <c r="A58" s="194" t="str">
        <f>FMP_Ranking!A107</f>
        <v>123000002</v>
      </c>
      <c r="B58" s="191" t="e">
        <f>VLOOKUP(FMP_Ranking_GIS[[#This Row],[FMP ID]],FMP_Ranking[#All],96,FALSE)</f>
        <v>#REF!</v>
      </c>
      <c r="C58" s="192" t="e">
        <f>VLOOKUP(FMP_Ranking_GIS[[#This Row],[FMP ID]],FMP_Ranking[#All],97,FALSE)</f>
        <v>#REF!</v>
      </c>
    </row>
    <row r="59" spans="1:3" ht="12" customHeight="1" x14ac:dyDescent="0.25">
      <c r="A59" s="190" t="str">
        <f>FMP_Ranking!A96</f>
        <v>103000003</v>
      </c>
      <c r="B59" s="191" t="e">
        <f>VLOOKUP(FMP_Ranking_GIS[[#This Row],[FMP ID]],FMP_Ranking[#All],96,FALSE)</f>
        <v>#REF!</v>
      </c>
      <c r="C59" s="193" t="e">
        <f>VLOOKUP(FMP_Ranking_GIS[[#This Row],[FMP ID]],FMP_Ranking[#All],97,FALSE)</f>
        <v>#REF!</v>
      </c>
    </row>
    <row r="60" spans="1:3" ht="12" customHeight="1" x14ac:dyDescent="0.25">
      <c r="A60" s="194" t="str">
        <f>FMP_Ranking!A123</f>
        <v>123000014</v>
      </c>
      <c r="B60" s="191" t="e">
        <f>VLOOKUP(FMP_Ranking_GIS[[#This Row],[FMP ID]],FMP_Ranking[#All],96,FALSE)</f>
        <v>#REF!</v>
      </c>
      <c r="C60" s="192" t="e">
        <f>VLOOKUP(FMP_Ranking_GIS[[#This Row],[FMP ID]],FMP_Ranking[#All],97,FALSE)</f>
        <v>#REF!</v>
      </c>
    </row>
    <row r="61" spans="1:3" ht="12" customHeight="1" x14ac:dyDescent="0.25">
      <c r="A61" s="190" t="str">
        <f>FMP_Ranking!A52</f>
        <v>123000023</v>
      </c>
      <c r="B61" s="191" t="e">
        <f>VLOOKUP(FMP_Ranking_GIS[[#This Row],[FMP ID]],FMP_Ranking[#All],96,FALSE)</f>
        <v>#REF!</v>
      </c>
      <c r="C61" s="193" t="e">
        <f>VLOOKUP(FMP_Ranking_GIS[[#This Row],[FMP ID]],FMP_Ranking[#All],97,FALSE)</f>
        <v>#REF!</v>
      </c>
    </row>
    <row r="62" spans="1:3" ht="12" customHeight="1" x14ac:dyDescent="0.25">
      <c r="A62" s="190" t="str">
        <f>FMP_Ranking!A144</f>
        <v>113000041</v>
      </c>
      <c r="B62" s="191" t="e">
        <f>VLOOKUP(FMP_Ranking_GIS[[#This Row],[FMP ID]],FMP_Ranking[#All],96,FALSE)</f>
        <v>#REF!</v>
      </c>
      <c r="C62" s="193" t="e">
        <f>VLOOKUP(FMP_Ranking_GIS[[#This Row],[FMP ID]],FMP_Ranking[#All],97,FALSE)</f>
        <v>#REF!</v>
      </c>
    </row>
    <row r="63" spans="1:3" ht="12" customHeight="1" x14ac:dyDescent="0.25">
      <c r="A63" s="194" t="str">
        <f>FMP_Ranking!A135</f>
        <v>063000146</v>
      </c>
      <c r="B63" s="191" t="e">
        <f>VLOOKUP(FMP_Ranking_GIS[[#This Row],[FMP ID]],FMP_Ranking[#All],96,FALSE)</f>
        <v>#REF!</v>
      </c>
      <c r="C63" s="192" t="e">
        <f>VLOOKUP(FMP_Ranking_GIS[[#This Row],[FMP ID]],FMP_Ranking[#All],97,FALSE)</f>
        <v>#REF!</v>
      </c>
    </row>
    <row r="64" spans="1:3" ht="12" customHeight="1" x14ac:dyDescent="0.25">
      <c r="A64" s="190" t="str">
        <f>FMP_Ranking!A146</f>
        <v>093000031</v>
      </c>
      <c r="B64" s="191" t="e">
        <f>VLOOKUP(FMP_Ranking_GIS[[#This Row],[FMP ID]],FMP_Ranking[#All],96,FALSE)</f>
        <v>#REF!</v>
      </c>
      <c r="C64" s="193" t="e">
        <f>VLOOKUP(FMP_Ranking_GIS[[#This Row],[FMP ID]],FMP_Ranking[#All],97,FALSE)</f>
        <v>#REF!</v>
      </c>
    </row>
    <row r="65" spans="1:3" ht="12" customHeight="1" x14ac:dyDescent="0.25">
      <c r="A65" s="190" t="str">
        <f>FMP_Ranking!A148</f>
        <v>063000153</v>
      </c>
      <c r="B65" s="191" t="e">
        <f>VLOOKUP(FMP_Ranking_GIS[[#This Row],[FMP ID]],FMP_Ranking[#All],96,FALSE)</f>
        <v>#REF!</v>
      </c>
      <c r="C65" s="193" t="e">
        <f>VLOOKUP(FMP_Ranking_GIS[[#This Row],[FMP ID]],FMP_Ranking[#All],97,FALSE)</f>
        <v>#REF!</v>
      </c>
    </row>
    <row r="66" spans="1:3" ht="12" customHeight="1" x14ac:dyDescent="0.25">
      <c r="A66" s="190" t="str">
        <f>FMP_Ranking!A154</f>
        <v>103000038</v>
      </c>
      <c r="B66" s="191" t="e">
        <f>VLOOKUP(FMP_Ranking_GIS[[#This Row],[FMP ID]],FMP_Ranking[#All],96,FALSE)</f>
        <v>#REF!</v>
      </c>
      <c r="C66" s="193" t="e">
        <f>VLOOKUP(FMP_Ranking_GIS[[#This Row],[FMP ID]],FMP_Ranking[#All],97,FALSE)</f>
        <v>#REF!</v>
      </c>
    </row>
    <row r="67" spans="1:3" ht="12" customHeight="1" x14ac:dyDescent="0.25">
      <c r="A67" s="194" t="str">
        <f>FMP_Ranking!A175</f>
        <v>063000152</v>
      </c>
      <c r="B67" s="191" t="e">
        <f>VLOOKUP(FMP_Ranking_GIS[[#This Row],[FMP ID]],FMP_Ranking[#All],96,FALSE)</f>
        <v>#REF!</v>
      </c>
      <c r="C67" s="192" t="e">
        <f>VLOOKUP(FMP_Ranking_GIS[[#This Row],[FMP ID]],FMP_Ranking[#All],97,FALSE)</f>
        <v>#REF!</v>
      </c>
    </row>
    <row r="68" spans="1:3" ht="12" customHeight="1" x14ac:dyDescent="0.25">
      <c r="A68" s="194" t="str">
        <f>FMP_Ranking!A87</f>
        <v>113000040</v>
      </c>
      <c r="B68" s="191" t="e">
        <f>VLOOKUP(FMP_Ranking_GIS[[#This Row],[FMP ID]],FMP_Ranking[#All],96,FALSE)</f>
        <v>#REF!</v>
      </c>
      <c r="C68" s="192" t="e">
        <f>VLOOKUP(FMP_Ranking_GIS[[#This Row],[FMP ID]],FMP_Ranking[#All],97,FALSE)</f>
        <v>#REF!</v>
      </c>
    </row>
    <row r="69" spans="1:3" ht="12" customHeight="1" x14ac:dyDescent="0.25">
      <c r="A69" s="190" t="str">
        <f>FMP_Ranking!A184</f>
        <v>063000139</v>
      </c>
      <c r="B69" s="191" t="e">
        <f>VLOOKUP(FMP_Ranking_GIS[[#This Row],[FMP ID]],FMP_Ranking[#All],96,FALSE)</f>
        <v>#REF!</v>
      </c>
      <c r="C69" s="193" t="e">
        <f>VLOOKUP(FMP_Ranking_GIS[[#This Row],[FMP ID]],FMP_Ranking[#All],97,FALSE)</f>
        <v>#REF!</v>
      </c>
    </row>
    <row r="70" spans="1:3" ht="12" customHeight="1" x14ac:dyDescent="0.25">
      <c r="A70" s="190" t="str">
        <f>FMP_Ranking!A74</f>
        <v>103000011</v>
      </c>
      <c r="B70" s="191" t="e">
        <f>VLOOKUP(FMP_Ranking_GIS[[#This Row],[FMP ID]],FMP_Ranking[#All],96,FALSE)</f>
        <v>#REF!</v>
      </c>
      <c r="C70" s="193" t="e">
        <f>VLOOKUP(FMP_Ranking_GIS[[#This Row],[FMP ID]],FMP_Ranking[#All],97,FALSE)</f>
        <v>#REF!</v>
      </c>
    </row>
    <row r="71" spans="1:3" ht="12" customHeight="1" x14ac:dyDescent="0.25">
      <c r="A71" s="194">
        <f>FMP_Ranking!A215</f>
        <v>0</v>
      </c>
      <c r="B71" s="191" t="e">
        <f>VLOOKUP(FMP_Ranking_GIS[[#This Row],[FMP ID]],FMP_Ranking[#All],96,FALSE)</f>
        <v>#N/A</v>
      </c>
      <c r="C71" s="192" t="e">
        <f>VLOOKUP(FMP_Ranking_GIS[[#This Row],[FMP ID]],FMP_Ranking[#All],97,FALSE)</f>
        <v>#N/A</v>
      </c>
    </row>
    <row r="72" spans="1:3" ht="12" customHeight="1" x14ac:dyDescent="0.25">
      <c r="A72" s="190" t="str">
        <f>FMP_Ranking!A98</f>
        <v>113000047</v>
      </c>
      <c r="B72" s="191" t="e">
        <f>VLOOKUP(FMP_Ranking_GIS[[#This Row],[FMP ID]],FMP_Ranking[#All],96,FALSE)</f>
        <v>#REF!</v>
      </c>
      <c r="C72" s="193" t="e">
        <f>VLOOKUP(FMP_Ranking_GIS[[#This Row],[FMP ID]],FMP_Ranking[#All],97,FALSE)</f>
        <v>#REF!</v>
      </c>
    </row>
    <row r="73" spans="1:3" ht="12" customHeight="1" x14ac:dyDescent="0.25">
      <c r="A73" s="190">
        <f>FMP_Ranking!A232</f>
        <v>0</v>
      </c>
      <c r="B73" s="191" t="e">
        <f>VLOOKUP(FMP_Ranking_GIS[[#This Row],[FMP ID]],FMP_Ranking[#All],96,FALSE)</f>
        <v>#N/A</v>
      </c>
      <c r="C73" s="193" t="e">
        <f>VLOOKUP(FMP_Ranking_GIS[[#This Row],[FMP ID]],FMP_Ranking[#All],97,FALSE)</f>
        <v>#N/A</v>
      </c>
    </row>
    <row r="74" spans="1:3" ht="12" customHeight="1" x14ac:dyDescent="0.25">
      <c r="A74" s="194" t="str">
        <f>FMP_Ranking!A125</f>
        <v>043000018</v>
      </c>
      <c r="B74" s="191" t="e">
        <f>VLOOKUP(FMP_Ranking_GIS[[#This Row],[FMP ID]],FMP_Ranking[#All],96,FALSE)</f>
        <v>#REF!</v>
      </c>
      <c r="C74" s="192" t="e">
        <f>VLOOKUP(FMP_Ranking_GIS[[#This Row],[FMP ID]],FMP_Ranking[#All],97,FALSE)</f>
        <v>#REF!</v>
      </c>
    </row>
    <row r="75" spans="1:3" ht="12" customHeight="1" x14ac:dyDescent="0.25">
      <c r="A75" s="190" t="str">
        <f>FMP_Ranking!A178</f>
        <v>063000434</v>
      </c>
      <c r="B75" s="191" t="e">
        <f>VLOOKUP(FMP_Ranking_GIS[[#This Row],[FMP ID]],FMP_Ranking[#All],96,FALSE)</f>
        <v>#REF!</v>
      </c>
      <c r="C75" s="193" t="e">
        <f>VLOOKUP(FMP_Ranking_GIS[[#This Row],[FMP ID]],FMP_Ranking[#All],97,FALSE)</f>
        <v>#REF!</v>
      </c>
    </row>
    <row r="76" spans="1:3" ht="12" customHeight="1" x14ac:dyDescent="0.25">
      <c r="A76" s="190" t="str">
        <f>FMP_Ranking!A108</f>
        <v>143000005</v>
      </c>
      <c r="B76" s="191" t="e">
        <f>VLOOKUP(FMP_Ranking_GIS[[#This Row],[FMP ID]],FMP_Ranking[#All],96,FALSE)</f>
        <v>#REF!</v>
      </c>
      <c r="C76" s="193" t="e">
        <f>VLOOKUP(FMP_Ranking_GIS[[#This Row],[FMP ID]],FMP_Ranking[#All],97,FALSE)</f>
        <v>#REF!</v>
      </c>
    </row>
    <row r="77" spans="1:3" ht="12" customHeight="1" x14ac:dyDescent="0.25">
      <c r="A77" s="190" t="str">
        <f>FMP_Ranking!A160</f>
        <v>103000046</v>
      </c>
      <c r="B77" s="191" t="e">
        <f>VLOOKUP(FMP_Ranking_GIS[[#This Row],[FMP ID]],FMP_Ranking[#All],96,FALSE)</f>
        <v>#REF!</v>
      </c>
      <c r="C77" s="193" t="e">
        <f>VLOOKUP(FMP_Ranking_GIS[[#This Row],[FMP ID]],FMP_Ranking[#All],97,FALSE)</f>
        <v>#REF!</v>
      </c>
    </row>
    <row r="78" spans="1:3" ht="12" customHeight="1" x14ac:dyDescent="0.25">
      <c r="A78" s="194">
        <f>FMP_Ranking!A223</f>
        <v>0</v>
      </c>
      <c r="B78" s="191" t="e">
        <f>VLOOKUP(FMP_Ranking_GIS[[#This Row],[FMP ID]],FMP_Ranking[#All],96,FALSE)</f>
        <v>#N/A</v>
      </c>
      <c r="C78" s="192" t="e">
        <f>VLOOKUP(FMP_Ranking_GIS[[#This Row],[FMP ID]],FMP_Ranking[#All],97,FALSE)</f>
        <v>#N/A</v>
      </c>
    </row>
    <row r="79" spans="1:3" ht="12" customHeight="1" x14ac:dyDescent="0.25">
      <c r="A79" s="190" t="str">
        <f>FMP_Ranking!A138</f>
        <v>093000022</v>
      </c>
      <c r="B79" s="191" t="e">
        <f>VLOOKUP(FMP_Ranking_GIS[[#This Row],[FMP ID]],FMP_Ranking[#All],96,FALSE)</f>
        <v>#REF!</v>
      </c>
      <c r="C79" s="193" t="e">
        <f>VLOOKUP(FMP_Ranking_GIS[[#This Row],[FMP ID]],FMP_Ranking[#All],97,FALSE)</f>
        <v>#REF!</v>
      </c>
    </row>
    <row r="80" spans="1:3" ht="12" customHeight="1" x14ac:dyDescent="0.25">
      <c r="A80" s="194" t="str">
        <f>FMP_Ranking!A53</f>
        <v>013000003</v>
      </c>
      <c r="B80" s="191" t="e">
        <f>VLOOKUP(FMP_Ranking_GIS[[#This Row],[FMP ID]],FMP_Ranking[#All],96,FALSE)</f>
        <v>#REF!</v>
      </c>
      <c r="C80" s="192" t="e">
        <f>VLOOKUP(FMP_Ranking_GIS[[#This Row],[FMP ID]],FMP_Ranking[#All],97,FALSE)</f>
        <v>#REF!</v>
      </c>
    </row>
    <row r="81" spans="1:3" ht="12" customHeight="1" x14ac:dyDescent="0.25">
      <c r="A81" s="194" t="str">
        <f>FMP_Ranking!A35</f>
        <v>013000015</v>
      </c>
      <c r="B81" s="191" t="e">
        <f>VLOOKUP(FMP_Ranking_GIS[[#This Row],[FMP ID]],FMP_Ranking[#All],96,FALSE)</f>
        <v>#REF!</v>
      </c>
      <c r="C81" s="192" t="e">
        <f>VLOOKUP(FMP_Ranking_GIS[[#This Row],[FMP ID]],FMP_Ranking[#All],97,FALSE)</f>
        <v>#REF!</v>
      </c>
    </row>
    <row r="82" spans="1:3" ht="12" customHeight="1" x14ac:dyDescent="0.25">
      <c r="A82" s="194" t="str">
        <f>FMP_Ranking!A117</f>
        <v>123000013</v>
      </c>
      <c r="B82" s="191" t="e">
        <f>VLOOKUP(FMP_Ranking_GIS[[#This Row],[FMP ID]],FMP_Ranking[#All],96,FALSE)</f>
        <v>#REF!</v>
      </c>
      <c r="C82" s="192" t="e">
        <f>VLOOKUP(FMP_Ranking_GIS[[#This Row],[FMP ID]],FMP_Ranking[#All],97,FALSE)</f>
        <v>#REF!</v>
      </c>
    </row>
    <row r="83" spans="1:3" ht="12" customHeight="1" x14ac:dyDescent="0.25">
      <c r="A83" s="194" t="str">
        <f>FMP_Ranking!A33</f>
        <v>033000033</v>
      </c>
      <c r="B83" s="191" t="e">
        <f>VLOOKUP(FMP_Ranking_GIS[[#This Row],[FMP ID]],FMP_Ranking[#All],96,FALSE)</f>
        <v>#REF!</v>
      </c>
      <c r="C83" s="192" t="e">
        <f>VLOOKUP(FMP_Ranking_GIS[[#This Row],[FMP ID]],FMP_Ranking[#All],97,FALSE)</f>
        <v>#REF!</v>
      </c>
    </row>
    <row r="84" spans="1:3" ht="12" customHeight="1" x14ac:dyDescent="0.25">
      <c r="A84" s="190" t="str">
        <f>FMP_Ranking!A186</f>
        <v>113000063</v>
      </c>
      <c r="B84" s="191" t="e">
        <f>VLOOKUP(FMP_Ranking_GIS[[#This Row],[FMP ID]],FMP_Ranking[#All],96,FALSE)</f>
        <v>#REF!</v>
      </c>
      <c r="C84" s="193" t="e">
        <f>VLOOKUP(FMP_Ranking_GIS[[#This Row],[FMP ID]],FMP_Ranking[#All],97,FALSE)</f>
        <v>#REF!</v>
      </c>
    </row>
    <row r="85" spans="1:3" ht="12" customHeight="1" x14ac:dyDescent="0.25">
      <c r="A85" s="194" t="str">
        <f>FMP_Ranking!A179</f>
        <v>143000009</v>
      </c>
      <c r="B85" s="191" t="e">
        <f>VLOOKUP(FMP_Ranking_GIS[[#This Row],[FMP ID]],FMP_Ranking[#All],96,FALSE)</f>
        <v>#REF!</v>
      </c>
      <c r="C85" s="192" t="e">
        <f>VLOOKUP(FMP_Ranking_GIS[[#This Row],[FMP ID]],FMP_Ranking[#All],97,FALSE)</f>
        <v>#REF!</v>
      </c>
    </row>
    <row r="86" spans="1:3" ht="12" customHeight="1" x14ac:dyDescent="0.25">
      <c r="A86" s="194" t="str">
        <f>FMP_Ranking!A57</f>
        <v>113000066</v>
      </c>
      <c r="B86" s="191" t="e">
        <f>VLOOKUP(FMP_Ranking_GIS[[#This Row],[FMP ID]],FMP_Ranking[#All],96,FALSE)</f>
        <v>#REF!</v>
      </c>
      <c r="C86" s="192" t="e">
        <f>VLOOKUP(FMP_Ranking_GIS[[#This Row],[FMP ID]],FMP_Ranking[#All],97,FALSE)</f>
        <v>#REF!</v>
      </c>
    </row>
    <row r="87" spans="1:3" ht="12" customHeight="1" x14ac:dyDescent="0.25">
      <c r="A87" s="194" t="str">
        <f>FMP_Ranking!A177</f>
        <v>063000132</v>
      </c>
      <c r="B87" s="191" t="e">
        <f>VLOOKUP(FMP_Ranking_GIS[[#This Row],[FMP ID]],FMP_Ranking[#All],96,FALSE)</f>
        <v>#REF!</v>
      </c>
      <c r="C87" s="192" t="e">
        <f>VLOOKUP(FMP_Ranking_GIS[[#This Row],[FMP ID]],FMP_Ranking[#All],97,FALSE)</f>
        <v>#REF!</v>
      </c>
    </row>
    <row r="88" spans="1:3" ht="12" customHeight="1" x14ac:dyDescent="0.25">
      <c r="A88" s="190" t="str">
        <f>FMP_Ranking!A172</f>
        <v>103000052</v>
      </c>
      <c r="B88" s="191" t="e">
        <f>VLOOKUP(FMP_Ranking_GIS[[#This Row],[FMP ID]],FMP_Ranking[#All],96,FALSE)</f>
        <v>#REF!</v>
      </c>
      <c r="C88" s="193" t="e">
        <f>VLOOKUP(FMP_Ranking_GIS[[#This Row],[FMP ID]],FMP_Ranking[#All],97,FALSE)</f>
        <v>#REF!</v>
      </c>
    </row>
    <row r="89" spans="1:3" ht="12" customHeight="1" x14ac:dyDescent="0.25">
      <c r="A89" s="190" t="str">
        <f>FMP_Ranking!A104</f>
        <v>053000004</v>
      </c>
      <c r="B89" s="191" t="e">
        <f>VLOOKUP(FMP_Ranking_GIS[[#This Row],[FMP ID]],FMP_Ranking[#All],96,FALSE)</f>
        <v>#REF!</v>
      </c>
      <c r="C89" s="193" t="e">
        <f>VLOOKUP(FMP_Ranking_GIS[[#This Row],[FMP ID]],FMP_Ranking[#All],97,FALSE)</f>
        <v>#REF!</v>
      </c>
    </row>
    <row r="90" spans="1:3" ht="12" customHeight="1" x14ac:dyDescent="0.25">
      <c r="A90" s="194" t="str">
        <f>FMP_Ranking!A187</f>
        <v>113000052</v>
      </c>
      <c r="B90" s="191" t="e">
        <f>VLOOKUP(FMP_Ranking_GIS[[#This Row],[FMP ID]],FMP_Ranking[#All],96,FALSE)</f>
        <v>#REF!</v>
      </c>
      <c r="C90" s="192" t="e">
        <f>VLOOKUP(FMP_Ranking_GIS[[#This Row],[FMP ID]],FMP_Ranking[#All],97,FALSE)</f>
        <v>#REF!</v>
      </c>
    </row>
    <row r="91" spans="1:3" ht="12" customHeight="1" x14ac:dyDescent="0.25">
      <c r="A91" s="194" t="str">
        <f>FMP_Ranking!A209</f>
        <v>083000809</v>
      </c>
      <c r="B91" s="191" t="e">
        <f>VLOOKUP(FMP_Ranking_GIS[[#This Row],[FMP ID]],FMP_Ranking[#All],96,FALSE)</f>
        <v>#REF!</v>
      </c>
      <c r="C91" s="192" t="e">
        <f>VLOOKUP(FMP_Ranking_GIS[[#This Row],[FMP ID]],FMP_Ranking[#All],97,FALSE)</f>
        <v>#REF!</v>
      </c>
    </row>
    <row r="92" spans="1:3" ht="12" customHeight="1" x14ac:dyDescent="0.25">
      <c r="A92" s="194" t="str">
        <f>FMP_Ranking!A59</f>
        <v>113000069</v>
      </c>
      <c r="B92" s="191" t="e">
        <f>VLOOKUP(FMP_Ranking_GIS[[#This Row],[FMP ID]],FMP_Ranking[#All],96,FALSE)</f>
        <v>#REF!</v>
      </c>
      <c r="C92" s="192" t="e">
        <f>VLOOKUP(FMP_Ranking_GIS[[#This Row],[FMP ID]],FMP_Ranking[#All],97,FALSE)</f>
        <v>#REF!</v>
      </c>
    </row>
    <row r="93" spans="1:3" ht="12" customHeight="1" x14ac:dyDescent="0.25">
      <c r="A93" s="194" t="str">
        <f>FMP_Ranking!A83</f>
        <v>103000009</v>
      </c>
      <c r="B93" s="191" t="e">
        <f>VLOOKUP(FMP_Ranking_GIS[[#This Row],[FMP ID]],FMP_Ranking[#All],96,FALSE)</f>
        <v>#REF!</v>
      </c>
      <c r="C93" s="192" t="e">
        <f>VLOOKUP(FMP_Ranking_GIS[[#This Row],[FMP ID]],FMP_Ranking[#All],97,FALSE)</f>
        <v>#REF!</v>
      </c>
    </row>
    <row r="94" spans="1:3" ht="12" customHeight="1" x14ac:dyDescent="0.25">
      <c r="A94" s="194" t="str">
        <f>FMP_Ranking!A113</f>
        <v>113000011</v>
      </c>
      <c r="B94" s="191" t="e">
        <f>VLOOKUP(FMP_Ranking_GIS[[#This Row],[FMP ID]],FMP_Ranking[#All],96,FALSE)</f>
        <v>#REF!</v>
      </c>
      <c r="C94" s="192" t="e">
        <f>VLOOKUP(FMP_Ranking_GIS[[#This Row],[FMP ID]],FMP_Ranking[#All],97,FALSE)</f>
        <v>#REF!</v>
      </c>
    </row>
    <row r="95" spans="1:3" ht="12" customHeight="1" x14ac:dyDescent="0.25">
      <c r="A95" s="194" t="str">
        <f>FMP_Ranking!A203</f>
        <v>083000827</v>
      </c>
      <c r="B95" s="191" t="e">
        <f>VLOOKUP(FMP_Ranking_GIS[[#This Row],[FMP ID]],FMP_Ranking[#All],96,FALSE)</f>
        <v>#REF!</v>
      </c>
      <c r="C95" s="192" t="e">
        <f>VLOOKUP(FMP_Ranking_GIS[[#This Row],[FMP ID]],FMP_Ranking[#All],97,FALSE)</f>
        <v>#REF!</v>
      </c>
    </row>
    <row r="96" spans="1:3" ht="12" customHeight="1" x14ac:dyDescent="0.25">
      <c r="A96" s="190" t="str">
        <f>FMP_Ranking!A48</f>
        <v>143000116</v>
      </c>
      <c r="B96" s="191" t="e">
        <f>VLOOKUP(FMP_Ranking_GIS[[#This Row],[FMP ID]],FMP_Ranking[#All],96,FALSE)</f>
        <v>#REF!</v>
      </c>
      <c r="C96" s="193" t="e">
        <f>VLOOKUP(FMP_Ranking_GIS[[#This Row],[FMP ID]],FMP_Ranking[#All],97,FALSE)</f>
        <v>#REF!</v>
      </c>
    </row>
    <row r="97" spans="1:3" ht="12" customHeight="1" x14ac:dyDescent="0.25">
      <c r="A97" s="190" t="str">
        <f>FMP_Ranking!A70</f>
        <v>123000005</v>
      </c>
      <c r="B97" s="191" t="e">
        <f>VLOOKUP(FMP_Ranking_GIS[[#This Row],[FMP ID]],FMP_Ranking[#All],96,FALSE)</f>
        <v>#REF!</v>
      </c>
      <c r="C97" s="193" t="e">
        <f>VLOOKUP(FMP_Ranking_GIS[[#This Row],[FMP ID]],FMP_Ranking[#All],97,FALSE)</f>
        <v>#REF!</v>
      </c>
    </row>
    <row r="98" spans="1:3" ht="12" customHeight="1" x14ac:dyDescent="0.25">
      <c r="A98" s="190" t="str">
        <f>FMP_Ranking!A60</f>
        <v>123000001</v>
      </c>
      <c r="B98" s="191" t="e">
        <f>VLOOKUP(FMP_Ranking_GIS[[#This Row],[FMP ID]],FMP_Ranking[#All],96,FALSE)</f>
        <v>#REF!</v>
      </c>
      <c r="C98" s="193" t="e">
        <f>VLOOKUP(FMP_Ranking_GIS[[#This Row],[FMP ID]],FMP_Ranking[#All],97,FALSE)</f>
        <v>#REF!</v>
      </c>
    </row>
    <row r="99" spans="1:3" ht="12" customHeight="1" x14ac:dyDescent="0.25">
      <c r="A99" s="190" t="str">
        <f>FMP_Ranking!A112</f>
        <v>083000811</v>
      </c>
      <c r="B99" s="191" t="e">
        <f>VLOOKUP(FMP_Ranking_GIS[[#This Row],[FMP ID]],FMP_Ranking[#All],96,FALSE)</f>
        <v>#REF!</v>
      </c>
      <c r="C99" s="193" t="e">
        <f>VLOOKUP(FMP_Ranking_GIS[[#This Row],[FMP ID]],FMP_Ranking[#All],97,FALSE)</f>
        <v>#REF!</v>
      </c>
    </row>
    <row r="100" spans="1:3" ht="12" customHeight="1" x14ac:dyDescent="0.25">
      <c r="A100" s="190" t="str">
        <f>FMP_Ranking!A62</f>
        <v>123000011</v>
      </c>
      <c r="B100" s="191" t="e">
        <f>VLOOKUP(FMP_Ranking_GIS[[#This Row],[FMP ID]],FMP_Ranking[#All],96,FALSE)</f>
        <v>#REF!</v>
      </c>
      <c r="C100" s="193" t="e">
        <f>VLOOKUP(FMP_Ranking_GIS[[#This Row],[FMP ID]],FMP_Ranking[#All],97,FALSE)</f>
        <v>#REF!</v>
      </c>
    </row>
    <row r="101" spans="1:3" ht="12" customHeight="1" x14ac:dyDescent="0.25">
      <c r="A101" s="194" t="str">
        <f>FMP_Ranking!A165</f>
        <v>063000468</v>
      </c>
      <c r="B101" s="191" t="e">
        <f>VLOOKUP(FMP_Ranking_GIS[[#This Row],[FMP ID]],FMP_Ranking[#All],96,FALSE)</f>
        <v>#REF!</v>
      </c>
      <c r="C101" s="192" t="e">
        <f>VLOOKUP(FMP_Ranking_GIS[[#This Row],[FMP ID]],FMP_Ranking[#All],97,FALSE)</f>
        <v>#REF!</v>
      </c>
    </row>
    <row r="102" spans="1:3" ht="12" customHeight="1" x14ac:dyDescent="0.25">
      <c r="A102" s="194" t="str">
        <f>FMP_Ranking!A61</f>
        <v>153000012</v>
      </c>
      <c r="B102" s="191" t="e">
        <f>VLOOKUP(FMP_Ranking_GIS[[#This Row],[FMP ID]],FMP_Ranking[#All],96,FALSE)</f>
        <v>#REF!</v>
      </c>
      <c r="C102" s="192" t="e">
        <f>VLOOKUP(FMP_Ranking_GIS[[#This Row],[FMP ID]],FMP_Ranking[#All],97,FALSE)</f>
        <v>#REF!</v>
      </c>
    </row>
    <row r="103" spans="1:3" ht="12" customHeight="1" x14ac:dyDescent="0.25">
      <c r="A103" s="190" t="str">
        <f>FMP_Ranking!A68</f>
        <v>033000031</v>
      </c>
      <c r="B103" s="191" t="e">
        <f>VLOOKUP(FMP_Ranking_GIS[[#This Row],[FMP ID]],FMP_Ranking[#All],96,FALSE)</f>
        <v>#REF!</v>
      </c>
      <c r="C103" s="193" t="e">
        <f>VLOOKUP(FMP_Ranking_GIS[[#This Row],[FMP ID]],FMP_Ranking[#All],97,FALSE)</f>
        <v>#REF!</v>
      </c>
    </row>
    <row r="104" spans="1:3" ht="12" customHeight="1" x14ac:dyDescent="0.25">
      <c r="A104" s="190" t="str">
        <f>FMP_Ranking!A210</f>
        <v>093000013</v>
      </c>
      <c r="B104" s="191" t="e">
        <f>VLOOKUP(FMP_Ranking_GIS[[#This Row],[FMP ID]],FMP_Ranking[#All],96,FALSE)</f>
        <v>#REF!</v>
      </c>
      <c r="C104" s="193" t="e">
        <f>VLOOKUP(FMP_Ranking_GIS[[#This Row],[FMP ID]],FMP_Ranking[#All],97,FALSE)</f>
        <v>#REF!</v>
      </c>
    </row>
    <row r="105" spans="1:3" ht="12" customHeight="1" x14ac:dyDescent="0.25">
      <c r="A105" s="190" t="str">
        <f>FMP_Ranking!A140</f>
        <v>103000054</v>
      </c>
      <c r="B105" s="191" t="e">
        <f>VLOOKUP(FMP_Ranking_GIS[[#This Row],[FMP ID]],FMP_Ranking[#All],96,FALSE)</f>
        <v>#REF!</v>
      </c>
      <c r="C105" s="193" t="e">
        <f>VLOOKUP(FMP_Ranking_GIS[[#This Row],[FMP ID]],FMP_Ranking[#All],97,FALSE)</f>
        <v>#REF!</v>
      </c>
    </row>
    <row r="106" spans="1:3" ht="12" customHeight="1" x14ac:dyDescent="0.25">
      <c r="A106" s="194" t="str">
        <f>FMP_Ranking!A169</f>
        <v>063000148</v>
      </c>
      <c r="B106" s="191" t="e">
        <f>VLOOKUP(FMP_Ranking_GIS[[#This Row],[FMP ID]],FMP_Ranking[#All],96,FALSE)</f>
        <v>#REF!</v>
      </c>
      <c r="C106" s="192" t="e">
        <f>VLOOKUP(FMP_Ranking_GIS[[#This Row],[FMP ID]],FMP_Ranking[#All],97,FALSE)</f>
        <v>#REF!</v>
      </c>
    </row>
    <row r="107" spans="1:3" ht="12" customHeight="1" x14ac:dyDescent="0.25">
      <c r="A107" s="190">
        <f>FMP_Ranking!A212</f>
        <v>0</v>
      </c>
      <c r="B107" s="191" t="e">
        <f>VLOOKUP(FMP_Ranking_GIS[[#This Row],[FMP ID]],FMP_Ranking[#All],96,FALSE)</f>
        <v>#N/A</v>
      </c>
      <c r="C107" s="193" t="e">
        <f>VLOOKUP(FMP_Ranking_GIS[[#This Row],[FMP ID]],FMP_Ranking[#All],97,FALSE)</f>
        <v>#N/A</v>
      </c>
    </row>
    <row r="108" spans="1:3" ht="12" customHeight="1" x14ac:dyDescent="0.25">
      <c r="A108" s="194">
        <f>FMP_Ranking!A217</f>
        <v>0</v>
      </c>
      <c r="B108" s="191" t="e">
        <f>VLOOKUP(FMP_Ranking_GIS[[#This Row],[FMP ID]],FMP_Ranking[#All],96,FALSE)</f>
        <v>#N/A</v>
      </c>
      <c r="C108" s="192" t="e">
        <f>VLOOKUP(FMP_Ranking_GIS[[#This Row],[FMP ID]],FMP_Ranking[#All],97,FALSE)</f>
        <v>#N/A</v>
      </c>
    </row>
    <row r="109" spans="1:3" ht="12" customHeight="1" x14ac:dyDescent="0.25">
      <c r="A109" s="194" t="str">
        <f>FMP_Ranking!A149</f>
        <v>063000129</v>
      </c>
      <c r="B109" s="191" t="e">
        <f>VLOOKUP(FMP_Ranking_GIS[[#This Row],[FMP ID]],FMP_Ranking[#All],96,FALSE)</f>
        <v>#REF!</v>
      </c>
      <c r="C109" s="192" t="e">
        <f>VLOOKUP(FMP_Ranking_GIS[[#This Row],[FMP ID]],FMP_Ranking[#All],97,FALSE)</f>
        <v>#REF!</v>
      </c>
    </row>
    <row r="110" spans="1:3" ht="12" customHeight="1" x14ac:dyDescent="0.25">
      <c r="A110" s="190">
        <f>FMP_Ranking!A222</f>
        <v>0</v>
      </c>
      <c r="B110" s="191" t="e">
        <f>VLOOKUP(FMP_Ranking_GIS[[#This Row],[FMP ID]],FMP_Ranking[#All],96,FALSE)</f>
        <v>#N/A</v>
      </c>
      <c r="C110" s="193" t="e">
        <f>VLOOKUP(FMP_Ranking_GIS[[#This Row],[FMP ID]],FMP_Ranking[#All],97,FALSE)</f>
        <v>#N/A</v>
      </c>
    </row>
    <row r="111" spans="1:3" ht="12" customHeight="1" x14ac:dyDescent="0.25">
      <c r="A111" s="194">
        <f>FMP_Ranking!A221</f>
        <v>0</v>
      </c>
      <c r="B111" s="191" t="e">
        <f>VLOOKUP(FMP_Ranking_GIS[[#This Row],[FMP ID]],FMP_Ranking[#All],96,FALSE)</f>
        <v>#N/A</v>
      </c>
      <c r="C111" s="192" t="e">
        <f>VLOOKUP(FMP_Ranking_GIS[[#This Row],[FMP ID]],FMP_Ranking[#All],97,FALSE)</f>
        <v>#N/A</v>
      </c>
    </row>
    <row r="112" spans="1:3" ht="12" customHeight="1" x14ac:dyDescent="0.25">
      <c r="A112" s="194" t="str">
        <f>FMP_Ranking!A155</f>
        <v>103000040</v>
      </c>
      <c r="B112" s="191" t="e">
        <f>VLOOKUP(FMP_Ranking_GIS[[#This Row],[FMP ID]],FMP_Ranking[#All],96,FALSE)</f>
        <v>#REF!</v>
      </c>
      <c r="C112" s="192" t="e">
        <f>VLOOKUP(FMP_Ranking_GIS[[#This Row],[FMP ID]],FMP_Ranking[#All],97,FALSE)</f>
        <v>#REF!</v>
      </c>
    </row>
    <row r="113" spans="1:3" ht="12" customHeight="1" x14ac:dyDescent="0.25">
      <c r="A113" s="194" t="str">
        <f>FMP_Ranking!A193</f>
        <v>113000061</v>
      </c>
      <c r="B113" s="191" t="e">
        <f>VLOOKUP(FMP_Ranking_GIS[[#This Row],[FMP ID]],FMP_Ranking[#All],96,FALSE)</f>
        <v>#REF!</v>
      </c>
      <c r="C113" s="192" t="e">
        <f>VLOOKUP(FMP_Ranking_GIS[[#This Row],[FMP ID]],FMP_Ranking[#All],97,FALSE)</f>
        <v>#REF!</v>
      </c>
    </row>
    <row r="114" spans="1:3" ht="12" customHeight="1" x14ac:dyDescent="0.25">
      <c r="A114" s="194" t="str">
        <f>FMP_Ranking!A197</f>
        <v>083000853</v>
      </c>
      <c r="B114" s="191" t="e">
        <f>VLOOKUP(FMP_Ranking_GIS[[#This Row],[FMP ID]],FMP_Ranking[#All],96,FALSE)</f>
        <v>#REF!</v>
      </c>
      <c r="C114" s="192" t="e">
        <f>VLOOKUP(FMP_Ranking_GIS[[#This Row],[FMP ID]],FMP_Ranking[#All],97,FALSE)</f>
        <v>#REF!</v>
      </c>
    </row>
    <row r="115" spans="1:3" ht="12" customHeight="1" x14ac:dyDescent="0.25">
      <c r="A115" s="194" t="str">
        <f>FMP_Ranking!A201</f>
        <v>073000014</v>
      </c>
      <c r="B115" s="191" t="e">
        <f>VLOOKUP(FMP_Ranking_GIS[[#This Row],[FMP ID]],FMP_Ranking[#All],96,FALSE)</f>
        <v>#REF!</v>
      </c>
      <c r="C115" s="192" t="e">
        <f>VLOOKUP(FMP_Ranking_GIS[[#This Row],[FMP ID]],FMP_Ranking[#All],97,FALSE)</f>
        <v>#REF!</v>
      </c>
    </row>
    <row r="116" spans="1:3" ht="12" customHeight="1" x14ac:dyDescent="0.25">
      <c r="A116" s="190" t="str">
        <f>FMP_Ranking!A208</f>
        <v>083000847</v>
      </c>
      <c r="B116" s="191" t="e">
        <f>VLOOKUP(FMP_Ranking_GIS[[#This Row],[FMP ID]],FMP_Ranking[#All],96,FALSE)</f>
        <v>#REF!</v>
      </c>
      <c r="C116" s="193" t="e">
        <f>VLOOKUP(FMP_Ranking_GIS[[#This Row],[FMP ID]],FMP_Ranking[#All],97,FALSE)</f>
        <v>#REF!</v>
      </c>
    </row>
    <row r="117" spans="1:3" ht="12" customHeight="1" x14ac:dyDescent="0.25">
      <c r="A117" s="190">
        <f>FMP_Ranking!A214</f>
        <v>0</v>
      </c>
      <c r="B117" s="191" t="e">
        <f>VLOOKUP(FMP_Ranking_GIS[[#This Row],[FMP ID]],FMP_Ranking[#All],96,FALSE)</f>
        <v>#N/A</v>
      </c>
      <c r="C117" s="193" t="e">
        <f>VLOOKUP(FMP_Ranking_GIS[[#This Row],[FMP ID]],FMP_Ranking[#All],97,FALSE)</f>
        <v>#N/A</v>
      </c>
    </row>
    <row r="118" spans="1:3" ht="12" customHeight="1" x14ac:dyDescent="0.25">
      <c r="A118" s="190" t="str">
        <f>FMP_Ranking!A76</f>
        <v>143000011</v>
      </c>
      <c r="B118" s="191" t="e">
        <f>VLOOKUP(FMP_Ranking_GIS[[#This Row],[FMP ID]],FMP_Ranking[#All],96,FALSE)</f>
        <v>#REF!</v>
      </c>
      <c r="C118" s="193" t="e">
        <f>VLOOKUP(FMP_Ranking_GIS[[#This Row],[FMP ID]],FMP_Ranking[#All],97,FALSE)</f>
        <v>#REF!</v>
      </c>
    </row>
    <row r="119" spans="1:3" ht="12" customHeight="1" x14ac:dyDescent="0.25">
      <c r="A119" s="194" t="str">
        <f>FMP_Ranking!A133</f>
        <v>063000201</v>
      </c>
      <c r="B119" s="191" t="e">
        <f>VLOOKUP(FMP_Ranking_GIS[[#This Row],[FMP ID]],FMP_Ranking[#All],96,FALSE)</f>
        <v>#REF!</v>
      </c>
      <c r="C119" s="192" t="e">
        <f>VLOOKUP(FMP_Ranking_GIS[[#This Row],[FMP ID]],FMP_Ranking[#All],97,FALSE)</f>
        <v>#REF!</v>
      </c>
    </row>
    <row r="120" spans="1:3" ht="12" customHeight="1" x14ac:dyDescent="0.25">
      <c r="A120" s="194" t="str">
        <f>FMP_Ranking!A65</f>
        <v>123000004</v>
      </c>
      <c r="B120" s="191" t="e">
        <f>VLOOKUP(FMP_Ranking_GIS[[#This Row],[FMP ID]],FMP_Ranking[#All],96,FALSE)</f>
        <v>#REF!</v>
      </c>
      <c r="C120" s="192" t="e">
        <f>VLOOKUP(FMP_Ranking_GIS[[#This Row],[FMP ID]],FMP_Ranking[#All],97,FALSE)</f>
        <v>#REF!</v>
      </c>
    </row>
    <row r="121" spans="1:3" ht="12" customHeight="1" x14ac:dyDescent="0.25">
      <c r="A121" s="194" t="str">
        <f>FMP_Ranking!A73</f>
        <v>113000036</v>
      </c>
      <c r="B121" s="191" t="e">
        <f>VLOOKUP(FMP_Ranking_GIS[[#This Row],[FMP ID]],FMP_Ranking[#All],96,FALSE)</f>
        <v>#REF!</v>
      </c>
      <c r="C121" s="192" t="e">
        <f>VLOOKUP(FMP_Ranking_GIS[[#This Row],[FMP ID]],FMP_Ranking[#All],97,FALSE)</f>
        <v>#REF!</v>
      </c>
    </row>
    <row r="122" spans="1:3" ht="12" customHeight="1" x14ac:dyDescent="0.25">
      <c r="A122" s="190" t="str">
        <f>FMP_Ranking!A136</f>
        <v>063000123</v>
      </c>
      <c r="B122" s="191" t="e">
        <f>VLOOKUP(FMP_Ranking_GIS[[#This Row],[FMP ID]],FMP_Ranking[#All],96,FALSE)</f>
        <v>#REF!</v>
      </c>
      <c r="C122" s="193" t="e">
        <f>VLOOKUP(FMP_Ranking_GIS[[#This Row],[FMP ID]],FMP_Ranking[#All],97,FALSE)</f>
        <v>#REF!</v>
      </c>
    </row>
    <row r="123" spans="1:3" ht="12" customHeight="1" x14ac:dyDescent="0.25">
      <c r="A123" s="194" t="str">
        <f>FMP_Ranking!A211</f>
        <v>073000006</v>
      </c>
      <c r="B123" s="191" t="e">
        <f>VLOOKUP(FMP_Ranking_GIS[[#This Row],[FMP ID]],FMP_Ranking[#All],96,FALSE)</f>
        <v>#REF!</v>
      </c>
      <c r="C123" s="192" t="e">
        <f>VLOOKUP(FMP_Ranking_GIS[[#This Row],[FMP ID]],FMP_Ranking[#All],97,FALSE)</f>
        <v>#REF!</v>
      </c>
    </row>
    <row r="124" spans="1:3" ht="12" customHeight="1" x14ac:dyDescent="0.25">
      <c r="A124" s="194" t="str">
        <f>FMP_Ranking!A139</f>
        <v>103000034</v>
      </c>
      <c r="B124" s="191" t="e">
        <f>VLOOKUP(FMP_Ranking_GIS[[#This Row],[FMP ID]],FMP_Ranking[#All],96,FALSE)</f>
        <v>#REF!</v>
      </c>
      <c r="C124" s="192" t="e">
        <f>VLOOKUP(FMP_Ranking_GIS[[#This Row],[FMP ID]],FMP_Ranking[#All],97,FALSE)</f>
        <v>#REF!</v>
      </c>
    </row>
    <row r="125" spans="1:3" ht="12" customHeight="1" x14ac:dyDescent="0.25">
      <c r="A125" s="194" t="str">
        <f>FMP_Ranking!A141</f>
        <v>103000039</v>
      </c>
      <c r="B125" s="191" t="e">
        <f>VLOOKUP(FMP_Ranking_GIS[[#This Row],[FMP ID]],FMP_Ranking[#All],96,FALSE)</f>
        <v>#REF!</v>
      </c>
      <c r="C125" s="192" t="e">
        <f>VLOOKUP(FMP_Ranking_GIS[[#This Row],[FMP ID]],FMP_Ranking[#All],97,FALSE)</f>
        <v>#REF!</v>
      </c>
    </row>
    <row r="126" spans="1:3" ht="12" customHeight="1" x14ac:dyDescent="0.25">
      <c r="A126" s="190" t="str">
        <f>FMP_Ranking!A142</f>
        <v>103000033</v>
      </c>
      <c r="B126" s="191" t="e">
        <f>VLOOKUP(FMP_Ranking_GIS[[#This Row],[FMP ID]],FMP_Ranking[#All],96,FALSE)</f>
        <v>#REF!</v>
      </c>
      <c r="C126" s="193" t="e">
        <f>VLOOKUP(FMP_Ranking_GIS[[#This Row],[FMP ID]],FMP_Ranking[#All],97,FALSE)</f>
        <v>#REF!</v>
      </c>
    </row>
    <row r="127" spans="1:3" ht="12" customHeight="1" x14ac:dyDescent="0.25">
      <c r="A127" s="194" t="str">
        <f>FMP_Ranking!A145</f>
        <v>083000820</v>
      </c>
      <c r="B127" s="191" t="e">
        <f>VLOOKUP(FMP_Ranking_GIS[[#This Row],[FMP ID]],FMP_Ranking[#All],96,FALSE)</f>
        <v>#REF!</v>
      </c>
      <c r="C127" s="192" t="e">
        <f>VLOOKUP(FMP_Ranking_GIS[[#This Row],[FMP ID]],FMP_Ranking[#All],97,FALSE)</f>
        <v>#REF!</v>
      </c>
    </row>
    <row r="128" spans="1:3" ht="12" customHeight="1" x14ac:dyDescent="0.25">
      <c r="A128" s="190" t="str">
        <f>FMP_Ranking!A18</f>
        <v>103000025</v>
      </c>
      <c r="B128" s="191" t="e">
        <f>VLOOKUP(FMP_Ranking_GIS[[#This Row],[FMP ID]],FMP_Ranking[#All],96,FALSE)</f>
        <v>#REF!</v>
      </c>
      <c r="C128" s="193" t="e">
        <f>VLOOKUP(FMP_Ranking_GIS[[#This Row],[FMP ID]],FMP_Ranking[#All],97,FALSE)</f>
        <v>#REF!</v>
      </c>
    </row>
    <row r="129" spans="1:3" ht="12" customHeight="1" x14ac:dyDescent="0.25">
      <c r="A129" s="190" t="str">
        <f>FMP_Ranking!A110</f>
        <v>083000823</v>
      </c>
      <c r="B129" s="191" t="e">
        <f>VLOOKUP(FMP_Ranking_GIS[[#This Row],[FMP ID]],FMP_Ranking[#All],96,FALSE)</f>
        <v>#REF!</v>
      </c>
      <c r="C129" s="193" t="e">
        <f>VLOOKUP(FMP_Ranking_GIS[[#This Row],[FMP ID]],FMP_Ranking[#All],97,FALSE)</f>
        <v>#REF!</v>
      </c>
    </row>
    <row r="130" spans="1:3" ht="12" customHeight="1" x14ac:dyDescent="0.25">
      <c r="A130" s="194" t="str">
        <f>FMP_Ranking!A153</f>
        <v>103000051</v>
      </c>
      <c r="B130" s="191" t="e">
        <f>VLOOKUP(FMP_Ranking_GIS[[#This Row],[FMP ID]],FMP_Ranking[#All],96,FALSE)</f>
        <v>#REF!</v>
      </c>
      <c r="C130" s="192" t="e">
        <f>VLOOKUP(FMP_Ranking_GIS[[#This Row],[FMP ID]],FMP_Ranking[#All],97,FALSE)</f>
        <v>#REF!</v>
      </c>
    </row>
    <row r="131" spans="1:3" ht="12" customHeight="1" x14ac:dyDescent="0.25">
      <c r="A131" s="190" t="str">
        <f>FMP_Ranking!A152</f>
        <v>063000145</v>
      </c>
      <c r="B131" s="191" t="e">
        <f>VLOOKUP(FMP_Ranking_GIS[[#This Row],[FMP ID]],FMP_Ranking[#All],96,FALSE)</f>
        <v>#REF!</v>
      </c>
      <c r="C131" s="193" t="e">
        <f>VLOOKUP(FMP_Ranking_GIS[[#This Row],[FMP ID]],FMP_Ranking[#All],97,FALSE)</f>
        <v>#REF!</v>
      </c>
    </row>
    <row r="132" spans="1:3" ht="12" customHeight="1" x14ac:dyDescent="0.25">
      <c r="A132" s="190" t="str">
        <f>FMP_Ranking!A122</f>
        <v>083000829</v>
      </c>
      <c r="B132" s="191" t="e">
        <f>VLOOKUP(FMP_Ranking_GIS[[#This Row],[FMP ID]],FMP_Ranking[#All],96,FALSE)</f>
        <v>#REF!</v>
      </c>
      <c r="C132" s="193" t="e">
        <f>VLOOKUP(FMP_Ranking_GIS[[#This Row],[FMP ID]],FMP_Ranking[#All],97,FALSE)</f>
        <v>#REF!</v>
      </c>
    </row>
    <row r="133" spans="1:3" ht="12" customHeight="1" x14ac:dyDescent="0.25">
      <c r="A133" s="194">
        <f>FMP_Ranking!A213</f>
        <v>0</v>
      </c>
      <c r="B133" s="191" t="e">
        <f>VLOOKUP(FMP_Ranking_GIS[[#This Row],[FMP ID]],FMP_Ranking[#All],96,FALSE)</f>
        <v>#N/A</v>
      </c>
      <c r="C133" s="192" t="e">
        <f>VLOOKUP(FMP_Ranking_GIS[[#This Row],[FMP ID]],FMP_Ranking[#All],97,FALSE)</f>
        <v>#N/A</v>
      </c>
    </row>
    <row r="134" spans="1:3" ht="12" customHeight="1" x14ac:dyDescent="0.25">
      <c r="A134" s="194" t="str">
        <f>FMP_Ranking!A137</f>
        <v>053000002</v>
      </c>
      <c r="B134" s="191" t="e">
        <f>VLOOKUP(FMP_Ranking_GIS[[#This Row],[FMP ID]],FMP_Ranking[#All],96,FALSE)</f>
        <v>#REF!</v>
      </c>
      <c r="C134" s="192" t="e">
        <f>VLOOKUP(FMP_Ranking_GIS[[#This Row],[FMP ID]],FMP_Ranking[#All],97,FALSE)</f>
        <v>#REF!</v>
      </c>
    </row>
    <row r="135" spans="1:3" ht="12" customHeight="1" x14ac:dyDescent="0.25">
      <c r="A135" s="190" t="str">
        <f>FMP_Ranking!A106</f>
        <v>033000030</v>
      </c>
      <c r="B135" s="191" t="e">
        <f>VLOOKUP(FMP_Ranking_GIS[[#This Row],[FMP ID]],FMP_Ranking[#All],96,FALSE)</f>
        <v>#REF!</v>
      </c>
      <c r="C135" s="193" t="e">
        <f>VLOOKUP(FMP_Ranking_GIS[[#This Row],[FMP ID]],FMP_Ranking[#All],97,FALSE)</f>
        <v>#REF!</v>
      </c>
    </row>
    <row r="136" spans="1:3" ht="12" customHeight="1" x14ac:dyDescent="0.25">
      <c r="A136" s="194" t="str">
        <f>FMP_Ranking!A157</f>
        <v>103000047</v>
      </c>
      <c r="B136" s="191" t="e">
        <f>VLOOKUP(FMP_Ranking_GIS[[#This Row],[FMP ID]],FMP_Ranking[#All],96,FALSE)</f>
        <v>#REF!</v>
      </c>
      <c r="C136" s="192" t="e">
        <f>VLOOKUP(FMP_Ranking_GIS[[#This Row],[FMP ID]],FMP_Ranking[#All],97,FALSE)</f>
        <v>#REF!</v>
      </c>
    </row>
    <row r="137" spans="1:3" ht="12" customHeight="1" x14ac:dyDescent="0.25">
      <c r="A137" s="194" t="str">
        <f>FMP_Ranking!A191</f>
        <v>093000035</v>
      </c>
      <c r="B137" s="191" t="e">
        <f>VLOOKUP(FMP_Ranking_GIS[[#This Row],[FMP ID]],FMP_Ranking[#All],96,FALSE)</f>
        <v>#REF!</v>
      </c>
      <c r="C137" s="192" t="e">
        <f>VLOOKUP(FMP_Ranking_GIS[[#This Row],[FMP ID]],FMP_Ranking[#All],97,FALSE)</f>
        <v>#REF!</v>
      </c>
    </row>
    <row r="138" spans="1:3" ht="12" customHeight="1" x14ac:dyDescent="0.25">
      <c r="A138" s="190" t="str">
        <f>FMP_Ranking!A202</f>
        <v>083000786</v>
      </c>
      <c r="B138" s="191" t="e">
        <f>VLOOKUP(FMP_Ranking_GIS[[#This Row],[FMP ID]],FMP_Ranking[#All],96,FALSE)</f>
        <v>#REF!</v>
      </c>
      <c r="C138" s="193" t="e">
        <f>VLOOKUP(FMP_Ranking_GIS[[#This Row],[FMP ID]],FMP_Ranking[#All],97,FALSE)</f>
        <v>#REF!</v>
      </c>
    </row>
    <row r="139" spans="1:3" ht="12" customHeight="1" x14ac:dyDescent="0.25">
      <c r="A139" s="190" t="str">
        <f>FMP_Ranking!A206</f>
        <v>083000834</v>
      </c>
      <c r="B139" s="191" t="e">
        <f>VLOOKUP(FMP_Ranking_GIS[[#This Row],[FMP ID]],FMP_Ranking[#All],96,FALSE)</f>
        <v>#REF!</v>
      </c>
      <c r="C139" s="193" t="e">
        <f>VLOOKUP(FMP_Ranking_GIS[[#This Row],[FMP ID]],FMP_Ranking[#All],97,FALSE)</f>
        <v>#REF!</v>
      </c>
    </row>
    <row r="140" spans="1:3" ht="12" customHeight="1" x14ac:dyDescent="0.25">
      <c r="A140" s="194">
        <f>FMP_Ranking!A219</f>
        <v>0</v>
      </c>
      <c r="B140" s="191" t="e">
        <f>VLOOKUP(FMP_Ranking_GIS[[#This Row],[FMP ID]],FMP_Ranking[#All],96,FALSE)</f>
        <v>#N/A</v>
      </c>
      <c r="C140" s="192" t="e">
        <f>VLOOKUP(FMP_Ranking_GIS[[#This Row],[FMP ID]],FMP_Ranking[#All],97,FALSE)</f>
        <v>#N/A</v>
      </c>
    </row>
    <row r="141" spans="1:3" ht="12" customHeight="1" x14ac:dyDescent="0.25">
      <c r="A141" s="194" t="str">
        <f>FMP_Ranking!A151</f>
        <v>063000149</v>
      </c>
      <c r="B141" s="191" t="e">
        <f>VLOOKUP(FMP_Ranking_GIS[[#This Row],[FMP ID]],FMP_Ranking[#All],96,FALSE)</f>
        <v>#REF!</v>
      </c>
      <c r="C141" s="192" t="e">
        <f>VLOOKUP(FMP_Ranking_GIS[[#This Row],[FMP ID]],FMP_Ranking[#All],97,FALSE)</f>
        <v>#REF!</v>
      </c>
    </row>
    <row r="142" spans="1:3" ht="12" customHeight="1" x14ac:dyDescent="0.25">
      <c r="A142" s="194" t="str">
        <f>FMP_Ranking!A129</f>
        <v>143000003</v>
      </c>
      <c r="B142" s="191" t="e">
        <f>VLOOKUP(FMP_Ranking_GIS[[#This Row],[FMP ID]],FMP_Ranking[#All],96,FALSE)</f>
        <v>#REF!</v>
      </c>
      <c r="C142" s="192" t="e">
        <f>VLOOKUP(FMP_Ranking_GIS[[#This Row],[FMP ID]],FMP_Ranking[#All],97,FALSE)</f>
        <v>#REF!</v>
      </c>
    </row>
    <row r="143" spans="1:3" ht="12" customHeight="1" x14ac:dyDescent="0.25">
      <c r="A143" s="194" t="str">
        <f>FMP_Ranking!A21</f>
        <v>063000061</v>
      </c>
      <c r="B143" s="191" t="e">
        <f>VLOOKUP(FMP_Ranking_GIS[[#This Row],[FMP ID]],FMP_Ranking[#All],96,FALSE)</f>
        <v>#REF!</v>
      </c>
      <c r="C143" s="192" t="e">
        <f>VLOOKUP(FMP_Ranking_GIS[[#This Row],[FMP ID]],FMP_Ranking[#All],97,FALSE)</f>
        <v>#REF!</v>
      </c>
    </row>
    <row r="144" spans="1:3" ht="12" customHeight="1" x14ac:dyDescent="0.25">
      <c r="A144" s="190" t="str">
        <f>FMP_Ranking!A116</f>
        <v>123000003</v>
      </c>
      <c r="B144" s="191" t="e">
        <f>VLOOKUP(FMP_Ranking_GIS[[#This Row],[FMP ID]],FMP_Ranking[#All],96,FALSE)</f>
        <v>#REF!</v>
      </c>
      <c r="C144" s="193" t="e">
        <f>VLOOKUP(FMP_Ranking_GIS[[#This Row],[FMP ID]],FMP_Ranking[#All],97,FALSE)</f>
        <v>#REF!</v>
      </c>
    </row>
    <row r="145" spans="1:3" ht="12" customHeight="1" x14ac:dyDescent="0.25">
      <c r="A145" s="194" t="str">
        <f>FMP_Ranking!A195</f>
        <v>113000035</v>
      </c>
      <c r="B145" s="191" t="e">
        <f>VLOOKUP(FMP_Ranking_GIS[[#This Row],[FMP ID]],FMP_Ranking[#All],96,FALSE)</f>
        <v>#REF!</v>
      </c>
      <c r="C145" s="192" t="e">
        <f>VLOOKUP(FMP_Ranking_GIS[[#This Row],[FMP ID]],FMP_Ranking[#All],97,FALSE)</f>
        <v>#REF!</v>
      </c>
    </row>
    <row r="146" spans="1:3" ht="12" customHeight="1" x14ac:dyDescent="0.25">
      <c r="A146" s="194" t="str">
        <f>FMP_Ranking!A91</f>
        <v>103000001</v>
      </c>
      <c r="B146" s="191" t="e">
        <f>VLOOKUP(FMP_Ranking_GIS[[#This Row],[FMP ID]],FMP_Ranking[#All],96,FALSE)</f>
        <v>#REF!</v>
      </c>
      <c r="C146" s="192" t="e">
        <f>VLOOKUP(FMP_Ranking_GIS[[#This Row],[FMP ID]],FMP_Ranking[#All],97,FALSE)</f>
        <v>#REF!</v>
      </c>
    </row>
    <row r="147" spans="1:3" ht="12" customHeight="1" x14ac:dyDescent="0.25">
      <c r="A147" s="190" t="str">
        <f>FMP_Ranking!A194</f>
        <v>113000060</v>
      </c>
      <c r="B147" s="191" t="e">
        <f>VLOOKUP(FMP_Ranking_GIS[[#This Row],[FMP ID]],FMP_Ranking[#All],96,FALSE)</f>
        <v>#REF!</v>
      </c>
      <c r="C147" s="193" t="e">
        <f>VLOOKUP(FMP_Ranking_GIS[[#This Row],[FMP ID]],FMP_Ranking[#All],97,FALSE)</f>
        <v>#REF!</v>
      </c>
    </row>
    <row r="148" spans="1:3" ht="12" customHeight="1" x14ac:dyDescent="0.25">
      <c r="A148" s="194" t="str">
        <f>FMP_Ranking!A189</f>
        <v>023000003</v>
      </c>
      <c r="B148" s="191" t="e">
        <f>VLOOKUP(FMP_Ranking_GIS[[#This Row],[FMP ID]],FMP_Ranking[#All],96,FALSE)</f>
        <v>#REF!</v>
      </c>
      <c r="C148" s="192" t="e">
        <f>VLOOKUP(FMP_Ranking_GIS[[#This Row],[FMP ID]],FMP_Ranking[#All],97,FALSE)</f>
        <v>#REF!</v>
      </c>
    </row>
    <row r="149" spans="1:3" ht="12" customHeight="1" x14ac:dyDescent="0.25">
      <c r="A149" s="190">
        <f>FMP_Ranking!A216</f>
        <v>0</v>
      </c>
      <c r="B149" s="191" t="e">
        <f>VLOOKUP(FMP_Ranking_GIS[[#This Row],[FMP ID]],FMP_Ranking[#All],96,FALSE)</f>
        <v>#N/A</v>
      </c>
      <c r="C149" s="193" t="e">
        <f>VLOOKUP(FMP_Ranking_GIS[[#This Row],[FMP ID]],FMP_Ranking[#All],97,FALSE)</f>
        <v>#N/A</v>
      </c>
    </row>
    <row r="150" spans="1:3" ht="12" customHeight="1" x14ac:dyDescent="0.25">
      <c r="A150" s="190">
        <f>FMP_Ranking!A224</f>
        <v>0</v>
      </c>
      <c r="B150" s="191" t="e">
        <f>VLOOKUP(FMP_Ranking_GIS[[#This Row],[FMP ID]],FMP_Ranking[#All],96,FALSE)</f>
        <v>#N/A</v>
      </c>
      <c r="C150" s="193" t="e">
        <f>VLOOKUP(FMP_Ranking_GIS[[#This Row],[FMP ID]],FMP_Ranking[#All],97,FALSE)</f>
        <v>#N/A</v>
      </c>
    </row>
    <row r="151" spans="1:3" ht="12" customHeight="1" x14ac:dyDescent="0.25">
      <c r="A151" s="194" t="str">
        <f>FMP_Ranking!A199</f>
        <v>083000821</v>
      </c>
      <c r="B151" s="191" t="e">
        <f>VLOOKUP(FMP_Ranking_GIS[[#This Row],[FMP ID]],FMP_Ranking[#All],96,FALSE)</f>
        <v>#REF!</v>
      </c>
      <c r="C151" s="192" t="e">
        <f>VLOOKUP(FMP_Ranking_GIS[[#This Row],[FMP ID]],FMP_Ranking[#All],97,FALSE)</f>
        <v>#REF!</v>
      </c>
    </row>
    <row r="152" spans="1:3" ht="12" customHeight="1" x14ac:dyDescent="0.25">
      <c r="A152" s="194" t="str">
        <f>FMP_Ranking!A183</f>
        <v>103000053</v>
      </c>
      <c r="B152" s="191" t="e">
        <f>VLOOKUP(FMP_Ranking_GIS[[#This Row],[FMP ID]],FMP_Ranking[#All],96,FALSE)</f>
        <v>#REF!</v>
      </c>
      <c r="C152" s="192" t="e">
        <f>VLOOKUP(FMP_Ranking_GIS[[#This Row],[FMP ID]],FMP_Ranking[#All],97,FALSE)</f>
        <v>#REF!</v>
      </c>
    </row>
    <row r="153" spans="1:3" ht="12" customHeight="1" x14ac:dyDescent="0.25">
      <c r="A153" s="190" t="str">
        <f>FMP_Ranking!A188</f>
        <v>113000064</v>
      </c>
      <c r="B153" s="191" t="e">
        <f>VLOOKUP(FMP_Ranking_GIS[[#This Row],[FMP ID]],FMP_Ranking[#All],96,FALSE)</f>
        <v>#REF!</v>
      </c>
      <c r="C153" s="193" t="e">
        <f>VLOOKUP(FMP_Ranking_GIS[[#This Row],[FMP ID]],FMP_Ranking[#All],97,FALSE)</f>
        <v>#REF!</v>
      </c>
    </row>
    <row r="154" spans="1:3" ht="12" customHeight="1" x14ac:dyDescent="0.25">
      <c r="A154" s="190" t="str">
        <f>FMP_Ranking!A78</f>
        <v>063000046</v>
      </c>
      <c r="B154" s="191" t="e">
        <f>VLOOKUP(FMP_Ranking_GIS[[#This Row],[FMP ID]],FMP_Ranking[#All],96,FALSE)</f>
        <v>#REF!</v>
      </c>
      <c r="C154" s="193" t="e">
        <f>VLOOKUP(FMP_Ranking_GIS[[#This Row],[FMP ID]],FMP_Ranking[#All],97,FALSE)</f>
        <v>#REF!</v>
      </c>
    </row>
    <row r="155" spans="1:3" ht="12" customHeight="1" x14ac:dyDescent="0.25">
      <c r="A155" s="194" t="str">
        <f>FMP_Ranking!A79</f>
        <v>123000010</v>
      </c>
      <c r="B155" s="191" t="e">
        <f>VLOOKUP(FMP_Ranking_GIS[[#This Row],[FMP ID]],FMP_Ranking[#All],96,FALSE)</f>
        <v>#REF!</v>
      </c>
      <c r="C155" s="192" t="e">
        <f>VLOOKUP(FMP_Ranking_GIS[[#This Row],[FMP ID]],FMP_Ranking[#All],97,FALSE)</f>
        <v>#REF!</v>
      </c>
    </row>
    <row r="156" spans="1:3" ht="12" customHeight="1" x14ac:dyDescent="0.25">
      <c r="A156" s="190" t="str">
        <f>FMP_Ranking!A84</f>
        <v>083000797</v>
      </c>
      <c r="B156" s="191" t="e">
        <f>VLOOKUP(FMP_Ranking_GIS[[#This Row],[FMP ID]],FMP_Ranking[#All],96,FALSE)</f>
        <v>#REF!</v>
      </c>
      <c r="C156" s="193" t="e">
        <f>VLOOKUP(FMP_Ranking_GIS[[#This Row],[FMP ID]],FMP_Ranking[#All],97,FALSE)</f>
        <v>#REF!</v>
      </c>
    </row>
    <row r="157" spans="1:3" ht="12" customHeight="1" x14ac:dyDescent="0.25">
      <c r="A157" s="194" t="str">
        <f>FMP_Ranking!A93</f>
        <v>093000104</v>
      </c>
      <c r="B157" s="191" t="e">
        <f>VLOOKUP(FMP_Ranking_GIS[[#This Row],[FMP ID]],FMP_Ranking[#All],96,FALSE)</f>
        <v>#REF!</v>
      </c>
      <c r="C157" s="192" t="e">
        <f>VLOOKUP(FMP_Ranking_GIS[[#This Row],[FMP ID]],FMP_Ranking[#All],97,FALSE)</f>
        <v>#REF!</v>
      </c>
    </row>
    <row r="158" spans="1:3" ht="12" customHeight="1" x14ac:dyDescent="0.25">
      <c r="A158" s="190" t="str">
        <f>FMP_Ranking!A80</f>
        <v>123000022</v>
      </c>
      <c r="B158" s="191" t="e">
        <f>VLOOKUP(FMP_Ranking_GIS[[#This Row],[FMP ID]],FMP_Ranking[#All],96,FALSE)</f>
        <v>#REF!</v>
      </c>
      <c r="C158" s="193" t="e">
        <f>VLOOKUP(FMP_Ranking_GIS[[#This Row],[FMP ID]],FMP_Ranking[#All],97,FALSE)</f>
        <v>#REF!</v>
      </c>
    </row>
    <row r="159" spans="1:3" ht="12" customHeight="1" x14ac:dyDescent="0.25">
      <c r="A159" s="194" t="str">
        <f>FMP_Ranking!A81</f>
        <v>123000025</v>
      </c>
      <c r="B159" s="191" t="e">
        <f>VLOOKUP(FMP_Ranking_GIS[[#This Row],[FMP ID]],FMP_Ranking[#All],96,FALSE)</f>
        <v>#REF!</v>
      </c>
      <c r="C159" s="192" t="e">
        <f>VLOOKUP(FMP_Ranking_GIS[[#This Row],[FMP ID]],FMP_Ranking[#All],97,FALSE)</f>
        <v>#REF!</v>
      </c>
    </row>
    <row r="160" spans="1:3" ht="12" customHeight="1" x14ac:dyDescent="0.25">
      <c r="A160" s="190" t="str">
        <f>FMP_Ranking!A82</f>
        <v>153000011</v>
      </c>
      <c r="B160" s="191" t="e">
        <f>VLOOKUP(FMP_Ranking_GIS[[#This Row],[FMP ID]],FMP_Ranking[#All],96,FALSE)</f>
        <v>#REF!</v>
      </c>
      <c r="C160" s="193" t="e">
        <f>VLOOKUP(FMP_Ranking_GIS[[#This Row],[FMP ID]],FMP_Ranking[#All],97,FALSE)</f>
        <v>#REF!</v>
      </c>
    </row>
    <row r="161" spans="1:3" ht="12" customHeight="1" x14ac:dyDescent="0.25">
      <c r="A161" s="190" t="str">
        <f>FMP_Ranking!A118</f>
        <v>123000009</v>
      </c>
      <c r="B161" s="191" t="e">
        <f>VLOOKUP(FMP_Ranking_GIS[[#This Row],[FMP ID]],FMP_Ranking[#All],96,FALSE)</f>
        <v>#REF!</v>
      </c>
      <c r="C161" s="193" t="e">
        <f>VLOOKUP(FMP_Ranking_GIS[[#This Row],[FMP ID]],FMP_Ranking[#All],97,FALSE)</f>
        <v>#REF!</v>
      </c>
    </row>
    <row r="162" spans="1:3" ht="12" customHeight="1" x14ac:dyDescent="0.25">
      <c r="A162" s="190" t="str">
        <f>FMP_Ranking!A72</f>
        <v>033000016</v>
      </c>
      <c r="B162" s="191" t="e">
        <f>VLOOKUP(FMP_Ranking_GIS[[#This Row],[FMP ID]],FMP_Ranking[#All],96,FALSE)</f>
        <v>#REF!</v>
      </c>
      <c r="C162" s="193" t="e">
        <f>VLOOKUP(FMP_Ranking_GIS[[#This Row],[FMP ID]],FMP_Ranking[#All],97,FALSE)</f>
        <v>#REF!</v>
      </c>
    </row>
    <row r="163" spans="1:3" ht="12" customHeight="1" x14ac:dyDescent="0.25">
      <c r="A163" s="190" t="str">
        <f>FMP_Ranking!A88</f>
        <v>103000002</v>
      </c>
      <c r="B163" s="191" t="e">
        <f>VLOOKUP(FMP_Ranking_GIS[[#This Row],[FMP ID]],FMP_Ranking[#All],96,FALSE)</f>
        <v>#REF!</v>
      </c>
      <c r="C163" s="193" t="e">
        <f>VLOOKUP(FMP_Ranking_GIS[[#This Row],[FMP ID]],FMP_Ranking[#All],97,FALSE)</f>
        <v>#REF!</v>
      </c>
    </row>
    <row r="164" spans="1:3" ht="12" customHeight="1" x14ac:dyDescent="0.25">
      <c r="A164" s="190" t="str">
        <f>FMP_Ranking!A92</f>
        <v>103000004</v>
      </c>
      <c r="B164" s="191" t="e">
        <f>VLOOKUP(FMP_Ranking_GIS[[#This Row],[FMP ID]],FMP_Ranking[#All],96,FALSE)</f>
        <v>#REF!</v>
      </c>
      <c r="C164" s="193" t="e">
        <f>VLOOKUP(FMP_Ranking_GIS[[#This Row],[FMP ID]],FMP_Ranking[#All],97,FALSE)</f>
        <v>#REF!</v>
      </c>
    </row>
    <row r="165" spans="1:3" ht="12" customHeight="1" x14ac:dyDescent="0.25">
      <c r="A165" s="190" t="str">
        <f>FMP_Ranking!A174</f>
        <v>103000043</v>
      </c>
      <c r="B165" s="191" t="e">
        <f>VLOOKUP(FMP_Ranking_GIS[[#This Row],[FMP ID]],FMP_Ranking[#All],96,FALSE)</f>
        <v>#REF!</v>
      </c>
      <c r="C165" s="193" t="e">
        <f>VLOOKUP(FMP_Ranking_GIS[[#This Row],[FMP ID]],FMP_Ranking[#All],97,FALSE)</f>
        <v>#REF!</v>
      </c>
    </row>
    <row r="166" spans="1:3" ht="12" customHeight="1" x14ac:dyDescent="0.25">
      <c r="A166" s="194" t="str">
        <f>FMP_Ranking!A97</f>
        <v>113000039</v>
      </c>
      <c r="B166" s="191" t="e">
        <f>VLOOKUP(FMP_Ranking_GIS[[#This Row],[FMP ID]],FMP_Ranking[#All],96,FALSE)</f>
        <v>#REF!</v>
      </c>
      <c r="C166" s="192" t="e">
        <f>VLOOKUP(FMP_Ranking_GIS[[#This Row],[FMP ID]],FMP_Ranking[#All],97,FALSE)</f>
        <v>#REF!</v>
      </c>
    </row>
    <row r="167" spans="1:3" ht="12" customHeight="1" x14ac:dyDescent="0.25">
      <c r="A167" s="190" t="str">
        <f>FMP_Ranking!A190</f>
        <v>093000038</v>
      </c>
      <c r="B167" s="191" t="e">
        <f>VLOOKUP(FMP_Ranking_GIS[[#This Row],[FMP ID]],FMP_Ranking[#All],96,FALSE)</f>
        <v>#REF!</v>
      </c>
      <c r="C167" s="193" t="e">
        <f>VLOOKUP(FMP_Ranking_GIS[[#This Row],[FMP ID]],FMP_Ranking[#All],97,FALSE)</f>
        <v>#REF!</v>
      </c>
    </row>
    <row r="168" spans="1:3" ht="12" customHeight="1" x14ac:dyDescent="0.25">
      <c r="A168" s="190" t="str">
        <f>FMP_Ranking!A86</f>
        <v>143000024</v>
      </c>
      <c r="B168" s="191" t="e">
        <f>VLOOKUP(FMP_Ranking_GIS[[#This Row],[FMP ID]],FMP_Ranking[#All],96,FALSE)</f>
        <v>#REF!</v>
      </c>
      <c r="C168" s="193" t="e">
        <f>VLOOKUP(FMP_Ranking_GIS[[#This Row],[FMP ID]],FMP_Ranking[#All],97,FALSE)</f>
        <v>#REF!</v>
      </c>
    </row>
    <row r="169" spans="1:3" ht="12" customHeight="1" x14ac:dyDescent="0.25">
      <c r="A169" s="194" t="str">
        <f>FMP_Ranking!A89</f>
        <v>083000805</v>
      </c>
      <c r="B169" s="191" t="e">
        <f>VLOOKUP(FMP_Ranking_GIS[[#This Row],[FMP ID]],FMP_Ranking[#All],96,FALSE)</f>
        <v>#REF!</v>
      </c>
      <c r="C169" s="192" t="e">
        <f>VLOOKUP(FMP_Ranking_GIS[[#This Row],[FMP ID]],FMP_Ranking[#All],97,FALSE)</f>
        <v>#REF!</v>
      </c>
    </row>
    <row r="170" spans="1:3" ht="12" customHeight="1" x14ac:dyDescent="0.25">
      <c r="A170" s="190" t="str">
        <f>FMP_Ranking!A90</f>
        <v>083000800</v>
      </c>
      <c r="B170" s="191" t="e">
        <f>VLOOKUP(FMP_Ranking_GIS[[#This Row],[FMP ID]],FMP_Ranking[#All],96,FALSE)</f>
        <v>#REF!</v>
      </c>
      <c r="C170" s="193" t="e">
        <f>VLOOKUP(FMP_Ranking_GIS[[#This Row],[FMP ID]],FMP_Ranking[#All],97,FALSE)</f>
        <v>#REF!</v>
      </c>
    </row>
    <row r="171" spans="1:3" ht="12" customHeight="1" x14ac:dyDescent="0.25">
      <c r="A171" s="190" t="str">
        <f>FMP_Ranking!A94</f>
        <v>053000001</v>
      </c>
      <c r="B171" s="191" t="e">
        <f>VLOOKUP(FMP_Ranking_GIS[[#This Row],[FMP ID]],FMP_Ranking[#All],96,FALSE)</f>
        <v>#REF!</v>
      </c>
      <c r="C171" s="193" t="e">
        <f>VLOOKUP(FMP_Ranking_GIS[[#This Row],[FMP ID]],FMP_Ranking[#All],97,FALSE)</f>
        <v>#REF!</v>
      </c>
    </row>
    <row r="172" spans="1:3" ht="12" customHeight="1" x14ac:dyDescent="0.25">
      <c r="A172" s="190" t="str">
        <f>FMP_Ranking!A156</f>
        <v>093000005</v>
      </c>
      <c r="B172" s="191" t="e">
        <f>VLOOKUP(FMP_Ranking_GIS[[#This Row],[FMP ID]],FMP_Ranking[#All],96,FALSE)</f>
        <v>#REF!</v>
      </c>
      <c r="C172" s="193" t="e">
        <f>VLOOKUP(FMP_Ranking_GIS[[#This Row],[FMP ID]],FMP_Ranking[#All],97,FALSE)</f>
        <v>#REF!</v>
      </c>
    </row>
    <row r="173" spans="1:3" ht="12" customHeight="1" x14ac:dyDescent="0.25">
      <c r="A173" s="194">
        <f>FMP_Ranking!A225</f>
        <v>0</v>
      </c>
      <c r="B173" s="191" t="e">
        <f>VLOOKUP(FMP_Ranking_GIS[[#This Row],[FMP ID]],FMP_Ranking[#All],96,FALSE)</f>
        <v>#N/A</v>
      </c>
      <c r="C173" s="192" t="e">
        <f>VLOOKUP(FMP_Ranking_GIS[[#This Row],[FMP ID]],FMP_Ranking[#All],97,FALSE)</f>
        <v>#N/A</v>
      </c>
    </row>
    <row r="174" spans="1:3" ht="12" customHeight="1" x14ac:dyDescent="0.25">
      <c r="A174" s="194" t="str">
        <f>FMP_Ranking!A185</f>
        <v>083000784</v>
      </c>
      <c r="B174" s="191" t="e">
        <f>VLOOKUP(FMP_Ranking_GIS[[#This Row],[FMP ID]],FMP_Ranking[#All],96,FALSE)</f>
        <v>#REF!</v>
      </c>
      <c r="C174" s="192" t="e">
        <f>VLOOKUP(FMP_Ranking_GIS[[#This Row],[FMP ID]],FMP_Ranking[#All],97,FALSE)</f>
        <v>#REF!</v>
      </c>
    </row>
    <row r="175" spans="1:3" ht="12" customHeight="1" x14ac:dyDescent="0.25">
      <c r="A175" s="190" t="str">
        <f>FMP_Ranking!A176</f>
        <v>063000136</v>
      </c>
      <c r="B175" s="191" t="e">
        <f>VLOOKUP(FMP_Ranking_GIS[[#This Row],[FMP ID]],FMP_Ranking[#All],96,FALSE)</f>
        <v>#REF!</v>
      </c>
      <c r="C175" s="193" t="e">
        <f>VLOOKUP(FMP_Ranking_GIS[[#This Row],[FMP ID]],FMP_Ranking[#All],97,FALSE)</f>
        <v>#REF!</v>
      </c>
    </row>
    <row r="176" spans="1:3" ht="12" customHeight="1" x14ac:dyDescent="0.25">
      <c r="A176" s="190" t="str">
        <f>FMP_Ranking!A196</f>
        <v>083000814</v>
      </c>
      <c r="B176" s="191" t="e">
        <f>VLOOKUP(FMP_Ranking_GIS[[#This Row],[FMP ID]],FMP_Ranking[#All],96,FALSE)</f>
        <v>#REF!</v>
      </c>
      <c r="C176" s="193" t="e">
        <f>VLOOKUP(FMP_Ranking_GIS[[#This Row],[FMP ID]],FMP_Ranking[#All],97,FALSE)</f>
        <v>#REF!</v>
      </c>
    </row>
    <row r="177" spans="1:3" ht="12" customHeight="1" x14ac:dyDescent="0.25">
      <c r="A177" s="190" t="str">
        <f>FMP_Ranking!A198</f>
        <v>023000002</v>
      </c>
      <c r="B177" s="191" t="e">
        <f>VLOOKUP(FMP_Ranking_GIS[[#This Row],[FMP ID]],FMP_Ranking[#All],96,FALSE)</f>
        <v>#REF!</v>
      </c>
      <c r="C177" s="193" t="e">
        <f>VLOOKUP(FMP_Ranking_GIS[[#This Row],[FMP ID]],FMP_Ranking[#All],97,FALSE)</f>
        <v>#REF!</v>
      </c>
    </row>
    <row r="178" spans="1:3" ht="12" customHeight="1" x14ac:dyDescent="0.25">
      <c r="A178" s="190" t="str">
        <f>FMP_Ranking!A200</f>
        <v>023000001</v>
      </c>
      <c r="B178" s="191" t="e">
        <f>VLOOKUP(FMP_Ranking_GIS[[#This Row],[FMP ID]],FMP_Ranking[#All],96,FALSE)</f>
        <v>#REF!</v>
      </c>
      <c r="C178" s="193" t="e">
        <f>VLOOKUP(FMP_Ranking_GIS[[#This Row],[FMP ID]],FMP_Ranking[#All],97,FALSE)</f>
        <v>#REF!</v>
      </c>
    </row>
    <row r="179" spans="1:3" ht="12" customHeight="1" x14ac:dyDescent="0.25">
      <c r="A179" s="190">
        <f>FMP_Ranking!A226</f>
        <v>0</v>
      </c>
      <c r="B179" s="191" t="e">
        <f>VLOOKUP(FMP_Ranking_GIS[[#This Row],[FMP ID]],FMP_Ranking[#All],96,FALSE)</f>
        <v>#N/A</v>
      </c>
      <c r="C179" s="193" t="e">
        <f>VLOOKUP(FMP_Ranking_GIS[[#This Row],[FMP ID]],FMP_Ranking[#All],97,FALSE)</f>
        <v>#N/A</v>
      </c>
    </row>
    <row r="180" spans="1:3" ht="12" customHeight="1" x14ac:dyDescent="0.25">
      <c r="A180" s="190" t="str">
        <f>FMP_Ranking!A162</f>
        <v>103000044</v>
      </c>
      <c r="B180" s="191" t="e">
        <f>VLOOKUP(FMP_Ranking_GIS[[#This Row],[FMP ID]],FMP_Ranking[#All],96,FALSE)</f>
        <v>#REF!</v>
      </c>
      <c r="C180" s="193" t="e">
        <f>VLOOKUP(FMP_Ranking_GIS[[#This Row],[FMP ID]],FMP_Ranking[#All],97,FALSE)</f>
        <v>#REF!</v>
      </c>
    </row>
    <row r="181" spans="1:3" ht="12" customHeight="1" x14ac:dyDescent="0.25">
      <c r="A181" s="190" t="str">
        <f>FMP_Ranking!A166</f>
        <v>113000042</v>
      </c>
      <c r="B181" s="191" t="e">
        <f>VLOOKUP(FMP_Ranking_GIS[[#This Row],[FMP ID]],FMP_Ranking[#All],96,FALSE)</f>
        <v>#REF!</v>
      </c>
      <c r="C181" s="193" t="e">
        <f>VLOOKUP(FMP_Ranking_GIS[[#This Row],[FMP ID]],FMP_Ranking[#All],97,FALSE)</f>
        <v>#REF!</v>
      </c>
    </row>
    <row r="182" spans="1:3" ht="12" customHeight="1" x14ac:dyDescent="0.25">
      <c r="A182" s="190" t="str">
        <f>FMP_Ranking!A192</f>
        <v>113000015</v>
      </c>
      <c r="B182" s="191" t="e">
        <f>VLOOKUP(FMP_Ranking_GIS[[#This Row],[FMP ID]],FMP_Ranking[#All],96,FALSE)</f>
        <v>#REF!</v>
      </c>
      <c r="C182" s="193" t="e">
        <f>VLOOKUP(FMP_Ranking_GIS[[#This Row],[FMP ID]],FMP_Ranking[#All],97,FALSE)</f>
        <v>#REF!</v>
      </c>
    </row>
    <row r="183" spans="1:3" ht="12" customHeight="1" x14ac:dyDescent="0.25">
      <c r="A183" s="190">
        <f>FMP_Ranking!A218</f>
        <v>0</v>
      </c>
      <c r="B183" s="191" t="e">
        <f>VLOOKUP(FMP_Ranking_GIS[[#This Row],[FMP ID]],FMP_Ranking[#All],96,FALSE)</f>
        <v>#N/A</v>
      </c>
      <c r="C183" s="193" t="e">
        <f>VLOOKUP(FMP_Ranking_GIS[[#This Row],[FMP ID]],FMP_Ranking[#All],97,FALSE)</f>
        <v>#N/A</v>
      </c>
    </row>
    <row r="184" spans="1:3" ht="12" customHeight="1" x14ac:dyDescent="0.25">
      <c r="A184" s="190">
        <f>FMP_Ranking!A220</f>
        <v>0</v>
      </c>
      <c r="B184" s="191" t="e">
        <f>VLOOKUP(FMP_Ranking_GIS[[#This Row],[FMP ID]],FMP_Ranking[#All],96,FALSE)</f>
        <v>#N/A</v>
      </c>
      <c r="C184" s="193" t="e">
        <f>VLOOKUP(FMP_Ranking_GIS[[#This Row],[FMP ID]],FMP_Ranking[#All],97,FALSE)</f>
        <v>#N/A</v>
      </c>
    </row>
    <row r="185" spans="1:3" ht="12" customHeight="1" x14ac:dyDescent="0.25">
      <c r="A185" s="190">
        <f>FMP_Ranking!A228</f>
        <v>0</v>
      </c>
      <c r="B185" s="191" t="e">
        <f>VLOOKUP(FMP_Ranking_GIS[[#This Row],[FMP ID]],FMP_Ranking[#All],96,FALSE)</f>
        <v>#N/A</v>
      </c>
      <c r="C185" s="193" t="e">
        <f>VLOOKUP(FMP_Ranking_GIS[[#This Row],[FMP ID]],FMP_Ranking[#All],97,FALSE)</f>
        <v>#N/A</v>
      </c>
    </row>
    <row r="186" spans="1:3" ht="12" customHeight="1" x14ac:dyDescent="0.25">
      <c r="A186" s="194">
        <f>FMP_Ranking!A229</f>
        <v>0</v>
      </c>
      <c r="B186" s="191" t="e">
        <f>VLOOKUP(FMP_Ranking_GIS[[#This Row],[FMP ID]],FMP_Ranking[#All],96,FALSE)</f>
        <v>#N/A</v>
      </c>
      <c r="C186" s="192" t="e">
        <f>VLOOKUP(FMP_Ranking_GIS[[#This Row],[FMP ID]],FMP_Ranking[#All],97,FALSE)</f>
        <v>#N/A</v>
      </c>
    </row>
    <row r="187" spans="1:3" ht="12" customHeight="1" x14ac:dyDescent="0.25">
      <c r="A187" s="190" t="str">
        <f>FMP_Ranking!A134</f>
        <v>063000142</v>
      </c>
      <c r="B187" s="191" t="e">
        <f>VLOOKUP(FMP_Ranking_GIS[[#This Row],[FMP ID]],FMP_Ranking[#All],96,FALSE)</f>
        <v>#REF!</v>
      </c>
      <c r="C187" s="193" t="e">
        <f>VLOOKUP(FMP_Ranking_GIS[[#This Row],[FMP ID]],FMP_Ranking[#All],97,FALSE)</f>
        <v>#REF!</v>
      </c>
    </row>
    <row r="188" spans="1:3" ht="12" customHeight="1" x14ac:dyDescent="0.25">
      <c r="A188" s="194" t="str">
        <f>FMP_Ranking!A171</f>
        <v>063000140</v>
      </c>
      <c r="B188" s="191" t="e">
        <f>VLOOKUP(FMP_Ranking_GIS[[#This Row],[FMP ID]],FMP_Ranking[#All],96,FALSE)</f>
        <v>#REF!</v>
      </c>
      <c r="C188" s="192" t="e">
        <f>VLOOKUP(FMP_Ranking_GIS[[#This Row],[FMP ID]],FMP_Ranking[#All],97,FALSE)</f>
        <v>#REF!</v>
      </c>
    </row>
    <row r="189" spans="1:3" ht="12" customHeight="1" x14ac:dyDescent="0.25">
      <c r="A189" s="194">
        <f>FMP_Ranking!A227</f>
        <v>0</v>
      </c>
      <c r="B189" s="191" t="e">
        <f>VLOOKUP(FMP_Ranking_GIS[[#This Row],[FMP ID]],FMP_Ranking[#All],96,FALSE)</f>
        <v>#N/A</v>
      </c>
      <c r="C189" s="192" t="e">
        <f>VLOOKUP(FMP_Ranking_GIS[[#This Row],[FMP ID]],FMP_Ranking[#All],97,FALSE)</f>
        <v>#N/A</v>
      </c>
    </row>
    <row r="190" spans="1:3" ht="12" customHeight="1" x14ac:dyDescent="0.25">
      <c r="A190" s="194" t="str">
        <f>FMP_Ranking!A11</f>
        <v>123000028</v>
      </c>
      <c r="B190" s="191" t="e">
        <f>VLOOKUP(FMP_Ranking_GIS[[#This Row],[FMP ID]],FMP_Ranking[#All],96,FALSE)</f>
        <v>#REF!</v>
      </c>
      <c r="C190" s="192" t="e">
        <f>VLOOKUP(FMP_Ranking_GIS[[#This Row],[FMP ID]],FMP_Ranking[#All],97,FALSE)</f>
        <v>#REF!</v>
      </c>
    </row>
    <row r="191" spans="1:3" ht="12" customHeight="1" x14ac:dyDescent="0.25">
      <c r="A191" s="190" t="str">
        <f>FMP_Ranking!A44</f>
        <v>033000036</v>
      </c>
      <c r="B191" s="191" t="e">
        <f>VLOOKUP(FMP_Ranking_GIS[[#This Row],[FMP ID]],FMP_Ranking[#All],96,FALSE)</f>
        <v>#REF!</v>
      </c>
      <c r="C191" s="193" t="e">
        <f>VLOOKUP(FMP_Ranking_GIS[[#This Row],[FMP ID]],FMP_Ranking[#All],97,FALSE)</f>
        <v>#REF!</v>
      </c>
    </row>
    <row r="192" spans="1:3" ht="12" customHeight="1" x14ac:dyDescent="0.25">
      <c r="A192" s="194" t="str">
        <f>FMP_Ranking!A167</f>
        <v>063000115</v>
      </c>
      <c r="B192" s="191" t="e">
        <f>VLOOKUP(FMP_Ranking_GIS[[#This Row],[FMP ID]],FMP_Ranking[#All],96,FALSE)</f>
        <v>#REF!</v>
      </c>
      <c r="C192" s="192" t="e">
        <f>VLOOKUP(FMP_Ranking_GIS[[#This Row],[FMP ID]],FMP_Ranking[#All],97,FALSE)</f>
        <v>#REF!</v>
      </c>
    </row>
    <row r="193" spans="1:3" ht="12" customHeight="1" x14ac:dyDescent="0.25">
      <c r="A193" s="190">
        <f>FMP_Ranking!A230</f>
        <v>0</v>
      </c>
      <c r="B193" s="191" t="e">
        <f>VLOOKUP(FMP_Ranking_GIS[[#This Row],[FMP ID]],FMP_Ranking[#All],96,FALSE)</f>
        <v>#N/A</v>
      </c>
      <c r="C193" s="193" t="e">
        <f>VLOOKUP(FMP_Ranking_GIS[[#This Row],[FMP ID]],FMP_Ranking[#All],97,FALSE)</f>
        <v>#N/A</v>
      </c>
    </row>
    <row r="194" spans="1:3" ht="12" customHeight="1" x14ac:dyDescent="0.25">
      <c r="A194" s="194">
        <f>FMP_Ranking!A231</f>
        <v>0</v>
      </c>
      <c r="B194" s="191" t="e">
        <f>VLOOKUP(FMP_Ranking_GIS[[#This Row],[FMP ID]],FMP_Ranking[#All],96,FALSE)</f>
        <v>#N/A</v>
      </c>
      <c r="C194" s="192" t="e">
        <f>VLOOKUP(FMP_Ranking_GIS[[#This Row],[FMP ID]],FMP_Ranking[#All],97,FALSE)</f>
        <v>#N/A</v>
      </c>
    </row>
    <row r="195" spans="1:3" ht="12" customHeight="1" x14ac:dyDescent="0.25">
      <c r="A195" s="190" t="str">
        <f>FMP_Ranking!A22</f>
        <v>143000111</v>
      </c>
      <c r="B195" s="191" t="e">
        <f>VLOOKUP(FMP_Ranking_GIS[[#This Row],[FMP ID]],FMP_Ranking[#All],96,FALSE)</f>
        <v>#REF!</v>
      </c>
      <c r="C195" s="193" t="e">
        <f>VLOOKUP(FMP_Ranking_GIS[[#This Row],[FMP ID]],FMP_Ranking[#All],97,FALSE)</f>
        <v>#REF!</v>
      </c>
    </row>
    <row r="196" spans="1:3" ht="12" customHeight="1" x14ac:dyDescent="0.25">
      <c r="A196" s="190" t="str">
        <f>FMP_Ranking!A24</f>
        <v>043000017</v>
      </c>
      <c r="B196" s="191" t="e">
        <f>VLOOKUP(FMP_Ranking_GIS[[#This Row],[FMP ID]],FMP_Ranking[#All],96,FALSE)</f>
        <v>#REF!</v>
      </c>
      <c r="C196" s="193" t="e">
        <f>VLOOKUP(FMP_Ranking_GIS[[#This Row],[FMP ID]],FMP_Ranking[#All],97,FALSE)</f>
        <v>#REF!</v>
      </c>
    </row>
    <row r="197" spans="1:3" ht="12" customHeight="1" x14ac:dyDescent="0.25">
      <c r="A197" s="194" t="str">
        <f>FMP_Ranking!A27</f>
        <v>103000005</v>
      </c>
      <c r="B197" s="191" t="e">
        <f>VLOOKUP(FMP_Ranking_GIS[[#This Row],[FMP ID]],FMP_Ranking[#All],96,FALSE)</f>
        <v>#REF!</v>
      </c>
      <c r="C197" s="192" t="e">
        <f>VLOOKUP(FMP_Ranking_GIS[[#This Row],[FMP ID]],FMP_Ranking[#All],97,FALSE)</f>
        <v>#REF!</v>
      </c>
    </row>
    <row r="198" spans="1:3" ht="12" customHeight="1" x14ac:dyDescent="0.25">
      <c r="A198" s="190" t="str">
        <f>FMP_Ranking!A28</f>
        <v>063000040</v>
      </c>
      <c r="B198" s="191" t="e">
        <f>VLOOKUP(FMP_Ranking_GIS[[#This Row],[FMP ID]],FMP_Ranking[#All],96,FALSE)</f>
        <v>#REF!</v>
      </c>
      <c r="C198" s="193" t="e">
        <f>VLOOKUP(FMP_Ranking_GIS[[#This Row],[FMP ID]],FMP_Ranking[#All],97,FALSE)</f>
        <v>#REF!</v>
      </c>
    </row>
    <row r="199" spans="1:3" ht="12" customHeight="1" x14ac:dyDescent="0.25">
      <c r="A199" s="194" t="str">
        <f>FMP_Ranking!A31</f>
        <v>123000019</v>
      </c>
      <c r="B199" s="191" t="e">
        <f>VLOOKUP(FMP_Ranking_GIS[[#This Row],[FMP ID]],FMP_Ranking[#All],96,FALSE)</f>
        <v>#REF!</v>
      </c>
      <c r="C199" s="192" t="e">
        <f>VLOOKUP(FMP_Ranking_GIS[[#This Row],[FMP ID]],FMP_Ranking[#All],97,FALSE)</f>
        <v>#REF!</v>
      </c>
    </row>
    <row r="200" spans="1:3" ht="12" customHeight="1" x14ac:dyDescent="0.25">
      <c r="A200" s="190" t="str">
        <f>FMP_Ranking!A32</f>
        <v>113000026</v>
      </c>
      <c r="B200" s="191" t="e">
        <f>VLOOKUP(FMP_Ranking_GIS[[#This Row],[FMP ID]],FMP_Ranking[#All],96,FALSE)</f>
        <v>#REF!</v>
      </c>
      <c r="C200" s="193" t="e">
        <f>VLOOKUP(FMP_Ranking_GIS[[#This Row],[FMP ID]],FMP_Ranking[#All],97,FALSE)</f>
        <v>#REF!</v>
      </c>
    </row>
    <row r="201" spans="1:3" ht="12" customHeight="1" x14ac:dyDescent="0.25">
      <c r="A201" s="190" t="str">
        <f>FMP_Ranking!A34</f>
        <v>103000026</v>
      </c>
      <c r="B201" s="191" t="e">
        <f>VLOOKUP(FMP_Ranking_GIS[[#This Row],[FMP ID]],FMP_Ranking[#All],96,FALSE)</f>
        <v>#REF!</v>
      </c>
      <c r="C201" s="193" t="e">
        <f>VLOOKUP(FMP_Ranking_GIS[[#This Row],[FMP ID]],FMP_Ranking[#All],97,FALSE)</f>
        <v>#REF!</v>
      </c>
    </row>
    <row r="202" spans="1:3" ht="12" customHeight="1" x14ac:dyDescent="0.25">
      <c r="A202" s="190" t="str">
        <f>FMP_Ranking!A40</f>
        <v>143000025</v>
      </c>
      <c r="B202" s="191" t="e">
        <f>VLOOKUP(FMP_Ranking_GIS[[#This Row],[FMP ID]],FMP_Ranking[#All],96,FALSE)</f>
        <v>#REF!</v>
      </c>
      <c r="C202" s="193" t="e">
        <f>VLOOKUP(FMP_Ranking_GIS[[#This Row],[FMP ID]],FMP_Ranking[#All],97,FALSE)</f>
        <v>#REF!</v>
      </c>
    </row>
    <row r="203" spans="1:3" ht="12" customHeight="1" x14ac:dyDescent="0.25">
      <c r="A203" s="190" t="str">
        <f>FMP_Ranking!A42</f>
        <v>103000008</v>
      </c>
      <c r="B203" s="191" t="e">
        <f>VLOOKUP(FMP_Ranking_GIS[[#This Row],[FMP ID]],FMP_Ranking[#All],96,FALSE)</f>
        <v>#REF!</v>
      </c>
      <c r="C203" s="193" t="e">
        <f>VLOOKUP(FMP_Ranking_GIS[[#This Row],[FMP ID]],FMP_Ranking[#All],97,FALSE)</f>
        <v>#REF!</v>
      </c>
    </row>
    <row r="204" spans="1:3" ht="12" customHeight="1" x14ac:dyDescent="0.25">
      <c r="A204" s="190" t="str">
        <f>FMP_Ranking!A46</f>
        <v>113000044</v>
      </c>
      <c r="B204" s="191" t="e">
        <f>VLOOKUP(FMP_Ranking_GIS[[#This Row],[FMP ID]],FMP_Ranking[#All],96,FALSE)</f>
        <v>#REF!</v>
      </c>
      <c r="C204" s="193" t="e">
        <f>VLOOKUP(FMP_Ranking_GIS[[#This Row],[FMP ID]],FMP_Ranking[#All],97,FALSE)</f>
        <v>#REF!</v>
      </c>
    </row>
    <row r="205" spans="1:3" ht="12" customHeight="1" x14ac:dyDescent="0.25">
      <c r="A205" s="190" t="str">
        <f>FMP_Ranking!A54</f>
        <v>063000027</v>
      </c>
      <c r="B205" s="191" t="e">
        <f>VLOOKUP(FMP_Ranking_GIS[[#This Row],[FMP ID]],FMP_Ranking[#All],96,FALSE)</f>
        <v>#REF!</v>
      </c>
      <c r="C205" s="193" t="e">
        <f>VLOOKUP(FMP_Ranking_GIS[[#This Row],[FMP ID]],FMP_Ranking[#All],97,FALSE)</f>
        <v>#REF!</v>
      </c>
    </row>
    <row r="206" spans="1:3" ht="12" customHeight="1" x14ac:dyDescent="0.25">
      <c r="A206" s="190" t="str">
        <f>FMP_Ranking!A58</f>
        <v>113000068</v>
      </c>
      <c r="B206" s="191" t="e">
        <f>VLOOKUP(FMP_Ranking_GIS[[#This Row],[FMP ID]],FMP_Ranking[#All],96,FALSE)</f>
        <v>#REF!</v>
      </c>
      <c r="C206" s="193" t="e">
        <f>VLOOKUP(FMP_Ranking_GIS[[#This Row],[FMP ID]],FMP_Ranking[#All],97,FALSE)</f>
        <v>#REF!</v>
      </c>
    </row>
    <row r="207" spans="1:3" ht="12" customHeight="1" x14ac:dyDescent="0.25">
      <c r="A207" s="194" t="str">
        <f>FMP_Ranking!A63</f>
        <v>113000037</v>
      </c>
      <c r="B207" s="191" t="e">
        <f>VLOOKUP(FMP_Ranking_GIS[[#This Row],[FMP ID]],FMP_Ranking[#All],96,FALSE)</f>
        <v>#REF!</v>
      </c>
      <c r="C207" s="192" t="e">
        <f>VLOOKUP(FMP_Ranking_GIS[[#This Row],[FMP ID]],FMP_Ranking[#All],97,FALSE)</f>
        <v>#REF!</v>
      </c>
    </row>
    <row r="208" spans="1:3" ht="12" customHeight="1" x14ac:dyDescent="0.25">
      <c r="A208" s="190" t="str">
        <f>FMP_Ranking!A64</f>
        <v>123000012</v>
      </c>
      <c r="B208" s="191" t="e">
        <f>VLOOKUP(FMP_Ranking_GIS[[#This Row],[FMP ID]],FMP_Ranking[#All],96,FALSE)</f>
        <v>#REF!</v>
      </c>
      <c r="C208" s="193" t="e">
        <f>VLOOKUP(FMP_Ranking_GIS[[#This Row],[FMP ID]],FMP_Ranking[#All],97,FALSE)</f>
        <v>#REF!</v>
      </c>
    </row>
    <row r="209" spans="1:3" ht="12" customHeight="1" x14ac:dyDescent="0.25">
      <c r="A209" s="194" t="str">
        <f>FMP_Ranking!A67</f>
        <v>123000015</v>
      </c>
      <c r="B209" s="191" t="e">
        <f>VLOOKUP(FMP_Ranking_GIS[[#This Row],[FMP ID]],FMP_Ranking[#All],96,FALSE)</f>
        <v>#REF!</v>
      </c>
      <c r="C209" s="192" t="e">
        <f>VLOOKUP(FMP_Ranking_GIS[[#This Row],[FMP ID]],FMP_Ranking[#All],97,FALSE)</f>
        <v>#REF!</v>
      </c>
    </row>
    <row r="210" spans="1:3" ht="12" customHeight="1" x14ac:dyDescent="0.25">
      <c r="A210" s="194" t="str">
        <f>FMP_Ranking!A69</f>
        <v>063000059</v>
      </c>
      <c r="B210" s="191" t="e">
        <f>VLOOKUP(FMP_Ranking_GIS[[#This Row],[FMP ID]],FMP_Ranking[#All],96,FALSE)</f>
        <v>#REF!</v>
      </c>
      <c r="C210" s="192" t="e">
        <f>VLOOKUP(FMP_Ranking_GIS[[#This Row],[FMP ID]],FMP_Ranking[#All],97,FALSE)</f>
        <v>#REF!</v>
      </c>
    </row>
    <row r="211" spans="1:3" ht="12" customHeight="1" x14ac:dyDescent="0.25">
      <c r="A211" s="194" t="str">
        <f>FMP_Ranking!A77</f>
        <v>053000003</v>
      </c>
      <c r="B211" s="191" t="e">
        <f>VLOOKUP(FMP_Ranking_GIS[[#This Row],[FMP ID]],FMP_Ranking[#All],96,FALSE)</f>
        <v>#REF!</v>
      </c>
      <c r="C211" s="192" t="e">
        <f>VLOOKUP(FMP_Ranking_GIS[[#This Row],[FMP ID]],FMP_Ranking[#All],97,FALSE)</f>
        <v>#REF!</v>
      </c>
    </row>
    <row r="212" spans="1:3" ht="12" customHeight="1" x14ac:dyDescent="0.25">
      <c r="A212" s="194" t="str">
        <f>FMP_Ranking!A85</f>
        <v>113000001</v>
      </c>
      <c r="B212" s="191" t="e">
        <f>VLOOKUP(FMP_Ranking_GIS[[#This Row],[FMP ID]],FMP_Ranking[#All],96,FALSE)</f>
        <v>#REF!</v>
      </c>
      <c r="C212" s="192" t="e">
        <f>VLOOKUP(FMP_Ranking_GIS[[#This Row],[FMP ID]],FMP_Ranking[#All],97,FALSE)</f>
        <v>#REF!</v>
      </c>
    </row>
    <row r="213" spans="1:3" ht="12" customHeight="1" x14ac:dyDescent="0.25">
      <c r="A213" s="194" t="str">
        <f>FMP_Ranking!A109</f>
        <v>103000027</v>
      </c>
      <c r="B213" s="191" t="e">
        <f>VLOOKUP(FMP_Ranking_GIS[[#This Row],[FMP ID]],FMP_Ranking[#All],96,FALSE)</f>
        <v>#REF!</v>
      </c>
      <c r="C213" s="192" t="e">
        <f>VLOOKUP(FMP_Ranking_GIS[[#This Row],[FMP ID]],FMP_Ranking[#All],97,FALSE)</f>
        <v>#REF!</v>
      </c>
    </row>
    <row r="214" spans="1:3" ht="12" customHeight="1" x14ac:dyDescent="0.25">
      <c r="A214" s="194" t="str">
        <f>FMP_Ranking!A111</f>
        <v>143000105</v>
      </c>
      <c r="B214" s="191" t="e">
        <f>VLOOKUP(FMP_Ranking_GIS[[#This Row],[FMP ID]],FMP_Ranking[#All],96,FALSE)</f>
        <v>#REF!</v>
      </c>
      <c r="C214" s="192" t="e">
        <f>VLOOKUP(FMP_Ranking_GIS[[#This Row],[FMP ID]],FMP_Ranking[#All],97,FALSE)</f>
        <v>#REF!</v>
      </c>
    </row>
    <row r="215" spans="1:3" ht="12" customHeight="1" x14ac:dyDescent="0.25">
      <c r="A215" s="194" t="str">
        <f>FMP_Ranking!A115</f>
        <v>113000027</v>
      </c>
      <c r="B215" s="191" t="e">
        <f>VLOOKUP(FMP_Ranking_GIS[[#This Row],[FMP ID]],FMP_Ranking[#All],96,FALSE)</f>
        <v>#REF!</v>
      </c>
      <c r="C215" s="192" t="e">
        <f>VLOOKUP(FMP_Ranking_GIS[[#This Row],[FMP ID]],FMP_Ranking[#All],97,FALSE)</f>
        <v>#REF!</v>
      </c>
    </row>
    <row r="216" spans="1:3" ht="12" customHeight="1" x14ac:dyDescent="0.25">
      <c r="A216" s="194" t="str">
        <f>FMP_Ranking!A131</f>
        <v>123000006</v>
      </c>
      <c r="B216" s="191" t="e">
        <f>VLOOKUP(FMP_Ranking_GIS[[#This Row],[FMP ID]],FMP_Ranking[#All],96,FALSE)</f>
        <v>#REF!</v>
      </c>
      <c r="C216" s="192" t="e">
        <f>VLOOKUP(FMP_Ranking_GIS[[#This Row],[FMP ID]],FMP_Ranking[#All],97,FALSE)</f>
        <v>#REF!</v>
      </c>
    </row>
    <row r="217" spans="1:3" ht="12" customHeight="1" x14ac:dyDescent="0.25">
      <c r="A217" s="190" t="str">
        <f>FMP_Ranking!A132</f>
        <v>123000008</v>
      </c>
      <c r="B217" s="191" t="e">
        <f>VLOOKUP(FMP_Ranking_GIS[[#This Row],[FMP ID]],FMP_Ranking[#All],96,FALSE)</f>
        <v>#REF!</v>
      </c>
      <c r="C217" s="193" t="e">
        <f>VLOOKUP(FMP_Ranking_GIS[[#This Row],[FMP ID]],FMP_Ranking[#All],97,FALSE)</f>
        <v>#REF!</v>
      </c>
    </row>
    <row r="218" spans="1:3" ht="12" customHeight="1" x14ac:dyDescent="0.25">
      <c r="A218" s="190" t="str">
        <f>FMP_Ranking!A150</f>
        <v>063000130</v>
      </c>
      <c r="B218" s="191" t="e">
        <f>VLOOKUP(FMP_Ranking_GIS[[#This Row],[FMP ID]],FMP_Ranking[#All],96,FALSE)</f>
        <v>#REF!</v>
      </c>
      <c r="C218" s="193" t="e">
        <f>VLOOKUP(FMP_Ranking_GIS[[#This Row],[FMP ID]],FMP_Ranking[#All],97,FALSE)</f>
        <v>#REF!</v>
      </c>
    </row>
    <row r="219" spans="1:3" ht="12" customHeight="1" x14ac:dyDescent="0.25">
      <c r="A219" s="190" t="str">
        <f>FMP_Ranking!A158</f>
        <v>103000050</v>
      </c>
      <c r="B219" s="191" t="e">
        <f>VLOOKUP(FMP_Ranking_GIS[[#This Row],[FMP ID]],FMP_Ranking[#All],96,FALSE)</f>
        <v>#REF!</v>
      </c>
      <c r="C219" s="193" t="e">
        <f>VLOOKUP(FMP_Ranking_GIS[[#This Row],[FMP ID]],FMP_Ranking[#All],97,FALSE)</f>
        <v>#REF!</v>
      </c>
    </row>
    <row r="220" spans="1:3" ht="12" customHeight="1" x14ac:dyDescent="0.25">
      <c r="A220" s="194" t="str">
        <f>FMP_Ranking!A159</f>
        <v>103000045</v>
      </c>
      <c r="B220" s="191" t="e">
        <f>VLOOKUP(FMP_Ranking_GIS[[#This Row],[FMP ID]],FMP_Ranking[#All],96,FALSE)</f>
        <v>#REF!</v>
      </c>
      <c r="C220" s="192" t="e">
        <f>VLOOKUP(FMP_Ranking_GIS[[#This Row],[FMP ID]],FMP_Ranking[#All],97,FALSE)</f>
        <v>#REF!</v>
      </c>
    </row>
    <row r="221" spans="1:3" ht="12" customHeight="1" x14ac:dyDescent="0.25">
      <c r="A221" s="194" t="str">
        <f>FMP_Ranking!A161</f>
        <v>103000041</v>
      </c>
      <c r="B221" s="191" t="e">
        <f>VLOOKUP(FMP_Ranking_GIS[[#This Row],[FMP ID]],FMP_Ranking[#All],96,FALSE)</f>
        <v>#REF!</v>
      </c>
      <c r="C221" s="192" t="e">
        <f>VLOOKUP(FMP_Ranking_GIS[[#This Row],[FMP ID]],FMP_Ranking[#All],97,FALSE)</f>
        <v>#REF!</v>
      </c>
    </row>
    <row r="222" spans="1:3" ht="12" customHeight="1" x14ac:dyDescent="0.25">
      <c r="A222" s="190" t="str">
        <f>FMP_Ranking!A168</f>
        <v>063000143</v>
      </c>
      <c r="B222" s="191" t="e">
        <f>VLOOKUP(FMP_Ranking_GIS[[#This Row],[FMP ID]],FMP_Ranking[#All],96,FALSE)</f>
        <v>#REF!</v>
      </c>
      <c r="C222" s="193" t="e">
        <f>VLOOKUP(FMP_Ranking_GIS[[#This Row],[FMP ID]],FMP_Ranking[#All],97,FALSE)</f>
        <v>#REF!</v>
      </c>
    </row>
    <row r="223" spans="1:3" ht="12" customHeight="1" x14ac:dyDescent="0.25">
      <c r="A223" s="190" t="str">
        <f>FMP_Ranking!A170</f>
        <v>063000114</v>
      </c>
      <c r="B223" s="191" t="e">
        <f>VLOOKUP(FMP_Ranking_GIS[[#This Row],[FMP ID]],FMP_Ranking[#All],96,FALSE)</f>
        <v>#REF!</v>
      </c>
      <c r="C223" s="193" t="e">
        <f>VLOOKUP(FMP_Ranking_GIS[[#This Row],[FMP ID]],FMP_Ranking[#All],97,FALSE)</f>
        <v>#REF!</v>
      </c>
    </row>
    <row r="224" spans="1:3" ht="12" customHeight="1" x14ac:dyDescent="0.25">
      <c r="A224" s="194" t="str">
        <f>FMP_Ranking!A173</f>
        <v>103000042</v>
      </c>
      <c r="B224" s="191" t="e">
        <f>VLOOKUP(FMP_Ranking_GIS[[#This Row],[FMP ID]],FMP_Ranking[#All],96,FALSE)</f>
        <v>#REF!</v>
      </c>
      <c r="C224" s="192" t="e">
        <f>VLOOKUP(FMP_Ranking_GIS[[#This Row],[FMP ID]],FMP_Ranking[#All],97,FALSE)</f>
        <v>#REF!</v>
      </c>
    </row>
    <row r="225" spans="1:3" ht="12" customHeight="1" x14ac:dyDescent="0.25">
      <c r="A225" s="190" t="str">
        <f>FMP_Ranking!A180</f>
        <v>103000037</v>
      </c>
      <c r="B225" s="191" t="e">
        <f>VLOOKUP(FMP_Ranking_GIS[[#This Row],[FMP ID]],FMP_Ranking[#All],96,FALSE)</f>
        <v>#REF!</v>
      </c>
      <c r="C225" s="193" t="e">
        <f>VLOOKUP(FMP_Ranking_GIS[[#This Row],[FMP ID]],FMP_Ranking[#All],97,FALSE)</f>
        <v>#REF!</v>
      </c>
    </row>
    <row r="226" spans="1:3" ht="12" customHeight="1" x14ac:dyDescent="0.25">
      <c r="A226" s="190" t="str">
        <f>FMP_Ranking!A182</f>
        <v>083000801</v>
      </c>
      <c r="B226" s="191" t="e">
        <f>VLOOKUP(FMP_Ranking_GIS[[#This Row],[FMP ID]],FMP_Ranking[#All],96,FALSE)</f>
        <v>#REF!</v>
      </c>
      <c r="C226" s="193" t="e">
        <f>VLOOKUP(FMP_Ranking_GIS[[#This Row],[FMP ID]],FMP_Ranking[#All],97,FALSE)</f>
        <v>#REF!</v>
      </c>
    </row>
    <row r="227" spans="1:3" ht="12" customHeight="1" x14ac:dyDescent="0.25">
      <c r="A227" s="194" t="str">
        <f>FMP_Ranking!A207</f>
        <v>083000838</v>
      </c>
      <c r="B227" s="191" t="e">
        <f>VLOOKUP(FMP_Ranking_GIS[[#This Row],[FMP ID]],FMP_Ranking[#All],96,FALSE)</f>
        <v>#REF!</v>
      </c>
      <c r="C227" s="192" t="e">
        <f>VLOOKUP(FMP_Ranking_GIS[[#This Row],[FMP ID]],FMP_Ranking[#All],97,FALSE)</f>
        <v>#REF!</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M1004"/>
  <sheetViews>
    <sheetView zoomScale="90" zoomScaleNormal="90" zoomScaleSheetLayoutView="90" workbookViewId="0">
      <pane xSplit="3" ySplit="3" topLeftCell="BG21" activePane="bottomRight" state="frozen"/>
      <selection activeCell="BR19" sqref="BR19"/>
      <selection pane="topRight" activeCell="BR19" sqref="BR19"/>
      <selection pane="bottomLeft" activeCell="BR19" sqref="BR19"/>
      <selection pane="bottomRight" activeCell="BI3" sqref="BI3"/>
    </sheetView>
  </sheetViews>
  <sheetFormatPr defaultColWidth="20.42578125" defaultRowHeight="15" x14ac:dyDescent="0.25"/>
  <cols>
    <col min="1" max="1" width="20.85546875" customWidth="1"/>
    <col min="2" max="2" width="8.28515625" style="1" customWidth="1"/>
    <col min="3" max="3" width="25.42578125" style="2" customWidth="1"/>
    <col min="4" max="4" width="20.42578125" style="1"/>
    <col min="5" max="5" width="20.42578125" style="2"/>
    <col min="73" max="73" width="26" customWidth="1"/>
    <col min="80" max="80" width="32" customWidth="1"/>
  </cols>
  <sheetData>
    <row r="1" spans="1:91" ht="16.5" thickTop="1" thickBot="1" x14ac:dyDescent="0.3">
      <c r="E1" s="1"/>
      <c r="S1" s="88"/>
      <c r="U1" s="88"/>
      <c r="V1" s="88"/>
      <c r="W1" s="88"/>
      <c r="X1" s="88"/>
      <c r="Y1" s="57"/>
      <c r="AB1" s="57"/>
      <c r="AC1" s="57"/>
      <c r="AI1" s="57"/>
      <c r="AJ1" s="57"/>
      <c r="AK1" s="57"/>
      <c r="AL1" s="57"/>
      <c r="AM1" s="89"/>
      <c r="AP1" s="57"/>
      <c r="AQ1" s="57"/>
      <c r="AV1" s="57"/>
      <c r="AW1" s="57"/>
      <c r="AX1" s="57"/>
      <c r="AY1" s="57"/>
      <c r="AZ1" s="57"/>
      <c r="BA1" s="57"/>
      <c r="BD1" s="57"/>
      <c r="BE1" s="57"/>
      <c r="BF1" s="57"/>
    </row>
    <row r="2" spans="1:91" s="57" customFormat="1" ht="20.25" customHeight="1" x14ac:dyDescent="0.25">
      <c r="B2" s="582" t="s">
        <v>64</v>
      </c>
      <c r="C2" s="583"/>
      <c r="D2" s="583"/>
      <c r="E2" s="583"/>
      <c r="F2" s="583"/>
      <c r="G2" s="583"/>
      <c r="H2" s="583"/>
      <c r="I2" s="583"/>
      <c r="J2" s="583"/>
      <c r="K2" s="583"/>
      <c r="L2" s="583"/>
      <c r="M2" s="583"/>
      <c r="N2" s="583"/>
      <c r="O2" s="584"/>
      <c r="P2" s="585" t="s">
        <v>65</v>
      </c>
      <c r="Q2" s="586"/>
      <c r="R2" s="586"/>
      <c r="S2" s="587"/>
      <c r="T2" s="570" t="s">
        <v>66</v>
      </c>
      <c r="U2" s="571"/>
      <c r="V2" s="571"/>
      <c r="W2" s="571"/>
      <c r="X2" s="571"/>
      <c r="Y2" s="572"/>
      <c r="Z2" s="573" t="s">
        <v>67</v>
      </c>
      <c r="AA2" s="574"/>
      <c r="AB2" s="574"/>
      <c r="AC2" s="575"/>
      <c r="AD2" s="573" t="s">
        <v>68</v>
      </c>
      <c r="AE2" s="574"/>
      <c r="AF2" s="574"/>
      <c r="AG2" s="574"/>
      <c r="AH2" s="574"/>
      <c r="AI2" s="575"/>
      <c r="AJ2" s="573" t="s">
        <v>69</v>
      </c>
      <c r="AK2" s="574"/>
      <c r="AL2" s="574"/>
      <c r="AM2" s="575"/>
      <c r="AN2" s="576" t="s">
        <v>70</v>
      </c>
      <c r="AO2" s="577"/>
      <c r="AP2" s="577"/>
      <c r="AQ2" s="578"/>
      <c r="AR2" s="579" t="s">
        <v>71</v>
      </c>
      <c r="AS2" s="580"/>
      <c r="AT2" s="580"/>
      <c r="AU2" s="580"/>
      <c r="AV2" s="580"/>
      <c r="AW2" s="581"/>
      <c r="AX2" s="573" t="s">
        <v>72</v>
      </c>
      <c r="AY2" s="574"/>
      <c r="AZ2" s="574"/>
      <c r="BA2" s="575"/>
      <c r="BB2" s="579" t="s">
        <v>73</v>
      </c>
      <c r="BC2" s="580"/>
      <c r="BD2" s="580"/>
      <c r="BE2" s="581"/>
      <c r="BF2" s="573" t="s">
        <v>74</v>
      </c>
      <c r="BG2" s="574"/>
      <c r="BH2" s="574"/>
      <c r="BI2" s="575"/>
      <c r="BJ2" s="579" t="s">
        <v>75</v>
      </c>
      <c r="BK2" s="580"/>
      <c r="BL2" s="580"/>
      <c r="BM2" s="581"/>
      <c r="BN2" s="573" t="s">
        <v>76</v>
      </c>
      <c r="BO2" s="574"/>
      <c r="BP2" s="575"/>
      <c r="BQ2" s="585" t="s">
        <v>77</v>
      </c>
      <c r="BR2" s="586"/>
      <c r="BS2" s="587"/>
      <c r="BT2" s="573" t="s">
        <v>78</v>
      </c>
      <c r="BU2" s="574"/>
      <c r="BV2" s="575"/>
      <c r="BW2" s="573" t="s">
        <v>79</v>
      </c>
      <c r="BX2" s="574"/>
      <c r="BY2" s="574"/>
      <c r="BZ2" s="575"/>
      <c r="CA2" s="570" t="s">
        <v>80</v>
      </c>
      <c r="CB2" s="571"/>
      <c r="CC2" s="572"/>
      <c r="CD2"/>
      <c r="CE2"/>
      <c r="CF2"/>
      <c r="CG2"/>
      <c r="CH2"/>
      <c r="CI2"/>
      <c r="CJ2"/>
      <c r="CK2"/>
      <c r="CL2"/>
      <c r="CM2"/>
    </row>
    <row r="3" spans="1:91" s="90" customFormat="1" ht="63" x14ac:dyDescent="0.25">
      <c r="A3" s="110" t="s">
        <v>81</v>
      </c>
      <c r="B3" s="109" t="s">
        <v>82</v>
      </c>
      <c r="C3" s="55" t="s">
        <v>2</v>
      </c>
      <c r="D3" s="10" t="s">
        <v>3</v>
      </c>
      <c r="E3" s="55" t="s">
        <v>4</v>
      </c>
      <c r="F3" s="10" t="s">
        <v>5</v>
      </c>
      <c r="G3" s="55" t="s">
        <v>6</v>
      </c>
      <c r="H3" s="10" t="s">
        <v>7</v>
      </c>
      <c r="I3" s="55" t="s">
        <v>8</v>
      </c>
      <c r="J3" s="10" t="s">
        <v>9</v>
      </c>
      <c r="K3" s="55" t="s">
        <v>83</v>
      </c>
      <c r="L3" s="10" t="s">
        <v>15</v>
      </c>
      <c r="M3" s="55" t="s">
        <v>16</v>
      </c>
      <c r="N3" s="10" t="s">
        <v>84</v>
      </c>
      <c r="O3" s="103" t="s">
        <v>10</v>
      </c>
      <c r="P3" s="106" t="s">
        <v>85</v>
      </c>
      <c r="Q3" s="55" t="s">
        <v>86</v>
      </c>
      <c r="R3" s="10" t="s">
        <v>17</v>
      </c>
      <c r="S3" s="103" t="s">
        <v>87</v>
      </c>
      <c r="T3" s="106" t="s">
        <v>12</v>
      </c>
      <c r="U3" s="55" t="s">
        <v>88</v>
      </c>
      <c r="V3" s="10" t="s">
        <v>89</v>
      </c>
      <c r="W3" s="55" t="s">
        <v>90</v>
      </c>
      <c r="X3" s="10" t="s">
        <v>18</v>
      </c>
      <c r="Y3" s="103" t="s">
        <v>91</v>
      </c>
      <c r="Z3" s="106" t="s">
        <v>92</v>
      </c>
      <c r="AA3" s="55" t="s">
        <v>93</v>
      </c>
      <c r="AB3" s="10" t="s">
        <v>19</v>
      </c>
      <c r="AC3" s="103" t="s">
        <v>94</v>
      </c>
      <c r="AD3" s="106" t="s">
        <v>95</v>
      </c>
      <c r="AE3" s="55" t="s">
        <v>96</v>
      </c>
      <c r="AF3" s="10" t="s">
        <v>97</v>
      </c>
      <c r="AG3" s="55" t="s">
        <v>98</v>
      </c>
      <c r="AH3" s="10" t="s">
        <v>20</v>
      </c>
      <c r="AI3" s="103" t="s">
        <v>99</v>
      </c>
      <c r="AJ3" s="106" t="s">
        <v>100</v>
      </c>
      <c r="AK3" s="55" t="s">
        <v>101</v>
      </c>
      <c r="AL3" s="10" t="s">
        <v>102</v>
      </c>
      <c r="AM3" s="103" t="s">
        <v>103</v>
      </c>
      <c r="AN3" s="106" t="s">
        <v>104</v>
      </c>
      <c r="AO3" s="55" t="s">
        <v>105</v>
      </c>
      <c r="AP3" s="10" t="s">
        <v>106</v>
      </c>
      <c r="AQ3" s="103" t="s">
        <v>107</v>
      </c>
      <c r="AR3" s="106" t="s">
        <v>108</v>
      </c>
      <c r="AS3" s="55" t="s">
        <v>109</v>
      </c>
      <c r="AT3" s="10" t="s">
        <v>110</v>
      </c>
      <c r="AU3" s="55" t="s">
        <v>111</v>
      </c>
      <c r="AV3" s="10" t="s">
        <v>22</v>
      </c>
      <c r="AW3" s="103" t="s">
        <v>112</v>
      </c>
      <c r="AX3" s="106" t="s">
        <v>113</v>
      </c>
      <c r="AY3" s="55" t="s">
        <v>114</v>
      </c>
      <c r="AZ3" s="10" t="s">
        <v>23</v>
      </c>
      <c r="BA3" s="103" t="s">
        <v>115</v>
      </c>
      <c r="BB3" s="106" t="s">
        <v>116</v>
      </c>
      <c r="BC3" s="55" t="s">
        <v>117</v>
      </c>
      <c r="BD3" s="10" t="s">
        <v>118</v>
      </c>
      <c r="BE3" s="103" t="s">
        <v>119</v>
      </c>
      <c r="BF3" s="106" t="s">
        <v>120</v>
      </c>
      <c r="BG3" s="55" t="s">
        <v>121</v>
      </c>
      <c r="BH3" s="10" t="s">
        <v>25</v>
      </c>
      <c r="BI3" s="103" t="s">
        <v>122</v>
      </c>
      <c r="BJ3" s="106" t="s">
        <v>123</v>
      </c>
      <c r="BK3" s="55" t="s">
        <v>124</v>
      </c>
      <c r="BL3" s="10" t="s">
        <v>26</v>
      </c>
      <c r="BM3" s="103" t="s">
        <v>125</v>
      </c>
      <c r="BN3" s="106" t="s">
        <v>126</v>
      </c>
      <c r="BO3" s="55" t="s">
        <v>127</v>
      </c>
      <c r="BP3" s="105" t="s">
        <v>128</v>
      </c>
      <c r="BQ3" s="102" t="s">
        <v>129</v>
      </c>
      <c r="BR3" s="10" t="s">
        <v>130</v>
      </c>
      <c r="BS3" s="103" t="s">
        <v>131</v>
      </c>
      <c r="BT3" s="106" t="s">
        <v>132</v>
      </c>
      <c r="BU3" s="55" t="s">
        <v>133</v>
      </c>
      <c r="BV3" s="105" t="s">
        <v>134</v>
      </c>
      <c r="BW3" s="102" t="s">
        <v>135</v>
      </c>
      <c r="BX3" s="10" t="s">
        <v>136</v>
      </c>
      <c r="BY3" s="55" t="s">
        <v>30</v>
      </c>
      <c r="BZ3" s="105" t="s">
        <v>137</v>
      </c>
      <c r="CA3" s="102" t="s">
        <v>138</v>
      </c>
      <c r="CB3" s="10" t="s">
        <v>31</v>
      </c>
      <c r="CC3" s="103" t="s">
        <v>139</v>
      </c>
      <c r="CD3"/>
      <c r="CE3"/>
      <c r="CF3"/>
      <c r="CG3"/>
      <c r="CH3"/>
      <c r="CI3"/>
      <c r="CJ3"/>
      <c r="CK3"/>
      <c r="CL3"/>
      <c r="CM3"/>
    </row>
    <row r="4" spans="1:91" ht="180" x14ac:dyDescent="0.25">
      <c r="A4" s="113" t="s">
        <v>265</v>
      </c>
      <c r="B4" s="114" t="s">
        <v>266</v>
      </c>
      <c r="C4" s="18" t="s">
        <v>267</v>
      </c>
      <c r="D4" s="18" t="s">
        <v>268</v>
      </c>
      <c r="E4" s="18" t="s">
        <v>269</v>
      </c>
      <c r="F4" s="20" t="s">
        <v>49</v>
      </c>
      <c r="G4" s="20" t="s">
        <v>270</v>
      </c>
      <c r="H4" s="18" t="s">
        <v>38</v>
      </c>
      <c r="I4" s="21">
        <v>31300000</v>
      </c>
      <c r="J4" s="20" t="s">
        <v>271</v>
      </c>
      <c r="K4" s="115">
        <v>78816</v>
      </c>
      <c r="L4" s="116" t="s">
        <v>272</v>
      </c>
      <c r="M4" s="25" t="s">
        <v>273</v>
      </c>
      <c r="N4" s="20">
        <v>407</v>
      </c>
      <c r="O4" s="117" t="s">
        <v>40</v>
      </c>
      <c r="P4" s="122">
        <v>1</v>
      </c>
      <c r="Q4" s="25" t="s">
        <v>309</v>
      </c>
      <c r="R4" s="25" t="s">
        <v>140</v>
      </c>
      <c r="S4" s="36" t="str">
        <f>IFERROR(VLOOKUP(Book1345234[[#This Row],[ Severity Ranking: Pre-Project Average Depth of Flooding (100-year)]],#REF!,2,FALSE),"")</f>
        <v/>
      </c>
      <c r="T4" s="124">
        <v>1</v>
      </c>
      <c r="U4" s="25">
        <v>200393</v>
      </c>
      <c r="V4" s="25">
        <v>1221</v>
      </c>
      <c r="W4" s="125" t="e">
        <f>[1]!Book1345234[[#This Row],[Flood Plain Population]]/[1]!Book1345234[[#This Row],[Community Population Served]]</f>
        <v>#REF!</v>
      </c>
      <c r="X4" s="25" t="s">
        <v>250</v>
      </c>
      <c r="Y4" s="36" t="str">
        <f>IFERROR(VLOOKUP(Book1345234[[#This Row],[Severity Ranking: Community Need (% Population)]],#REF!,2,FALSE),"")</f>
        <v/>
      </c>
      <c r="Z4" s="130">
        <v>397</v>
      </c>
      <c r="AA4" s="131" t="e">
        <f>[1]!Book1345234[[#This Row],['# of Structures Removed from 1% Annual Chance FP]]/[1]!Book1345234[[#This Row],['# of Structures in 1% Annual Chance FP (Pre-Project)]]</f>
        <v>#REF!</v>
      </c>
      <c r="AB4" s="25" t="s">
        <v>236</v>
      </c>
      <c r="AC4" s="36" t="str">
        <f>IFERROR(VLOOKUP(Book1345234[[#This Row],[Flood Risk Reduction ]],#REF!,2,FALSE),"")</f>
        <v/>
      </c>
      <c r="AD4" s="130">
        <v>10</v>
      </c>
      <c r="AE4" s="133">
        <v>57200000</v>
      </c>
      <c r="AF4" s="120">
        <v>3600000</v>
      </c>
      <c r="AG4" s="125" t="e">
        <f>([1]!Book1345234[[#This Row],[Pre-Project Damage $]]-[1]!Book1345234[[#This Row],[Post-Project Damage $]])/[1]!Book1345234[[#This Row],[Pre-Project Damage $]]</f>
        <v>#REF!</v>
      </c>
      <c r="AH4" s="125" t="s">
        <v>143</v>
      </c>
      <c r="AI4" s="36" t="str">
        <f>IFERROR(VLOOKUP(Book1345234[[#This Row],[Flood Damage Reduction]],#REF!,2,FALSE),"")</f>
        <v/>
      </c>
      <c r="AJ4" s="25">
        <v>0</v>
      </c>
      <c r="AK4" s="25" t="s">
        <v>313</v>
      </c>
      <c r="AL4" s="25" t="s">
        <v>262</v>
      </c>
      <c r="AM4" s="36" t="str">
        <f>IFERROR(VLOOKUP(Book1345234[[#This Row],[ Reduction in Critical Facilities Flood Risk]],#REF!,2,FALSE),"")</f>
        <v/>
      </c>
      <c r="AN4" s="139" t="e">
        <f>VLOOKUP([1]!Book1345234[[#This Row],[FMP]],'[1]Life and Safety Tabular Data'!A1:L11,12,FALSE)</f>
        <v>#REF!</v>
      </c>
      <c r="AO4" s="18" t="s">
        <v>315</v>
      </c>
      <c r="AP4" s="25" t="s">
        <v>263</v>
      </c>
      <c r="AQ4" s="36" t="str">
        <f>IFERROR(VLOOKUP(Book1345234[[#This Row],[Life and Safety Ranking (Injury/Loss of Life)]],#REF!,2,FALSE),"")</f>
        <v/>
      </c>
      <c r="AR4" s="124">
        <v>0</v>
      </c>
      <c r="AS4" s="142" t="s">
        <v>317</v>
      </c>
      <c r="AT4" s="142" t="s">
        <v>317</v>
      </c>
      <c r="AU4" s="18"/>
      <c r="AV4" s="25" t="s">
        <v>167</v>
      </c>
      <c r="AW4" s="36" t="str">
        <f>IFERROR(VLOOKUP(Book1345234[[#This Row],[Water Supply Yield Ranking]],#REF!,2,FALSE),"")</f>
        <v/>
      </c>
      <c r="AX4" s="139">
        <v>0.9</v>
      </c>
      <c r="AY4" s="25"/>
      <c r="AZ4" s="25" t="s">
        <v>239</v>
      </c>
      <c r="BA4" s="36" t="str">
        <f>IFERROR(VLOOKUP(Book1345234[[#This Row],[Social Vulnerability Ranking]],#REF!,2,FALSE),"")</f>
        <v/>
      </c>
      <c r="BB4" s="143">
        <v>0</v>
      </c>
      <c r="BC4" s="142"/>
      <c r="BD4" s="25" t="s">
        <v>253</v>
      </c>
      <c r="BE4" s="36" t="str">
        <f>IFERROR(VLOOKUP(Book1345234[[#This Row],[Nature-Based Solutions Ranking]],#REF!,2,FALSE),"")</f>
        <v/>
      </c>
      <c r="BF4" s="124" t="s">
        <v>318</v>
      </c>
      <c r="BG4" s="25" t="s">
        <v>319</v>
      </c>
      <c r="BH4" s="25" t="s">
        <v>157</v>
      </c>
      <c r="BI4" s="36" t="str">
        <f>IFERROR(VLOOKUP(Book1345234[[#This Row],[Multiple Benefit Ranking]],#REF!,2,FALSE),"")</f>
        <v/>
      </c>
      <c r="BJ4" s="145">
        <v>0</v>
      </c>
      <c r="BK4" s="18" t="s">
        <v>323</v>
      </c>
      <c r="BL4" s="25" t="s">
        <v>158</v>
      </c>
      <c r="BM4" s="36" t="str">
        <f>IFERROR(VLOOKUP(Book1345234[[#This Row],[Operations and Maintenance Ranking]],#REF!,2,FALSE),"")</f>
        <v/>
      </c>
      <c r="BN4" s="148" t="s">
        <v>324</v>
      </c>
      <c r="BO4" s="25" t="s">
        <v>159</v>
      </c>
      <c r="BP4" s="36" t="str">
        <f>IFERROR(VLOOKUP(Book1345234[[#This Row],[Administrative, Regulatory and Other Obstacle Ranking]],#REF!,2,FALSE),"")</f>
        <v/>
      </c>
      <c r="BQ4" s="148" t="s">
        <v>327</v>
      </c>
      <c r="BR4" s="25" t="s">
        <v>160</v>
      </c>
      <c r="BS4" s="36" t="str">
        <f>IFERROR(VLOOKUP(Book1345234[[#This Row],[Environmental Benefit Ranking]],#REF!,2,FALSE),"")</f>
        <v/>
      </c>
      <c r="BT4" s="148" t="s">
        <v>328</v>
      </c>
      <c r="BU4" s="25" t="s">
        <v>172</v>
      </c>
      <c r="BV4" s="36" t="str">
        <f>IFERROR(VLOOKUP(Book1345234[[#This Row],[Environmental Impact Ranking]],#REF!,2,FALSE),"")</f>
        <v/>
      </c>
      <c r="BW4" s="148">
        <v>0</v>
      </c>
      <c r="BX4" s="25" t="s">
        <v>329</v>
      </c>
      <c r="BY4" s="149" t="s">
        <v>161</v>
      </c>
      <c r="BZ4" s="36" t="str">
        <f>IFERROR(VLOOKUP(Book1345234[[#This Row],[Mobility Ranking]],#REF!,2,FALSE),"")</f>
        <v/>
      </c>
      <c r="CA4" s="77"/>
      <c r="CB4" s="83"/>
      <c r="CC4" s="36" t="str">
        <f>IFERROR(VLOOKUP(Book1345234[[#This Row],[Regional Ranking]],#REF!,2,FALSE),"")</f>
        <v/>
      </c>
    </row>
    <row r="5" spans="1:91" ht="140.25" x14ac:dyDescent="0.25">
      <c r="A5" s="113" t="s">
        <v>274</v>
      </c>
      <c r="B5" s="114" t="s">
        <v>275</v>
      </c>
      <c r="C5" s="33" t="s">
        <v>276</v>
      </c>
      <c r="D5" s="18" t="s">
        <v>277</v>
      </c>
      <c r="E5" s="18" t="s">
        <v>278</v>
      </c>
      <c r="F5" s="25" t="s">
        <v>49</v>
      </c>
      <c r="G5" s="25" t="s">
        <v>279</v>
      </c>
      <c r="H5" s="25" t="s">
        <v>38</v>
      </c>
      <c r="I5" s="21">
        <v>2996000</v>
      </c>
      <c r="J5" s="118">
        <v>1.1000000000000001</v>
      </c>
      <c r="K5" s="21">
        <v>110929.4074074074</v>
      </c>
      <c r="L5" s="25" t="s">
        <v>280</v>
      </c>
      <c r="M5" s="25" t="s">
        <v>273</v>
      </c>
      <c r="N5" s="20">
        <v>27</v>
      </c>
      <c r="O5" s="119" t="s">
        <v>40</v>
      </c>
      <c r="P5" s="123">
        <v>0.26</v>
      </c>
      <c r="Q5" s="25" t="s">
        <v>310</v>
      </c>
      <c r="R5" s="25" t="s">
        <v>259</v>
      </c>
      <c r="S5" s="36" t="str">
        <f>IFERROR(VLOOKUP(Book1345234[[#This Row],[ Severity Ranking: Pre-Project Average Depth of Flooding (100-year)]],#REF!,2,FALSE),"")</f>
        <v/>
      </c>
      <c r="T5" s="124">
        <v>1</v>
      </c>
      <c r="U5" s="25">
        <v>102316</v>
      </c>
      <c r="V5" s="25">
        <v>81</v>
      </c>
      <c r="W5" s="126" t="e">
        <f>[1]!Book1345234[[#This Row],[Flood Plain Population]]/[1]!Book1345234[[#This Row],[Community Population Served]]</f>
        <v>#REF!</v>
      </c>
      <c r="X5" s="25" t="s">
        <v>250</v>
      </c>
      <c r="Y5" s="36" t="str">
        <f>IFERROR(VLOOKUP(Book1345234[[#This Row],[Severity Ranking: Community Need (% Population)]],#REF!,2,FALSE),"")</f>
        <v/>
      </c>
      <c r="Z5" s="130">
        <v>26</v>
      </c>
      <c r="AA5" s="131" t="e">
        <f>[1]!Book1345234[[#This Row],['# of Structures Removed from 1% Annual Chance FP]]/[1]!Book1345234[[#This Row],['# of Structures in 1% Annual Chance FP (Pre-Project)]]</f>
        <v>#REF!</v>
      </c>
      <c r="AB5" s="25" t="s">
        <v>236</v>
      </c>
      <c r="AC5" s="36" t="str">
        <f>IFERROR(VLOOKUP(Book1345234[[#This Row],[Flood Risk Reduction ]],#REF!,2,FALSE),"")</f>
        <v/>
      </c>
      <c r="AD5" s="130">
        <v>0</v>
      </c>
      <c r="AE5" s="134">
        <v>270921</v>
      </c>
      <c r="AF5" s="135">
        <v>0</v>
      </c>
      <c r="AG5" s="125" t="e">
        <f>([1]!Book1345234[[#This Row],[Pre-Project Damage $]]-[1]!Book1345234[[#This Row],[Post-Project Damage $]])/[1]!Book1345234[[#This Row],[Pre-Project Damage $]]</f>
        <v>#REF!</v>
      </c>
      <c r="AH5" s="18" t="s">
        <v>237</v>
      </c>
      <c r="AI5" s="36" t="str">
        <f>IFERROR(VLOOKUP(Book1345234[[#This Row],[Flood Damage Reduction]],#REF!,2,FALSE),"")</f>
        <v/>
      </c>
      <c r="AJ5" s="33">
        <v>1</v>
      </c>
      <c r="AK5" s="138" t="s">
        <v>314</v>
      </c>
      <c r="AL5" s="25" t="s">
        <v>238</v>
      </c>
      <c r="AM5" s="36" t="str">
        <f>IFERROR(VLOOKUP(Book1345234[[#This Row],[ Reduction in Critical Facilities Flood Risk]],#REF!,2,FALSE),"")</f>
        <v/>
      </c>
      <c r="AN5" s="139" t="e">
        <f>VLOOKUP([1]!Book1345234[[#This Row],[FMP]],'[1]Life and Safety Tabular Data'!A2:L12,12,FALSE)</f>
        <v>#REF!</v>
      </c>
      <c r="AO5" s="18" t="s">
        <v>316</v>
      </c>
      <c r="AP5" s="25" t="s">
        <v>263</v>
      </c>
      <c r="AQ5" s="36" t="str">
        <f>IFERROR(VLOOKUP(Book1345234[[#This Row],[Life and Safety Ranking (Injury/Loss of Life)]],#REF!,2,FALSE),"")</f>
        <v/>
      </c>
      <c r="AR5" s="124">
        <v>0</v>
      </c>
      <c r="AS5" s="142" t="s">
        <v>317</v>
      </c>
      <c r="AT5" s="142" t="s">
        <v>317</v>
      </c>
      <c r="AU5" s="18"/>
      <c r="AV5" s="25" t="s">
        <v>167</v>
      </c>
      <c r="AW5" s="36" t="str">
        <f>IFERROR(VLOOKUP(Book1345234[[#This Row],[Water Supply Yield Ranking]],#REF!,2,FALSE),"")</f>
        <v/>
      </c>
      <c r="AX5" s="139">
        <v>0.60280001163482666</v>
      </c>
      <c r="AY5" s="25"/>
      <c r="AZ5" s="25" t="s">
        <v>168</v>
      </c>
      <c r="BA5" s="36" t="str">
        <f>IFERROR(VLOOKUP(Book1345234[[#This Row],[Social Vulnerability Ranking]],#REF!,2,FALSE),"")</f>
        <v/>
      </c>
      <c r="BB5" s="144">
        <v>0</v>
      </c>
      <c r="BC5" s="142"/>
      <c r="BD5" s="25" t="s">
        <v>253</v>
      </c>
      <c r="BE5" s="36" t="str">
        <f>IFERROR(VLOOKUP(Book1345234[[#This Row],[Nature-Based Solutions Ranking]],#REF!,2,FALSE),"")</f>
        <v/>
      </c>
      <c r="BF5" s="124" t="s">
        <v>320</v>
      </c>
      <c r="BG5" s="25"/>
      <c r="BH5" s="25" t="s">
        <v>264</v>
      </c>
      <c r="BI5" s="36" t="str">
        <f>IFERROR(VLOOKUP(Book1345234[[#This Row],[Multiple Benefit Ranking]],#REF!,2,FALSE),"")</f>
        <v/>
      </c>
      <c r="BJ5" s="146">
        <v>26645</v>
      </c>
      <c r="BK5" s="142"/>
      <c r="BL5" s="138" t="s">
        <v>158</v>
      </c>
      <c r="BM5" s="36" t="str">
        <f>IFERROR(VLOOKUP(Book1345234[[#This Row],[Operations and Maintenance Ranking]],#REF!,2,FALSE),"")</f>
        <v/>
      </c>
      <c r="BN5" s="148"/>
      <c r="BO5" s="138" t="s">
        <v>159</v>
      </c>
      <c r="BP5" s="36" t="str">
        <f>IFERROR(VLOOKUP(Book1345234[[#This Row],[Administrative, Regulatory and Other Obstacle Ranking]],#REF!,2,FALSE),"")</f>
        <v/>
      </c>
      <c r="BQ5" s="148"/>
      <c r="BR5" s="18" t="s">
        <v>256</v>
      </c>
      <c r="BS5" s="36" t="str">
        <f>IFERROR(VLOOKUP(Book1345234[[#This Row],[Environmental Benefit Ranking]],#REF!,2,FALSE),"")</f>
        <v/>
      </c>
      <c r="BT5" s="148" t="s">
        <v>256</v>
      </c>
      <c r="BU5" s="25" t="s">
        <v>172</v>
      </c>
      <c r="BV5" s="36" t="str">
        <f>IFERROR(VLOOKUP(Book1345234[[#This Row],[Environmental Impact Ranking]],#REF!,2,FALSE),"")</f>
        <v/>
      </c>
      <c r="BW5" s="150">
        <v>0</v>
      </c>
      <c r="BX5" s="138"/>
      <c r="BY5" s="138" t="s">
        <v>161</v>
      </c>
      <c r="BZ5" s="36" t="str">
        <f>IFERROR(VLOOKUP(Book1345234[[#This Row],[Mobility Ranking]],#REF!,2,FALSE),"")</f>
        <v/>
      </c>
      <c r="CA5" s="77"/>
      <c r="CB5" s="83"/>
      <c r="CC5" s="36" t="str">
        <f>IFERROR(VLOOKUP(Book1345234[[#This Row],[Regional Ranking]],#REF!,2,FALSE),"")</f>
        <v/>
      </c>
    </row>
    <row r="6" spans="1:91" ht="195" x14ac:dyDescent="0.25">
      <c r="A6" s="113" t="s">
        <v>281</v>
      </c>
      <c r="B6" s="114" t="s">
        <v>282</v>
      </c>
      <c r="C6" s="33" t="s">
        <v>283</v>
      </c>
      <c r="D6" s="18" t="s">
        <v>268</v>
      </c>
      <c r="E6" s="18" t="s">
        <v>269</v>
      </c>
      <c r="F6" s="25" t="s">
        <v>49</v>
      </c>
      <c r="G6" s="25" t="s">
        <v>284</v>
      </c>
      <c r="H6" s="25" t="s">
        <v>38</v>
      </c>
      <c r="I6" s="120">
        <v>4151000</v>
      </c>
      <c r="J6" s="25">
        <v>1.1000000000000001</v>
      </c>
      <c r="K6" s="121">
        <v>64865</v>
      </c>
      <c r="L6" s="25" t="s">
        <v>285</v>
      </c>
      <c r="M6" s="25" t="s">
        <v>286</v>
      </c>
      <c r="N6" s="20">
        <v>114</v>
      </c>
      <c r="O6" s="119" t="s">
        <v>40</v>
      </c>
      <c r="P6" s="123">
        <v>0.8</v>
      </c>
      <c r="Q6" s="25" t="s">
        <v>311</v>
      </c>
      <c r="R6" s="25" t="s">
        <v>140</v>
      </c>
      <c r="S6" s="36" t="str">
        <f>IFERROR(VLOOKUP(Book1345234[[#This Row],[ Severity Ranking: Pre-Project Average Depth of Flooding (100-year)]],#REF!,2,FALSE),"")</f>
        <v/>
      </c>
      <c r="T6" s="124">
        <v>1</v>
      </c>
      <c r="U6" s="25">
        <v>102316</v>
      </c>
      <c r="V6" s="25">
        <v>342</v>
      </c>
      <c r="W6" s="126" t="e">
        <f>[1]!Book1345234[[#This Row],[Flood Plain Population]]/[1]!Book1345234[[#This Row],[Community Population Served]]</f>
        <v>#REF!</v>
      </c>
      <c r="X6" s="25" t="s">
        <v>250</v>
      </c>
      <c r="Y6" s="36" t="str">
        <f>IFERROR(VLOOKUP(Book1345234[[#This Row],[Severity Ranking: Community Need (% Population)]],#REF!,2,FALSE),"")</f>
        <v/>
      </c>
      <c r="Z6" s="130">
        <v>64</v>
      </c>
      <c r="AA6" s="131" t="e">
        <f>[1]!Book1345234[[#This Row],['# of Structures Removed from 1% Annual Chance FP]]/[1]!Book1345234[[#This Row],['# of Structures in 1% Annual Chance FP (Pre-Project)]]</f>
        <v>#REF!</v>
      </c>
      <c r="AB6" s="25" t="s">
        <v>155</v>
      </c>
      <c r="AC6" s="36" t="str">
        <f>IFERROR(VLOOKUP(Book1345234[[#This Row],[Flood Risk Reduction ]],#REF!,2,FALSE),"")</f>
        <v/>
      </c>
      <c r="AD6" s="130">
        <v>7</v>
      </c>
      <c r="AE6" s="136">
        <v>6278218.32281656</v>
      </c>
      <c r="AF6" s="137">
        <v>2949637.9981867629</v>
      </c>
      <c r="AG6" s="125" t="e">
        <f>([1]!Book1345234[[#This Row],[Pre-Project Damage $]]-[1]!Book1345234[[#This Row],[Post-Project Damage $]])/[1]!Book1345234[[#This Row],[Pre-Project Damage $]]</f>
        <v>#REF!</v>
      </c>
      <c r="AH6" s="18" t="s">
        <v>237</v>
      </c>
      <c r="AI6" s="36" t="str">
        <f>IFERROR(VLOOKUP(Book1345234[[#This Row],[Flood Damage Reduction]],#REF!,2,FALSE),"")</f>
        <v/>
      </c>
      <c r="AJ6" s="25">
        <v>0</v>
      </c>
      <c r="AK6" s="25" t="s">
        <v>313</v>
      </c>
      <c r="AL6" s="25" t="s">
        <v>262</v>
      </c>
      <c r="AM6" s="36" t="str">
        <f>IFERROR(VLOOKUP(Book1345234[[#This Row],[ Reduction in Critical Facilities Flood Risk]],#REF!,2,FALSE),"")</f>
        <v/>
      </c>
      <c r="AN6" s="139" t="e">
        <f>VLOOKUP([1]!Book1345234[[#This Row],[FMP]],'[1]Life and Safety Tabular Data'!A3:L13,12,FALSE)</f>
        <v>#REF!</v>
      </c>
      <c r="AO6" s="18" t="s">
        <v>316</v>
      </c>
      <c r="AP6" s="25" t="s">
        <v>249</v>
      </c>
      <c r="AQ6" s="36" t="str">
        <f>IFERROR(VLOOKUP(Book1345234[[#This Row],[Life and Safety Ranking (Injury/Loss of Life)]],#REF!,2,FALSE),"")</f>
        <v/>
      </c>
      <c r="AR6" s="124">
        <v>0</v>
      </c>
      <c r="AS6" s="142" t="s">
        <v>317</v>
      </c>
      <c r="AT6" s="142" t="s">
        <v>317</v>
      </c>
      <c r="AU6" s="18"/>
      <c r="AV6" s="25" t="s">
        <v>167</v>
      </c>
      <c r="AW6" s="36" t="str">
        <f>IFERROR(VLOOKUP(Book1345234[[#This Row],[Water Supply Yield Ranking]],#REF!,2,FALSE),"")</f>
        <v/>
      </c>
      <c r="AX6" s="139">
        <v>0.1745563</v>
      </c>
      <c r="AY6" s="25"/>
      <c r="AZ6" s="25" t="s">
        <v>252</v>
      </c>
      <c r="BA6" s="36" t="str">
        <f>IFERROR(VLOOKUP(Book1345234[[#This Row],[Social Vulnerability Ranking]],#REF!,2,FALSE),"")</f>
        <v/>
      </c>
      <c r="BB6" s="143">
        <v>8.5000000000000006E-2</v>
      </c>
      <c r="BC6" s="142"/>
      <c r="BD6" s="25" t="s">
        <v>253</v>
      </c>
      <c r="BE6" s="36" t="str">
        <f>IFERROR(VLOOKUP(Book1345234[[#This Row],[Nature-Based Solutions Ranking]],#REF!,2,FALSE),"")</f>
        <v/>
      </c>
      <c r="BF6" s="124" t="s">
        <v>321</v>
      </c>
      <c r="BG6" s="25" t="s">
        <v>322</v>
      </c>
      <c r="BH6" s="25" t="s">
        <v>169</v>
      </c>
      <c r="BI6" s="36" t="str">
        <f>IFERROR(VLOOKUP(Book1345234[[#This Row],[Multiple Benefit Ranking]],#REF!,2,FALSE),"")</f>
        <v/>
      </c>
      <c r="BJ6" s="147">
        <v>0</v>
      </c>
      <c r="BK6" s="25" t="s">
        <v>323</v>
      </c>
      <c r="BL6" s="25" t="s">
        <v>158</v>
      </c>
      <c r="BM6" s="36" t="str">
        <f>IFERROR(VLOOKUP(Book1345234[[#This Row],[Operations and Maintenance Ranking]],#REF!,2,FALSE),"")</f>
        <v/>
      </c>
      <c r="BN6" s="148" t="s">
        <v>325</v>
      </c>
      <c r="BO6" s="25" t="s">
        <v>159</v>
      </c>
      <c r="BP6" s="36" t="str">
        <f>IFERROR(VLOOKUP(Book1345234[[#This Row],[Administrative, Regulatory and Other Obstacle Ranking]],#REF!,2,FALSE),"")</f>
        <v/>
      </c>
      <c r="BQ6" s="148"/>
      <c r="BR6" s="18" t="s">
        <v>256</v>
      </c>
      <c r="BS6" s="36" t="str">
        <f>IFERROR(VLOOKUP(Book1345234[[#This Row],[Environmental Benefit Ranking]],#REF!,2,FALSE),"")</f>
        <v/>
      </c>
      <c r="BT6" s="148" t="s">
        <v>256</v>
      </c>
      <c r="BU6" s="25" t="s">
        <v>172</v>
      </c>
      <c r="BV6" s="36" t="str">
        <f>IFERROR(VLOOKUP(Book1345234[[#This Row],[Environmental Impact Ranking]],#REF!,2,FALSE),"")</f>
        <v/>
      </c>
      <c r="BW6" s="151">
        <v>0</v>
      </c>
      <c r="BX6" s="25"/>
      <c r="BY6" s="25" t="s">
        <v>161</v>
      </c>
      <c r="BZ6" s="36" t="str">
        <f>IFERROR(VLOOKUP(Book1345234[[#This Row],[Mobility Ranking]],#REF!,2,FALSE),"")</f>
        <v/>
      </c>
      <c r="CA6" s="77"/>
      <c r="CB6" s="83"/>
      <c r="CC6" s="36" t="str">
        <f>IFERROR(VLOOKUP(Book1345234[[#This Row],[Regional Ranking]],#REF!,2,FALSE),"")</f>
        <v/>
      </c>
    </row>
    <row r="7" spans="1:91" ht="150" x14ac:dyDescent="0.25">
      <c r="A7" s="113" t="s">
        <v>287</v>
      </c>
      <c r="B7" s="114" t="s">
        <v>288</v>
      </c>
      <c r="C7" s="33" t="s">
        <v>289</v>
      </c>
      <c r="D7" s="18" t="s">
        <v>277</v>
      </c>
      <c r="E7" s="18" t="s">
        <v>290</v>
      </c>
      <c r="F7" s="25" t="s">
        <v>49</v>
      </c>
      <c r="G7" s="25" t="s">
        <v>291</v>
      </c>
      <c r="H7" s="25" t="s">
        <v>38</v>
      </c>
      <c r="I7" s="21">
        <v>37238000</v>
      </c>
      <c r="J7" s="118">
        <v>0.50999999046325684</v>
      </c>
      <c r="K7" s="21">
        <v>1379176</v>
      </c>
      <c r="L7" s="25" t="s">
        <v>280</v>
      </c>
      <c r="M7" s="25" t="s">
        <v>285</v>
      </c>
      <c r="N7" s="20">
        <v>106</v>
      </c>
      <c r="O7" s="119" t="s">
        <v>40</v>
      </c>
      <c r="P7" s="123">
        <v>1.89</v>
      </c>
      <c r="Q7" s="25" t="s">
        <v>312</v>
      </c>
      <c r="R7" s="25" t="s">
        <v>247</v>
      </c>
      <c r="S7" s="36" t="str">
        <f>IFERROR(VLOOKUP(Book1345234[[#This Row],[ Severity Ranking: Pre-Project Average Depth of Flooding (100-year)]],#REF!,2,FALSE),"")</f>
        <v/>
      </c>
      <c r="T7" s="124">
        <v>1</v>
      </c>
      <c r="U7" s="25">
        <v>14836</v>
      </c>
      <c r="V7" s="25">
        <v>318</v>
      </c>
      <c r="W7" s="125" t="e">
        <f>[1]!Book1345234[[#This Row],[Flood Plain Population]]/[1]!Book1345234[[#This Row],[Community Population Served]]</f>
        <v>#REF!</v>
      </c>
      <c r="X7" s="25" t="s">
        <v>250</v>
      </c>
      <c r="Y7" s="36" t="str">
        <f>IFERROR(VLOOKUP(Book1345234[[#This Row],[Severity Ranking: Community Need (% Population)]],#REF!,2,FALSE),"")</f>
        <v/>
      </c>
      <c r="Z7" s="130">
        <v>27</v>
      </c>
      <c r="AA7" s="131" t="e">
        <f>[1]!Book1345234[[#This Row],['# of Structures Removed from 1% Annual Chance FP]]/[1]!Book1345234[[#This Row],['# of Structures in 1% Annual Chance FP (Pre-Project)]]</f>
        <v>#REF!</v>
      </c>
      <c r="AB7" s="25" t="s">
        <v>142</v>
      </c>
      <c r="AC7" s="36" t="str">
        <f>IFERROR(VLOOKUP(Book1345234[[#This Row],[Flood Risk Reduction ]],#REF!,2,FALSE),"")</f>
        <v/>
      </c>
      <c r="AD7" s="130">
        <v>79</v>
      </c>
      <c r="AE7" s="134">
        <v>2889929</v>
      </c>
      <c r="AF7" s="135">
        <v>1351802</v>
      </c>
      <c r="AG7" s="125" t="e">
        <f>([1]!Book1345234[[#This Row],[Pre-Project Damage $]]-[1]!Book1345234[[#This Row],[Post-Project Damage $]])/[1]!Book1345234[[#This Row],[Pre-Project Damage $]]</f>
        <v>#REF!</v>
      </c>
      <c r="AH7" s="18" t="s">
        <v>237</v>
      </c>
      <c r="AI7" s="36" t="str">
        <f>IFERROR(VLOOKUP(Book1345234[[#This Row],[Flood Damage Reduction]],#REF!,2,FALSE),"")</f>
        <v/>
      </c>
      <c r="AJ7" s="33">
        <v>0</v>
      </c>
      <c r="AK7" s="25" t="s">
        <v>313</v>
      </c>
      <c r="AL7" s="25" t="s">
        <v>262</v>
      </c>
      <c r="AM7" s="36" t="str">
        <f>IFERROR(VLOOKUP(Book1345234[[#This Row],[ Reduction in Critical Facilities Flood Risk]],#REF!,2,FALSE),"")</f>
        <v/>
      </c>
      <c r="AN7" s="139" t="e">
        <f>VLOOKUP([1]!Book1345234[[#This Row],[FMP]],'[1]Life and Safety Tabular Data'!A4:L14,12,FALSE)</f>
        <v>#REF!</v>
      </c>
      <c r="AO7" s="18" t="s">
        <v>316</v>
      </c>
      <c r="AP7" s="25" t="s">
        <v>166</v>
      </c>
      <c r="AQ7" s="36" t="str">
        <f>IFERROR(VLOOKUP(Book1345234[[#This Row],[Life and Safety Ranking (Injury/Loss of Life)]],#REF!,2,FALSE),"")</f>
        <v/>
      </c>
      <c r="AR7" s="124">
        <v>0</v>
      </c>
      <c r="AS7" s="142" t="s">
        <v>317</v>
      </c>
      <c r="AT7" s="142" t="s">
        <v>317</v>
      </c>
      <c r="AU7" s="18"/>
      <c r="AV7" s="25" t="s">
        <v>167</v>
      </c>
      <c r="AW7" s="36" t="str">
        <f>IFERROR(VLOOKUP(Book1345234[[#This Row],[Water Supply Yield Ranking]],#REF!,2,FALSE),"")</f>
        <v/>
      </c>
      <c r="AX7" s="139">
        <v>0.52579998970031738</v>
      </c>
      <c r="AY7" s="25"/>
      <c r="AZ7" s="25" t="s">
        <v>168</v>
      </c>
      <c r="BA7" s="36" t="str">
        <f>IFERROR(VLOOKUP(Book1345234[[#This Row],[Social Vulnerability Ranking]],#REF!,2,FALSE),"")</f>
        <v/>
      </c>
      <c r="BB7" s="144">
        <v>0</v>
      </c>
      <c r="BC7" s="142"/>
      <c r="BD7" s="25" t="s">
        <v>253</v>
      </c>
      <c r="BE7" s="36" t="str">
        <f>IFERROR(VLOOKUP(Book1345234[[#This Row],[Nature-Based Solutions Ranking]],#REF!,2,FALSE),"")</f>
        <v/>
      </c>
      <c r="BF7" s="124" t="s">
        <v>320</v>
      </c>
      <c r="BG7" s="25"/>
      <c r="BH7" s="25" t="s">
        <v>264</v>
      </c>
      <c r="BI7" s="36" t="str">
        <f>IFERROR(VLOOKUP(Book1345234[[#This Row],[Multiple Benefit Ranking]],#REF!,2,FALSE),"")</f>
        <v/>
      </c>
      <c r="BJ7" s="146">
        <v>100000</v>
      </c>
      <c r="BK7" s="142"/>
      <c r="BL7" s="138" t="s">
        <v>158</v>
      </c>
      <c r="BM7" s="36" t="str">
        <f>IFERROR(VLOOKUP(Book1345234[[#This Row],[Operations and Maintenance Ranking]],#REF!,2,FALSE),"")</f>
        <v/>
      </c>
      <c r="BN7" s="124" t="s">
        <v>326</v>
      </c>
      <c r="BO7" s="138" t="s">
        <v>149</v>
      </c>
      <c r="BP7" s="36" t="str">
        <f>IFERROR(VLOOKUP(Book1345234[[#This Row],[Administrative, Regulatory and Other Obstacle Ranking]],#REF!,2,FALSE),"")</f>
        <v/>
      </c>
      <c r="BQ7" s="148"/>
      <c r="BR7" s="18" t="s">
        <v>256</v>
      </c>
      <c r="BS7" s="36" t="str">
        <f>IFERROR(VLOOKUP(Book1345234[[#This Row],[Environmental Benefit Ranking]],#REF!,2,FALSE),"")</f>
        <v/>
      </c>
      <c r="BT7" s="124" t="s">
        <v>256</v>
      </c>
      <c r="BU7" s="25" t="s">
        <v>172</v>
      </c>
      <c r="BV7" s="36" t="str">
        <f>IFERROR(VLOOKUP(Book1345234[[#This Row],[Environmental Impact Ranking]],#REF!,2,FALSE),"")</f>
        <v/>
      </c>
      <c r="BW7" s="152">
        <v>1232</v>
      </c>
      <c r="BX7" s="18" t="s">
        <v>330</v>
      </c>
      <c r="BY7" s="138" t="s">
        <v>246</v>
      </c>
      <c r="BZ7" s="36" t="str">
        <f>IFERROR(VLOOKUP(Book1345234[[#This Row],[Mobility Ranking]],#REF!,2,FALSE),"")</f>
        <v/>
      </c>
      <c r="CA7" s="77"/>
      <c r="CB7" s="4"/>
      <c r="CC7" s="36" t="str">
        <f>IFERROR(VLOOKUP(Book1345234[[#This Row],[Regional Ranking]],#REF!,2,FALSE),"")</f>
        <v/>
      </c>
    </row>
    <row r="8" spans="1:91" ht="150" x14ac:dyDescent="0.25">
      <c r="A8" s="113" t="s">
        <v>292</v>
      </c>
      <c r="B8" s="114" t="s">
        <v>293</v>
      </c>
      <c r="C8" s="33" t="s">
        <v>294</v>
      </c>
      <c r="D8" s="18" t="s">
        <v>277</v>
      </c>
      <c r="E8" s="18" t="s">
        <v>278</v>
      </c>
      <c r="F8" s="25" t="s">
        <v>49</v>
      </c>
      <c r="G8" s="25" t="s">
        <v>295</v>
      </c>
      <c r="H8" s="25" t="s">
        <v>38</v>
      </c>
      <c r="I8" s="21">
        <v>10009000</v>
      </c>
      <c r="J8" s="118">
        <v>3.0999999046325684</v>
      </c>
      <c r="K8" s="21">
        <v>100081.77</v>
      </c>
      <c r="L8" s="25" t="s">
        <v>280</v>
      </c>
      <c r="M8" s="25" t="s">
        <v>296</v>
      </c>
      <c r="N8" s="20">
        <v>100</v>
      </c>
      <c r="O8" s="119" t="s">
        <v>40</v>
      </c>
      <c r="P8" s="123">
        <v>0.96</v>
      </c>
      <c r="Q8" s="25" t="s">
        <v>310</v>
      </c>
      <c r="R8" s="25" t="s">
        <v>140</v>
      </c>
      <c r="S8" s="36" t="str">
        <f>IFERROR(VLOOKUP(Book1345234[[#This Row],[ Severity Ranking: Pre-Project Average Depth of Flooding (100-year)]],#REF!,2,FALSE),"")</f>
        <v/>
      </c>
      <c r="T8" s="124">
        <v>1</v>
      </c>
      <c r="U8" s="25">
        <v>102316</v>
      </c>
      <c r="V8" s="25">
        <v>300</v>
      </c>
      <c r="W8" s="126" t="e">
        <f>[1]!Book1345234[[#This Row],[Flood Plain Population]]/[1]!Book1345234[[#This Row],[Community Population Served]]</f>
        <v>#REF!</v>
      </c>
      <c r="X8" s="25" t="s">
        <v>250</v>
      </c>
      <c r="Y8" s="36" t="str">
        <f>IFERROR(VLOOKUP(Book1345234[[#This Row],[Severity Ranking: Community Need (% Population)]],#REF!,2,FALSE),"")</f>
        <v/>
      </c>
      <c r="Z8" s="130">
        <v>100</v>
      </c>
      <c r="AA8" s="131" t="e">
        <f>[1]!Book1345234[[#This Row],['# of Structures Removed from 1% Annual Chance FP]]/[1]!Book1345234[[#This Row],['# of Structures in 1% Annual Chance FP (Pre-Project)]]</f>
        <v>#REF!</v>
      </c>
      <c r="AB8" s="25" t="s">
        <v>236</v>
      </c>
      <c r="AC8" s="36" t="str">
        <f>IFERROR(VLOOKUP(Book1345234[[#This Row],[Flood Risk Reduction ]],#REF!,2,FALSE),"")</f>
        <v/>
      </c>
      <c r="AD8" s="130">
        <v>0</v>
      </c>
      <c r="AE8" s="134">
        <v>3440091</v>
      </c>
      <c r="AF8" s="135">
        <v>899813</v>
      </c>
      <c r="AG8" s="125" t="e">
        <f>([1]!Book1345234[[#This Row],[Pre-Project Damage $]]-[1]!Book1345234[[#This Row],[Post-Project Damage $]])/[1]!Book1345234[[#This Row],[Pre-Project Damage $]]</f>
        <v>#REF!</v>
      </c>
      <c r="AH8" s="18" t="s">
        <v>237</v>
      </c>
      <c r="AI8" s="36" t="str">
        <f>IFERROR(VLOOKUP(Book1345234[[#This Row],[Flood Damage Reduction]],#REF!,2,FALSE),"")</f>
        <v/>
      </c>
      <c r="AJ8" s="33">
        <v>0</v>
      </c>
      <c r="AK8" s="25" t="s">
        <v>313</v>
      </c>
      <c r="AL8" s="25" t="s">
        <v>262</v>
      </c>
      <c r="AM8" s="36" t="str">
        <f>IFERROR(VLOOKUP(Book1345234[[#This Row],[ Reduction in Critical Facilities Flood Risk]],#REF!,2,FALSE),"")</f>
        <v/>
      </c>
      <c r="AN8" s="139" t="e">
        <f>VLOOKUP([1]!Book1345234[[#This Row],[FMP]],'[1]Life and Safety Tabular Data'!A5:L15,12,FALSE)</f>
        <v>#REF!</v>
      </c>
      <c r="AO8" s="18" t="s">
        <v>316</v>
      </c>
      <c r="AP8" s="25" t="s">
        <v>249</v>
      </c>
      <c r="AQ8" s="36" t="str">
        <f>IFERROR(VLOOKUP(Book1345234[[#This Row],[Life and Safety Ranking (Injury/Loss of Life)]],#REF!,2,FALSE),"")</f>
        <v/>
      </c>
      <c r="AR8" s="124">
        <v>0</v>
      </c>
      <c r="AS8" s="142" t="s">
        <v>317</v>
      </c>
      <c r="AT8" s="142" t="s">
        <v>317</v>
      </c>
      <c r="AU8" s="18"/>
      <c r="AV8" s="25" t="s">
        <v>167</v>
      </c>
      <c r="AW8" s="36" t="str">
        <f>IFERROR(VLOOKUP(Book1345234[[#This Row],[Water Supply Yield Ranking]],#REF!,2,FALSE),"")</f>
        <v/>
      </c>
      <c r="AX8" s="139">
        <v>0.631600022315979</v>
      </c>
      <c r="AY8" s="25"/>
      <c r="AZ8" s="25" t="s">
        <v>168</v>
      </c>
      <c r="BA8" s="36" t="str">
        <f>IFERROR(VLOOKUP(Book1345234[[#This Row],[Social Vulnerability Ranking]],#REF!,2,FALSE),"")</f>
        <v/>
      </c>
      <c r="BB8" s="144">
        <v>0</v>
      </c>
      <c r="BC8" s="142"/>
      <c r="BD8" s="25" t="s">
        <v>253</v>
      </c>
      <c r="BE8" s="36" t="str">
        <f>IFERROR(VLOOKUP(Book1345234[[#This Row],[Nature-Based Solutions Ranking]],#REF!,2,FALSE),"")</f>
        <v/>
      </c>
      <c r="BF8" s="124" t="s">
        <v>320</v>
      </c>
      <c r="BG8" s="25"/>
      <c r="BH8" s="25" t="s">
        <v>264</v>
      </c>
      <c r="BI8" s="36" t="str">
        <f>IFERROR(VLOOKUP(Book1345234[[#This Row],[Multiple Benefit Ranking]],#REF!,2,FALSE),"")</f>
        <v/>
      </c>
      <c r="BJ8" s="146">
        <v>78331</v>
      </c>
      <c r="BK8" s="142"/>
      <c r="BL8" s="138" t="s">
        <v>158</v>
      </c>
      <c r="BM8" s="36" t="str">
        <f>IFERROR(VLOOKUP(Book1345234[[#This Row],[Operations and Maintenance Ranking]],#REF!,2,FALSE),"")</f>
        <v/>
      </c>
      <c r="BN8" s="124"/>
      <c r="BO8" s="138" t="s">
        <v>159</v>
      </c>
      <c r="BP8" s="36" t="str">
        <f>IFERROR(VLOOKUP(Book1345234[[#This Row],[Administrative, Regulatory and Other Obstacle Ranking]],#REF!,2,FALSE),"")</f>
        <v/>
      </c>
      <c r="BQ8" s="148"/>
      <c r="BR8" s="18" t="s">
        <v>256</v>
      </c>
      <c r="BS8" s="36" t="str">
        <f>IFERROR(VLOOKUP(Book1345234[[#This Row],[Environmental Benefit Ranking]],#REF!,2,FALSE),"")</f>
        <v/>
      </c>
      <c r="BT8" s="124" t="s">
        <v>256</v>
      </c>
      <c r="BU8" s="25" t="s">
        <v>172</v>
      </c>
      <c r="BV8" s="36" t="str">
        <f>IFERROR(VLOOKUP(Book1345234[[#This Row],[Environmental Impact Ranking]],#REF!,2,FALSE),"")</f>
        <v/>
      </c>
      <c r="BW8" s="18">
        <v>0</v>
      </c>
      <c r="BX8" s="138"/>
      <c r="BY8" s="138" t="s">
        <v>161</v>
      </c>
      <c r="BZ8" s="36" t="str">
        <f>IFERROR(VLOOKUP(Book1345234[[#This Row],[Mobility Ranking]],#REF!,2,FALSE),"")</f>
        <v/>
      </c>
      <c r="CA8" s="77"/>
      <c r="CB8" s="4"/>
      <c r="CC8" s="36" t="str">
        <f>IFERROR(VLOOKUP(Book1345234[[#This Row],[Regional Ranking]],#REF!,2,FALSE),"")</f>
        <v/>
      </c>
    </row>
    <row r="9" spans="1:91" ht="140.25" x14ac:dyDescent="0.25">
      <c r="A9" s="113" t="s">
        <v>297</v>
      </c>
      <c r="B9" s="114" t="s">
        <v>298</v>
      </c>
      <c r="C9" s="33" t="s">
        <v>299</v>
      </c>
      <c r="D9" s="18" t="s">
        <v>277</v>
      </c>
      <c r="E9" s="18" t="s">
        <v>278</v>
      </c>
      <c r="F9" s="25" t="s">
        <v>49</v>
      </c>
      <c r="G9" s="25" t="s">
        <v>279</v>
      </c>
      <c r="H9" s="25" t="s">
        <v>38</v>
      </c>
      <c r="I9" s="21">
        <v>2853000</v>
      </c>
      <c r="J9" s="118">
        <v>3.7</v>
      </c>
      <c r="K9" s="21">
        <v>203778.92857142858</v>
      </c>
      <c r="L9" s="25" t="s">
        <v>280</v>
      </c>
      <c r="M9" s="25" t="s">
        <v>285</v>
      </c>
      <c r="N9" s="20">
        <v>18</v>
      </c>
      <c r="O9" s="119" t="s">
        <v>40</v>
      </c>
      <c r="P9" s="123">
        <v>1.1200000000000001</v>
      </c>
      <c r="Q9" s="25" t="s">
        <v>310</v>
      </c>
      <c r="R9" s="25" t="s">
        <v>247</v>
      </c>
      <c r="S9" s="36" t="str">
        <f>IFERROR(VLOOKUP(Book1345234[[#This Row],[ Severity Ranking: Pre-Project Average Depth of Flooding (100-year)]],#REF!,2,FALSE),"")</f>
        <v/>
      </c>
      <c r="T9" s="124">
        <v>1</v>
      </c>
      <c r="U9" s="25">
        <v>102316</v>
      </c>
      <c r="V9" s="25">
        <v>54</v>
      </c>
      <c r="W9" s="126" t="e">
        <f>[1]!Book1345234[[#This Row],[Flood Plain Population]]/[1]!Book1345234[[#This Row],[Community Population Served]]</f>
        <v>#REF!</v>
      </c>
      <c r="X9" s="25" t="s">
        <v>250</v>
      </c>
      <c r="Y9" s="36" t="str">
        <f>IFERROR(VLOOKUP(Book1345234[[#This Row],[Severity Ranking: Community Need (% Population)]],#REF!,2,FALSE),"")</f>
        <v/>
      </c>
      <c r="Z9" s="130">
        <v>14</v>
      </c>
      <c r="AA9" s="131" t="e">
        <f>[1]!Book1345234[[#This Row],['# of Structures Removed from 1% Annual Chance FP]]/[1]!Book1345234[[#This Row],['# of Structures in 1% Annual Chance FP (Pre-Project)]]</f>
        <v>#REF!</v>
      </c>
      <c r="AB9" s="25" t="s">
        <v>236</v>
      </c>
      <c r="AC9" s="36" t="str">
        <f>IFERROR(VLOOKUP(Book1345234[[#This Row],[Flood Risk Reduction ]],#REF!,2,FALSE),"")</f>
        <v/>
      </c>
      <c r="AD9" s="130">
        <v>4</v>
      </c>
      <c r="AE9" s="134">
        <v>892686</v>
      </c>
      <c r="AF9" s="135">
        <v>36706</v>
      </c>
      <c r="AG9" s="125" t="e">
        <f>([1]!Book1345234[[#This Row],[Pre-Project Damage $]]-[1]!Book1345234[[#This Row],[Post-Project Damage $]])/[1]!Book1345234[[#This Row],[Pre-Project Damage $]]</f>
        <v>#REF!</v>
      </c>
      <c r="AH9" s="18" t="s">
        <v>237</v>
      </c>
      <c r="AI9" s="36" t="str">
        <f>IFERROR(VLOOKUP(Book1345234[[#This Row],[Flood Damage Reduction]],#REF!,2,FALSE),"")</f>
        <v/>
      </c>
      <c r="AJ9" s="33">
        <v>0</v>
      </c>
      <c r="AK9" s="25" t="s">
        <v>313</v>
      </c>
      <c r="AL9" s="25" t="s">
        <v>262</v>
      </c>
      <c r="AM9" s="36" t="str">
        <f>IFERROR(VLOOKUP(Book1345234[[#This Row],[ Reduction in Critical Facilities Flood Risk]],#REF!,2,FALSE),"")</f>
        <v/>
      </c>
      <c r="AN9" s="139" t="e">
        <f>VLOOKUP([1]!Book1345234[[#This Row],[FMP]],'[1]Life and Safety Tabular Data'!A6:L16,12,FALSE)</f>
        <v>#REF!</v>
      </c>
      <c r="AO9" s="18" t="s">
        <v>316</v>
      </c>
      <c r="AP9" s="25" t="s">
        <v>249</v>
      </c>
      <c r="AQ9" s="36" t="str">
        <f>IFERROR(VLOOKUP(Book1345234[[#This Row],[Life and Safety Ranking (Injury/Loss of Life)]],#REF!,2,FALSE),"")</f>
        <v/>
      </c>
      <c r="AR9" s="124">
        <v>0</v>
      </c>
      <c r="AS9" s="142" t="s">
        <v>317</v>
      </c>
      <c r="AT9" s="142" t="s">
        <v>317</v>
      </c>
      <c r="AU9" s="18"/>
      <c r="AV9" s="25" t="s">
        <v>167</v>
      </c>
      <c r="AW9" s="36" t="str">
        <f>IFERROR(VLOOKUP(Book1345234[[#This Row],[Water Supply Yield Ranking]],#REF!,2,FALSE),"")</f>
        <v/>
      </c>
      <c r="AX9" s="139">
        <v>0.23710000514984131</v>
      </c>
      <c r="AY9" s="25"/>
      <c r="AZ9" s="25" t="s">
        <v>252</v>
      </c>
      <c r="BA9" s="36" t="str">
        <f>IFERROR(VLOOKUP(Book1345234[[#This Row],[Social Vulnerability Ranking]],#REF!,2,FALSE),"")</f>
        <v/>
      </c>
      <c r="BB9" s="144">
        <v>0</v>
      </c>
      <c r="BC9" s="142"/>
      <c r="BD9" s="25" t="s">
        <v>253</v>
      </c>
      <c r="BE9" s="36" t="str">
        <f>IFERROR(VLOOKUP(Book1345234[[#This Row],[Nature-Based Solutions Ranking]],#REF!,2,FALSE),"")</f>
        <v/>
      </c>
      <c r="BF9" s="124" t="s">
        <v>320</v>
      </c>
      <c r="BG9" s="25"/>
      <c r="BH9" s="25" t="s">
        <v>264</v>
      </c>
      <c r="BI9" s="36" t="str">
        <f>IFERROR(VLOOKUP(Book1345234[[#This Row],[Multiple Benefit Ranking]],#REF!,2,FALSE),"")</f>
        <v/>
      </c>
      <c r="BJ9" s="146">
        <v>25380</v>
      </c>
      <c r="BK9" s="142"/>
      <c r="BL9" s="138" t="s">
        <v>158</v>
      </c>
      <c r="BM9" s="36" t="str">
        <f>IFERROR(VLOOKUP(Book1345234[[#This Row],[Operations and Maintenance Ranking]],#REF!,2,FALSE),"")</f>
        <v/>
      </c>
      <c r="BN9" s="124"/>
      <c r="BO9" s="138" t="s">
        <v>159</v>
      </c>
      <c r="BP9" s="36" t="str">
        <f>IFERROR(VLOOKUP(Book1345234[[#This Row],[Administrative, Regulatory and Other Obstacle Ranking]],#REF!,2,FALSE),"")</f>
        <v/>
      </c>
      <c r="BQ9" s="148"/>
      <c r="BR9" s="18" t="s">
        <v>256</v>
      </c>
      <c r="BS9" s="36" t="str">
        <f>IFERROR(VLOOKUP(Book1345234[[#This Row],[Environmental Benefit Ranking]],#REF!,2,FALSE),"")</f>
        <v/>
      </c>
      <c r="BT9" s="124" t="s">
        <v>256</v>
      </c>
      <c r="BU9" s="25" t="s">
        <v>172</v>
      </c>
      <c r="BV9" s="36" t="str">
        <f>IFERROR(VLOOKUP(Book1345234[[#This Row],[Environmental Impact Ranking]],#REF!,2,FALSE),"")</f>
        <v/>
      </c>
      <c r="BW9" s="18">
        <v>0</v>
      </c>
      <c r="BX9" s="138"/>
      <c r="BY9" s="138" t="s">
        <v>161</v>
      </c>
      <c r="BZ9" s="36" t="str">
        <f>IFERROR(VLOOKUP(Book1345234[[#This Row],[Mobility Ranking]],#REF!,2,FALSE),"")</f>
        <v/>
      </c>
      <c r="CA9" s="77"/>
      <c r="CB9" s="4"/>
      <c r="CC9" s="36" t="str">
        <f>IFERROR(VLOOKUP(Book1345234[[#This Row],[Regional Ranking]],#REF!,2,FALSE),"")</f>
        <v/>
      </c>
    </row>
    <row r="10" spans="1:91" ht="140.25" x14ac:dyDescent="0.25">
      <c r="A10" s="113" t="s">
        <v>300</v>
      </c>
      <c r="B10" s="114" t="s">
        <v>301</v>
      </c>
      <c r="C10" s="33" t="s">
        <v>302</v>
      </c>
      <c r="D10" s="18" t="s">
        <v>277</v>
      </c>
      <c r="E10" s="18" t="s">
        <v>278</v>
      </c>
      <c r="F10" s="25" t="s">
        <v>49</v>
      </c>
      <c r="G10" s="25" t="s">
        <v>295</v>
      </c>
      <c r="H10" s="25" t="s">
        <v>38</v>
      </c>
      <c r="I10" s="21">
        <v>633000</v>
      </c>
      <c r="J10" s="118">
        <v>0.8</v>
      </c>
      <c r="K10" s="21">
        <v>18071.057142857142</v>
      </c>
      <c r="L10" s="25" t="s">
        <v>280</v>
      </c>
      <c r="M10" s="25" t="s">
        <v>273</v>
      </c>
      <c r="N10" s="20">
        <v>35</v>
      </c>
      <c r="O10" s="119" t="s">
        <v>40</v>
      </c>
      <c r="P10" s="123">
        <v>0.28000000000000003</v>
      </c>
      <c r="Q10" s="25" t="s">
        <v>310</v>
      </c>
      <c r="R10" s="25" t="s">
        <v>259</v>
      </c>
      <c r="S10" s="36" t="str">
        <f>IFERROR(VLOOKUP(Book1345234[[#This Row],[ Severity Ranking: Pre-Project Average Depth of Flooding (100-year)]],#REF!,2,FALSE),"")</f>
        <v/>
      </c>
      <c r="T10" s="124">
        <v>1</v>
      </c>
      <c r="U10" s="25">
        <v>102316</v>
      </c>
      <c r="V10" s="25">
        <v>105</v>
      </c>
      <c r="W10" s="126" t="e">
        <f>[1]!Book1345234[[#This Row],[Flood Plain Population]]/[1]!Book1345234[[#This Row],[Community Population Served]]</f>
        <v>#REF!</v>
      </c>
      <c r="X10" s="25" t="s">
        <v>250</v>
      </c>
      <c r="Y10" s="36" t="str">
        <f>IFERROR(VLOOKUP(Book1345234[[#This Row],[Severity Ranking: Community Need (% Population)]],#REF!,2,FALSE),"")</f>
        <v/>
      </c>
      <c r="Z10" s="130">
        <v>35</v>
      </c>
      <c r="AA10" s="131" t="e">
        <f>[1]!Book1345234[[#This Row],['# of Structures Removed from 1% Annual Chance FP]]/[1]!Book1345234[[#This Row],['# of Structures in 1% Annual Chance FP (Pre-Project)]]</f>
        <v>#REF!</v>
      </c>
      <c r="AB10" s="25" t="s">
        <v>236</v>
      </c>
      <c r="AC10" s="36" t="str">
        <f>IFERROR(VLOOKUP(Book1345234[[#This Row],[Flood Risk Reduction ]],#REF!,2,FALSE),"")</f>
        <v/>
      </c>
      <c r="AD10" s="130">
        <v>0</v>
      </c>
      <c r="AE10" s="134">
        <v>39621</v>
      </c>
      <c r="AF10" s="135">
        <v>0</v>
      </c>
      <c r="AG10" s="125" t="e">
        <f>([1]!Book1345234[[#This Row],[Pre-Project Damage $]]-[1]!Book1345234[[#This Row],[Post-Project Damage $]])/[1]!Book1345234[[#This Row],[Pre-Project Damage $]]</f>
        <v>#REF!</v>
      </c>
      <c r="AH10" s="18" t="s">
        <v>237</v>
      </c>
      <c r="AI10" s="36" t="str">
        <f>IFERROR(VLOOKUP(Book1345234[[#This Row],[Flood Damage Reduction]],#REF!,2,FALSE),"")</f>
        <v/>
      </c>
      <c r="AJ10" s="33">
        <v>0</v>
      </c>
      <c r="AK10" s="25" t="s">
        <v>313</v>
      </c>
      <c r="AL10" s="25" t="s">
        <v>262</v>
      </c>
      <c r="AM10" s="36" t="str">
        <f>IFERROR(VLOOKUP(Book1345234[[#This Row],[ Reduction in Critical Facilities Flood Risk]],#REF!,2,FALSE),"")</f>
        <v/>
      </c>
      <c r="AN10" s="139" t="e">
        <f>VLOOKUP([1]!Book1345234[[#This Row],[FMP]],'[1]Life and Safety Tabular Data'!A7:L17,12,FALSE)</f>
        <v>#REF!</v>
      </c>
      <c r="AO10" s="18" t="s">
        <v>316</v>
      </c>
      <c r="AP10" s="25" t="s">
        <v>263</v>
      </c>
      <c r="AQ10" s="36" t="str">
        <f>IFERROR(VLOOKUP(Book1345234[[#This Row],[Life and Safety Ranking (Injury/Loss of Life)]],#REF!,2,FALSE),"")</f>
        <v/>
      </c>
      <c r="AR10" s="124">
        <v>0</v>
      </c>
      <c r="AS10" s="142" t="s">
        <v>317</v>
      </c>
      <c r="AT10" s="142" t="s">
        <v>317</v>
      </c>
      <c r="AU10" s="18"/>
      <c r="AV10" s="25" t="s">
        <v>167</v>
      </c>
      <c r="AW10" s="36" t="str">
        <f>IFERROR(VLOOKUP(Book1345234[[#This Row],[Water Supply Yield Ranking]],#REF!,2,FALSE),"")</f>
        <v/>
      </c>
      <c r="AX10" s="139">
        <v>0.7630000114440918</v>
      </c>
      <c r="AY10" s="25"/>
      <c r="AZ10" s="25" t="s">
        <v>239</v>
      </c>
      <c r="BA10" s="36" t="str">
        <f>IFERROR(VLOOKUP(Book1345234[[#This Row],[Social Vulnerability Ranking]],#REF!,2,FALSE),"")</f>
        <v/>
      </c>
      <c r="BB10" s="144">
        <v>0</v>
      </c>
      <c r="BC10" s="142"/>
      <c r="BD10" s="25" t="s">
        <v>253</v>
      </c>
      <c r="BE10" s="36" t="str">
        <f>IFERROR(VLOOKUP(Book1345234[[#This Row],[Nature-Based Solutions Ranking]],#REF!,2,FALSE),"")</f>
        <v/>
      </c>
      <c r="BF10" s="124" t="s">
        <v>320</v>
      </c>
      <c r="BG10" s="25"/>
      <c r="BH10" s="25" t="s">
        <v>264</v>
      </c>
      <c r="BI10" s="36" t="str">
        <f>IFERROR(VLOOKUP(Book1345234[[#This Row],[Multiple Benefit Ranking]],#REF!,2,FALSE),"")</f>
        <v/>
      </c>
      <c r="BJ10" s="146">
        <v>5627</v>
      </c>
      <c r="BK10" s="142"/>
      <c r="BL10" s="138" t="s">
        <v>158</v>
      </c>
      <c r="BM10" s="36" t="str">
        <f>IFERROR(VLOOKUP(Book1345234[[#This Row],[Operations and Maintenance Ranking]],#REF!,2,FALSE),"")</f>
        <v/>
      </c>
      <c r="BN10" s="124"/>
      <c r="BO10" s="138" t="s">
        <v>159</v>
      </c>
      <c r="BP10" s="36" t="str">
        <f>IFERROR(VLOOKUP(Book1345234[[#This Row],[Administrative, Regulatory and Other Obstacle Ranking]],#REF!,2,FALSE),"")</f>
        <v/>
      </c>
      <c r="BQ10" s="148"/>
      <c r="BR10" s="18" t="s">
        <v>256</v>
      </c>
      <c r="BS10" s="36" t="str">
        <f>IFERROR(VLOOKUP(Book1345234[[#This Row],[Environmental Benefit Ranking]],#REF!,2,FALSE),"")</f>
        <v/>
      </c>
      <c r="BT10" s="124" t="s">
        <v>256</v>
      </c>
      <c r="BU10" s="25" t="s">
        <v>172</v>
      </c>
      <c r="BV10" s="36" t="str">
        <f>IFERROR(VLOOKUP(Book1345234[[#This Row],[Environmental Impact Ranking]],#REF!,2,FALSE),"")</f>
        <v/>
      </c>
      <c r="BW10" s="18">
        <v>0</v>
      </c>
      <c r="BX10" s="138"/>
      <c r="BY10" s="138" t="s">
        <v>161</v>
      </c>
      <c r="BZ10" s="36" t="str">
        <f>IFERROR(VLOOKUP(Book1345234[[#This Row],[Mobility Ranking]],#REF!,2,FALSE),"")</f>
        <v/>
      </c>
      <c r="CA10" s="77"/>
      <c r="CB10" s="4"/>
      <c r="CC10" s="36" t="str">
        <f>IFERROR(VLOOKUP(Book1345234[[#This Row],[Regional Ranking]],#REF!,2,FALSE),"")</f>
        <v/>
      </c>
    </row>
    <row r="11" spans="1:91" ht="140.25" x14ac:dyDescent="0.25">
      <c r="A11" s="113" t="s">
        <v>303</v>
      </c>
      <c r="B11" s="114" t="s">
        <v>304</v>
      </c>
      <c r="C11" s="33" t="s">
        <v>305</v>
      </c>
      <c r="D11" s="18" t="s">
        <v>277</v>
      </c>
      <c r="E11" s="18" t="s">
        <v>278</v>
      </c>
      <c r="F11" s="25" t="s">
        <v>49</v>
      </c>
      <c r="G11" s="25" t="s">
        <v>295</v>
      </c>
      <c r="H11" s="25" t="s">
        <v>38</v>
      </c>
      <c r="I11" s="21">
        <v>21120000</v>
      </c>
      <c r="J11" s="118">
        <v>10.600000381469727</v>
      </c>
      <c r="K11" s="21">
        <v>51706.780487804877</v>
      </c>
      <c r="L11" s="25" t="s">
        <v>280</v>
      </c>
      <c r="M11" s="25" t="s">
        <v>272</v>
      </c>
      <c r="N11" s="20">
        <v>43</v>
      </c>
      <c r="O11" s="119" t="s">
        <v>40</v>
      </c>
      <c r="P11" s="123">
        <v>1.89</v>
      </c>
      <c r="Q11" s="25" t="s">
        <v>310</v>
      </c>
      <c r="R11" s="25" t="s">
        <v>247</v>
      </c>
      <c r="S11" s="36" t="str">
        <f>IFERROR(VLOOKUP(Book1345234[[#This Row],[ Severity Ranking: Pre-Project Average Depth of Flooding (100-year)]],#REF!,2,FALSE),"")</f>
        <v/>
      </c>
      <c r="T11" s="124">
        <v>1</v>
      </c>
      <c r="U11" s="25">
        <v>102316</v>
      </c>
      <c r="V11" s="25">
        <v>129</v>
      </c>
      <c r="W11" s="126" t="e">
        <f>[1]!Book1345234[[#This Row],[Flood Plain Population]]/[1]!Book1345234[[#This Row],[Community Population Served]]</f>
        <v>#REF!</v>
      </c>
      <c r="X11" s="25" t="s">
        <v>250</v>
      </c>
      <c r="Y11" s="36" t="str">
        <f>IFERROR(VLOOKUP(Book1345234[[#This Row],[Severity Ranking: Community Need (% Population)]],#REF!,2,FALSE),"")</f>
        <v/>
      </c>
      <c r="Z11" s="130">
        <v>41</v>
      </c>
      <c r="AA11" s="131" t="e">
        <f>[1]!Book1345234[[#This Row],['# of Structures Removed from 1% Annual Chance FP]]/[1]!Book1345234[[#This Row],['# of Structures in 1% Annual Chance FP (Pre-Project)]]</f>
        <v>#REF!</v>
      </c>
      <c r="AB11" s="25" t="s">
        <v>236</v>
      </c>
      <c r="AC11" s="36" t="str">
        <f>IFERROR(VLOOKUP(Book1345234[[#This Row],[Flood Risk Reduction ]],#REF!,2,FALSE),"")</f>
        <v/>
      </c>
      <c r="AD11" s="130">
        <v>2</v>
      </c>
      <c r="AE11" s="134">
        <v>1820345</v>
      </c>
      <c r="AF11" s="135">
        <v>4085</v>
      </c>
      <c r="AG11" s="125" t="e">
        <f>([1]!Book1345234[[#This Row],[Pre-Project Damage $]]-[1]!Book1345234[[#This Row],[Post-Project Damage $]])/[1]!Book1345234[[#This Row],[Pre-Project Damage $]]</f>
        <v>#REF!</v>
      </c>
      <c r="AH11" s="18" t="s">
        <v>237</v>
      </c>
      <c r="AI11" s="36" t="str">
        <f>IFERROR(VLOOKUP(Book1345234[[#This Row],[Flood Damage Reduction]],#REF!,2,FALSE),"")</f>
        <v/>
      </c>
      <c r="AJ11" s="33">
        <v>0</v>
      </c>
      <c r="AK11" s="25" t="s">
        <v>313</v>
      </c>
      <c r="AL11" s="25" t="s">
        <v>262</v>
      </c>
      <c r="AM11" s="36" t="str">
        <f>IFERROR(VLOOKUP(Book1345234[[#This Row],[ Reduction in Critical Facilities Flood Risk]],#REF!,2,FALSE),"")</f>
        <v/>
      </c>
      <c r="AN11" s="139" t="e">
        <f>VLOOKUP([1]!Book1345234[[#This Row],[FMP]],'[1]Life and Safety Tabular Data'!A8:L18,12,FALSE)</f>
        <v>#REF!</v>
      </c>
      <c r="AO11" s="18" t="s">
        <v>316</v>
      </c>
      <c r="AP11" s="25" t="s">
        <v>166</v>
      </c>
      <c r="AQ11" s="36" t="str">
        <f>IFERROR(VLOOKUP(Book1345234[[#This Row],[Life and Safety Ranking (Injury/Loss of Life)]],#REF!,2,FALSE),"")</f>
        <v/>
      </c>
      <c r="AR11" s="124">
        <v>0</v>
      </c>
      <c r="AS11" s="142" t="s">
        <v>317</v>
      </c>
      <c r="AT11" s="142" t="s">
        <v>317</v>
      </c>
      <c r="AU11" s="18"/>
      <c r="AV11" s="25" t="s">
        <v>167</v>
      </c>
      <c r="AW11" s="36" t="str">
        <f>IFERROR(VLOOKUP(Book1345234[[#This Row],[Water Supply Yield Ranking]],#REF!,2,FALSE),"")</f>
        <v/>
      </c>
      <c r="AX11" s="139">
        <v>0.7630000114440918</v>
      </c>
      <c r="AY11" s="25"/>
      <c r="AZ11" s="25" t="s">
        <v>239</v>
      </c>
      <c r="BA11" s="36" t="str">
        <f>IFERROR(VLOOKUP(Book1345234[[#This Row],[Social Vulnerability Ranking]],#REF!,2,FALSE),"")</f>
        <v/>
      </c>
      <c r="BB11" s="144">
        <v>0</v>
      </c>
      <c r="BC11" s="142"/>
      <c r="BD11" s="25" t="s">
        <v>253</v>
      </c>
      <c r="BE11" s="36" t="str">
        <f>IFERROR(VLOOKUP(Book1345234[[#This Row],[Nature-Based Solutions Ranking]],#REF!,2,FALSE),"")</f>
        <v/>
      </c>
      <c r="BF11" s="124" t="s">
        <v>320</v>
      </c>
      <c r="BG11" s="25"/>
      <c r="BH11" s="25" t="s">
        <v>264</v>
      </c>
      <c r="BI11" s="36" t="str">
        <f>IFERROR(VLOOKUP(Book1345234[[#This Row],[Multiple Benefit Ranking]],#REF!,2,FALSE),"")</f>
        <v/>
      </c>
      <c r="BJ11" s="146">
        <v>18860</v>
      </c>
      <c r="BK11" s="142"/>
      <c r="BL11" s="138" t="s">
        <v>158</v>
      </c>
      <c r="BM11" s="36" t="str">
        <f>IFERROR(VLOOKUP(Book1345234[[#This Row],[Operations and Maintenance Ranking]],#REF!,2,FALSE),"")</f>
        <v/>
      </c>
      <c r="BN11" s="124"/>
      <c r="BO11" s="138" t="s">
        <v>159</v>
      </c>
      <c r="BP11" s="36" t="str">
        <f>IFERROR(VLOOKUP(Book1345234[[#This Row],[Administrative, Regulatory and Other Obstacle Ranking]],#REF!,2,FALSE),"")</f>
        <v/>
      </c>
      <c r="BQ11" s="148"/>
      <c r="BR11" s="18" t="s">
        <v>256</v>
      </c>
      <c r="BS11" s="36" t="str">
        <f>IFERROR(VLOOKUP(Book1345234[[#This Row],[Environmental Benefit Ranking]],#REF!,2,FALSE),"")</f>
        <v/>
      </c>
      <c r="BT11" s="124" t="s">
        <v>256</v>
      </c>
      <c r="BU11" s="25" t="s">
        <v>172</v>
      </c>
      <c r="BV11" s="36" t="str">
        <f>IFERROR(VLOOKUP(Book1345234[[#This Row],[Environmental Impact Ranking]],#REF!,2,FALSE),"")</f>
        <v/>
      </c>
      <c r="BW11" s="18">
        <v>0</v>
      </c>
      <c r="BX11" s="138"/>
      <c r="BY11" s="138" t="s">
        <v>161</v>
      </c>
      <c r="BZ11" s="36" t="str">
        <f>IFERROR(VLOOKUP(Book1345234[[#This Row],[Mobility Ranking]],#REF!,2,FALSE),"")</f>
        <v/>
      </c>
      <c r="CA11" s="77"/>
      <c r="CB11" s="4"/>
      <c r="CC11" s="36" t="str">
        <f>IFERROR(VLOOKUP(Book1345234[[#This Row],[Regional Ranking]],#REF!,2,FALSE),"")</f>
        <v/>
      </c>
    </row>
    <row r="12" spans="1:91" ht="141" thickBot="1" x14ac:dyDescent="0.3">
      <c r="A12" s="113" t="s">
        <v>306</v>
      </c>
      <c r="B12" s="114" t="s">
        <v>307</v>
      </c>
      <c r="C12" s="33" t="s">
        <v>308</v>
      </c>
      <c r="D12" s="18" t="s">
        <v>277</v>
      </c>
      <c r="E12" s="18" t="s">
        <v>278</v>
      </c>
      <c r="F12" s="25" t="s">
        <v>49</v>
      </c>
      <c r="G12" s="25" t="s">
        <v>279</v>
      </c>
      <c r="H12" s="25" t="s">
        <v>38</v>
      </c>
      <c r="I12" s="21">
        <v>1043000</v>
      </c>
      <c r="J12" s="118">
        <v>1.2000000476837158</v>
      </c>
      <c r="K12" s="21">
        <v>130321.5</v>
      </c>
      <c r="L12" s="25" t="s">
        <v>280</v>
      </c>
      <c r="M12" s="25" t="s">
        <v>273</v>
      </c>
      <c r="N12" s="20">
        <v>8</v>
      </c>
      <c r="O12" s="119" t="s">
        <v>40</v>
      </c>
      <c r="P12" s="123">
        <v>0.62</v>
      </c>
      <c r="Q12" s="25" t="s">
        <v>310</v>
      </c>
      <c r="R12" s="25" t="s">
        <v>140</v>
      </c>
      <c r="S12" s="36" t="str">
        <f>IFERROR(VLOOKUP(Book1345234[[#This Row],[ Severity Ranking: Pre-Project Average Depth of Flooding (100-year)]],#REF!,2,FALSE),"")</f>
        <v/>
      </c>
      <c r="T12" s="124">
        <v>1</v>
      </c>
      <c r="U12" s="25">
        <v>102316</v>
      </c>
      <c r="V12" s="25">
        <v>24</v>
      </c>
      <c r="W12" s="127" t="e">
        <f>[1]!Book1345234[[#This Row],[Flood Plain Population]]/[1]!Book1345234[[#This Row],[Community Population Served]]</f>
        <v>#REF!</v>
      </c>
      <c r="X12" s="25" t="s">
        <v>250</v>
      </c>
      <c r="Y12" s="36" t="str">
        <f>IFERROR(VLOOKUP(Book1345234[[#This Row],[Severity Ranking: Community Need (% Population)]],#REF!,2,FALSE),"")</f>
        <v/>
      </c>
      <c r="Z12" s="130">
        <v>8</v>
      </c>
      <c r="AA12" s="131" t="e">
        <f>[1]!Book1345234[[#This Row],['# of Structures Removed from 1% Annual Chance FP]]/[1]!Book1345234[[#This Row],['# of Structures in 1% Annual Chance FP (Pre-Project)]]</f>
        <v>#REF!</v>
      </c>
      <c r="AB12" s="25" t="s">
        <v>236</v>
      </c>
      <c r="AC12" s="36" t="str">
        <f>IFERROR(VLOOKUP(Book1345234[[#This Row],[Flood Risk Reduction ]],#REF!,2,FALSE),"")</f>
        <v/>
      </c>
      <c r="AD12" s="130">
        <v>0</v>
      </c>
      <c r="AE12" s="134">
        <v>99703</v>
      </c>
      <c r="AF12" s="135">
        <v>0</v>
      </c>
      <c r="AG12" s="125" t="e">
        <f>([1]!Book1345234[[#This Row],[Pre-Project Damage $]]-[1]!Book1345234[[#This Row],[Post-Project Damage $]])/[1]!Book1345234[[#This Row],[Pre-Project Damage $]]</f>
        <v>#REF!</v>
      </c>
      <c r="AH12" s="18" t="s">
        <v>237</v>
      </c>
      <c r="AI12" s="36" t="str">
        <f>IFERROR(VLOOKUP(Book1345234[[#This Row],[Flood Damage Reduction]],#REF!,2,FALSE),"")</f>
        <v/>
      </c>
      <c r="AJ12" s="33">
        <v>0</v>
      </c>
      <c r="AK12" s="25" t="s">
        <v>313</v>
      </c>
      <c r="AL12" s="25" t="s">
        <v>262</v>
      </c>
      <c r="AM12" s="36" t="str">
        <f>IFERROR(VLOOKUP(Book1345234[[#This Row],[ Reduction in Critical Facilities Flood Risk]],#REF!,2,FALSE),"")</f>
        <v/>
      </c>
      <c r="AN12" s="139" t="e">
        <f>VLOOKUP([1]!Book1345234[[#This Row],[FMP]],'[1]Life and Safety Tabular Data'!A9:L19,12,FALSE)</f>
        <v>#REF!</v>
      </c>
      <c r="AO12" s="18" t="s">
        <v>316</v>
      </c>
      <c r="AP12" s="25" t="s">
        <v>145</v>
      </c>
      <c r="AQ12" s="36" t="str">
        <f>IFERROR(VLOOKUP(Book1345234[[#This Row],[Life and Safety Ranking (Injury/Loss of Life)]],#REF!,2,FALSE),"")</f>
        <v/>
      </c>
      <c r="AR12" s="124">
        <v>0</v>
      </c>
      <c r="AS12" s="142" t="s">
        <v>317</v>
      </c>
      <c r="AT12" s="142" t="s">
        <v>317</v>
      </c>
      <c r="AU12" s="18"/>
      <c r="AV12" s="25" t="s">
        <v>167</v>
      </c>
      <c r="AW12" s="36" t="str">
        <f>IFERROR(VLOOKUP(Book1345234[[#This Row],[Water Supply Yield Ranking]],#REF!,2,FALSE),"")</f>
        <v/>
      </c>
      <c r="AX12" s="139">
        <v>0.50830000638961792</v>
      </c>
      <c r="AY12" s="25"/>
      <c r="AZ12" s="25" t="s">
        <v>168</v>
      </c>
      <c r="BA12" s="36" t="str">
        <f>IFERROR(VLOOKUP(Book1345234[[#This Row],[Social Vulnerability Ranking]],#REF!,2,FALSE),"")</f>
        <v/>
      </c>
      <c r="BB12" s="144">
        <v>0</v>
      </c>
      <c r="BC12" s="142"/>
      <c r="BD12" s="25" t="s">
        <v>253</v>
      </c>
      <c r="BE12" s="36" t="str">
        <f>IFERROR(VLOOKUP(Book1345234[[#This Row],[Nature-Based Solutions Ranking]],#REF!,2,FALSE),"")</f>
        <v/>
      </c>
      <c r="BF12" s="124" t="s">
        <v>320</v>
      </c>
      <c r="BG12" s="25"/>
      <c r="BH12" s="25" t="s">
        <v>264</v>
      </c>
      <c r="BI12" s="36" t="str">
        <f>IFERROR(VLOOKUP(Book1345234[[#This Row],[Multiple Benefit Ranking]],#REF!,2,FALSE),"")</f>
        <v/>
      </c>
      <c r="BJ12" s="146">
        <v>9275</v>
      </c>
      <c r="BK12" s="142"/>
      <c r="BL12" s="138" t="s">
        <v>158</v>
      </c>
      <c r="BM12" s="36" t="str">
        <f>IFERROR(VLOOKUP(Book1345234[[#This Row],[Operations and Maintenance Ranking]],#REF!,2,FALSE),"")</f>
        <v/>
      </c>
      <c r="BN12" s="124"/>
      <c r="BO12" s="138" t="s">
        <v>159</v>
      </c>
      <c r="BP12" s="36" t="str">
        <f>IFERROR(VLOOKUP(Book1345234[[#This Row],[Administrative, Regulatory and Other Obstacle Ranking]],#REF!,2,FALSE),"")</f>
        <v/>
      </c>
      <c r="BQ12" s="148"/>
      <c r="BR12" s="18" t="s">
        <v>256</v>
      </c>
      <c r="BS12" s="36" t="str">
        <f>IFERROR(VLOOKUP(Book1345234[[#This Row],[Environmental Benefit Ranking]],#REF!,2,FALSE),"")</f>
        <v/>
      </c>
      <c r="BT12" s="124" t="s">
        <v>256</v>
      </c>
      <c r="BU12" s="25" t="s">
        <v>172</v>
      </c>
      <c r="BV12" s="36" t="str">
        <f>IFERROR(VLOOKUP(Book1345234[[#This Row],[Environmental Impact Ranking]],#REF!,2,FALSE),"")</f>
        <v/>
      </c>
      <c r="BW12" s="18">
        <v>0</v>
      </c>
      <c r="BX12" s="138"/>
      <c r="BY12" s="138" t="s">
        <v>161</v>
      </c>
      <c r="BZ12" s="36" t="str">
        <f>IFERROR(VLOOKUP(Book1345234[[#This Row],[Mobility Ranking]],#REF!,2,FALSE),"")</f>
        <v/>
      </c>
      <c r="CA12" s="77"/>
      <c r="CB12" s="4"/>
      <c r="CC12" s="36" t="str">
        <f>IFERROR(VLOOKUP(Book1345234[[#This Row],[Regional Ranking]],#REF!,2,FALSE),"")</f>
        <v/>
      </c>
    </row>
    <row r="13" spans="1:91" ht="240" x14ac:dyDescent="0.25">
      <c r="A13" s="157" t="str">
        <f>[2]FMP_Input!C11</f>
        <v>Spring Creek - Woodland (200-ft) and I-45 Channelization with detention at Birch Creek and Walnut Creek</v>
      </c>
      <c r="B13" s="158" t="str">
        <f>[2]FMP_Input!B11</f>
        <v>063000062</v>
      </c>
      <c r="C13" s="159" t="str">
        <f>[2]FMP_Input!D11</f>
        <v>8.9-mile, 200-feet-wide benched improvement 4-feet above the flowline of Woodlands channel and 6.9-mile, 300-foot-wide benched improvement 4 feet above I-45 channel. Must be completed with detention on Birch Creek and Walnut Creek.</v>
      </c>
      <c r="D13" s="159" t="str">
        <f>[2]FMP_Input!F11</f>
        <v>San Jacinto</v>
      </c>
      <c r="E13" s="160" t="str">
        <f>[2]FMP_Input!W11</f>
        <v>Comprehensive</v>
      </c>
      <c r="F13" s="161">
        <v>2</v>
      </c>
      <c r="G13" s="161" t="s">
        <v>331</v>
      </c>
      <c r="H13" s="161" t="s">
        <v>178</v>
      </c>
      <c r="I13" s="162">
        <f>[2]FMP_Input!X11</f>
        <v>393000000</v>
      </c>
      <c r="J13" s="161">
        <f>[2]FMP_Input!BJ11</f>
        <v>0.73</v>
      </c>
      <c r="K13" s="163">
        <f>[2]FMP_Input!BI11</f>
        <v>71728.417594450002</v>
      </c>
      <c r="L13" s="161" t="str">
        <f>[2]FMP_Input!BG11</f>
        <v>Varies by Roadways</v>
      </c>
      <c r="M13" s="161" t="str">
        <f>[2]FMP_Input!BH11</f>
        <v xml:space="preserve">Varies by Roadways </v>
      </c>
      <c r="N13" s="164">
        <f>[2]FMP_Input!AF11</f>
        <v>7487</v>
      </c>
      <c r="O13" s="165" t="s">
        <v>40</v>
      </c>
      <c r="P13" s="84">
        <v>1.0289999999999999</v>
      </c>
      <c r="Q13" s="37"/>
      <c r="R13" s="4" t="s">
        <v>247</v>
      </c>
      <c r="S13" s="36">
        <v>6</v>
      </c>
      <c r="T13" s="67" t="s">
        <v>341</v>
      </c>
      <c r="U13" s="37">
        <v>5453858</v>
      </c>
      <c r="V13" s="37">
        <v>15959</v>
      </c>
      <c r="W13" s="128">
        <v>2.9261854635745923E-3</v>
      </c>
      <c r="X13" s="4" t="s">
        <v>250</v>
      </c>
      <c r="Y13" s="36" t="str">
        <f>IFERROR(VLOOKUP(Book1345234[[#This Row],[Severity Ranking: Community Need (% Population)]],#REF!,2,FALSE),"")</f>
        <v/>
      </c>
      <c r="Z13" s="66">
        <v>911</v>
      </c>
      <c r="AA13" s="91">
        <v>0.25013728720483253</v>
      </c>
      <c r="AB13" s="4" t="s">
        <v>142</v>
      </c>
      <c r="AC13" s="36" t="str">
        <f>IFERROR(VLOOKUP(Book1345234[[#This Row],[Flood Risk Reduction ]],#REF!,2,FALSE),"")</f>
        <v/>
      </c>
      <c r="AD13" s="66">
        <v>3642</v>
      </c>
      <c r="AE13" s="78">
        <v>1364856776.5568209</v>
      </c>
      <c r="AF13" s="37">
        <v>1225237940.0176411</v>
      </c>
      <c r="AG13" s="128">
        <v>0.10229559536012406</v>
      </c>
      <c r="AH13" s="4" t="s">
        <v>261</v>
      </c>
      <c r="AI13" s="36" t="str">
        <f>IFERROR(VLOOKUP(Book1345234[[#This Row],[Flood Damage Reduction]],#REF!,2,FALSE),"")</f>
        <v/>
      </c>
      <c r="AJ13" s="93">
        <v>8</v>
      </c>
      <c r="AK13" s="83">
        <v>0.44444444444444442</v>
      </c>
      <c r="AL13" s="37" t="s">
        <v>144</v>
      </c>
      <c r="AM13" s="36" t="str">
        <f>IFERROR(VLOOKUP(Book1345234[[#This Row],[ Reduction in Critical Facilities Flood Risk]],#REF!,2,FALSE),"")</f>
        <v/>
      </c>
      <c r="AN13" s="140">
        <v>9.0869999999999997</v>
      </c>
      <c r="AO13" s="43"/>
      <c r="AP13" s="4" t="s">
        <v>263</v>
      </c>
      <c r="AQ13" s="36" t="str">
        <f>IFERROR(VLOOKUP(Book1345234[[#This Row],[Life and Safety Ranking (Injury/Loss of Life)]],#REF!,2,FALSE),"")</f>
        <v/>
      </c>
      <c r="AR13" s="67" t="s">
        <v>255</v>
      </c>
      <c r="AS13" s="43"/>
      <c r="AT13" s="43"/>
      <c r="AU13" s="43"/>
      <c r="AV13" s="4" t="s">
        <v>167</v>
      </c>
      <c r="AW13" s="36" t="str">
        <f>IFERROR(VLOOKUP(Book1345234[[#This Row],[Water Supply Yield Ranking]],#REF!,2,FALSE),"")</f>
        <v/>
      </c>
      <c r="AX13" s="67">
        <v>0.33195599999999997</v>
      </c>
      <c r="AY13" s="37"/>
      <c r="AZ13" s="4" t="s">
        <v>146</v>
      </c>
      <c r="BA13" s="36" t="str">
        <f>IFERROR(VLOOKUP(Book1345234[[#This Row],[Social Vulnerability Ranking]],#REF!,2,FALSE),"")</f>
        <v/>
      </c>
      <c r="BB13" s="67">
        <v>0</v>
      </c>
      <c r="BC13" s="43"/>
      <c r="BD13" s="4" t="s">
        <v>253</v>
      </c>
      <c r="BE13" s="36" t="str">
        <f>IFERROR(VLOOKUP(Book1345234[[#This Row],[Nature-Based Solutions Ranking]],#REF!,2,FALSE),"")</f>
        <v/>
      </c>
      <c r="BF13" s="67" t="s">
        <v>342</v>
      </c>
      <c r="BG13" s="37"/>
      <c r="BH13" s="4" t="s">
        <v>147</v>
      </c>
      <c r="BI13" s="36" t="str">
        <f>IFERROR(VLOOKUP(Book1345234[[#This Row],[Multiple Benefit Ranking]],#REF!,2,FALSE),"")</f>
        <v/>
      </c>
      <c r="BJ13" s="84" t="s">
        <v>338</v>
      </c>
      <c r="BK13" s="43" t="s">
        <v>339</v>
      </c>
      <c r="BL13" s="4" t="s">
        <v>148</v>
      </c>
      <c r="BM13" s="36" t="str">
        <f>IFERROR(VLOOKUP(Book1345234[[#This Row],[Operations and Maintenance Ranking]],#REF!,2,FALSE),"")</f>
        <v/>
      </c>
      <c r="BN13" s="67"/>
      <c r="BO13" s="4" t="s">
        <v>149</v>
      </c>
      <c r="BP13" s="36" t="str">
        <f>IFERROR(VLOOKUP(Book1345234[[#This Row],[Administrative, Regulatory and Other Obstacle Ranking]],#REF!,2,FALSE),"")</f>
        <v/>
      </c>
      <c r="BQ13" s="67"/>
      <c r="BR13" s="4" t="s">
        <v>150</v>
      </c>
      <c r="BS13" s="36" t="str">
        <f>IFERROR(VLOOKUP(Book1345234[[#This Row],[Environmental Benefit Ranking]],#REF!,2,FALSE),"")</f>
        <v/>
      </c>
      <c r="BT13" s="67"/>
      <c r="BU13" s="37" t="s">
        <v>172</v>
      </c>
      <c r="BV13" s="36" t="str">
        <f>IFERROR(VLOOKUP(Book1345234[[#This Row],[Environmental Impact Ranking]],#REF!,2,FALSE),"")</f>
        <v/>
      </c>
      <c r="BW13" s="77"/>
      <c r="BX13" s="83"/>
      <c r="BY13" s="4" t="s">
        <v>161</v>
      </c>
      <c r="BZ13" s="36" t="str">
        <f>IFERROR(VLOOKUP(Book1345234[[#This Row],[Mobility Ranking]],#REF!,2,FALSE),"")</f>
        <v/>
      </c>
      <c r="CA13" s="77"/>
      <c r="CB13" s="4"/>
      <c r="CC13" s="36" t="str">
        <f>IFERROR(VLOOKUP(Book1345234[[#This Row],[Regional Ranking]],#REF!,2,FALSE),"")</f>
        <v/>
      </c>
    </row>
    <row r="14" spans="1:91" ht="195" x14ac:dyDescent="0.25">
      <c r="A14" s="166" t="str">
        <f>[2]FMP_Input!C12</f>
        <v>West Fork San Jacinto River - Kingwood Benching &amp; HW 242 Channelization</v>
      </c>
      <c r="B14" s="167" t="str">
        <f>[2]FMP_Input!B12</f>
        <v>063000064</v>
      </c>
      <c r="C14" s="33" t="str">
        <f>[2]FMP_Input!D12</f>
        <v>Channel improvement to reduce flooding in West Fork watershed by benching/widening to increase conveyance capacity of West Fork to lower the water surface elevation. Conduct after or in conjunction with detention on Lake Creek or Spring Creek.</v>
      </c>
      <c r="D14" s="33" t="str">
        <f>[2]FMP_Input!F12</f>
        <v>San Jacinto</v>
      </c>
      <c r="E14" s="18" t="str">
        <f>[2]FMP_Input!W12</f>
        <v>Channel</v>
      </c>
      <c r="F14" s="25">
        <v>2</v>
      </c>
      <c r="G14" s="25" t="s">
        <v>332</v>
      </c>
      <c r="H14" s="25" t="s">
        <v>178</v>
      </c>
      <c r="I14" s="135">
        <f>[2]FMP_Input!X12</f>
        <v>994000000</v>
      </c>
      <c r="J14" s="25">
        <f>[2]FMP_Input!BJ12</f>
        <v>0.1</v>
      </c>
      <c r="K14" s="168">
        <f>[2]FMP_Input!BI12</f>
        <v>742899.85052316997</v>
      </c>
      <c r="L14" s="25" t="str">
        <f>[2]FMP_Input!BG12</f>
        <v>Varies by Roadways</v>
      </c>
      <c r="M14" s="25" t="str">
        <f>[2]FMP_Input!BH12</f>
        <v xml:space="preserve">Varies by Roadways </v>
      </c>
      <c r="N14" s="20">
        <f>[2]FMP_Input!AF12</f>
        <v>4364</v>
      </c>
      <c r="O14" s="151" t="s">
        <v>40</v>
      </c>
      <c r="P14" s="84">
        <v>0.52400000000000002</v>
      </c>
      <c r="Q14" s="37"/>
      <c r="R14" s="4" t="s">
        <v>140</v>
      </c>
      <c r="S14" s="36">
        <v>4</v>
      </c>
      <c r="T14" s="67" t="s">
        <v>343</v>
      </c>
      <c r="U14" s="37">
        <v>5553924</v>
      </c>
      <c r="V14" s="37">
        <v>8121</v>
      </c>
      <c r="W14" s="128">
        <v>1.462209421662954E-3</v>
      </c>
      <c r="X14" s="4" t="s">
        <v>250</v>
      </c>
      <c r="Y14" s="36" t="str">
        <f>IFERROR(VLOOKUP(Book1345234[[#This Row],[Severity Ranking: Community Need (% Population)]],#REF!,2,FALSE),"")</f>
        <v/>
      </c>
      <c r="Z14" s="66">
        <v>160</v>
      </c>
      <c r="AA14" s="91">
        <v>0.59925093632958804</v>
      </c>
      <c r="AB14" s="4" t="s">
        <v>155</v>
      </c>
      <c r="AC14" s="36" t="str">
        <f>IFERROR(VLOOKUP(Book1345234[[#This Row],[Flood Risk Reduction ]],#REF!,2,FALSE),"")</f>
        <v/>
      </c>
      <c r="AD14" s="66">
        <v>267</v>
      </c>
      <c r="AE14" s="78">
        <v>5892708</v>
      </c>
      <c r="AF14" s="37">
        <v>3163203</v>
      </c>
      <c r="AG14" s="128">
        <v>0.46320045045503699</v>
      </c>
      <c r="AH14" s="4" t="s">
        <v>261</v>
      </c>
      <c r="AI14" s="36" t="str">
        <f>IFERROR(VLOOKUP(Book1345234[[#This Row],[Flood Damage Reduction]],#REF!,2,FALSE),"")</f>
        <v/>
      </c>
      <c r="AJ14" s="93">
        <v>4</v>
      </c>
      <c r="AK14" s="83">
        <v>0.15384615384615385</v>
      </c>
      <c r="AL14" s="37" t="s">
        <v>144</v>
      </c>
      <c r="AM14" s="36" t="str">
        <f>IFERROR(VLOOKUP(Book1345234[[#This Row],[ Reduction in Critical Facilities Flood Risk]],#REF!,2,FALSE),"")</f>
        <v/>
      </c>
      <c r="AN14" s="140">
        <v>7.5720000000000001</v>
      </c>
      <c r="AO14" s="43"/>
      <c r="AP14" s="4" t="s">
        <v>263</v>
      </c>
      <c r="AQ14" s="36" t="str">
        <f>IFERROR(VLOOKUP(Book1345234[[#This Row],[Life and Safety Ranking (Injury/Loss of Life)]],#REF!,2,FALSE),"")</f>
        <v/>
      </c>
      <c r="AR14" s="67" t="s">
        <v>255</v>
      </c>
      <c r="AS14" s="43"/>
      <c r="AT14" s="43"/>
      <c r="AU14" s="43"/>
      <c r="AV14" s="4" t="s">
        <v>167</v>
      </c>
      <c r="AW14" s="36" t="str">
        <f>IFERROR(VLOOKUP(Book1345234[[#This Row],[Water Supply Yield Ranking]],#REF!,2,FALSE),"")</f>
        <v/>
      </c>
      <c r="AX14" s="67">
        <v>0.75590557000000003</v>
      </c>
      <c r="AY14" s="37"/>
      <c r="AZ14" s="4" t="s">
        <v>239</v>
      </c>
      <c r="BA14" s="36" t="str">
        <f>IFERROR(VLOOKUP(Book1345234[[#This Row],[Social Vulnerability Ranking]],#REF!,2,FALSE),"")</f>
        <v/>
      </c>
      <c r="BB14" s="67">
        <v>0</v>
      </c>
      <c r="BC14" s="43"/>
      <c r="BD14" s="4" t="s">
        <v>253</v>
      </c>
      <c r="BE14" s="36" t="str">
        <f>IFERROR(VLOOKUP(Book1345234[[#This Row],[Nature-Based Solutions Ranking]],#REF!,2,FALSE),"")</f>
        <v/>
      </c>
      <c r="BF14" s="67" t="s">
        <v>342</v>
      </c>
      <c r="BG14" s="37"/>
      <c r="BH14" s="4" t="s">
        <v>147</v>
      </c>
      <c r="BI14" s="36" t="str">
        <f>IFERROR(VLOOKUP(Book1345234[[#This Row],[Multiple Benefit Ranking]],#REF!,2,FALSE),"")</f>
        <v/>
      </c>
      <c r="BJ14" s="84" t="s">
        <v>338</v>
      </c>
      <c r="BK14" s="43" t="s">
        <v>339</v>
      </c>
      <c r="BL14" s="4" t="s">
        <v>148</v>
      </c>
      <c r="BM14" s="36" t="str">
        <f>IFERROR(VLOOKUP(Book1345234[[#This Row],[Operations and Maintenance Ranking]],#REF!,2,FALSE),"")</f>
        <v/>
      </c>
      <c r="BN14" s="67"/>
      <c r="BO14" s="4" t="s">
        <v>149</v>
      </c>
      <c r="BP14" s="36" t="str">
        <f>IFERROR(VLOOKUP(Book1345234[[#This Row],[Administrative, Regulatory and Other Obstacle Ranking]],#REF!,2,FALSE),"")</f>
        <v/>
      </c>
      <c r="BQ14" s="67"/>
      <c r="BR14" s="4" t="s">
        <v>150</v>
      </c>
      <c r="BS14" s="36" t="str">
        <f>IFERROR(VLOOKUP(Book1345234[[#This Row],[Environmental Benefit Ranking]],#REF!,2,FALSE),"")</f>
        <v/>
      </c>
      <c r="BT14" s="67"/>
      <c r="BU14" s="37" t="s">
        <v>172</v>
      </c>
      <c r="BV14" s="36" t="str">
        <f>IFERROR(VLOOKUP(Book1345234[[#This Row],[Environmental Impact Ranking]],#REF!,2,FALSE),"")</f>
        <v/>
      </c>
      <c r="BW14" s="77"/>
      <c r="BX14" s="83"/>
      <c r="BY14" s="4" t="s">
        <v>161</v>
      </c>
      <c r="BZ14" s="36" t="str">
        <f>IFERROR(VLOOKUP(Book1345234[[#This Row],[Mobility Ranking]],#REF!,2,FALSE),"")</f>
        <v/>
      </c>
      <c r="CA14" s="77"/>
      <c r="CB14" s="4"/>
      <c r="CC14" s="36" t="str">
        <f>IFERROR(VLOOKUP(Book1345234[[#This Row],[Regional Ranking]],#REF!,2,FALSE),"")</f>
        <v/>
      </c>
    </row>
    <row r="15" spans="1:91" ht="195" x14ac:dyDescent="0.25">
      <c r="A15" s="166" t="str">
        <f>[2]FMP_Input!C13</f>
        <v>City of Friendswood Ordinances and Regulation Update</v>
      </c>
      <c r="B15" s="167" t="str">
        <f>[2]FMP_Input!B13</f>
        <v>063000113</v>
      </c>
      <c r="C15" s="33" t="str">
        <f>[2]FMP_Input!D13</f>
        <v>Adopt higher codes and update ordinances and regulation to promote hazard mitigation strategies</v>
      </c>
      <c r="D15" s="33" t="str">
        <f>[2]FMP_Input!F13</f>
        <v>San Jacinto</v>
      </c>
      <c r="E15" s="18" t="str">
        <f>[2]FMP_Input!W13</f>
        <v>Preparedness</v>
      </c>
      <c r="F15" s="25">
        <v>2</v>
      </c>
      <c r="G15" s="25" t="s">
        <v>333</v>
      </c>
      <c r="H15" s="25" t="s">
        <v>178</v>
      </c>
      <c r="I15" s="135">
        <f>[2]FMP_Input!X13</f>
        <v>109000</v>
      </c>
      <c r="J15" s="25">
        <f>[2]FMP_Input!BJ13</f>
        <v>5</v>
      </c>
      <c r="K15" s="168">
        <f>[2]FMP_Input!BI13</f>
        <v>0</v>
      </c>
      <c r="L15" s="25" t="str">
        <f>[2]FMP_Input!BG13</f>
        <v xml:space="preserve">Unknown </v>
      </c>
      <c r="M15" s="25" t="str">
        <f>[2]FMP_Input!BH13</f>
        <v>0.01</v>
      </c>
      <c r="N15" s="20">
        <f>[2]FMP_Input!AF13</f>
        <v>1680</v>
      </c>
      <c r="O15" s="151" t="s">
        <v>40</v>
      </c>
      <c r="P15" s="84">
        <v>1.0629999999999999</v>
      </c>
      <c r="Q15" s="37"/>
      <c r="R15" s="4" t="s">
        <v>247</v>
      </c>
      <c r="S15" s="36">
        <v>6</v>
      </c>
      <c r="T15" s="67" t="s">
        <v>344</v>
      </c>
      <c r="U15" s="37">
        <v>5553924</v>
      </c>
      <c r="V15" s="37">
        <v>18899</v>
      </c>
      <c r="W15" s="128">
        <v>3.4028193399837665E-3</v>
      </c>
      <c r="X15" s="4" t="s">
        <v>250</v>
      </c>
      <c r="Y15" s="36" t="str">
        <f>IFERROR(VLOOKUP(Book1345234[[#This Row],[Severity Ranking: Community Need (% Population)]],#REF!,2,FALSE),"")</f>
        <v/>
      </c>
      <c r="Z15" s="66">
        <v>2283</v>
      </c>
      <c r="AA15" s="91">
        <v>0.5227845202656286</v>
      </c>
      <c r="AB15" s="4" t="s">
        <v>155</v>
      </c>
      <c r="AC15" s="36" t="str">
        <f>IFERROR(VLOOKUP(Book1345234[[#This Row],[Flood Risk Reduction ]],#REF!,2,FALSE),"")</f>
        <v/>
      </c>
      <c r="AD15" s="66">
        <v>4367</v>
      </c>
      <c r="AE15" s="78">
        <v>27781665.719398882</v>
      </c>
      <c r="AF15" s="37">
        <v>0</v>
      </c>
      <c r="AG15" s="128">
        <v>1</v>
      </c>
      <c r="AH15" s="4" t="s">
        <v>237</v>
      </c>
      <c r="AI15" s="36" t="str">
        <f>IFERROR(VLOOKUP(Book1345234[[#This Row],[Flood Damage Reduction]],#REF!,2,FALSE),"")</f>
        <v/>
      </c>
      <c r="AJ15" s="93">
        <v>32</v>
      </c>
      <c r="AK15" s="83">
        <v>0.5423728813559322</v>
      </c>
      <c r="AL15" s="37" t="s">
        <v>165</v>
      </c>
      <c r="AM15" s="36" t="str">
        <f>IFERROR(VLOOKUP(Book1345234[[#This Row],[ Reduction in Critical Facilities Flood Risk]],#REF!,2,FALSE),"")</f>
        <v/>
      </c>
      <c r="AN15" s="140">
        <v>9.1890000000000001</v>
      </c>
      <c r="AO15" s="43"/>
      <c r="AP15" s="4" t="s">
        <v>263</v>
      </c>
      <c r="AQ15" s="36" t="str">
        <f>IFERROR(VLOOKUP(Book1345234[[#This Row],[Life and Safety Ranking (Injury/Loss of Life)]],#REF!,2,FALSE),"")</f>
        <v/>
      </c>
      <c r="AR15" s="67" t="s">
        <v>255</v>
      </c>
      <c r="AS15" s="43"/>
      <c r="AT15" s="43"/>
      <c r="AU15" s="43"/>
      <c r="AV15" s="4" t="s">
        <v>167</v>
      </c>
      <c r="AW15" s="36" t="str">
        <f>IFERROR(VLOOKUP(Book1345234[[#This Row],[Water Supply Yield Ranking]],#REF!,2,FALSE),"")</f>
        <v/>
      </c>
      <c r="AX15" s="67">
        <v>0.79731600000000002</v>
      </c>
      <c r="AY15" s="37"/>
      <c r="AZ15" s="4" t="s">
        <v>239</v>
      </c>
      <c r="BA15" s="36" t="str">
        <f>IFERROR(VLOOKUP(Book1345234[[#This Row],[Social Vulnerability Ranking]],#REF!,2,FALSE),"")</f>
        <v/>
      </c>
      <c r="BB15" s="67">
        <v>0</v>
      </c>
      <c r="BC15" s="43"/>
      <c r="BD15" s="4" t="s">
        <v>253</v>
      </c>
      <c r="BE15" s="36" t="str">
        <f>IFERROR(VLOOKUP(Book1345234[[#This Row],[Nature-Based Solutions Ranking]],#REF!,2,FALSE),"")</f>
        <v/>
      </c>
      <c r="BF15" s="67" t="s">
        <v>342</v>
      </c>
      <c r="BG15" s="37"/>
      <c r="BH15" s="4" t="s">
        <v>147</v>
      </c>
      <c r="BI15" s="36" t="str">
        <f>IFERROR(VLOOKUP(Book1345234[[#This Row],[Multiple Benefit Ranking]],#REF!,2,FALSE),"")</f>
        <v/>
      </c>
      <c r="BJ15" s="84" t="s">
        <v>338</v>
      </c>
      <c r="BK15" s="43" t="s">
        <v>339</v>
      </c>
      <c r="BL15" s="4" t="s">
        <v>148</v>
      </c>
      <c r="BM15" s="36" t="str">
        <f>IFERROR(VLOOKUP(Book1345234[[#This Row],[Operations and Maintenance Ranking]],#REF!,2,FALSE),"")</f>
        <v/>
      </c>
      <c r="BN15" s="67"/>
      <c r="BO15" s="4" t="s">
        <v>149</v>
      </c>
      <c r="BP15" s="36" t="str">
        <f>IFERROR(VLOOKUP(Book1345234[[#This Row],[Administrative, Regulatory and Other Obstacle Ranking]],#REF!,2,FALSE),"")</f>
        <v/>
      </c>
      <c r="BQ15" s="67"/>
      <c r="BR15" s="4" t="s">
        <v>171</v>
      </c>
      <c r="BS15" s="36" t="str">
        <f>IFERROR(VLOOKUP(Book1345234[[#This Row],[Environmental Benefit Ranking]],#REF!,2,FALSE),"")</f>
        <v/>
      </c>
      <c r="BT15" s="67"/>
      <c r="BU15" s="37" t="s">
        <v>172</v>
      </c>
      <c r="BV15" s="36" t="str">
        <f>IFERROR(VLOOKUP(Book1345234[[#This Row],[Environmental Impact Ranking]],#REF!,2,FALSE),"")</f>
        <v/>
      </c>
      <c r="BW15" s="77"/>
      <c r="BX15" s="83"/>
      <c r="BY15" s="4" t="s">
        <v>161</v>
      </c>
      <c r="BZ15" s="36" t="str">
        <f>IFERROR(VLOOKUP(Book1345234[[#This Row],[Mobility Ranking]],#REF!,2,FALSE),"")</f>
        <v/>
      </c>
      <c r="CA15" s="77"/>
      <c r="CB15" s="4"/>
      <c r="CC15" s="36" t="str">
        <f>IFERROR(VLOOKUP(Book1345234[[#This Row],[Regional Ranking]],#REF!,2,FALSE),"")</f>
        <v/>
      </c>
    </row>
    <row r="16" spans="1:91" ht="195" x14ac:dyDescent="0.25">
      <c r="A16" s="166" t="str">
        <f>[2]FMP_Input!C14</f>
        <v>City of Bayou Vista Regulations and Permit Requirements Update</v>
      </c>
      <c r="B16" s="167" t="str">
        <f>[2]FMP_Input!B14</f>
        <v>063000114</v>
      </c>
      <c r="C16" s="33" t="str">
        <f>[2]FMP_Input!D14</f>
        <v>Update regulations and permit requirements to address enhances hazard mitigation strategies.</v>
      </c>
      <c r="D16" s="33" t="str">
        <f>[2]FMP_Input!F14</f>
        <v>San Jacinto</v>
      </c>
      <c r="E16" s="18" t="str">
        <f>[2]FMP_Input!W14</f>
        <v>Preparedness</v>
      </c>
      <c r="F16" s="25">
        <v>2</v>
      </c>
      <c r="G16" s="25" t="s">
        <v>334</v>
      </c>
      <c r="H16" s="25" t="s">
        <v>178</v>
      </c>
      <c r="I16" s="135">
        <f>[2]FMP_Input!X14</f>
        <v>109000</v>
      </c>
      <c r="J16" s="25">
        <f>[2]FMP_Input!BJ14</f>
        <v>5</v>
      </c>
      <c r="K16" s="168">
        <f>[2]FMP_Input!BI14</f>
        <v>0</v>
      </c>
      <c r="L16" s="25" t="str">
        <f>[2]FMP_Input!BG14</f>
        <v xml:space="preserve">Unknown </v>
      </c>
      <c r="M16" s="25" t="str">
        <f>[2]FMP_Input!BH14</f>
        <v>0.01</v>
      </c>
      <c r="N16" s="20">
        <f>[2]FMP_Input!AF14</f>
        <v>1122</v>
      </c>
      <c r="O16" s="151" t="s">
        <v>40</v>
      </c>
      <c r="P16" s="84">
        <v>2.8130000000000002</v>
      </c>
      <c r="Q16" s="37"/>
      <c r="R16" s="4" t="s">
        <v>243</v>
      </c>
      <c r="S16" s="36">
        <v>8</v>
      </c>
      <c r="T16" s="67" t="s">
        <v>345</v>
      </c>
      <c r="U16" s="37">
        <v>4731145</v>
      </c>
      <c r="V16" s="37">
        <v>55015</v>
      </c>
      <c r="W16" s="128">
        <v>1.1628263348512887E-2</v>
      </c>
      <c r="X16" s="4" t="s">
        <v>250</v>
      </c>
      <c r="Y16" s="36" t="str">
        <f>IFERROR(VLOOKUP(Book1345234[[#This Row],[Severity Ranking: Community Need (% Population)]],#REF!,2,FALSE),"")</f>
        <v/>
      </c>
      <c r="Z16" s="66">
        <v>3023</v>
      </c>
      <c r="AA16" s="91">
        <v>0.19451772730197542</v>
      </c>
      <c r="AB16" s="4" t="s">
        <v>142</v>
      </c>
      <c r="AC16" s="36" t="str">
        <f>IFERROR(VLOOKUP(Book1345234[[#This Row],[Flood Risk Reduction ]],#REF!,2,FALSE),"")</f>
        <v/>
      </c>
      <c r="AD16" s="66">
        <v>15541</v>
      </c>
      <c r="AE16" s="78">
        <v>147283198.93878141</v>
      </c>
      <c r="AF16" s="37">
        <v>7740717.5584162949</v>
      </c>
      <c r="AG16" s="128">
        <v>0.94744330912018182</v>
      </c>
      <c r="AH16" s="4" t="s">
        <v>143</v>
      </c>
      <c r="AI16" s="36" t="str">
        <f>IFERROR(VLOOKUP(Book1345234[[#This Row],[Flood Damage Reduction]],#REF!,2,FALSE),"")</f>
        <v/>
      </c>
      <c r="AJ16" s="93">
        <v>6</v>
      </c>
      <c r="AK16" s="83">
        <v>6.25E-2</v>
      </c>
      <c r="AL16" s="37" t="s">
        <v>251</v>
      </c>
      <c r="AM16" s="36" t="str">
        <f>IFERROR(VLOOKUP(Book1345234[[#This Row],[ Reduction in Critical Facilities Flood Risk]],#REF!,2,FALSE),"")</f>
        <v/>
      </c>
      <c r="AN16" s="140">
        <v>14.439000000000002</v>
      </c>
      <c r="AO16" s="43"/>
      <c r="AP16" s="4" t="s">
        <v>263</v>
      </c>
      <c r="AQ16" s="36" t="str">
        <f>IFERROR(VLOOKUP(Book1345234[[#This Row],[Life and Safety Ranking (Injury/Loss of Life)]],#REF!,2,FALSE),"")</f>
        <v/>
      </c>
      <c r="AR16" s="67" t="s">
        <v>255</v>
      </c>
      <c r="AS16" s="43"/>
      <c r="AT16" s="43"/>
      <c r="AU16" s="43"/>
      <c r="AV16" s="4" t="s">
        <v>167</v>
      </c>
      <c r="AW16" s="36" t="str">
        <f>IFERROR(VLOOKUP(Book1345234[[#This Row],[Water Supply Yield Ranking]],#REF!,2,FALSE),"")</f>
        <v/>
      </c>
      <c r="AX16" s="67">
        <v>0.78274164999999996</v>
      </c>
      <c r="AY16" s="37"/>
      <c r="AZ16" s="4" t="s">
        <v>239</v>
      </c>
      <c r="BA16" s="36" t="str">
        <f>IFERROR(VLOOKUP(Book1345234[[#This Row],[Social Vulnerability Ranking]],#REF!,2,FALSE),"")</f>
        <v/>
      </c>
      <c r="BB16" s="67">
        <v>0</v>
      </c>
      <c r="BC16" s="43"/>
      <c r="BD16" s="4" t="s">
        <v>253</v>
      </c>
      <c r="BE16" s="36" t="str">
        <f>IFERROR(VLOOKUP(Book1345234[[#This Row],[Nature-Based Solutions Ranking]],#REF!,2,FALSE),"")</f>
        <v/>
      </c>
      <c r="BF16" s="67" t="s">
        <v>342</v>
      </c>
      <c r="BG16" s="37"/>
      <c r="BH16" s="4" t="s">
        <v>147</v>
      </c>
      <c r="BI16" s="36" t="str">
        <f>IFERROR(VLOOKUP(Book1345234[[#This Row],[Multiple Benefit Ranking]],#REF!,2,FALSE),"")</f>
        <v/>
      </c>
      <c r="BJ16" s="84" t="s">
        <v>338</v>
      </c>
      <c r="BK16" s="43" t="s">
        <v>339</v>
      </c>
      <c r="BL16" s="4" t="s">
        <v>148</v>
      </c>
      <c r="BM16" s="36" t="str">
        <f>IFERROR(VLOOKUP(Book1345234[[#This Row],[Operations and Maintenance Ranking]],#REF!,2,FALSE),"")</f>
        <v/>
      </c>
      <c r="BN16" s="67"/>
      <c r="BO16" s="4" t="s">
        <v>149</v>
      </c>
      <c r="BP16" s="36" t="str">
        <f>IFERROR(VLOOKUP(Book1345234[[#This Row],[Administrative, Regulatory and Other Obstacle Ranking]],#REF!,2,FALSE),"")</f>
        <v/>
      </c>
      <c r="BQ16" s="67"/>
      <c r="BR16" s="4" t="s">
        <v>150</v>
      </c>
      <c r="BS16" s="36" t="str">
        <f>IFERROR(VLOOKUP(Book1345234[[#This Row],[Environmental Benefit Ranking]],#REF!,2,FALSE),"")</f>
        <v/>
      </c>
      <c r="BT16" s="67"/>
      <c r="BU16" s="37" t="s">
        <v>172</v>
      </c>
      <c r="BV16" s="36" t="str">
        <f>IFERROR(VLOOKUP(Book1345234[[#This Row],[Environmental Impact Ranking]],#REF!,2,FALSE),"")</f>
        <v/>
      </c>
      <c r="BW16" s="77"/>
      <c r="BX16" s="83"/>
      <c r="BY16" s="4" t="s">
        <v>161</v>
      </c>
      <c r="BZ16" s="36" t="str">
        <f>IFERROR(VLOOKUP(Book1345234[[#This Row],[Mobility Ranking]],#REF!,2,FALSE),"")</f>
        <v/>
      </c>
      <c r="CA16" s="77"/>
      <c r="CB16" s="4"/>
      <c r="CC16" s="36" t="str">
        <f>IFERROR(VLOOKUP(Book1345234[[#This Row],[Regional Ranking]],#REF!,2,FALSE),"")</f>
        <v/>
      </c>
    </row>
    <row r="17" spans="1:81" ht="195" x14ac:dyDescent="0.25">
      <c r="A17" s="166" t="str">
        <f>[2]FMP_Input!C15</f>
        <v>City of League City Freeboard Ordinance</v>
      </c>
      <c r="B17" s="167" t="str">
        <f>[2]FMP_Input!B15</f>
        <v>063000115</v>
      </c>
      <c r="C17" s="33" t="str">
        <f>[2]FMP_Input!D15</f>
        <v>Update city ordinance to require 24" of freeboard in the floodplain.</v>
      </c>
      <c r="D17" s="33" t="str">
        <f>[2]FMP_Input!F15</f>
        <v>San Jacinto</v>
      </c>
      <c r="E17" s="18" t="str">
        <f>[2]FMP_Input!W15</f>
        <v>Preparedness</v>
      </c>
      <c r="F17" s="25">
        <v>2</v>
      </c>
      <c r="G17" s="25" t="s">
        <v>335</v>
      </c>
      <c r="H17" s="25" t="s">
        <v>178</v>
      </c>
      <c r="I17" s="135">
        <f>[2]FMP_Input!X15</f>
        <v>109000</v>
      </c>
      <c r="J17" s="25">
        <f>[2]FMP_Input!BJ15</f>
        <v>5</v>
      </c>
      <c r="K17" s="168">
        <f>[2]FMP_Input!BI15</f>
        <v>0</v>
      </c>
      <c r="L17" s="25" t="str">
        <f>[2]FMP_Input!BG15</f>
        <v xml:space="preserve">Unknown </v>
      </c>
      <c r="M17" s="25" t="str">
        <f>[2]FMP_Input!BH15</f>
        <v>Unknown</v>
      </c>
      <c r="N17" s="20">
        <f>[2]FMP_Input!AF15</f>
        <v>5251</v>
      </c>
      <c r="O17" s="151" t="s">
        <v>40</v>
      </c>
      <c r="P17" s="84">
        <v>0.90300000000000002</v>
      </c>
      <c r="Q17" s="37"/>
      <c r="R17" s="4" t="s">
        <v>140</v>
      </c>
      <c r="S17" s="36">
        <v>4</v>
      </c>
      <c r="T17" s="67" t="s">
        <v>346</v>
      </c>
      <c r="U17" s="37">
        <v>4731145</v>
      </c>
      <c r="V17" s="37">
        <v>15842</v>
      </c>
      <c r="W17" s="128">
        <v>3.3484494768179795E-3</v>
      </c>
      <c r="X17" s="4" t="s">
        <v>250</v>
      </c>
      <c r="Y17" s="36" t="str">
        <f>IFERROR(VLOOKUP(Book1345234[[#This Row],[Severity Ranking: Community Need (% Population)]],#REF!,2,FALSE),"")</f>
        <v/>
      </c>
      <c r="Z17" s="66">
        <v>670</v>
      </c>
      <c r="AA17" s="91">
        <v>0.22812393598910452</v>
      </c>
      <c r="AB17" s="4" t="s">
        <v>142</v>
      </c>
      <c r="AC17" s="36" t="str">
        <f>IFERROR(VLOOKUP(Book1345234[[#This Row],[Flood Risk Reduction ]],#REF!,2,FALSE),"")</f>
        <v/>
      </c>
      <c r="AD17" s="66">
        <v>2937</v>
      </c>
      <c r="AE17" s="78">
        <v>152483268.58823726</v>
      </c>
      <c r="AF17" s="37">
        <v>105838953.44580437</v>
      </c>
      <c r="AG17" s="128">
        <v>0.30589792292812301</v>
      </c>
      <c r="AH17" s="4" t="s">
        <v>164</v>
      </c>
      <c r="AI17" s="36" t="str">
        <f>IFERROR(VLOOKUP(Book1345234[[#This Row],[Flood Damage Reduction]],#REF!,2,FALSE),"")</f>
        <v/>
      </c>
      <c r="AJ17" s="93">
        <v>3</v>
      </c>
      <c r="AK17" s="83">
        <v>7.3170731707317069E-2</v>
      </c>
      <c r="AL17" s="37" t="s">
        <v>251</v>
      </c>
      <c r="AM17" s="36" t="str">
        <f>IFERROR(VLOOKUP(Book1345234[[#This Row],[ Reduction in Critical Facilities Flood Risk]],#REF!,2,FALSE),"")</f>
        <v/>
      </c>
      <c r="AN17" s="140">
        <v>8.7089999999999996</v>
      </c>
      <c r="AO17" s="43"/>
      <c r="AP17" s="4" t="s">
        <v>263</v>
      </c>
      <c r="AQ17" s="36" t="str">
        <f>IFERROR(VLOOKUP(Book1345234[[#This Row],[Life and Safety Ranking (Injury/Loss of Life)]],#REF!,2,FALSE),"")</f>
        <v/>
      </c>
      <c r="AR17" s="67" t="s">
        <v>255</v>
      </c>
      <c r="AS17" s="43"/>
      <c r="AT17" s="43"/>
      <c r="AU17" s="43"/>
      <c r="AV17" s="4" t="s">
        <v>167</v>
      </c>
      <c r="AW17" s="36" t="str">
        <f>IFERROR(VLOOKUP(Book1345234[[#This Row],[Water Supply Yield Ranking]],#REF!,2,FALSE),"")</f>
        <v/>
      </c>
      <c r="AX17" s="67">
        <v>0.91879999999999995</v>
      </c>
      <c r="AY17" s="37"/>
      <c r="AZ17" s="4" t="s">
        <v>239</v>
      </c>
      <c r="BA17" s="36" t="str">
        <f>IFERROR(VLOOKUP(Book1345234[[#This Row],[Social Vulnerability Ranking]],#REF!,2,FALSE),"")</f>
        <v/>
      </c>
      <c r="BB17" s="67">
        <v>0</v>
      </c>
      <c r="BC17" s="43"/>
      <c r="BD17" s="4" t="s">
        <v>253</v>
      </c>
      <c r="BE17" s="36" t="str">
        <f>IFERROR(VLOOKUP(Book1345234[[#This Row],[Nature-Based Solutions Ranking]],#REF!,2,FALSE),"")</f>
        <v/>
      </c>
      <c r="BF17" s="67" t="s">
        <v>342</v>
      </c>
      <c r="BG17" s="37"/>
      <c r="BH17" s="4" t="s">
        <v>147</v>
      </c>
      <c r="BI17" s="36" t="str">
        <f>IFERROR(VLOOKUP(Book1345234[[#This Row],[Multiple Benefit Ranking]],#REF!,2,FALSE),"")</f>
        <v/>
      </c>
      <c r="BJ17" s="84" t="s">
        <v>338</v>
      </c>
      <c r="BK17" s="43" t="s">
        <v>339</v>
      </c>
      <c r="BL17" s="4" t="s">
        <v>148</v>
      </c>
      <c r="BM17" s="36" t="str">
        <f>IFERROR(VLOOKUP(Book1345234[[#This Row],[Operations and Maintenance Ranking]],#REF!,2,FALSE),"")</f>
        <v/>
      </c>
      <c r="BN17" s="67"/>
      <c r="BO17" s="4" t="s">
        <v>149</v>
      </c>
      <c r="BP17" s="36" t="str">
        <f>IFERROR(VLOOKUP(Book1345234[[#This Row],[Administrative, Regulatory and Other Obstacle Ranking]],#REF!,2,FALSE),"")</f>
        <v/>
      </c>
      <c r="BQ17" s="67"/>
      <c r="BR17" s="4" t="s">
        <v>150</v>
      </c>
      <c r="BS17" s="36" t="str">
        <f>IFERROR(VLOOKUP(Book1345234[[#This Row],[Environmental Benefit Ranking]],#REF!,2,FALSE),"")</f>
        <v/>
      </c>
      <c r="BT17" s="67"/>
      <c r="BU17" s="37" t="s">
        <v>172</v>
      </c>
      <c r="BV17" s="36" t="str">
        <f>IFERROR(VLOOKUP(Book1345234[[#This Row],[Environmental Impact Ranking]],#REF!,2,FALSE),"")</f>
        <v/>
      </c>
      <c r="BW17" s="77"/>
      <c r="BX17" s="83"/>
      <c r="BY17" s="4" t="s">
        <v>161</v>
      </c>
      <c r="BZ17" s="36" t="str">
        <f>IFERROR(VLOOKUP(Book1345234[[#This Row],[Mobility Ranking]],#REF!,2,FALSE),"")</f>
        <v/>
      </c>
      <c r="CA17" s="77"/>
      <c r="CB17" s="4"/>
      <c r="CC17" s="36" t="str">
        <f>IFERROR(VLOOKUP(Book1345234[[#This Row],[Regional Ranking]],#REF!,2,FALSE),"")</f>
        <v/>
      </c>
    </row>
    <row r="18" spans="1:81" ht="240" x14ac:dyDescent="0.25">
      <c r="A18" s="166" t="str">
        <f>[2]FMP_Input!C16</f>
        <v>City of Cleveland Floodplain Land-Use Ordinance</v>
      </c>
      <c r="B18" s="167" t="str">
        <f>[2]FMP_Input!B16</f>
        <v>063000123</v>
      </c>
      <c r="C18" s="33" t="str">
        <f>[2]FMP_Input!D16</f>
        <v>The city shall adopt a land-use ordinance which prohibits building residential or commercial structures in the 100-year floodplain</v>
      </c>
      <c r="D18" s="33" t="str">
        <f>[2]FMP_Input!F16</f>
        <v>San Jacinto</v>
      </c>
      <c r="E18" s="18" t="str">
        <f>[2]FMP_Input!W16</f>
        <v>Preparedness</v>
      </c>
      <c r="F18" s="25">
        <v>2</v>
      </c>
      <c r="G18" s="25" t="s">
        <v>336</v>
      </c>
      <c r="H18" s="25" t="s">
        <v>178</v>
      </c>
      <c r="I18" s="135">
        <f>[2]FMP_Input!X16</f>
        <v>109000</v>
      </c>
      <c r="J18" s="25">
        <f>[2]FMP_Input!BJ16</f>
        <v>5</v>
      </c>
      <c r="K18" s="168">
        <f>[2]FMP_Input!BI16</f>
        <v>0</v>
      </c>
      <c r="L18" s="25" t="str">
        <f>[2]FMP_Input!BG16</f>
        <v xml:space="preserve">Unknown </v>
      </c>
      <c r="M18" s="25" t="str">
        <f>[2]FMP_Input!BH16</f>
        <v>Unknown</v>
      </c>
      <c r="N18" s="20">
        <f>[2]FMP_Input!AF16</f>
        <v>261</v>
      </c>
      <c r="O18" s="151" t="s">
        <v>40</v>
      </c>
      <c r="P18" s="84">
        <v>1.1379999999999999</v>
      </c>
      <c r="Q18" s="37"/>
      <c r="R18" s="4" t="s">
        <v>247</v>
      </c>
      <c r="S18" s="36">
        <v>6</v>
      </c>
      <c r="T18" s="67" t="s">
        <v>347</v>
      </c>
      <c r="U18" s="37">
        <v>5547018</v>
      </c>
      <c r="V18" s="37">
        <v>5743</v>
      </c>
      <c r="W18" s="128">
        <v>1.0353310553526238E-3</v>
      </c>
      <c r="X18" s="4" t="s">
        <v>250</v>
      </c>
      <c r="Y18" s="36" t="str">
        <f>IFERROR(VLOOKUP(Book1345234[[#This Row],[Severity Ranking: Community Need (% Population)]],#REF!,2,FALSE),"")</f>
        <v/>
      </c>
      <c r="Z18" s="66">
        <v>2422</v>
      </c>
      <c r="AA18" s="91">
        <v>0.66520186761878608</v>
      </c>
      <c r="AB18" s="4" t="s">
        <v>155</v>
      </c>
      <c r="AC18" s="36" t="str">
        <f>IFERROR(VLOOKUP(Book1345234[[#This Row],[Flood Risk Reduction ]],#REF!,2,FALSE),"")</f>
        <v/>
      </c>
      <c r="AD18" s="66">
        <v>15</v>
      </c>
      <c r="AE18" s="78">
        <v>1182357</v>
      </c>
      <c r="AF18" s="37">
        <v>486080</v>
      </c>
      <c r="AG18" s="128">
        <v>0.58888897346571301</v>
      </c>
      <c r="AH18" s="4" t="s">
        <v>248</v>
      </c>
      <c r="AI18" s="36" t="str">
        <f>IFERROR(VLOOKUP(Book1345234[[#This Row],[Flood Damage Reduction]],#REF!,2,FALSE),"")</f>
        <v/>
      </c>
      <c r="AJ18" s="93">
        <v>1</v>
      </c>
      <c r="AK18" s="83">
        <v>1</v>
      </c>
      <c r="AL18" s="37" t="s">
        <v>238</v>
      </c>
      <c r="AM18" s="36" t="str">
        <f>IFERROR(VLOOKUP(Book1345234[[#This Row],[ Reduction in Critical Facilities Flood Risk]],#REF!,2,FALSE),"")</f>
        <v/>
      </c>
      <c r="AN18" s="140">
        <v>9.4139999999999997</v>
      </c>
      <c r="AO18" s="43"/>
      <c r="AP18" s="4" t="s">
        <v>263</v>
      </c>
      <c r="AQ18" s="36" t="str">
        <f>IFERROR(VLOOKUP(Book1345234[[#This Row],[Life and Safety Ranking (Injury/Loss of Life)]],#REF!,2,FALSE),"")</f>
        <v/>
      </c>
      <c r="AR18" s="67" t="s">
        <v>255</v>
      </c>
      <c r="AS18" s="43"/>
      <c r="AT18" s="43"/>
      <c r="AU18" s="43"/>
      <c r="AV18" s="4" t="s">
        <v>167</v>
      </c>
      <c r="AW18" s="36" t="str">
        <f>IFERROR(VLOOKUP(Book1345234[[#This Row],[Water Supply Yield Ranking]],#REF!,2,FALSE),"")</f>
        <v/>
      </c>
      <c r="AX18" s="67">
        <v>0.54807799999999995</v>
      </c>
      <c r="AY18" s="37"/>
      <c r="AZ18" s="4" t="s">
        <v>168</v>
      </c>
      <c r="BA18" s="36" t="str">
        <f>IFERROR(VLOOKUP(Book1345234[[#This Row],[Social Vulnerability Ranking]],#REF!,2,FALSE),"")</f>
        <v/>
      </c>
      <c r="BB18" s="67">
        <v>0</v>
      </c>
      <c r="BC18" s="43"/>
      <c r="BD18" s="4" t="s">
        <v>253</v>
      </c>
      <c r="BE18" s="36" t="str">
        <f>IFERROR(VLOOKUP(Book1345234[[#This Row],[Nature-Based Solutions Ranking]],#REF!,2,FALSE),"")</f>
        <v/>
      </c>
      <c r="BF18" s="67" t="s">
        <v>342</v>
      </c>
      <c r="BG18" s="37"/>
      <c r="BH18" s="4" t="s">
        <v>147</v>
      </c>
      <c r="BI18" s="36" t="str">
        <f>IFERROR(VLOOKUP(Book1345234[[#This Row],[Multiple Benefit Ranking]],#REF!,2,FALSE),"")</f>
        <v/>
      </c>
      <c r="BJ18" s="84" t="s">
        <v>338</v>
      </c>
      <c r="BK18" s="43" t="s">
        <v>339</v>
      </c>
      <c r="BL18" s="4" t="s">
        <v>148</v>
      </c>
      <c r="BM18" s="36" t="str">
        <f>IFERROR(VLOOKUP(Book1345234[[#This Row],[Operations and Maintenance Ranking]],#REF!,2,FALSE),"")</f>
        <v/>
      </c>
      <c r="BN18" s="67"/>
      <c r="BO18" s="4" t="s">
        <v>149</v>
      </c>
      <c r="BP18" s="36" t="str">
        <f>IFERROR(VLOOKUP(Book1345234[[#This Row],[Administrative, Regulatory and Other Obstacle Ranking]],#REF!,2,FALSE),"")</f>
        <v/>
      </c>
      <c r="BQ18" s="67"/>
      <c r="BR18" s="4" t="s">
        <v>150</v>
      </c>
      <c r="BS18" s="36" t="str">
        <f>IFERROR(VLOOKUP(Book1345234[[#This Row],[Environmental Benefit Ranking]],#REF!,2,FALSE),"")</f>
        <v/>
      </c>
      <c r="BT18" s="67"/>
      <c r="BU18" s="37" t="s">
        <v>172</v>
      </c>
      <c r="BV18" s="36" t="str">
        <f>IFERROR(VLOOKUP(Book1345234[[#This Row],[Environmental Impact Ranking]],#REF!,2,FALSE),"")</f>
        <v/>
      </c>
      <c r="BW18" s="77"/>
      <c r="BX18" s="83"/>
      <c r="BY18" s="4" t="s">
        <v>161</v>
      </c>
      <c r="BZ18" s="36" t="str">
        <f>IFERROR(VLOOKUP(Book1345234[[#This Row],[Mobility Ranking]],#REF!,2,FALSE),"")</f>
        <v/>
      </c>
      <c r="CA18" s="77"/>
      <c r="CB18" s="4"/>
      <c r="CC18" s="36" t="str">
        <f>IFERROR(VLOOKUP(Book1345234[[#This Row],[Regional Ranking]],#REF!,2,FALSE),"")</f>
        <v/>
      </c>
    </row>
    <row r="19" spans="1:81" ht="195" x14ac:dyDescent="0.25">
      <c r="A19" s="166" t="str">
        <f>[2]FMP_Input!C17</f>
        <v>City of Cleveland Flooplain Ordinance Update</v>
      </c>
      <c r="B19" s="167" t="str">
        <f>[2]FMP_Input!B17</f>
        <v>063000124</v>
      </c>
      <c r="C19" s="33" t="str">
        <f>[2]FMP_Input!D17</f>
        <v>Adopt a land use ordinance which requires any structure within the 100-year floodplain to be elevated 2 feet</v>
      </c>
      <c r="D19" s="33" t="str">
        <f>[2]FMP_Input!F17</f>
        <v>San Jacinto</v>
      </c>
      <c r="E19" s="18" t="str">
        <f>[2]FMP_Input!W17</f>
        <v>Preparedness</v>
      </c>
      <c r="F19" s="25">
        <v>2</v>
      </c>
      <c r="G19" s="25" t="s">
        <v>336</v>
      </c>
      <c r="H19" s="25" t="s">
        <v>178</v>
      </c>
      <c r="I19" s="135">
        <f>[2]FMP_Input!X17</f>
        <v>109000</v>
      </c>
      <c r="J19" s="25">
        <f>[2]FMP_Input!BJ17</f>
        <v>0</v>
      </c>
      <c r="K19" s="168">
        <f>[2]FMP_Input!BI17</f>
        <v>0</v>
      </c>
      <c r="L19" s="25" t="str">
        <f>[2]FMP_Input!BG17</f>
        <v xml:space="preserve">Unknown </v>
      </c>
      <c r="M19" s="25" t="str">
        <f>[2]FMP_Input!BH17</f>
        <v>Unknown</v>
      </c>
      <c r="N19" s="20">
        <f>[2]FMP_Input!AF17</f>
        <v>261</v>
      </c>
      <c r="O19" s="151" t="s">
        <v>40</v>
      </c>
      <c r="P19" s="84">
        <v>1.5109999999999999</v>
      </c>
      <c r="Q19" s="37"/>
      <c r="R19" s="4" t="s">
        <v>247</v>
      </c>
      <c r="S19" s="36">
        <v>6</v>
      </c>
      <c r="T19" s="67" t="s">
        <v>348</v>
      </c>
      <c r="U19" s="37">
        <v>5547018</v>
      </c>
      <c r="V19" s="37">
        <v>3705</v>
      </c>
      <c r="W19" s="128">
        <v>6.6792644263999139E-4</v>
      </c>
      <c r="X19" s="4" t="s">
        <v>250</v>
      </c>
      <c r="Y19" s="36" t="str">
        <f>IFERROR(VLOOKUP(Book1345234[[#This Row],[Severity Ranking: Community Need (% Population)]],#REF!,2,FALSE),"")</f>
        <v/>
      </c>
      <c r="Z19" s="66">
        <v>651</v>
      </c>
      <c r="AA19" s="91">
        <v>0.34335443037974683</v>
      </c>
      <c r="AB19" s="4" t="s">
        <v>142</v>
      </c>
      <c r="AC19" s="36" t="str">
        <f>IFERROR(VLOOKUP(Book1345234[[#This Row],[Flood Risk Reduction ]],#REF!,2,FALSE),"")</f>
        <v/>
      </c>
      <c r="AD19" s="66">
        <v>13</v>
      </c>
      <c r="AE19" s="78">
        <v>1339324</v>
      </c>
      <c r="AF19" s="37">
        <v>781055</v>
      </c>
      <c r="AG19" s="128">
        <v>0.41682893758343764</v>
      </c>
      <c r="AH19" s="4" t="s">
        <v>164</v>
      </c>
      <c r="AI19" s="36" t="str">
        <f>IFERROR(VLOOKUP(Book1345234[[#This Row],[Flood Damage Reduction]],#REF!,2,FALSE),"")</f>
        <v/>
      </c>
      <c r="AJ19" s="93">
        <v>1</v>
      </c>
      <c r="AK19" s="83">
        <v>0.33333333333333331</v>
      </c>
      <c r="AL19" s="37" t="s">
        <v>144</v>
      </c>
      <c r="AM19" s="36" t="str">
        <f>IFERROR(VLOOKUP(Book1345234[[#This Row],[ Reduction in Critical Facilities Flood Risk]],#REF!,2,FALSE),"")</f>
        <v/>
      </c>
      <c r="AN19" s="140">
        <v>10.533000000000001</v>
      </c>
      <c r="AO19" s="43"/>
      <c r="AP19" s="4" t="s">
        <v>263</v>
      </c>
      <c r="AQ19" s="36" t="str">
        <f>IFERROR(VLOOKUP(Book1345234[[#This Row],[Life and Safety Ranking (Injury/Loss of Life)]],#REF!,2,FALSE),"")</f>
        <v/>
      </c>
      <c r="AR19" s="67" t="s">
        <v>255</v>
      </c>
      <c r="AS19" s="43"/>
      <c r="AT19" s="43"/>
      <c r="AU19" s="43"/>
      <c r="AV19" s="4" t="s">
        <v>167</v>
      </c>
      <c r="AW19" s="36" t="str">
        <f>IFERROR(VLOOKUP(Book1345234[[#This Row],[Water Supply Yield Ranking]],#REF!,2,FALSE),"")</f>
        <v/>
      </c>
      <c r="AX19" s="67">
        <v>0.60111400000000004</v>
      </c>
      <c r="AY19" s="37"/>
      <c r="AZ19" s="4" t="s">
        <v>168</v>
      </c>
      <c r="BA19" s="36" t="str">
        <f>IFERROR(VLOOKUP(Book1345234[[#This Row],[Social Vulnerability Ranking]],#REF!,2,FALSE),"")</f>
        <v/>
      </c>
      <c r="BB19" s="67">
        <v>0</v>
      </c>
      <c r="BC19" s="43"/>
      <c r="BD19" s="4" t="s">
        <v>253</v>
      </c>
      <c r="BE19" s="36" t="str">
        <f>IFERROR(VLOOKUP(Book1345234[[#This Row],[Nature-Based Solutions Ranking]],#REF!,2,FALSE),"")</f>
        <v/>
      </c>
      <c r="BF19" s="67" t="s">
        <v>342</v>
      </c>
      <c r="BG19" s="37"/>
      <c r="BH19" s="4" t="s">
        <v>147</v>
      </c>
      <c r="BI19" s="36" t="str">
        <f>IFERROR(VLOOKUP(Book1345234[[#This Row],[Multiple Benefit Ranking]],#REF!,2,FALSE),"")</f>
        <v/>
      </c>
      <c r="BJ19" s="84" t="s">
        <v>338</v>
      </c>
      <c r="BK19" s="43" t="s">
        <v>339</v>
      </c>
      <c r="BL19" s="4" t="s">
        <v>148</v>
      </c>
      <c r="BM19" s="36" t="str">
        <f>IFERROR(VLOOKUP(Book1345234[[#This Row],[Operations and Maintenance Ranking]],#REF!,2,FALSE),"")</f>
        <v/>
      </c>
      <c r="BN19" s="67"/>
      <c r="BO19" s="4" t="s">
        <v>149</v>
      </c>
      <c r="BP19" s="36" t="str">
        <f>IFERROR(VLOOKUP(Book1345234[[#This Row],[Administrative, Regulatory and Other Obstacle Ranking]],#REF!,2,FALSE),"")</f>
        <v/>
      </c>
      <c r="BQ19" s="67"/>
      <c r="BR19" s="4" t="s">
        <v>150</v>
      </c>
      <c r="BS19" s="36" t="str">
        <f>IFERROR(VLOOKUP(Book1345234[[#This Row],[Environmental Benefit Ranking]],#REF!,2,FALSE),"")</f>
        <v/>
      </c>
      <c r="BT19" s="67"/>
      <c r="BU19" s="37" t="s">
        <v>172</v>
      </c>
      <c r="BV19" s="36" t="str">
        <f>IFERROR(VLOOKUP(Book1345234[[#This Row],[Environmental Impact Ranking]],#REF!,2,FALSE),"")</f>
        <v/>
      </c>
      <c r="BW19" s="77"/>
      <c r="BX19" s="83"/>
      <c r="BY19" s="4" t="s">
        <v>161</v>
      </c>
      <c r="BZ19" s="36" t="str">
        <f>IFERROR(VLOOKUP(Book1345234[[#This Row],[Mobility Ranking]],#REF!,2,FALSE),"")</f>
        <v/>
      </c>
      <c r="CA19" s="77"/>
      <c r="CB19" s="4"/>
      <c r="CC19" s="36" t="str">
        <f>IFERROR(VLOOKUP(Book1345234[[#This Row],[Regional Ranking]],#REF!,2,FALSE),"")</f>
        <v/>
      </c>
    </row>
    <row r="20" spans="1:81" ht="195" x14ac:dyDescent="0.25">
      <c r="A20" s="166" t="str">
        <f>[2]FMP_Input!C18</f>
        <v>City of Cleveland Ordinace Update Pipeline Right-of-Way</v>
      </c>
      <c r="B20" s="167" t="str">
        <f>[2]FMP_Input!B18</f>
        <v>063000126</v>
      </c>
      <c r="C20" s="33" t="str">
        <f>[2]FMP_Input!D18</f>
        <v>Adopt 25-foot setback from pipeline right-of-way</v>
      </c>
      <c r="D20" s="33" t="str">
        <f>[2]FMP_Input!F18</f>
        <v>San Jacinto</v>
      </c>
      <c r="E20" s="18" t="str">
        <f>[2]FMP_Input!W18</f>
        <v>Preparedness</v>
      </c>
      <c r="F20" s="25">
        <v>2</v>
      </c>
      <c r="G20" s="25" t="s">
        <v>336</v>
      </c>
      <c r="H20" s="25" t="s">
        <v>178</v>
      </c>
      <c r="I20" s="135">
        <f>[2]FMP_Input!X18</f>
        <v>55000</v>
      </c>
      <c r="J20" s="25">
        <f>[2]FMP_Input!BJ18</f>
        <v>0</v>
      </c>
      <c r="K20" s="168">
        <f>[2]FMP_Input!BI18</f>
        <v>0</v>
      </c>
      <c r="L20" s="25" t="str">
        <f>[2]FMP_Input!BG18</f>
        <v xml:space="preserve">Unknown </v>
      </c>
      <c r="M20" s="25" t="str">
        <f>[2]FMP_Input!BH18</f>
        <v>Unknown</v>
      </c>
      <c r="N20" s="20">
        <f>[2]FMP_Input!AF18</f>
        <v>261</v>
      </c>
      <c r="O20" s="151" t="s">
        <v>40</v>
      </c>
      <c r="P20" s="84">
        <v>1.1439999999999999</v>
      </c>
      <c r="Q20" s="37"/>
      <c r="R20" s="4" t="s">
        <v>247</v>
      </c>
      <c r="S20" s="36">
        <v>6</v>
      </c>
      <c r="T20" s="67" t="s">
        <v>349</v>
      </c>
      <c r="U20" s="37">
        <v>649711</v>
      </c>
      <c r="V20" s="37">
        <v>488</v>
      </c>
      <c r="W20" s="128">
        <v>7.5110318279973708E-4</v>
      </c>
      <c r="X20" s="4" t="s">
        <v>250</v>
      </c>
      <c r="Y20" s="36" t="str">
        <f>IFERROR(VLOOKUP(Book1345234[[#This Row],[Severity Ranking: Community Need (% Population)]],#REF!,2,FALSE),"")</f>
        <v/>
      </c>
      <c r="Z20" s="66">
        <v>355</v>
      </c>
      <c r="AA20" s="91">
        <v>0.74112734864300622</v>
      </c>
      <c r="AB20" s="4" t="s">
        <v>155</v>
      </c>
      <c r="AC20" s="36" t="str">
        <f>IFERROR(VLOOKUP(Book1345234[[#This Row],[Flood Risk Reduction ]],#REF!,2,FALSE),"")</f>
        <v/>
      </c>
      <c r="AD20" s="66">
        <v>6</v>
      </c>
      <c r="AE20" s="78">
        <v>547719</v>
      </c>
      <c r="AF20" s="37">
        <v>0</v>
      </c>
      <c r="AG20" s="128">
        <v>1</v>
      </c>
      <c r="AH20" s="4" t="s">
        <v>237</v>
      </c>
      <c r="AI20" s="36" t="str">
        <f>IFERROR(VLOOKUP(Book1345234[[#This Row],[Flood Damage Reduction]],#REF!,2,FALSE),"")</f>
        <v/>
      </c>
      <c r="AJ20" s="93">
        <v>0</v>
      </c>
      <c r="AK20" s="83" t="e">
        <v>#DIV/0!</v>
      </c>
      <c r="AL20" s="37" t="s">
        <v>262</v>
      </c>
      <c r="AM20" s="36" t="str">
        <f>IFERROR(VLOOKUP(Book1345234[[#This Row],[ Reduction in Critical Facilities Flood Risk]],#REF!,2,FALSE),"")</f>
        <v/>
      </c>
      <c r="AN20" s="140">
        <v>9.4320000000000004</v>
      </c>
      <c r="AO20" s="43"/>
      <c r="AP20" s="4" t="s">
        <v>263</v>
      </c>
      <c r="AQ20" s="36" t="str">
        <f>IFERROR(VLOOKUP(Book1345234[[#This Row],[Life and Safety Ranking (Injury/Loss of Life)]],#REF!,2,FALSE),"")</f>
        <v/>
      </c>
      <c r="AR20" s="67" t="s">
        <v>255</v>
      </c>
      <c r="AS20" s="43"/>
      <c r="AT20" s="43"/>
      <c r="AU20" s="43"/>
      <c r="AV20" s="4" t="s">
        <v>167</v>
      </c>
      <c r="AW20" s="36" t="str">
        <f>IFERROR(VLOOKUP(Book1345234[[#This Row],[Water Supply Yield Ranking]],#REF!,2,FALSE),"")</f>
        <v/>
      </c>
      <c r="AX20" s="67">
        <v>0.16964699999999999</v>
      </c>
      <c r="AY20" s="37"/>
      <c r="AZ20" s="4" t="s">
        <v>252</v>
      </c>
      <c r="BA20" s="36" t="str">
        <f>IFERROR(VLOOKUP(Book1345234[[#This Row],[Social Vulnerability Ranking]],#REF!,2,FALSE),"")</f>
        <v/>
      </c>
      <c r="BB20" s="67">
        <v>0</v>
      </c>
      <c r="BC20" s="43"/>
      <c r="BD20" s="4" t="s">
        <v>253</v>
      </c>
      <c r="BE20" s="36" t="str">
        <f>IFERROR(VLOOKUP(Book1345234[[#This Row],[Nature-Based Solutions Ranking]],#REF!,2,FALSE),"")</f>
        <v/>
      </c>
      <c r="BF20" s="67" t="s">
        <v>342</v>
      </c>
      <c r="BG20" s="37"/>
      <c r="BH20" s="4" t="s">
        <v>147</v>
      </c>
      <c r="BI20" s="36" t="str">
        <f>IFERROR(VLOOKUP(Book1345234[[#This Row],[Multiple Benefit Ranking]],#REF!,2,FALSE),"")</f>
        <v/>
      </c>
      <c r="BJ20" s="84" t="s">
        <v>338</v>
      </c>
      <c r="BK20" s="43" t="s">
        <v>339</v>
      </c>
      <c r="BL20" s="4" t="s">
        <v>148</v>
      </c>
      <c r="BM20" s="36" t="str">
        <f>IFERROR(VLOOKUP(Book1345234[[#This Row],[Operations and Maintenance Ranking]],#REF!,2,FALSE),"")</f>
        <v/>
      </c>
      <c r="BN20" s="67"/>
      <c r="BO20" s="4" t="s">
        <v>149</v>
      </c>
      <c r="BP20" s="36" t="str">
        <f>IFERROR(VLOOKUP(Book1345234[[#This Row],[Administrative, Regulatory and Other Obstacle Ranking]],#REF!,2,FALSE),"")</f>
        <v/>
      </c>
      <c r="BQ20" s="67"/>
      <c r="BR20" s="4" t="s">
        <v>150</v>
      </c>
      <c r="BS20" s="36" t="str">
        <f>IFERROR(VLOOKUP(Book1345234[[#This Row],[Environmental Benefit Ranking]],#REF!,2,FALSE),"")</f>
        <v/>
      </c>
      <c r="BT20" s="67"/>
      <c r="BU20" s="37" t="s">
        <v>172</v>
      </c>
      <c r="BV20" s="36" t="str">
        <f>IFERROR(VLOOKUP(Book1345234[[#This Row],[Environmental Impact Ranking]],#REF!,2,FALSE),"")</f>
        <v/>
      </c>
      <c r="BW20" s="77"/>
      <c r="BX20" s="83"/>
      <c r="BY20" s="4" t="s">
        <v>161</v>
      </c>
      <c r="BZ20" s="36" t="str">
        <f>IFERROR(VLOOKUP(Book1345234[[#This Row],[Mobility Ranking]],#REF!,2,FALSE),"")</f>
        <v/>
      </c>
      <c r="CA20" s="77"/>
      <c r="CB20" s="4"/>
      <c r="CC20" s="36" t="str">
        <f>IFERROR(VLOOKUP(Book1345234[[#This Row],[Regional Ranking]],#REF!,2,FALSE),"")</f>
        <v/>
      </c>
    </row>
    <row r="21" spans="1:81" ht="195" x14ac:dyDescent="0.25">
      <c r="A21" s="166" t="str">
        <f>[2]FMP_Input!C19</f>
        <v>Galveston Bay Surge Protection Coastal Storm Risk Management</v>
      </c>
      <c r="B21" s="167" t="str">
        <f>[2]FMP_Input!B19</f>
        <v>063000127</v>
      </c>
      <c r="C21" s="33" t="str">
        <f>[2]FMP_Input!D19</f>
        <v>Federal projects identified in the Texas Coastal Study (2021) including Boliver Gates, Galveston Sea Wall Improvements, Ecosystem Restoration, Galveston Ring Barrier system, Clear Creek &amp; Dickinson Bayou Gates, and non-structural measures</v>
      </c>
      <c r="D21" s="33" t="str">
        <f>[2]FMP_Input!F19</f>
        <v>San Jacinto</v>
      </c>
      <c r="E21" s="18" t="str">
        <f>[2]FMP_Input!W19</f>
        <v>Coastal</v>
      </c>
      <c r="F21" s="25">
        <v>2</v>
      </c>
      <c r="G21" s="25" t="s">
        <v>336</v>
      </c>
      <c r="H21" s="25" t="s">
        <v>178</v>
      </c>
      <c r="I21" s="135">
        <f>[2]FMP_Input!X19</f>
        <v>23103015000</v>
      </c>
      <c r="J21" s="25">
        <f>[2]FMP_Input!BJ19</f>
        <v>1.91</v>
      </c>
      <c r="K21" s="168">
        <f>[2]FMP_Input!BI19</f>
        <v>305014.45659061999</v>
      </c>
      <c r="L21" s="25" t="str">
        <f>[2]FMP_Input!BG19</f>
        <v xml:space="preserve">Unknown </v>
      </c>
      <c r="M21" s="25" t="str">
        <f>[2]FMP_Input!BH19</f>
        <v>0.01</v>
      </c>
      <c r="N21" s="20">
        <f>[2]FMP_Input!AF19</f>
        <v>103716</v>
      </c>
      <c r="O21" s="151" t="s">
        <v>40</v>
      </c>
      <c r="P21" s="84">
        <v>2.6</v>
      </c>
      <c r="Q21" s="37"/>
      <c r="R21" s="4" t="s">
        <v>243</v>
      </c>
      <c r="S21" s="36">
        <v>8</v>
      </c>
      <c r="T21" s="67" t="s">
        <v>350</v>
      </c>
      <c r="U21" s="37">
        <v>815873</v>
      </c>
      <c r="V21" s="37">
        <v>2394</v>
      </c>
      <c r="W21" s="128">
        <v>2.9342802127291872E-3</v>
      </c>
      <c r="X21" s="4" t="s">
        <v>250</v>
      </c>
      <c r="Y21" s="36" t="str">
        <f>IFERROR(VLOOKUP(Book1345234[[#This Row],[Severity Ranking: Community Need (% Population)]],#REF!,2,FALSE),"")</f>
        <v/>
      </c>
      <c r="Z21" s="66">
        <v>1146</v>
      </c>
      <c r="AA21" s="91">
        <v>0.75593667546174137</v>
      </c>
      <c r="AB21" s="4" t="s">
        <v>236</v>
      </c>
      <c r="AC21" s="36" t="str">
        <f>IFERROR(VLOOKUP(Book1345234[[#This Row],[Flood Risk Reduction ]],#REF!,2,FALSE),"")</f>
        <v/>
      </c>
      <c r="AD21" s="66">
        <v>9</v>
      </c>
      <c r="AE21" s="78">
        <v>528140</v>
      </c>
      <c r="AF21" s="37">
        <v>0</v>
      </c>
      <c r="AG21" s="128">
        <v>1</v>
      </c>
      <c r="AH21" s="4" t="s">
        <v>237</v>
      </c>
      <c r="AI21" s="36" t="str">
        <f>IFERROR(VLOOKUP(Book1345234[[#This Row],[Flood Damage Reduction]],#REF!,2,FALSE),"")</f>
        <v/>
      </c>
      <c r="AJ21" s="93">
        <v>1</v>
      </c>
      <c r="AK21" s="83">
        <v>1</v>
      </c>
      <c r="AL21" s="37" t="s">
        <v>238</v>
      </c>
      <c r="AM21" s="36" t="str">
        <f>IFERROR(VLOOKUP(Book1345234[[#This Row],[ Reduction in Critical Facilities Flood Risk]],#REF!,2,FALSE),"")</f>
        <v/>
      </c>
      <c r="AN21" s="140">
        <v>13.799999999999999</v>
      </c>
      <c r="AO21" s="43"/>
      <c r="AP21" s="4" t="s">
        <v>263</v>
      </c>
      <c r="AQ21" s="36" t="str">
        <f>IFERROR(VLOOKUP(Book1345234[[#This Row],[Life and Safety Ranking (Injury/Loss of Life)]],#REF!,2,FALSE),"")</f>
        <v/>
      </c>
      <c r="AR21" s="67" t="s">
        <v>255</v>
      </c>
      <c r="AS21" s="43"/>
      <c r="AT21" s="43"/>
      <c r="AU21" s="43"/>
      <c r="AV21" s="4" t="s">
        <v>167</v>
      </c>
      <c r="AW21" s="36" t="str">
        <f>IFERROR(VLOOKUP(Book1345234[[#This Row],[Water Supply Yield Ranking]],#REF!,2,FALSE),"")</f>
        <v/>
      </c>
      <c r="AX21" s="67">
        <v>0.58934299999999995</v>
      </c>
      <c r="AY21" s="37"/>
      <c r="AZ21" s="4" t="s">
        <v>168</v>
      </c>
      <c r="BA21" s="36" t="str">
        <f>IFERROR(VLOOKUP(Book1345234[[#This Row],[Social Vulnerability Ranking]],#REF!,2,FALSE),"")</f>
        <v/>
      </c>
      <c r="BB21" s="67">
        <v>0</v>
      </c>
      <c r="BC21" s="43"/>
      <c r="BD21" s="4" t="s">
        <v>253</v>
      </c>
      <c r="BE21" s="36" t="str">
        <f>IFERROR(VLOOKUP(Book1345234[[#This Row],[Nature-Based Solutions Ranking]],#REF!,2,FALSE),"")</f>
        <v/>
      </c>
      <c r="BF21" s="67" t="s">
        <v>342</v>
      </c>
      <c r="BG21" s="37"/>
      <c r="BH21" s="4" t="s">
        <v>147</v>
      </c>
      <c r="BI21" s="36" t="str">
        <f>IFERROR(VLOOKUP(Book1345234[[#This Row],[Multiple Benefit Ranking]],#REF!,2,FALSE),"")</f>
        <v/>
      </c>
      <c r="BJ21" s="84" t="s">
        <v>338</v>
      </c>
      <c r="BK21" s="43" t="s">
        <v>339</v>
      </c>
      <c r="BL21" s="4" t="s">
        <v>148</v>
      </c>
      <c r="BM21" s="36" t="str">
        <f>IFERROR(VLOOKUP(Book1345234[[#This Row],[Operations and Maintenance Ranking]],#REF!,2,FALSE),"")</f>
        <v/>
      </c>
      <c r="BN21" s="67"/>
      <c r="BO21" s="4" t="s">
        <v>149</v>
      </c>
      <c r="BP21" s="36" t="str">
        <f>IFERROR(VLOOKUP(Book1345234[[#This Row],[Administrative, Regulatory and Other Obstacle Ranking]],#REF!,2,FALSE),"")</f>
        <v/>
      </c>
      <c r="BQ21" s="67"/>
      <c r="BR21" s="4" t="s">
        <v>150</v>
      </c>
      <c r="BS21" s="36" t="str">
        <f>IFERROR(VLOOKUP(Book1345234[[#This Row],[Environmental Benefit Ranking]],#REF!,2,FALSE),"")</f>
        <v/>
      </c>
      <c r="BT21" s="67"/>
      <c r="BU21" s="37" t="s">
        <v>172</v>
      </c>
      <c r="BV21" s="36" t="str">
        <f>IFERROR(VLOOKUP(Book1345234[[#This Row],[Environmental Impact Ranking]],#REF!,2,FALSE),"")</f>
        <v/>
      </c>
      <c r="BW21" s="77"/>
      <c r="BX21" s="83"/>
      <c r="BY21" s="4" t="s">
        <v>161</v>
      </c>
      <c r="BZ21" s="36" t="str">
        <f>IFERROR(VLOOKUP(Book1345234[[#This Row],[Mobility Ranking]],#REF!,2,FALSE),"")</f>
        <v/>
      </c>
      <c r="CA21" s="77"/>
      <c r="CB21" s="4"/>
      <c r="CC21" s="36" t="str">
        <f>IFERROR(VLOOKUP(Book1345234[[#This Row],[Regional Ranking]],#REF!,2,FALSE),"")</f>
        <v/>
      </c>
    </row>
    <row r="22" spans="1:81" ht="255" x14ac:dyDescent="0.25">
      <c r="A22" s="166" t="str">
        <f>[2]FMP_Input!C20</f>
        <v>Bolivar Peninsula and West Bay Gulf Intracoastal Waterway (GIWW) Shoreline and Island Protection</v>
      </c>
      <c r="B22" s="167" t="str">
        <f>[2]FMP_Input!B20</f>
        <v>063000128</v>
      </c>
      <c r="C22" s="33" t="str">
        <f>[2]FMP_Input!D20</f>
        <v>Ecosystem restoration efforts planned along the GIWW such as the restoration of wetlands and islands, construction of breakwaters, and oyster reef scaling will provide natural buffer from coastal storm surge and prevent erosion.</v>
      </c>
      <c r="D22" s="33" t="str">
        <f>[2]FMP_Input!F20</f>
        <v>San Jacinto</v>
      </c>
      <c r="E22" s="18" t="str">
        <f>[2]FMP_Input!W20</f>
        <v>Coastal</v>
      </c>
      <c r="F22" s="25">
        <v>2</v>
      </c>
      <c r="G22" s="25" t="s">
        <v>336</v>
      </c>
      <c r="H22" s="25" t="s">
        <v>178</v>
      </c>
      <c r="I22" s="135">
        <f>[2]FMP_Input!X20</f>
        <v>1200169000</v>
      </c>
      <c r="J22" s="25">
        <f>[2]FMP_Input!BJ20</f>
        <v>0</v>
      </c>
      <c r="K22" s="168">
        <f>[2]FMP_Input!BI20</f>
        <v>0</v>
      </c>
      <c r="L22" s="25" t="str">
        <f>[2]FMP_Input!BG20</f>
        <v xml:space="preserve">Unknown </v>
      </c>
      <c r="M22" s="25" t="str">
        <f>[2]FMP_Input!BH20</f>
        <v>0.01</v>
      </c>
      <c r="N22" s="20">
        <f>[2]FMP_Input!AF20</f>
        <v>141236</v>
      </c>
      <c r="O22" s="151" t="s">
        <v>40</v>
      </c>
      <c r="P22" s="84" t="s">
        <v>339</v>
      </c>
      <c r="Q22" s="37"/>
      <c r="R22" s="4"/>
      <c r="S22" s="36" t="s">
        <v>351</v>
      </c>
      <c r="T22" s="67" t="s">
        <v>352</v>
      </c>
      <c r="U22" s="37">
        <v>5437650</v>
      </c>
      <c r="V22" s="37">
        <v>24721</v>
      </c>
      <c r="W22" s="128">
        <v>4.5462653903800354E-3</v>
      </c>
      <c r="X22" s="4" t="s">
        <v>250</v>
      </c>
      <c r="Y22" s="36" t="str">
        <f>IFERROR(VLOOKUP(Book1345234[[#This Row],[Severity Ranking: Community Need (% Population)]],#REF!,2,FALSE),"")</f>
        <v/>
      </c>
      <c r="Z22" s="66">
        <v>5479</v>
      </c>
      <c r="AA22" s="91">
        <v>0.73180178976893284</v>
      </c>
      <c r="AB22" s="4" t="s">
        <v>155</v>
      </c>
      <c r="AC22" s="36" t="str">
        <f>IFERROR(VLOOKUP(Book1345234[[#This Row],[Flood Risk Reduction ]],#REF!,2,FALSE),"")</f>
        <v/>
      </c>
      <c r="AD22" s="66"/>
      <c r="AE22" s="78"/>
      <c r="AF22" s="37"/>
      <c r="AG22" s="128" t="s">
        <v>339</v>
      </c>
      <c r="AH22" s="4"/>
      <c r="AI22" s="36" t="str">
        <f>IFERROR(VLOOKUP(Book1345234[[#This Row],[Flood Damage Reduction]],#REF!,2,FALSE),"")</f>
        <v/>
      </c>
      <c r="AJ22" s="93">
        <v>8</v>
      </c>
      <c r="AK22" s="83">
        <v>0.53333333333333333</v>
      </c>
      <c r="AL22" s="37" t="s">
        <v>165</v>
      </c>
      <c r="AM22" s="36" t="str">
        <f>IFERROR(VLOOKUP(Book1345234[[#This Row],[ Reduction in Critical Facilities Flood Risk]],#REF!,2,FALSE),"")</f>
        <v/>
      </c>
      <c r="AN22" s="140" t="s">
        <v>339</v>
      </c>
      <c r="AO22" s="43"/>
      <c r="AP22" s="4" t="s">
        <v>263</v>
      </c>
      <c r="AQ22" s="36" t="str">
        <f>IFERROR(VLOOKUP(Book1345234[[#This Row],[Life and Safety Ranking (Injury/Loss of Life)]],#REF!,2,FALSE),"")</f>
        <v/>
      </c>
      <c r="AR22" s="67" t="s">
        <v>255</v>
      </c>
      <c r="AS22" s="43"/>
      <c r="AT22" s="43"/>
      <c r="AU22" s="43"/>
      <c r="AV22" s="4" t="s">
        <v>167</v>
      </c>
      <c r="AW22" s="36" t="str">
        <f>IFERROR(VLOOKUP(Book1345234[[#This Row],[Water Supply Yield Ranking]],#REF!,2,FALSE),"")</f>
        <v/>
      </c>
      <c r="AX22" s="67">
        <v>0.17425599999999999</v>
      </c>
      <c r="AY22" s="37"/>
      <c r="AZ22" s="4" t="s">
        <v>252</v>
      </c>
      <c r="BA22" s="36" t="str">
        <f>IFERROR(VLOOKUP(Book1345234[[#This Row],[Social Vulnerability Ranking]],#REF!,2,FALSE),"")</f>
        <v/>
      </c>
      <c r="BB22" s="67">
        <v>0</v>
      </c>
      <c r="BC22" s="43"/>
      <c r="BD22" s="4" t="s">
        <v>253</v>
      </c>
      <c r="BE22" s="36" t="str">
        <f>IFERROR(VLOOKUP(Book1345234[[#This Row],[Nature-Based Solutions Ranking]],#REF!,2,FALSE),"")</f>
        <v/>
      </c>
      <c r="BF22" s="67" t="s">
        <v>342</v>
      </c>
      <c r="BG22" s="37"/>
      <c r="BH22" s="4" t="s">
        <v>147</v>
      </c>
      <c r="BI22" s="36" t="str">
        <f>IFERROR(VLOOKUP(Book1345234[[#This Row],[Multiple Benefit Ranking]],#REF!,2,FALSE),"")</f>
        <v/>
      </c>
      <c r="BJ22" s="84" t="s">
        <v>338</v>
      </c>
      <c r="BK22" s="43" t="s">
        <v>339</v>
      </c>
      <c r="BL22" s="4" t="s">
        <v>148</v>
      </c>
      <c r="BM22" s="36" t="str">
        <f>IFERROR(VLOOKUP(Book1345234[[#This Row],[Operations and Maintenance Ranking]],#REF!,2,FALSE),"")</f>
        <v/>
      </c>
      <c r="BN22" s="67"/>
      <c r="BO22" s="4" t="s">
        <v>149</v>
      </c>
      <c r="BP22" s="36" t="str">
        <f>IFERROR(VLOOKUP(Book1345234[[#This Row],[Administrative, Regulatory and Other Obstacle Ranking]],#REF!,2,FALSE),"")</f>
        <v/>
      </c>
      <c r="BQ22" s="67"/>
      <c r="BR22" s="4" t="s">
        <v>150</v>
      </c>
      <c r="BS22" s="36" t="str">
        <f>IFERROR(VLOOKUP(Book1345234[[#This Row],[Environmental Benefit Ranking]],#REF!,2,FALSE),"")</f>
        <v/>
      </c>
      <c r="BT22" s="67"/>
      <c r="BU22" s="37" t="s">
        <v>172</v>
      </c>
      <c r="BV22" s="36" t="str">
        <f>IFERROR(VLOOKUP(Book1345234[[#This Row],[Environmental Impact Ranking]],#REF!,2,FALSE),"")</f>
        <v/>
      </c>
      <c r="BW22" s="77"/>
      <c r="BX22" s="83"/>
      <c r="BY22" s="4" t="s">
        <v>161</v>
      </c>
      <c r="BZ22" s="36" t="str">
        <f>IFERROR(VLOOKUP(Book1345234[[#This Row],[Mobility Ranking]],#REF!,2,FALSE),"")</f>
        <v/>
      </c>
      <c r="CA22" s="77"/>
      <c r="CB22" s="4"/>
      <c r="CC22" s="36" t="str">
        <f>IFERROR(VLOOKUP(Book1345234[[#This Row],[Regional Ranking]],#REF!,2,FALSE),"")</f>
        <v/>
      </c>
    </row>
    <row r="23" spans="1:81" ht="195" x14ac:dyDescent="0.25">
      <c r="A23" s="166" t="str">
        <f>[2]FMP_Input!C21</f>
        <v xml:space="preserve">City of Manvel City Ordinance </v>
      </c>
      <c r="B23" s="167" t="str">
        <f>[2]FMP_Input!B21</f>
        <v>063000129</v>
      </c>
      <c r="C23" s="33" t="str">
        <f>[2]FMP_Input!D21</f>
        <v xml:space="preserve">The city shall adopt a land use ordinance which requires any structure within the 100-year floodplain to be elevated 2 feet above base flood elevation. </v>
      </c>
      <c r="D23" s="33" t="str">
        <f>[2]FMP_Input!F21</f>
        <v>San Jacinto</v>
      </c>
      <c r="E23" s="18" t="str">
        <f>[2]FMP_Input!W21</f>
        <v>Preparedness</v>
      </c>
      <c r="F23" s="25">
        <v>2</v>
      </c>
      <c r="G23" s="25" t="s">
        <v>336</v>
      </c>
      <c r="H23" s="25" t="s">
        <v>178</v>
      </c>
      <c r="I23" s="135">
        <f>[2]FMP_Input!X21</f>
        <v>103000</v>
      </c>
      <c r="J23" s="25">
        <f>[2]FMP_Input!BJ21</f>
        <v>5</v>
      </c>
      <c r="K23" s="168">
        <f>[2]FMP_Input!BI21</f>
        <v>0</v>
      </c>
      <c r="L23" s="25" t="str">
        <f>[2]FMP_Input!BG21</f>
        <v xml:space="preserve">Unknown </v>
      </c>
      <c r="M23" s="25" t="str">
        <f>[2]FMP_Input!BH21</f>
        <v>Unknown</v>
      </c>
      <c r="N23" s="20">
        <f>[2]FMP_Input!AF21</f>
        <v>1250</v>
      </c>
      <c r="O23" s="151" t="s">
        <v>40</v>
      </c>
      <c r="P23" s="84">
        <v>7.556</v>
      </c>
      <c r="Q23" s="37"/>
      <c r="R23" s="4" t="s">
        <v>243</v>
      </c>
      <c r="S23" s="36">
        <v>8</v>
      </c>
      <c r="T23" s="67" t="s">
        <v>353</v>
      </c>
      <c r="U23" s="37">
        <v>5351588</v>
      </c>
      <c r="V23" s="37">
        <v>21983</v>
      </c>
      <c r="W23" s="128">
        <v>4.1077526894820748E-3</v>
      </c>
      <c r="X23" s="4" t="s">
        <v>250</v>
      </c>
      <c r="Y23" s="36" t="str">
        <f>IFERROR(VLOOKUP(Book1345234[[#This Row],[Severity Ranking: Community Need (% Population)]],#REF!,2,FALSE),"")</f>
        <v/>
      </c>
      <c r="Z23" s="66">
        <v>1638</v>
      </c>
      <c r="AA23" s="91">
        <v>0.37534372135655364</v>
      </c>
      <c r="AB23" s="4" t="s">
        <v>142</v>
      </c>
      <c r="AC23" s="36" t="str">
        <f>IFERROR(VLOOKUP(Book1345234[[#This Row],[Flood Risk Reduction ]],#REF!,2,FALSE),"")</f>
        <v/>
      </c>
      <c r="AD23" s="66">
        <v>376</v>
      </c>
      <c r="AE23" s="78">
        <v>83365541</v>
      </c>
      <c r="AF23" s="37">
        <v>78052424</v>
      </c>
      <c r="AG23" s="128">
        <v>6.3732771793563958E-2</v>
      </c>
      <c r="AH23" s="4" t="s">
        <v>261</v>
      </c>
      <c r="AI23" s="36" t="str">
        <f>IFERROR(VLOOKUP(Book1345234[[#This Row],[Flood Damage Reduction]],#REF!,2,FALSE),"")</f>
        <v/>
      </c>
      <c r="AJ23" s="93">
        <v>10</v>
      </c>
      <c r="AK23" s="83">
        <v>0.2</v>
      </c>
      <c r="AL23" s="37" t="s">
        <v>144</v>
      </c>
      <c r="AM23" s="36" t="str">
        <f>IFERROR(VLOOKUP(Book1345234[[#This Row],[ Reduction in Critical Facilities Flood Risk]],#REF!,2,FALSE),"")</f>
        <v/>
      </c>
      <c r="AN23" s="140">
        <v>28.668000000000003</v>
      </c>
      <c r="AO23" s="43"/>
      <c r="AP23" s="4" t="s">
        <v>145</v>
      </c>
      <c r="AQ23" s="36" t="str">
        <f>IFERROR(VLOOKUP(Book1345234[[#This Row],[Life and Safety Ranking (Injury/Loss of Life)]],#REF!,2,FALSE),"")</f>
        <v/>
      </c>
      <c r="AR23" s="67" t="s">
        <v>255</v>
      </c>
      <c r="AS23" s="43"/>
      <c r="AT23" s="43"/>
      <c r="AU23" s="43"/>
      <c r="AV23" s="4" t="s">
        <v>167</v>
      </c>
      <c r="AW23" s="36" t="str">
        <f>IFERROR(VLOOKUP(Book1345234[[#This Row],[Water Supply Yield Ranking]],#REF!,2,FALSE),"")</f>
        <v/>
      </c>
      <c r="AX23" s="67">
        <v>0.24543699999999999</v>
      </c>
      <c r="AY23" s="37"/>
      <c r="AZ23" s="4" t="s">
        <v>252</v>
      </c>
      <c r="BA23" s="36" t="str">
        <f>IFERROR(VLOOKUP(Book1345234[[#This Row],[Social Vulnerability Ranking]],#REF!,2,FALSE),"")</f>
        <v/>
      </c>
      <c r="BB23" s="67">
        <v>0</v>
      </c>
      <c r="BC23" s="43"/>
      <c r="BD23" s="4" t="s">
        <v>253</v>
      </c>
      <c r="BE23" s="36" t="str">
        <f>IFERROR(VLOOKUP(Book1345234[[#This Row],[Nature-Based Solutions Ranking]],#REF!,2,FALSE),"")</f>
        <v/>
      </c>
      <c r="BF23" s="67" t="s">
        <v>342</v>
      </c>
      <c r="BG23" s="37"/>
      <c r="BH23" s="4" t="s">
        <v>147</v>
      </c>
      <c r="BI23" s="36" t="str">
        <f>IFERROR(VLOOKUP(Book1345234[[#This Row],[Multiple Benefit Ranking]],#REF!,2,FALSE),"")</f>
        <v/>
      </c>
      <c r="BJ23" s="84" t="s">
        <v>338</v>
      </c>
      <c r="BK23" s="43" t="s">
        <v>339</v>
      </c>
      <c r="BL23" s="4" t="s">
        <v>148</v>
      </c>
      <c r="BM23" s="36" t="str">
        <f>IFERROR(VLOOKUP(Book1345234[[#This Row],[Operations and Maintenance Ranking]],#REF!,2,FALSE),"")</f>
        <v/>
      </c>
      <c r="BN23" s="67"/>
      <c r="BO23" s="4" t="s">
        <v>149</v>
      </c>
      <c r="BP23" s="36" t="str">
        <f>IFERROR(VLOOKUP(Book1345234[[#This Row],[Administrative, Regulatory and Other Obstacle Ranking]],#REF!,2,FALSE),"")</f>
        <v/>
      </c>
      <c r="BQ23" s="67"/>
      <c r="BR23" s="4" t="s">
        <v>150</v>
      </c>
      <c r="BS23" s="36" t="str">
        <f>IFERROR(VLOOKUP(Book1345234[[#This Row],[Environmental Benefit Ranking]],#REF!,2,FALSE),"")</f>
        <v/>
      </c>
      <c r="BT23" s="67"/>
      <c r="BU23" s="37" t="s">
        <v>172</v>
      </c>
      <c r="BV23" s="36" t="str">
        <f>IFERROR(VLOOKUP(Book1345234[[#This Row],[Environmental Impact Ranking]],#REF!,2,FALSE),"")</f>
        <v/>
      </c>
      <c r="BW23" s="77"/>
      <c r="BX23" s="83"/>
      <c r="BY23" s="4" t="s">
        <v>161</v>
      </c>
      <c r="BZ23" s="36" t="str">
        <f>IFERROR(VLOOKUP(Book1345234[[#This Row],[Mobility Ranking]],#REF!,2,FALSE),"")</f>
        <v/>
      </c>
      <c r="CA23" s="77"/>
      <c r="CB23" s="4"/>
      <c r="CC23" s="36" t="str">
        <f>IFERROR(VLOOKUP(Book1345234[[#This Row],[Regional Ranking]],#REF!,2,FALSE),"")</f>
        <v/>
      </c>
    </row>
    <row r="24" spans="1:81" ht="195" x14ac:dyDescent="0.25">
      <c r="A24" s="166" t="str">
        <f>[2]FMP_Input!C22</f>
        <v>City of Manvel Land-Use Ordinance Adoption</v>
      </c>
      <c r="B24" s="167" t="str">
        <f>[2]FMP_Input!B22</f>
        <v>063000130</v>
      </c>
      <c r="C24" s="33" t="str">
        <f>[2]FMP_Input!D22</f>
        <v xml:space="preserve">The city shall adopt a land-use ordinance which prohibits building residential or commercial structures in the 100-year floodplain </v>
      </c>
      <c r="D24" s="33" t="str">
        <f>[2]FMP_Input!F22</f>
        <v>San Jacinto</v>
      </c>
      <c r="E24" s="18" t="str">
        <f>[2]FMP_Input!W22</f>
        <v>Preparedness</v>
      </c>
      <c r="F24" s="25">
        <v>1</v>
      </c>
      <c r="G24" s="25"/>
      <c r="H24" s="25" t="s">
        <v>178</v>
      </c>
      <c r="I24" s="135">
        <f>[2]FMP_Input!X22</f>
        <v>103000</v>
      </c>
      <c r="J24" s="25">
        <f>[2]FMP_Input!BJ22</f>
        <v>5</v>
      </c>
      <c r="K24" s="168">
        <f>[2]FMP_Input!BI22</f>
        <v>0</v>
      </c>
      <c r="L24" s="25" t="str">
        <f>[2]FMP_Input!BG22</f>
        <v xml:space="preserve">Unknown </v>
      </c>
      <c r="M24" s="25" t="str">
        <f>[2]FMP_Input!BH22</f>
        <v>0.01</v>
      </c>
      <c r="N24" s="20">
        <f>[2]FMP_Input!AF22</f>
        <v>1250</v>
      </c>
      <c r="O24" s="151" t="s">
        <v>40</v>
      </c>
      <c r="P24" s="84" t="s">
        <v>339</v>
      </c>
      <c r="Q24" s="37"/>
      <c r="R24" s="4"/>
      <c r="S24" s="36" t="s">
        <v>351</v>
      </c>
      <c r="T24" s="67" t="s">
        <v>354</v>
      </c>
      <c r="U24" s="37">
        <v>5453858</v>
      </c>
      <c r="V24" s="37">
        <v>5467</v>
      </c>
      <c r="W24" s="128">
        <v>1.0024096703654551E-3</v>
      </c>
      <c r="X24" s="4" t="s">
        <v>250</v>
      </c>
      <c r="Y24" s="36" t="str">
        <f>IFERROR(VLOOKUP(Book1345234[[#This Row],[Severity Ranking: Community Need (% Population)]],#REF!,2,FALSE),"")</f>
        <v/>
      </c>
      <c r="Z24" s="66">
        <v>0</v>
      </c>
      <c r="AA24" s="91">
        <v>0</v>
      </c>
      <c r="AB24" s="4" t="s">
        <v>260</v>
      </c>
      <c r="AC24" s="36" t="str">
        <f>IFERROR(VLOOKUP(Book1345234[[#This Row],[Flood Risk Reduction ]],#REF!,2,FALSE),"")</f>
        <v/>
      </c>
      <c r="AD24" s="66"/>
      <c r="AE24" s="78"/>
      <c r="AF24" s="37"/>
      <c r="AG24" s="128" t="s">
        <v>339</v>
      </c>
      <c r="AH24" s="4"/>
      <c r="AI24" s="36" t="str">
        <f>IFERROR(VLOOKUP(Book1345234[[#This Row],[Flood Damage Reduction]],#REF!,2,FALSE),"")</f>
        <v/>
      </c>
      <c r="AJ24" s="93">
        <v>0</v>
      </c>
      <c r="AK24" s="83">
        <v>0</v>
      </c>
      <c r="AL24" s="37" t="s">
        <v>262</v>
      </c>
      <c r="AM24" s="36" t="str">
        <f>IFERROR(VLOOKUP(Book1345234[[#This Row],[ Reduction in Critical Facilities Flood Risk]],#REF!,2,FALSE),"")</f>
        <v/>
      </c>
      <c r="AN24" s="140" t="s">
        <v>339</v>
      </c>
      <c r="AO24" s="43"/>
      <c r="AP24" s="4"/>
      <c r="AQ24" s="36" t="str">
        <f>IFERROR(VLOOKUP(Book1345234[[#This Row],[Life and Safety Ranking (Injury/Loss of Life)]],#REF!,2,FALSE),"")</f>
        <v/>
      </c>
      <c r="AR24" s="67" t="s">
        <v>255</v>
      </c>
      <c r="AS24" s="43"/>
      <c r="AT24" s="43"/>
      <c r="AU24" s="43"/>
      <c r="AV24" s="4" t="s">
        <v>167</v>
      </c>
      <c r="AW24" s="36" t="str">
        <f>IFERROR(VLOOKUP(Book1345234[[#This Row],[Water Supply Yield Ranking]],#REF!,2,FALSE),"")</f>
        <v/>
      </c>
      <c r="AX24" s="67">
        <v>0.27393697</v>
      </c>
      <c r="AY24" s="37"/>
      <c r="AZ24" s="4" t="s">
        <v>146</v>
      </c>
      <c r="BA24" s="36" t="str">
        <f>IFERROR(VLOOKUP(Book1345234[[#This Row],[Social Vulnerability Ranking]],#REF!,2,FALSE),"")</f>
        <v/>
      </c>
      <c r="BB24" s="67">
        <v>0</v>
      </c>
      <c r="BC24" s="43"/>
      <c r="BD24" s="4" t="s">
        <v>253</v>
      </c>
      <c r="BE24" s="36" t="str">
        <f>IFERROR(VLOOKUP(Book1345234[[#This Row],[Nature-Based Solutions Ranking]],#REF!,2,FALSE),"")</f>
        <v/>
      </c>
      <c r="BF24" s="67" t="s">
        <v>342</v>
      </c>
      <c r="BG24" s="37"/>
      <c r="BH24" s="4" t="s">
        <v>264</v>
      </c>
      <c r="BI24" s="36" t="str">
        <f>IFERROR(VLOOKUP(Book1345234[[#This Row],[Multiple Benefit Ranking]],#REF!,2,FALSE),"")</f>
        <v/>
      </c>
      <c r="BJ24" s="84" t="s">
        <v>340</v>
      </c>
      <c r="BK24" s="43" t="s">
        <v>339</v>
      </c>
      <c r="BL24" s="4" t="s">
        <v>241</v>
      </c>
      <c r="BM24" s="36" t="str">
        <f>IFERROR(VLOOKUP(Book1345234[[#This Row],[Operations and Maintenance Ranking]],#REF!,2,FALSE),"")</f>
        <v/>
      </c>
      <c r="BN24" s="67"/>
      <c r="BO24" s="4" t="s">
        <v>149</v>
      </c>
      <c r="BP24" s="36" t="str">
        <f>IFERROR(VLOOKUP(Book1345234[[#This Row],[Administrative, Regulatory and Other Obstacle Ranking]],#REF!,2,FALSE),"")</f>
        <v/>
      </c>
      <c r="BQ24" s="67"/>
      <c r="BR24" s="4" t="s">
        <v>256</v>
      </c>
      <c r="BS24" s="36" t="str">
        <f>IFERROR(VLOOKUP(Book1345234[[#This Row],[Environmental Benefit Ranking]],#REF!,2,FALSE),"")</f>
        <v/>
      </c>
      <c r="BT24" s="67"/>
      <c r="BU24" s="37" t="s">
        <v>172</v>
      </c>
      <c r="BV24" s="36" t="str">
        <f>IFERROR(VLOOKUP(Book1345234[[#This Row],[Environmental Impact Ranking]],#REF!,2,FALSE),"")</f>
        <v/>
      </c>
      <c r="BW24" s="77"/>
      <c r="BX24" s="83"/>
      <c r="BY24" s="4" t="s">
        <v>161</v>
      </c>
      <c r="BZ24" s="36" t="str">
        <f>IFERROR(VLOOKUP(Book1345234[[#This Row],[Mobility Ranking]],#REF!,2,FALSE),"")</f>
        <v/>
      </c>
      <c r="CA24" s="77"/>
      <c r="CB24" s="4"/>
      <c r="CC24" s="36" t="str">
        <f>IFERROR(VLOOKUP(Book1345234[[#This Row],[Regional Ranking]],#REF!,2,FALSE),"")</f>
        <v/>
      </c>
    </row>
    <row r="25" spans="1:81" ht="195" x14ac:dyDescent="0.25">
      <c r="A25" s="166" t="str">
        <f>[2]FMP_Input!C23</f>
        <v xml:space="preserve">City of Manvel GIS Database Improvements </v>
      </c>
      <c r="B25" s="167" t="str">
        <f>[2]FMP_Input!B23</f>
        <v>063000132</v>
      </c>
      <c r="C25" s="33" t="str">
        <f>[2]FMP_Input!D23</f>
        <v>Improve GIS database to include repetitive loss properties areas and flooded structure data.  Data to be used for future drainage infrastructure planning and to provide outreach and emergency services to residents in substantial risk zones.</v>
      </c>
      <c r="D25" s="33" t="str">
        <f>[2]FMP_Input!F23</f>
        <v>San Jacinto</v>
      </c>
      <c r="E25" s="18" t="str">
        <f>[2]FMP_Input!W23</f>
        <v>Preparedness</v>
      </c>
      <c r="F25" s="25">
        <v>1</v>
      </c>
      <c r="G25" s="25"/>
      <c r="H25" s="25" t="s">
        <v>177</v>
      </c>
      <c r="I25" s="135">
        <f>[2]FMP_Input!X23</f>
        <v>21000</v>
      </c>
      <c r="J25" s="25">
        <f>[2]FMP_Input!BJ23</f>
        <v>0</v>
      </c>
      <c r="K25" s="168">
        <f>[2]FMP_Input!BI23</f>
        <v>0</v>
      </c>
      <c r="L25" s="25" t="str">
        <f>[2]FMP_Input!BG23</f>
        <v xml:space="preserve">Unknown </v>
      </c>
      <c r="M25" s="25" t="str">
        <f>[2]FMP_Input!BH23</f>
        <v>Unknown</v>
      </c>
      <c r="N25" s="20">
        <f>[2]FMP_Input!AF23</f>
        <v>1250</v>
      </c>
      <c r="O25" s="151" t="s">
        <v>40</v>
      </c>
      <c r="P25" s="84" t="s">
        <v>339</v>
      </c>
      <c r="Q25" s="37"/>
      <c r="R25" s="4"/>
      <c r="S25" s="36" t="s">
        <v>351</v>
      </c>
      <c r="T25" s="67" t="s">
        <v>355</v>
      </c>
      <c r="U25" s="37">
        <v>350682</v>
      </c>
      <c r="V25" s="37">
        <v>1502</v>
      </c>
      <c r="W25" s="128">
        <v>4.2830826788942686E-3</v>
      </c>
      <c r="X25" s="4" t="s">
        <v>250</v>
      </c>
      <c r="Y25" s="36" t="str">
        <f>IFERROR(VLOOKUP(Book1345234[[#This Row],[Severity Ranking: Community Need (% Population)]],#REF!,2,FALSE),"")</f>
        <v/>
      </c>
      <c r="Z25" s="66">
        <v>0</v>
      </c>
      <c r="AA25" s="91">
        <v>0</v>
      </c>
      <c r="AB25" s="4" t="s">
        <v>260</v>
      </c>
      <c r="AC25" s="36" t="str">
        <f>IFERROR(VLOOKUP(Book1345234[[#This Row],[Flood Risk Reduction ]],#REF!,2,FALSE),"")</f>
        <v/>
      </c>
      <c r="AD25" s="66"/>
      <c r="AE25" s="78"/>
      <c r="AF25" s="37"/>
      <c r="AG25" s="128" t="s">
        <v>339</v>
      </c>
      <c r="AH25" s="4"/>
      <c r="AI25" s="36" t="str">
        <f>IFERROR(VLOOKUP(Book1345234[[#This Row],[Flood Damage Reduction]],#REF!,2,FALSE),"")</f>
        <v/>
      </c>
      <c r="AJ25" s="93">
        <v>0</v>
      </c>
      <c r="AK25" s="83">
        <v>0</v>
      </c>
      <c r="AL25" s="37" t="s">
        <v>262</v>
      </c>
      <c r="AM25" s="36" t="str">
        <f>IFERROR(VLOOKUP(Book1345234[[#This Row],[ Reduction in Critical Facilities Flood Risk]],#REF!,2,FALSE),"")</f>
        <v/>
      </c>
      <c r="AN25" s="140" t="s">
        <v>339</v>
      </c>
      <c r="AO25" s="43"/>
      <c r="AP25" s="4"/>
      <c r="AQ25" s="36" t="str">
        <f>IFERROR(VLOOKUP(Book1345234[[#This Row],[Life and Safety Ranking (Injury/Loss of Life)]],#REF!,2,FALSE),"")</f>
        <v/>
      </c>
      <c r="AR25" s="67" t="s">
        <v>255</v>
      </c>
      <c r="AS25" s="43"/>
      <c r="AT25" s="43"/>
      <c r="AU25" s="43"/>
      <c r="AV25" s="4" t="s">
        <v>167</v>
      </c>
      <c r="AW25" s="36" t="str">
        <f>IFERROR(VLOOKUP(Book1345234[[#This Row],[Water Supply Yield Ranking]],#REF!,2,FALSE),"")</f>
        <v/>
      </c>
      <c r="AX25" s="67">
        <v>0.14249999999999999</v>
      </c>
      <c r="AY25" s="37"/>
      <c r="AZ25" s="4" t="s">
        <v>252</v>
      </c>
      <c r="BA25" s="36" t="str">
        <f>IFERROR(VLOOKUP(Book1345234[[#This Row],[Social Vulnerability Ranking]],#REF!,2,FALSE),"")</f>
        <v/>
      </c>
      <c r="BB25" s="67">
        <v>0</v>
      </c>
      <c r="BC25" s="43"/>
      <c r="BD25" s="4" t="s">
        <v>253</v>
      </c>
      <c r="BE25" s="36" t="str">
        <f>IFERROR(VLOOKUP(Book1345234[[#This Row],[Nature-Based Solutions Ranking]],#REF!,2,FALSE),"")</f>
        <v/>
      </c>
      <c r="BF25" s="67" t="s">
        <v>342</v>
      </c>
      <c r="BG25" s="37"/>
      <c r="BH25" s="4" t="s">
        <v>264</v>
      </c>
      <c r="BI25" s="36" t="str">
        <f>IFERROR(VLOOKUP(Book1345234[[#This Row],[Multiple Benefit Ranking]],#REF!,2,FALSE),"")</f>
        <v/>
      </c>
      <c r="BJ25" s="84" t="s">
        <v>340</v>
      </c>
      <c r="BK25" s="43" t="s">
        <v>339</v>
      </c>
      <c r="BL25" s="4" t="s">
        <v>241</v>
      </c>
      <c r="BM25" s="36" t="str">
        <f>IFERROR(VLOOKUP(Book1345234[[#This Row],[Operations and Maintenance Ranking]],#REF!,2,FALSE),"")</f>
        <v/>
      </c>
      <c r="BN25" s="67"/>
      <c r="BO25" s="4" t="s">
        <v>149</v>
      </c>
      <c r="BP25" s="36" t="str">
        <f>IFERROR(VLOOKUP(Book1345234[[#This Row],[Administrative, Regulatory and Other Obstacle Ranking]],#REF!,2,FALSE),"")</f>
        <v/>
      </c>
      <c r="BQ25" s="67"/>
      <c r="BR25" s="4" t="s">
        <v>256</v>
      </c>
      <c r="BS25" s="36" t="str">
        <f>IFERROR(VLOOKUP(Book1345234[[#This Row],[Environmental Benefit Ranking]],#REF!,2,FALSE),"")</f>
        <v/>
      </c>
      <c r="BT25" s="67"/>
      <c r="BU25" s="37" t="s">
        <v>172</v>
      </c>
      <c r="BV25" s="36" t="str">
        <f>IFERROR(VLOOKUP(Book1345234[[#This Row],[Environmental Impact Ranking]],#REF!,2,FALSE),"")</f>
        <v/>
      </c>
      <c r="BW25" s="77"/>
      <c r="BX25" s="83"/>
      <c r="BY25" s="4" t="s">
        <v>161</v>
      </c>
      <c r="BZ25" s="36" t="str">
        <f>IFERROR(VLOOKUP(Book1345234[[#This Row],[Mobility Ranking]],#REF!,2,FALSE),"")</f>
        <v/>
      </c>
      <c r="CA25" s="77"/>
      <c r="CB25" s="4"/>
      <c r="CC25" s="36" t="str">
        <f>IFERROR(VLOOKUP(Book1345234[[#This Row],[Regional Ranking]],#REF!,2,FALSE),"")</f>
        <v/>
      </c>
    </row>
    <row r="26" spans="1:81" ht="195" x14ac:dyDescent="0.25">
      <c r="A26" s="166" t="str">
        <f>[2]FMP_Input!C24</f>
        <v>Brazoria County NFIP Technical Material</v>
      </c>
      <c r="B26" s="167" t="str">
        <f>[2]FMP_Input!B24</f>
        <v>063000136</v>
      </c>
      <c r="C26" s="33" t="str">
        <f>[2]FMP_Input!D24</f>
        <v xml:space="preserve">Place copies of FEMA Flood-related technical bulletins in County libraries. </v>
      </c>
      <c r="D26" s="33" t="str">
        <f>[2]FMP_Input!F24</f>
        <v>San Jacinto</v>
      </c>
      <c r="E26" s="18" t="str">
        <f>[2]FMP_Input!W24</f>
        <v>Other</v>
      </c>
      <c r="F26" s="25">
        <v>1</v>
      </c>
      <c r="G26" s="25"/>
      <c r="H26" s="25" t="s">
        <v>178</v>
      </c>
      <c r="I26" s="135">
        <f>[2]FMP_Input!X24</f>
        <v>21000</v>
      </c>
      <c r="J26" s="25">
        <f>[2]FMP_Input!BJ24</f>
        <v>0</v>
      </c>
      <c r="K26" s="168">
        <f>[2]FMP_Input!BI24</f>
        <v>0</v>
      </c>
      <c r="L26" s="25" t="str">
        <f>[2]FMP_Input!BG24</f>
        <v xml:space="preserve">Unknown </v>
      </c>
      <c r="M26" s="25" t="str">
        <f>[2]FMP_Input!BH24</f>
        <v>Unknown</v>
      </c>
      <c r="N26" s="20">
        <f>[2]FMP_Input!AF24</f>
        <v>18848</v>
      </c>
      <c r="O26" s="151" t="s">
        <v>40</v>
      </c>
      <c r="P26" s="84" t="s">
        <v>339</v>
      </c>
      <c r="Q26" s="37"/>
      <c r="R26" s="4"/>
      <c r="S26" s="36" t="s">
        <v>351</v>
      </c>
      <c r="T26" s="67" t="s">
        <v>356</v>
      </c>
      <c r="U26" s="37">
        <v>5081827</v>
      </c>
      <c r="V26" s="37">
        <v>20978</v>
      </c>
      <c r="W26" s="128">
        <v>4.1280429262940278E-3</v>
      </c>
      <c r="X26" s="4" t="s">
        <v>250</v>
      </c>
      <c r="Y26" s="36" t="str">
        <f>IFERROR(VLOOKUP(Book1345234[[#This Row],[Severity Ranking: Community Need (% Population)]],#REF!,2,FALSE),"")</f>
        <v/>
      </c>
      <c r="Z26" s="66">
        <v>0</v>
      </c>
      <c r="AA26" s="91">
        <v>0</v>
      </c>
      <c r="AB26" s="4" t="s">
        <v>260</v>
      </c>
      <c r="AC26" s="36" t="str">
        <f>IFERROR(VLOOKUP(Book1345234[[#This Row],[Flood Risk Reduction ]],#REF!,2,FALSE),"")</f>
        <v/>
      </c>
      <c r="AD26" s="66"/>
      <c r="AE26" s="78"/>
      <c r="AF26" s="37"/>
      <c r="AG26" s="128" t="s">
        <v>339</v>
      </c>
      <c r="AH26" s="4"/>
      <c r="AI26" s="36" t="str">
        <f>IFERROR(VLOOKUP(Book1345234[[#This Row],[Flood Damage Reduction]],#REF!,2,FALSE),"")</f>
        <v/>
      </c>
      <c r="AJ26" s="93">
        <v>0</v>
      </c>
      <c r="AK26" s="83">
        <v>0</v>
      </c>
      <c r="AL26" s="37" t="s">
        <v>262</v>
      </c>
      <c r="AM26" s="36" t="str">
        <f>IFERROR(VLOOKUP(Book1345234[[#This Row],[ Reduction in Critical Facilities Flood Risk]],#REF!,2,FALSE),"")</f>
        <v/>
      </c>
      <c r="AN26" s="140" t="s">
        <v>339</v>
      </c>
      <c r="AO26" s="43"/>
      <c r="AP26" s="4"/>
      <c r="AQ26" s="36" t="str">
        <f>IFERROR(VLOOKUP(Book1345234[[#This Row],[Life and Safety Ranking (Injury/Loss of Life)]],#REF!,2,FALSE),"")</f>
        <v/>
      </c>
      <c r="AR26" s="67" t="s">
        <v>255</v>
      </c>
      <c r="AS26" s="43"/>
      <c r="AT26" s="43"/>
      <c r="AU26" s="43"/>
      <c r="AV26" s="4" t="s">
        <v>167</v>
      </c>
      <c r="AW26" s="36" t="str">
        <f>IFERROR(VLOOKUP(Book1345234[[#This Row],[Water Supply Yield Ranking]],#REF!,2,FALSE),"")</f>
        <v/>
      </c>
      <c r="AX26" s="67">
        <v>0.18696193999999999</v>
      </c>
      <c r="AY26" s="37"/>
      <c r="AZ26" s="4" t="s">
        <v>252</v>
      </c>
      <c r="BA26" s="36" t="str">
        <f>IFERROR(VLOOKUP(Book1345234[[#This Row],[Social Vulnerability Ranking]],#REF!,2,FALSE),"")</f>
        <v/>
      </c>
      <c r="BB26" s="67">
        <v>0</v>
      </c>
      <c r="BC26" s="43"/>
      <c r="BD26" s="4" t="s">
        <v>253</v>
      </c>
      <c r="BE26" s="36" t="str">
        <f>IFERROR(VLOOKUP(Book1345234[[#This Row],[Nature-Based Solutions Ranking]],#REF!,2,FALSE),"")</f>
        <v/>
      </c>
      <c r="BF26" s="67" t="s">
        <v>342</v>
      </c>
      <c r="BG26" s="37"/>
      <c r="BH26" s="4" t="s">
        <v>264</v>
      </c>
      <c r="BI26" s="36" t="str">
        <f>IFERROR(VLOOKUP(Book1345234[[#This Row],[Multiple Benefit Ranking]],#REF!,2,FALSE),"")</f>
        <v/>
      </c>
      <c r="BJ26" s="84" t="s">
        <v>340</v>
      </c>
      <c r="BK26" s="43" t="s">
        <v>339</v>
      </c>
      <c r="BL26" s="4" t="s">
        <v>241</v>
      </c>
      <c r="BM26" s="36" t="str">
        <f>IFERROR(VLOOKUP(Book1345234[[#This Row],[Operations and Maintenance Ranking]],#REF!,2,FALSE),"")</f>
        <v/>
      </c>
      <c r="BN26" s="67"/>
      <c r="BO26" s="4" t="s">
        <v>149</v>
      </c>
      <c r="BP26" s="36" t="str">
        <f>IFERROR(VLOOKUP(Book1345234[[#This Row],[Administrative, Regulatory and Other Obstacle Ranking]],#REF!,2,FALSE),"")</f>
        <v/>
      </c>
      <c r="BQ26" s="67"/>
      <c r="BR26" s="4" t="s">
        <v>256</v>
      </c>
      <c r="BS26" s="36" t="str">
        <f>IFERROR(VLOOKUP(Book1345234[[#This Row],[Environmental Benefit Ranking]],#REF!,2,FALSE),"")</f>
        <v/>
      </c>
      <c r="BT26" s="67"/>
      <c r="BU26" s="37" t="s">
        <v>172</v>
      </c>
      <c r="BV26" s="36" t="str">
        <f>IFERROR(VLOOKUP(Book1345234[[#This Row],[Environmental Impact Ranking]],#REF!,2,FALSE),"")</f>
        <v/>
      </c>
      <c r="BW26" s="77"/>
      <c r="BX26" s="83"/>
      <c r="BY26" s="4" t="s">
        <v>161</v>
      </c>
      <c r="BZ26" s="36" t="str">
        <f>IFERROR(VLOOKUP(Book1345234[[#This Row],[Mobility Ranking]],#REF!,2,FALSE),"")</f>
        <v/>
      </c>
      <c r="CA26" s="77"/>
      <c r="CB26" s="4"/>
      <c r="CC26" s="36" t="str">
        <f>IFERROR(VLOOKUP(Book1345234[[#This Row],[Regional Ranking]],#REF!,2,FALSE),"")</f>
        <v/>
      </c>
    </row>
    <row r="27" spans="1:81" ht="195" x14ac:dyDescent="0.25">
      <c r="A27" s="166" t="str">
        <f>[2]FMP_Input!C25</f>
        <v>City of Clear Lake Shores - Implement Stormwater Management Practices</v>
      </c>
      <c r="B27" s="167" t="str">
        <f>[2]FMP_Input!B25</f>
        <v>063000139</v>
      </c>
      <c r="C27" s="33" t="str">
        <f>[2]FMP_Input!D25</f>
        <v>The Stormwater management plan is focused on six minimum measures regarding what is being done to prevent stormwater pollution. Annual reporting and renewals are required to ensure compliance is met.</v>
      </c>
      <c r="D27" s="33" t="str">
        <f>[2]FMP_Input!F25</f>
        <v>San Jacinto</v>
      </c>
      <c r="E27" s="18" t="str">
        <f>[2]FMP_Input!W25</f>
        <v>Preparedness</v>
      </c>
      <c r="F27" s="25">
        <v>1</v>
      </c>
      <c r="G27" s="25"/>
      <c r="H27" s="25" t="s">
        <v>177</v>
      </c>
      <c r="I27" s="135">
        <f>[2]FMP_Input!X25</f>
        <v>109000</v>
      </c>
      <c r="J27" s="25">
        <f>[2]FMP_Input!BJ25</f>
        <v>0</v>
      </c>
      <c r="K27" s="168">
        <f>[2]FMP_Input!BI25</f>
        <v>0</v>
      </c>
      <c r="L27" s="25" t="str">
        <f>[2]FMP_Input!BG25</f>
        <v xml:space="preserve">Unknown </v>
      </c>
      <c r="M27" s="25" t="str">
        <f>[2]FMP_Input!BH25</f>
        <v>0.01</v>
      </c>
      <c r="N27" s="20">
        <f>[2]FMP_Input!AF25</f>
        <v>633</v>
      </c>
      <c r="O27" s="151" t="s">
        <v>40</v>
      </c>
      <c r="P27" s="84" t="s">
        <v>339</v>
      </c>
      <c r="Q27" s="37"/>
      <c r="R27" s="4"/>
      <c r="S27" s="36" t="s">
        <v>351</v>
      </c>
      <c r="T27" s="67" t="s">
        <v>357</v>
      </c>
      <c r="U27" s="37">
        <v>739473</v>
      </c>
      <c r="V27" s="37">
        <v>1267</v>
      </c>
      <c r="W27" s="128">
        <v>1.7133823682541486E-3</v>
      </c>
      <c r="X27" s="4" t="s">
        <v>250</v>
      </c>
      <c r="Y27" s="36" t="str">
        <f>IFERROR(VLOOKUP(Book1345234[[#This Row],[Severity Ranking: Community Need (% Population)]],#REF!,2,FALSE),"")</f>
        <v/>
      </c>
      <c r="Z27" s="66">
        <v>0</v>
      </c>
      <c r="AA27" s="91">
        <v>0</v>
      </c>
      <c r="AB27" s="4" t="s">
        <v>260</v>
      </c>
      <c r="AC27" s="36" t="str">
        <f>IFERROR(VLOOKUP(Book1345234[[#This Row],[Flood Risk Reduction ]],#REF!,2,FALSE),"")</f>
        <v/>
      </c>
      <c r="AD27" s="66"/>
      <c r="AE27" s="78"/>
      <c r="AF27" s="37"/>
      <c r="AG27" s="128" t="s">
        <v>339</v>
      </c>
      <c r="AH27" s="4"/>
      <c r="AI27" s="36" t="str">
        <f>IFERROR(VLOOKUP(Book1345234[[#This Row],[Flood Damage Reduction]],#REF!,2,FALSE),"")</f>
        <v/>
      </c>
      <c r="AJ27" s="93">
        <v>0</v>
      </c>
      <c r="AK27" s="83" t="e">
        <v>#DIV/0!</v>
      </c>
      <c r="AL27" s="37" t="s">
        <v>262</v>
      </c>
      <c r="AM27" s="36" t="str">
        <f>IFERROR(VLOOKUP(Book1345234[[#This Row],[ Reduction in Critical Facilities Flood Risk]],#REF!,2,FALSE),"")</f>
        <v/>
      </c>
      <c r="AN27" s="140" t="s">
        <v>339</v>
      </c>
      <c r="AO27" s="43"/>
      <c r="AP27" s="4"/>
      <c r="AQ27" s="36" t="str">
        <f>IFERROR(VLOOKUP(Book1345234[[#This Row],[Life and Safety Ranking (Injury/Loss of Life)]],#REF!,2,FALSE),"")</f>
        <v/>
      </c>
      <c r="AR27" s="67" t="s">
        <v>255</v>
      </c>
      <c r="AS27" s="43"/>
      <c r="AT27" s="43"/>
      <c r="AU27" s="43"/>
      <c r="AV27" s="4" t="s">
        <v>167</v>
      </c>
      <c r="AW27" s="36" t="str">
        <f>IFERROR(VLOOKUP(Book1345234[[#This Row],[Water Supply Yield Ranking]],#REF!,2,FALSE),"")</f>
        <v/>
      </c>
      <c r="AX27" s="67">
        <v>0.74820302000000005</v>
      </c>
      <c r="AY27" s="37"/>
      <c r="AZ27" s="4" t="s">
        <v>168</v>
      </c>
      <c r="BA27" s="36" t="str">
        <f>IFERROR(VLOOKUP(Book1345234[[#This Row],[Social Vulnerability Ranking]],#REF!,2,FALSE),"")</f>
        <v/>
      </c>
      <c r="BB27" s="67">
        <v>0</v>
      </c>
      <c r="BC27" s="43"/>
      <c r="BD27" s="4" t="s">
        <v>253</v>
      </c>
      <c r="BE27" s="36" t="str">
        <f>IFERROR(VLOOKUP(Book1345234[[#This Row],[Nature-Based Solutions Ranking]],#REF!,2,FALSE),"")</f>
        <v/>
      </c>
      <c r="BF27" s="67" t="s">
        <v>342</v>
      </c>
      <c r="BG27" s="37"/>
      <c r="BH27" s="4" t="s">
        <v>264</v>
      </c>
      <c r="BI27" s="36" t="str">
        <f>IFERROR(VLOOKUP(Book1345234[[#This Row],[Multiple Benefit Ranking]],#REF!,2,FALSE),"")</f>
        <v/>
      </c>
      <c r="BJ27" s="84" t="s">
        <v>340</v>
      </c>
      <c r="BK27" s="43" t="s">
        <v>339</v>
      </c>
      <c r="BL27" s="4" t="s">
        <v>241</v>
      </c>
      <c r="BM27" s="36" t="str">
        <f>IFERROR(VLOOKUP(Book1345234[[#This Row],[Operations and Maintenance Ranking]],#REF!,2,FALSE),"")</f>
        <v/>
      </c>
      <c r="BN27" s="67"/>
      <c r="BO27" s="4" t="s">
        <v>149</v>
      </c>
      <c r="BP27" s="36" t="str">
        <f>IFERROR(VLOOKUP(Book1345234[[#This Row],[Administrative, Regulatory and Other Obstacle Ranking]],#REF!,2,FALSE),"")</f>
        <v/>
      </c>
      <c r="BQ27" s="67"/>
      <c r="BR27" s="4" t="s">
        <v>256</v>
      </c>
      <c r="BS27" s="36" t="str">
        <f>IFERROR(VLOOKUP(Book1345234[[#This Row],[Environmental Benefit Ranking]],#REF!,2,FALSE),"")</f>
        <v/>
      </c>
      <c r="BT27" s="67"/>
      <c r="BU27" s="37" t="s">
        <v>172</v>
      </c>
      <c r="BV27" s="36" t="str">
        <f>IFERROR(VLOOKUP(Book1345234[[#This Row],[Environmental Impact Ranking]],#REF!,2,FALSE),"")</f>
        <v/>
      </c>
      <c r="BW27" s="77"/>
      <c r="BX27" s="83"/>
      <c r="BY27" s="4" t="s">
        <v>161</v>
      </c>
      <c r="BZ27" s="36" t="str">
        <f>IFERROR(VLOOKUP(Book1345234[[#This Row],[Mobility Ranking]],#REF!,2,FALSE),"")</f>
        <v/>
      </c>
      <c r="CA27" s="77"/>
      <c r="CB27" s="4"/>
      <c r="CC27" s="36" t="str">
        <f>IFERROR(VLOOKUP(Book1345234[[#This Row],[Regional Ranking]],#REF!,2,FALSE),"")</f>
        <v/>
      </c>
    </row>
    <row r="28" spans="1:81" ht="195" x14ac:dyDescent="0.25">
      <c r="A28" s="166" t="str">
        <f>[2]FMP_Input!C26</f>
        <v>City of Clear Lake Shores - Improve Regulations and Permit Requirements</v>
      </c>
      <c r="B28" s="167" t="str">
        <f>[2]FMP_Input!B26</f>
        <v>063000140</v>
      </c>
      <c r="C28" s="33" t="str">
        <f>[2]FMP_Input!D26</f>
        <v>Update regulations and permit requirements</v>
      </c>
      <c r="D28" s="33" t="str">
        <f>[2]FMP_Input!F26</f>
        <v>San Jacinto</v>
      </c>
      <c r="E28" s="18" t="str">
        <f>[2]FMP_Input!W26</f>
        <v>Preparedness</v>
      </c>
      <c r="F28" s="25">
        <v>1</v>
      </c>
      <c r="G28" s="25"/>
      <c r="H28" s="25" t="s">
        <v>177</v>
      </c>
      <c r="I28" s="135">
        <f>[2]FMP_Input!X26</f>
        <v>109000</v>
      </c>
      <c r="J28" s="25">
        <f>[2]FMP_Input!BJ26</f>
        <v>5</v>
      </c>
      <c r="K28" s="168">
        <f>[2]FMP_Input!BI26</f>
        <v>0</v>
      </c>
      <c r="L28" s="25" t="str">
        <f>[2]FMP_Input!BG26</f>
        <v xml:space="preserve">Unknown </v>
      </c>
      <c r="M28" s="25" t="str">
        <f>[2]FMP_Input!BH26</f>
        <v>0.01</v>
      </c>
      <c r="N28" s="20">
        <f>[2]FMP_Input!AF26</f>
        <v>633</v>
      </c>
      <c r="O28" s="151" t="s">
        <v>40</v>
      </c>
      <c r="P28" s="84" t="s">
        <v>339</v>
      </c>
      <c r="Q28" s="37"/>
      <c r="R28" s="4"/>
      <c r="S28" s="36" t="s">
        <v>351</v>
      </c>
      <c r="T28" s="67" t="s">
        <v>357</v>
      </c>
      <c r="U28" s="37">
        <v>739473</v>
      </c>
      <c r="V28" s="37">
        <v>1267</v>
      </c>
      <c r="W28" s="128">
        <v>1.7133823682541486E-3</v>
      </c>
      <c r="X28" s="4" t="s">
        <v>250</v>
      </c>
      <c r="Y28" s="36" t="str">
        <f>IFERROR(VLOOKUP(Book1345234[[#This Row],[Severity Ranking: Community Need (% Population)]],#REF!,2,FALSE),"")</f>
        <v/>
      </c>
      <c r="Z28" s="66">
        <v>0</v>
      </c>
      <c r="AA28" s="91">
        <v>0</v>
      </c>
      <c r="AB28" s="4" t="s">
        <v>260</v>
      </c>
      <c r="AC28" s="36" t="str">
        <f>IFERROR(VLOOKUP(Book1345234[[#This Row],[Flood Risk Reduction ]],#REF!,2,FALSE),"")</f>
        <v/>
      </c>
      <c r="AD28" s="66"/>
      <c r="AE28" s="78"/>
      <c r="AF28" s="37"/>
      <c r="AG28" s="128" t="s">
        <v>339</v>
      </c>
      <c r="AH28" s="4"/>
      <c r="AI28" s="36" t="str">
        <f>IFERROR(VLOOKUP(Book1345234[[#This Row],[Flood Damage Reduction]],#REF!,2,FALSE),"")</f>
        <v/>
      </c>
      <c r="AJ28" s="93">
        <v>0</v>
      </c>
      <c r="AK28" s="83" t="e">
        <v>#DIV/0!</v>
      </c>
      <c r="AL28" s="37" t="s">
        <v>262</v>
      </c>
      <c r="AM28" s="36" t="str">
        <f>IFERROR(VLOOKUP(Book1345234[[#This Row],[ Reduction in Critical Facilities Flood Risk]],#REF!,2,FALSE),"")</f>
        <v/>
      </c>
      <c r="AN28" s="140" t="s">
        <v>339</v>
      </c>
      <c r="AO28" s="43"/>
      <c r="AP28" s="4"/>
      <c r="AQ28" s="36" t="str">
        <f>IFERROR(VLOOKUP(Book1345234[[#This Row],[Life and Safety Ranking (Injury/Loss of Life)]],#REF!,2,FALSE),"")</f>
        <v/>
      </c>
      <c r="AR28" s="67" t="s">
        <v>255</v>
      </c>
      <c r="AS28" s="43"/>
      <c r="AT28" s="43"/>
      <c r="AU28" s="43"/>
      <c r="AV28" s="4" t="s">
        <v>167</v>
      </c>
      <c r="AW28" s="36" t="str">
        <f>IFERROR(VLOOKUP(Book1345234[[#This Row],[Water Supply Yield Ranking]],#REF!,2,FALSE),"")</f>
        <v/>
      </c>
      <c r="AX28" s="67">
        <v>0.74820302000000005</v>
      </c>
      <c r="AY28" s="37"/>
      <c r="AZ28" s="4" t="s">
        <v>168</v>
      </c>
      <c r="BA28" s="36" t="str">
        <f>IFERROR(VLOOKUP(Book1345234[[#This Row],[Social Vulnerability Ranking]],#REF!,2,FALSE),"")</f>
        <v/>
      </c>
      <c r="BB28" s="67">
        <v>0</v>
      </c>
      <c r="BC28" s="43"/>
      <c r="BD28" s="4" t="s">
        <v>253</v>
      </c>
      <c r="BE28" s="36" t="str">
        <f>IFERROR(VLOOKUP(Book1345234[[#This Row],[Nature-Based Solutions Ranking]],#REF!,2,FALSE),"")</f>
        <v/>
      </c>
      <c r="BF28" s="67" t="s">
        <v>342</v>
      </c>
      <c r="BG28" s="37"/>
      <c r="BH28" s="4" t="s">
        <v>264</v>
      </c>
      <c r="BI28" s="36" t="str">
        <f>IFERROR(VLOOKUP(Book1345234[[#This Row],[Multiple Benefit Ranking]],#REF!,2,FALSE),"")</f>
        <v/>
      </c>
      <c r="BJ28" s="84" t="s">
        <v>340</v>
      </c>
      <c r="BK28" s="43" t="s">
        <v>339</v>
      </c>
      <c r="BL28" s="4" t="s">
        <v>241</v>
      </c>
      <c r="BM28" s="36" t="str">
        <f>IFERROR(VLOOKUP(Book1345234[[#This Row],[Operations and Maintenance Ranking]],#REF!,2,FALSE),"")</f>
        <v/>
      </c>
      <c r="BN28" s="67"/>
      <c r="BO28" s="4" t="s">
        <v>149</v>
      </c>
      <c r="BP28" s="36" t="str">
        <f>IFERROR(VLOOKUP(Book1345234[[#This Row],[Administrative, Regulatory and Other Obstacle Ranking]],#REF!,2,FALSE),"")</f>
        <v/>
      </c>
      <c r="BQ28" s="67"/>
      <c r="BR28" s="4" t="s">
        <v>256</v>
      </c>
      <c r="BS28" s="36" t="str">
        <f>IFERROR(VLOOKUP(Book1345234[[#This Row],[Environmental Benefit Ranking]],#REF!,2,FALSE),"")</f>
        <v/>
      </c>
      <c r="BT28" s="67"/>
      <c r="BU28" s="37" t="s">
        <v>172</v>
      </c>
      <c r="BV28" s="36" t="str">
        <f>IFERROR(VLOOKUP(Book1345234[[#This Row],[Environmental Impact Ranking]],#REF!,2,FALSE),"")</f>
        <v/>
      </c>
      <c r="BW28" s="77"/>
      <c r="BX28" s="83"/>
      <c r="BY28" s="4" t="s">
        <v>161</v>
      </c>
      <c r="BZ28" s="36" t="str">
        <f>IFERROR(VLOOKUP(Book1345234[[#This Row],[Mobility Ranking]],#REF!,2,FALSE),"")</f>
        <v/>
      </c>
      <c r="CA28" s="77"/>
      <c r="CB28" s="4"/>
      <c r="CC28" s="36" t="str">
        <f>IFERROR(VLOOKUP(Book1345234[[#This Row],[Regional Ranking]],#REF!,2,FALSE),"")</f>
        <v/>
      </c>
    </row>
    <row r="29" spans="1:81" ht="195" x14ac:dyDescent="0.25">
      <c r="A29" s="166" t="str">
        <f>[2]FMP_Input!C28</f>
        <v>City of Jamicia Beach - Improve Regulations and Permit Requirements</v>
      </c>
      <c r="B29" s="167" t="str">
        <f>[2]FMP_Input!B28</f>
        <v>063000143</v>
      </c>
      <c r="C29" s="33" t="str">
        <f>[2]FMP_Input!D28</f>
        <v>Improve regulations and permit requirements to promote hazard mitigation strategies.</v>
      </c>
      <c r="D29" s="33" t="str">
        <f>[2]FMP_Input!F28</f>
        <v>San Jacinto</v>
      </c>
      <c r="E29" s="18" t="str">
        <f>[2]FMP_Input!W28</f>
        <v>Preparedness</v>
      </c>
      <c r="F29" s="25">
        <v>2</v>
      </c>
      <c r="G29" s="25"/>
      <c r="H29" s="25" t="s">
        <v>178</v>
      </c>
      <c r="I29" s="135">
        <f>[2]FMP_Input!X28</f>
        <v>109000</v>
      </c>
      <c r="J29" s="25">
        <f>[2]FMP_Input!BJ28</f>
        <v>5</v>
      </c>
      <c r="K29" s="168">
        <f>[2]FMP_Input!BI28</f>
        <v>0</v>
      </c>
      <c r="L29" s="25" t="str">
        <f>[2]FMP_Input!BG28</f>
        <v xml:space="preserve">Unknown </v>
      </c>
      <c r="M29" s="25" t="str">
        <f>[2]FMP_Input!BH28</f>
        <v>0.01</v>
      </c>
      <c r="N29" s="20">
        <f>[2]FMP_Input!AF28</f>
        <v>1276</v>
      </c>
      <c r="O29" s="151" t="s">
        <v>40</v>
      </c>
      <c r="P29" s="84" t="s">
        <v>339</v>
      </c>
      <c r="Q29" s="37"/>
      <c r="R29" s="4"/>
      <c r="S29" s="36" t="s">
        <v>351</v>
      </c>
      <c r="T29" s="67" t="s">
        <v>358</v>
      </c>
      <c r="U29" s="37">
        <v>6414836</v>
      </c>
      <c r="V29" s="37">
        <v>438685</v>
      </c>
      <c r="W29" s="128">
        <v>6.8386003944605908E-2</v>
      </c>
      <c r="X29" s="4" t="s">
        <v>250</v>
      </c>
      <c r="Y29" s="36" t="str">
        <f>IFERROR(VLOOKUP(Book1345234[[#This Row],[Severity Ranking: Community Need (% Population)]],#REF!,2,FALSE),"")</f>
        <v/>
      </c>
      <c r="Z29" s="66">
        <v>75744</v>
      </c>
      <c r="AA29" s="91">
        <v>0.73030197847969458</v>
      </c>
      <c r="AB29" s="4" t="s">
        <v>155</v>
      </c>
      <c r="AC29" s="36" t="str">
        <f>IFERROR(VLOOKUP(Book1345234[[#This Row],[Flood Risk Reduction ]],#REF!,2,FALSE),"")</f>
        <v/>
      </c>
      <c r="AD29" s="66"/>
      <c r="AE29" s="78"/>
      <c r="AF29" s="37"/>
      <c r="AG29" s="128" t="s">
        <v>339</v>
      </c>
      <c r="AH29" s="4"/>
      <c r="AI29" s="36" t="str">
        <f>IFERROR(VLOOKUP(Book1345234[[#This Row],[Flood Damage Reduction]],#REF!,2,FALSE),"")</f>
        <v/>
      </c>
      <c r="AJ29" s="93">
        <v>2086</v>
      </c>
      <c r="AK29" s="83">
        <v>0.66054464851171624</v>
      </c>
      <c r="AL29" s="37" t="s">
        <v>165</v>
      </c>
      <c r="AM29" s="36" t="str">
        <f>IFERROR(VLOOKUP(Book1345234[[#This Row],[ Reduction in Critical Facilities Flood Risk]],#REF!,2,FALSE),"")</f>
        <v/>
      </c>
      <c r="AN29" s="140" t="s">
        <v>339</v>
      </c>
      <c r="AO29" s="43"/>
      <c r="AP29" s="4" t="s">
        <v>244</v>
      </c>
      <c r="AQ29" s="36" t="str">
        <f>IFERROR(VLOOKUP(Book1345234[[#This Row],[Life and Safety Ranking (Injury/Loss of Life)]],#REF!,2,FALSE),"")</f>
        <v/>
      </c>
      <c r="AR29" s="67" t="s">
        <v>255</v>
      </c>
      <c r="AS29" s="43"/>
      <c r="AT29" s="43"/>
      <c r="AU29" s="43"/>
      <c r="AV29" s="4" t="s">
        <v>167</v>
      </c>
      <c r="AW29" s="36" t="str">
        <f>IFERROR(VLOOKUP(Book1345234[[#This Row],[Water Supply Yield Ranking]],#REF!,2,FALSE),"")</f>
        <v/>
      </c>
      <c r="AX29" s="67">
        <v>0.47015699999999999</v>
      </c>
      <c r="AY29" s="37"/>
      <c r="AZ29" s="4" t="s">
        <v>146</v>
      </c>
      <c r="BA29" s="36" t="str">
        <f>IFERROR(VLOOKUP(Book1345234[[#This Row],[Social Vulnerability Ranking]],#REF!,2,FALSE),"")</f>
        <v/>
      </c>
      <c r="BB29" s="67">
        <v>0</v>
      </c>
      <c r="BC29" s="43"/>
      <c r="BD29" s="4" t="s">
        <v>253</v>
      </c>
      <c r="BE29" s="36" t="str">
        <f>IFERROR(VLOOKUP(Book1345234[[#This Row],[Nature-Based Solutions Ranking]],#REF!,2,FALSE),"")</f>
        <v/>
      </c>
      <c r="BF29" s="67" t="s">
        <v>359</v>
      </c>
      <c r="BG29" s="37"/>
      <c r="BH29" s="4" t="s">
        <v>147</v>
      </c>
      <c r="BI29" s="36" t="str">
        <f>IFERROR(VLOOKUP(Book1345234[[#This Row],[Multiple Benefit Ranking]],#REF!,2,FALSE),"")</f>
        <v/>
      </c>
      <c r="BJ29" s="84">
        <v>131000000</v>
      </c>
      <c r="BK29" s="43">
        <v>5.6702555921813672E-3</v>
      </c>
      <c r="BL29" s="4" t="s">
        <v>158</v>
      </c>
      <c r="BM29" s="36" t="str">
        <f>IFERROR(VLOOKUP(Book1345234[[#This Row],[Operations and Maintenance Ranking]],#REF!,2,FALSE),"")</f>
        <v/>
      </c>
      <c r="BN29" s="67"/>
      <c r="BO29" s="4" t="s">
        <v>149</v>
      </c>
      <c r="BP29" s="36" t="str">
        <f>IFERROR(VLOOKUP(Book1345234[[#This Row],[Administrative, Regulatory and Other Obstacle Ranking]],#REF!,2,FALSE),"")</f>
        <v/>
      </c>
      <c r="BQ29" s="67"/>
      <c r="BR29" s="4" t="s">
        <v>171</v>
      </c>
      <c r="BS29" s="36" t="str">
        <f>IFERROR(VLOOKUP(Book1345234[[#This Row],[Environmental Benefit Ranking]],#REF!,2,FALSE),"")</f>
        <v/>
      </c>
      <c r="BT29" s="67"/>
      <c r="BU29" s="37" t="s">
        <v>172</v>
      </c>
      <c r="BV29" s="36" t="str">
        <f>IFERROR(VLOOKUP(Book1345234[[#This Row],[Environmental Impact Ranking]],#REF!,2,FALSE),"")</f>
        <v/>
      </c>
      <c r="BW29" s="77"/>
      <c r="BX29" s="83"/>
      <c r="BY29" s="4" t="s">
        <v>161</v>
      </c>
      <c r="BZ29" s="36" t="str">
        <f>IFERROR(VLOOKUP(Book1345234[[#This Row],[Mobility Ranking]],#REF!,2,FALSE),"")</f>
        <v/>
      </c>
      <c r="CA29" s="77"/>
      <c r="CB29" s="4"/>
      <c r="CC29" s="36" t="str">
        <f>IFERROR(VLOOKUP(Book1345234[[#This Row],[Regional Ranking]],#REF!,2,FALSE),"")</f>
        <v/>
      </c>
    </row>
    <row r="30" spans="1:81" ht="195" x14ac:dyDescent="0.25">
      <c r="A30" s="166" t="str">
        <f>[2]FMP_Input!C30</f>
        <v>City of Kemah - Update Floodplain Ordinance</v>
      </c>
      <c r="B30" s="167" t="str">
        <f>[2]FMP_Input!B30</f>
        <v>063000145</v>
      </c>
      <c r="C30" s="33" t="str">
        <f>[2]FMP_Input!D30</f>
        <v>Update floodplain ordinance to ensure compliance with minimum standard of NFIP.</v>
      </c>
      <c r="D30" s="33" t="str">
        <f>[2]FMP_Input!F30</f>
        <v>San Jacinto</v>
      </c>
      <c r="E30" s="18" t="str">
        <f>[2]FMP_Input!W30</f>
        <v>Preparedness</v>
      </c>
      <c r="F30" s="25">
        <v>1</v>
      </c>
      <c r="G30" s="25"/>
      <c r="H30" s="25" t="s">
        <v>177</v>
      </c>
      <c r="I30" s="135">
        <f>[2]FMP_Input!X30</f>
        <v>109000</v>
      </c>
      <c r="J30" s="25">
        <f>[2]FMP_Input!BJ30</f>
        <v>5</v>
      </c>
      <c r="K30" s="168">
        <f>[2]FMP_Input!BI30</f>
        <v>0</v>
      </c>
      <c r="L30" s="25" t="str">
        <f>[2]FMP_Input!BG30</f>
        <v xml:space="preserve">Unknown </v>
      </c>
      <c r="M30" s="25" t="str">
        <f>[2]FMP_Input!BH30</f>
        <v>0.01</v>
      </c>
      <c r="N30" s="20">
        <f>[2]FMP_Input!AF30</f>
        <v>562</v>
      </c>
      <c r="O30" s="151" t="s">
        <v>40</v>
      </c>
      <c r="P30" s="84" t="s">
        <v>339</v>
      </c>
      <c r="Q30" s="37"/>
      <c r="R30" s="4"/>
      <c r="S30" s="36" t="s">
        <v>351</v>
      </c>
      <c r="T30" s="67" t="s">
        <v>360</v>
      </c>
      <c r="U30" s="37">
        <v>372031</v>
      </c>
      <c r="V30" s="37">
        <v>8190</v>
      </c>
      <c r="W30" s="128">
        <v>2.2014294507715755E-2</v>
      </c>
      <c r="X30" s="4" t="s">
        <v>250</v>
      </c>
      <c r="Y30" s="36" t="str">
        <f>IFERROR(VLOOKUP(Book1345234[[#This Row],[Severity Ranking: Community Need (% Population)]],#REF!,2,FALSE),"")</f>
        <v/>
      </c>
      <c r="Z30" s="66">
        <v>0</v>
      </c>
      <c r="AA30" s="91">
        <v>0</v>
      </c>
      <c r="AB30" s="4" t="s">
        <v>260</v>
      </c>
      <c r="AC30" s="36" t="str">
        <f>IFERROR(VLOOKUP(Book1345234[[#This Row],[Flood Risk Reduction ]],#REF!,2,FALSE),"")</f>
        <v/>
      </c>
      <c r="AD30" s="66"/>
      <c r="AE30" s="78"/>
      <c r="AF30" s="37"/>
      <c r="AG30" s="128" t="s">
        <v>339</v>
      </c>
      <c r="AH30" s="4"/>
      <c r="AI30" s="36" t="str">
        <f>IFERROR(VLOOKUP(Book1345234[[#This Row],[Flood Damage Reduction]],#REF!,2,FALSE),"")</f>
        <v/>
      </c>
      <c r="AJ30" s="93">
        <v>0</v>
      </c>
      <c r="AK30" s="83">
        <v>0</v>
      </c>
      <c r="AL30" s="37" t="s">
        <v>262</v>
      </c>
      <c r="AM30" s="36" t="str">
        <f>IFERROR(VLOOKUP(Book1345234[[#This Row],[ Reduction in Critical Facilities Flood Risk]],#REF!,2,FALSE),"")</f>
        <v/>
      </c>
      <c r="AN30" s="140" t="s">
        <v>339</v>
      </c>
      <c r="AO30" s="43"/>
      <c r="AP30" s="4"/>
      <c r="AQ30" s="36" t="str">
        <f>IFERROR(VLOOKUP(Book1345234[[#This Row],[Life and Safety Ranking (Injury/Loss of Life)]],#REF!,2,FALSE),"")</f>
        <v/>
      </c>
      <c r="AR30" s="67" t="s">
        <v>255</v>
      </c>
      <c r="AS30" s="43"/>
      <c r="AT30" s="43"/>
      <c r="AU30" s="43"/>
      <c r="AV30" s="4" t="s">
        <v>167</v>
      </c>
      <c r="AW30" s="36" t="str">
        <f>IFERROR(VLOOKUP(Book1345234[[#This Row],[Water Supply Yield Ranking]],#REF!,2,FALSE),"")</f>
        <v/>
      </c>
      <c r="AX30" s="67">
        <v>0.42391255</v>
      </c>
      <c r="AY30" s="37"/>
      <c r="AZ30" s="4" t="s">
        <v>146</v>
      </c>
      <c r="BA30" s="36" t="str">
        <f>IFERROR(VLOOKUP(Book1345234[[#This Row],[Social Vulnerability Ranking]],#REF!,2,FALSE),"")</f>
        <v/>
      </c>
      <c r="BB30" s="67">
        <v>0</v>
      </c>
      <c r="BC30" s="43"/>
      <c r="BD30" s="4" t="s">
        <v>253</v>
      </c>
      <c r="BE30" s="36" t="str">
        <f>IFERROR(VLOOKUP(Book1345234[[#This Row],[Nature-Based Solutions Ranking]],#REF!,2,FALSE),"")</f>
        <v/>
      </c>
      <c r="BF30" s="67" t="s">
        <v>342</v>
      </c>
      <c r="BG30" s="37"/>
      <c r="BH30" s="4" t="s">
        <v>264</v>
      </c>
      <c r="BI30" s="36" t="str">
        <f>IFERROR(VLOOKUP(Book1345234[[#This Row],[Multiple Benefit Ranking]],#REF!,2,FALSE),"")</f>
        <v/>
      </c>
      <c r="BJ30" s="84" t="s">
        <v>340</v>
      </c>
      <c r="BK30" s="43" t="s">
        <v>339</v>
      </c>
      <c r="BL30" s="4" t="s">
        <v>241</v>
      </c>
      <c r="BM30" s="36" t="str">
        <f>IFERROR(VLOOKUP(Book1345234[[#This Row],[Operations and Maintenance Ranking]],#REF!,2,FALSE),"")</f>
        <v/>
      </c>
      <c r="BN30" s="67"/>
      <c r="BO30" s="4" t="s">
        <v>149</v>
      </c>
      <c r="BP30" s="36" t="str">
        <f>IFERROR(VLOOKUP(Book1345234[[#This Row],[Administrative, Regulatory and Other Obstacle Ranking]],#REF!,2,FALSE),"")</f>
        <v/>
      </c>
      <c r="BQ30" s="67"/>
      <c r="BR30" s="4" t="s">
        <v>256</v>
      </c>
      <c r="BS30" s="36" t="str">
        <f>IFERROR(VLOOKUP(Book1345234[[#This Row],[Environmental Benefit Ranking]],#REF!,2,FALSE),"")</f>
        <v/>
      </c>
      <c r="BT30" s="67"/>
      <c r="BU30" s="37" t="s">
        <v>172</v>
      </c>
      <c r="BV30" s="36" t="str">
        <f>IFERROR(VLOOKUP(Book1345234[[#This Row],[Environmental Impact Ranking]],#REF!,2,FALSE),"")</f>
        <v/>
      </c>
      <c r="BW30" s="77"/>
      <c r="BX30" s="83"/>
      <c r="BY30" s="4" t="s">
        <v>161</v>
      </c>
      <c r="BZ30" s="36" t="str">
        <f>IFERROR(VLOOKUP(Book1345234[[#This Row],[Mobility Ranking]],#REF!,2,FALSE),"")</f>
        <v/>
      </c>
      <c r="CA30" s="77"/>
      <c r="CB30" s="4"/>
      <c r="CC30" s="36" t="str">
        <f>IFERROR(VLOOKUP(Book1345234[[#This Row],[Regional Ranking]],#REF!,2,FALSE),"")</f>
        <v/>
      </c>
    </row>
    <row r="31" spans="1:81" ht="195" x14ac:dyDescent="0.25">
      <c r="A31" s="166" t="str">
        <f>[2]FMP_Input!C31</f>
        <v>City of La Marque - Improve Regulations and Permit Requirements</v>
      </c>
      <c r="B31" s="167" t="str">
        <f>[2]FMP_Input!B31</f>
        <v>063000146</v>
      </c>
      <c r="C31" s="33" t="str">
        <f>[2]FMP_Input!D31</f>
        <v xml:space="preserve">Improve regulations and permit requirements to promote hazard mitigation strategies  </v>
      </c>
      <c r="D31" s="33" t="str">
        <f>[2]FMP_Input!F31</f>
        <v>San Jacinto</v>
      </c>
      <c r="E31" s="18" t="str">
        <f>[2]FMP_Input!W31</f>
        <v>Preparedness</v>
      </c>
      <c r="F31" s="25">
        <v>1</v>
      </c>
      <c r="G31" s="25"/>
      <c r="H31" s="25" t="s">
        <v>177</v>
      </c>
      <c r="I31" s="135">
        <f>[2]FMP_Input!X31</f>
        <v>109000</v>
      </c>
      <c r="J31" s="25">
        <f>[2]FMP_Input!BJ31</f>
        <v>5</v>
      </c>
      <c r="K31" s="168">
        <f>[2]FMP_Input!BI31</f>
        <v>0</v>
      </c>
      <c r="L31" s="25" t="str">
        <f>[2]FMP_Input!BG31</f>
        <v xml:space="preserve">Unknown </v>
      </c>
      <c r="M31" s="25" t="str">
        <f>[2]FMP_Input!BH31</f>
        <v>0.01</v>
      </c>
      <c r="N31" s="20">
        <f>[2]FMP_Input!AF31</f>
        <v>829</v>
      </c>
      <c r="O31" s="151" t="s">
        <v>40</v>
      </c>
      <c r="P31" s="84" t="s">
        <v>339</v>
      </c>
      <c r="Q31" s="37"/>
      <c r="R31" s="4"/>
      <c r="S31" s="36" t="s">
        <v>351</v>
      </c>
      <c r="T31" s="67" t="s">
        <v>360</v>
      </c>
      <c r="U31" s="37">
        <v>372031</v>
      </c>
      <c r="V31" s="37">
        <v>8190</v>
      </c>
      <c r="W31" s="128">
        <v>2.2014294507715755E-2</v>
      </c>
      <c r="X31" s="4" t="s">
        <v>250</v>
      </c>
      <c r="Y31" s="36" t="str">
        <f>IFERROR(VLOOKUP(Book1345234[[#This Row],[Severity Ranking: Community Need (% Population)]],#REF!,2,FALSE),"")</f>
        <v/>
      </c>
      <c r="Z31" s="66">
        <v>0</v>
      </c>
      <c r="AA31" s="91">
        <v>0</v>
      </c>
      <c r="AB31" s="4" t="s">
        <v>260</v>
      </c>
      <c r="AC31" s="36" t="str">
        <f>IFERROR(VLOOKUP(Book1345234[[#This Row],[Flood Risk Reduction ]],#REF!,2,FALSE),"")</f>
        <v/>
      </c>
      <c r="AD31" s="66"/>
      <c r="AE31" s="78"/>
      <c r="AF31" s="37"/>
      <c r="AG31" s="128" t="s">
        <v>339</v>
      </c>
      <c r="AH31" s="4"/>
      <c r="AI31" s="36" t="str">
        <f>IFERROR(VLOOKUP(Book1345234[[#This Row],[Flood Damage Reduction]],#REF!,2,FALSE),"")</f>
        <v/>
      </c>
      <c r="AJ31" s="93">
        <v>0</v>
      </c>
      <c r="AK31" s="83">
        <v>0</v>
      </c>
      <c r="AL31" s="37" t="s">
        <v>262</v>
      </c>
      <c r="AM31" s="36" t="str">
        <f>IFERROR(VLOOKUP(Book1345234[[#This Row],[ Reduction in Critical Facilities Flood Risk]],#REF!,2,FALSE),"")</f>
        <v/>
      </c>
      <c r="AN31" s="140" t="s">
        <v>339</v>
      </c>
      <c r="AO31" s="43"/>
      <c r="AP31" s="4"/>
      <c r="AQ31" s="36" t="str">
        <f>IFERROR(VLOOKUP(Book1345234[[#This Row],[Life and Safety Ranking (Injury/Loss of Life)]],#REF!,2,FALSE),"")</f>
        <v/>
      </c>
      <c r="AR31" s="67" t="s">
        <v>255</v>
      </c>
      <c r="AS31" s="43"/>
      <c r="AT31" s="43"/>
      <c r="AU31" s="43"/>
      <c r="AV31" s="4" t="s">
        <v>167</v>
      </c>
      <c r="AW31" s="36" t="str">
        <f>IFERROR(VLOOKUP(Book1345234[[#This Row],[Water Supply Yield Ranking]],#REF!,2,FALSE),"")</f>
        <v/>
      </c>
      <c r="AX31" s="67">
        <v>0.42391255</v>
      </c>
      <c r="AY31" s="37"/>
      <c r="AZ31" s="4" t="s">
        <v>146</v>
      </c>
      <c r="BA31" s="36" t="str">
        <f>IFERROR(VLOOKUP(Book1345234[[#This Row],[Social Vulnerability Ranking]],#REF!,2,FALSE),"")</f>
        <v/>
      </c>
      <c r="BB31" s="67">
        <v>0</v>
      </c>
      <c r="BC31" s="43"/>
      <c r="BD31" s="4" t="s">
        <v>253</v>
      </c>
      <c r="BE31" s="36" t="str">
        <f>IFERROR(VLOOKUP(Book1345234[[#This Row],[Nature-Based Solutions Ranking]],#REF!,2,FALSE),"")</f>
        <v/>
      </c>
      <c r="BF31" s="67" t="s">
        <v>342</v>
      </c>
      <c r="BG31" s="37"/>
      <c r="BH31" s="4" t="s">
        <v>264</v>
      </c>
      <c r="BI31" s="36" t="str">
        <f>IFERROR(VLOOKUP(Book1345234[[#This Row],[Multiple Benefit Ranking]],#REF!,2,FALSE),"")</f>
        <v/>
      </c>
      <c r="BJ31" s="84" t="s">
        <v>340</v>
      </c>
      <c r="BK31" s="43" t="s">
        <v>339</v>
      </c>
      <c r="BL31" s="4" t="s">
        <v>241</v>
      </c>
      <c r="BM31" s="36" t="str">
        <f>IFERROR(VLOOKUP(Book1345234[[#This Row],[Operations and Maintenance Ranking]],#REF!,2,FALSE),"")</f>
        <v/>
      </c>
      <c r="BN31" s="67"/>
      <c r="BO31" s="4" t="s">
        <v>149</v>
      </c>
      <c r="BP31" s="36" t="str">
        <f>IFERROR(VLOOKUP(Book1345234[[#This Row],[Administrative, Regulatory and Other Obstacle Ranking]],#REF!,2,FALSE),"")</f>
        <v/>
      </c>
      <c r="BQ31" s="67"/>
      <c r="BR31" s="4" t="s">
        <v>256</v>
      </c>
      <c r="BS31" s="36" t="str">
        <f>IFERROR(VLOOKUP(Book1345234[[#This Row],[Environmental Benefit Ranking]],#REF!,2,FALSE),"")</f>
        <v/>
      </c>
      <c r="BT31" s="67"/>
      <c r="BU31" s="37" t="s">
        <v>172</v>
      </c>
      <c r="BV31" s="36" t="str">
        <f>IFERROR(VLOOKUP(Book1345234[[#This Row],[Environmental Impact Ranking]],#REF!,2,FALSE),"")</f>
        <v/>
      </c>
      <c r="BW31" s="77"/>
      <c r="BX31" s="83"/>
      <c r="BY31" s="4" t="s">
        <v>161</v>
      </c>
      <c r="BZ31" s="36" t="str">
        <f>IFERROR(VLOOKUP(Book1345234[[#This Row],[Mobility Ranking]],#REF!,2,FALSE),"")</f>
        <v/>
      </c>
      <c r="CA31" s="77"/>
      <c r="CB31" s="4"/>
      <c r="CC31" s="36" t="str">
        <f>IFERROR(VLOOKUP(Book1345234[[#This Row],[Regional Ranking]],#REF!,2,FALSE),"")</f>
        <v/>
      </c>
    </row>
    <row r="32" spans="1:81" ht="195" x14ac:dyDescent="0.25">
      <c r="A32" s="166" t="str">
        <f>[2]FMP_Input!C32</f>
        <v>City of Tiki Island - Improve Regulations and Permit Requirements</v>
      </c>
      <c r="B32" s="167" t="str">
        <f>[2]FMP_Input!B32</f>
        <v>063000148</v>
      </c>
      <c r="C32" s="33" t="str">
        <f>[2]FMP_Input!D32</f>
        <v>Update and/or develop regulations and permits to address hazards prone to the area and include any changes in future development area.</v>
      </c>
      <c r="D32" s="33" t="str">
        <f>[2]FMP_Input!F32</f>
        <v>San Jacinto</v>
      </c>
      <c r="E32" s="18" t="str">
        <f>[2]FMP_Input!W32</f>
        <v>Preparedness</v>
      </c>
      <c r="F32" s="25">
        <v>1</v>
      </c>
      <c r="G32" s="25"/>
      <c r="H32" s="25" t="s">
        <v>177</v>
      </c>
      <c r="I32" s="135">
        <f>[2]FMP_Input!X32</f>
        <v>109000</v>
      </c>
      <c r="J32" s="25">
        <f>[2]FMP_Input!BJ32</f>
        <v>5</v>
      </c>
      <c r="K32" s="168">
        <f>[2]FMP_Input!BI32</f>
        <v>0</v>
      </c>
      <c r="L32" s="25" t="str">
        <f>[2]FMP_Input!BG32</f>
        <v xml:space="preserve">Unknown </v>
      </c>
      <c r="M32" s="25" t="str">
        <f>[2]FMP_Input!BH32</f>
        <v>0.01</v>
      </c>
      <c r="N32" s="20">
        <f>[2]FMP_Input!AF32</f>
        <v>1006</v>
      </c>
      <c r="O32" s="151" t="s">
        <v>40</v>
      </c>
      <c r="P32" s="84" t="s">
        <v>339</v>
      </c>
      <c r="Q32" s="37"/>
      <c r="R32" s="4"/>
      <c r="S32" s="36" t="s">
        <v>351</v>
      </c>
      <c r="T32" s="67" t="s">
        <v>360</v>
      </c>
      <c r="U32" s="37">
        <v>372031</v>
      </c>
      <c r="V32" s="37">
        <v>8190</v>
      </c>
      <c r="W32" s="128">
        <v>2.2014294507715755E-2</v>
      </c>
      <c r="X32" s="4" t="s">
        <v>250</v>
      </c>
      <c r="Y32" s="36" t="str">
        <f>IFERROR(VLOOKUP(Book1345234[[#This Row],[Severity Ranking: Community Need (% Population)]],#REF!,2,FALSE),"")</f>
        <v/>
      </c>
      <c r="Z32" s="66">
        <v>0</v>
      </c>
      <c r="AA32" s="91">
        <v>0</v>
      </c>
      <c r="AB32" s="4" t="s">
        <v>260</v>
      </c>
      <c r="AC32" s="36" t="str">
        <f>IFERROR(VLOOKUP(Book1345234[[#This Row],[Flood Risk Reduction ]],#REF!,2,FALSE),"")</f>
        <v/>
      </c>
      <c r="AD32" s="66"/>
      <c r="AE32" s="78"/>
      <c r="AF32" s="37"/>
      <c r="AG32" s="128" t="s">
        <v>339</v>
      </c>
      <c r="AH32" s="4"/>
      <c r="AI32" s="36" t="str">
        <f>IFERROR(VLOOKUP(Book1345234[[#This Row],[Flood Damage Reduction]],#REF!,2,FALSE),"")</f>
        <v/>
      </c>
      <c r="AJ32" s="93">
        <v>0</v>
      </c>
      <c r="AK32" s="83">
        <v>0</v>
      </c>
      <c r="AL32" s="37" t="s">
        <v>262</v>
      </c>
      <c r="AM32" s="36" t="str">
        <f>IFERROR(VLOOKUP(Book1345234[[#This Row],[ Reduction in Critical Facilities Flood Risk]],#REF!,2,FALSE),"")</f>
        <v/>
      </c>
      <c r="AN32" s="140" t="s">
        <v>339</v>
      </c>
      <c r="AO32" s="43"/>
      <c r="AP32" s="4"/>
      <c r="AQ32" s="36" t="str">
        <f>IFERROR(VLOOKUP(Book1345234[[#This Row],[Life and Safety Ranking (Injury/Loss of Life)]],#REF!,2,FALSE),"")</f>
        <v/>
      </c>
      <c r="AR32" s="67" t="s">
        <v>255</v>
      </c>
      <c r="AS32" s="43"/>
      <c r="AT32" s="43"/>
      <c r="AU32" s="43"/>
      <c r="AV32" s="4" t="s">
        <v>167</v>
      </c>
      <c r="AW32" s="36" t="str">
        <f>IFERROR(VLOOKUP(Book1345234[[#This Row],[Water Supply Yield Ranking]],#REF!,2,FALSE),"")</f>
        <v/>
      </c>
      <c r="AX32" s="67">
        <v>0.42391255</v>
      </c>
      <c r="AY32" s="37"/>
      <c r="AZ32" s="4" t="s">
        <v>146</v>
      </c>
      <c r="BA32" s="36" t="str">
        <f>IFERROR(VLOOKUP(Book1345234[[#This Row],[Social Vulnerability Ranking]],#REF!,2,FALSE),"")</f>
        <v/>
      </c>
      <c r="BB32" s="67">
        <v>0</v>
      </c>
      <c r="BC32" s="43"/>
      <c r="BD32" s="4" t="s">
        <v>253</v>
      </c>
      <c r="BE32" s="36" t="str">
        <f>IFERROR(VLOOKUP(Book1345234[[#This Row],[Nature-Based Solutions Ranking]],#REF!,2,FALSE),"")</f>
        <v/>
      </c>
      <c r="BF32" s="67" t="s">
        <v>342</v>
      </c>
      <c r="BG32" s="37"/>
      <c r="BH32" s="4" t="s">
        <v>264</v>
      </c>
      <c r="BI32" s="36" t="str">
        <f>IFERROR(VLOOKUP(Book1345234[[#This Row],[Multiple Benefit Ranking]],#REF!,2,FALSE),"")</f>
        <v/>
      </c>
      <c r="BJ32" s="84" t="s">
        <v>340</v>
      </c>
      <c r="BK32" s="43" t="s">
        <v>339</v>
      </c>
      <c r="BL32" s="4" t="s">
        <v>241</v>
      </c>
      <c r="BM32" s="36" t="str">
        <f>IFERROR(VLOOKUP(Book1345234[[#This Row],[Operations and Maintenance Ranking]],#REF!,2,FALSE),"")</f>
        <v/>
      </c>
      <c r="BN32" s="67"/>
      <c r="BO32" s="4" t="s">
        <v>149</v>
      </c>
      <c r="BP32" s="36" t="str">
        <f>IFERROR(VLOOKUP(Book1345234[[#This Row],[Administrative, Regulatory and Other Obstacle Ranking]],#REF!,2,FALSE),"")</f>
        <v/>
      </c>
      <c r="BQ32" s="67"/>
      <c r="BR32" s="4" t="s">
        <v>256</v>
      </c>
      <c r="BS32" s="36" t="str">
        <f>IFERROR(VLOOKUP(Book1345234[[#This Row],[Environmental Benefit Ranking]],#REF!,2,FALSE),"")</f>
        <v/>
      </c>
      <c r="BT32" s="67"/>
      <c r="BU32" s="37" t="s">
        <v>172</v>
      </c>
      <c r="BV32" s="36" t="str">
        <f>IFERROR(VLOOKUP(Book1345234[[#This Row],[Environmental Impact Ranking]],#REF!,2,FALSE),"")</f>
        <v/>
      </c>
      <c r="BW32" s="77"/>
      <c r="BX32" s="83"/>
      <c r="BY32" s="4" t="s">
        <v>161</v>
      </c>
      <c r="BZ32" s="36" t="str">
        <f>IFERROR(VLOOKUP(Book1345234[[#This Row],[Mobility Ranking]],#REF!,2,FALSE),"")</f>
        <v/>
      </c>
      <c r="CA32" s="77"/>
      <c r="CB32" s="4"/>
      <c r="CC32" s="36" t="str">
        <f>IFERROR(VLOOKUP(Book1345234[[#This Row],[Regional Ranking]],#REF!,2,FALSE),"")</f>
        <v/>
      </c>
    </row>
    <row r="33" spans="1:81" ht="195" x14ac:dyDescent="0.25">
      <c r="A33" s="166" t="str">
        <f>[2]FMP_Input!C33</f>
        <v>City of Santa Fe - Improve Regulations and Permit Requirements</v>
      </c>
      <c r="B33" s="167" t="str">
        <f>[2]FMP_Input!B33</f>
        <v>063000149</v>
      </c>
      <c r="C33" s="33" t="str">
        <f>[2]FMP_Input!D33</f>
        <v>Update and/or develop regulations and permits to address hazards prone to the area and include any changes in future development area</v>
      </c>
      <c r="D33" s="33" t="str">
        <f>[2]FMP_Input!F33</f>
        <v>San Jacinto</v>
      </c>
      <c r="E33" s="18" t="str">
        <f>[2]FMP_Input!W33</f>
        <v>Preparedness</v>
      </c>
      <c r="F33" s="25">
        <v>1</v>
      </c>
      <c r="G33" s="25"/>
      <c r="H33" s="25" t="s">
        <v>178</v>
      </c>
      <c r="I33" s="135">
        <f>[2]FMP_Input!X33</f>
        <v>109000</v>
      </c>
      <c r="J33" s="25">
        <f>[2]FMP_Input!BJ33</f>
        <v>5</v>
      </c>
      <c r="K33" s="168">
        <f>[2]FMP_Input!BI33</f>
        <v>0</v>
      </c>
      <c r="L33" s="25" t="str">
        <f>[2]FMP_Input!BG33</f>
        <v xml:space="preserve">Unknown </v>
      </c>
      <c r="M33" s="25" t="str">
        <f>[2]FMP_Input!BH33</f>
        <v>0.01</v>
      </c>
      <c r="N33" s="20">
        <f>[2]FMP_Input!AF33</f>
        <v>400</v>
      </c>
      <c r="O33" s="151" t="s">
        <v>40</v>
      </c>
      <c r="P33" s="84" t="s">
        <v>339</v>
      </c>
      <c r="Q33" s="37"/>
      <c r="R33" s="4"/>
      <c r="S33" s="36" t="s">
        <v>351</v>
      </c>
      <c r="T33" s="67" t="s">
        <v>361</v>
      </c>
      <c r="U33" s="37">
        <v>6354462</v>
      </c>
      <c r="V33" s="37">
        <v>65547</v>
      </c>
      <c r="W33" s="128">
        <v>1.03151140096518E-2</v>
      </c>
      <c r="X33" s="4" t="s">
        <v>250</v>
      </c>
      <c r="Y33" s="36" t="str">
        <f>IFERROR(VLOOKUP(Book1345234[[#This Row],[Severity Ranking: Community Need (% Population)]],#REF!,2,FALSE),"")</f>
        <v/>
      </c>
      <c r="Z33" s="66">
        <v>0</v>
      </c>
      <c r="AA33" s="91">
        <v>0</v>
      </c>
      <c r="AB33" s="4" t="s">
        <v>260</v>
      </c>
      <c r="AC33" s="36" t="str">
        <f>IFERROR(VLOOKUP(Book1345234[[#This Row],[Flood Risk Reduction ]],#REF!,2,FALSE),"")</f>
        <v/>
      </c>
      <c r="AD33" s="66"/>
      <c r="AE33" s="78"/>
      <c r="AF33" s="37"/>
      <c r="AG33" s="128" t="s">
        <v>339</v>
      </c>
      <c r="AH33" s="4"/>
      <c r="AI33" s="36" t="str">
        <f>IFERROR(VLOOKUP(Book1345234[[#This Row],[Flood Damage Reduction]],#REF!,2,FALSE),"")</f>
        <v/>
      </c>
      <c r="AJ33" s="93">
        <v>0</v>
      </c>
      <c r="AK33" s="83">
        <v>0</v>
      </c>
      <c r="AL33" s="37" t="s">
        <v>262</v>
      </c>
      <c r="AM33" s="36" t="str">
        <f>IFERROR(VLOOKUP(Book1345234[[#This Row],[ Reduction in Critical Facilities Flood Risk]],#REF!,2,FALSE),"")</f>
        <v/>
      </c>
      <c r="AN33" s="140" t="s">
        <v>339</v>
      </c>
      <c r="AO33" s="43"/>
      <c r="AP33" s="4"/>
      <c r="AQ33" s="36" t="str">
        <f>IFERROR(VLOOKUP(Book1345234[[#This Row],[Life and Safety Ranking (Injury/Loss of Life)]],#REF!,2,FALSE),"")</f>
        <v/>
      </c>
      <c r="AR33" s="67" t="s">
        <v>255</v>
      </c>
      <c r="AS33" s="43"/>
      <c r="AT33" s="43"/>
      <c r="AU33" s="43"/>
      <c r="AV33" s="4" t="s">
        <v>167</v>
      </c>
      <c r="AW33" s="36" t="str">
        <f>IFERROR(VLOOKUP(Book1345234[[#This Row],[Water Supply Yield Ranking]],#REF!,2,FALSE),"")</f>
        <v/>
      </c>
      <c r="AX33" s="67">
        <v>0.35840346000000001</v>
      </c>
      <c r="AY33" s="37"/>
      <c r="AZ33" s="4" t="s">
        <v>146</v>
      </c>
      <c r="BA33" s="36" t="str">
        <f>IFERROR(VLOOKUP(Book1345234[[#This Row],[Social Vulnerability Ranking]],#REF!,2,FALSE),"")</f>
        <v/>
      </c>
      <c r="BB33" s="67">
        <v>0</v>
      </c>
      <c r="BC33" s="43"/>
      <c r="BD33" s="4" t="s">
        <v>253</v>
      </c>
      <c r="BE33" s="36" t="str">
        <f>IFERROR(VLOOKUP(Book1345234[[#This Row],[Nature-Based Solutions Ranking]],#REF!,2,FALSE),"")</f>
        <v/>
      </c>
      <c r="BF33" s="67" t="s">
        <v>362</v>
      </c>
      <c r="BG33" s="37"/>
      <c r="BH33" s="4" t="s">
        <v>264</v>
      </c>
      <c r="BI33" s="36" t="str">
        <f>IFERROR(VLOOKUP(Book1345234[[#This Row],[Multiple Benefit Ranking]],#REF!,2,FALSE),"")</f>
        <v/>
      </c>
      <c r="BJ33" s="84" t="s">
        <v>340</v>
      </c>
      <c r="BK33" s="43" t="s">
        <v>339</v>
      </c>
      <c r="BL33" s="4" t="s">
        <v>241</v>
      </c>
      <c r="BM33" s="36" t="str">
        <f>IFERROR(VLOOKUP(Book1345234[[#This Row],[Operations and Maintenance Ranking]],#REF!,2,FALSE),"")</f>
        <v/>
      </c>
      <c r="BN33" s="67"/>
      <c r="BO33" s="4" t="s">
        <v>149</v>
      </c>
      <c r="BP33" s="36" t="str">
        <f>IFERROR(VLOOKUP(Book1345234[[#This Row],[Administrative, Regulatory and Other Obstacle Ranking]],#REF!,2,FALSE),"")</f>
        <v/>
      </c>
      <c r="BQ33" s="67"/>
      <c r="BR33" s="4" t="s">
        <v>256</v>
      </c>
      <c r="BS33" s="36" t="str">
        <f>IFERROR(VLOOKUP(Book1345234[[#This Row],[Environmental Benefit Ranking]],#REF!,2,FALSE),"")</f>
        <v/>
      </c>
      <c r="BT33" s="67"/>
      <c r="BU33" s="37" t="s">
        <v>172</v>
      </c>
      <c r="BV33" s="36" t="str">
        <f>IFERROR(VLOOKUP(Book1345234[[#This Row],[Environmental Impact Ranking]],#REF!,2,FALSE),"")</f>
        <v/>
      </c>
      <c r="BW33" s="77"/>
      <c r="BX33" s="83"/>
      <c r="BY33" s="4" t="s">
        <v>161</v>
      </c>
      <c r="BZ33" s="36" t="str">
        <f>IFERROR(VLOOKUP(Book1345234[[#This Row],[Mobility Ranking]],#REF!,2,FALSE),"")</f>
        <v/>
      </c>
      <c r="CA33" s="77"/>
      <c r="CB33" s="4"/>
      <c r="CC33" s="36" t="str">
        <f>IFERROR(VLOOKUP(Book1345234[[#This Row],[Regional Ranking]],#REF!,2,FALSE),"")</f>
        <v/>
      </c>
    </row>
    <row r="34" spans="1:81" ht="195" x14ac:dyDescent="0.25">
      <c r="A34" s="166" t="str">
        <f>[2]FMP_Input!C34</f>
        <v>City of Galveston Land Use Mapping</v>
      </c>
      <c r="B34" s="167" t="str">
        <f>[2]FMP_Input!B34</f>
        <v>063000152</v>
      </c>
      <c r="C34" s="33" t="str">
        <f>[2]FMP_Input!D34</f>
        <v xml:space="preserve">Develop proposed land use mapping to allow easier consideration of hazards	</v>
      </c>
      <c r="D34" s="33" t="str">
        <f>[2]FMP_Input!F34</f>
        <v>San Jacinto</v>
      </c>
      <c r="E34" s="18" t="str">
        <f>[2]FMP_Input!W34</f>
        <v>Preparedness</v>
      </c>
      <c r="F34" s="25">
        <v>1</v>
      </c>
      <c r="G34" s="25"/>
      <c r="H34" s="25" t="s">
        <v>177</v>
      </c>
      <c r="I34" s="135">
        <f>[2]FMP_Input!X34</f>
        <v>11000</v>
      </c>
      <c r="J34" s="25">
        <f>[2]FMP_Input!BJ34</f>
        <v>0</v>
      </c>
      <c r="K34" s="168">
        <f>[2]FMP_Input!BI34</f>
        <v>0</v>
      </c>
      <c r="L34" s="25" t="str">
        <f>[2]FMP_Input!BG34</f>
        <v>Varies by Roadways</v>
      </c>
      <c r="M34" s="25" t="str">
        <f>[2]FMP_Input!BH34</f>
        <v>Unknown</v>
      </c>
      <c r="N34" s="20">
        <f>[2]FMP_Input!AF34</f>
        <v>21858</v>
      </c>
      <c r="O34" s="151" t="s">
        <v>40</v>
      </c>
      <c r="P34" s="84" t="s">
        <v>339</v>
      </c>
      <c r="Q34" s="37"/>
      <c r="R34" s="4"/>
      <c r="S34" s="36" t="s">
        <v>351</v>
      </c>
      <c r="T34" s="67" t="s">
        <v>363</v>
      </c>
      <c r="U34" s="37">
        <v>5081827</v>
      </c>
      <c r="V34" s="37">
        <v>3407</v>
      </c>
      <c r="W34" s="128">
        <v>6.7042817474896328E-4</v>
      </c>
      <c r="X34" s="4" t="s">
        <v>250</v>
      </c>
      <c r="Y34" s="36" t="str">
        <f>IFERROR(VLOOKUP(Book1345234[[#This Row],[Severity Ranking: Community Need (% Population)]],#REF!,2,FALSE),"")</f>
        <v/>
      </c>
      <c r="Z34" s="66">
        <v>0</v>
      </c>
      <c r="AA34" s="91">
        <v>0</v>
      </c>
      <c r="AB34" s="4" t="s">
        <v>260</v>
      </c>
      <c r="AC34" s="36" t="str">
        <f>IFERROR(VLOOKUP(Book1345234[[#This Row],[Flood Risk Reduction ]],#REF!,2,FALSE),"")</f>
        <v/>
      </c>
      <c r="AD34" s="66"/>
      <c r="AE34" s="78"/>
      <c r="AF34" s="37"/>
      <c r="AG34" s="128" t="s">
        <v>339</v>
      </c>
      <c r="AH34" s="4"/>
      <c r="AI34" s="36" t="str">
        <f>IFERROR(VLOOKUP(Book1345234[[#This Row],[Flood Damage Reduction]],#REF!,2,FALSE),"")</f>
        <v/>
      </c>
      <c r="AJ34" s="93">
        <v>0</v>
      </c>
      <c r="AK34" s="83">
        <v>0</v>
      </c>
      <c r="AL34" s="37" t="s">
        <v>262</v>
      </c>
      <c r="AM34" s="36" t="str">
        <f>IFERROR(VLOOKUP(Book1345234[[#This Row],[ Reduction in Critical Facilities Flood Risk]],#REF!,2,FALSE),"")</f>
        <v/>
      </c>
      <c r="AN34" s="140" t="s">
        <v>339</v>
      </c>
      <c r="AO34" s="43"/>
      <c r="AP34" s="4"/>
      <c r="AQ34" s="36" t="str">
        <f>IFERROR(VLOOKUP(Book1345234[[#This Row],[Life and Safety Ranking (Injury/Loss of Life)]],#REF!,2,FALSE),"")</f>
        <v/>
      </c>
      <c r="AR34" s="67" t="s">
        <v>255</v>
      </c>
      <c r="AS34" s="43"/>
      <c r="AT34" s="43"/>
      <c r="AU34" s="43"/>
      <c r="AV34" s="4" t="s">
        <v>167</v>
      </c>
      <c r="AW34" s="36" t="str">
        <f>IFERROR(VLOOKUP(Book1345234[[#This Row],[Water Supply Yield Ranking]],#REF!,2,FALSE),"")</f>
        <v/>
      </c>
      <c r="AX34" s="67">
        <v>0.20257330000000001</v>
      </c>
      <c r="AY34" s="37"/>
      <c r="AZ34" s="4" t="s">
        <v>252</v>
      </c>
      <c r="BA34" s="36" t="str">
        <f>IFERROR(VLOOKUP(Book1345234[[#This Row],[Social Vulnerability Ranking]],#REF!,2,FALSE),"")</f>
        <v/>
      </c>
      <c r="BB34" s="67">
        <v>0</v>
      </c>
      <c r="BC34" s="43"/>
      <c r="BD34" s="4" t="s">
        <v>253</v>
      </c>
      <c r="BE34" s="36" t="str">
        <f>IFERROR(VLOOKUP(Book1345234[[#This Row],[Nature-Based Solutions Ranking]],#REF!,2,FALSE),"")</f>
        <v/>
      </c>
      <c r="BF34" s="67" t="s">
        <v>364</v>
      </c>
      <c r="BG34" s="37"/>
      <c r="BH34" s="4" t="s">
        <v>264</v>
      </c>
      <c r="BI34" s="36" t="str">
        <f>IFERROR(VLOOKUP(Book1345234[[#This Row],[Multiple Benefit Ranking]],#REF!,2,FALSE),"")</f>
        <v/>
      </c>
      <c r="BJ34" s="84" t="s">
        <v>340</v>
      </c>
      <c r="BK34" s="43" t="s">
        <v>339</v>
      </c>
      <c r="BL34" s="4" t="s">
        <v>241</v>
      </c>
      <c r="BM34" s="36" t="str">
        <f>IFERROR(VLOOKUP(Book1345234[[#This Row],[Operations and Maintenance Ranking]],#REF!,2,FALSE),"")</f>
        <v/>
      </c>
      <c r="BN34" s="67"/>
      <c r="BO34" s="4" t="s">
        <v>149</v>
      </c>
      <c r="BP34" s="36" t="str">
        <f>IFERROR(VLOOKUP(Book1345234[[#This Row],[Administrative, Regulatory and Other Obstacle Ranking]],#REF!,2,FALSE),"")</f>
        <v/>
      </c>
      <c r="BQ34" s="67"/>
      <c r="BR34" s="4" t="s">
        <v>256</v>
      </c>
      <c r="BS34" s="36" t="str">
        <f>IFERROR(VLOOKUP(Book1345234[[#This Row],[Environmental Benefit Ranking]],#REF!,2,FALSE),"")</f>
        <v/>
      </c>
      <c r="BT34" s="67"/>
      <c r="BU34" s="37" t="s">
        <v>172</v>
      </c>
      <c r="BV34" s="36" t="str">
        <f>IFERROR(VLOOKUP(Book1345234[[#This Row],[Environmental Impact Ranking]],#REF!,2,FALSE),"")</f>
        <v/>
      </c>
      <c r="BW34" s="77"/>
      <c r="BX34" s="83"/>
      <c r="BY34" s="4" t="s">
        <v>161</v>
      </c>
      <c r="BZ34" s="36" t="str">
        <f>IFERROR(VLOOKUP(Book1345234[[#This Row],[Mobility Ranking]],#REF!,2,FALSE),"")</f>
        <v/>
      </c>
      <c r="CA34" s="77"/>
      <c r="CB34" s="4"/>
      <c r="CC34" s="36" t="str">
        <f>IFERROR(VLOOKUP(Book1345234[[#This Row],[Regional Ranking]],#REF!,2,FALSE),"")</f>
        <v/>
      </c>
    </row>
    <row r="35" spans="1:81" ht="195" x14ac:dyDescent="0.25">
      <c r="A35" s="166" t="str">
        <f>[2]FMP_Input!C35</f>
        <v xml:space="preserve">City of Galveston Freeboard Requirement Enforcement </v>
      </c>
      <c r="B35" s="167" t="str">
        <f>[2]FMP_Input!B35</f>
        <v>063000153</v>
      </c>
      <c r="C35" s="33" t="str">
        <f>[2]FMP_Input!D35</f>
        <v xml:space="preserve">Consider adoption and enforcement of freeboard requirement into City's Flood Damage Prevention Ordinance </v>
      </c>
      <c r="D35" s="33" t="str">
        <f>[2]FMP_Input!F35</f>
        <v>San Jacinto</v>
      </c>
      <c r="E35" s="18" t="str">
        <f>[2]FMP_Input!W35</f>
        <v>Preparedness</v>
      </c>
      <c r="F35" s="25">
        <v>1</v>
      </c>
      <c r="G35" s="25"/>
      <c r="H35" s="25" t="s">
        <v>177</v>
      </c>
      <c r="I35" s="135">
        <f>[2]FMP_Input!X35</f>
        <v>100000</v>
      </c>
      <c r="J35" s="25">
        <f>[2]FMP_Input!BJ35</f>
        <v>5</v>
      </c>
      <c r="K35" s="168">
        <f>[2]FMP_Input!BI35</f>
        <v>0</v>
      </c>
      <c r="L35" s="25" t="str">
        <f>[2]FMP_Input!BG35</f>
        <v xml:space="preserve">Unknown </v>
      </c>
      <c r="M35" s="25" t="str">
        <f>[2]FMP_Input!BH35</f>
        <v>Unknown</v>
      </c>
      <c r="N35" s="20">
        <f>[2]FMP_Input!AF35</f>
        <v>21858</v>
      </c>
      <c r="O35" s="151" t="s">
        <v>40</v>
      </c>
      <c r="P35" s="84" t="s">
        <v>339</v>
      </c>
      <c r="Q35" s="37"/>
      <c r="R35" s="4"/>
      <c r="S35" s="36" t="s">
        <v>351</v>
      </c>
      <c r="T35" s="67" t="s">
        <v>363</v>
      </c>
      <c r="U35" s="37">
        <v>5081827</v>
      </c>
      <c r="V35" s="37">
        <v>3407</v>
      </c>
      <c r="W35" s="128">
        <v>6.7042817474896328E-4</v>
      </c>
      <c r="X35" s="4" t="s">
        <v>250</v>
      </c>
      <c r="Y35" s="36" t="str">
        <f>IFERROR(VLOOKUP(Book1345234[[#This Row],[Severity Ranking: Community Need (% Population)]],#REF!,2,FALSE),"")</f>
        <v/>
      </c>
      <c r="Z35" s="66">
        <v>0</v>
      </c>
      <c r="AA35" s="91">
        <v>0</v>
      </c>
      <c r="AB35" s="4" t="s">
        <v>260</v>
      </c>
      <c r="AC35" s="36" t="str">
        <f>IFERROR(VLOOKUP(Book1345234[[#This Row],[Flood Risk Reduction ]],#REF!,2,FALSE),"")</f>
        <v/>
      </c>
      <c r="AD35" s="66"/>
      <c r="AE35" s="78"/>
      <c r="AF35" s="37"/>
      <c r="AG35" s="128" t="s">
        <v>339</v>
      </c>
      <c r="AH35" s="4"/>
      <c r="AI35" s="36" t="str">
        <f>IFERROR(VLOOKUP(Book1345234[[#This Row],[Flood Damage Reduction]],#REF!,2,FALSE),"")</f>
        <v/>
      </c>
      <c r="AJ35" s="93">
        <v>0</v>
      </c>
      <c r="AK35" s="83">
        <v>0</v>
      </c>
      <c r="AL35" s="37" t="s">
        <v>262</v>
      </c>
      <c r="AM35" s="36" t="str">
        <f>IFERROR(VLOOKUP(Book1345234[[#This Row],[ Reduction in Critical Facilities Flood Risk]],#REF!,2,FALSE),"")</f>
        <v/>
      </c>
      <c r="AN35" s="140" t="s">
        <v>339</v>
      </c>
      <c r="AO35" s="43"/>
      <c r="AP35" s="4"/>
      <c r="AQ35" s="36" t="str">
        <f>IFERROR(VLOOKUP(Book1345234[[#This Row],[Life and Safety Ranking (Injury/Loss of Life)]],#REF!,2,FALSE),"")</f>
        <v/>
      </c>
      <c r="AR35" s="67" t="s">
        <v>255</v>
      </c>
      <c r="AS35" s="43"/>
      <c r="AT35" s="43"/>
      <c r="AU35" s="43"/>
      <c r="AV35" s="4" t="s">
        <v>167</v>
      </c>
      <c r="AW35" s="36" t="str">
        <f>IFERROR(VLOOKUP(Book1345234[[#This Row],[Water Supply Yield Ranking]],#REF!,2,FALSE),"")</f>
        <v/>
      </c>
      <c r="AX35" s="67">
        <v>0.20257330000000001</v>
      </c>
      <c r="AY35" s="37"/>
      <c r="AZ35" s="4" t="s">
        <v>252</v>
      </c>
      <c r="BA35" s="36" t="str">
        <f>IFERROR(VLOOKUP(Book1345234[[#This Row],[Social Vulnerability Ranking]],#REF!,2,FALSE),"")</f>
        <v/>
      </c>
      <c r="BB35" s="67">
        <v>0</v>
      </c>
      <c r="BC35" s="43"/>
      <c r="BD35" s="4" t="s">
        <v>253</v>
      </c>
      <c r="BE35" s="36" t="str">
        <f>IFERROR(VLOOKUP(Book1345234[[#This Row],[Nature-Based Solutions Ranking]],#REF!,2,FALSE),"")</f>
        <v/>
      </c>
      <c r="BF35" s="67" t="s">
        <v>342</v>
      </c>
      <c r="BG35" s="37"/>
      <c r="BH35" s="4" t="s">
        <v>264</v>
      </c>
      <c r="BI35" s="36" t="str">
        <f>IFERROR(VLOOKUP(Book1345234[[#This Row],[Multiple Benefit Ranking]],#REF!,2,FALSE),"")</f>
        <v/>
      </c>
      <c r="BJ35" s="84" t="s">
        <v>340</v>
      </c>
      <c r="BK35" s="43" t="s">
        <v>339</v>
      </c>
      <c r="BL35" s="4" t="s">
        <v>241</v>
      </c>
      <c r="BM35" s="36" t="str">
        <f>IFERROR(VLOOKUP(Book1345234[[#This Row],[Operations and Maintenance Ranking]],#REF!,2,FALSE),"")</f>
        <v/>
      </c>
      <c r="BN35" s="67"/>
      <c r="BO35" s="4" t="s">
        <v>149</v>
      </c>
      <c r="BP35" s="36" t="str">
        <f>IFERROR(VLOOKUP(Book1345234[[#This Row],[Administrative, Regulatory and Other Obstacle Ranking]],#REF!,2,FALSE),"")</f>
        <v/>
      </c>
      <c r="BQ35" s="67"/>
      <c r="BR35" s="4" t="s">
        <v>256</v>
      </c>
      <c r="BS35" s="36" t="str">
        <f>IFERROR(VLOOKUP(Book1345234[[#This Row],[Environmental Benefit Ranking]],#REF!,2,FALSE),"")</f>
        <v/>
      </c>
      <c r="BT35" s="67"/>
      <c r="BU35" s="37" t="s">
        <v>172</v>
      </c>
      <c r="BV35" s="36" t="str">
        <f>IFERROR(VLOOKUP(Book1345234[[#This Row],[Environmental Impact Ranking]],#REF!,2,FALSE),"")</f>
        <v/>
      </c>
      <c r="BW35" s="77"/>
      <c r="BX35" s="83"/>
      <c r="BY35" s="4" t="s">
        <v>161</v>
      </c>
      <c r="BZ35" s="36" t="str">
        <f>IFERROR(VLOOKUP(Book1345234[[#This Row],[Mobility Ranking]],#REF!,2,FALSE),"")</f>
        <v/>
      </c>
      <c r="CA35" s="77"/>
      <c r="CB35" s="4"/>
      <c r="CC35" s="36" t="str">
        <f>IFERROR(VLOOKUP(Book1345234[[#This Row],[Regional Ranking]],#REF!,2,FALSE),"")</f>
        <v/>
      </c>
    </row>
    <row r="36" spans="1:81" ht="225" x14ac:dyDescent="0.25">
      <c r="A36" s="166" t="str">
        <f>[2]FMP_Input!C36</f>
        <v>Greens CDBG MIT Applicatoin Projects, including the following local drainage improvements: Castlewood, Fountainview, Humble Rd Place, North Forest, and the larger channelization and detention along Greens Bayou known as the Mid-Reach project.</v>
      </c>
      <c r="B36" s="167" t="str">
        <f>[2]FMP_Input!B36</f>
        <v>063000167</v>
      </c>
      <c r="C36" s="33" t="str">
        <f>[2]FMP_Input!D36</f>
        <v>Projects submited as part of the CDBG MIT grant in Greens Bayou including Projects: Fountainview Sec 1&amp;2, Castlewood Sec 3&amp;4, North Forest, Mid-Reach Greens, Parkland Estates, and Humble Road Place.</v>
      </c>
      <c r="D36" s="33" t="str">
        <f>[2]FMP_Input!F36</f>
        <v>San Jacinto</v>
      </c>
      <c r="E36" s="18" t="str">
        <f>[2]FMP_Input!W36</f>
        <v>Comprehensive</v>
      </c>
      <c r="F36" s="25">
        <v>1</v>
      </c>
      <c r="G36" s="25"/>
      <c r="H36" s="25" t="s">
        <v>177</v>
      </c>
      <c r="I36" s="135">
        <f>[2]FMP_Input!X36</f>
        <v>120284000</v>
      </c>
      <c r="J36" s="25">
        <f>[2]FMP_Input!BJ36</f>
        <v>2.13</v>
      </c>
      <c r="K36" s="168">
        <f>[2]FMP_Input!BI36</f>
        <v>0</v>
      </c>
      <c r="L36" s="25" t="str">
        <f>[2]FMP_Input!BG36</f>
        <v xml:space="preserve">Unknown </v>
      </c>
      <c r="M36" s="25" t="str">
        <f>[2]FMP_Input!BH36</f>
        <v>Unknown</v>
      </c>
      <c r="N36" s="20">
        <f>[2]FMP_Input!AF36</f>
        <v>6644</v>
      </c>
      <c r="O36" s="151" t="s">
        <v>40</v>
      </c>
      <c r="P36" s="84" t="s">
        <v>339</v>
      </c>
      <c r="Q36" s="37"/>
      <c r="R36" s="4"/>
      <c r="S36" s="36" t="s">
        <v>351</v>
      </c>
      <c r="T36" s="67" t="s">
        <v>365</v>
      </c>
      <c r="U36" s="37">
        <v>722713</v>
      </c>
      <c r="V36" s="37">
        <v>6415</v>
      </c>
      <c r="W36" s="128">
        <v>8.8762759214238568E-3</v>
      </c>
      <c r="X36" s="4" t="s">
        <v>250</v>
      </c>
      <c r="Y36" s="36" t="str">
        <f>IFERROR(VLOOKUP(Book1345234[[#This Row],[Severity Ranking: Community Need (% Population)]],#REF!,2,FALSE),"")</f>
        <v/>
      </c>
      <c r="Z36" s="66">
        <v>0</v>
      </c>
      <c r="AA36" s="91">
        <v>0</v>
      </c>
      <c r="AB36" s="4" t="s">
        <v>260</v>
      </c>
      <c r="AC36" s="36" t="str">
        <f>IFERROR(VLOOKUP(Book1345234[[#This Row],[Flood Risk Reduction ]],#REF!,2,FALSE),"")</f>
        <v/>
      </c>
      <c r="AD36" s="66"/>
      <c r="AE36" s="78"/>
      <c r="AF36" s="37"/>
      <c r="AG36" s="128" t="s">
        <v>339</v>
      </c>
      <c r="AH36" s="4"/>
      <c r="AI36" s="36" t="str">
        <f>IFERROR(VLOOKUP(Book1345234[[#This Row],[Flood Damage Reduction]],#REF!,2,FALSE),"")</f>
        <v/>
      </c>
      <c r="AJ36" s="93">
        <v>0</v>
      </c>
      <c r="AK36" s="83">
        <v>0</v>
      </c>
      <c r="AL36" s="37" t="s">
        <v>262</v>
      </c>
      <c r="AM36" s="36" t="str">
        <f>IFERROR(VLOOKUP(Book1345234[[#This Row],[ Reduction in Critical Facilities Flood Risk]],#REF!,2,FALSE),"")</f>
        <v/>
      </c>
      <c r="AN36" s="140" t="s">
        <v>339</v>
      </c>
      <c r="AO36" s="43"/>
      <c r="AP36" s="4"/>
      <c r="AQ36" s="36" t="str">
        <f>IFERROR(VLOOKUP(Book1345234[[#This Row],[Life and Safety Ranking (Injury/Loss of Life)]],#REF!,2,FALSE),"")</f>
        <v/>
      </c>
      <c r="AR36" s="67" t="s">
        <v>255</v>
      </c>
      <c r="AS36" s="43"/>
      <c r="AT36" s="43"/>
      <c r="AU36" s="43"/>
      <c r="AV36" s="4" t="s">
        <v>167</v>
      </c>
      <c r="AW36" s="36" t="str">
        <f>IFERROR(VLOOKUP(Book1345234[[#This Row],[Water Supply Yield Ranking]],#REF!,2,FALSE),"")</f>
        <v/>
      </c>
      <c r="AX36" s="67">
        <v>0.54637800000000003</v>
      </c>
      <c r="AY36" s="37"/>
      <c r="AZ36" s="4" t="s">
        <v>168</v>
      </c>
      <c r="BA36" s="36" t="str">
        <f>IFERROR(VLOOKUP(Book1345234[[#This Row],[Social Vulnerability Ranking]],#REF!,2,FALSE),"")</f>
        <v/>
      </c>
      <c r="BB36" s="67">
        <v>0</v>
      </c>
      <c r="BC36" s="43"/>
      <c r="BD36" s="4" t="s">
        <v>253</v>
      </c>
      <c r="BE36" s="36" t="str">
        <f>IFERROR(VLOOKUP(Book1345234[[#This Row],[Nature-Based Solutions Ranking]],#REF!,2,FALSE),"")</f>
        <v/>
      </c>
      <c r="BF36" s="67" t="s">
        <v>342</v>
      </c>
      <c r="BG36" s="37"/>
      <c r="BH36" s="4" t="s">
        <v>264</v>
      </c>
      <c r="BI36" s="36" t="str">
        <f>IFERROR(VLOOKUP(Book1345234[[#This Row],[Multiple Benefit Ranking]],#REF!,2,FALSE),"")</f>
        <v/>
      </c>
      <c r="BJ36" s="84" t="s">
        <v>340</v>
      </c>
      <c r="BK36" s="43" t="s">
        <v>339</v>
      </c>
      <c r="BL36" s="4" t="s">
        <v>241</v>
      </c>
      <c r="BM36" s="36" t="str">
        <f>IFERROR(VLOOKUP(Book1345234[[#This Row],[Operations and Maintenance Ranking]],#REF!,2,FALSE),"")</f>
        <v/>
      </c>
      <c r="BN36" s="67"/>
      <c r="BO36" s="4" t="s">
        <v>149</v>
      </c>
      <c r="BP36" s="36" t="str">
        <f>IFERROR(VLOOKUP(Book1345234[[#This Row],[Administrative, Regulatory and Other Obstacle Ranking]],#REF!,2,FALSE),"")</f>
        <v/>
      </c>
      <c r="BQ36" s="67"/>
      <c r="BR36" s="4" t="s">
        <v>256</v>
      </c>
      <c r="BS36" s="36" t="str">
        <f>IFERROR(VLOOKUP(Book1345234[[#This Row],[Environmental Benefit Ranking]],#REF!,2,FALSE),"")</f>
        <v/>
      </c>
      <c r="BT36" s="67"/>
      <c r="BU36" s="37" t="s">
        <v>172</v>
      </c>
      <c r="BV36" s="36" t="str">
        <f>IFERROR(VLOOKUP(Book1345234[[#This Row],[Environmental Impact Ranking]],#REF!,2,FALSE),"")</f>
        <v/>
      </c>
      <c r="BW36" s="77"/>
      <c r="BX36" s="83"/>
      <c r="BY36" s="4" t="s">
        <v>161</v>
      </c>
      <c r="BZ36" s="36" t="str">
        <f>IFERROR(VLOOKUP(Book1345234[[#This Row],[Mobility Ranking]],#REF!,2,FALSE),"")</f>
        <v/>
      </c>
      <c r="CA36" s="77"/>
      <c r="CB36" s="4"/>
      <c r="CC36" s="36" t="str">
        <f>IFERROR(VLOOKUP(Book1345234[[#This Row],[Regional Ranking]],#REF!,2,FALSE),"")</f>
        <v/>
      </c>
    </row>
    <row r="37" spans="1:81" ht="195" x14ac:dyDescent="0.25">
      <c r="A37" s="166" t="str">
        <f>[2]FMP_Input!C37</f>
        <v xml:space="preserve">City of Alvin Unified Development Ordinance </v>
      </c>
      <c r="B37" s="167" t="str">
        <f>[2]FMP_Input!B37</f>
        <v>063000201</v>
      </c>
      <c r="C37" s="33" t="str">
        <f>[2]FMP_Input!D37</f>
        <v xml:space="preserve">A unified land development code combines all land use controls into a single document with a logical structure that is user friendly. Cost is time, data and preparation of a unified land development code. </v>
      </c>
      <c r="D37" s="33" t="str">
        <f>[2]FMP_Input!F37</f>
        <v>San Jacinto</v>
      </c>
      <c r="E37" s="18" t="str">
        <f>[2]FMP_Input!W37</f>
        <v>Preparedness</v>
      </c>
      <c r="F37" s="25">
        <v>1</v>
      </c>
      <c r="G37" s="25"/>
      <c r="H37" s="25" t="s">
        <v>177</v>
      </c>
      <c r="I37" s="135">
        <f>[2]FMP_Input!X37</f>
        <v>100000</v>
      </c>
      <c r="J37" s="25">
        <f>[2]FMP_Input!BJ37</f>
        <v>5</v>
      </c>
      <c r="K37" s="168">
        <f>[2]FMP_Input!BI37</f>
        <v>0</v>
      </c>
      <c r="L37" s="25" t="str">
        <f>[2]FMP_Input!BG37</f>
        <v xml:space="preserve">Unknown </v>
      </c>
      <c r="M37" s="25" t="str">
        <f>[2]FMP_Input!BH37</f>
        <v>Unknown</v>
      </c>
      <c r="N37" s="20">
        <f>[2]FMP_Input!AF37</f>
        <v>3445</v>
      </c>
      <c r="O37" s="151" t="s">
        <v>40</v>
      </c>
      <c r="P37" s="84" t="s">
        <v>339</v>
      </c>
      <c r="Q37" s="37"/>
      <c r="R37" s="4"/>
      <c r="S37" s="36" t="s">
        <v>351</v>
      </c>
      <c r="T37" s="67" t="s">
        <v>366</v>
      </c>
      <c r="U37" s="37">
        <v>350682</v>
      </c>
      <c r="V37" s="37">
        <v>395</v>
      </c>
      <c r="W37" s="128">
        <v>1.1263766033044183E-3</v>
      </c>
      <c r="X37" s="4" t="s">
        <v>250</v>
      </c>
      <c r="Y37" s="36" t="str">
        <f>IFERROR(VLOOKUP(Book1345234[[#This Row],[Severity Ranking: Community Need (% Population)]],#REF!,2,FALSE),"")</f>
        <v/>
      </c>
      <c r="Z37" s="66">
        <v>0</v>
      </c>
      <c r="AA37" s="91">
        <v>0</v>
      </c>
      <c r="AB37" s="4" t="s">
        <v>260</v>
      </c>
      <c r="AC37" s="36" t="str">
        <f>IFERROR(VLOOKUP(Book1345234[[#This Row],[Flood Risk Reduction ]],#REF!,2,FALSE),"")</f>
        <v/>
      </c>
      <c r="AD37" s="66"/>
      <c r="AE37" s="78"/>
      <c r="AF37" s="37"/>
      <c r="AG37" s="128" t="s">
        <v>339</v>
      </c>
      <c r="AH37" s="4"/>
      <c r="AI37" s="36" t="str">
        <f>IFERROR(VLOOKUP(Book1345234[[#This Row],[Flood Damage Reduction]],#REF!,2,FALSE),"")</f>
        <v/>
      </c>
      <c r="AJ37" s="93">
        <v>0</v>
      </c>
      <c r="AK37" s="83">
        <v>0</v>
      </c>
      <c r="AL37" s="37" t="s">
        <v>262</v>
      </c>
      <c r="AM37" s="36" t="str">
        <f>IFERROR(VLOOKUP(Book1345234[[#This Row],[ Reduction in Critical Facilities Flood Risk]],#REF!,2,FALSE),"")</f>
        <v/>
      </c>
      <c r="AN37" s="140" t="s">
        <v>339</v>
      </c>
      <c r="AO37" s="43"/>
      <c r="AP37" s="4"/>
      <c r="AQ37" s="36" t="str">
        <f>IFERROR(VLOOKUP(Book1345234[[#This Row],[Life and Safety Ranking (Injury/Loss of Life)]],#REF!,2,FALSE),"")</f>
        <v/>
      </c>
      <c r="AR37" s="67" t="s">
        <v>255</v>
      </c>
      <c r="AS37" s="43"/>
      <c r="AT37" s="43"/>
      <c r="AU37" s="43"/>
      <c r="AV37" s="4" t="s">
        <v>167</v>
      </c>
      <c r="AW37" s="36" t="str">
        <f>IFERROR(VLOOKUP(Book1345234[[#This Row],[Water Supply Yield Ranking]],#REF!,2,FALSE),"")</f>
        <v/>
      </c>
      <c r="AX37" s="67">
        <v>3.0700000000000002E-2</v>
      </c>
      <c r="AY37" s="37"/>
      <c r="AZ37" s="4" t="s">
        <v>252</v>
      </c>
      <c r="BA37" s="36" t="str">
        <f>IFERROR(VLOOKUP(Book1345234[[#This Row],[Social Vulnerability Ranking]],#REF!,2,FALSE),"")</f>
        <v/>
      </c>
      <c r="BB37" s="67">
        <v>0</v>
      </c>
      <c r="BC37" s="43"/>
      <c r="BD37" s="4" t="s">
        <v>253</v>
      </c>
      <c r="BE37" s="36" t="str">
        <f>IFERROR(VLOOKUP(Book1345234[[#This Row],[Nature-Based Solutions Ranking]],#REF!,2,FALSE),"")</f>
        <v/>
      </c>
      <c r="BF37" s="67" t="s">
        <v>342</v>
      </c>
      <c r="BG37" s="37"/>
      <c r="BH37" s="4" t="s">
        <v>264</v>
      </c>
      <c r="BI37" s="36" t="str">
        <f>IFERROR(VLOOKUP(Book1345234[[#This Row],[Multiple Benefit Ranking]],#REF!,2,FALSE),"")</f>
        <v/>
      </c>
      <c r="BJ37" s="84" t="s">
        <v>340</v>
      </c>
      <c r="BK37" s="43" t="s">
        <v>339</v>
      </c>
      <c r="BL37" s="4" t="s">
        <v>241</v>
      </c>
      <c r="BM37" s="36" t="str">
        <f>IFERROR(VLOOKUP(Book1345234[[#This Row],[Operations and Maintenance Ranking]],#REF!,2,FALSE),"")</f>
        <v/>
      </c>
      <c r="BN37" s="67"/>
      <c r="BO37" s="4" t="s">
        <v>149</v>
      </c>
      <c r="BP37" s="36" t="str">
        <f>IFERROR(VLOOKUP(Book1345234[[#This Row],[Administrative, Regulatory and Other Obstacle Ranking]],#REF!,2,FALSE),"")</f>
        <v/>
      </c>
      <c r="BQ37" s="67"/>
      <c r="BR37" s="4" t="s">
        <v>256</v>
      </c>
      <c r="BS37" s="36" t="str">
        <f>IFERROR(VLOOKUP(Book1345234[[#This Row],[Environmental Benefit Ranking]],#REF!,2,FALSE),"")</f>
        <v/>
      </c>
      <c r="BT37" s="67"/>
      <c r="BU37" s="37" t="s">
        <v>172</v>
      </c>
      <c r="BV37" s="36" t="str">
        <f>IFERROR(VLOOKUP(Book1345234[[#This Row],[Environmental Impact Ranking]],#REF!,2,FALSE),"")</f>
        <v/>
      </c>
      <c r="BW37" s="77"/>
      <c r="BX37" s="83"/>
      <c r="BY37" s="4" t="s">
        <v>161</v>
      </c>
      <c r="BZ37" s="36" t="str">
        <f>IFERROR(VLOOKUP(Book1345234[[#This Row],[Mobility Ranking]],#REF!,2,FALSE),"")</f>
        <v/>
      </c>
      <c r="CA37" s="77"/>
      <c r="CB37" s="4"/>
      <c r="CC37" s="36" t="str">
        <f>IFERROR(VLOOKUP(Book1345234[[#This Row],[Regional Ranking]],#REF!,2,FALSE),"")</f>
        <v/>
      </c>
    </row>
    <row r="38" spans="1:81" ht="195" x14ac:dyDescent="0.25">
      <c r="A38" s="166">
        <f>[2]FMP_Input!C38</f>
        <v>0</v>
      </c>
      <c r="B38" s="167">
        <f>[2]FMP_Input!B38</f>
        <v>0</v>
      </c>
      <c r="C38" s="33">
        <f>[2]FMP_Input!D38</f>
        <v>0</v>
      </c>
      <c r="D38" s="33">
        <f>[2]FMP_Input!F38</f>
        <v>0</v>
      </c>
      <c r="E38" s="18">
        <f>[2]FMP_Input!W38</f>
        <v>0</v>
      </c>
      <c r="F38" s="25">
        <v>1</v>
      </c>
      <c r="G38" s="25"/>
      <c r="H38" s="25" t="s">
        <v>177</v>
      </c>
      <c r="I38" s="135">
        <f>[2]FMP_Input!X38</f>
        <v>0</v>
      </c>
      <c r="J38" s="25">
        <f>[2]FMP_Input!BJ38</f>
        <v>0</v>
      </c>
      <c r="K38" s="168">
        <f>[2]FMP_Input!BI38</f>
        <v>0</v>
      </c>
      <c r="L38" s="25">
        <f>[2]FMP_Input!BG38</f>
        <v>0</v>
      </c>
      <c r="M38" s="25">
        <f>[2]FMP_Input!BH38</f>
        <v>0</v>
      </c>
      <c r="N38" s="20">
        <f>[2]FMP_Input!AF38</f>
        <v>0</v>
      </c>
      <c r="O38" s="151" t="s">
        <v>40</v>
      </c>
      <c r="P38" s="84" t="s">
        <v>339</v>
      </c>
      <c r="Q38" s="37"/>
      <c r="R38" s="4"/>
      <c r="S38" s="36" t="s">
        <v>351</v>
      </c>
      <c r="T38" s="67" t="s">
        <v>367</v>
      </c>
      <c r="U38" s="37">
        <v>5081827</v>
      </c>
      <c r="V38" s="37">
        <v>3492</v>
      </c>
      <c r="W38" s="128">
        <v>6.8715444268370408E-4</v>
      </c>
      <c r="X38" s="4" t="s">
        <v>250</v>
      </c>
      <c r="Y38" s="36" t="str">
        <f>IFERROR(VLOOKUP(Book1345234[[#This Row],[Severity Ranking: Community Need (% Population)]],#REF!,2,FALSE),"")</f>
        <v/>
      </c>
      <c r="Z38" s="66">
        <v>0</v>
      </c>
      <c r="AA38" s="91">
        <v>0</v>
      </c>
      <c r="AB38" s="4" t="s">
        <v>260</v>
      </c>
      <c r="AC38" s="36" t="str">
        <f>IFERROR(VLOOKUP(Book1345234[[#This Row],[Flood Risk Reduction ]],#REF!,2,FALSE),"")</f>
        <v/>
      </c>
      <c r="AD38" s="66"/>
      <c r="AE38" s="78"/>
      <c r="AF38" s="37"/>
      <c r="AG38" s="128" t="s">
        <v>339</v>
      </c>
      <c r="AH38" s="4"/>
      <c r="AI38" s="36" t="str">
        <f>IFERROR(VLOOKUP(Book1345234[[#This Row],[Flood Damage Reduction]],#REF!,2,FALSE),"")</f>
        <v/>
      </c>
      <c r="AJ38" s="93">
        <v>0</v>
      </c>
      <c r="AK38" s="83">
        <v>0</v>
      </c>
      <c r="AL38" s="37" t="s">
        <v>262</v>
      </c>
      <c r="AM38" s="36" t="str">
        <f>IFERROR(VLOOKUP(Book1345234[[#This Row],[ Reduction in Critical Facilities Flood Risk]],#REF!,2,FALSE),"")</f>
        <v/>
      </c>
      <c r="AN38" s="140" t="s">
        <v>339</v>
      </c>
      <c r="AO38" s="43"/>
      <c r="AP38" s="4" t="s">
        <v>249</v>
      </c>
      <c r="AQ38" s="36" t="str">
        <f>IFERROR(VLOOKUP(Book1345234[[#This Row],[Life and Safety Ranking (Injury/Loss of Life)]],#REF!,2,FALSE),"")</f>
        <v/>
      </c>
      <c r="AR38" s="67" t="s">
        <v>255</v>
      </c>
      <c r="AS38" s="43"/>
      <c r="AT38" s="43"/>
      <c r="AU38" s="43"/>
      <c r="AV38" s="4" t="s">
        <v>167</v>
      </c>
      <c r="AW38" s="36" t="str">
        <f>IFERROR(VLOOKUP(Book1345234[[#This Row],[Water Supply Yield Ranking]],#REF!,2,FALSE),"")</f>
        <v/>
      </c>
      <c r="AX38" s="67">
        <v>0.42148400000000003</v>
      </c>
      <c r="AY38" s="37"/>
      <c r="AZ38" s="4" t="s">
        <v>146</v>
      </c>
      <c r="BA38" s="36" t="str">
        <f>IFERROR(VLOOKUP(Book1345234[[#This Row],[Social Vulnerability Ranking]],#REF!,2,FALSE),"")</f>
        <v/>
      </c>
      <c r="BB38" s="67">
        <v>0</v>
      </c>
      <c r="BC38" s="43"/>
      <c r="BD38" s="4" t="s">
        <v>253</v>
      </c>
      <c r="BE38" s="36" t="str">
        <f>IFERROR(VLOOKUP(Book1345234[[#This Row],[Nature-Based Solutions Ranking]],#REF!,2,FALSE),"")</f>
        <v/>
      </c>
      <c r="BF38" s="67" t="s">
        <v>342</v>
      </c>
      <c r="BG38" s="37"/>
      <c r="BH38" s="4" t="s">
        <v>264</v>
      </c>
      <c r="BI38" s="36" t="str">
        <f>IFERROR(VLOOKUP(Book1345234[[#This Row],[Multiple Benefit Ranking]],#REF!,2,FALSE),"")</f>
        <v/>
      </c>
      <c r="BJ38" s="84" t="s">
        <v>340</v>
      </c>
      <c r="BK38" s="43" t="s">
        <v>339</v>
      </c>
      <c r="BL38" s="4" t="s">
        <v>241</v>
      </c>
      <c r="BM38" s="36" t="str">
        <f>IFERROR(VLOOKUP(Book1345234[[#This Row],[Operations and Maintenance Ranking]],#REF!,2,FALSE),"")</f>
        <v/>
      </c>
      <c r="BN38" s="67"/>
      <c r="BO38" s="4" t="s">
        <v>149</v>
      </c>
      <c r="BP38" s="36" t="str">
        <f>IFERROR(VLOOKUP(Book1345234[[#This Row],[Administrative, Regulatory and Other Obstacle Ranking]],#REF!,2,FALSE),"")</f>
        <v/>
      </c>
      <c r="BQ38" s="67"/>
      <c r="BR38" s="4" t="s">
        <v>256</v>
      </c>
      <c r="BS38" s="36" t="str">
        <f>IFERROR(VLOOKUP(Book1345234[[#This Row],[Environmental Benefit Ranking]],#REF!,2,FALSE),"")</f>
        <v/>
      </c>
      <c r="BT38" s="67"/>
      <c r="BU38" s="37" t="s">
        <v>172</v>
      </c>
      <c r="BV38" s="36" t="str">
        <f>IFERROR(VLOOKUP(Book1345234[[#This Row],[Environmental Impact Ranking]],#REF!,2,FALSE),"")</f>
        <v/>
      </c>
      <c r="BW38" s="77"/>
      <c r="BX38" s="83"/>
      <c r="BY38" s="4" t="s">
        <v>161</v>
      </c>
      <c r="BZ38" s="36" t="str">
        <f>IFERROR(VLOOKUP(Book1345234[[#This Row],[Mobility Ranking]],#REF!,2,FALSE),"")</f>
        <v/>
      </c>
      <c r="CA38" s="77"/>
      <c r="CB38" s="4"/>
      <c r="CC38" s="36" t="str">
        <f>IFERROR(VLOOKUP(Book1345234[[#This Row],[Regional Ranking]],#REF!,2,FALSE),"")</f>
        <v/>
      </c>
    </row>
    <row r="39" spans="1:81" ht="195" x14ac:dyDescent="0.25">
      <c r="A39" s="166">
        <f>[2]FMP_Input!C39</f>
        <v>0</v>
      </c>
      <c r="B39" s="167">
        <f>[2]FMP_Input!B39</f>
        <v>0</v>
      </c>
      <c r="C39" s="33">
        <f>[2]FMP_Input!D39</f>
        <v>0</v>
      </c>
      <c r="D39" s="33">
        <f>[2]FMP_Input!F39</f>
        <v>0</v>
      </c>
      <c r="E39" s="18">
        <f>[2]FMP_Input!W39</f>
        <v>0</v>
      </c>
      <c r="F39" s="25">
        <v>1</v>
      </c>
      <c r="G39" s="25"/>
      <c r="H39" s="25" t="s">
        <v>177</v>
      </c>
      <c r="I39" s="135">
        <f>[2]FMP_Input!X39</f>
        <v>0</v>
      </c>
      <c r="J39" s="25">
        <f>[2]FMP_Input!BJ39</f>
        <v>0</v>
      </c>
      <c r="K39" s="168">
        <f>[2]FMP_Input!BI39</f>
        <v>0</v>
      </c>
      <c r="L39" s="25">
        <f>[2]FMP_Input!BG39</f>
        <v>0</v>
      </c>
      <c r="M39" s="25">
        <f>[2]FMP_Input!BH39</f>
        <v>0</v>
      </c>
      <c r="N39" s="20">
        <f>[2]FMP_Input!AF39</f>
        <v>0</v>
      </c>
      <c r="O39" s="151" t="s">
        <v>40</v>
      </c>
      <c r="P39" s="84" t="s">
        <v>339</v>
      </c>
      <c r="Q39" s="37"/>
      <c r="R39" s="4"/>
      <c r="S39" s="36" t="s">
        <v>351</v>
      </c>
      <c r="T39" s="67" t="s">
        <v>367</v>
      </c>
      <c r="U39" s="37">
        <v>5081827</v>
      </c>
      <c r="V39" s="37">
        <v>3492</v>
      </c>
      <c r="W39" s="128">
        <v>6.8715444268370408E-4</v>
      </c>
      <c r="X39" s="4" t="s">
        <v>250</v>
      </c>
      <c r="Y39" s="36" t="str">
        <f>IFERROR(VLOOKUP(Book1345234[[#This Row],[Severity Ranking: Community Need (% Population)]],#REF!,2,FALSE),"")</f>
        <v/>
      </c>
      <c r="Z39" s="66">
        <v>0</v>
      </c>
      <c r="AA39" s="91">
        <v>0</v>
      </c>
      <c r="AB39" s="4" t="s">
        <v>260</v>
      </c>
      <c r="AC39" s="36" t="str">
        <f>IFERROR(VLOOKUP(Book1345234[[#This Row],[Flood Risk Reduction ]],#REF!,2,FALSE),"")</f>
        <v/>
      </c>
      <c r="AD39" s="66"/>
      <c r="AE39" s="78"/>
      <c r="AF39" s="37"/>
      <c r="AG39" s="128" t="s">
        <v>339</v>
      </c>
      <c r="AH39" s="4"/>
      <c r="AI39" s="36" t="str">
        <f>IFERROR(VLOOKUP(Book1345234[[#This Row],[Flood Damage Reduction]],#REF!,2,FALSE),"")</f>
        <v/>
      </c>
      <c r="AJ39" s="93">
        <v>0</v>
      </c>
      <c r="AK39" s="83">
        <v>0</v>
      </c>
      <c r="AL39" s="37" t="s">
        <v>262</v>
      </c>
      <c r="AM39" s="36" t="str">
        <f>IFERROR(VLOOKUP(Book1345234[[#This Row],[ Reduction in Critical Facilities Flood Risk]],#REF!,2,FALSE),"")</f>
        <v/>
      </c>
      <c r="AN39" s="140" t="s">
        <v>339</v>
      </c>
      <c r="AO39" s="43"/>
      <c r="AP39" s="4"/>
      <c r="AQ39" s="36" t="str">
        <f>IFERROR(VLOOKUP(Book1345234[[#This Row],[Life and Safety Ranking (Injury/Loss of Life)]],#REF!,2,FALSE),"")</f>
        <v/>
      </c>
      <c r="AR39" s="67" t="s">
        <v>255</v>
      </c>
      <c r="AS39" s="43"/>
      <c r="AT39" s="43"/>
      <c r="AU39" s="43"/>
      <c r="AV39" s="4" t="s">
        <v>167</v>
      </c>
      <c r="AW39" s="36" t="str">
        <f>IFERROR(VLOOKUP(Book1345234[[#This Row],[Water Supply Yield Ranking]],#REF!,2,FALSE),"")</f>
        <v/>
      </c>
      <c r="AX39" s="67">
        <v>0.42148400000000003</v>
      </c>
      <c r="AY39" s="37"/>
      <c r="AZ39" s="4" t="s">
        <v>146</v>
      </c>
      <c r="BA39" s="36" t="str">
        <f>IFERROR(VLOOKUP(Book1345234[[#This Row],[Social Vulnerability Ranking]],#REF!,2,FALSE),"")</f>
        <v/>
      </c>
      <c r="BB39" s="67">
        <v>0</v>
      </c>
      <c r="BC39" s="43"/>
      <c r="BD39" s="4" t="s">
        <v>253</v>
      </c>
      <c r="BE39" s="36" t="str">
        <f>IFERROR(VLOOKUP(Book1345234[[#This Row],[Nature-Based Solutions Ranking]],#REF!,2,FALSE),"")</f>
        <v/>
      </c>
      <c r="BF39" s="67" t="s">
        <v>342</v>
      </c>
      <c r="BG39" s="37"/>
      <c r="BH39" s="4" t="s">
        <v>264</v>
      </c>
      <c r="BI39" s="36" t="str">
        <f>IFERROR(VLOOKUP(Book1345234[[#This Row],[Multiple Benefit Ranking]],#REF!,2,FALSE),"")</f>
        <v/>
      </c>
      <c r="BJ39" s="84" t="s">
        <v>340</v>
      </c>
      <c r="BK39" s="43" t="s">
        <v>339</v>
      </c>
      <c r="BL39" s="4" t="s">
        <v>241</v>
      </c>
      <c r="BM39" s="36" t="str">
        <f>IFERROR(VLOOKUP(Book1345234[[#This Row],[Operations and Maintenance Ranking]],#REF!,2,FALSE),"")</f>
        <v/>
      </c>
      <c r="BN39" s="67"/>
      <c r="BO39" s="4" t="s">
        <v>149</v>
      </c>
      <c r="BP39" s="36" t="str">
        <f>IFERROR(VLOOKUP(Book1345234[[#This Row],[Administrative, Regulatory and Other Obstacle Ranking]],#REF!,2,FALSE),"")</f>
        <v/>
      </c>
      <c r="BQ39" s="67"/>
      <c r="BR39" s="4" t="s">
        <v>256</v>
      </c>
      <c r="BS39" s="36" t="str">
        <f>IFERROR(VLOOKUP(Book1345234[[#This Row],[Environmental Benefit Ranking]],#REF!,2,FALSE),"")</f>
        <v/>
      </c>
      <c r="BT39" s="67"/>
      <c r="BU39" s="37" t="s">
        <v>172</v>
      </c>
      <c r="BV39" s="36" t="str">
        <f>IFERROR(VLOOKUP(Book1345234[[#This Row],[Environmental Impact Ranking]],#REF!,2,FALSE),"")</f>
        <v/>
      </c>
      <c r="BW39" s="77"/>
      <c r="BX39" s="83"/>
      <c r="BY39" s="4" t="s">
        <v>161</v>
      </c>
      <c r="BZ39" s="36" t="str">
        <f>IFERROR(VLOOKUP(Book1345234[[#This Row],[Mobility Ranking]],#REF!,2,FALSE),"")</f>
        <v/>
      </c>
      <c r="CA39" s="77"/>
      <c r="CB39" s="4"/>
      <c r="CC39" s="36" t="str">
        <f>IFERROR(VLOOKUP(Book1345234[[#This Row],[Regional Ranking]],#REF!,2,FALSE),"")</f>
        <v/>
      </c>
    </row>
    <row r="40" spans="1:81" ht="195" x14ac:dyDescent="0.25">
      <c r="A40" s="166">
        <f>[2]FMP_Input!C40</f>
        <v>0</v>
      </c>
      <c r="B40" s="167">
        <f>[2]FMP_Input!B40</f>
        <v>0</v>
      </c>
      <c r="C40" s="33">
        <f>[2]FMP_Input!D40</f>
        <v>0</v>
      </c>
      <c r="D40" s="33">
        <f>[2]FMP_Input!F40</f>
        <v>0</v>
      </c>
      <c r="E40" s="18">
        <f>[2]FMP_Input!W40</f>
        <v>0</v>
      </c>
      <c r="F40" s="25">
        <v>1</v>
      </c>
      <c r="G40" s="25"/>
      <c r="H40" s="25" t="s">
        <v>178</v>
      </c>
      <c r="I40" s="135">
        <f>[2]FMP_Input!X40</f>
        <v>0</v>
      </c>
      <c r="J40" s="25">
        <f>[2]FMP_Input!BJ40</f>
        <v>0</v>
      </c>
      <c r="K40" s="168">
        <f>[2]FMP_Input!BI40</f>
        <v>0</v>
      </c>
      <c r="L40" s="25">
        <f>[2]FMP_Input!BG40</f>
        <v>0</v>
      </c>
      <c r="M40" s="25">
        <f>[2]FMP_Input!BH40</f>
        <v>0</v>
      </c>
      <c r="N40" s="20">
        <f>[2]FMP_Input!AF40</f>
        <v>0</v>
      </c>
      <c r="O40" s="151" t="s">
        <v>40</v>
      </c>
      <c r="P40" s="84" t="s">
        <v>339</v>
      </c>
      <c r="Q40" s="37"/>
      <c r="R40" s="4"/>
      <c r="S40" s="36" t="s">
        <v>351</v>
      </c>
      <c r="T40" s="67" t="s">
        <v>368</v>
      </c>
      <c r="U40" s="37">
        <v>350682</v>
      </c>
      <c r="V40" s="37">
        <v>1612</v>
      </c>
      <c r="W40" s="128">
        <v>4.5967571760170186E-3</v>
      </c>
      <c r="X40" s="4" t="s">
        <v>250</v>
      </c>
      <c r="Y40" s="36" t="str">
        <f>IFERROR(VLOOKUP(Book1345234[[#This Row],[Severity Ranking: Community Need (% Population)]],#REF!,2,FALSE),"")</f>
        <v/>
      </c>
      <c r="Z40" s="66">
        <v>0</v>
      </c>
      <c r="AA40" s="91">
        <v>0</v>
      </c>
      <c r="AB40" s="4" t="s">
        <v>260</v>
      </c>
      <c r="AC40" s="36" t="str">
        <f>IFERROR(VLOOKUP(Book1345234[[#This Row],[Flood Risk Reduction ]],#REF!,2,FALSE),"")</f>
        <v/>
      </c>
      <c r="AD40" s="66"/>
      <c r="AE40" s="78"/>
      <c r="AF40" s="37"/>
      <c r="AG40" s="128" t="s">
        <v>339</v>
      </c>
      <c r="AH40" s="4"/>
      <c r="AI40" s="36" t="str">
        <f>IFERROR(VLOOKUP(Book1345234[[#This Row],[Flood Damage Reduction]],#REF!,2,FALSE),"")</f>
        <v/>
      </c>
      <c r="AJ40" s="93">
        <v>0</v>
      </c>
      <c r="AK40" s="83">
        <v>0</v>
      </c>
      <c r="AL40" s="37" t="s">
        <v>262</v>
      </c>
      <c r="AM40" s="36" t="str">
        <f>IFERROR(VLOOKUP(Book1345234[[#This Row],[ Reduction in Critical Facilities Flood Risk]],#REF!,2,FALSE),"")</f>
        <v/>
      </c>
      <c r="AN40" s="140" t="s">
        <v>339</v>
      </c>
      <c r="AO40" s="43"/>
      <c r="AP40" s="4"/>
      <c r="AQ40" s="36" t="str">
        <f>IFERROR(VLOOKUP(Book1345234[[#This Row],[Life and Safety Ranking (Injury/Loss of Life)]],#REF!,2,FALSE),"")</f>
        <v/>
      </c>
      <c r="AR40" s="67" t="s">
        <v>255</v>
      </c>
      <c r="AS40" s="43"/>
      <c r="AT40" s="43"/>
      <c r="AU40" s="43"/>
      <c r="AV40" s="4" t="s">
        <v>167</v>
      </c>
      <c r="AW40" s="36" t="str">
        <f>IFERROR(VLOOKUP(Book1345234[[#This Row],[Water Supply Yield Ranking]],#REF!,2,FALSE),"")</f>
        <v/>
      </c>
      <c r="AX40" s="67">
        <v>0.66583199999999998</v>
      </c>
      <c r="AY40" s="37"/>
      <c r="AZ40" s="4" t="s">
        <v>168</v>
      </c>
      <c r="BA40" s="36" t="str">
        <f>IFERROR(VLOOKUP(Book1345234[[#This Row],[Social Vulnerability Ranking]],#REF!,2,FALSE),"")</f>
        <v/>
      </c>
      <c r="BB40" s="67">
        <v>0</v>
      </c>
      <c r="BC40" s="43"/>
      <c r="BD40" s="4" t="s">
        <v>253</v>
      </c>
      <c r="BE40" s="36" t="str">
        <f>IFERROR(VLOOKUP(Book1345234[[#This Row],[Nature-Based Solutions Ranking]],#REF!,2,FALSE),"")</f>
        <v/>
      </c>
      <c r="BF40" s="67" t="s">
        <v>342</v>
      </c>
      <c r="BG40" s="37"/>
      <c r="BH40" s="4" t="s">
        <v>264</v>
      </c>
      <c r="BI40" s="36" t="str">
        <f>IFERROR(VLOOKUP(Book1345234[[#This Row],[Multiple Benefit Ranking]],#REF!,2,FALSE),"")</f>
        <v/>
      </c>
      <c r="BJ40" s="84" t="s">
        <v>340</v>
      </c>
      <c r="BK40" s="43" t="s">
        <v>339</v>
      </c>
      <c r="BL40" s="4" t="s">
        <v>241</v>
      </c>
      <c r="BM40" s="36" t="str">
        <f>IFERROR(VLOOKUP(Book1345234[[#This Row],[Operations and Maintenance Ranking]],#REF!,2,FALSE),"")</f>
        <v/>
      </c>
      <c r="BN40" s="67"/>
      <c r="BO40" s="4" t="s">
        <v>149</v>
      </c>
      <c r="BP40" s="36" t="str">
        <f>IFERROR(VLOOKUP(Book1345234[[#This Row],[Administrative, Regulatory and Other Obstacle Ranking]],#REF!,2,FALSE),"")</f>
        <v/>
      </c>
      <c r="BQ40" s="67"/>
      <c r="BR40" s="4" t="s">
        <v>256</v>
      </c>
      <c r="BS40" s="36" t="str">
        <f>IFERROR(VLOOKUP(Book1345234[[#This Row],[Environmental Benefit Ranking]],#REF!,2,FALSE),"")</f>
        <v/>
      </c>
      <c r="BT40" s="67"/>
      <c r="BU40" s="37" t="s">
        <v>172</v>
      </c>
      <c r="BV40" s="36" t="str">
        <f>IFERROR(VLOOKUP(Book1345234[[#This Row],[Environmental Impact Ranking]],#REF!,2,FALSE),"")</f>
        <v/>
      </c>
      <c r="BW40" s="77"/>
      <c r="BX40" s="83"/>
      <c r="BY40" s="4" t="s">
        <v>161</v>
      </c>
      <c r="BZ40" s="36" t="str">
        <f>IFERROR(VLOOKUP(Book1345234[[#This Row],[Mobility Ranking]],#REF!,2,FALSE),"")</f>
        <v/>
      </c>
      <c r="CA40" s="77"/>
      <c r="CB40" s="4"/>
      <c r="CC40" s="36" t="str">
        <f>IFERROR(VLOOKUP(Book1345234[[#This Row],[Regional Ranking]],#REF!,2,FALSE),"")</f>
        <v/>
      </c>
    </row>
    <row r="41" spans="1:81" ht="195" x14ac:dyDescent="0.25">
      <c r="A41" s="166">
        <f>[2]FMP_Input!C41</f>
        <v>0</v>
      </c>
      <c r="B41" s="167">
        <f>[2]FMP_Input!B41</f>
        <v>0</v>
      </c>
      <c r="C41" s="33">
        <f>[2]FMP_Input!D41</f>
        <v>0</v>
      </c>
      <c r="D41" s="33">
        <f>[2]FMP_Input!F41</f>
        <v>0</v>
      </c>
      <c r="E41" s="18">
        <f>[2]FMP_Input!W41</f>
        <v>0</v>
      </c>
      <c r="F41" s="25">
        <v>1</v>
      </c>
      <c r="G41" s="25"/>
      <c r="H41" s="25" t="s">
        <v>177</v>
      </c>
      <c r="I41" s="135">
        <f>[2]FMP_Input!X41</f>
        <v>0</v>
      </c>
      <c r="J41" s="25">
        <f>[2]FMP_Input!BJ41</f>
        <v>0</v>
      </c>
      <c r="K41" s="168">
        <f>[2]FMP_Input!BI41</f>
        <v>0</v>
      </c>
      <c r="L41" s="25">
        <f>[2]FMP_Input!BG41</f>
        <v>0</v>
      </c>
      <c r="M41" s="25">
        <f>[2]FMP_Input!BH41</f>
        <v>0</v>
      </c>
      <c r="N41" s="20">
        <f>[2]FMP_Input!AF41</f>
        <v>0</v>
      </c>
      <c r="O41" s="151" t="s">
        <v>40</v>
      </c>
      <c r="P41" s="84" t="s">
        <v>339</v>
      </c>
      <c r="Q41" s="37"/>
      <c r="R41" s="4"/>
      <c r="S41" s="36" t="s">
        <v>351</v>
      </c>
      <c r="T41" s="67" t="s">
        <v>369</v>
      </c>
      <c r="U41" s="37">
        <v>350682</v>
      </c>
      <c r="V41" s="37">
        <v>1721</v>
      </c>
      <c r="W41" s="128">
        <v>4.9075800868022884E-3</v>
      </c>
      <c r="X41" s="4" t="s">
        <v>250</v>
      </c>
      <c r="Y41" s="36" t="str">
        <f>IFERROR(VLOOKUP(Book1345234[[#This Row],[Severity Ranking: Community Need (% Population)]],#REF!,2,FALSE),"")</f>
        <v/>
      </c>
      <c r="Z41" s="66">
        <v>0</v>
      </c>
      <c r="AA41" s="91">
        <v>0</v>
      </c>
      <c r="AB41" s="4" t="s">
        <v>260</v>
      </c>
      <c r="AC41" s="36" t="str">
        <f>IFERROR(VLOOKUP(Book1345234[[#This Row],[Flood Risk Reduction ]],#REF!,2,FALSE),"")</f>
        <v/>
      </c>
      <c r="AD41" s="66"/>
      <c r="AE41" s="78"/>
      <c r="AF41" s="37"/>
      <c r="AG41" s="128" t="s">
        <v>339</v>
      </c>
      <c r="AH41" s="4"/>
      <c r="AI41" s="36" t="str">
        <f>IFERROR(VLOOKUP(Book1345234[[#This Row],[Flood Damage Reduction]],#REF!,2,FALSE),"")</f>
        <v/>
      </c>
      <c r="AJ41" s="93">
        <v>0</v>
      </c>
      <c r="AK41" s="83">
        <v>0</v>
      </c>
      <c r="AL41" s="37" t="s">
        <v>262</v>
      </c>
      <c r="AM41" s="36" t="str">
        <f>IFERROR(VLOOKUP(Book1345234[[#This Row],[ Reduction in Critical Facilities Flood Risk]],#REF!,2,FALSE),"")</f>
        <v/>
      </c>
      <c r="AN41" s="140" t="s">
        <v>339</v>
      </c>
      <c r="AO41" s="43"/>
      <c r="AP41" s="4"/>
      <c r="AQ41" s="36" t="str">
        <f>IFERROR(VLOOKUP(Book1345234[[#This Row],[Life and Safety Ranking (Injury/Loss of Life)]],#REF!,2,FALSE),"")</f>
        <v/>
      </c>
      <c r="AR41" s="67" t="s">
        <v>255</v>
      </c>
      <c r="AS41" s="43"/>
      <c r="AT41" s="43"/>
      <c r="AU41" s="43"/>
      <c r="AV41" s="4" t="s">
        <v>167</v>
      </c>
      <c r="AW41" s="36" t="str">
        <f>IFERROR(VLOOKUP(Book1345234[[#This Row],[Water Supply Yield Ranking]],#REF!,2,FALSE),"")</f>
        <v/>
      </c>
      <c r="AX41" s="67">
        <v>0.137459</v>
      </c>
      <c r="AY41" s="37"/>
      <c r="AZ41" s="4" t="s">
        <v>252</v>
      </c>
      <c r="BA41" s="36" t="str">
        <f>IFERROR(VLOOKUP(Book1345234[[#This Row],[Social Vulnerability Ranking]],#REF!,2,FALSE),"")</f>
        <v/>
      </c>
      <c r="BB41" s="67">
        <v>0</v>
      </c>
      <c r="BC41" s="43"/>
      <c r="BD41" s="4" t="s">
        <v>253</v>
      </c>
      <c r="BE41" s="36" t="str">
        <f>IFERROR(VLOOKUP(Book1345234[[#This Row],[Nature-Based Solutions Ranking]],#REF!,2,FALSE),"")</f>
        <v/>
      </c>
      <c r="BF41" s="67" t="s">
        <v>342</v>
      </c>
      <c r="BG41" s="37"/>
      <c r="BH41" s="4" t="s">
        <v>264</v>
      </c>
      <c r="BI41" s="36" t="str">
        <f>IFERROR(VLOOKUP(Book1345234[[#This Row],[Multiple Benefit Ranking]],#REF!,2,FALSE),"")</f>
        <v/>
      </c>
      <c r="BJ41" s="84" t="s">
        <v>340</v>
      </c>
      <c r="BK41" s="43" t="s">
        <v>339</v>
      </c>
      <c r="BL41" s="4" t="s">
        <v>241</v>
      </c>
      <c r="BM41" s="36" t="str">
        <f>IFERROR(VLOOKUP(Book1345234[[#This Row],[Operations and Maintenance Ranking]],#REF!,2,FALSE),"")</f>
        <v/>
      </c>
      <c r="BN41" s="67"/>
      <c r="BO41" s="4" t="s">
        <v>149</v>
      </c>
      <c r="BP41" s="36" t="str">
        <f>IFERROR(VLOOKUP(Book1345234[[#This Row],[Administrative, Regulatory and Other Obstacle Ranking]],#REF!,2,FALSE),"")</f>
        <v/>
      </c>
      <c r="BQ41" s="67"/>
      <c r="BR41" s="4" t="s">
        <v>256</v>
      </c>
      <c r="BS41" s="36" t="str">
        <f>IFERROR(VLOOKUP(Book1345234[[#This Row],[Environmental Benefit Ranking]],#REF!,2,FALSE),"")</f>
        <v/>
      </c>
      <c r="BT41" s="67"/>
      <c r="BU41" s="37" t="s">
        <v>172</v>
      </c>
      <c r="BV41" s="36" t="str">
        <f>IFERROR(VLOOKUP(Book1345234[[#This Row],[Environmental Impact Ranking]],#REF!,2,FALSE),"")</f>
        <v/>
      </c>
      <c r="BW41" s="77"/>
      <c r="BX41" s="83"/>
      <c r="BY41" s="4" t="s">
        <v>161</v>
      </c>
      <c r="BZ41" s="36" t="str">
        <f>IFERROR(VLOOKUP(Book1345234[[#This Row],[Mobility Ranking]],#REF!,2,FALSE),"")</f>
        <v/>
      </c>
      <c r="CA41" s="77"/>
      <c r="CB41" s="4"/>
      <c r="CC41" s="36" t="str">
        <f>IFERROR(VLOOKUP(Book1345234[[#This Row],[Regional Ranking]],#REF!,2,FALSE),"")</f>
        <v/>
      </c>
    </row>
    <row r="42" spans="1:81" ht="195" x14ac:dyDescent="0.25">
      <c r="A42" s="166">
        <f>[2]FMP_Input!C42</f>
        <v>0</v>
      </c>
      <c r="B42" s="167">
        <f>[2]FMP_Input!B42</f>
        <v>0</v>
      </c>
      <c r="C42" s="33">
        <f>[2]FMP_Input!D42</f>
        <v>0</v>
      </c>
      <c r="D42" s="33">
        <f>[2]FMP_Input!F42</f>
        <v>0</v>
      </c>
      <c r="E42" s="18">
        <f>[2]FMP_Input!W42</f>
        <v>0</v>
      </c>
      <c r="F42" s="25">
        <v>1</v>
      </c>
      <c r="G42" s="25"/>
      <c r="H42" s="25" t="s">
        <v>178</v>
      </c>
      <c r="I42" s="135">
        <f>[2]FMP_Input!X42</f>
        <v>0</v>
      </c>
      <c r="J42" s="25">
        <f>[2]FMP_Input!BJ42</f>
        <v>0</v>
      </c>
      <c r="K42" s="168">
        <f>[2]FMP_Input!BI42</f>
        <v>0</v>
      </c>
      <c r="L42" s="25">
        <f>[2]FMP_Input!BG42</f>
        <v>0</v>
      </c>
      <c r="M42" s="25">
        <f>[2]FMP_Input!BH42</f>
        <v>0</v>
      </c>
      <c r="N42" s="20">
        <f>[2]FMP_Input!AF42</f>
        <v>0</v>
      </c>
      <c r="O42" s="151" t="s">
        <v>40</v>
      </c>
      <c r="P42" s="84" t="s">
        <v>339</v>
      </c>
      <c r="Q42" s="37"/>
      <c r="R42" s="4"/>
      <c r="S42" s="36" t="s">
        <v>351</v>
      </c>
      <c r="T42" s="67" t="s">
        <v>370</v>
      </c>
      <c r="U42" s="37">
        <v>350682</v>
      </c>
      <c r="V42" s="37">
        <v>798</v>
      </c>
      <c r="W42" s="128">
        <v>2.2755658973086729E-3</v>
      </c>
      <c r="X42" s="4" t="s">
        <v>250</v>
      </c>
      <c r="Y42" s="36" t="str">
        <f>IFERROR(VLOOKUP(Book1345234[[#This Row],[Severity Ranking: Community Need (% Population)]],#REF!,2,FALSE),"")</f>
        <v/>
      </c>
      <c r="Z42" s="66">
        <v>0</v>
      </c>
      <c r="AA42" s="91">
        <v>0</v>
      </c>
      <c r="AB42" s="4" t="s">
        <v>260</v>
      </c>
      <c r="AC42" s="36" t="str">
        <f>IFERROR(VLOOKUP(Book1345234[[#This Row],[Flood Risk Reduction ]],#REF!,2,FALSE),"")</f>
        <v/>
      </c>
      <c r="AD42" s="66"/>
      <c r="AE42" s="78"/>
      <c r="AF42" s="37"/>
      <c r="AG42" s="128" t="s">
        <v>339</v>
      </c>
      <c r="AH42" s="4"/>
      <c r="AI42" s="36" t="str">
        <f>IFERROR(VLOOKUP(Book1345234[[#This Row],[Flood Damage Reduction]],#REF!,2,FALSE),"")</f>
        <v/>
      </c>
      <c r="AJ42" s="93">
        <v>0</v>
      </c>
      <c r="AK42" s="83">
        <v>0</v>
      </c>
      <c r="AL42" s="37" t="s">
        <v>262</v>
      </c>
      <c r="AM42" s="36" t="str">
        <f>IFERROR(VLOOKUP(Book1345234[[#This Row],[ Reduction in Critical Facilities Flood Risk]],#REF!,2,FALSE),"")</f>
        <v/>
      </c>
      <c r="AN42" s="140" t="s">
        <v>339</v>
      </c>
      <c r="AO42" s="43"/>
      <c r="AP42" s="4"/>
      <c r="AQ42" s="36" t="str">
        <f>IFERROR(VLOOKUP(Book1345234[[#This Row],[Life and Safety Ranking (Injury/Loss of Life)]],#REF!,2,FALSE),"")</f>
        <v/>
      </c>
      <c r="AR42" s="67" t="s">
        <v>255</v>
      </c>
      <c r="AS42" s="43"/>
      <c r="AT42" s="43"/>
      <c r="AU42" s="43"/>
      <c r="AV42" s="4" t="s">
        <v>167</v>
      </c>
      <c r="AW42" s="36" t="str">
        <f>IFERROR(VLOOKUP(Book1345234[[#This Row],[Water Supply Yield Ranking]],#REF!,2,FALSE),"")</f>
        <v/>
      </c>
      <c r="AX42" s="67">
        <v>0.354962</v>
      </c>
      <c r="AY42" s="37"/>
      <c r="AZ42" s="4" t="s">
        <v>146</v>
      </c>
      <c r="BA42" s="36" t="str">
        <f>IFERROR(VLOOKUP(Book1345234[[#This Row],[Social Vulnerability Ranking]],#REF!,2,FALSE),"")</f>
        <v/>
      </c>
      <c r="BB42" s="67">
        <v>0</v>
      </c>
      <c r="BC42" s="43"/>
      <c r="BD42" s="4" t="s">
        <v>253</v>
      </c>
      <c r="BE42" s="36" t="str">
        <f>IFERROR(VLOOKUP(Book1345234[[#This Row],[Nature-Based Solutions Ranking]],#REF!,2,FALSE),"")</f>
        <v/>
      </c>
      <c r="BF42" s="67" t="s">
        <v>342</v>
      </c>
      <c r="BG42" s="37"/>
      <c r="BH42" s="4" t="s">
        <v>264</v>
      </c>
      <c r="BI42" s="36" t="str">
        <f>IFERROR(VLOOKUP(Book1345234[[#This Row],[Multiple Benefit Ranking]],#REF!,2,FALSE),"")</f>
        <v/>
      </c>
      <c r="BJ42" s="84" t="s">
        <v>340</v>
      </c>
      <c r="BK42" s="43" t="s">
        <v>339</v>
      </c>
      <c r="BL42" s="4" t="s">
        <v>241</v>
      </c>
      <c r="BM42" s="36" t="str">
        <f>IFERROR(VLOOKUP(Book1345234[[#This Row],[Operations and Maintenance Ranking]],#REF!,2,FALSE),"")</f>
        <v/>
      </c>
      <c r="BN42" s="67"/>
      <c r="BO42" s="4" t="s">
        <v>149</v>
      </c>
      <c r="BP42" s="36" t="str">
        <f>IFERROR(VLOOKUP(Book1345234[[#This Row],[Administrative, Regulatory and Other Obstacle Ranking]],#REF!,2,FALSE),"")</f>
        <v/>
      </c>
      <c r="BQ42" s="67"/>
      <c r="BR42" s="4" t="s">
        <v>256</v>
      </c>
      <c r="BS42" s="36" t="str">
        <f>IFERROR(VLOOKUP(Book1345234[[#This Row],[Environmental Benefit Ranking]],#REF!,2,FALSE),"")</f>
        <v/>
      </c>
      <c r="BT42" s="67"/>
      <c r="BU42" s="37" t="s">
        <v>172</v>
      </c>
      <c r="BV42" s="36" t="str">
        <f>IFERROR(VLOOKUP(Book1345234[[#This Row],[Environmental Impact Ranking]],#REF!,2,FALSE),"")</f>
        <v/>
      </c>
      <c r="BW42" s="77"/>
      <c r="BX42" s="83"/>
      <c r="BY42" s="4" t="s">
        <v>161</v>
      </c>
      <c r="BZ42" s="36" t="str">
        <f>IFERROR(VLOOKUP(Book1345234[[#This Row],[Mobility Ranking]],#REF!,2,FALSE),"")</f>
        <v/>
      </c>
      <c r="CA42" s="77"/>
      <c r="CB42" s="4"/>
      <c r="CC42" s="36" t="str">
        <f>IFERROR(VLOOKUP(Book1345234[[#This Row],[Regional Ranking]],#REF!,2,FALSE),"")</f>
        <v/>
      </c>
    </row>
    <row r="43" spans="1:81" ht="195" x14ac:dyDescent="0.25">
      <c r="A43" s="166">
        <f>[2]FMP_Input!C43</f>
        <v>0</v>
      </c>
      <c r="B43" s="167">
        <f>[2]FMP_Input!B43</f>
        <v>0</v>
      </c>
      <c r="C43" s="33">
        <f>[2]FMP_Input!D43</f>
        <v>0</v>
      </c>
      <c r="D43" s="33">
        <f>[2]FMP_Input!F43</f>
        <v>0</v>
      </c>
      <c r="E43" s="18">
        <f>[2]FMP_Input!W43</f>
        <v>0</v>
      </c>
      <c r="F43" s="25">
        <v>1</v>
      </c>
      <c r="G43" s="25"/>
      <c r="H43" s="25" t="s">
        <v>178</v>
      </c>
      <c r="I43" s="135">
        <f>[2]FMP_Input!X43</f>
        <v>0</v>
      </c>
      <c r="J43" s="25">
        <f>[2]FMP_Input!BJ43</f>
        <v>0</v>
      </c>
      <c r="K43" s="168">
        <f>[2]FMP_Input!BI43</f>
        <v>0</v>
      </c>
      <c r="L43" s="25">
        <f>[2]FMP_Input!BG43</f>
        <v>0</v>
      </c>
      <c r="M43" s="25">
        <f>[2]FMP_Input!BH43</f>
        <v>0</v>
      </c>
      <c r="N43" s="20">
        <f>[2]FMP_Input!AF43</f>
        <v>0</v>
      </c>
      <c r="O43" s="151" t="s">
        <v>40</v>
      </c>
      <c r="P43" s="84" t="s">
        <v>339</v>
      </c>
      <c r="Q43" s="37"/>
      <c r="R43" s="4"/>
      <c r="S43" s="36" t="s">
        <v>351</v>
      </c>
      <c r="T43" s="67" t="s">
        <v>366</v>
      </c>
      <c r="U43" s="37">
        <v>350682</v>
      </c>
      <c r="V43" s="37">
        <v>93583</v>
      </c>
      <c r="W43" s="128">
        <v>0.26686000422034778</v>
      </c>
      <c r="X43" s="4" t="s">
        <v>141</v>
      </c>
      <c r="Y43" s="36" t="str">
        <f>IFERROR(VLOOKUP(Book1345234[[#This Row],[Severity Ranking: Community Need (% Population)]],#REF!,2,FALSE),"")</f>
        <v/>
      </c>
      <c r="Z43" s="66">
        <v>0</v>
      </c>
      <c r="AA43" s="91">
        <v>0</v>
      </c>
      <c r="AB43" s="4" t="s">
        <v>260</v>
      </c>
      <c r="AC43" s="36" t="str">
        <f>IFERROR(VLOOKUP(Book1345234[[#This Row],[Flood Risk Reduction ]],#REF!,2,FALSE),"")</f>
        <v/>
      </c>
      <c r="AD43" s="66"/>
      <c r="AE43" s="78"/>
      <c r="AF43" s="37"/>
      <c r="AG43" s="128" t="s">
        <v>339</v>
      </c>
      <c r="AH43" s="4"/>
      <c r="AI43" s="36" t="str">
        <f>IFERROR(VLOOKUP(Book1345234[[#This Row],[Flood Damage Reduction]],#REF!,2,FALSE),"")</f>
        <v/>
      </c>
      <c r="AJ43" s="93">
        <v>0</v>
      </c>
      <c r="AK43" s="83">
        <v>0</v>
      </c>
      <c r="AL43" s="37" t="s">
        <v>262</v>
      </c>
      <c r="AM43" s="36" t="str">
        <f>IFERROR(VLOOKUP(Book1345234[[#This Row],[ Reduction in Critical Facilities Flood Risk]],#REF!,2,FALSE),"")</f>
        <v/>
      </c>
      <c r="AN43" s="140" t="s">
        <v>339</v>
      </c>
      <c r="AO43" s="43"/>
      <c r="AP43" s="4"/>
      <c r="AQ43" s="36" t="str">
        <f>IFERROR(VLOOKUP(Book1345234[[#This Row],[Life and Safety Ranking (Injury/Loss of Life)]],#REF!,2,FALSE),"")</f>
        <v/>
      </c>
      <c r="AR43" s="67" t="s">
        <v>255</v>
      </c>
      <c r="AS43" s="43"/>
      <c r="AT43" s="43"/>
      <c r="AU43" s="43"/>
      <c r="AV43" s="4" t="s">
        <v>167</v>
      </c>
      <c r="AW43" s="36" t="str">
        <f>IFERROR(VLOOKUP(Book1345234[[#This Row],[Water Supply Yield Ranking]],#REF!,2,FALSE),"")</f>
        <v/>
      </c>
      <c r="AX43" s="67">
        <v>0.42415199999999997</v>
      </c>
      <c r="AY43" s="37"/>
      <c r="AZ43" s="4" t="s">
        <v>146</v>
      </c>
      <c r="BA43" s="36" t="str">
        <f>IFERROR(VLOOKUP(Book1345234[[#This Row],[Social Vulnerability Ranking]],#REF!,2,FALSE),"")</f>
        <v/>
      </c>
      <c r="BB43" s="67">
        <v>0</v>
      </c>
      <c r="BC43" s="43"/>
      <c r="BD43" s="4" t="s">
        <v>253</v>
      </c>
      <c r="BE43" s="36" t="str">
        <f>IFERROR(VLOOKUP(Book1345234[[#This Row],[Nature-Based Solutions Ranking]],#REF!,2,FALSE),"")</f>
        <v/>
      </c>
      <c r="BF43" s="67" t="s">
        <v>342</v>
      </c>
      <c r="BG43" s="37"/>
      <c r="BH43" s="4" t="s">
        <v>264</v>
      </c>
      <c r="BI43" s="36" t="str">
        <f>IFERROR(VLOOKUP(Book1345234[[#This Row],[Multiple Benefit Ranking]],#REF!,2,FALSE),"")</f>
        <v/>
      </c>
      <c r="BJ43" s="84" t="s">
        <v>340</v>
      </c>
      <c r="BK43" s="43" t="s">
        <v>339</v>
      </c>
      <c r="BL43" s="4" t="s">
        <v>241</v>
      </c>
      <c r="BM43" s="36" t="str">
        <f>IFERROR(VLOOKUP(Book1345234[[#This Row],[Operations and Maintenance Ranking]],#REF!,2,FALSE),"")</f>
        <v/>
      </c>
      <c r="BN43" s="67"/>
      <c r="BO43" s="4" t="s">
        <v>149</v>
      </c>
      <c r="BP43" s="36" t="str">
        <f>IFERROR(VLOOKUP(Book1345234[[#This Row],[Administrative, Regulatory and Other Obstacle Ranking]],#REF!,2,FALSE),"")</f>
        <v/>
      </c>
      <c r="BQ43" s="67"/>
      <c r="BR43" s="4" t="s">
        <v>256</v>
      </c>
      <c r="BS43" s="36" t="str">
        <f>IFERROR(VLOOKUP(Book1345234[[#This Row],[Environmental Benefit Ranking]],#REF!,2,FALSE),"")</f>
        <v/>
      </c>
      <c r="BT43" s="67"/>
      <c r="BU43" s="37" t="s">
        <v>172</v>
      </c>
      <c r="BV43" s="36" t="str">
        <f>IFERROR(VLOOKUP(Book1345234[[#This Row],[Environmental Impact Ranking]],#REF!,2,FALSE),"")</f>
        <v/>
      </c>
      <c r="BW43" s="77"/>
      <c r="BX43" s="83"/>
      <c r="BY43" s="4" t="s">
        <v>161</v>
      </c>
      <c r="BZ43" s="36" t="str">
        <f>IFERROR(VLOOKUP(Book1345234[[#This Row],[Mobility Ranking]],#REF!,2,FALSE),"")</f>
        <v/>
      </c>
      <c r="CA43" s="77"/>
      <c r="CB43" s="4"/>
      <c r="CC43" s="36" t="str">
        <f>IFERROR(VLOOKUP(Book1345234[[#This Row],[Regional Ranking]],#REF!,2,FALSE),"")</f>
        <v/>
      </c>
    </row>
    <row r="44" spans="1:81" ht="195" x14ac:dyDescent="0.25">
      <c r="A44" s="166">
        <f>[2]FMP_Input!C44</f>
        <v>0</v>
      </c>
      <c r="B44" s="167">
        <f>[2]FMP_Input!B44</f>
        <v>0</v>
      </c>
      <c r="C44" s="33">
        <f>[2]FMP_Input!D44</f>
        <v>0</v>
      </c>
      <c r="D44" s="33">
        <f>[2]FMP_Input!F44</f>
        <v>0</v>
      </c>
      <c r="E44" s="18">
        <f>[2]FMP_Input!W44</f>
        <v>0</v>
      </c>
      <c r="F44" s="25">
        <v>1</v>
      </c>
      <c r="G44" s="25"/>
      <c r="H44" s="25" t="s">
        <v>178</v>
      </c>
      <c r="I44" s="135">
        <f>[2]FMP_Input!X44</f>
        <v>0</v>
      </c>
      <c r="J44" s="25">
        <f>[2]FMP_Input!BJ44</f>
        <v>0</v>
      </c>
      <c r="K44" s="168">
        <f>[2]FMP_Input!BI44</f>
        <v>0</v>
      </c>
      <c r="L44" s="25">
        <f>[2]FMP_Input!BG44</f>
        <v>0</v>
      </c>
      <c r="M44" s="25">
        <f>[2]FMP_Input!BH44</f>
        <v>0</v>
      </c>
      <c r="N44" s="20">
        <f>[2]FMP_Input!AF44</f>
        <v>0</v>
      </c>
      <c r="O44" s="151" t="s">
        <v>40</v>
      </c>
      <c r="P44" s="84" t="s">
        <v>339</v>
      </c>
      <c r="Q44" s="37"/>
      <c r="R44" s="4"/>
      <c r="S44" s="36" t="s">
        <v>351</v>
      </c>
      <c r="T44" s="67" t="s">
        <v>366</v>
      </c>
      <c r="U44" s="37">
        <v>350682</v>
      </c>
      <c r="V44" s="37">
        <v>93583</v>
      </c>
      <c r="W44" s="128">
        <v>0.26686000422034778</v>
      </c>
      <c r="X44" s="4" t="s">
        <v>141</v>
      </c>
      <c r="Y44" s="36" t="str">
        <f>IFERROR(VLOOKUP(Book1345234[[#This Row],[Severity Ranking: Community Need (% Population)]],#REF!,2,FALSE),"")</f>
        <v/>
      </c>
      <c r="Z44" s="66">
        <v>0</v>
      </c>
      <c r="AA44" s="91">
        <v>0</v>
      </c>
      <c r="AB44" s="4" t="s">
        <v>260</v>
      </c>
      <c r="AC44" s="36" t="str">
        <f>IFERROR(VLOOKUP(Book1345234[[#This Row],[Flood Risk Reduction ]],#REF!,2,FALSE),"")</f>
        <v/>
      </c>
      <c r="AD44" s="66"/>
      <c r="AE44" s="78"/>
      <c r="AF44" s="37"/>
      <c r="AG44" s="128" t="s">
        <v>339</v>
      </c>
      <c r="AH44" s="4"/>
      <c r="AI44" s="36" t="str">
        <f>IFERROR(VLOOKUP(Book1345234[[#This Row],[Flood Damage Reduction]],#REF!,2,FALSE),"")</f>
        <v/>
      </c>
      <c r="AJ44" s="93">
        <v>0</v>
      </c>
      <c r="AK44" s="83">
        <v>0</v>
      </c>
      <c r="AL44" s="37" t="s">
        <v>262</v>
      </c>
      <c r="AM44" s="36" t="str">
        <f>IFERROR(VLOOKUP(Book1345234[[#This Row],[ Reduction in Critical Facilities Flood Risk]],#REF!,2,FALSE),"")</f>
        <v/>
      </c>
      <c r="AN44" s="140" t="s">
        <v>339</v>
      </c>
      <c r="AO44" s="43"/>
      <c r="AP44" s="4"/>
      <c r="AQ44" s="36" t="str">
        <f>IFERROR(VLOOKUP(Book1345234[[#This Row],[Life and Safety Ranking (Injury/Loss of Life)]],#REF!,2,FALSE),"")</f>
        <v/>
      </c>
      <c r="AR44" s="67" t="s">
        <v>255</v>
      </c>
      <c r="AS44" s="43"/>
      <c r="AT44" s="43"/>
      <c r="AU44" s="43"/>
      <c r="AV44" s="4" t="s">
        <v>167</v>
      </c>
      <c r="AW44" s="36" t="str">
        <f>IFERROR(VLOOKUP(Book1345234[[#This Row],[Water Supply Yield Ranking]],#REF!,2,FALSE),"")</f>
        <v/>
      </c>
      <c r="AX44" s="67">
        <v>0.42415199999999997</v>
      </c>
      <c r="AY44" s="37"/>
      <c r="AZ44" s="4" t="s">
        <v>146</v>
      </c>
      <c r="BA44" s="36" t="str">
        <f>IFERROR(VLOOKUP(Book1345234[[#This Row],[Social Vulnerability Ranking]],#REF!,2,FALSE),"")</f>
        <v/>
      </c>
      <c r="BB44" s="67">
        <v>0</v>
      </c>
      <c r="BC44" s="43"/>
      <c r="BD44" s="4" t="s">
        <v>253</v>
      </c>
      <c r="BE44" s="36" t="str">
        <f>IFERROR(VLOOKUP(Book1345234[[#This Row],[Nature-Based Solutions Ranking]],#REF!,2,FALSE),"")</f>
        <v/>
      </c>
      <c r="BF44" s="67" t="s">
        <v>342</v>
      </c>
      <c r="BG44" s="37"/>
      <c r="BH44" s="4" t="s">
        <v>264</v>
      </c>
      <c r="BI44" s="36" t="str">
        <f>IFERROR(VLOOKUP(Book1345234[[#This Row],[Multiple Benefit Ranking]],#REF!,2,FALSE),"")</f>
        <v/>
      </c>
      <c r="BJ44" s="84" t="s">
        <v>340</v>
      </c>
      <c r="BK44" s="43" t="s">
        <v>339</v>
      </c>
      <c r="BL44" s="4" t="s">
        <v>241</v>
      </c>
      <c r="BM44" s="36" t="str">
        <f>IFERROR(VLOOKUP(Book1345234[[#This Row],[Operations and Maintenance Ranking]],#REF!,2,FALSE),"")</f>
        <v/>
      </c>
      <c r="BN44" s="67"/>
      <c r="BO44" s="4" t="s">
        <v>149</v>
      </c>
      <c r="BP44" s="36" t="str">
        <f>IFERROR(VLOOKUP(Book1345234[[#This Row],[Administrative, Regulatory and Other Obstacle Ranking]],#REF!,2,FALSE),"")</f>
        <v/>
      </c>
      <c r="BQ44" s="67"/>
      <c r="BR44" s="4" t="s">
        <v>256</v>
      </c>
      <c r="BS44" s="36" t="str">
        <f>IFERROR(VLOOKUP(Book1345234[[#This Row],[Environmental Benefit Ranking]],#REF!,2,FALSE),"")</f>
        <v/>
      </c>
      <c r="BT44" s="67"/>
      <c r="BU44" s="37" t="s">
        <v>172</v>
      </c>
      <c r="BV44" s="36" t="str">
        <f>IFERROR(VLOOKUP(Book1345234[[#This Row],[Environmental Impact Ranking]],#REF!,2,FALSE),"")</f>
        <v/>
      </c>
      <c r="BW44" s="77"/>
      <c r="BX44" s="83"/>
      <c r="BY44" s="4" t="s">
        <v>161</v>
      </c>
      <c r="BZ44" s="36" t="str">
        <f>IFERROR(VLOOKUP(Book1345234[[#This Row],[Mobility Ranking]],#REF!,2,FALSE),"")</f>
        <v/>
      </c>
      <c r="CA44" s="77"/>
      <c r="CB44" s="4"/>
      <c r="CC44" s="36" t="str">
        <f>IFERROR(VLOOKUP(Book1345234[[#This Row],[Regional Ranking]],#REF!,2,FALSE),"")</f>
        <v/>
      </c>
    </row>
    <row r="45" spans="1:81" ht="195" x14ac:dyDescent="0.25">
      <c r="A45" s="166">
        <f>[2]FMP_Input!C45</f>
        <v>0</v>
      </c>
      <c r="B45" s="167">
        <f>[2]FMP_Input!B45</f>
        <v>0</v>
      </c>
      <c r="C45" s="33">
        <f>[2]FMP_Input!D45</f>
        <v>0</v>
      </c>
      <c r="D45" s="33">
        <f>[2]FMP_Input!F45</f>
        <v>0</v>
      </c>
      <c r="E45" s="18">
        <f>[2]FMP_Input!W45</f>
        <v>0</v>
      </c>
      <c r="F45" s="25">
        <v>2</v>
      </c>
      <c r="G45" s="25" t="s">
        <v>337</v>
      </c>
      <c r="H45" s="25" t="s">
        <v>178</v>
      </c>
      <c r="I45" s="135">
        <f>[2]FMP_Input!X45</f>
        <v>0</v>
      </c>
      <c r="J45" s="25">
        <f>[2]FMP_Input!BJ45</f>
        <v>0</v>
      </c>
      <c r="K45" s="168">
        <f>[2]FMP_Input!BI45</f>
        <v>0</v>
      </c>
      <c r="L45" s="25">
        <f>[2]FMP_Input!BG45</f>
        <v>0</v>
      </c>
      <c r="M45" s="25">
        <f>[2]FMP_Input!BH45</f>
        <v>0</v>
      </c>
      <c r="N45" s="20">
        <f>[2]FMP_Input!AF45</f>
        <v>0</v>
      </c>
      <c r="O45" s="151" t="s">
        <v>40</v>
      </c>
      <c r="P45" s="84">
        <v>0.93300000000000005</v>
      </c>
      <c r="Q45" s="37"/>
      <c r="R45" s="4" t="s">
        <v>140</v>
      </c>
      <c r="S45" s="36">
        <v>4</v>
      </c>
      <c r="T45" s="67" t="s">
        <v>371</v>
      </c>
      <c r="U45" s="37">
        <v>4731145</v>
      </c>
      <c r="V45" s="37">
        <v>82257</v>
      </c>
      <c r="W45" s="128">
        <v>1.7386277529012534E-2</v>
      </c>
      <c r="X45" s="4" t="s">
        <v>250</v>
      </c>
      <c r="Y45" s="36" t="str">
        <f>IFERROR(VLOOKUP(Book1345234[[#This Row],[Severity Ranking: Community Need (% Population)]],#REF!,2,FALSE),"")</f>
        <v/>
      </c>
      <c r="Z45" s="66">
        <v>1816</v>
      </c>
      <c r="AA45" s="91">
        <v>0.27332931968693558</v>
      </c>
      <c r="AB45" s="4" t="s">
        <v>142</v>
      </c>
      <c r="AC45" s="36" t="str">
        <f>IFERROR(VLOOKUP(Book1345234[[#This Row],[Flood Risk Reduction ]],#REF!,2,FALSE),"")</f>
        <v/>
      </c>
      <c r="AD45" s="66">
        <v>6644</v>
      </c>
      <c r="AE45" s="78">
        <v>945592566.01809931</v>
      </c>
      <c r="AF45" s="37">
        <v>714694141.27612281</v>
      </c>
      <c r="AG45" s="128">
        <v>0.24418384094779033</v>
      </c>
      <c r="AH45" s="4" t="s">
        <v>261</v>
      </c>
      <c r="AI45" s="36" t="str">
        <f>IFERROR(VLOOKUP(Book1345234[[#This Row],[Flood Damage Reduction]],#REF!,2,FALSE),"")</f>
        <v/>
      </c>
      <c r="AJ45" s="93">
        <v>21</v>
      </c>
      <c r="AK45" s="83">
        <v>0.1875</v>
      </c>
      <c r="AL45" s="37" t="s">
        <v>144</v>
      </c>
      <c r="AM45" s="36" t="str">
        <f>IFERROR(VLOOKUP(Book1345234[[#This Row],[ Reduction in Critical Facilities Flood Risk]],#REF!,2,FALSE),"")</f>
        <v/>
      </c>
      <c r="AN45" s="140">
        <v>8.7989999999999995</v>
      </c>
      <c r="AO45" s="43"/>
      <c r="AP45" s="4" t="s">
        <v>249</v>
      </c>
      <c r="AQ45" s="36" t="str">
        <f>IFERROR(VLOOKUP(Book1345234[[#This Row],[Life and Safety Ranking (Injury/Loss of Life)]],#REF!,2,FALSE),"")</f>
        <v/>
      </c>
      <c r="AR45" s="67" t="s">
        <v>255</v>
      </c>
      <c r="AS45" s="43"/>
      <c r="AT45" s="43"/>
      <c r="AU45" s="43"/>
      <c r="AV45" s="4" t="s">
        <v>167</v>
      </c>
      <c r="AW45" s="36" t="str">
        <f>IFERROR(VLOOKUP(Book1345234[[#This Row],[Water Supply Yield Ranking]],#REF!,2,FALSE),"")</f>
        <v/>
      </c>
      <c r="AX45" s="67">
        <v>0.69506800000000002</v>
      </c>
      <c r="AY45" s="37"/>
      <c r="AZ45" s="4" t="s">
        <v>168</v>
      </c>
      <c r="BA45" s="36" t="str">
        <f>IFERROR(VLOOKUP(Book1345234[[#This Row],[Social Vulnerability Ranking]],#REF!,2,FALSE),"")</f>
        <v/>
      </c>
      <c r="BB45" s="67">
        <v>0</v>
      </c>
      <c r="BC45" s="43"/>
      <c r="BD45" s="4" t="s">
        <v>253</v>
      </c>
      <c r="BE45" s="36" t="str">
        <f>IFERROR(VLOOKUP(Book1345234[[#This Row],[Nature-Based Solutions Ranking]],#REF!,2,FALSE),"")</f>
        <v/>
      </c>
      <c r="BF45" s="67" t="s">
        <v>342</v>
      </c>
      <c r="BG45" s="37"/>
      <c r="BH45" s="4" t="s">
        <v>147</v>
      </c>
      <c r="BI45" s="36" t="str">
        <f>IFERROR(VLOOKUP(Book1345234[[#This Row],[Multiple Benefit Ranking]],#REF!,2,FALSE),"")</f>
        <v/>
      </c>
      <c r="BJ45" s="84" t="s">
        <v>338</v>
      </c>
      <c r="BK45" s="43" t="s">
        <v>339</v>
      </c>
      <c r="BL45" s="4" t="s">
        <v>148</v>
      </c>
      <c r="BM45" s="36" t="str">
        <f>IFERROR(VLOOKUP(Book1345234[[#This Row],[Operations and Maintenance Ranking]],#REF!,2,FALSE),"")</f>
        <v/>
      </c>
      <c r="BN45" s="67"/>
      <c r="BO45" s="4" t="s">
        <v>149</v>
      </c>
      <c r="BP45" s="36" t="str">
        <f>IFERROR(VLOOKUP(Book1345234[[#This Row],[Administrative, Regulatory and Other Obstacle Ranking]],#REF!,2,FALSE),"")</f>
        <v/>
      </c>
      <c r="BQ45" s="67"/>
      <c r="BR45" s="4" t="s">
        <v>150</v>
      </c>
      <c r="BS45" s="36" t="str">
        <f>IFERROR(VLOOKUP(Book1345234[[#This Row],[Environmental Benefit Ranking]],#REF!,2,FALSE),"")</f>
        <v/>
      </c>
      <c r="BT45" s="67"/>
      <c r="BU45" s="37" t="s">
        <v>172</v>
      </c>
      <c r="BV45" s="36" t="str">
        <f>IFERROR(VLOOKUP(Book1345234[[#This Row],[Environmental Impact Ranking]],#REF!,2,FALSE),"")</f>
        <v/>
      </c>
      <c r="BW45" s="77"/>
      <c r="BX45" s="83"/>
      <c r="BY45" s="4" t="s">
        <v>161</v>
      </c>
      <c r="BZ45" s="36" t="str">
        <f>IFERROR(VLOOKUP(Book1345234[[#This Row],[Mobility Ranking]],#REF!,2,FALSE),"")</f>
        <v/>
      </c>
      <c r="CA45" s="77"/>
      <c r="CB45" s="4"/>
      <c r="CC45" s="36" t="str">
        <f>IFERROR(VLOOKUP(Book1345234[[#This Row],[Regional Ranking]],#REF!,2,FALSE),"")</f>
        <v/>
      </c>
    </row>
    <row r="46" spans="1:81" ht="195.75" thickBot="1" x14ac:dyDescent="0.3">
      <c r="A46" s="169">
        <f>[2]FMP_Input!C46</f>
        <v>0</v>
      </c>
      <c r="B46" s="170">
        <f>[2]FMP_Input!B46</f>
        <v>0</v>
      </c>
      <c r="C46" s="171">
        <f>[2]FMP_Input!D46</f>
        <v>0</v>
      </c>
      <c r="D46" s="171">
        <f>[2]FMP_Input!F46</f>
        <v>0</v>
      </c>
      <c r="E46" s="172">
        <f>[2]FMP_Input!W46</f>
        <v>0</v>
      </c>
      <c r="F46" s="173">
        <v>1</v>
      </c>
      <c r="G46" s="173"/>
      <c r="H46" s="173" t="s">
        <v>178</v>
      </c>
      <c r="I46" s="174">
        <f>[2]FMP_Input!X46</f>
        <v>0</v>
      </c>
      <c r="J46" s="173">
        <f>[2]FMP_Input!BJ46</f>
        <v>0</v>
      </c>
      <c r="K46" s="175">
        <f>[2]FMP_Input!BI46</f>
        <v>0</v>
      </c>
      <c r="L46" s="173">
        <f>[2]FMP_Input!BG46</f>
        <v>0</v>
      </c>
      <c r="M46" s="173">
        <f>[2]FMP_Input!BH46</f>
        <v>0</v>
      </c>
      <c r="N46" s="176">
        <f>[2]FMP_Input!AF46</f>
        <v>0</v>
      </c>
      <c r="O46" s="177" t="s">
        <v>40</v>
      </c>
      <c r="P46" s="84" t="s">
        <v>339</v>
      </c>
      <c r="Q46" s="37"/>
      <c r="R46" s="4"/>
      <c r="S46" s="36" t="s">
        <v>351</v>
      </c>
      <c r="T46" s="67" t="s">
        <v>372</v>
      </c>
      <c r="U46" s="37">
        <v>1545492</v>
      </c>
      <c r="V46" s="37">
        <v>21569</v>
      </c>
      <c r="W46" s="128">
        <v>1.3956073535159031E-2</v>
      </c>
      <c r="X46" s="4" t="s">
        <v>250</v>
      </c>
      <c r="Y46" s="36" t="str">
        <f>IFERROR(VLOOKUP(Book1345234[[#This Row],[Severity Ranking: Community Need (% Population)]],#REF!,2,FALSE),"")</f>
        <v/>
      </c>
      <c r="Z46" s="66">
        <v>0</v>
      </c>
      <c r="AA46" s="91">
        <v>0</v>
      </c>
      <c r="AB46" s="4" t="s">
        <v>260</v>
      </c>
      <c r="AC46" s="36" t="str">
        <f>IFERROR(VLOOKUP(Book1345234[[#This Row],[Flood Risk Reduction ]],#REF!,2,FALSE),"")</f>
        <v/>
      </c>
      <c r="AD46" s="66"/>
      <c r="AE46" s="78"/>
      <c r="AF46" s="37"/>
      <c r="AG46" s="128" t="s">
        <v>339</v>
      </c>
      <c r="AH46" s="4"/>
      <c r="AI46" s="36" t="str">
        <f>IFERROR(VLOOKUP(Book1345234[[#This Row],[Flood Damage Reduction]],#REF!,2,FALSE),"")</f>
        <v/>
      </c>
      <c r="AJ46" s="93">
        <v>0</v>
      </c>
      <c r="AK46" s="83">
        <v>0</v>
      </c>
      <c r="AL46" s="37" t="s">
        <v>262</v>
      </c>
      <c r="AM46" s="36" t="str">
        <f>IFERROR(VLOOKUP(Book1345234[[#This Row],[ Reduction in Critical Facilities Flood Risk]],#REF!,2,FALSE),"")</f>
        <v/>
      </c>
      <c r="AN46" s="140" t="s">
        <v>339</v>
      </c>
      <c r="AO46" s="43"/>
      <c r="AP46" s="4"/>
      <c r="AQ46" s="36" t="str">
        <f>IFERROR(VLOOKUP(Book1345234[[#This Row],[Life and Safety Ranking (Injury/Loss of Life)]],#REF!,2,FALSE),"")</f>
        <v/>
      </c>
      <c r="AR46" s="67" t="s">
        <v>255</v>
      </c>
      <c r="AS46" s="43"/>
      <c r="AT46" s="43"/>
      <c r="AU46" s="43"/>
      <c r="AV46" s="4" t="s">
        <v>167</v>
      </c>
      <c r="AW46" s="36" t="str">
        <f>IFERROR(VLOOKUP(Book1345234[[#This Row],[Water Supply Yield Ranking]],#REF!,2,FALSE),"")</f>
        <v/>
      </c>
      <c r="AX46" s="67">
        <v>0.50524199999999997</v>
      </c>
      <c r="AY46" s="37"/>
      <c r="AZ46" s="4" t="s">
        <v>168</v>
      </c>
      <c r="BA46" s="36" t="str">
        <f>IFERROR(VLOOKUP(Book1345234[[#This Row],[Social Vulnerability Ranking]],#REF!,2,FALSE),"")</f>
        <v/>
      </c>
      <c r="BB46" s="67">
        <v>0</v>
      </c>
      <c r="BC46" s="43"/>
      <c r="BD46" s="4" t="s">
        <v>253</v>
      </c>
      <c r="BE46" s="36" t="str">
        <f>IFERROR(VLOOKUP(Book1345234[[#This Row],[Nature-Based Solutions Ranking]],#REF!,2,FALSE),"")</f>
        <v/>
      </c>
      <c r="BF46" s="67" t="s">
        <v>342</v>
      </c>
      <c r="BG46" s="37"/>
      <c r="BH46" s="4" t="s">
        <v>264</v>
      </c>
      <c r="BI46" s="36" t="str">
        <f>IFERROR(VLOOKUP(Book1345234[[#This Row],[Multiple Benefit Ranking]],#REF!,2,FALSE),"")</f>
        <v/>
      </c>
      <c r="BJ46" s="84" t="s">
        <v>340</v>
      </c>
      <c r="BK46" s="43" t="s">
        <v>339</v>
      </c>
      <c r="BL46" s="4" t="s">
        <v>241</v>
      </c>
      <c r="BM46" s="36" t="str">
        <f>IFERROR(VLOOKUP(Book1345234[[#This Row],[Operations and Maintenance Ranking]],#REF!,2,FALSE),"")</f>
        <v/>
      </c>
      <c r="BN46" s="67"/>
      <c r="BO46" s="4" t="s">
        <v>149</v>
      </c>
      <c r="BP46" s="36" t="str">
        <f>IFERROR(VLOOKUP(Book1345234[[#This Row],[Administrative, Regulatory and Other Obstacle Ranking]],#REF!,2,FALSE),"")</f>
        <v/>
      </c>
      <c r="BQ46" s="67"/>
      <c r="BR46" s="4" t="s">
        <v>256</v>
      </c>
      <c r="BS46" s="36" t="str">
        <f>IFERROR(VLOOKUP(Book1345234[[#This Row],[Environmental Benefit Ranking]],#REF!,2,FALSE),"")</f>
        <v/>
      </c>
      <c r="BT46" s="67"/>
      <c r="BU46" s="37" t="s">
        <v>172</v>
      </c>
      <c r="BV46" s="36" t="str">
        <f>IFERROR(VLOOKUP(Book1345234[[#This Row],[Environmental Impact Ranking]],#REF!,2,FALSE),"")</f>
        <v/>
      </c>
      <c r="BW46" s="77"/>
      <c r="BX46" s="83"/>
      <c r="BY46" s="4" t="s">
        <v>161</v>
      </c>
      <c r="BZ46" s="36" t="str">
        <f>IFERROR(VLOOKUP(Book1345234[[#This Row],[Mobility Ranking]],#REF!,2,FALSE),"")</f>
        <v/>
      </c>
      <c r="CA46" s="77"/>
      <c r="CB46" s="4"/>
      <c r="CC46" s="36" t="str">
        <f>IFERROR(VLOOKUP(Book1345234[[#This Row],[Regional Ranking]],#REF!,2,FALSE),"")</f>
        <v/>
      </c>
    </row>
    <row r="47" spans="1:81" x14ac:dyDescent="0.25">
      <c r="A47" s="107"/>
      <c r="B47" s="84"/>
      <c r="C47" s="92">
        <f>Book1345234[[#This Row],[FMP]]*2</f>
        <v>0</v>
      </c>
      <c r="D47" s="34"/>
      <c r="E47" s="34"/>
      <c r="F47" s="37"/>
      <c r="G47" s="4"/>
      <c r="H47" s="4"/>
      <c r="I47" s="4"/>
      <c r="J47" s="4"/>
      <c r="K47" s="35" t="str">
        <f>IFERROR(Book1345234[[#This Row],[Project Cost]]/Book1345234[[#This Row],['# of Structures Removed from 1% Annual Chance FP]],"")</f>
        <v/>
      </c>
      <c r="L47" s="4"/>
      <c r="M47" s="4"/>
      <c r="N47" s="35"/>
      <c r="O47" s="100"/>
      <c r="P47" s="84"/>
      <c r="Q47" s="37"/>
      <c r="R47" s="4"/>
      <c r="S47" s="36" t="str">
        <f>IFERROR(VLOOKUP(Book1345234[[#This Row],[ Severity Ranking: Pre-Project Average Depth of Flooding (100-year)]],#REF!,2,FALSE),"")</f>
        <v/>
      </c>
      <c r="T47" s="67"/>
      <c r="U47" s="37"/>
      <c r="V47" s="37"/>
      <c r="W47" s="128" t="e">
        <f>[1]!Book1345234[[#This Row],[Flood Plain Population]]/[1]!Book1345234[[#This Row],[Community Population Served]]</f>
        <v>#REF!</v>
      </c>
      <c r="X47" s="4"/>
      <c r="Y47" s="36" t="str">
        <f>IFERROR(VLOOKUP(Book1345234[[#This Row],[Severity Ranking: Community Need (% Population)]],#REF!,2,FALSE),"")</f>
        <v/>
      </c>
      <c r="Z47" s="66"/>
      <c r="AA47" s="91" t="e">
        <f>[1]!Book1345234[[#This Row],['# of Structures Removed from 1% Annual Chance FP]]/[1]!Book1345234[[#This Row],['# of Structures in 1% Annual Chance FP (Pre-Project)]]</f>
        <v>#REF!</v>
      </c>
      <c r="AB47" s="4"/>
      <c r="AC47" s="36" t="str">
        <f>IFERROR(VLOOKUP(Book1345234[[#This Row],[Flood Risk Reduction ]],#REF!,2,FALSE),"")</f>
        <v/>
      </c>
      <c r="AD47" s="66"/>
      <c r="AE47" s="78"/>
      <c r="AF47" s="37"/>
      <c r="AG47" s="128" t="e">
        <f>([1]!Book1345234[[#This Row],[Pre-Project Damage $]]-[1]!Book1345234[[#This Row],[Post-Project Damage $]])/[1]!Book1345234[[#This Row],[Pre-Project Damage $]]</f>
        <v>#REF!</v>
      </c>
      <c r="AH47" s="4"/>
      <c r="AI47" s="36" t="str">
        <f>IFERROR(VLOOKUP(Book1345234[[#This Row],[Flood Damage Reduction]],#REF!,2,FALSE),"")</f>
        <v/>
      </c>
      <c r="AJ47" s="93"/>
      <c r="AK47" s="83"/>
      <c r="AL47" s="37"/>
      <c r="AM47" s="36" t="str">
        <f>IFERROR(VLOOKUP(Book1345234[[#This Row],[ Reduction in Critical Facilities Flood Risk]],#REF!,2,FALSE),"")</f>
        <v/>
      </c>
      <c r="AN47" s="140" t="e">
        <f>VLOOKUP([1]!Book1345234[[#This Row],[FMP]],'[1]Life and Safety Tabular Data'!A44:L54,12,FALSE)</f>
        <v>#REF!</v>
      </c>
      <c r="AO47" s="43"/>
      <c r="AP47" s="4"/>
      <c r="AQ47" s="36" t="str">
        <f>IFERROR(VLOOKUP(Book1345234[[#This Row],[Life and Safety Ranking (Injury/Loss of Life)]],#REF!,2,FALSE),"")</f>
        <v/>
      </c>
      <c r="AR47" s="67"/>
      <c r="AS47" s="43"/>
      <c r="AT47" s="43"/>
      <c r="AU47" s="43"/>
      <c r="AV47" s="4"/>
      <c r="AW47" s="36" t="str">
        <f>IFERROR(VLOOKUP(Book1345234[[#This Row],[Water Supply Yield Ranking]],#REF!,2,FALSE),"")</f>
        <v/>
      </c>
      <c r="AX47" s="67"/>
      <c r="AY47" s="37"/>
      <c r="AZ47" s="4"/>
      <c r="BA47" s="36" t="str">
        <f>IFERROR(VLOOKUP(Book1345234[[#This Row],[Social Vulnerability Ranking]],#REF!,2,FALSE),"")</f>
        <v/>
      </c>
      <c r="BB47" s="67"/>
      <c r="BC47" s="43"/>
      <c r="BD47" s="4"/>
      <c r="BE47" s="36" t="str">
        <f>IFERROR(VLOOKUP(Book1345234[[#This Row],[Nature-Based Solutions Ranking]],#REF!,2,FALSE),"")</f>
        <v/>
      </c>
      <c r="BF47" s="67"/>
      <c r="BG47" s="37"/>
      <c r="BH47" s="4"/>
      <c r="BI47" s="36" t="str">
        <f>IFERROR(VLOOKUP(Book1345234[[#This Row],[Multiple Benefit Ranking]],#REF!,2,FALSE),"")</f>
        <v/>
      </c>
      <c r="BJ47" s="84"/>
      <c r="BK47" s="43"/>
      <c r="BL47" s="4"/>
      <c r="BM47" s="36" t="str">
        <f>IFERROR(VLOOKUP(Book1345234[[#This Row],[Operations and Maintenance Ranking]],#REF!,2,FALSE),"")</f>
        <v/>
      </c>
      <c r="BN47" s="67"/>
      <c r="BO47" s="4"/>
      <c r="BP47" s="36" t="str">
        <f>IFERROR(VLOOKUP(Book1345234[[#This Row],[Administrative, Regulatory and Other Obstacle Ranking]],#REF!,2,FALSE),"")</f>
        <v/>
      </c>
      <c r="BQ47" s="67"/>
      <c r="BR47" s="4"/>
      <c r="BS47" s="36" t="str">
        <f>IFERROR(VLOOKUP(Book1345234[[#This Row],[Environmental Benefit Ranking]],#REF!,2,FALSE),"")</f>
        <v/>
      </c>
      <c r="BT47" s="67"/>
      <c r="BU47" s="37"/>
      <c r="BV47" s="36" t="str">
        <f>IFERROR(VLOOKUP(Book1345234[[#This Row],[Environmental Impact Ranking]],#REF!,2,FALSE),"")</f>
        <v/>
      </c>
      <c r="BW47" s="77"/>
      <c r="BX47" s="83"/>
      <c r="BY47" s="4"/>
      <c r="BZ47" s="36" t="str">
        <f>IFERROR(VLOOKUP(Book1345234[[#This Row],[Mobility Ranking]],#REF!,2,FALSE),"")</f>
        <v/>
      </c>
      <c r="CA47" s="77"/>
      <c r="CB47" s="4"/>
      <c r="CC47" s="36" t="str">
        <f>IFERROR(VLOOKUP(Book1345234[[#This Row],[Regional Ranking]],#REF!,2,FALSE),"")</f>
        <v/>
      </c>
    </row>
    <row r="48" spans="1:81" x14ac:dyDescent="0.25">
      <c r="A48" s="107"/>
      <c r="B48" s="84"/>
      <c r="C48" s="92">
        <f>Book1345234[[#This Row],[FMP]]*2</f>
        <v>0</v>
      </c>
      <c r="D48" s="34"/>
      <c r="E48" s="34"/>
      <c r="F48" s="37"/>
      <c r="G48" s="4"/>
      <c r="H48" s="4"/>
      <c r="I48" s="4"/>
      <c r="J48" s="4"/>
      <c r="K48" s="35" t="str">
        <f>IFERROR(Book1345234[[#This Row],[Project Cost]]/Book1345234[[#This Row],['# of Structures Removed from 1% Annual Chance FP]],"")</f>
        <v/>
      </c>
      <c r="L48" s="4"/>
      <c r="M48" s="4"/>
      <c r="N48" s="35"/>
      <c r="O48" s="100"/>
      <c r="P48" s="84"/>
      <c r="Q48" s="37"/>
      <c r="R48" s="4"/>
      <c r="S48" s="36" t="str">
        <f>IFERROR(VLOOKUP(Book1345234[[#This Row],[ Severity Ranking: Pre-Project Average Depth of Flooding (100-year)]],#REF!,2,FALSE),"")</f>
        <v/>
      </c>
      <c r="T48" s="67"/>
      <c r="U48" s="37"/>
      <c r="V48" s="37"/>
      <c r="W48" s="128" t="e">
        <f>[1]!Book1345234[[#This Row],[Flood Plain Population]]/[1]!Book1345234[[#This Row],[Community Population Served]]</f>
        <v>#REF!</v>
      </c>
      <c r="X48" s="4"/>
      <c r="Y48" s="36" t="str">
        <f>IFERROR(VLOOKUP(Book1345234[[#This Row],[Severity Ranking: Community Need (% Population)]],#REF!,2,FALSE),"")</f>
        <v/>
      </c>
      <c r="Z48" s="66"/>
      <c r="AA48" s="91" t="e">
        <f>[1]!Book1345234[[#This Row],['# of Structures Removed from 1% Annual Chance FP]]/[1]!Book1345234[[#This Row],['# of Structures in 1% Annual Chance FP (Pre-Project)]]</f>
        <v>#REF!</v>
      </c>
      <c r="AB48" s="4"/>
      <c r="AC48" s="36" t="str">
        <f>IFERROR(VLOOKUP(Book1345234[[#This Row],[Flood Risk Reduction ]],#REF!,2,FALSE),"")</f>
        <v/>
      </c>
      <c r="AD48" s="66"/>
      <c r="AE48" s="78"/>
      <c r="AF48" s="37"/>
      <c r="AG48" s="128" t="e">
        <f>([1]!Book1345234[[#This Row],[Pre-Project Damage $]]-[1]!Book1345234[[#This Row],[Post-Project Damage $]])/[1]!Book1345234[[#This Row],[Pre-Project Damage $]]</f>
        <v>#REF!</v>
      </c>
      <c r="AH48" s="4"/>
      <c r="AI48" s="36" t="str">
        <f>IFERROR(VLOOKUP(Book1345234[[#This Row],[Flood Damage Reduction]],#REF!,2,FALSE),"")</f>
        <v/>
      </c>
      <c r="AJ48" s="93"/>
      <c r="AK48" s="83"/>
      <c r="AL48" s="37"/>
      <c r="AM48" s="36" t="str">
        <f>IFERROR(VLOOKUP(Book1345234[[#This Row],[ Reduction in Critical Facilities Flood Risk]],#REF!,2,FALSE),"")</f>
        <v/>
      </c>
      <c r="AN48" s="140" t="e">
        <f>VLOOKUP([1]!Book1345234[[#This Row],[FMP]],'[1]Life and Safety Tabular Data'!A45:L55,12,FALSE)</f>
        <v>#REF!</v>
      </c>
      <c r="AO48" s="43"/>
      <c r="AP48" s="4"/>
      <c r="AQ48" s="36" t="str">
        <f>IFERROR(VLOOKUP(Book1345234[[#This Row],[Life and Safety Ranking (Injury/Loss of Life)]],#REF!,2,FALSE),"")</f>
        <v/>
      </c>
      <c r="AR48" s="67"/>
      <c r="AS48" s="43"/>
      <c r="AT48" s="43"/>
      <c r="AU48" s="43"/>
      <c r="AV48" s="4"/>
      <c r="AW48" s="36" t="str">
        <f>IFERROR(VLOOKUP(Book1345234[[#This Row],[Water Supply Yield Ranking]],#REF!,2,FALSE),"")</f>
        <v/>
      </c>
      <c r="AX48" s="67"/>
      <c r="AY48" s="37"/>
      <c r="AZ48" s="4"/>
      <c r="BA48" s="36" t="str">
        <f>IFERROR(VLOOKUP(Book1345234[[#This Row],[Social Vulnerability Ranking]],#REF!,2,FALSE),"")</f>
        <v/>
      </c>
      <c r="BB48" s="67"/>
      <c r="BC48" s="43"/>
      <c r="BD48" s="4"/>
      <c r="BE48" s="36" t="str">
        <f>IFERROR(VLOOKUP(Book1345234[[#This Row],[Nature-Based Solutions Ranking]],#REF!,2,FALSE),"")</f>
        <v/>
      </c>
      <c r="BF48" s="67"/>
      <c r="BG48" s="37"/>
      <c r="BH48" s="4"/>
      <c r="BI48" s="36" t="str">
        <f>IFERROR(VLOOKUP(Book1345234[[#This Row],[Multiple Benefit Ranking]],#REF!,2,FALSE),"")</f>
        <v/>
      </c>
      <c r="BJ48" s="84"/>
      <c r="BK48" s="43"/>
      <c r="BL48" s="4"/>
      <c r="BM48" s="36" t="str">
        <f>IFERROR(VLOOKUP(Book1345234[[#This Row],[Operations and Maintenance Ranking]],#REF!,2,FALSE),"")</f>
        <v/>
      </c>
      <c r="BN48" s="67"/>
      <c r="BO48" s="4"/>
      <c r="BP48" s="36" t="str">
        <f>IFERROR(VLOOKUP(Book1345234[[#This Row],[Administrative, Regulatory and Other Obstacle Ranking]],#REF!,2,FALSE),"")</f>
        <v/>
      </c>
      <c r="BQ48" s="67"/>
      <c r="BR48" s="4"/>
      <c r="BS48" s="36" t="str">
        <f>IFERROR(VLOOKUP(Book1345234[[#This Row],[Environmental Benefit Ranking]],#REF!,2,FALSE),"")</f>
        <v/>
      </c>
      <c r="BT48" s="67"/>
      <c r="BU48" s="37"/>
      <c r="BV48" s="36" t="str">
        <f>IFERROR(VLOOKUP(Book1345234[[#This Row],[Environmental Impact Ranking]],#REF!,2,FALSE),"")</f>
        <v/>
      </c>
      <c r="BW48" s="77"/>
      <c r="BX48" s="83"/>
      <c r="BY48" s="4"/>
      <c r="BZ48" s="36" t="str">
        <f>IFERROR(VLOOKUP(Book1345234[[#This Row],[Mobility Ranking]],#REF!,2,FALSE),"")</f>
        <v/>
      </c>
      <c r="CA48" s="77"/>
      <c r="CB48" s="4"/>
      <c r="CC48" s="36" t="str">
        <f>IFERROR(VLOOKUP(Book1345234[[#This Row],[Regional Ranking]],#REF!,2,FALSE),"")</f>
        <v/>
      </c>
    </row>
    <row r="49" spans="1:81" x14ac:dyDescent="0.25">
      <c r="A49" s="107"/>
      <c r="B49" s="84"/>
      <c r="C49" s="92">
        <f>Book1345234[[#This Row],[FMP]]*2</f>
        <v>0</v>
      </c>
      <c r="D49" s="34"/>
      <c r="E49" s="34"/>
      <c r="F49" s="37"/>
      <c r="G49" s="4"/>
      <c r="H49" s="4"/>
      <c r="I49" s="4"/>
      <c r="J49" s="4"/>
      <c r="K49" s="35" t="str">
        <f>IFERROR(Book1345234[[#This Row],[Project Cost]]/Book1345234[[#This Row],['# of Structures Removed from 1% Annual Chance FP]],"")</f>
        <v/>
      </c>
      <c r="L49" s="4"/>
      <c r="M49" s="4"/>
      <c r="N49" s="35"/>
      <c r="O49" s="100"/>
      <c r="P49" s="84"/>
      <c r="Q49" s="37"/>
      <c r="R49" s="4"/>
      <c r="S49" s="36" t="str">
        <f>IFERROR(VLOOKUP(Book1345234[[#This Row],[ Severity Ranking: Pre-Project Average Depth of Flooding (100-year)]],#REF!,2,FALSE),"")</f>
        <v/>
      </c>
      <c r="T49" s="67"/>
      <c r="U49" s="37"/>
      <c r="V49" s="37"/>
      <c r="W49" s="128" t="e">
        <f>[1]!Book1345234[[#This Row],[Flood Plain Population]]/[1]!Book1345234[[#This Row],[Community Population Served]]</f>
        <v>#REF!</v>
      </c>
      <c r="X49" s="4"/>
      <c r="Y49" s="36" t="str">
        <f>IFERROR(VLOOKUP(Book1345234[[#This Row],[Severity Ranking: Community Need (% Population)]],#REF!,2,FALSE),"")</f>
        <v/>
      </c>
      <c r="Z49" s="66"/>
      <c r="AA49" s="91" t="e">
        <f>[1]!Book1345234[[#This Row],['# of Structures Removed from 1% Annual Chance FP]]/[1]!Book1345234[[#This Row],['# of Structures in 1% Annual Chance FP (Pre-Project)]]</f>
        <v>#REF!</v>
      </c>
      <c r="AB49" s="4"/>
      <c r="AC49" s="36" t="str">
        <f>IFERROR(VLOOKUP(Book1345234[[#This Row],[Flood Risk Reduction ]],#REF!,2,FALSE),"")</f>
        <v/>
      </c>
      <c r="AD49" s="66"/>
      <c r="AE49" s="78"/>
      <c r="AF49" s="37"/>
      <c r="AG49" s="128" t="e">
        <f>([1]!Book1345234[[#This Row],[Pre-Project Damage $]]-[1]!Book1345234[[#This Row],[Post-Project Damage $]])/[1]!Book1345234[[#This Row],[Pre-Project Damage $]]</f>
        <v>#REF!</v>
      </c>
      <c r="AH49" s="4"/>
      <c r="AI49" s="36" t="str">
        <f>IFERROR(VLOOKUP(Book1345234[[#This Row],[Flood Damage Reduction]],#REF!,2,FALSE),"")</f>
        <v/>
      </c>
      <c r="AJ49" s="93"/>
      <c r="AK49" s="83"/>
      <c r="AL49" s="37"/>
      <c r="AM49" s="36" t="str">
        <f>IFERROR(VLOOKUP(Book1345234[[#This Row],[ Reduction in Critical Facilities Flood Risk]],#REF!,2,FALSE),"")</f>
        <v/>
      </c>
      <c r="AN49" s="140" t="e">
        <f>VLOOKUP([1]!Book1345234[[#This Row],[FMP]],'[1]Life and Safety Tabular Data'!A46:L56,12,FALSE)</f>
        <v>#REF!</v>
      </c>
      <c r="AO49" s="43"/>
      <c r="AP49" s="4"/>
      <c r="AQ49" s="36" t="str">
        <f>IFERROR(VLOOKUP(Book1345234[[#This Row],[Life and Safety Ranking (Injury/Loss of Life)]],#REF!,2,FALSE),"")</f>
        <v/>
      </c>
      <c r="AR49" s="67"/>
      <c r="AS49" s="43"/>
      <c r="AT49" s="43"/>
      <c r="AU49" s="43"/>
      <c r="AV49" s="4"/>
      <c r="AW49" s="36" t="str">
        <f>IFERROR(VLOOKUP(Book1345234[[#This Row],[Water Supply Yield Ranking]],#REF!,2,FALSE),"")</f>
        <v/>
      </c>
      <c r="AX49" s="67"/>
      <c r="AY49" s="37"/>
      <c r="AZ49" s="4"/>
      <c r="BA49" s="36" t="str">
        <f>IFERROR(VLOOKUP(Book1345234[[#This Row],[Social Vulnerability Ranking]],#REF!,2,FALSE),"")</f>
        <v/>
      </c>
      <c r="BB49" s="67"/>
      <c r="BC49" s="43"/>
      <c r="BD49" s="4"/>
      <c r="BE49" s="36" t="str">
        <f>IFERROR(VLOOKUP(Book1345234[[#This Row],[Nature-Based Solutions Ranking]],#REF!,2,FALSE),"")</f>
        <v/>
      </c>
      <c r="BF49" s="67"/>
      <c r="BG49" s="37"/>
      <c r="BH49" s="4"/>
      <c r="BI49" s="36" t="str">
        <f>IFERROR(VLOOKUP(Book1345234[[#This Row],[Multiple Benefit Ranking]],#REF!,2,FALSE),"")</f>
        <v/>
      </c>
      <c r="BJ49" s="84"/>
      <c r="BK49" s="43"/>
      <c r="BL49" s="4"/>
      <c r="BM49" s="36" t="str">
        <f>IFERROR(VLOOKUP(Book1345234[[#This Row],[Operations and Maintenance Ranking]],#REF!,2,FALSE),"")</f>
        <v/>
      </c>
      <c r="BN49" s="67"/>
      <c r="BO49" s="4"/>
      <c r="BP49" s="36" t="str">
        <f>IFERROR(VLOOKUP(Book1345234[[#This Row],[Administrative, Regulatory and Other Obstacle Ranking]],#REF!,2,FALSE),"")</f>
        <v/>
      </c>
      <c r="BQ49" s="67"/>
      <c r="BR49" s="4"/>
      <c r="BS49" s="36" t="str">
        <f>IFERROR(VLOOKUP(Book1345234[[#This Row],[Environmental Benefit Ranking]],#REF!,2,FALSE),"")</f>
        <v/>
      </c>
      <c r="BT49" s="67"/>
      <c r="BU49" s="37"/>
      <c r="BV49" s="36" t="str">
        <f>IFERROR(VLOOKUP(Book1345234[[#This Row],[Environmental Impact Ranking]],#REF!,2,FALSE),"")</f>
        <v/>
      </c>
      <c r="BW49" s="77"/>
      <c r="BX49" s="83"/>
      <c r="BY49" s="4"/>
      <c r="BZ49" s="36" t="str">
        <f>IFERROR(VLOOKUP(Book1345234[[#This Row],[Mobility Ranking]],#REF!,2,FALSE),"")</f>
        <v/>
      </c>
      <c r="CA49" s="77"/>
      <c r="CB49" s="4"/>
      <c r="CC49" s="36" t="str">
        <f>IFERROR(VLOOKUP(Book1345234[[#This Row],[Regional Ranking]],#REF!,2,FALSE),"")</f>
        <v/>
      </c>
    </row>
    <row r="50" spans="1:81" x14ac:dyDescent="0.25">
      <c r="A50" s="107"/>
      <c r="B50" s="84"/>
      <c r="C50" s="92">
        <f>Book1345234[[#This Row],[FMP]]*2</f>
        <v>0</v>
      </c>
      <c r="D50" s="34"/>
      <c r="E50" s="34"/>
      <c r="F50" s="37"/>
      <c r="G50" s="4"/>
      <c r="H50" s="4"/>
      <c r="I50" s="4"/>
      <c r="J50" s="4"/>
      <c r="K50" s="35" t="str">
        <f>IFERROR(Book1345234[[#This Row],[Project Cost]]/Book1345234[[#This Row],['# of Structures Removed from 1% Annual Chance FP]],"")</f>
        <v/>
      </c>
      <c r="L50" s="4"/>
      <c r="M50" s="4"/>
      <c r="N50" s="35"/>
      <c r="O50" s="100"/>
      <c r="P50" s="84"/>
      <c r="Q50" s="37"/>
      <c r="R50" s="4"/>
      <c r="S50" s="36" t="str">
        <f>IFERROR(VLOOKUP(Book1345234[[#This Row],[ Severity Ranking: Pre-Project Average Depth of Flooding (100-year)]],#REF!,2,FALSE),"")</f>
        <v/>
      </c>
      <c r="T50" s="67"/>
      <c r="U50" s="37"/>
      <c r="V50" s="37"/>
      <c r="W50" s="128" t="e">
        <f>[1]!Book1345234[[#This Row],[Flood Plain Population]]/[1]!Book1345234[[#This Row],[Community Population Served]]</f>
        <v>#REF!</v>
      </c>
      <c r="X50" s="4"/>
      <c r="Y50" s="36" t="str">
        <f>IFERROR(VLOOKUP(Book1345234[[#This Row],[Severity Ranking: Community Need (% Population)]],#REF!,2,FALSE),"")</f>
        <v/>
      </c>
      <c r="Z50" s="66"/>
      <c r="AA50" s="91" t="e">
        <f>[1]!Book1345234[[#This Row],['# of Structures Removed from 1% Annual Chance FP]]/[1]!Book1345234[[#This Row],['# of Structures in 1% Annual Chance FP (Pre-Project)]]</f>
        <v>#REF!</v>
      </c>
      <c r="AB50" s="4"/>
      <c r="AC50" s="36" t="str">
        <f>IFERROR(VLOOKUP(Book1345234[[#This Row],[Flood Risk Reduction ]],#REF!,2,FALSE),"")</f>
        <v/>
      </c>
      <c r="AD50" s="66"/>
      <c r="AE50" s="78"/>
      <c r="AF50" s="37"/>
      <c r="AG50" s="128" t="e">
        <f>([1]!Book1345234[[#This Row],[Pre-Project Damage $]]-[1]!Book1345234[[#This Row],[Post-Project Damage $]])/[1]!Book1345234[[#This Row],[Pre-Project Damage $]]</f>
        <v>#REF!</v>
      </c>
      <c r="AH50" s="4"/>
      <c r="AI50" s="36" t="str">
        <f>IFERROR(VLOOKUP(Book1345234[[#This Row],[Flood Damage Reduction]],#REF!,2,FALSE),"")</f>
        <v/>
      </c>
      <c r="AJ50" s="93"/>
      <c r="AK50" s="83"/>
      <c r="AL50" s="37"/>
      <c r="AM50" s="36" t="str">
        <f>IFERROR(VLOOKUP(Book1345234[[#This Row],[ Reduction in Critical Facilities Flood Risk]],#REF!,2,FALSE),"")</f>
        <v/>
      </c>
      <c r="AN50" s="140" t="e">
        <f>VLOOKUP([1]!Book1345234[[#This Row],[FMP]],'[1]Life and Safety Tabular Data'!A47:L57,12,FALSE)</f>
        <v>#REF!</v>
      </c>
      <c r="AO50" s="43"/>
      <c r="AP50" s="4"/>
      <c r="AQ50" s="36" t="str">
        <f>IFERROR(VLOOKUP(Book1345234[[#This Row],[Life and Safety Ranking (Injury/Loss of Life)]],#REF!,2,FALSE),"")</f>
        <v/>
      </c>
      <c r="AR50" s="67"/>
      <c r="AS50" s="43"/>
      <c r="AT50" s="43"/>
      <c r="AU50" s="43"/>
      <c r="AV50" s="4"/>
      <c r="AW50" s="36" t="str">
        <f>IFERROR(VLOOKUP(Book1345234[[#This Row],[Water Supply Yield Ranking]],#REF!,2,FALSE),"")</f>
        <v/>
      </c>
      <c r="AX50" s="67"/>
      <c r="AY50" s="37"/>
      <c r="AZ50" s="4"/>
      <c r="BA50" s="36" t="str">
        <f>IFERROR(VLOOKUP(Book1345234[[#This Row],[Social Vulnerability Ranking]],#REF!,2,FALSE),"")</f>
        <v/>
      </c>
      <c r="BB50" s="67"/>
      <c r="BC50" s="43"/>
      <c r="BD50" s="4"/>
      <c r="BE50" s="36" t="str">
        <f>IFERROR(VLOOKUP(Book1345234[[#This Row],[Nature-Based Solutions Ranking]],#REF!,2,FALSE),"")</f>
        <v/>
      </c>
      <c r="BF50" s="67"/>
      <c r="BG50" s="37"/>
      <c r="BH50" s="4"/>
      <c r="BI50" s="36" t="str">
        <f>IFERROR(VLOOKUP(Book1345234[[#This Row],[Multiple Benefit Ranking]],#REF!,2,FALSE),"")</f>
        <v/>
      </c>
      <c r="BJ50" s="84"/>
      <c r="BK50" s="43"/>
      <c r="BL50" s="4"/>
      <c r="BM50" s="36" t="str">
        <f>IFERROR(VLOOKUP(Book1345234[[#This Row],[Operations and Maintenance Ranking]],#REF!,2,FALSE),"")</f>
        <v/>
      </c>
      <c r="BN50" s="67"/>
      <c r="BO50" s="4"/>
      <c r="BP50" s="36" t="str">
        <f>IFERROR(VLOOKUP(Book1345234[[#This Row],[Administrative, Regulatory and Other Obstacle Ranking]],#REF!,2,FALSE),"")</f>
        <v/>
      </c>
      <c r="BQ50" s="67"/>
      <c r="BR50" s="4"/>
      <c r="BS50" s="36" t="str">
        <f>IFERROR(VLOOKUP(Book1345234[[#This Row],[Environmental Benefit Ranking]],#REF!,2,FALSE),"")</f>
        <v/>
      </c>
      <c r="BT50" s="67"/>
      <c r="BU50" s="37"/>
      <c r="BV50" s="36" t="str">
        <f>IFERROR(VLOOKUP(Book1345234[[#This Row],[Environmental Impact Ranking]],#REF!,2,FALSE),"")</f>
        <v/>
      </c>
      <c r="BW50" s="77"/>
      <c r="BX50" s="83"/>
      <c r="BY50" s="4"/>
      <c r="BZ50" s="36" t="str">
        <f>IFERROR(VLOOKUP(Book1345234[[#This Row],[Mobility Ranking]],#REF!,2,FALSE),"")</f>
        <v/>
      </c>
      <c r="CA50" s="77"/>
      <c r="CB50" s="4"/>
      <c r="CC50" s="36" t="str">
        <f>IFERROR(VLOOKUP(Book1345234[[#This Row],[Regional Ranking]],#REF!,2,FALSE),"")</f>
        <v/>
      </c>
    </row>
    <row r="51" spans="1:81" x14ac:dyDescent="0.25">
      <c r="A51" s="107"/>
      <c r="B51" s="84"/>
      <c r="C51" s="92">
        <f>Book1345234[[#This Row],[FMP]]*2</f>
        <v>0</v>
      </c>
      <c r="D51" s="34"/>
      <c r="E51" s="34"/>
      <c r="F51" s="37"/>
      <c r="G51" s="4"/>
      <c r="H51" s="4"/>
      <c r="I51" s="4"/>
      <c r="J51" s="4"/>
      <c r="K51" s="35" t="str">
        <f>IFERROR(Book1345234[[#This Row],[Project Cost]]/Book1345234[[#This Row],['# of Structures Removed from 1% Annual Chance FP]],"")</f>
        <v/>
      </c>
      <c r="L51" s="4"/>
      <c r="M51" s="4"/>
      <c r="N51" s="35"/>
      <c r="O51" s="100"/>
      <c r="P51" s="84"/>
      <c r="Q51" s="37"/>
      <c r="R51" s="4"/>
      <c r="S51" s="36" t="str">
        <f>IFERROR(VLOOKUP(Book1345234[[#This Row],[ Severity Ranking: Pre-Project Average Depth of Flooding (100-year)]],#REF!,2,FALSE),"")</f>
        <v/>
      </c>
      <c r="T51" s="67"/>
      <c r="U51" s="37"/>
      <c r="V51" s="37"/>
      <c r="W51" s="128" t="e">
        <f>[1]!Book1345234[[#This Row],[Flood Plain Population]]/[1]!Book1345234[[#This Row],[Community Population Served]]</f>
        <v>#REF!</v>
      </c>
      <c r="X51" s="4"/>
      <c r="Y51" s="36" t="str">
        <f>IFERROR(VLOOKUP(Book1345234[[#This Row],[Severity Ranking: Community Need (% Population)]],#REF!,2,FALSE),"")</f>
        <v/>
      </c>
      <c r="Z51" s="66"/>
      <c r="AA51" s="91" t="e">
        <f>[1]!Book1345234[[#This Row],['# of Structures Removed from 1% Annual Chance FP]]/[1]!Book1345234[[#This Row],['# of Structures in 1% Annual Chance FP (Pre-Project)]]</f>
        <v>#REF!</v>
      </c>
      <c r="AB51" s="4"/>
      <c r="AC51" s="36" t="str">
        <f>IFERROR(VLOOKUP(Book1345234[[#This Row],[Flood Risk Reduction ]],#REF!,2,FALSE),"")</f>
        <v/>
      </c>
      <c r="AD51" s="66"/>
      <c r="AE51" s="78"/>
      <c r="AF51" s="37"/>
      <c r="AG51" s="128" t="e">
        <f>([1]!Book1345234[[#This Row],[Pre-Project Damage $]]-[1]!Book1345234[[#This Row],[Post-Project Damage $]])/[1]!Book1345234[[#This Row],[Pre-Project Damage $]]</f>
        <v>#REF!</v>
      </c>
      <c r="AH51" s="4"/>
      <c r="AI51" s="36" t="str">
        <f>IFERROR(VLOOKUP(Book1345234[[#This Row],[Flood Damage Reduction]],#REF!,2,FALSE),"")</f>
        <v/>
      </c>
      <c r="AJ51" s="93"/>
      <c r="AK51" s="83"/>
      <c r="AL51" s="37"/>
      <c r="AM51" s="36" t="str">
        <f>IFERROR(VLOOKUP(Book1345234[[#This Row],[ Reduction in Critical Facilities Flood Risk]],#REF!,2,FALSE),"")</f>
        <v/>
      </c>
      <c r="AN51" s="140" t="e">
        <f>VLOOKUP([1]!Book1345234[[#This Row],[FMP]],'[1]Life and Safety Tabular Data'!A48:L58,12,FALSE)</f>
        <v>#REF!</v>
      </c>
      <c r="AO51" s="43"/>
      <c r="AP51" s="4"/>
      <c r="AQ51" s="36" t="str">
        <f>IFERROR(VLOOKUP(Book1345234[[#This Row],[Life and Safety Ranking (Injury/Loss of Life)]],#REF!,2,FALSE),"")</f>
        <v/>
      </c>
      <c r="AR51" s="67"/>
      <c r="AS51" s="43"/>
      <c r="AT51" s="43"/>
      <c r="AU51" s="43"/>
      <c r="AV51" s="4"/>
      <c r="AW51" s="36" t="str">
        <f>IFERROR(VLOOKUP(Book1345234[[#This Row],[Water Supply Yield Ranking]],#REF!,2,FALSE),"")</f>
        <v/>
      </c>
      <c r="AX51" s="67"/>
      <c r="AY51" s="37"/>
      <c r="AZ51" s="4"/>
      <c r="BA51" s="36" t="str">
        <f>IFERROR(VLOOKUP(Book1345234[[#This Row],[Social Vulnerability Ranking]],#REF!,2,FALSE),"")</f>
        <v/>
      </c>
      <c r="BB51" s="67"/>
      <c r="BC51" s="43"/>
      <c r="BD51" s="4"/>
      <c r="BE51" s="36" t="str">
        <f>IFERROR(VLOOKUP(Book1345234[[#This Row],[Nature-Based Solutions Ranking]],#REF!,2,FALSE),"")</f>
        <v/>
      </c>
      <c r="BF51" s="67"/>
      <c r="BG51" s="37"/>
      <c r="BH51" s="4"/>
      <c r="BI51" s="36" t="str">
        <f>IFERROR(VLOOKUP(Book1345234[[#This Row],[Multiple Benefit Ranking]],#REF!,2,FALSE),"")</f>
        <v/>
      </c>
      <c r="BJ51" s="84"/>
      <c r="BK51" s="43"/>
      <c r="BL51" s="4"/>
      <c r="BM51" s="36" t="str">
        <f>IFERROR(VLOOKUP(Book1345234[[#This Row],[Operations and Maintenance Ranking]],#REF!,2,FALSE),"")</f>
        <v/>
      </c>
      <c r="BN51" s="67"/>
      <c r="BO51" s="4"/>
      <c r="BP51" s="36" t="str">
        <f>IFERROR(VLOOKUP(Book1345234[[#This Row],[Administrative, Regulatory and Other Obstacle Ranking]],#REF!,2,FALSE),"")</f>
        <v/>
      </c>
      <c r="BQ51" s="67"/>
      <c r="BR51" s="4"/>
      <c r="BS51" s="36" t="str">
        <f>IFERROR(VLOOKUP(Book1345234[[#This Row],[Environmental Benefit Ranking]],#REF!,2,FALSE),"")</f>
        <v/>
      </c>
      <c r="BT51" s="67"/>
      <c r="BU51" s="37"/>
      <c r="BV51" s="36" t="str">
        <f>IFERROR(VLOOKUP(Book1345234[[#This Row],[Environmental Impact Ranking]],#REF!,2,FALSE),"")</f>
        <v/>
      </c>
      <c r="BW51" s="77"/>
      <c r="BX51" s="83"/>
      <c r="BY51" s="4"/>
      <c r="BZ51" s="36" t="str">
        <f>IFERROR(VLOOKUP(Book1345234[[#This Row],[Mobility Ranking]],#REF!,2,FALSE),"")</f>
        <v/>
      </c>
      <c r="CA51" s="77"/>
      <c r="CB51" s="4"/>
      <c r="CC51" s="36" t="str">
        <f>IFERROR(VLOOKUP(Book1345234[[#This Row],[Regional Ranking]],#REF!,2,FALSE),"")</f>
        <v/>
      </c>
    </row>
    <row r="52" spans="1:81" x14ac:dyDescent="0.25">
      <c r="A52" s="107"/>
      <c r="B52" s="84"/>
      <c r="C52" s="92">
        <f>Book1345234[[#This Row],[FMP]]*2</f>
        <v>0</v>
      </c>
      <c r="D52" s="34"/>
      <c r="E52" s="34"/>
      <c r="F52" s="37"/>
      <c r="G52" s="4"/>
      <c r="H52" s="4"/>
      <c r="I52" s="4"/>
      <c r="J52" s="4"/>
      <c r="K52" s="35" t="str">
        <f>IFERROR(Book1345234[[#This Row],[Project Cost]]/Book1345234[[#This Row],['# of Structures Removed from 1% Annual Chance FP]],"")</f>
        <v/>
      </c>
      <c r="L52" s="4"/>
      <c r="M52" s="4"/>
      <c r="N52" s="35"/>
      <c r="O52" s="100"/>
      <c r="P52" s="84"/>
      <c r="Q52" s="37"/>
      <c r="R52" s="4"/>
      <c r="S52" s="36" t="str">
        <f>IFERROR(VLOOKUP(Book1345234[[#This Row],[ Severity Ranking: Pre-Project Average Depth of Flooding (100-year)]],#REF!,2,FALSE),"")</f>
        <v/>
      </c>
      <c r="T52" s="67"/>
      <c r="U52" s="37"/>
      <c r="V52" s="37"/>
      <c r="W52" s="128" t="e">
        <f>[1]!Book1345234[[#This Row],[Flood Plain Population]]/[1]!Book1345234[[#This Row],[Community Population Served]]</f>
        <v>#REF!</v>
      </c>
      <c r="X52" s="4"/>
      <c r="Y52" s="36" t="str">
        <f>IFERROR(VLOOKUP(Book1345234[[#This Row],[Severity Ranking: Community Need (% Population)]],#REF!,2,FALSE),"")</f>
        <v/>
      </c>
      <c r="Z52" s="66"/>
      <c r="AA52" s="91" t="e">
        <f>[1]!Book1345234[[#This Row],['# of Structures Removed from 1% Annual Chance FP]]/[1]!Book1345234[[#This Row],['# of Structures in 1% Annual Chance FP (Pre-Project)]]</f>
        <v>#REF!</v>
      </c>
      <c r="AB52" s="4"/>
      <c r="AC52" s="36" t="str">
        <f>IFERROR(VLOOKUP(Book1345234[[#This Row],[Flood Risk Reduction ]],#REF!,2,FALSE),"")</f>
        <v/>
      </c>
      <c r="AD52" s="66"/>
      <c r="AE52" s="78"/>
      <c r="AF52" s="37"/>
      <c r="AG52" s="128" t="e">
        <f>([1]!Book1345234[[#This Row],[Pre-Project Damage $]]-[1]!Book1345234[[#This Row],[Post-Project Damage $]])/[1]!Book1345234[[#This Row],[Pre-Project Damage $]]</f>
        <v>#REF!</v>
      </c>
      <c r="AH52" s="4"/>
      <c r="AI52" s="36" t="str">
        <f>IFERROR(VLOOKUP(Book1345234[[#This Row],[Flood Damage Reduction]],#REF!,2,FALSE),"")</f>
        <v/>
      </c>
      <c r="AJ52" s="93"/>
      <c r="AK52" s="83"/>
      <c r="AL52" s="37"/>
      <c r="AM52" s="36" t="str">
        <f>IFERROR(VLOOKUP(Book1345234[[#This Row],[ Reduction in Critical Facilities Flood Risk]],#REF!,2,FALSE),"")</f>
        <v/>
      </c>
      <c r="AN52" s="140" t="e">
        <f>VLOOKUP([1]!Book1345234[[#This Row],[FMP]],'[1]Life and Safety Tabular Data'!A49:L59,12,FALSE)</f>
        <v>#REF!</v>
      </c>
      <c r="AO52" s="43"/>
      <c r="AP52" s="4"/>
      <c r="AQ52" s="36" t="str">
        <f>IFERROR(VLOOKUP(Book1345234[[#This Row],[Life and Safety Ranking (Injury/Loss of Life)]],#REF!,2,FALSE),"")</f>
        <v/>
      </c>
      <c r="AR52" s="67"/>
      <c r="AS52" s="43"/>
      <c r="AT52" s="43"/>
      <c r="AU52" s="43"/>
      <c r="AV52" s="4"/>
      <c r="AW52" s="36" t="str">
        <f>IFERROR(VLOOKUP(Book1345234[[#This Row],[Water Supply Yield Ranking]],#REF!,2,FALSE),"")</f>
        <v/>
      </c>
      <c r="AX52" s="67"/>
      <c r="AY52" s="37"/>
      <c r="AZ52" s="4"/>
      <c r="BA52" s="36" t="str">
        <f>IFERROR(VLOOKUP(Book1345234[[#This Row],[Social Vulnerability Ranking]],#REF!,2,FALSE),"")</f>
        <v/>
      </c>
      <c r="BB52" s="67"/>
      <c r="BC52" s="43"/>
      <c r="BD52" s="4"/>
      <c r="BE52" s="36" t="str">
        <f>IFERROR(VLOOKUP(Book1345234[[#This Row],[Nature-Based Solutions Ranking]],#REF!,2,FALSE),"")</f>
        <v/>
      </c>
      <c r="BF52" s="67"/>
      <c r="BG52" s="37"/>
      <c r="BH52" s="4"/>
      <c r="BI52" s="36" t="str">
        <f>IFERROR(VLOOKUP(Book1345234[[#This Row],[Multiple Benefit Ranking]],#REF!,2,FALSE),"")</f>
        <v/>
      </c>
      <c r="BJ52" s="84"/>
      <c r="BK52" s="43"/>
      <c r="BL52" s="4"/>
      <c r="BM52" s="36" t="str">
        <f>IFERROR(VLOOKUP(Book1345234[[#This Row],[Operations and Maintenance Ranking]],#REF!,2,FALSE),"")</f>
        <v/>
      </c>
      <c r="BN52" s="67"/>
      <c r="BO52" s="4"/>
      <c r="BP52" s="36" t="str">
        <f>IFERROR(VLOOKUP(Book1345234[[#This Row],[Administrative, Regulatory and Other Obstacle Ranking]],#REF!,2,FALSE),"")</f>
        <v/>
      </c>
      <c r="BQ52" s="67"/>
      <c r="BR52" s="4"/>
      <c r="BS52" s="36" t="str">
        <f>IFERROR(VLOOKUP(Book1345234[[#This Row],[Environmental Benefit Ranking]],#REF!,2,FALSE),"")</f>
        <v/>
      </c>
      <c r="BT52" s="67"/>
      <c r="BU52" s="37"/>
      <c r="BV52" s="36" t="str">
        <f>IFERROR(VLOOKUP(Book1345234[[#This Row],[Environmental Impact Ranking]],#REF!,2,FALSE),"")</f>
        <v/>
      </c>
      <c r="BW52" s="77"/>
      <c r="BX52" s="83"/>
      <c r="BY52" s="4"/>
      <c r="BZ52" s="36" t="str">
        <f>IFERROR(VLOOKUP(Book1345234[[#This Row],[Mobility Ranking]],#REF!,2,FALSE),"")</f>
        <v/>
      </c>
      <c r="CA52" s="77"/>
      <c r="CB52" s="4"/>
      <c r="CC52" s="36" t="str">
        <f>IFERROR(VLOOKUP(Book1345234[[#This Row],[Regional Ranking]],#REF!,2,FALSE),"")</f>
        <v/>
      </c>
    </row>
    <row r="53" spans="1:81" x14ac:dyDescent="0.25">
      <c r="A53" s="107"/>
      <c r="B53" s="84"/>
      <c r="C53" s="92">
        <f>Book1345234[[#This Row],[FMP]]*2</f>
        <v>0</v>
      </c>
      <c r="D53" s="34"/>
      <c r="E53" s="34"/>
      <c r="F53" s="37"/>
      <c r="G53" s="4"/>
      <c r="H53" s="4"/>
      <c r="I53" s="4"/>
      <c r="J53" s="4"/>
      <c r="K53" s="35" t="str">
        <f>IFERROR(Book1345234[[#This Row],[Project Cost]]/Book1345234[[#This Row],['# of Structures Removed from 1% Annual Chance FP]],"")</f>
        <v/>
      </c>
      <c r="L53" s="4"/>
      <c r="M53" s="4"/>
      <c r="N53" s="35"/>
      <c r="O53" s="100"/>
      <c r="P53" s="84"/>
      <c r="Q53" s="37"/>
      <c r="R53" s="4"/>
      <c r="S53" s="36" t="str">
        <f>IFERROR(VLOOKUP(Book1345234[[#This Row],[ Severity Ranking: Pre-Project Average Depth of Flooding (100-year)]],#REF!,2,FALSE),"")</f>
        <v/>
      </c>
      <c r="T53" s="67"/>
      <c r="U53" s="37"/>
      <c r="V53" s="37"/>
      <c r="W53" s="128" t="e">
        <f>[1]!Book1345234[[#This Row],[Flood Plain Population]]/[1]!Book1345234[[#This Row],[Community Population Served]]</f>
        <v>#REF!</v>
      </c>
      <c r="X53" s="4"/>
      <c r="Y53" s="36" t="str">
        <f>IFERROR(VLOOKUP(Book1345234[[#This Row],[Severity Ranking: Community Need (% Population)]],#REF!,2,FALSE),"")</f>
        <v/>
      </c>
      <c r="Z53" s="66"/>
      <c r="AA53" s="91" t="e">
        <f>[1]!Book1345234[[#This Row],['# of Structures Removed from 1% Annual Chance FP]]/[1]!Book1345234[[#This Row],['# of Structures in 1% Annual Chance FP (Pre-Project)]]</f>
        <v>#REF!</v>
      </c>
      <c r="AB53" s="4"/>
      <c r="AC53" s="36" t="str">
        <f>IFERROR(VLOOKUP(Book1345234[[#This Row],[Flood Risk Reduction ]],#REF!,2,FALSE),"")</f>
        <v/>
      </c>
      <c r="AD53" s="66"/>
      <c r="AE53" s="78"/>
      <c r="AF53" s="37"/>
      <c r="AG53" s="128" t="e">
        <f>([1]!Book1345234[[#This Row],[Pre-Project Damage $]]-[1]!Book1345234[[#This Row],[Post-Project Damage $]])/[1]!Book1345234[[#This Row],[Pre-Project Damage $]]</f>
        <v>#REF!</v>
      </c>
      <c r="AH53" s="4"/>
      <c r="AI53" s="36" t="str">
        <f>IFERROR(VLOOKUP(Book1345234[[#This Row],[Flood Damage Reduction]],#REF!,2,FALSE),"")</f>
        <v/>
      </c>
      <c r="AJ53" s="93"/>
      <c r="AK53" s="83"/>
      <c r="AL53" s="37"/>
      <c r="AM53" s="36" t="str">
        <f>IFERROR(VLOOKUP(Book1345234[[#This Row],[ Reduction in Critical Facilities Flood Risk]],#REF!,2,FALSE),"")</f>
        <v/>
      </c>
      <c r="AN53" s="140" t="e">
        <f>VLOOKUP([1]!Book1345234[[#This Row],[FMP]],'[1]Life and Safety Tabular Data'!A50:L60,12,FALSE)</f>
        <v>#REF!</v>
      </c>
      <c r="AO53" s="43"/>
      <c r="AP53" s="4"/>
      <c r="AQ53" s="36" t="str">
        <f>IFERROR(VLOOKUP(Book1345234[[#This Row],[Life and Safety Ranking (Injury/Loss of Life)]],#REF!,2,FALSE),"")</f>
        <v/>
      </c>
      <c r="AR53" s="67"/>
      <c r="AS53" s="43"/>
      <c r="AT53" s="43"/>
      <c r="AU53" s="43"/>
      <c r="AV53" s="4"/>
      <c r="AW53" s="36" t="str">
        <f>IFERROR(VLOOKUP(Book1345234[[#This Row],[Water Supply Yield Ranking]],#REF!,2,FALSE),"")</f>
        <v/>
      </c>
      <c r="AX53" s="67"/>
      <c r="AY53" s="37"/>
      <c r="AZ53" s="4"/>
      <c r="BA53" s="36" t="str">
        <f>IFERROR(VLOOKUP(Book1345234[[#This Row],[Social Vulnerability Ranking]],#REF!,2,FALSE),"")</f>
        <v/>
      </c>
      <c r="BB53" s="67"/>
      <c r="BC53" s="43"/>
      <c r="BD53" s="4"/>
      <c r="BE53" s="36" t="str">
        <f>IFERROR(VLOOKUP(Book1345234[[#This Row],[Nature-Based Solutions Ranking]],#REF!,2,FALSE),"")</f>
        <v/>
      </c>
      <c r="BF53" s="67"/>
      <c r="BG53" s="37"/>
      <c r="BH53" s="4"/>
      <c r="BI53" s="36" t="str">
        <f>IFERROR(VLOOKUP(Book1345234[[#This Row],[Multiple Benefit Ranking]],#REF!,2,FALSE),"")</f>
        <v/>
      </c>
      <c r="BJ53" s="84"/>
      <c r="BK53" s="43"/>
      <c r="BL53" s="4"/>
      <c r="BM53" s="36" t="str">
        <f>IFERROR(VLOOKUP(Book1345234[[#This Row],[Operations and Maintenance Ranking]],#REF!,2,FALSE),"")</f>
        <v/>
      </c>
      <c r="BN53" s="67"/>
      <c r="BO53" s="4"/>
      <c r="BP53" s="36" t="str">
        <f>IFERROR(VLOOKUP(Book1345234[[#This Row],[Administrative, Regulatory and Other Obstacle Ranking]],#REF!,2,FALSE),"")</f>
        <v/>
      </c>
      <c r="BQ53" s="67"/>
      <c r="BR53" s="4"/>
      <c r="BS53" s="36" t="str">
        <f>IFERROR(VLOOKUP(Book1345234[[#This Row],[Environmental Benefit Ranking]],#REF!,2,FALSE),"")</f>
        <v/>
      </c>
      <c r="BT53" s="67"/>
      <c r="BU53" s="37"/>
      <c r="BV53" s="36" t="str">
        <f>IFERROR(VLOOKUP(Book1345234[[#This Row],[Environmental Impact Ranking]],#REF!,2,FALSE),"")</f>
        <v/>
      </c>
      <c r="BW53" s="77"/>
      <c r="BX53" s="83"/>
      <c r="BY53" s="4"/>
      <c r="BZ53" s="36" t="str">
        <f>IFERROR(VLOOKUP(Book1345234[[#This Row],[Mobility Ranking]],#REF!,2,FALSE),"")</f>
        <v/>
      </c>
      <c r="CA53" s="77"/>
      <c r="CB53" s="4"/>
      <c r="CC53" s="36" t="str">
        <f>IFERROR(VLOOKUP(Book1345234[[#This Row],[Regional Ranking]],#REF!,2,FALSE),"")</f>
        <v/>
      </c>
    </row>
    <row r="54" spans="1:81" x14ac:dyDescent="0.25">
      <c r="A54" s="107"/>
      <c r="B54" s="84"/>
      <c r="C54" s="92">
        <f>Book1345234[[#This Row],[FMP]]*2</f>
        <v>0</v>
      </c>
      <c r="D54" s="34"/>
      <c r="E54" s="34"/>
      <c r="F54" s="37"/>
      <c r="G54" s="4"/>
      <c r="H54" s="4"/>
      <c r="I54" s="4"/>
      <c r="J54" s="4"/>
      <c r="K54" s="35" t="str">
        <f>IFERROR(Book1345234[[#This Row],[Project Cost]]/Book1345234[[#This Row],['# of Structures Removed from 1% Annual Chance FP]],"")</f>
        <v/>
      </c>
      <c r="L54" s="4"/>
      <c r="M54" s="4"/>
      <c r="N54" s="35"/>
      <c r="O54" s="100"/>
      <c r="P54" s="84"/>
      <c r="Q54" s="37"/>
      <c r="R54" s="4"/>
      <c r="S54" s="36" t="str">
        <f>IFERROR(VLOOKUP(Book1345234[[#This Row],[ Severity Ranking: Pre-Project Average Depth of Flooding (100-year)]],#REF!,2,FALSE),"")</f>
        <v/>
      </c>
      <c r="T54" s="67"/>
      <c r="U54" s="37"/>
      <c r="V54" s="37"/>
      <c r="W54" s="128" t="e">
        <f>[1]!Book1345234[[#This Row],[Flood Plain Population]]/[1]!Book1345234[[#This Row],[Community Population Served]]</f>
        <v>#REF!</v>
      </c>
      <c r="X54" s="4"/>
      <c r="Y54" s="36" t="str">
        <f>IFERROR(VLOOKUP(Book1345234[[#This Row],[Severity Ranking: Community Need (% Population)]],#REF!,2,FALSE),"")</f>
        <v/>
      </c>
      <c r="Z54" s="66"/>
      <c r="AA54" s="91" t="e">
        <f>[1]!Book1345234[[#This Row],['# of Structures Removed from 1% Annual Chance FP]]/[1]!Book1345234[[#This Row],['# of Structures in 1% Annual Chance FP (Pre-Project)]]</f>
        <v>#REF!</v>
      </c>
      <c r="AB54" s="4"/>
      <c r="AC54" s="36" t="str">
        <f>IFERROR(VLOOKUP(Book1345234[[#This Row],[Flood Risk Reduction ]],#REF!,2,FALSE),"")</f>
        <v/>
      </c>
      <c r="AD54" s="66"/>
      <c r="AE54" s="78"/>
      <c r="AF54" s="37"/>
      <c r="AG54" s="128" t="e">
        <f>([1]!Book1345234[[#This Row],[Pre-Project Damage $]]-[1]!Book1345234[[#This Row],[Post-Project Damage $]])/[1]!Book1345234[[#This Row],[Pre-Project Damage $]]</f>
        <v>#REF!</v>
      </c>
      <c r="AH54" s="4"/>
      <c r="AI54" s="36" t="str">
        <f>IFERROR(VLOOKUP(Book1345234[[#This Row],[Flood Damage Reduction]],#REF!,2,FALSE),"")</f>
        <v/>
      </c>
      <c r="AJ54" s="93"/>
      <c r="AK54" s="83"/>
      <c r="AL54" s="37"/>
      <c r="AM54" s="36" t="str">
        <f>IFERROR(VLOOKUP(Book1345234[[#This Row],[ Reduction in Critical Facilities Flood Risk]],#REF!,2,FALSE),"")</f>
        <v/>
      </c>
      <c r="AN54" s="140" t="e">
        <f>VLOOKUP([1]!Book1345234[[#This Row],[FMP]],'[1]Life and Safety Tabular Data'!A51:L61,12,FALSE)</f>
        <v>#REF!</v>
      </c>
      <c r="AO54" s="43"/>
      <c r="AP54" s="4"/>
      <c r="AQ54" s="36" t="str">
        <f>IFERROR(VLOOKUP(Book1345234[[#This Row],[Life and Safety Ranking (Injury/Loss of Life)]],#REF!,2,FALSE),"")</f>
        <v/>
      </c>
      <c r="AR54" s="67"/>
      <c r="AS54" s="43"/>
      <c r="AT54" s="43"/>
      <c r="AU54" s="43"/>
      <c r="AV54" s="4"/>
      <c r="AW54" s="36" t="str">
        <f>IFERROR(VLOOKUP(Book1345234[[#This Row],[Water Supply Yield Ranking]],#REF!,2,FALSE),"")</f>
        <v/>
      </c>
      <c r="AX54" s="67"/>
      <c r="AY54" s="37"/>
      <c r="AZ54" s="4"/>
      <c r="BA54" s="36" t="str">
        <f>IFERROR(VLOOKUP(Book1345234[[#This Row],[Social Vulnerability Ranking]],#REF!,2,FALSE),"")</f>
        <v/>
      </c>
      <c r="BB54" s="67"/>
      <c r="BC54" s="43"/>
      <c r="BD54" s="4"/>
      <c r="BE54" s="36" t="str">
        <f>IFERROR(VLOOKUP(Book1345234[[#This Row],[Nature-Based Solutions Ranking]],#REF!,2,FALSE),"")</f>
        <v/>
      </c>
      <c r="BF54" s="67"/>
      <c r="BG54" s="37"/>
      <c r="BH54" s="4"/>
      <c r="BI54" s="36" t="str">
        <f>IFERROR(VLOOKUP(Book1345234[[#This Row],[Multiple Benefit Ranking]],#REF!,2,FALSE),"")</f>
        <v/>
      </c>
      <c r="BJ54" s="84"/>
      <c r="BK54" s="43"/>
      <c r="BL54" s="4"/>
      <c r="BM54" s="36" t="str">
        <f>IFERROR(VLOOKUP(Book1345234[[#This Row],[Operations and Maintenance Ranking]],#REF!,2,FALSE),"")</f>
        <v/>
      </c>
      <c r="BN54" s="67"/>
      <c r="BO54" s="4"/>
      <c r="BP54" s="36" t="str">
        <f>IFERROR(VLOOKUP(Book1345234[[#This Row],[Administrative, Regulatory and Other Obstacle Ranking]],#REF!,2,FALSE),"")</f>
        <v/>
      </c>
      <c r="BQ54" s="67"/>
      <c r="BR54" s="4"/>
      <c r="BS54" s="36" t="str">
        <f>IFERROR(VLOOKUP(Book1345234[[#This Row],[Environmental Benefit Ranking]],#REF!,2,FALSE),"")</f>
        <v/>
      </c>
      <c r="BT54" s="67"/>
      <c r="BU54" s="37"/>
      <c r="BV54" s="36" t="str">
        <f>IFERROR(VLOOKUP(Book1345234[[#This Row],[Environmental Impact Ranking]],#REF!,2,FALSE),"")</f>
        <v/>
      </c>
      <c r="BW54" s="77"/>
      <c r="BX54" s="83"/>
      <c r="BY54" s="4"/>
      <c r="BZ54" s="36" t="str">
        <f>IFERROR(VLOOKUP(Book1345234[[#This Row],[Mobility Ranking]],#REF!,2,FALSE),"")</f>
        <v/>
      </c>
      <c r="CA54" s="77"/>
      <c r="CB54" s="4"/>
      <c r="CC54" s="36" t="str">
        <f>IFERROR(VLOOKUP(Book1345234[[#This Row],[Regional Ranking]],#REF!,2,FALSE),"")</f>
        <v/>
      </c>
    </row>
    <row r="55" spans="1:81" x14ac:dyDescent="0.25">
      <c r="A55" s="107"/>
      <c r="B55" s="84"/>
      <c r="C55" s="92">
        <f>Book1345234[[#This Row],[FMP]]*2</f>
        <v>0</v>
      </c>
      <c r="D55" s="34"/>
      <c r="E55" s="34"/>
      <c r="F55" s="37"/>
      <c r="G55" s="4"/>
      <c r="H55" s="4"/>
      <c r="I55" s="4"/>
      <c r="J55" s="4"/>
      <c r="K55" s="35" t="str">
        <f>IFERROR(Book1345234[[#This Row],[Project Cost]]/Book1345234[[#This Row],['# of Structures Removed from 1% Annual Chance FP]],"")</f>
        <v/>
      </c>
      <c r="L55" s="4"/>
      <c r="M55" s="4"/>
      <c r="N55" s="35"/>
      <c r="O55" s="100"/>
      <c r="P55" s="84"/>
      <c r="Q55" s="37"/>
      <c r="R55" s="4"/>
      <c r="S55" s="36" t="str">
        <f>IFERROR(VLOOKUP(Book1345234[[#This Row],[ Severity Ranking: Pre-Project Average Depth of Flooding (100-year)]],#REF!,2,FALSE),"")</f>
        <v/>
      </c>
      <c r="T55" s="67"/>
      <c r="U55" s="37"/>
      <c r="V55" s="37"/>
      <c r="W55" s="128" t="e">
        <f>[1]!Book1345234[[#This Row],[Flood Plain Population]]/[1]!Book1345234[[#This Row],[Community Population Served]]</f>
        <v>#REF!</v>
      </c>
      <c r="X55" s="4"/>
      <c r="Y55" s="36" t="str">
        <f>IFERROR(VLOOKUP(Book1345234[[#This Row],[Severity Ranking: Community Need (% Population)]],#REF!,2,FALSE),"")</f>
        <v/>
      </c>
      <c r="Z55" s="66"/>
      <c r="AA55" s="91" t="e">
        <f>[1]!Book1345234[[#This Row],['# of Structures Removed from 1% Annual Chance FP]]/[1]!Book1345234[[#This Row],['# of Structures in 1% Annual Chance FP (Pre-Project)]]</f>
        <v>#REF!</v>
      </c>
      <c r="AB55" s="4"/>
      <c r="AC55" s="36" t="str">
        <f>IFERROR(VLOOKUP(Book1345234[[#This Row],[Flood Risk Reduction ]],#REF!,2,FALSE),"")</f>
        <v/>
      </c>
      <c r="AD55" s="66"/>
      <c r="AE55" s="78"/>
      <c r="AF55" s="37"/>
      <c r="AG55" s="128" t="e">
        <f>([1]!Book1345234[[#This Row],[Pre-Project Damage $]]-[1]!Book1345234[[#This Row],[Post-Project Damage $]])/[1]!Book1345234[[#This Row],[Pre-Project Damage $]]</f>
        <v>#REF!</v>
      </c>
      <c r="AH55" s="4"/>
      <c r="AI55" s="36" t="str">
        <f>IFERROR(VLOOKUP(Book1345234[[#This Row],[Flood Damage Reduction]],#REF!,2,FALSE),"")</f>
        <v/>
      </c>
      <c r="AJ55" s="93"/>
      <c r="AK55" s="83"/>
      <c r="AL55" s="37"/>
      <c r="AM55" s="36" t="str">
        <f>IFERROR(VLOOKUP(Book1345234[[#This Row],[ Reduction in Critical Facilities Flood Risk]],#REF!,2,FALSE),"")</f>
        <v/>
      </c>
      <c r="AN55" s="140" t="e">
        <f>VLOOKUP([1]!Book1345234[[#This Row],[FMP]],'[1]Life and Safety Tabular Data'!A52:L62,12,FALSE)</f>
        <v>#REF!</v>
      </c>
      <c r="AO55" s="43"/>
      <c r="AP55" s="4"/>
      <c r="AQ55" s="36" t="str">
        <f>IFERROR(VLOOKUP(Book1345234[[#This Row],[Life and Safety Ranking (Injury/Loss of Life)]],#REF!,2,FALSE),"")</f>
        <v/>
      </c>
      <c r="AR55" s="67"/>
      <c r="AS55" s="43"/>
      <c r="AT55" s="43"/>
      <c r="AU55" s="43"/>
      <c r="AV55" s="4"/>
      <c r="AW55" s="36" t="str">
        <f>IFERROR(VLOOKUP(Book1345234[[#This Row],[Water Supply Yield Ranking]],#REF!,2,FALSE),"")</f>
        <v/>
      </c>
      <c r="AX55" s="67"/>
      <c r="AY55" s="37"/>
      <c r="AZ55" s="4"/>
      <c r="BA55" s="36" t="str">
        <f>IFERROR(VLOOKUP(Book1345234[[#This Row],[Social Vulnerability Ranking]],#REF!,2,FALSE),"")</f>
        <v/>
      </c>
      <c r="BB55" s="67"/>
      <c r="BC55" s="43"/>
      <c r="BD55" s="4"/>
      <c r="BE55" s="36" t="str">
        <f>IFERROR(VLOOKUP(Book1345234[[#This Row],[Nature-Based Solutions Ranking]],#REF!,2,FALSE),"")</f>
        <v/>
      </c>
      <c r="BF55" s="67"/>
      <c r="BG55" s="37"/>
      <c r="BH55" s="4"/>
      <c r="BI55" s="36" t="str">
        <f>IFERROR(VLOOKUP(Book1345234[[#This Row],[Multiple Benefit Ranking]],#REF!,2,FALSE),"")</f>
        <v/>
      </c>
      <c r="BJ55" s="84"/>
      <c r="BK55" s="43"/>
      <c r="BL55" s="4"/>
      <c r="BM55" s="36" t="str">
        <f>IFERROR(VLOOKUP(Book1345234[[#This Row],[Operations and Maintenance Ranking]],#REF!,2,FALSE),"")</f>
        <v/>
      </c>
      <c r="BN55" s="67"/>
      <c r="BO55" s="4"/>
      <c r="BP55" s="36" t="str">
        <f>IFERROR(VLOOKUP(Book1345234[[#This Row],[Administrative, Regulatory and Other Obstacle Ranking]],#REF!,2,FALSE),"")</f>
        <v/>
      </c>
      <c r="BQ55" s="67"/>
      <c r="BR55" s="4"/>
      <c r="BS55" s="36" t="str">
        <f>IFERROR(VLOOKUP(Book1345234[[#This Row],[Environmental Benefit Ranking]],#REF!,2,FALSE),"")</f>
        <v/>
      </c>
      <c r="BT55" s="67"/>
      <c r="BU55" s="37"/>
      <c r="BV55" s="36" t="str">
        <f>IFERROR(VLOOKUP(Book1345234[[#This Row],[Environmental Impact Ranking]],#REF!,2,FALSE),"")</f>
        <v/>
      </c>
      <c r="BW55" s="77"/>
      <c r="BX55" s="83"/>
      <c r="BY55" s="4"/>
      <c r="BZ55" s="36" t="str">
        <f>IFERROR(VLOOKUP(Book1345234[[#This Row],[Mobility Ranking]],#REF!,2,FALSE),"")</f>
        <v/>
      </c>
      <c r="CA55" s="77"/>
      <c r="CB55" s="4"/>
      <c r="CC55" s="36" t="str">
        <f>IFERROR(VLOOKUP(Book1345234[[#This Row],[Regional Ranking]],#REF!,2,FALSE),"")</f>
        <v/>
      </c>
    </row>
    <row r="56" spans="1:81" x14ac:dyDescent="0.25">
      <c r="A56" s="107"/>
      <c r="B56" s="84"/>
      <c r="C56" s="92">
        <f>Book1345234[[#This Row],[FMP]]*2</f>
        <v>0</v>
      </c>
      <c r="D56" s="34"/>
      <c r="E56" s="34"/>
      <c r="F56" s="37"/>
      <c r="G56" s="4"/>
      <c r="H56" s="4"/>
      <c r="I56" s="4"/>
      <c r="J56" s="4"/>
      <c r="K56" s="35" t="str">
        <f>IFERROR(Book1345234[[#This Row],[Project Cost]]/Book1345234[[#This Row],['# of Structures Removed from 1% Annual Chance FP]],"")</f>
        <v/>
      </c>
      <c r="L56" s="4"/>
      <c r="M56" s="4"/>
      <c r="N56" s="35"/>
      <c r="O56" s="100"/>
      <c r="P56" s="84"/>
      <c r="Q56" s="37"/>
      <c r="R56" s="4"/>
      <c r="S56" s="36" t="str">
        <f>IFERROR(VLOOKUP(Book1345234[[#This Row],[ Severity Ranking: Pre-Project Average Depth of Flooding (100-year)]],#REF!,2,FALSE),"")</f>
        <v/>
      </c>
      <c r="T56" s="67"/>
      <c r="U56" s="37"/>
      <c r="V56" s="37"/>
      <c r="W56" s="128" t="e">
        <f>[1]!Book1345234[[#This Row],[Flood Plain Population]]/[1]!Book1345234[[#This Row],[Community Population Served]]</f>
        <v>#REF!</v>
      </c>
      <c r="X56" s="4"/>
      <c r="Y56" s="36" t="str">
        <f>IFERROR(VLOOKUP(Book1345234[[#This Row],[Severity Ranking: Community Need (% Population)]],#REF!,2,FALSE),"")</f>
        <v/>
      </c>
      <c r="Z56" s="66"/>
      <c r="AA56" s="91" t="e">
        <f>[1]!Book1345234[[#This Row],['# of Structures Removed from 1% Annual Chance FP]]/[1]!Book1345234[[#This Row],['# of Structures in 1% Annual Chance FP (Pre-Project)]]</f>
        <v>#REF!</v>
      </c>
      <c r="AB56" s="4"/>
      <c r="AC56" s="36" t="str">
        <f>IFERROR(VLOOKUP(Book1345234[[#This Row],[Flood Risk Reduction ]],#REF!,2,FALSE),"")</f>
        <v/>
      </c>
      <c r="AD56" s="66"/>
      <c r="AE56" s="78"/>
      <c r="AF56" s="37"/>
      <c r="AG56" s="128" t="e">
        <f>([1]!Book1345234[[#This Row],[Pre-Project Damage $]]-[1]!Book1345234[[#This Row],[Post-Project Damage $]])/[1]!Book1345234[[#This Row],[Pre-Project Damage $]]</f>
        <v>#REF!</v>
      </c>
      <c r="AH56" s="4"/>
      <c r="AI56" s="36" t="str">
        <f>IFERROR(VLOOKUP(Book1345234[[#This Row],[Flood Damage Reduction]],#REF!,2,FALSE),"")</f>
        <v/>
      </c>
      <c r="AJ56" s="93"/>
      <c r="AK56" s="83"/>
      <c r="AL56" s="37"/>
      <c r="AM56" s="36" t="str">
        <f>IFERROR(VLOOKUP(Book1345234[[#This Row],[ Reduction in Critical Facilities Flood Risk]],#REF!,2,FALSE),"")</f>
        <v/>
      </c>
      <c r="AN56" s="140" t="e">
        <f>VLOOKUP([1]!Book1345234[[#This Row],[FMP]],'[1]Life and Safety Tabular Data'!A53:L63,12,FALSE)</f>
        <v>#REF!</v>
      </c>
      <c r="AO56" s="43"/>
      <c r="AP56" s="4"/>
      <c r="AQ56" s="36" t="str">
        <f>IFERROR(VLOOKUP(Book1345234[[#This Row],[Life and Safety Ranking (Injury/Loss of Life)]],#REF!,2,FALSE),"")</f>
        <v/>
      </c>
      <c r="AR56" s="67"/>
      <c r="AS56" s="43"/>
      <c r="AT56" s="43"/>
      <c r="AU56" s="43"/>
      <c r="AV56" s="4"/>
      <c r="AW56" s="36" t="str">
        <f>IFERROR(VLOOKUP(Book1345234[[#This Row],[Water Supply Yield Ranking]],#REF!,2,FALSE),"")</f>
        <v/>
      </c>
      <c r="AX56" s="67"/>
      <c r="AY56" s="37"/>
      <c r="AZ56" s="4"/>
      <c r="BA56" s="36" t="str">
        <f>IFERROR(VLOOKUP(Book1345234[[#This Row],[Social Vulnerability Ranking]],#REF!,2,FALSE),"")</f>
        <v/>
      </c>
      <c r="BB56" s="67"/>
      <c r="BC56" s="43"/>
      <c r="BD56" s="4"/>
      <c r="BE56" s="36" t="str">
        <f>IFERROR(VLOOKUP(Book1345234[[#This Row],[Nature-Based Solutions Ranking]],#REF!,2,FALSE),"")</f>
        <v/>
      </c>
      <c r="BF56" s="67"/>
      <c r="BG56" s="37"/>
      <c r="BH56" s="4"/>
      <c r="BI56" s="36" t="str">
        <f>IFERROR(VLOOKUP(Book1345234[[#This Row],[Multiple Benefit Ranking]],#REF!,2,FALSE),"")</f>
        <v/>
      </c>
      <c r="BJ56" s="84"/>
      <c r="BK56" s="43"/>
      <c r="BL56" s="4"/>
      <c r="BM56" s="36" t="str">
        <f>IFERROR(VLOOKUP(Book1345234[[#This Row],[Operations and Maintenance Ranking]],#REF!,2,FALSE),"")</f>
        <v/>
      </c>
      <c r="BN56" s="67"/>
      <c r="BO56" s="4"/>
      <c r="BP56" s="36" t="str">
        <f>IFERROR(VLOOKUP(Book1345234[[#This Row],[Administrative, Regulatory and Other Obstacle Ranking]],#REF!,2,FALSE),"")</f>
        <v/>
      </c>
      <c r="BQ56" s="67"/>
      <c r="BR56" s="4"/>
      <c r="BS56" s="36" t="str">
        <f>IFERROR(VLOOKUP(Book1345234[[#This Row],[Environmental Benefit Ranking]],#REF!,2,FALSE),"")</f>
        <v/>
      </c>
      <c r="BT56" s="67"/>
      <c r="BU56" s="37"/>
      <c r="BV56" s="36" t="str">
        <f>IFERROR(VLOOKUP(Book1345234[[#This Row],[Environmental Impact Ranking]],#REF!,2,FALSE),"")</f>
        <v/>
      </c>
      <c r="BW56" s="77"/>
      <c r="BX56" s="83"/>
      <c r="BY56" s="4"/>
      <c r="BZ56" s="36" t="str">
        <f>IFERROR(VLOOKUP(Book1345234[[#This Row],[Mobility Ranking]],#REF!,2,FALSE),"")</f>
        <v/>
      </c>
      <c r="CA56" s="77"/>
      <c r="CB56" s="4"/>
      <c r="CC56" s="36" t="str">
        <f>IFERROR(VLOOKUP(Book1345234[[#This Row],[Regional Ranking]],#REF!,2,FALSE),"")</f>
        <v/>
      </c>
    </row>
    <row r="57" spans="1:81" x14ac:dyDescent="0.25">
      <c r="A57" s="107"/>
      <c r="B57" s="84"/>
      <c r="C57" s="92">
        <f>Book1345234[[#This Row],[FMP]]*2</f>
        <v>0</v>
      </c>
      <c r="D57" s="34"/>
      <c r="E57" s="34"/>
      <c r="F57" s="37"/>
      <c r="G57" s="4"/>
      <c r="H57" s="4"/>
      <c r="I57" s="4"/>
      <c r="J57" s="4"/>
      <c r="K57" s="35" t="str">
        <f>IFERROR(Book1345234[[#This Row],[Project Cost]]/Book1345234[[#This Row],['# of Structures Removed from 1% Annual Chance FP]],"")</f>
        <v/>
      </c>
      <c r="L57" s="4"/>
      <c r="M57" s="4"/>
      <c r="N57" s="35"/>
      <c r="O57" s="100"/>
      <c r="P57" s="84"/>
      <c r="Q57" s="37"/>
      <c r="R57" s="4"/>
      <c r="S57" s="36" t="str">
        <f>IFERROR(VLOOKUP(Book1345234[[#This Row],[ Severity Ranking: Pre-Project Average Depth of Flooding (100-year)]],#REF!,2,FALSE),"")</f>
        <v/>
      </c>
      <c r="T57" s="67"/>
      <c r="U57" s="37"/>
      <c r="V57" s="37"/>
      <c r="W57" s="128" t="e">
        <f>[1]!Book1345234[[#This Row],[Flood Plain Population]]/[1]!Book1345234[[#This Row],[Community Population Served]]</f>
        <v>#REF!</v>
      </c>
      <c r="X57" s="4"/>
      <c r="Y57" s="36" t="str">
        <f>IFERROR(VLOOKUP(Book1345234[[#This Row],[Severity Ranking: Community Need (% Population)]],#REF!,2,FALSE),"")</f>
        <v/>
      </c>
      <c r="Z57" s="66"/>
      <c r="AA57" s="91" t="e">
        <f>[1]!Book1345234[[#This Row],['# of Structures Removed from 1% Annual Chance FP]]/[1]!Book1345234[[#This Row],['# of Structures in 1% Annual Chance FP (Pre-Project)]]</f>
        <v>#REF!</v>
      </c>
      <c r="AB57" s="4"/>
      <c r="AC57" s="36" t="str">
        <f>IFERROR(VLOOKUP(Book1345234[[#This Row],[Flood Risk Reduction ]],#REF!,2,FALSE),"")</f>
        <v/>
      </c>
      <c r="AD57" s="66"/>
      <c r="AE57" s="78"/>
      <c r="AF57" s="37"/>
      <c r="AG57" s="128" t="e">
        <f>([1]!Book1345234[[#This Row],[Pre-Project Damage $]]-[1]!Book1345234[[#This Row],[Post-Project Damage $]])/[1]!Book1345234[[#This Row],[Pre-Project Damage $]]</f>
        <v>#REF!</v>
      </c>
      <c r="AH57" s="4"/>
      <c r="AI57" s="36" t="str">
        <f>IFERROR(VLOOKUP(Book1345234[[#This Row],[Flood Damage Reduction]],#REF!,2,FALSE),"")</f>
        <v/>
      </c>
      <c r="AJ57" s="93"/>
      <c r="AK57" s="83"/>
      <c r="AL57" s="37"/>
      <c r="AM57" s="36" t="str">
        <f>IFERROR(VLOOKUP(Book1345234[[#This Row],[ Reduction in Critical Facilities Flood Risk]],#REF!,2,FALSE),"")</f>
        <v/>
      </c>
      <c r="AN57" s="140" t="e">
        <f>VLOOKUP([1]!Book1345234[[#This Row],[FMP]],'[1]Life and Safety Tabular Data'!A54:L64,12,FALSE)</f>
        <v>#REF!</v>
      </c>
      <c r="AO57" s="43"/>
      <c r="AP57" s="4"/>
      <c r="AQ57" s="36" t="str">
        <f>IFERROR(VLOOKUP(Book1345234[[#This Row],[Life and Safety Ranking (Injury/Loss of Life)]],#REF!,2,FALSE),"")</f>
        <v/>
      </c>
      <c r="AR57" s="67"/>
      <c r="AS57" s="43"/>
      <c r="AT57" s="43"/>
      <c r="AU57" s="43"/>
      <c r="AV57" s="4"/>
      <c r="AW57" s="36" t="str">
        <f>IFERROR(VLOOKUP(Book1345234[[#This Row],[Water Supply Yield Ranking]],#REF!,2,FALSE),"")</f>
        <v/>
      </c>
      <c r="AX57" s="67"/>
      <c r="AY57" s="37"/>
      <c r="AZ57" s="4"/>
      <c r="BA57" s="36" t="str">
        <f>IFERROR(VLOOKUP(Book1345234[[#This Row],[Social Vulnerability Ranking]],#REF!,2,FALSE),"")</f>
        <v/>
      </c>
      <c r="BB57" s="67"/>
      <c r="BC57" s="43"/>
      <c r="BD57" s="4"/>
      <c r="BE57" s="36" t="str">
        <f>IFERROR(VLOOKUP(Book1345234[[#This Row],[Nature-Based Solutions Ranking]],#REF!,2,FALSE),"")</f>
        <v/>
      </c>
      <c r="BF57" s="67"/>
      <c r="BG57" s="37"/>
      <c r="BH57" s="4"/>
      <c r="BI57" s="36" t="str">
        <f>IFERROR(VLOOKUP(Book1345234[[#This Row],[Multiple Benefit Ranking]],#REF!,2,FALSE),"")</f>
        <v/>
      </c>
      <c r="BJ57" s="84"/>
      <c r="BK57" s="43"/>
      <c r="BL57" s="4"/>
      <c r="BM57" s="36" t="str">
        <f>IFERROR(VLOOKUP(Book1345234[[#This Row],[Operations and Maintenance Ranking]],#REF!,2,FALSE),"")</f>
        <v/>
      </c>
      <c r="BN57" s="67"/>
      <c r="BO57" s="4"/>
      <c r="BP57" s="36" t="str">
        <f>IFERROR(VLOOKUP(Book1345234[[#This Row],[Administrative, Regulatory and Other Obstacle Ranking]],#REF!,2,FALSE),"")</f>
        <v/>
      </c>
      <c r="BQ57" s="67"/>
      <c r="BR57" s="4"/>
      <c r="BS57" s="36" t="str">
        <f>IFERROR(VLOOKUP(Book1345234[[#This Row],[Environmental Benefit Ranking]],#REF!,2,FALSE),"")</f>
        <v/>
      </c>
      <c r="BT57" s="67"/>
      <c r="BU57" s="37"/>
      <c r="BV57" s="36" t="str">
        <f>IFERROR(VLOOKUP(Book1345234[[#This Row],[Environmental Impact Ranking]],#REF!,2,FALSE),"")</f>
        <v/>
      </c>
      <c r="BW57" s="77"/>
      <c r="BX57" s="83"/>
      <c r="BY57" s="4"/>
      <c r="BZ57" s="36" t="str">
        <f>IFERROR(VLOOKUP(Book1345234[[#This Row],[Mobility Ranking]],#REF!,2,FALSE),"")</f>
        <v/>
      </c>
      <c r="CA57" s="77"/>
      <c r="CB57" s="4"/>
      <c r="CC57" s="36" t="str">
        <f>IFERROR(VLOOKUP(Book1345234[[#This Row],[Regional Ranking]],#REF!,2,FALSE),"")</f>
        <v/>
      </c>
    </row>
    <row r="58" spans="1:81" x14ac:dyDescent="0.25">
      <c r="A58" s="107"/>
      <c r="B58" s="84"/>
      <c r="C58" s="92">
        <f>Book1345234[[#This Row],[FMP]]*2</f>
        <v>0</v>
      </c>
      <c r="D58" s="34"/>
      <c r="E58" s="34"/>
      <c r="F58" s="37"/>
      <c r="G58" s="4"/>
      <c r="H58" s="4"/>
      <c r="I58" s="4"/>
      <c r="J58" s="4"/>
      <c r="K58" s="35" t="str">
        <f>IFERROR(Book1345234[[#This Row],[Project Cost]]/Book1345234[[#This Row],['# of Structures Removed from 1% Annual Chance FP]],"")</f>
        <v/>
      </c>
      <c r="L58" s="4"/>
      <c r="M58" s="4"/>
      <c r="N58" s="35"/>
      <c r="O58" s="100"/>
      <c r="P58" s="84"/>
      <c r="Q58" s="37"/>
      <c r="R58" s="4"/>
      <c r="S58" s="36" t="str">
        <f>IFERROR(VLOOKUP(Book1345234[[#This Row],[ Severity Ranking: Pre-Project Average Depth of Flooding (100-year)]],#REF!,2,FALSE),"")</f>
        <v/>
      </c>
      <c r="T58" s="67"/>
      <c r="U58" s="37"/>
      <c r="V58" s="37"/>
      <c r="W58" s="128" t="e">
        <f>[1]!Book1345234[[#This Row],[Flood Plain Population]]/[1]!Book1345234[[#This Row],[Community Population Served]]</f>
        <v>#REF!</v>
      </c>
      <c r="X58" s="4"/>
      <c r="Y58" s="36" t="str">
        <f>IFERROR(VLOOKUP(Book1345234[[#This Row],[Severity Ranking: Community Need (% Population)]],#REF!,2,FALSE),"")</f>
        <v/>
      </c>
      <c r="Z58" s="66"/>
      <c r="AA58" s="91" t="e">
        <f>[1]!Book1345234[[#This Row],['# of Structures Removed from 1% Annual Chance FP]]/[1]!Book1345234[[#This Row],['# of Structures in 1% Annual Chance FP (Pre-Project)]]</f>
        <v>#REF!</v>
      </c>
      <c r="AB58" s="4"/>
      <c r="AC58" s="36" t="str">
        <f>IFERROR(VLOOKUP(Book1345234[[#This Row],[Flood Risk Reduction ]],#REF!,2,FALSE),"")</f>
        <v/>
      </c>
      <c r="AD58" s="66"/>
      <c r="AE58" s="78"/>
      <c r="AF58" s="37"/>
      <c r="AG58" s="128" t="e">
        <f>([1]!Book1345234[[#This Row],[Pre-Project Damage $]]-[1]!Book1345234[[#This Row],[Post-Project Damage $]])/[1]!Book1345234[[#This Row],[Pre-Project Damage $]]</f>
        <v>#REF!</v>
      </c>
      <c r="AH58" s="4"/>
      <c r="AI58" s="36" t="str">
        <f>IFERROR(VLOOKUP(Book1345234[[#This Row],[Flood Damage Reduction]],#REF!,2,FALSE),"")</f>
        <v/>
      </c>
      <c r="AJ58" s="93"/>
      <c r="AK58" s="83"/>
      <c r="AL58" s="37"/>
      <c r="AM58" s="36" t="str">
        <f>IFERROR(VLOOKUP(Book1345234[[#This Row],[ Reduction in Critical Facilities Flood Risk]],#REF!,2,FALSE),"")</f>
        <v/>
      </c>
      <c r="AN58" s="140" t="e">
        <f>VLOOKUP([1]!Book1345234[[#This Row],[FMP]],'[1]Life and Safety Tabular Data'!A55:L65,12,FALSE)</f>
        <v>#REF!</v>
      </c>
      <c r="AO58" s="43"/>
      <c r="AP58" s="4"/>
      <c r="AQ58" s="36" t="str">
        <f>IFERROR(VLOOKUP(Book1345234[[#This Row],[Life and Safety Ranking (Injury/Loss of Life)]],#REF!,2,FALSE),"")</f>
        <v/>
      </c>
      <c r="AR58" s="67"/>
      <c r="AS58" s="43"/>
      <c r="AT58" s="43"/>
      <c r="AU58" s="43"/>
      <c r="AV58" s="4"/>
      <c r="AW58" s="36" t="str">
        <f>IFERROR(VLOOKUP(Book1345234[[#This Row],[Water Supply Yield Ranking]],#REF!,2,FALSE),"")</f>
        <v/>
      </c>
      <c r="AX58" s="67"/>
      <c r="AY58" s="37"/>
      <c r="AZ58" s="4"/>
      <c r="BA58" s="36" t="str">
        <f>IFERROR(VLOOKUP(Book1345234[[#This Row],[Social Vulnerability Ranking]],#REF!,2,FALSE),"")</f>
        <v/>
      </c>
      <c r="BB58" s="67"/>
      <c r="BC58" s="43"/>
      <c r="BD58" s="4"/>
      <c r="BE58" s="36" t="str">
        <f>IFERROR(VLOOKUP(Book1345234[[#This Row],[Nature-Based Solutions Ranking]],#REF!,2,FALSE),"")</f>
        <v/>
      </c>
      <c r="BF58" s="67"/>
      <c r="BG58" s="37"/>
      <c r="BH58" s="4"/>
      <c r="BI58" s="36" t="str">
        <f>IFERROR(VLOOKUP(Book1345234[[#This Row],[Multiple Benefit Ranking]],#REF!,2,FALSE),"")</f>
        <v/>
      </c>
      <c r="BJ58" s="84"/>
      <c r="BK58" s="43"/>
      <c r="BL58" s="4"/>
      <c r="BM58" s="36" t="str">
        <f>IFERROR(VLOOKUP(Book1345234[[#This Row],[Operations and Maintenance Ranking]],#REF!,2,FALSE),"")</f>
        <v/>
      </c>
      <c r="BN58" s="67"/>
      <c r="BO58" s="4"/>
      <c r="BP58" s="36" t="str">
        <f>IFERROR(VLOOKUP(Book1345234[[#This Row],[Administrative, Regulatory and Other Obstacle Ranking]],#REF!,2,FALSE),"")</f>
        <v/>
      </c>
      <c r="BQ58" s="67"/>
      <c r="BR58" s="4"/>
      <c r="BS58" s="36" t="str">
        <f>IFERROR(VLOOKUP(Book1345234[[#This Row],[Environmental Benefit Ranking]],#REF!,2,FALSE),"")</f>
        <v/>
      </c>
      <c r="BT58" s="67"/>
      <c r="BU58" s="37"/>
      <c r="BV58" s="36" t="str">
        <f>IFERROR(VLOOKUP(Book1345234[[#This Row],[Environmental Impact Ranking]],#REF!,2,FALSE),"")</f>
        <v/>
      </c>
      <c r="BW58" s="77"/>
      <c r="BX58" s="83"/>
      <c r="BY58" s="4"/>
      <c r="BZ58" s="36" t="str">
        <f>IFERROR(VLOOKUP(Book1345234[[#This Row],[Mobility Ranking]],#REF!,2,FALSE),"")</f>
        <v/>
      </c>
      <c r="CA58" s="77"/>
      <c r="CB58" s="4"/>
      <c r="CC58" s="36" t="str">
        <f>IFERROR(VLOOKUP(Book1345234[[#This Row],[Regional Ranking]],#REF!,2,FALSE),"")</f>
        <v/>
      </c>
    </row>
    <row r="59" spans="1:81" x14ac:dyDescent="0.25">
      <c r="A59" s="107"/>
      <c r="B59" s="84"/>
      <c r="C59" s="92">
        <f>Book1345234[[#This Row],[FMP]]*2</f>
        <v>0</v>
      </c>
      <c r="D59" s="34"/>
      <c r="E59" s="34"/>
      <c r="F59" s="37"/>
      <c r="G59" s="4"/>
      <c r="H59" s="4"/>
      <c r="I59" s="4"/>
      <c r="J59" s="4"/>
      <c r="K59" s="35" t="str">
        <f>IFERROR(Book1345234[[#This Row],[Project Cost]]/Book1345234[[#This Row],['# of Structures Removed from 1% Annual Chance FP]],"")</f>
        <v/>
      </c>
      <c r="L59" s="4"/>
      <c r="M59" s="4"/>
      <c r="N59" s="35"/>
      <c r="O59" s="100"/>
      <c r="P59" s="84"/>
      <c r="Q59" s="37"/>
      <c r="R59" s="4"/>
      <c r="S59" s="36" t="str">
        <f>IFERROR(VLOOKUP(Book1345234[[#This Row],[ Severity Ranking: Pre-Project Average Depth of Flooding (100-year)]],#REF!,2,FALSE),"")</f>
        <v/>
      </c>
      <c r="T59" s="67"/>
      <c r="U59" s="37"/>
      <c r="V59" s="37"/>
      <c r="W59" s="128" t="e">
        <f>[1]!Book1345234[[#This Row],[Flood Plain Population]]/[1]!Book1345234[[#This Row],[Community Population Served]]</f>
        <v>#REF!</v>
      </c>
      <c r="X59" s="4"/>
      <c r="Y59" s="36" t="str">
        <f>IFERROR(VLOOKUP(Book1345234[[#This Row],[Severity Ranking: Community Need (% Population)]],#REF!,2,FALSE),"")</f>
        <v/>
      </c>
      <c r="Z59" s="66"/>
      <c r="AA59" s="91" t="e">
        <f>[1]!Book1345234[[#This Row],['# of Structures Removed from 1% Annual Chance FP]]/[1]!Book1345234[[#This Row],['# of Structures in 1% Annual Chance FP (Pre-Project)]]</f>
        <v>#REF!</v>
      </c>
      <c r="AB59" s="4"/>
      <c r="AC59" s="36" t="str">
        <f>IFERROR(VLOOKUP(Book1345234[[#This Row],[Flood Risk Reduction ]],#REF!,2,FALSE),"")</f>
        <v/>
      </c>
      <c r="AD59" s="66"/>
      <c r="AE59" s="78"/>
      <c r="AF59" s="37"/>
      <c r="AG59" s="128" t="e">
        <f>([1]!Book1345234[[#This Row],[Pre-Project Damage $]]-[1]!Book1345234[[#This Row],[Post-Project Damage $]])/[1]!Book1345234[[#This Row],[Pre-Project Damage $]]</f>
        <v>#REF!</v>
      </c>
      <c r="AH59" s="4"/>
      <c r="AI59" s="36" t="str">
        <f>IFERROR(VLOOKUP(Book1345234[[#This Row],[Flood Damage Reduction]],#REF!,2,FALSE),"")</f>
        <v/>
      </c>
      <c r="AJ59" s="93"/>
      <c r="AK59" s="83"/>
      <c r="AL59" s="37"/>
      <c r="AM59" s="36" t="str">
        <f>IFERROR(VLOOKUP(Book1345234[[#This Row],[ Reduction in Critical Facilities Flood Risk]],#REF!,2,FALSE),"")</f>
        <v/>
      </c>
      <c r="AN59" s="140" t="e">
        <f>VLOOKUP([1]!Book1345234[[#This Row],[FMP]],'[1]Life and Safety Tabular Data'!A56:L66,12,FALSE)</f>
        <v>#REF!</v>
      </c>
      <c r="AO59" s="43"/>
      <c r="AP59" s="4"/>
      <c r="AQ59" s="36" t="str">
        <f>IFERROR(VLOOKUP(Book1345234[[#This Row],[Life and Safety Ranking (Injury/Loss of Life)]],#REF!,2,FALSE),"")</f>
        <v/>
      </c>
      <c r="AR59" s="67"/>
      <c r="AS59" s="43"/>
      <c r="AT59" s="43"/>
      <c r="AU59" s="43"/>
      <c r="AV59" s="4"/>
      <c r="AW59" s="36" t="str">
        <f>IFERROR(VLOOKUP(Book1345234[[#This Row],[Water Supply Yield Ranking]],#REF!,2,FALSE),"")</f>
        <v/>
      </c>
      <c r="AX59" s="67"/>
      <c r="AY59" s="37"/>
      <c r="AZ59" s="4"/>
      <c r="BA59" s="36" t="str">
        <f>IFERROR(VLOOKUP(Book1345234[[#This Row],[Social Vulnerability Ranking]],#REF!,2,FALSE),"")</f>
        <v/>
      </c>
      <c r="BB59" s="67"/>
      <c r="BC59" s="43"/>
      <c r="BD59" s="4"/>
      <c r="BE59" s="36" t="str">
        <f>IFERROR(VLOOKUP(Book1345234[[#This Row],[Nature-Based Solutions Ranking]],#REF!,2,FALSE),"")</f>
        <v/>
      </c>
      <c r="BF59" s="67"/>
      <c r="BG59" s="37"/>
      <c r="BH59" s="4"/>
      <c r="BI59" s="36" t="str">
        <f>IFERROR(VLOOKUP(Book1345234[[#This Row],[Multiple Benefit Ranking]],#REF!,2,FALSE),"")</f>
        <v/>
      </c>
      <c r="BJ59" s="84"/>
      <c r="BK59" s="43"/>
      <c r="BL59" s="4"/>
      <c r="BM59" s="36" t="str">
        <f>IFERROR(VLOOKUP(Book1345234[[#This Row],[Operations and Maintenance Ranking]],#REF!,2,FALSE),"")</f>
        <v/>
      </c>
      <c r="BN59" s="67"/>
      <c r="BO59" s="4"/>
      <c r="BP59" s="36" t="str">
        <f>IFERROR(VLOOKUP(Book1345234[[#This Row],[Administrative, Regulatory and Other Obstacle Ranking]],#REF!,2,FALSE),"")</f>
        <v/>
      </c>
      <c r="BQ59" s="67"/>
      <c r="BR59" s="4"/>
      <c r="BS59" s="36" t="str">
        <f>IFERROR(VLOOKUP(Book1345234[[#This Row],[Environmental Benefit Ranking]],#REF!,2,FALSE),"")</f>
        <v/>
      </c>
      <c r="BT59" s="67"/>
      <c r="BU59" s="37"/>
      <c r="BV59" s="36" t="str">
        <f>IFERROR(VLOOKUP(Book1345234[[#This Row],[Environmental Impact Ranking]],#REF!,2,FALSE),"")</f>
        <v/>
      </c>
      <c r="BW59" s="77"/>
      <c r="BX59" s="83"/>
      <c r="BY59" s="4"/>
      <c r="BZ59" s="36" t="str">
        <f>IFERROR(VLOOKUP(Book1345234[[#This Row],[Mobility Ranking]],#REF!,2,FALSE),"")</f>
        <v/>
      </c>
      <c r="CA59" s="77"/>
      <c r="CB59" s="4"/>
      <c r="CC59" s="36" t="str">
        <f>IFERROR(VLOOKUP(Book1345234[[#This Row],[Regional Ranking]],#REF!,2,FALSE),"")</f>
        <v/>
      </c>
    </row>
    <row r="60" spans="1:81" x14ac:dyDescent="0.25">
      <c r="A60" s="107"/>
      <c r="B60" s="84"/>
      <c r="C60" s="92">
        <f>Book1345234[[#This Row],[FMP]]*2</f>
        <v>0</v>
      </c>
      <c r="D60" s="34"/>
      <c r="E60" s="34"/>
      <c r="F60" s="37"/>
      <c r="G60" s="4"/>
      <c r="H60" s="4"/>
      <c r="I60" s="4"/>
      <c r="J60" s="4"/>
      <c r="K60" s="35" t="str">
        <f>IFERROR(Book1345234[[#This Row],[Project Cost]]/Book1345234[[#This Row],['# of Structures Removed from 1% Annual Chance FP]],"")</f>
        <v/>
      </c>
      <c r="L60" s="4"/>
      <c r="M60" s="4"/>
      <c r="N60" s="35"/>
      <c r="O60" s="100"/>
      <c r="P60" s="84"/>
      <c r="Q60" s="37"/>
      <c r="R60" s="4"/>
      <c r="S60" s="36" t="str">
        <f>IFERROR(VLOOKUP(Book1345234[[#This Row],[ Severity Ranking: Pre-Project Average Depth of Flooding (100-year)]],#REF!,2,FALSE),"")</f>
        <v/>
      </c>
      <c r="T60" s="67"/>
      <c r="U60" s="37"/>
      <c r="V60" s="37"/>
      <c r="W60" s="128" t="e">
        <f>[1]!Book1345234[[#This Row],[Flood Plain Population]]/[1]!Book1345234[[#This Row],[Community Population Served]]</f>
        <v>#REF!</v>
      </c>
      <c r="X60" s="4"/>
      <c r="Y60" s="36" t="str">
        <f>IFERROR(VLOOKUP(Book1345234[[#This Row],[Severity Ranking: Community Need (% Population)]],#REF!,2,FALSE),"")</f>
        <v/>
      </c>
      <c r="Z60" s="66"/>
      <c r="AA60" s="91" t="e">
        <f>[1]!Book1345234[[#This Row],['# of Structures Removed from 1% Annual Chance FP]]/[1]!Book1345234[[#This Row],['# of Structures in 1% Annual Chance FP (Pre-Project)]]</f>
        <v>#REF!</v>
      </c>
      <c r="AB60" s="4"/>
      <c r="AC60" s="36" t="str">
        <f>IFERROR(VLOOKUP(Book1345234[[#This Row],[Flood Risk Reduction ]],#REF!,2,FALSE),"")</f>
        <v/>
      </c>
      <c r="AD60" s="66"/>
      <c r="AE60" s="78"/>
      <c r="AF60" s="37"/>
      <c r="AG60" s="128" t="e">
        <f>([1]!Book1345234[[#This Row],[Pre-Project Damage $]]-[1]!Book1345234[[#This Row],[Post-Project Damage $]])/[1]!Book1345234[[#This Row],[Pre-Project Damage $]]</f>
        <v>#REF!</v>
      </c>
      <c r="AH60" s="4"/>
      <c r="AI60" s="36" t="str">
        <f>IFERROR(VLOOKUP(Book1345234[[#This Row],[Flood Damage Reduction]],#REF!,2,FALSE),"")</f>
        <v/>
      </c>
      <c r="AJ60" s="93"/>
      <c r="AK60" s="83"/>
      <c r="AL60" s="37"/>
      <c r="AM60" s="36" t="str">
        <f>IFERROR(VLOOKUP(Book1345234[[#This Row],[ Reduction in Critical Facilities Flood Risk]],#REF!,2,FALSE),"")</f>
        <v/>
      </c>
      <c r="AN60" s="140" t="e">
        <f>VLOOKUP([1]!Book1345234[[#This Row],[FMP]],'[1]Life and Safety Tabular Data'!A57:L67,12,FALSE)</f>
        <v>#REF!</v>
      </c>
      <c r="AO60" s="43"/>
      <c r="AP60" s="4"/>
      <c r="AQ60" s="36" t="str">
        <f>IFERROR(VLOOKUP(Book1345234[[#This Row],[Life and Safety Ranking (Injury/Loss of Life)]],#REF!,2,FALSE),"")</f>
        <v/>
      </c>
      <c r="AR60" s="67"/>
      <c r="AS60" s="43"/>
      <c r="AT60" s="43"/>
      <c r="AU60" s="43"/>
      <c r="AV60" s="4"/>
      <c r="AW60" s="36" t="str">
        <f>IFERROR(VLOOKUP(Book1345234[[#This Row],[Water Supply Yield Ranking]],#REF!,2,FALSE),"")</f>
        <v/>
      </c>
      <c r="AX60" s="67"/>
      <c r="AY60" s="37"/>
      <c r="AZ60" s="4"/>
      <c r="BA60" s="36" t="str">
        <f>IFERROR(VLOOKUP(Book1345234[[#This Row],[Social Vulnerability Ranking]],#REF!,2,FALSE),"")</f>
        <v/>
      </c>
      <c r="BB60" s="67"/>
      <c r="BC60" s="43"/>
      <c r="BD60" s="4"/>
      <c r="BE60" s="36" t="str">
        <f>IFERROR(VLOOKUP(Book1345234[[#This Row],[Nature-Based Solutions Ranking]],#REF!,2,FALSE),"")</f>
        <v/>
      </c>
      <c r="BF60" s="67"/>
      <c r="BG60" s="37"/>
      <c r="BH60" s="4"/>
      <c r="BI60" s="36" t="str">
        <f>IFERROR(VLOOKUP(Book1345234[[#This Row],[Multiple Benefit Ranking]],#REF!,2,FALSE),"")</f>
        <v/>
      </c>
      <c r="BJ60" s="84"/>
      <c r="BK60" s="43"/>
      <c r="BL60" s="4"/>
      <c r="BM60" s="36" t="str">
        <f>IFERROR(VLOOKUP(Book1345234[[#This Row],[Operations and Maintenance Ranking]],#REF!,2,FALSE),"")</f>
        <v/>
      </c>
      <c r="BN60" s="67"/>
      <c r="BO60" s="4"/>
      <c r="BP60" s="36" t="str">
        <f>IFERROR(VLOOKUP(Book1345234[[#This Row],[Administrative, Regulatory and Other Obstacle Ranking]],#REF!,2,FALSE),"")</f>
        <v/>
      </c>
      <c r="BQ60" s="67"/>
      <c r="BR60" s="4"/>
      <c r="BS60" s="36" t="str">
        <f>IFERROR(VLOOKUP(Book1345234[[#This Row],[Environmental Benefit Ranking]],#REF!,2,FALSE),"")</f>
        <v/>
      </c>
      <c r="BT60" s="67"/>
      <c r="BU60" s="37"/>
      <c r="BV60" s="36" t="str">
        <f>IFERROR(VLOOKUP(Book1345234[[#This Row],[Environmental Impact Ranking]],#REF!,2,FALSE),"")</f>
        <v/>
      </c>
      <c r="BW60" s="77"/>
      <c r="BX60" s="83"/>
      <c r="BY60" s="4"/>
      <c r="BZ60" s="36" t="str">
        <f>IFERROR(VLOOKUP(Book1345234[[#This Row],[Mobility Ranking]],#REF!,2,FALSE),"")</f>
        <v/>
      </c>
      <c r="CA60" s="77"/>
      <c r="CB60" s="4"/>
      <c r="CC60" s="36" t="str">
        <f>IFERROR(VLOOKUP(Book1345234[[#This Row],[Regional Ranking]],#REF!,2,FALSE),"")</f>
        <v/>
      </c>
    </row>
    <row r="61" spans="1:81" x14ac:dyDescent="0.25">
      <c r="A61" s="107"/>
      <c r="B61" s="84"/>
      <c r="C61" s="92">
        <f>Book1345234[[#This Row],[FMP]]*2</f>
        <v>0</v>
      </c>
      <c r="D61" s="34"/>
      <c r="E61" s="34"/>
      <c r="F61" s="37"/>
      <c r="G61" s="4"/>
      <c r="H61" s="4"/>
      <c r="I61" s="4"/>
      <c r="J61" s="4"/>
      <c r="K61" s="35" t="str">
        <f>IFERROR(Book1345234[[#This Row],[Project Cost]]/Book1345234[[#This Row],['# of Structures Removed from 1% Annual Chance FP]],"")</f>
        <v/>
      </c>
      <c r="L61" s="4"/>
      <c r="M61" s="4"/>
      <c r="N61" s="35"/>
      <c r="O61" s="100"/>
      <c r="P61" s="84"/>
      <c r="Q61" s="37"/>
      <c r="R61" s="4"/>
      <c r="S61" s="36" t="str">
        <f>IFERROR(VLOOKUP(Book1345234[[#This Row],[ Severity Ranking: Pre-Project Average Depth of Flooding (100-year)]],#REF!,2,FALSE),"")</f>
        <v/>
      </c>
      <c r="T61" s="67"/>
      <c r="U61" s="37"/>
      <c r="V61" s="37"/>
      <c r="W61" s="128" t="e">
        <f>[1]!Book1345234[[#This Row],[Flood Plain Population]]/[1]!Book1345234[[#This Row],[Community Population Served]]</f>
        <v>#REF!</v>
      </c>
      <c r="X61" s="4"/>
      <c r="Y61" s="36" t="str">
        <f>IFERROR(VLOOKUP(Book1345234[[#This Row],[Severity Ranking: Community Need (% Population)]],#REF!,2,FALSE),"")</f>
        <v/>
      </c>
      <c r="Z61" s="66"/>
      <c r="AA61" s="91" t="e">
        <f>[1]!Book1345234[[#This Row],['# of Structures Removed from 1% Annual Chance FP]]/[1]!Book1345234[[#This Row],['# of Structures in 1% Annual Chance FP (Pre-Project)]]</f>
        <v>#REF!</v>
      </c>
      <c r="AB61" s="4"/>
      <c r="AC61" s="36" t="str">
        <f>IFERROR(VLOOKUP(Book1345234[[#This Row],[Flood Risk Reduction ]],#REF!,2,FALSE),"")</f>
        <v/>
      </c>
      <c r="AD61" s="66"/>
      <c r="AE61" s="78"/>
      <c r="AF61" s="37"/>
      <c r="AG61" s="128" t="e">
        <f>([1]!Book1345234[[#This Row],[Pre-Project Damage $]]-[1]!Book1345234[[#This Row],[Post-Project Damage $]])/[1]!Book1345234[[#This Row],[Pre-Project Damage $]]</f>
        <v>#REF!</v>
      </c>
      <c r="AH61" s="4"/>
      <c r="AI61" s="36" t="str">
        <f>IFERROR(VLOOKUP(Book1345234[[#This Row],[Flood Damage Reduction]],#REF!,2,FALSE),"")</f>
        <v/>
      </c>
      <c r="AJ61" s="93"/>
      <c r="AK61" s="83"/>
      <c r="AL61" s="37"/>
      <c r="AM61" s="36" t="str">
        <f>IFERROR(VLOOKUP(Book1345234[[#This Row],[ Reduction in Critical Facilities Flood Risk]],#REF!,2,FALSE),"")</f>
        <v/>
      </c>
      <c r="AN61" s="140" t="e">
        <f>VLOOKUP([1]!Book1345234[[#This Row],[FMP]],'[1]Life and Safety Tabular Data'!A58:L68,12,FALSE)</f>
        <v>#REF!</v>
      </c>
      <c r="AO61" s="43"/>
      <c r="AP61" s="4"/>
      <c r="AQ61" s="36" t="str">
        <f>IFERROR(VLOOKUP(Book1345234[[#This Row],[Life and Safety Ranking (Injury/Loss of Life)]],#REF!,2,FALSE),"")</f>
        <v/>
      </c>
      <c r="AR61" s="67"/>
      <c r="AS61" s="43"/>
      <c r="AT61" s="43"/>
      <c r="AU61" s="43"/>
      <c r="AV61" s="4"/>
      <c r="AW61" s="36" t="str">
        <f>IFERROR(VLOOKUP(Book1345234[[#This Row],[Water Supply Yield Ranking]],#REF!,2,FALSE),"")</f>
        <v/>
      </c>
      <c r="AX61" s="67"/>
      <c r="AY61" s="37"/>
      <c r="AZ61" s="4"/>
      <c r="BA61" s="36" t="str">
        <f>IFERROR(VLOOKUP(Book1345234[[#This Row],[Social Vulnerability Ranking]],#REF!,2,FALSE),"")</f>
        <v/>
      </c>
      <c r="BB61" s="67"/>
      <c r="BC61" s="43"/>
      <c r="BD61" s="4"/>
      <c r="BE61" s="36" t="str">
        <f>IFERROR(VLOOKUP(Book1345234[[#This Row],[Nature-Based Solutions Ranking]],#REF!,2,FALSE),"")</f>
        <v/>
      </c>
      <c r="BF61" s="67"/>
      <c r="BG61" s="37"/>
      <c r="BH61" s="4"/>
      <c r="BI61" s="36" t="str">
        <f>IFERROR(VLOOKUP(Book1345234[[#This Row],[Multiple Benefit Ranking]],#REF!,2,FALSE),"")</f>
        <v/>
      </c>
      <c r="BJ61" s="84"/>
      <c r="BK61" s="43"/>
      <c r="BL61" s="4"/>
      <c r="BM61" s="36" t="str">
        <f>IFERROR(VLOOKUP(Book1345234[[#This Row],[Operations and Maintenance Ranking]],#REF!,2,FALSE),"")</f>
        <v/>
      </c>
      <c r="BN61" s="67"/>
      <c r="BO61" s="4"/>
      <c r="BP61" s="36" t="str">
        <f>IFERROR(VLOOKUP(Book1345234[[#This Row],[Administrative, Regulatory and Other Obstacle Ranking]],#REF!,2,FALSE),"")</f>
        <v/>
      </c>
      <c r="BQ61" s="67"/>
      <c r="BR61" s="4"/>
      <c r="BS61" s="36" t="str">
        <f>IFERROR(VLOOKUP(Book1345234[[#This Row],[Environmental Benefit Ranking]],#REF!,2,FALSE),"")</f>
        <v/>
      </c>
      <c r="BT61" s="67"/>
      <c r="BU61" s="37"/>
      <c r="BV61" s="36" t="str">
        <f>IFERROR(VLOOKUP(Book1345234[[#This Row],[Environmental Impact Ranking]],#REF!,2,FALSE),"")</f>
        <v/>
      </c>
      <c r="BW61" s="77"/>
      <c r="BX61" s="83"/>
      <c r="BY61" s="4"/>
      <c r="BZ61" s="36" t="str">
        <f>IFERROR(VLOOKUP(Book1345234[[#This Row],[Mobility Ranking]],#REF!,2,FALSE),"")</f>
        <v/>
      </c>
      <c r="CA61" s="77"/>
      <c r="CB61" s="4"/>
      <c r="CC61" s="36" t="str">
        <f>IFERROR(VLOOKUP(Book1345234[[#This Row],[Regional Ranking]],#REF!,2,FALSE),"")</f>
        <v/>
      </c>
    </row>
    <row r="62" spans="1:81" x14ac:dyDescent="0.25">
      <c r="A62" s="107"/>
      <c r="B62" s="84"/>
      <c r="C62" s="92">
        <f>Book1345234[[#This Row],[FMP]]*2</f>
        <v>0</v>
      </c>
      <c r="D62" s="34"/>
      <c r="E62" s="34"/>
      <c r="F62" s="37"/>
      <c r="G62" s="4"/>
      <c r="H62" s="4"/>
      <c r="I62" s="4"/>
      <c r="J62" s="4"/>
      <c r="K62" s="35" t="str">
        <f>IFERROR(Book1345234[[#This Row],[Project Cost]]/Book1345234[[#This Row],['# of Structures Removed from 1% Annual Chance FP]],"")</f>
        <v/>
      </c>
      <c r="L62" s="4"/>
      <c r="M62" s="4"/>
      <c r="N62" s="35"/>
      <c r="O62" s="100"/>
      <c r="P62" s="84"/>
      <c r="Q62" s="37"/>
      <c r="R62" s="4"/>
      <c r="S62" s="36" t="str">
        <f>IFERROR(VLOOKUP(Book1345234[[#This Row],[ Severity Ranking: Pre-Project Average Depth of Flooding (100-year)]],#REF!,2,FALSE),"")</f>
        <v/>
      </c>
      <c r="T62" s="67"/>
      <c r="U62" s="37"/>
      <c r="V62" s="37"/>
      <c r="W62" s="128" t="e">
        <f>[1]!Book1345234[[#This Row],[Flood Plain Population]]/[1]!Book1345234[[#This Row],[Community Population Served]]</f>
        <v>#REF!</v>
      </c>
      <c r="X62" s="4"/>
      <c r="Y62" s="36" t="str">
        <f>IFERROR(VLOOKUP(Book1345234[[#This Row],[Severity Ranking: Community Need (% Population)]],#REF!,2,FALSE),"")</f>
        <v/>
      </c>
      <c r="Z62" s="66"/>
      <c r="AA62" s="91" t="e">
        <f>[1]!Book1345234[[#This Row],['# of Structures Removed from 1% Annual Chance FP]]/[1]!Book1345234[[#This Row],['# of Structures in 1% Annual Chance FP (Pre-Project)]]</f>
        <v>#REF!</v>
      </c>
      <c r="AB62" s="4"/>
      <c r="AC62" s="36" t="str">
        <f>IFERROR(VLOOKUP(Book1345234[[#This Row],[Flood Risk Reduction ]],#REF!,2,FALSE),"")</f>
        <v/>
      </c>
      <c r="AD62" s="66"/>
      <c r="AE62" s="78"/>
      <c r="AF62" s="37"/>
      <c r="AG62" s="128" t="e">
        <f>([1]!Book1345234[[#This Row],[Pre-Project Damage $]]-[1]!Book1345234[[#This Row],[Post-Project Damage $]])/[1]!Book1345234[[#This Row],[Pre-Project Damage $]]</f>
        <v>#REF!</v>
      </c>
      <c r="AH62" s="4"/>
      <c r="AI62" s="36" t="str">
        <f>IFERROR(VLOOKUP(Book1345234[[#This Row],[Flood Damage Reduction]],#REF!,2,FALSE),"")</f>
        <v/>
      </c>
      <c r="AJ62" s="93"/>
      <c r="AK62" s="83"/>
      <c r="AL62" s="37"/>
      <c r="AM62" s="36" t="str">
        <f>IFERROR(VLOOKUP(Book1345234[[#This Row],[ Reduction in Critical Facilities Flood Risk]],#REF!,2,FALSE),"")</f>
        <v/>
      </c>
      <c r="AN62" s="140" t="e">
        <f>VLOOKUP([1]!Book1345234[[#This Row],[FMP]],'[1]Life and Safety Tabular Data'!A59:L69,12,FALSE)</f>
        <v>#REF!</v>
      </c>
      <c r="AO62" s="43"/>
      <c r="AP62" s="4"/>
      <c r="AQ62" s="36" t="str">
        <f>IFERROR(VLOOKUP(Book1345234[[#This Row],[Life and Safety Ranking (Injury/Loss of Life)]],#REF!,2,FALSE),"")</f>
        <v/>
      </c>
      <c r="AR62" s="67"/>
      <c r="AS62" s="43"/>
      <c r="AT62" s="43"/>
      <c r="AU62" s="43"/>
      <c r="AV62" s="4"/>
      <c r="AW62" s="36" t="str">
        <f>IFERROR(VLOOKUP(Book1345234[[#This Row],[Water Supply Yield Ranking]],#REF!,2,FALSE),"")</f>
        <v/>
      </c>
      <c r="AX62" s="67"/>
      <c r="AY62" s="37"/>
      <c r="AZ62" s="4"/>
      <c r="BA62" s="36" t="str">
        <f>IFERROR(VLOOKUP(Book1345234[[#This Row],[Social Vulnerability Ranking]],#REF!,2,FALSE),"")</f>
        <v/>
      </c>
      <c r="BB62" s="67"/>
      <c r="BC62" s="43"/>
      <c r="BD62" s="4"/>
      <c r="BE62" s="36" t="str">
        <f>IFERROR(VLOOKUP(Book1345234[[#This Row],[Nature-Based Solutions Ranking]],#REF!,2,FALSE),"")</f>
        <v/>
      </c>
      <c r="BF62" s="67"/>
      <c r="BG62" s="37"/>
      <c r="BH62" s="4"/>
      <c r="BI62" s="36" t="str">
        <f>IFERROR(VLOOKUP(Book1345234[[#This Row],[Multiple Benefit Ranking]],#REF!,2,FALSE),"")</f>
        <v/>
      </c>
      <c r="BJ62" s="84"/>
      <c r="BK62" s="43"/>
      <c r="BL62" s="4"/>
      <c r="BM62" s="36" t="str">
        <f>IFERROR(VLOOKUP(Book1345234[[#This Row],[Operations and Maintenance Ranking]],#REF!,2,FALSE),"")</f>
        <v/>
      </c>
      <c r="BN62" s="67"/>
      <c r="BO62" s="4"/>
      <c r="BP62" s="36" t="str">
        <f>IFERROR(VLOOKUP(Book1345234[[#This Row],[Administrative, Regulatory and Other Obstacle Ranking]],#REF!,2,FALSE),"")</f>
        <v/>
      </c>
      <c r="BQ62" s="67"/>
      <c r="BR62" s="4"/>
      <c r="BS62" s="36" t="str">
        <f>IFERROR(VLOOKUP(Book1345234[[#This Row],[Environmental Benefit Ranking]],#REF!,2,FALSE),"")</f>
        <v/>
      </c>
      <c r="BT62" s="67"/>
      <c r="BU62" s="37"/>
      <c r="BV62" s="36" t="str">
        <f>IFERROR(VLOOKUP(Book1345234[[#This Row],[Environmental Impact Ranking]],#REF!,2,FALSE),"")</f>
        <v/>
      </c>
      <c r="BW62" s="77"/>
      <c r="BX62" s="83"/>
      <c r="BY62" s="4"/>
      <c r="BZ62" s="36" t="str">
        <f>IFERROR(VLOOKUP(Book1345234[[#This Row],[Mobility Ranking]],#REF!,2,FALSE),"")</f>
        <v/>
      </c>
      <c r="CA62" s="77"/>
      <c r="CB62" s="4"/>
      <c r="CC62" s="36" t="str">
        <f>IFERROR(VLOOKUP(Book1345234[[#This Row],[Regional Ranking]],#REF!,2,FALSE),"")</f>
        <v/>
      </c>
    </row>
    <row r="63" spans="1:81" x14ac:dyDescent="0.25">
      <c r="A63" s="107"/>
      <c r="B63" s="84"/>
      <c r="C63" s="92">
        <f>Book1345234[[#This Row],[FMP]]*2</f>
        <v>0</v>
      </c>
      <c r="D63" s="34"/>
      <c r="E63" s="34"/>
      <c r="F63" s="37"/>
      <c r="G63" s="4"/>
      <c r="H63" s="4"/>
      <c r="I63" s="4"/>
      <c r="J63" s="4"/>
      <c r="K63" s="35" t="str">
        <f>IFERROR(Book1345234[[#This Row],[Project Cost]]/Book1345234[[#This Row],['# of Structures Removed from 1% Annual Chance FP]],"")</f>
        <v/>
      </c>
      <c r="L63" s="4"/>
      <c r="M63" s="4"/>
      <c r="N63" s="35"/>
      <c r="O63" s="100"/>
      <c r="P63" s="84"/>
      <c r="Q63" s="37"/>
      <c r="R63" s="4"/>
      <c r="S63" s="36" t="str">
        <f>IFERROR(VLOOKUP(Book1345234[[#This Row],[ Severity Ranking: Pre-Project Average Depth of Flooding (100-year)]],#REF!,2,FALSE),"")</f>
        <v/>
      </c>
      <c r="T63" s="67"/>
      <c r="U63" s="37"/>
      <c r="V63" s="37"/>
      <c r="W63" s="128" t="e">
        <f>[1]!Book1345234[[#This Row],[Flood Plain Population]]/[1]!Book1345234[[#This Row],[Community Population Served]]</f>
        <v>#REF!</v>
      </c>
      <c r="X63" s="4"/>
      <c r="Y63" s="36" t="str">
        <f>IFERROR(VLOOKUP(Book1345234[[#This Row],[Severity Ranking: Community Need (% Population)]],#REF!,2,FALSE),"")</f>
        <v/>
      </c>
      <c r="Z63" s="66"/>
      <c r="AA63" s="91" t="e">
        <f>[1]!Book1345234[[#This Row],['# of Structures Removed from 1% Annual Chance FP]]/[1]!Book1345234[[#This Row],['# of Structures in 1% Annual Chance FP (Pre-Project)]]</f>
        <v>#REF!</v>
      </c>
      <c r="AB63" s="4"/>
      <c r="AC63" s="36" t="str">
        <f>IFERROR(VLOOKUP(Book1345234[[#This Row],[Flood Risk Reduction ]],#REF!,2,FALSE),"")</f>
        <v/>
      </c>
      <c r="AD63" s="66"/>
      <c r="AE63" s="78"/>
      <c r="AF63" s="37"/>
      <c r="AG63" s="128" t="e">
        <f>([1]!Book1345234[[#This Row],[Pre-Project Damage $]]-[1]!Book1345234[[#This Row],[Post-Project Damage $]])/[1]!Book1345234[[#This Row],[Pre-Project Damage $]]</f>
        <v>#REF!</v>
      </c>
      <c r="AH63" s="4"/>
      <c r="AI63" s="36" t="str">
        <f>IFERROR(VLOOKUP(Book1345234[[#This Row],[Flood Damage Reduction]],#REF!,2,FALSE),"")</f>
        <v/>
      </c>
      <c r="AJ63" s="93"/>
      <c r="AK63" s="83"/>
      <c r="AL63" s="37"/>
      <c r="AM63" s="36" t="str">
        <f>IFERROR(VLOOKUP(Book1345234[[#This Row],[ Reduction in Critical Facilities Flood Risk]],#REF!,2,FALSE),"")</f>
        <v/>
      </c>
      <c r="AN63" s="140" t="e">
        <f>VLOOKUP([1]!Book1345234[[#This Row],[FMP]],'[1]Life and Safety Tabular Data'!A60:L70,12,FALSE)</f>
        <v>#REF!</v>
      </c>
      <c r="AO63" s="43"/>
      <c r="AP63" s="4"/>
      <c r="AQ63" s="36" t="str">
        <f>IFERROR(VLOOKUP(Book1345234[[#This Row],[Life and Safety Ranking (Injury/Loss of Life)]],#REF!,2,FALSE),"")</f>
        <v/>
      </c>
      <c r="AR63" s="67"/>
      <c r="AS63" s="43"/>
      <c r="AT63" s="43"/>
      <c r="AU63" s="43"/>
      <c r="AV63" s="4"/>
      <c r="AW63" s="36" t="str">
        <f>IFERROR(VLOOKUP(Book1345234[[#This Row],[Water Supply Yield Ranking]],#REF!,2,FALSE),"")</f>
        <v/>
      </c>
      <c r="AX63" s="67"/>
      <c r="AY63" s="37"/>
      <c r="AZ63" s="4"/>
      <c r="BA63" s="36" t="str">
        <f>IFERROR(VLOOKUP(Book1345234[[#This Row],[Social Vulnerability Ranking]],#REF!,2,FALSE),"")</f>
        <v/>
      </c>
      <c r="BB63" s="67"/>
      <c r="BC63" s="43"/>
      <c r="BD63" s="4"/>
      <c r="BE63" s="36" t="str">
        <f>IFERROR(VLOOKUP(Book1345234[[#This Row],[Nature-Based Solutions Ranking]],#REF!,2,FALSE),"")</f>
        <v/>
      </c>
      <c r="BF63" s="67"/>
      <c r="BG63" s="37"/>
      <c r="BH63" s="4"/>
      <c r="BI63" s="36" t="str">
        <f>IFERROR(VLOOKUP(Book1345234[[#This Row],[Multiple Benefit Ranking]],#REF!,2,FALSE),"")</f>
        <v/>
      </c>
      <c r="BJ63" s="84"/>
      <c r="BK63" s="43"/>
      <c r="BL63" s="4"/>
      <c r="BM63" s="36" t="str">
        <f>IFERROR(VLOOKUP(Book1345234[[#This Row],[Operations and Maintenance Ranking]],#REF!,2,FALSE),"")</f>
        <v/>
      </c>
      <c r="BN63" s="67"/>
      <c r="BO63" s="4"/>
      <c r="BP63" s="36" t="str">
        <f>IFERROR(VLOOKUP(Book1345234[[#This Row],[Administrative, Regulatory and Other Obstacle Ranking]],#REF!,2,FALSE),"")</f>
        <v/>
      </c>
      <c r="BQ63" s="67"/>
      <c r="BR63" s="4"/>
      <c r="BS63" s="36" t="str">
        <f>IFERROR(VLOOKUP(Book1345234[[#This Row],[Environmental Benefit Ranking]],#REF!,2,FALSE),"")</f>
        <v/>
      </c>
      <c r="BT63" s="67"/>
      <c r="BU63" s="37"/>
      <c r="BV63" s="36" t="str">
        <f>IFERROR(VLOOKUP(Book1345234[[#This Row],[Environmental Impact Ranking]],#REF!,2,FALSE),"")</f>
        <v/>
      </c>
      <c r="BW63" s="77"/>
      <c r="BX63" s="83"/>
      <c r="BY63" s="4"/>
      <c r="BZ63" s="36" t="str">
        <f>IFERROR(VLOOKUP(Book1345234[[#This Row],[Mobility Ranking]],#REF!,2,FALSE),"")</f>
        <v/>
      </c>
      <c r="CA63" s="77"/>
      <c r="CB63" s="4"/>
      <c r="CC63" s="36" t="str">
        <f>IFERROR(VLOOKUP(Book1345234[[#This Row],[Regional Ranking]],#REF!,2,FALSE),"")</f>
        <v/>
      </c>
    </row>
    <row r="64" spans="1:81" x14ac:dyDescent="0.25">
      <c r="A64" s="107"/>
      <c r="B64" s="84"/>
      <c r="C64" s="92">
        <f>Book1345234[[#This Row],[FMP]]*2</f>
        <v>0</v>
      </c>
      <c r="D64" s="34"/>
      <c r="E64" s="34"/>
      <c r="F64" s="37"/>
      <c r="G64" s="4"/>
      <c r="H64" s="4"/>
      <c r="I64" s="4"/>
      <c r="J64" s="4"/>
      <c r="K64" s="35" t="str">
        <f>IFERROR(Book1345234[[#This Row],[Project Cost]]/Book1345234[[#This Row],['# of Structures Removed from 1% Annual Chance FP]],"")</f>
        <v/>
      </c>
      <c r="L64" s="4"/>
      <c r="M64" s="4"/>
      <c r="N64" s="35"/>
      <c r="O64" s="100"/>
      <c r="P64" s="84"/>
      <c r="Q64" s="37"/>
      <c r="R64" s="4"/>
      <c r="S64" s="36" t="str">
        <f>IFERROR(VLOOKUP(Book1345234[[#This Row],[ Severity Ranking: Pre-Project Average Depth of Flooding (100-year)]],#REF!,2,FALSE),"")</f>
        <v/>
      </c>
      <c r="T64" s="67"/>
      <c r="U64" s="37"/>
      <c r="V64" s="37"/>
      <c r="W64" s="128" t="e">
        <f>[1]!Book1345234[[#This Row],[Flood Plain Population]]/[1]!Book1345234[[#This Row],[Community Population Served]]</f>
        <v>#REF!</v>
      </c>
      <c r="X64" s="4"/>
      <c r="Y64" s="36" t="str">
        <f>IFERROR(VLOOKUP(Book1345234[[#This Row],[Severity Ranking: Community Need (% Population)]],#REF!,2,FALSE),"")</f>
        <v/>
      </c>
      <c r="Z64" s="66"/>
      <c r="AA64" s="91" t="e">
        <f>[1]!Book1345234[[#This Row],['# of Structures Removed from 1% Annual Chance FP]]/[1]!Book1345234[[#This Row],['# of Structures in 1% Annual Chance FP (Pre-Project)]]</f>
        <v>#REF!</v>
      </c>
      <c r="AB64" s="4"/>
      <c r="AC64" s="36" t="str">
        <f>IFERROR(VLOOKUP(Book1345234[[#This Row],[Flood Risk Reduction ]],#REF!,2,FALSE),"")</f>
        <v/>
      </c>
      <c r="AD64" s="66"/>
      <c r="AE64" s="78"/>
      <c r="AF64" s="37"/>
      <c r="AG64" s="128" t="e">
        <f>([1]!Book1345234[[#This Row],[Pre-Project Damage $]]-[1]!Book1345234[[#This Row],[Post-Project Damage $]])/[1]!Book1345234[[#This Row],[Pre-Project Damage $]]</f>
        <v>#REF!</v>
      </c>
      <c r="AH64" s="4"/>
      <c r="AI64" s="36" t="str">
        <f>IFERROR(VLOOKUP(Book1345234[[#This Row],[Flood Damage Reduction]],#REF!,2,FALSE),"")</f>
        <v/>
      </c>
      <c r="AJ64" s="93"/>
      <c r="AK64" s="83"/>
      <c r="AL64" s="37"/>
      <c r="AM64" s="36" t="str">
        <f>IFERROR(VLOOKUP(Book1345234[[#This Row],[ Reduction in Critical Facilities Flood Risk]],#REF!,2,FALSE),"")</f>
        <v/>
      </c>
      <c r="AN64" s="140" t="e">
        <f>VLOOKUP([1]!Book1345234[[#This Row],[FMP]],'[1]Life and Safety Tabular Data'!A61:L71,12,FALSE)</f>
        <v>#REF!</v>
      </c>
      <c r="AO64" s="43"/>
      <c r="AP64" s="4"/>
      <c r="AQ64" s="36" t="str">
        <f>IFERROR(VLOOKUP(Book1345234[[#This Row],[Life and Safety Ranking (Injury/Loss of Life)]],#REF!,2,FALSE),"")</f>
        <v/>
      </c>
      <c r="AR64" s="67"/>
      <c r="AS64" s="43"/>
      <c r="AT64" s="43"/>
      <c r="AU64" s="43"/>
      <c r="AV64" s="4"/>
      <c r="AW64" s="36" t="str">
        <f>IFERROR(VLOOKUP(Book1345234[[#This Row],[Water Supply Yield Ranking]],#REF!,2,FALSE),"")</f>
        <v/>
      </c>
      <c r="AX64" s="67"/>
      <c r="AY64" s="37"/>
      <c r="AZ64" s="4"/>
      <c r="BA64" s="36" t="str">
        <f>IFERROR(VLOOKUP(Book1345234[[#This Row],[Social Vulnerability Ranking]],#REF!,2,FALSE),"")</f>
        <v/>
      </c>
      <c r="BB64" s="67"/>
      <c r="BC64" s="43"/>
      <c r="BD64" s="4"/>
      <c r="BE64" s="36" t="str">
        <f>IFERROR(VLOOKUP(Book1345234[[#This Row],[Nature-Based Solutions Ranking]],#REF!,2,FALSE),"")</f>
        <v/>
      </c>
      <c r="BF64" s="67"/>
      <c r="BG64" s="37"/>
      <c r="BH64" s="4"/>
      <c r="BI64" s="36" t="str">
        <f>IFERROR(VLOOKUP(Book1345234[[#This Row],[Multiple Benefit Ranking]],#REF!,2,FALSE),"")</f>
        <v/>
      </c>
      <c r="BJ64" s="84"/>
      <c r="BK64" s="43"/>
      <c r="BL64" s="4"/>
      <c r="BM64" s="36" t="str">
        <f>IFERROR(VLOOKUP(Book1345234[[#This Row],[Operations and Maintenance Ranking]],#REF!,2,FALSE),"")</f>
        <v/>
      </c>
      <c r="BN64" s="67"/>
      <c r="BO64" s="4"/>
      <c r="BP64" s="36" t="str">
        <f>IFERROR(VLOOKUP(Book1345234[[#This Row],[Administrative, Regulatory and Other Obstacle Ranking]],#REF!,2,FALSE),"")</f>
        <v/>
      </c>
      <c r="BQ64" s="67"/>
      <c r="BR64" s="4"/>
      <c r="BS64" s="36" t="str">
        <f>IFERROR(VLOOKUP(Book1345234[[#This Row],[Environmental Benefit Ranking]],#REF!,2,FALSE),"")</f>
        <v/>
      </c>
      <c r="BT64" s="67"/>
      <c r="BU64" s="37"/>
      <c r="BV64" s="36" t="str">
        <f>IFERROR(VLOOKUP(Book1345234[[#This Row],[Environmental Impact Ranking]],#REF!,2,FALSE),"")</f>
        <v/>
      </c>
      <c r="BW64" s="77"/>
      <c r="BX64" s="83"/>
      <c r="BY64" s="4"/>
      <c r="BZ64" s="36" t="str">
        <f>IFERROR(VLOOKUP(Book1345234[[#This Row],[Mobility Ranking]],#REF!,2,FALSE),"")</f>
        <v/>
      </c>
      <c r="CA64" s="77"/>
      <c r="CB64" s="4"/>
      <c r="CC64" s="36" t="str">
        <f>IFERROR(VLOOKUP(Book1345234[[#This Row],[Regional Ranking]],#REF!,2,FALSE),"")</f>
        <v/>
      </c>
    </row>
    <row r="65" spans="1:81" x14ac:dyDescent="0.25">
      <c r="A65" s="107"/>
      <c r="B65" s="84"/>
      <c r="C65" s="92">
        <f>Book1345234[[#This Row],[FMP]]*2</f>
        <v>0</v>
      </c>
      <c r="D65" s="34"/>
      <c r="E65" s="34"/>
      <c r="F65" s="37"/>
      <c r="G65" s="4"/>
      <c r="H65" s="4"/>
      <c r="I65" s="4"/>
      <c r="J65" s="4"/>
      <c r="K65" s="35" t="str">
        <f>IFERROR(Book1345234[[#This Row],[Project Cost]]/Book1345234[[#This Row],['# of Structures Removed from 1% Annual Chance FP]],"")</f>
        <v/>
      </c>
      <c r="L65" s="4"/>
      <c r="M65" s="4"/>
      <c r="N65" s="35"/>
      <c r="O65" s="100"/>
      <c r="P65" s="84"/>
      <c r="Q65" s="37"/>
      <c r="R65" s="4"/>
      <c r="S65" s="36" t="str">
        <f>IFERROR(VLOOKUP(Book1345234[[#This Row],[ Severity Ranking: Pre-Project Average Depth of Flooding (100-year)]],#REF!,2,FALSE),"")</f>
        <v/>
      </c>
      <c r="T65" s="67"/>
      <c r="U65" s="37"/>
      <c r="V65" s="37"/>
      <c r="W65" s="128" t="e">
        <f>[1]!Book1345234[[#This Row],[Flood Plain Population]]/[1]!Book1345234[[#This Row],[Community Population Served]]</f>
        <v>#REF!</v>
      </c>
      <c r="X65" s="4"/>
      <c r="Y65" s="36" t="str">
        <f>IFERROR(VLOOKUP(Book1345234[[#This Row],[Severity Ranking: Community Need (% Population)]],#REF!,2,FALSE),"")</f>
        <v/>
      </c>
      <c r="Z65" s="66"/>
      <c r="AA65" s="91" t="e">
        <f>[1]!Book1345234[[#This Row],['# of Structures Removed from 1% Annual Chance FP]]/[1]!Book1345234[[#This Row],['# of Structures in 1% Annual Chance FP (Pre-Project)]]</f>
        <v>#REF!</v>
      </c>
      <c r="AB65" s="4"/>
      <c r="AC65" s="36" t="str">
        <f>IFERROR(VLOOKUP(Book1345234[[#This Row],[Flood Risk Reduction ]],#REF!,2,FALSE),"")</f>
        <v/>
      </c>
      <c r="AD65" s="66"/>
      <c r="AE65" s="78"/>
      <c r="AF65" s="37"/>
      <c r="AG65" s="128" t="e">
        <f>([1]!Book1345234[[#This Row],[Pre-Project Damage $]]-[1]!Book1345234[[#This Row],[Post-Project Damage $]])/[1]!Book1345234[[#This Row],[Pre-Project Damage $]]</f>
        <v>#REF!</v>
      </c>
      <c r="AH65" s="4"/>
      <c r="AI65" s="36" t="str">
        <f>IFERROR(VLOOKUP(Book1345234[[#This Row],[Flood Damage Reduction]],#REF!,2,FALSE),"")</f>
        <v/>
      </c>
      <c r="AJ65" s="93"/>
      <c r="AK65" s="83"/>
      <c r="AL65" s="37"/>
      <c r="AM65" s="36" t="str">
        <f>IFERROR(VLOOKUP(Book1345234[[#This Row],[ Reduction in Critical Facilities Flood Risk]],#REF!,2,FALSE),"")</f>
        <v/>
      </c>
      <c r="AN65" s="140" t="e">
        <f>VLOOKUP([1]!Book1345234[[#This Row],[FMP]],'[1]Life and Safety Tabular Data'!A62:L72,12,FALSE)</f>
        <v>#REF!</v>
      </c>
      <c r="AO65" s="43"/>
      <c r="AP65" s="4"/>
      <c r="AQ65" s="36" t="str">
        <f>IFERROR(VLOOKUP(Book1345234[[#This Row],[Life and Safety Ranking (Injury/Loss of Life)]],#REF!,2,FALSE),"")</f>
        <v/>
      </c>
      <c r="AR65" s="67"/>
      <c r="AS65" s="43"/>
      <c r="AT65" s="43"/>
      <c r="AU65" s="43"/>
      <c r="AV65" s="4"/>
      <c r="AW65" s="36" t="str">
        <f>IFERROR(VLOOKUP(Book1345234[[#This Row],[Water Supply Yield Ranking]],#REF!,2,FALSE),"")</f>
        <v/>
      </c>
      <c r="AX65" s="67"/>
      <c r="AY65" s="37"/>
      <c r="AZ65" s="4"/>
      <c r="BA65" s="36" t="str">
        <f>IFERROR(VLOOKUP(Book1345234[[#This Row],[Social Vulnerability Ranking]],#REF!,2,FALSE),"")</f>
        <v/>
      </c>
      <c r="BB65" s="67"/>
      <c r="BC65" s="43"/>
      <c r="BD65" s="4"/>
      <c r="BE65" s="36" t="str">
        <f>IFERROR(VLOOKUP(Book1345234[[#This Row],[Nature-Based Solutions Ranking]],#REF!,2,FALSE),"")</f>
        <v/>
      </c>
      <c r="BF65" s="67"/>
      <c r="BG65" s="37"/>
      <c r="BH65" s="4"/>
      <c r="BI65" s="36" t="str">
        <f>IFERROR(VLOOKUP(Book1345234[[#This Row],[Multiple Benefit Ranking]],#REF!,2,FALSE),"")</f>
        <v/>
      </c>
      <c r="BJ65" s="84"/>
      <c r="BK65" s="43"/>
      <c r="BL65" s="4"/>
      <c r="BM65" s="36" t="str">
        <f>IFERROR(VLOOKUP(Book1345234[[#This Row],[Operations and Maintenance Ranking]],#REF!,2,FALSE),"")</f>
        <v/>
      </c>
      <c r="BN65" s="67"/>
      <c r="BO65" s="4"/>
      <c r="BP65" s="36" t="str">
        <f>IFERROR(VLOOKUP(Book1345234[[#This Row],[Administrative, Regulatory and Other Obstacle Ranking]],#REF!,2,FALSE),"")</f>
        <v/>
      </c>
      <c r="BQ65" s="67"/>
      <c r="BR65" s="4"/>
      <c r="BS65" s="36" t="str">
        <f>IFERROR(VLOOKUP(Book1345234[[#This Row],[Environmental Benefit Ranking]],#REF!,2,FALSE),"")</f>
        <v/>
      </c>
      <c r="BT65" s="67"/>
      <c r="BU65" s="37"/>
      <c r="BV65" s="36" t="str">
        <f>IFERROR(VLOOKUP(Book1345234[[#This Row],[Environmental Impact Ranking]],#REF!,2,FALSE),"")</f>
        <v/>
      </c>
      <c r="BW65" s="77"/>
      <c r="BX65" s="83"/>
      <c r="BY65" s="4"/>
      <c r="BZ65" s="36" t="str">
        <f>IFERROR(VLOOKUP(Book1345234[[#This Row],[Mobility Ranking]],#REF!,2,FALSE),"")</f>
        <v/>
      </c>
      <c r="CA65" s="77"/>
      <c r="CB65" s="4"/>
      <c r="CC65" s="36" t="str">
        <f>IFERROR(VLOOKUP(Book1345234[[#This Row],[Regional Ranking]],#REF!,2,FALSE),"")</f>
        <v/>
      </c>
    </row>
    <row r="66" spans="1:81" x14ac:dyDescent="0.25">
      <c r="A66" s="107"/>
      <c r="B66" s="84"/>
      <c r="C66" s="92">
        <f>Book1345234[[#This Row],[FMP]]*2</f>
        <v>0</v>
      </c>
      <c r="D66" s="34"/>
      <c r="E66" s="34"/>
      <c r="F66" s="37"/>
      <c r="G66" s="4"/>
      <c r="H66" s="4"/>
      <c r="I66" s="4"/>
      <c r="J66" s="4"/>
      <c r="K66" s="35" t="str">
        <f>IFERROR(Book1345234[[#This Row],[Project Cost]]/Book1345234[[#This Row],['# of Structures Removed from 1% Annual Chance FP]],"")</f>
        <v/>
      </c>
      <c r="L66" s="4"/>
      <c r="M66" s="4"/>
      <c r="N66" s="35"/>
      <c r="O66" s="100"/>
      <c r="P66" s="84"/>
      <c r="Q66" s="37"/>
      <c r="R66" s="4"/>
      <c r="S66" s="36" t="str">
        <f>IFERROR(VLOOKUP(Book1345234[[#This Row],[ Severity Ranking: Pre-Project Average Depth of Flooding (100-year)]],#REF!,2,FALSE),"")</f>
        <v/>
      </c>
      <c r="T66" s="67"/>
      <c r="U66" s="37"/>
      <c r="V66" s="37"/>
      <c r="W66" s="128" t="e">
        <f>[1]!Book1345234[[#This Row],[Flood Plain Population]]/[1]!Book1345234[[#This Row],[Community Population Served]]</f>
        <v>#REF!</v>
      </c>
      <c r="X66" s="4"/>
      <c r="Y66" s="36" t="str">
        <f>IFERROR(VLOOKUP(Book1345234[[#This Row],[Severity Ranking: Community Need (% Population)]],#REF!,2,FALSE),"")</f>
        <v/>
      </c>
      <c r="Z66" s="66"/>
      <c r="AA66" s="91" t="e">
        <f>[1]!Book1345234[[#This Row],['# of Structures Removed from 1% Annual Chance FP]]/[1]!Book1345234[[#This Row],['# of Structures in 1% Annual Chance FP (Pre-Project)]]</f>
        <v>#REF!</v>
      </c>
      <c r="AB66" s="4"/>
      <c r="AC66" s="36" t="str">
        <f>IFERROR(VLOOKUP(Book1345234[[#This Row],[Flood Risk Reduction ]],#REF!,2,FALSE),"")</f>
        <v/>
      </c>
      <c r="AD66" s="66"/>
      <c r="AE66" s="78"/>
      <c r="AF66" s="37"/>
      <c r="AG66" s="128" t="e">
        <f>([1]!Book1345234[[#This Row],[Pre-Project Damage $]]-[1]!Book1345234[[#This Row],[Post-Project Damage $]])/[1]!Book1345234[[#This Row],[Pre-Project Damage $]]</f>
        <v>#REF!</v>
      </c>
      <c r="AH66" s="4"/>
      <c r="AI66" s="36" t="str">
        <f>IFERROR(VLOOKUP(Book1345234[[#This Row],[Flood Damage Reduction]],#REF!,2,FALSE),"")</f>
        <v/>
      </c>
      <c r="AJ66" s="93"/>
      <c r="AK66" s="83"/>
      <c r="AL66" s="37"/>
      <c r="AM66" s="36" t="str">
        <f>IFERROR(VLOOKUP(Book1345234[[#This Row],[ Reduction in Critical Facilities Flood Risk]],#REF!,2,FALSE),"")</f>
        <v/>
      </c>
      <c r="AN66" s="140" t="e">
        <f>VLOOKUP([1]!Book1345234[[#This Row],[FMP]],'[1]Life and Safety Tabular Data'!A63:L73,12,FALSE)</f>
        <v>#REF!</v>
      </c>
      <c r="AO66" s="43"/>
      <c r="AP66" s="4"/>
      <c r="AQ66" s="36" t="str">
        <f>IFERROR(VLOOKUP(Book1345234[[#This Row],[Life and Safety Ranking (Injury/Loss of Life)]],#REF!,2,FALSE),"")</f>
        <v/>
      </c>
      <c r="AR66" s="67"/>
      <c r="AS66" s="43"/>
      <c r="AT66" s="43"/>
      <c r="AU66" s="43"/>
      <c r="AV66" s="4"/>
      <c r="AW66" s="36" t="str">
        <f>IFERROR(VLOOKUP(Book1345234[[#This Row],[Water Supply Yield Ranking]],#REF!,2,FALSE),"")</f>
        <v/>
      </c>
      <c r="AX66" s="67"/>
      <c r="AY66" s="37"/>
      <c r="AZ66" s="4"/>
      <c r="BA66" s="36" t="str">
        <f>IFERROR(VLOOKUP(Book1345234[[#This Row],[Social Vulnerability Ranking]],#REF!,2,FALSE),"")</f>
        <v/>
      </c>
      <c r="BB66" s="67"/>
      <c r="BC66" s="43"/>
      <c r="BD66" s="4"/>
      <c r="BE66" s="36" t="str">
        <f>IFERROR(VLOOKUP(Book1345234[[#This Row],[Nature-Based Solutions Ranking]],#REF!,2,FALSE),"")</f>
        <v/>
      </c>
      <c r="BF66" s="67"/>
      <c r="BG66" s="37"/>
      <c r="BH66" s="4"/>
      <c r="BI66" s="36" t="str">
        <f>IFERROR(VLOOKUP(Book1345234[[#This Row],[Multiple Benefit Ranking]],#REF!,2,FALSE),"")</f>
        <v/>
      </c>
      <c r="BJ66" s="84"/>
      <c r="BK66" s="43"/>
      <c r="BL66" s="4"/>
      <c r="BM66" s="36" t="str">
        <f>IFERROR(VLOOKUP(Book1345234[[#This Row],[Operations and Maintenance Ranking]],#REF!,2,FALSE),"")</f>
        <v/>
      </c>
      <c r="BN66" s="67"/>
      <c r="BO66" s="4"/>
      <c r="BP66" s="36" t="str">
        <f>IFERROR(VLOOKUP(Book1345234[[#This Row],[Administrative, Regulatory and Other Obstacle Ranking]],#REF!,2,FALSE),"")</f>
        <v/>
      </c>
      <c r="BQ66" s="67"/>
      <c r="BR66" s="4"/>
      <c r="BS66" s="36" t="str">
        <f>IFERROR(VLOOKUP(Book1345234[[#This Row],[Environmental Benefit Ranking]],#REF!,2,FALSE),"")</f>
        <v/>
      </c>
      <c r="BT66" s="67"/>
      <c r="BU66" s="37"/>
      <c r="BV66" s="36" t="str">
        <f>IFERROR(VLOOKUP(Book1345234[[#This Row],[Environmental Impact Ranking]],#REF!,2,FALSE),"")</f>
        <v/>
      </c>
      <c r="BW66" s="77"/>
      <c r="BX66" s="83"/>
      <c r="BY66" s="4"/>
      <c r="BZ66" s="36" t="str">
        <f>IFERROR(VLOOKUP(Book1345234[[#This Row],[Mobility Ranking]],#REF!,2,FALSE),"")</f>
        <v/>
      </c>
      <c r="CA66" s="77"/>
      <c r="CB66" s="4"/>
      <c r="CC66" s="36" t="str">
        <f>IFERROR(VLOOKUP(Book1345234[[#This Row],[Regional Ranking]],#REF!,2,FALSE),"")</f>
        <v/>
      </c>
    </row>
    <row r="67" spans="1:81" x14ac:dyDescent="0.25">
      <c r="A67" s="107"/>
      <c r="B67" s="84"/>
      <c r="C67" s="92">
        <f>Book1345234[[#This Row],[FMP]]*2</f>
        <v>0</v>
      </c>
      <c r="D67" s="34"/>
      <c r="E67" s="34"/>
      <c r="F67" s="37"/>
      <c r="G67" s="4"/>
      <c r="H67" s="4"/>
      <c r="I67" s="4"/>
      <c r="J67" s="4"/>
      <c r="K67" s="35" t="str">
        <f>IFERROR(Book1345234[[#This Row],[Project Cost]]/Book1345234[[#This Row],['# of Structures Removed from 1% Annual Chance FP]],"")</f>
        <v/>
      </c>
      <c r="L67" s="4"/>
      <c r="M67" s="4"/>
      <c r="N67" s="35"/>
      <c r="O67" s="100"/>
      <c r="P67" s="84"/>
      <c r="Q67" s="37"/>
      <c r="R67" s="4"/>
      <c r="S67" s="36" t="str">
        <f>IFERROR(VLOOKUP(Book1345234[[#This Row],[ Severity Ranking: Pre-Project Average Depth of Flooding (100-year)]],#REF!,2,FALSE),"")</f>
        <v/>
      </c>
      <c r="T67" s="67"/>
      <c r="U67" s="37"/>
      <c r="V67" s="37"/>
      <c r="W67" s="128" t="e">
        <f>[1]!Book1345234[[#This Row],[Flood Plain Population]]/[1]!Book1345234[[#This Row],[Community Population Served]]</f>
        <v>#REF!</v>
      </c>
      <c r="X67" s="4"/>
      <c r="Y67" s="36" t="str">
        <f>IFERROR(VLOOKUP(Book1345234[[#This Row],[Severity Ranking: Community Need (% Population)]],#REF!,2,FALSE),"")</f>
        <v/>
      </c>
      <c r="Z67" s="66"/>
      <c r="AA67" s="91" t="e">
        <f>[1]!Book1345234[[#This Row],['# of Structures Removed from 1% Annual Chance FP]]/[1]!Book1345234[[#This Row],['# of Structures in 1% Annual Chance FP (Pre-Project)]]</f>
        <v>#REF!</v>
      </c>
      <c r="AB67" s="4"/>
      <c r="AC67" s="36" t="str">
        <f>IFERROR(VLOOKUP(Book1345234[[#This Row],[Flood Risk Reduction ]],#REF!,2,FALSE),"")</f>
        <v/>
      </c>
      <c r="AD67" s="66"/>
      <c r="AE67" s="78"/>
      <c r="AF67" s="37"/>
      <c r="AG67" s="128" t="e">
        <f>([1]!Book1345234[[#This Row],[Pre-Project Damage $]]-[1]!Book1345234[[#This Row],[Post-Project Damage $]])/[1]!Book1345234[[#This Row],[Pre-Project Damage $]]</f>
        <v>#REF!</v>
      </c>
      <c r="AH67" s="4"/>
      <c r="AI67" s="36" t="str">
        <f>IFERROR(VLOOKUP(Book1345234[[#This Row],[Flood Damage Reduction]],#REF!,2,FALSE),"")</f>
        <v/>
      </c>
      <c r="AJ67" s="93"/>
      <c r="AK67" s="83"/>
      <c r="AL67" s="37"/>
      <c r="AM67" s="36" t="str">
        <f>IFERROR(VLOOKUP(Book1345234[[#This Row],[ Reduction in Critical Facilities Flood Risk]],#REF!,2,FALSE),"")</f>
        <v/>
      </c>
      <c r="AN67" s="140" t="e">
        <f>VLOOKUP([1]!Book1345234[[#This Row],[FMP]],'[1]Life and Safety Tabular Data'!A64:L74,12,FALSE)</f>
        <v>#REF!</v>
      </c>
      <c r="AO67" s="43"/>
      <c r="AP67" s="4"/>
      <c r="AQ67" s="36" t="str">
        <f>IFERROR(VLOOKUP(Book1345234[[#This Row],[Life and Safety Ranking (Injury/Loss of Life)]],#REF!,2,FALSE),"")</f>
        <v/>
      </c>
      <c r="AR67" s="67"/>
      <c r="AS67" s="43"/>
      <c r="AT67" s="43"/>
      <c r="AU67" s="43"/>
      <c r="AV67" s="4"/>
      <c r="AW67" s="36" t="str">
        <f>IFERROR(VLOOKUP(Book1345234[[#This Row],[Water Supply Yield Ranking]],#REF!,2,FALSE),"")</f>
        <v/>
      </c>
      <c r="AX67" s="67"/>
      <c r="AY67" s="37"/>
      <c r="AZ67" s="4"/>
      <c r="BA67" s="36" t="str">
        <f>IFERROR(VLOOKUP(Book1345234[[#This Row],[Social Vulnerability Ranking]],#REF!,2,FALSE),"")</f>
        <v/>
      </c>
      <c r="BB67" s="67"/>
      <c r="BC67" s="43"/>
      <c r="BD67" s="4"/>
      <c r="BE67" s="36" t="str">
        <f>IFERROR(VLOOKUP(Book1345234[[#This Row],[Nature-Based Solutions Ranking]],#REF!,2,FALSE),"")</f>
        <v/>
      </c>
      <c r="BF67" s="67"/>
      <c r="BG67" s="37"/>
      <c r="BH67" s="4"/>
      <c r="BI67" s="36" t="str">
        <f>IFERROR(VLOOKUP(Book1345234[[#This Row],[Multiple Benefit Ranking]],#REF!,2,FALSE),"")</f>
        <v/>
      </c>
      <c r="BJ67" s="84"/>
      <c r="BK67" s="43"/>
      <c r="BL67" s="4"/>
      <c r="BM67" s="36" t="str">
        <f>IFERROR(VLOOKUP(Book1345234[[#This Row],[Operations and Maintenance Ranking]],#REF!,2,FALSE),"")</f>
        <v/>
      </c>
      <c r="BN67" s="67"/>
      <c r="BO67" s="4"/>
      <c r="BP67" s="36" t="str">
        <f>IFERROR(VLOOKUP(Book1345234[[#This Row],[Administrative, Regulatory and Other Obstacle Ranking]],#REF!,2,FALSE),"")</f>
        <v/>
      </c>
      <c r="BQ67" s="67"/>
      <c r="BR67" s="4"/>
      <c r="BS67" s="36" t="str">
        <f>IFERROR(VLOOKUP(Book1345234[[#This Row],[Environmental Benefit Ranking]],#REF!,2,FALSE),"")</f>
        <v/>
      </c>
      <c r="BT67" s="67"/>
      <c r="BU67" s="37"/>
      <c r="BV67" s="36" t="str">
        <f>IFERROR(VLOOKUP(Book1345234[[#This Row],[Environmental Impact Ranking]],#REF!,2,FALSE),"")</f>
        <v/>
      </c>
      <c r="BW67" s="77"/>
      <c r="BX67" s="83"/>
      <c r="BY67" s="4"/>
      <c r="BZ67" s="36" t="str">
        <f>IFERROR(VLOOKUP(Book1345234[[#This Row],[Mobility Ranking]],#REF!,2,FALSE),"")</f>
        <v/>
      </c>
      <c r="CA67" s="77"/>
      <c r="CB67" s="4"/>
      <c r="CC67" s="36" t="str">
        <f>IFERROR(VLOOKUP(Book1345234[[#This Row],[Regional Ranking]],#REF!,2,FALSE),"")</f>
        <v/>
      </c>
    </row>
    <row r="68" spans="1:81" x14ac:dyDescent="0.25">
      <c r="A68" s="107"/>
      <c r="B68" s="84"/>
      <c r="C68" s="92">
        <f>Book1345234[[#This Row],[FMP]]*2</f>
        <v>0</v>
      </c>
      <c r="D68" s="34"/>
      <c r="E68" s="34"/>
      <c r="F68" s="37"/>
      <c r="G68" s="4"/>
      <c r="H68" s="4"/>
      <c r="I68" s="4"/>
      <c r="J68" s="4"/>
      <c r="K68" s="35" t="str">
        <f>IFERROR(Book1345234[[#This Row],[Project Cost]]/Book1345234[[#This Row],['# of Structures Removed from 1% Annual Chance FP]],"")</f>
        <v/>
      </c>
      <c r="L68" s="4"/>
      <c r="M68" s="4"/>
      <c r="N68" s="35"/>
      <c r="O68" s="100"/>
      <c r="P68" s="84"/>
      <c r="Q68" s="37"/>
      <c r="R68" s="4"/>
      <c r="S68" s="36" t="str">
        <f>IFERROR(VLOOKUP(Book1345234[[#This Row],[ Severity Ranking: Pre-Project Average Depth of Flooding (100-year)]],#REF!,2,FALSE),"")</f>
        <v/>
      </c>
      <c r="T68" s="67"/>
      <c r="U68" s="37"/>
      <c r="V68" s="37"/>
      <c r="W68" s="128" t="e">
        <f>[1]!Book1345234[[#This Row],[Flood Plain Population]]/[1]!Book1345234[[#This Row],[Community Population Served]]</f>
        <v>#REF!</v>
      </c>
      <c r="X68" s="4"/>
      <c r="Y68" s="36" t="str">
        <f>IFERROR(VLOOKUP(Book1345234[[#This Row],[Severity Ranking: Community Need (% Population)]],#REF!,2,FALSE),"")</f>
        <v/>
      </c>
      <c r="Z68" s="66"/>
      <c r="AA68" s="91" t="e">
        <f>[1]!Book1345234[[#This Row],['# of Structures Removed from 1% Annual Chance FP]]/[1]!Book1345234[[#This Row],['# of Structures in 1% Annual Chance FP (Pre-Project)]]</f>
        <v>#REF!</v>
      </c>
      <c r="AB68" s="4"/>
      <c r="AC68" s="36" t="str">
        <f>IFERROR(VLOOKUP(Book1345234[[#This Row],[Flood Risk Reduction ]],#REF!,2,FALSE),"")</f>
        <v/>
      </c>
      <c r="AD68" s="66"/>
      <c r="AE68" s="78"/>
      <c r="AF68" s="37"/>
      <c r="AG68" s="128" t="e">
        <f>([1]!Book1345234[[#This Row],[Pre-Project Damage $]]-[1]!Book1345234[[#This Row],[Post-Project Damage $]])/[1]!Book1345234[[#This Row],[Pre-Project Damage $]]</f>
        <v>#REF!</v>
      </c>
      <c r="AH68" s="4"/>
      <c r="AI68" s="36" t="str">
        <f>IFERROR(VLOOKUP(Book1345234[[#This Row],[Flood Damage Reduction]],#REF!,2,FALSE),"")</f>
        <v/>
      </c>
      <c r="AJ68" s="93"/>
      <c r="AK68" s="83"/>
      <c r="AL68" s="37"/>
      <c r="AM68" s="36" t="str">
        <f>IFERROR(VLOOKUP(Book1345234[[#This Row],[ Reduction in Critical Facilities Flood Risk]],#REF!,2,FALSE),"")</f>
        <v/>
      </c>
      <c r="AN68" s="140" t="e">
        <f>VLOOKUP([1]!Book1345234[[#This Row],[FMP]],'[1]Life and Safety Tabular Data'!A65:L75,12,FALSE)</f>
        <v>#REF!</v>
      </c>
      <c r="AO68" s="43"/>
      <c r="AP68" s="4"/>
      <c r="AQ68" s="36" t="str">
        <f>IFERROR(VLOOKUP(Book1345234[[#This Row],[Life and Safety Ranking (Injury/Loss of Life)]],#REF!,2,FALSE),"")</f>
        <v/>
      </c>
      <c r="AR68" s="67"/>
      <c r="AS68" s="43"/>
      <c r="AT68" s="43"/>
      <c r="AU68" s="43"/>
      <c r="AV68" s="4"/>
      <c r="AW68" s="36" t="str">
        <f>IFERROR(VLOOKUP(Book1345234[[#This Row],[Water Supply Yield Ranking]],#REF!,2,FALSE),"")</f>
        <v/>
      </c>
      <c r="AX68" s="67"/>
      <c r="AY68" s="37"/>
      <c r="AZ68" s="4"/>
      <c r="BA68" s="36" t="str">
        <f>IFERROR(VLOOKUP(Book1345234[[#This Row],[Social Vulnerability Ranking]],#REF!,2,FALSE),"")</f>
        <v/>
      </c>
      <c r="BB68" s="67"/>
      <c r="BC68" s="43"/>
      <c r="BD68" s="4"/>
      <c r="BE68" s="36" t="str">
        <f>IFERROR(VLOOKUP(Book1345234[[#This Row],[Nature-Based Solutions Ranking]],#REF!,2,FALSE),"")</f>
        <v/>
      </c>
      <c r="BF68" s="67"/>
      <c r="BG68" s="37"/>
      <c r="BH68" s="4"/>
      <c r="BI68" s="36" t="str">
        <f>IFERROR(VLOOKUP(Book1345234[[#This Row],[Multiple Benefit Ranking]],#REF!,2,FALSE),"")</f>
        <v/>
      </c>
      <c r="BJ68" s="84"/>
      <c r="BK68" s="43"/>
      <c r="BL68" s="4"/>
      <c r="BM68" s="36" t="str">
        <f>IFERROR(VLOOKUP(Book1345234[[#This Row],[Operations and Maintenance Ranking]],#REF!,2,FALSE),"")</f>
        <v/>
      </c>
      <c r="BN68" s="67"/>
      <c r="BO68" s="4"/>
      <c r="BP68" s="36" t="str">
        <f>IFERROR(VLOOKUP(Book1345234[[#This Row],[Administrative, Regulatory and Other Obstacle Ranking]],#REF!,2,FALSE),"")</f>
        <v/>
      </c>
      <c r="BQ68" s="67"/>
      <c r="BR68" s="4"/>
      <c r="BS68" s="36" t="str">
        <f>IFERROR(VLOOKUP(Book1345234[[#This Row],[Environmental Benefit Ranking]],#REF!,2,FALSE),"")</f>
        <v/>
      </c>
      <c r="BT68" s="67"/>
      <c r="BU68" s="37"/>
      <c r="BV68" s="36" t="str">
        <f>IFERROR(VLOOKUP(Book1345234[[#This Row],[Environmental Impact Ranking]],#REF!,2,FALSE),"")</f>
        <v/>
      </c>
      <c r="BW68" s="77"/>
      <c r="BX68" s="83"/>
      <c r="BY68" s="4"/>
      <c r="BZ68" s="36" t="str">
        <f>IFERROR(VLOOKUP(Book1345234[[#This Row],[Mobility Ranking]],#REF!,2,FALSE),"")</f>
        <v/>
      </c>
      <c r="CA68" s="77"/>
      <c r="CB68" s="4"/>
      <c r="CC68" s="36" t="str">
        <f>IFERROR(VLOOKUP(Book1345234[[#This Row],[Regional Ranking]],#REF!,2,FALSE),"")</f>
        <v/>
      </c>
    </row>
    <row r="69" spans="1:81" x14ac:dyDescent="0.25">
      <c r="A69" s="107"/>
      <c r="B69" s="84"/>
      <c r="C69" s="92">
        <f>Book1345234[[#This Row],[FMP]]*2</f>
        <v>0</v>
      </c>
      <c r="D69" s="34"/>
      <c r="E69" s="34"/>
      <c r="F69" s="37"/>
      <c r="G69" s="4"/>
      <c r="H69" s="4"/>
      <c r="I69" s="4"/>
      <c r="J69" s="4"/>
      <c r="K69" s="35" t="str">
        <f>IFERROR(Book1345234[[#This Row],[Project Cost]]/Book1345234[[#This Row],['# of Structures Removed from 1% Annual Chance FP]],"")</f>
        <v/>
      </c>
      <c r="L69" s="4"/>
      <c r="M69" s="4"/>
      <c r="N69" s="35"/>
      <c r="O69" s="100"/>
      <c r="P69" s="84"/>
      <c r="Q69" s="37"/>
      <c r="R69" s="4"/>
      <c r="S69" s="36" t="str">
        <f>IFERROR(VLOOKUP(Book1345234[[#This Row],[ Severity Ranking: Pre-Project Average Depth of Flooding (100-year)]],#REF!,2,FALSE),"")</f>
        <v/>
      </c>
      <c r="T69" s="67"/>
      <c r="U69" s="37"/>
      <c r="V69" s="37"/>
      <c r="W69" s="128" t="e">
        <f>[1]!Book1345234[[#This Row],[Flood Plain Population]]/[1]!Book1345234[[#This Row],[Community Population Served]]</f>
        <v>#REF!</v>
      </c>
      <c r="X69" s="4"/>
      <c r="Y69" s="36" t="str">
        <f>IFERROR(VLOOKUP(Book1345234[[#This Row],[Severity Ranking: Community Need (% Population)]],#REF!,2,FALSE),"")</f>
        <v/>
      </c>
      <c r="Z69" s="66"/>
      <c r="AA69" s="91" t="e">
        <f>[1]!Book1345234[[#This Row],['# of Structures Removed from 1% Annual Chance FP]]/[1]!Book1345234[[#This Row],['# of Structures in 1% Annual Chance FP (Pre-Project)]]</f>
        <v>#REF!</v>
      </c>
      <c r="AB69" s="4"/>
      <c r="AC69" s="36" t="str">
        <f>IFERROR(VLOOKUP(Book1345234[[#This Row],[Flood Risk Reduction ]],#REF!,2,FALSE),"")</f>
        <v/>
      </c>
      <c r="AD69" s="66"/>
      <c r="AE69" s="78"/>
      <c r="AF69" s="37"/>
      <c r="AG69" s="128" t="e">
        <f>([1]!Book1345234[[#This Row],[Pre-Project Damage $]]-[1]!Book1345234[[#This Row],[Post-Project Damage $]])/[1]!Book1345234[[#This Row],[Pre-Project Damage $]]</f>
        <v>#REF!</v>
      </c>
      <c r="AH69" s="4"/>
      <c r="AI69" s="36" t="str">
        <f>IFERROR(VLOOKUP(Book1345234[[#This Row],[Flood Damage Reduction]],#REF!,2,FALSE),"")</f>
        <v/>
      </c>
      <c r="AJ69" s="93"/>
      <c r="AK69" s="83"/>
      <c r="AL69" s="37"/>
      <c r="AM69" s="36" t="str">
        <f>IFERROR(VLOOKUP(Book1345234[[#This Row],[ Reduction in Critical Facilities Flood Risk]],#REF!,2,FALSE),"")</f>
        <v/>
      </c>
      <c r="AN69" s="140" t="e">
        <f>VLOOKUP([1]!Book1345234[[#This Row],[FMP]],'[1]Life and Safety Tabular Data'!A66:L76,12,FALSE)</f>
        <v>#REF!</v>
      </c>
      <c r="AO69" s="43"/>
      <c r="AP69" s="4"/>
      <c r="AQ69" s="36" t="str">
        <f>IFERROR(VLOOKUP(Book1345234[[#This Row],[Life and Safety Ranking (Injury/Loss of Life)]],#REF!,2,FALSE),"")</f>
        <v/>
      </c>
      <c r="AR69" s="67"/>
      <c r="AS69" s="43"/>
      <c r="AT69" s="43"/>
      <c r="AU69" s="43"/>
      <c r="AV69" s="4"/>
      <c r="AW69" s="36" t="str">
        <f>IFERROR(VLOOKUP(Book1345234[[#This Row],[Water Supply Yield Ranking]],#REF!,2,FALSE),"")</f>
        <v/>
      </c>
      <c r="AX69" s="67"/>
      <c r="AY69" s="37"/>
      <c r="AZ69" s="4"/>
      <c r="BA69" s="36" t="str">
        <f>IFERROR(VLOOKUP(Book1345234[[#This Row],[Social Vulnerability Ranking]],#REF!,2,FALSE),"")</f>
        <v/>
      </c>
      <c r="BB69" s="67"/>
      <c r="BC69" s="43"/>
      <c r="BD69" s="4"/>
      <c r="BE69" s="36" t="str">
        <f>IFERROR(VLOOKUP(Book1345234[[#This Row],[Nature-Based Solutions Ranking]],#REF!,2,FALSE),"")</f>
        <v/>
      </c>
      <c r="BF69" s="67"/>
      <c r="BG69" s="37"/>
      <c r="BH69" s="4"/>
      <c r="BI69" s="36" t="str">
        <f>IFERROR(VLOOKUP(Book1345234[[#This Row],[Multiple Benefit Ranking]],#REF!,2,FALSE),"")</f>
        <v/>
      </c>
      <c r="BJ69" s="84"/>
      <c r="BK69" s="43"/>
      <c r="BL69" s="4"/>
      <c r="BM69" s="36" t="str">
        <f>IFERROR(VLOOKUP(Book1345234[[#This Row],[Operations and Maintenance Ranking]],#REF!,2,FALSE),"")</f>
        <v/>
      </c>
      <c r="BN69" s="67"/>
      <c r="BO69" s="4"/>
      <c r="BP69" s="36" t="str">
        <f>IFERROR(VLOOKUP(Book1345234[[#This Row],[Administrative, Regulatory and Other Obstacle Ranking]],#REF!,2,FALSE),"")</f>
        <v/>
      </c>
      <c r="BQ69" s="67"/>
      <c r="BR69" s="4"/>
      <c r="BS69" s="36" t="str">
        <f>IFERROR(VLOOKUP(Book1345234[[#This Row],[Environmental Benefit Ranking]],#REF!,2,FALSE),"")</f>
        <v/>
      </c>
      <c r="BT69" s="67"/>
      <c r="BU69" s="37"/>
      <c r="BV69" s="36" t="str">
        <f>IFERROR(VLOOKUP(Book1345234[[#This Row],[Environmental Impact Ranking]],#REF!,2,FALSE),"")</f>
        <v/>
      </c>
      <c r="BW69" s="77"/>
      <c r="BX69" s="83"/>
      <c r="BY69" s="4"/>
      <c r="BZ69" s="36" t="str">
        <f>IFERROR(VLOOKUP(Book1345234[[#This Row],[Mobility Ranking]],#REF!,2,FALSE),"")</f>
        <v/>
      </c>
      <c r="CA69" s="77"/>
      <c r="CB69" s="4"/>
      <c r="CC69" s="36" t="str">
        <f>IFERROR(VLOOKUP(Book1345234[[#This Row],[Regional Ranking]],#REF!,2,FALSE),"")</f>
        <v/>
      </c>
    </row>
    <row r="70" spans="1:81" x14ac:dyDescent="0.25">
      <c r="A70" s="107"/>
      <c r="B70" s="84"/>
      <c r="C70" s="92">
        <f>Book1345234[[#This Row],[FMP]]*2</f>
        <v>0</v>
      </c>
      <c r="D70" s="34"/>
      <c r="E70" s="34"/>
      <c r="F70" s="37"/>
      <c r="G70" s="4"/>
      <c r="H70" s="4"/>
      <c r="I70" s="4"/>
      <c r="J70" s="4"/>
      <c r="K70" s="35" t="str">
        <f>IFERROR(Book1345234[[#This Row],[Project Cost]]/Book1345234[[#This Row],['# of Structures Removed from 1% Annual Chance FP]],"")</f>
        <v/>
      </c>
      <c r="L70" s="4"/>
      <c r="M70" s="4"/>
      <c r="N70" s="35"/>
      <c r="O70" s="100"/>
      <c r="P70" s="84"/>
      <c r="Q70" s="37"/>
      <c r="R70" s="4"/>
      <c r="S70" s="36" t="str">
        <f>IFERROR(VLOOKUP(Book1345234[[#This Row],[ Severity Ranking: Pre-Project Average Depth of Flooding (100-year)]],#REF!,2,FALSE),"")</f>
        <v/>
      </c>
      <c r="T70" s="67"/>
      <c r="U70" s="37"/>
      <c r="V70" s="37"/>
      <c r="W70" s="128" t="e">
        <f>[1]!Book1345234[[#This Row],[Flood Plain Population]]/[1]!Book1345234[[#This Row],[Community Population Served]]</f>
        <v>#REF!</v>
      </c>
      <c r="X70" s="4"/>
      <c r="Y70" s="36" t="str">
        <f>IFERROR(VLOOKUP(Book1345234[[#This Row],[Severity Ranking: Community Need (% Population)]],#REF!,2,FALSE),"")</f>
        <v/>
      </c>
      <c r="Z70" s="66"/>
      <c r="AA70" s="91" t="e">
        <f>[1]!Book1345234[[#This Row],['# of Structures Removed from 1% Annual Chance FP]]/[1]!Book1345234[[#This Row],['# of Structures in 1% Annual Chance FP (Pre-Project)]]</f>
        <v>#REF!</v>
      </c>
      <c r="AB70" s="4"/>
      <c r="AC70" s="36" t="str">
        <f>IFERROR(VLOOKUP(Book1345234[[#This Row],[Flood Risk Reduction ]],#REF!,2,FALSE),"")</f>
        <v/>
      </c>
      <c r="AD70" s="66"/>
      <c r="AE70" s="78"/>
      <c r="AF70" s="37"/>
      <c r="AG70" s="128" t="e">
        <f>([1]!Book1345234[[#This Row],[Pre-Project Damage $]]-[1]!Book1345234[[#This Row],[Post-Project Damage $]])/[1]!Book1345234[[#This Row],[Pre-Project Damage $]]</f>
        <v>#REF!</v>
      </c>
      <c r="AH70" s="4"/>
      <c r="AI70" s="36" t="str">
        <f>IFERROR(VLOOKUP(Book1345234[[#This Row],[Flood Damage Reduction]],#REF!,2,FALSE),"")</f>
        <v/>
      </c>
      <c r="AJ70" s="93"/>
      <c r="AK70" s="83"/>
      <c r="AL70" s="37"/>
      <c r="AM70" s="36" t="str">
        <f>IFERROR(VLOOKUP(Book1345234[[#This Row],[ Reduction in Critical Facilities Flood Risk]],#REF!,2,FALSE),"")</f>
        <v/>
      </c>
      <c r="AN70" s="140" t="e">
        <f>VLOOKUP([1]!Book1345234[[#This Row],[FMP]],'[1]Life and Safety Tabular Data'!A67:L77,12,FALSE)</f>
        <v>#REF!</v>
      </c>
      <c r="AO70" s="43"/>
      <c r="AP70" s="4"/>
      <c r="AQ70" s="36" t="str">
        <f>IFERROR(VLOOKUP(Book1345234[[#This Row],[Life and Safety Ranking (Injury/Loss of Life)]],#REF!,2,FALSE),"")</f>
        <v/>
      </c>
      <c r="AR70" s="67"/>
      <c r="AS70" s="43"/>
      <c r="AT70" s="43"/>
      <c r="AU70" s="43"/>
      <c r="AV70" s="4"/>
      <c r="AW70" s="36" t="str">
        <f>IFERROR(VLOOKUP(Book1345234[[#This Row],[Water Supply Yield Ranking]],#REF!,2,FALSE),"")</f>
        <v/>
      </c>
      <c r="AX70" s="67"/>
      <c r="AY70" s="37"/>
      <c r="AZ70" s="4"/>
      <c r="BA70" s="36" t="str">
        <f>IFERROR(VLOOKUP(Book1345234[[#This Row],[Social Vulnerability Ranking]],#REF!,2,FALSE),"")</f>
        <v/>
      </c>
      <c r="BB70" s="67"/>
      <c r="BC70" s="43"/>
      <c r="BD70" s="4"/>
      <c r="BE70" s="36" t="str">
        <f>IFERROR(VLOOKUP(Book1345234[[#This Row],[Nature-Based Solutions Ranking]],#REF!,2,FALSE),"")</f>
        <v/>
      </c>
      <c r="BF70" s="67"/>
      <c r="BG70" s="37"/>
      <c r="BH70" s="4"/>
      <c r="BI70" s="36" t="str">
        <f>IFERROR(VLOOKUP(Book1345234[[#This Row],[Multiple Benefit Ranking]],#REF!,2,FALSE),"")</f>
        <v/>
      </c>
      <c r="BJ70" s="84"/>
      <c r="BK70" s="43"/>
      <c r="BL70" s="4"/>
      <c r="BM70" s="36" t="str">
        <f>IFERROR(VLOOKUP(Book1345234[[#This Row],[Operations and Maintenance Ranking]],#REF!,2,FALSE),"")</f>
        <v/>
      </c>
      <c r="BN70" s="67"/>
      <c r="BO70" s="4"/>
      <c r="BP70" s="36" t="str">
        <f>IFERROR(VLOOKUP(Book1345234[[#This Row],[Administrative, Regulatory and Other Obstacle Ranking]],#REF!,2,FALSE),"")</f>
        <v/>
      </c>
      <c r="BQ70" s="67"/>
      <c r="BR70" s="4"/>
      <c r="BS70" s="36" t="str">
        <f>IFERROR(VLOOKUP(Book1345234[[#This Row],[Environmental Benefit Ranking]],#REF!,2,FALSE),"")</f>
        <v/>
      </c>
      <c r="BT70" s="67"/>
      <c r="BU70" s="37"/>
      <c r="BV70" s="36" t="str">
        <f>IFERROR(VLOOKUP(Book1345234[[#This Row],[Environmental Impact Ranking]],#REF!,2,FALSE),"")</f>
        <v/>
      </c>
      <c r="BW70" s="77"/>
      <c r="BX70" s="83"/>
      <c r="BY70" s="4"/>
      <c r="BZ70" s="36" t="str">
        <f>IFERROR(VLOOKUP(Book1345234[[#This Row],[Mobility Ranking]],#REF!,2,FALSE),"")</f>
        <v/>
      </c>
      <c r="CA70" s="77"/>
      <c r="CB70" s="4"/>
      <c r="CC70" s="36" t="str">
        <f>IFERROR(VLOOKUP(Book1345234[[#This Row],[Regional Ranking]],#REF!,2,FALSE),"")</f>
        <v/>
      </c>
    </row>
    <row r="71" spans="1:81" x14ac:dyDescent="0.25">
      <c r="A71" s="107"/>
      <c r="B71" s="84"/>
      <c r="C71" s="92">
        <f>Book1345234[[#This Row],[FMP]]*2</f>
        <v>0</v>
      </c>
      <c r="D71" s="34"/>
      <c r="E71" s="34"/>
      <c r="F71" s="37"/>
      <c r="G71" s="4"/>
      <c r="H71" s="4"/>
      <c r="I71" s="4"/>
      <c r="J71" s="4"/>
      <c r="K71" s="35" t="str">
        <f>IFERROR(Book1345234[[#This Row],[Project Cost]]/Book1345234[[#This Row],['# of Structures Removed from 1% Annual Chance FP]],"")</f>
        <v/>
      </c>
      <c r="L71" s="4"/>
      <c r="M71" s="4"/>
      <c r="N71" s="35"/>
      <c r="O71" s="100"/>
      <c r="P71" s="84"/>
      <c r="Q71" s="37"/>
      <c r="R71" s="4"/>
      <c r="S71" s="36" t="str">
        <f>IFERROR(VLOOKUP(Book1345234[[#This Row],[ Severity Ranking: Pre-Project Average Depth of Flooding (100-year)]],#REF!,2,FALSE),"")</f>
        <v/>
      </c>
      <c r="T71" s="67"/>
      <c r="U71" s="37"/>
      <c r="V71" s="37"/>
      <c r="W71" s="128" t="e">
        <f>[1]!Book1345234[[#This Row],[Flood Plain Population]]/[1]!Book1345234[[#This Row],[Community Population Served]]</f>
        <v>#REF!</v>
      </c>
      <c r="X71" s="4"/>
      <c r="Y71" s="36" t="str">
        <f>IFERROR(VLOOKUP(Book1345234[[#This Row],[Severity Ranking: Community Need (% Population)]],#REF!,2,FALSE),"")</f>
        <v/>
      </c>
      <c r="Z71" s="66"/>
      <c r="AA71" s="91" t="e">
        <f>[1]!Book1345234[[#This Row],['# of Structures Removed from 1% Annual Chance FP]]/[1]!Book1345234[[#This Row],['# of Structures in 1% Annual Chance FP (Pre-Project)]]</f>
        <v>#REF!</v>
      </c>
      <c r="AB71" s="4"/>
      <c r="AC71" s="36" t="str">
        <f>IFERROR(VLOOKUP(Book1345234[[#This Row],[Flood Risk Reduction ]],#REF!,2,FALSE),"")</f>
        <v/>
      </c>
      <c r="AD71" s="66"/>
      <c r="AE71" s="78"/>
      <c r="AF71" s="37"/>
      <c r="AG71" s="128" t="e">
        <f>([1]!Book1345234[[#This Row],[Pre-Project Damage $]]-[1]!Book1345234[[#This Row],[Post-Project Damage $]])/[1]!Book1345234[[#This Row],[Pre-Project Damage $]]</f>
        <v>#REF!</v>
      </c>
      <c r="AH71" s="4"/>
      <c r="AI71" s="36" t="str">
        <f>IFERROR(VLOOKUP(Book1345234[[#This Row],[Flood Damage Reduction]],#REF!,2,FALSE),"")</f>
        <v/>
      </c>
      <c r="AJ71" s="93"/>
      <c r="AK71" s="83"/>
      <c r="AL71" s="37"/>
      <c r="AM71" s="36" t="str">
        <f>IFERROR(VLOOKUP(Book1345234[[#This Row],[ Reduction in Critical Facilities Flood Risk]],#REF!,2,FALSE),"")</f>
        <v/>
      </c>
      <c r="AN71" s="140" t="e">
        <f>VLOOKUP([1]!Book1345234[[#This Row],[FMP]],'[1]Life and Safety Tabular Data'!A68:L78,12,FALSE)</f>
        <v>#REF!</v>
      </c>
      <c r="AO71" s="43"/>
      <c r="AP71" s="4"/>
      <c r="AQ71" s="36" t="str">
        <f>IFERROR(VLOOKUP(Book1345234[[#This Row],[Life and Safety Ranking (Injury/Loss of Life)]],#REF!,2,FALSE),"")</f>
        <v/>
      </c>
      <c r="AR71" s="67"/>
      <c r="AS71" s="43"/>
      <c r="AT71" s="43"/>
      <c r="AU71" s="43"/>
      <c r="AV71" s="4"/>
      <c r="AW71" s="36" t="str">
        <f>IFERROR(VLOOKUP(Book1345234[[#This Row],[Water Supply Yield Ranking]],#REF!,2,FALSE),"")</f>
        <v/>
      </c>
      <c r="AX71" s="67"/>
      <c r="AY71" s="37"/>
      <c r="AZ71" s="4"/>
      <c r="BA71" s="36" t="str">
        <f>IFERROR(VLOOKUP(Book1345234[[#This Row],[Social Vulnerability Ranking]],#REF!,2,FALSE),"")</f>
        <v/>
      </c>
      <c r="BB71" s="67"/>
      <c r="BC71" s="43"/>
      <c r="BD71" s="4"/>
      <c r="BE71" s="36" t="str">
        <f>IFERROR(VLOOKUP(Book1345234[[#This Row],[Nature-Based Solutions Ranking]],#REF!,2,FALSE),"")</f>
        <v/>
      </c>
      <c r="BF71" s="67"/>
      <c r="BG71" s="37"/>
      <c r="BH71" s="4"/>
      <c r="BI71" s="36" t="str">
        <f>IFERROR(VLOOKUP(Book1345234[[#This Row],[Multiple Benefit Ranking]],#REF!,2,FALSE),"")</f>
        <v/>
      </c>
      <c r="BJ71" s="84"/>
      <c r="BK71" s="43"/>
      <c r="BL71" s="4"/>
      <c r="BM71" s="36" t="str">
        <f>IFERROR(VLOOKUP(Book1345234[[#This Row],[Operations and Maintenance Ranking]],#REF!,2,FALSE),"")</f>
        <v/>
      </c>
      <c r="BN71" s="67"/>
      <c r="BO71" s="4"/>
      <c r="BP71" s="36" t="str">
        <f>IFERROR(VLOOKUP(Book1345234[[#This Row],[Administrative, Regulatory and Other Obstacle Ranking]],#REF!,2,FALSE),"")</f>
        <v/>
      </c>
      <c r="BQ71" s="67"/>
      <c r="BR71" s="4"/>
      <c r="BS71" s="36" t="str">
        <f>IFERROR(VLOOKUP(Book1345234[[#This Row],[Environmental Benefit Ranking]],#REF!,2,FALSE),"")</f>
        <v/>
      </c>
      <c r="BT71" s="67"/>
      <c r="BU71" s="37"/>
      <c r="BV71" s="36" t="str">
        <f>IFERROR(VLOOKUP(Book1345234[[#This Row],[Environmental Impact Ranking]],#REF!,2,FALSE),"")</f>
        <v/>
      </c>
      <c r="BW71" s="77"/>
      <c r="BX71" s="83"/>
      <c r="BY71" s="4"/>
      <c r="BZ71" s="36" t="str">
        <f>IFERROR(VLOOKUP(Book1345234[[#This Row],[Mobility Ranking]],#REF!,2,FALSE),"")</f>
        <v/>
      </c>
      <c r="CA71" s="77"/>
      <c r="CB71" s="4"/>
      <c r="CC71" s="36" t="str">
        <f>IFERROR(VLOOKUP(Book1345234[[#This Row],[Regional Ranking]],#REF!,2,FALSE),"")</f>
        <v/>
      </c>
    </row>
    <row r="72" spans="1:81" x14ac:dyDescent="0.25">
      <c r="A72" s="107"/>
      <c r="B72" s="84"/>
      <c r="C72" s="92">
        <f>Book1345234[[#This Row],[FMP]]*2</f>
        <v>0</v>
      </c>
      <c r="D72" s="34"/>
      <c r="E72" s="34"/>
      <c r="F72" s="37"/>
      <c r="G72" s="4"/>
      <c r="H72" s="4"/>
      <c r="I72" s="4"/>
      <c r="J72" s="4"/>
      <c r="K72" s="35" t="str">
        <f>IFERROR(Book1345234[[#This Row],[Project Cost]]/Book1345234[[#This Row],['# of Structures Removed from 1% Annual Chance FP]],"")</f>
        <v/>
      </c>
      <c r="L72" s="4"/>
      <c r="M72" s="4"/>
      <c r="N72" s="35"/>
      <c r="O72" s="100"/>
      <c r="P72" s="84"/>
      <c r="Q72" s="37"/>
      <c r="R72" s="4"/>
      <c r="S72" s="36" t="str">
        <f>IFERROR(VLOOKUP(Book1345234[[#This Row],[ Severity Ranking: Pre-Project Average Depth of Flooding (100-year)]],#REF!,2,FALSE),"")</f>
        <v/>
      </c>
      <c r="T72" s="67"/>
      <c r="U72" s="37"/>
      <c r="V72" s="37"/>
      <c r="W72" s="128" t="e">
        <f>[1]!Book1345234[[#This Row],[Flood Plain Population]]/[1]!Book1345234[[#This Row],[Community Population Served]]</f>
        <v>#REF!</v>
      </c>
      <c r="X72" s="4"/>
      <c r="Y72" s="36" t="str">
        <f>IFERROR(VLOOKUP(Book1345234[[#This Row],[Severity Ranking: Community Need (% Population)]],#REF!,2,FALSE),"")</f>
        <v/>
      </c>
      <c r="Z72" s="66"/>
      <c r="AA72" s="91" t="e">
        <f>[1]!Book1345234[[#This Row],['# of Structures Removed from 1% Annual Chance FP]]/[1]!Book1345234[[#This Row],['# of Structures in 1% Annual Chance FP (Pre-Project)]]</f>
        <v>#REF!</v>
      </c>
      <c r="AB72" s="4"/>
      <c r="AC72" s="36" t="str">
        <f>IFERROR(VLOOKUP(Book1345234[[#This Row],[Flood Risk Reduction ]],#REF!,2,FALSE),"")</f>
        <v/>
      </c>
      <c r="AD72" s="66"/>
      <c r="AE72" s="78"/>
      <c r="AF72" s="37"/>
      <c r="AG72" s="128" t="e">
        <f>([1]!Book1345234[[#This Row],[Pre-Project Damage $]]-[1]!Book1345234[[#This Row],[Post-Project Damage $]])/[1]!Book1345234[[#This Row],[Pre-Project Damage $]]</f>
        <v>#REF!</v>
      </c>
      <c r="AH72" s="4"/>
      <c r="AI72" s="36" t="str">
        <f>IFERROR(VLOOKUP(Book1345234[[#This Row],[Flood Damage Reduction]],#REF!,2,FALSE),"")</f>
        <v/>
      </c>
      <c r="AJ72" s="93"/>
      <c r="AK72" s="83"/>
      <c r="AL72" s="37"/>
      <c r="AM72" s="36" t="str">
        <f>IFERROR(VLOOKUP(Book1345234[[#This Row],[ Reduction in Critical Facilities Flood Risk]],#REF!,2,FALSE),"")</f>
        <v/>
      </c>
      <c r="AN72" s="140" t="e">
        <f>VLOOKUP([1]!Book1345234[[#This Row],[FMP]],'[1]Life and Safety Tabular Data'!A69:L79,12,FALSE)</f>
        <v>#REF!</v>
      </c>
      <c r="AO72" s="43"/>
      <c r="AP72" s="4"/>
      <c r="AQ72" s="36" t="str">
        <f>IFERROR(VLOOKUP(Book1345234[[#This Row],[Life and Safety Ranking (Injury/Loss of Life)]],#REF!,2,FALSE),"")</f>
        <v/>
      </c>
      <c r="AR72" s="67"/>
      <c r="AS72" s="43"/>
      <c r="AT72" s="43"/>
      <c r="AU72" s="43"/>
      <c r="AV72" s="4"/>
      <c r="AW72" s="36" t="str">
        <f>IFERROR(VLOOKUP(Book1345234[[#This Row],[Water Supply Yield Ranking]],#REF!,2,FALSE),"")</f>
        <v/>
      </c>
      <c r="AX72" s="67"/>
      <c r="AY72" s="37"/>
      <c r="AZ72" s="4"/>
      <c r="BA72" s="36" t="str">
        <f>IFERROR(VLOOKUP(Book1345234[[#This Row],[Social Vulnerability Ranking]],#REF!,2,FALSE),"")</f>
        <v/>
      </c>
      <c r="BB72" s="67"/>
      <c r="BC72" s="43"/>
      <c r="BD72" s="4"/>
      <c r="BE72" s="36" t="str">
        <f>IFERROR(VLOOKUP(Book1345234[[#This Row],[Nature-Based Solutions Ranking]],#REF!,2,FALSE),"")</f>
        <v/>
      </c>
      <c r="BF72" s="67"/>
      <c r="BG72" s="37"/>
      <c r="BH72" s="4"/>
      <c r="BI72" s="36" t="str">
        <f>IFERROR(VLOOKUP(Book1345234[[#This Row],[Multiple Benefit Ranking]],#REF!,2,FALSE),"")</f>
        <v/>
      </c>
      <c r="BJ72" s="84"/>
      <c r="BK72" s="43"/>
      <c r="BL72" s="4"/>
      <c r="BM72" s="36" t="str">
        <f>IFERROR(VLOOKUP(Book1345234[[#This Row],[Operations and Maintenance Ranking]],#REF!,2,FALSE),"")</f>
        <v/>
      </c>
      <c r="BN72" s="67"/>
      <c r="BO72" s="4"/>
      <c r="BP72" s="36" t="str">
        <f>IFERROR(VLOOKUP(Book1345234[[#This Row],[Administrative, Regulatory and Other Obstacle Ranking]],#REF!,2,FALSE),"")</f>
        <v/>
      </c>
      <c r="BQ72" s="67"/>
      <c r="BR72" s="4"/>
      <c r="BS72" s="36" t="str">
        <f>IFERROR(VLOOKUP(Book1345234[[#This Row],[Environmental Benefit Ranking]],#REF!,2,FALSE),"")</f>
        <v/>
      </c>
      <c r="BT72" s="67"/>
      <c r="BU72" s="37"/>
      <c r="BV72" s="36" t="str">
        <f>IFERROR(VLOOKUP(Book1345234[[#This Row],[Environmental Impact Ranking]],#REF!,2,FALSE),"")</f>
        <v/>
      </c>
      <c r="BW72" s="77"/>
      <c r="BX72" s="83"/>
      <c r="BY72" s="4"/>
      <c r="BZ72" s="36" t="str">
        <f>IFERROR(VLOOKUP(Book1345234[[#This Row],[Mobility Ranking]],#REF!,2,FALSE),"")</f>
        <v/>
      </c>
      <c r="CA72" s="77"/>
      <c r="CB72" s="4"/>
      <c r="CC72" s="36" t="str">
        <f>IFERROR(VLOOKUP(Book1345234[[#This Row],[Regional Ranking]],#REF!,2,FALSE),"")</f>
        <v/>
      </c>
    </row>
    <row r="73" spans="1:81" x14ac:dyDescent="0.25">
      <c r="A73" s="107"/>
      <c r="B73" s="84"/>
      <c r="C73" s="92">
        <f>Book1345234[[#This Row],[FMP]]*2</f>
        <v>0</v>
      </c>
      <c r="D73" s="34"/>
      <c r="E73" s="34"/>
      <c r="F73" s="37"/>
      <c r="G73" s="4"/>
      <c r="H73" s="4"/>
      <c r="I73" s="4"/>
      <c r="J73" s="4"/>
      <c r="K73" s="35" t="str">
        <f>IFERROR(Book1345234[[#This Row],[Project Cost]]/Book1345234[[#This Row],['# of Structures Removed from 1% Annual Chance FP]],"")</f>
        <v/>
      </c>
      <c r="L73" s="4"/>
      <c r="M73" s="4"/>
      <c r="N73" s="35"/>
      <c r="O73" s="100"/>
      <c r="P73" s="84"/>
      <c r="Q73" s="37"/>
      <c r="R73" s="4"/>
      <c r="S73" s="36" t="str">
        <f>IFERROR(VLOOKUP(Book1345234[[#This Row],[ Severity Ranking: Pre-Project Average Depth of Flooding (100-year)]],#REF!,2,FALSE),"")</f>
        <v/>
      </c>
      <c r="T73" s="67"/>
      <c r="U73" s="37"/>
      <c r="V73" s="37"/>
      <c r="W73" s="128" t="e">
        <f>[1]!Book1345234[[#This Row],[Flood Plain Population]]/[1]!Book1345234[[#This Row],[Community Population Served]]</f>
        <v>#REF!</v>
      </c>
      <c r="X73" s="4"/>
      <c r="Y73" s="36" t="str">
        <f>IFERROR(VLOOKUP(Book1345234[[#This Row],[Severity Ranking: Community Need (% Population)]],#REF!,2,FALSE),"")</f>
        <v/>
      </c>
      <c r="Z73" s="66"/>
      <c r="AA73" s="91" t="e">
        <f>[1]!Book1345234[[#This Row],['# of Structures Removed from 1% Annual Chance FP]]/[1]!Book1345234[[#This Row],['# of Structures in 1% Annual Chance FP (Pre-Project)]]</f>
        <v>#REF!</v>
      </c>
      <c r="AB73" s="4"/>
      <c r="AC73" s="36" t="str">
        <f>IFERROR(VLOOKUP(Book1345234[[#This Row],[Flood Risk Reduction ]],#REF!,2,FALSE),"")</f>
        <v/>
      </c>
      <c r="AD73" s="66"/>
      <c r="AE73" s="78"/>
      <c r="AF73" s="37"/>
      <c r="AG73" s="128" t="e">
        <f>([1]!Book1345234[[#This Row],[Pre-Project Damage $]]-[1]!Book1345234[[#This Row],[Post-Project Damage $]])/[1]!Book1345234[[#This Row],[Pre-Project Damage $]]</f>
        <v>#REF!</v>
      </c>
      <c r="AH73" s="4"/>
      <c r="AI73" s="36" t="str">
        <f>IFERROR(VLOOKUP(Book1345234[[#This Row],[Flood Damage Reduction]],#REF!,2,FALSE),"")</f>
        <v/>
      </c>
      <c r="AJ73" s="93"/>
      <c r="AK73" s="83"/>
      <c r="AL73" s="37"/>
      <c r="AM73" s="36" t="str">
        <f>IFERROR(VLOOKUP(Book1345234[[#This Row],[ Reduction in Critical Facilities Flood Risk]],#REF!,2,FALSE),"")</f>
        <v/>
      </c>
      <c r="AN73" s="140" t="e">
        <f>VLOOKUP([1]!Book1345234[[#This Row],[FMP]],'[1]Life and Safety Tabular Data'!A70:L80,12,FALSE)</f>
        <v>#REF!</v>
      </c>
      <c r="AO73" s="43"/>
      <c r="AP73" s="4"/>
      <c r="AQ73" s="36" t="str">
        <f>IFERROR(VLOOKUP(Book1345234[[#This Row],[Life and Safety Ranking (Injury/Loss of Life)]],#REF!,2,FALSE),"")</f>
        <v/>
      </c>
      <c r="AR73" s="67"/>
      <c r="AS73" s="43"/>
      <c r="AT73" s="43"/>
      <c r="AU73" s="43"/>
      <c r="AV73" s="4"/>
      <c r="AW73" s="36" t="str">
        <f>IFERROR(VLOOKUP(Book1345234[[#This Row],[Water Supply Yield Ranking]],#REF!,2,FALSE),"")</f>
        <v/>
      </c>
      <c r="AX73" s="67"/>
      <c r="AY73" s="37"/>
      <c r="AZ73" s="4"/>
      <c r="BA73" s="36" t="str">
        <f>IFERROR(VLOOKUP(Book1345234[[#This Row],[Social Vulnerability Ranking]],#REF!,2,FALSE),"")</f>
        <v/>
      </c>
      <c r="BB73" s="67"/>
      <c r="BC73" s="43"/>
      <c r="BD73" s="4"/>
      <c r="BE73" s="36" t="str">
        <f>IFERROR(VLOOKUP(Book1345234[[#This Row],[Nature-Based Solutions Ranking]],#REF!,2,FALSE),"")</f>
        <v/>
      </c>
      <c r="BF73" s="67"/>
      <c r="BG73" s="37"/>
      <c r="BH73" s="4"/>
      <c r="BI73" s="36" t="str">
        <f>IFERROR(VLOOKUP(Book1345234[[#This Row],[Multiple Benefit Ranking]],#REF!,2,FALSE),"")</f>
        <v/>
      </c>
      <c r="BJ73" s="84"/>
      <c r="BK73" s="43"/>
      <c r="BL73" s="4"/>
      <c r="BM73" s="36" t="str">
        <f>IFERROR(VLOOKUP(Book1345234[[#This Row],[Operations and Maintenance Ranking]],#REF!,2,FALSE),"")</f>
        <v/>
      </c>
      <c r="BN73" s="67"/>
      <c r="BO73" s="4"/>
      <c r="BP73" s="36" t="str">
        <f>IFERROR(VLOOKUP(Book1345234[[#This Row],[Administrative, Regulatory and Other Obstacle Ranking]],#REF!,2,FALSE),"")</f>
        <v/>
      </c>
      <c r="BQ73" s="67"/>
      <c r="BR73" s="4"/>
      <c r="BS73" s="36" t="str">
        <f>IFERROR(VLOOKUP(Book1345234[[#This Row],[Environmental Benefit Ranking]],#REF!,2,FALSE),"")</f>
        <v/>
      </c>
      <c r="BT73" s="67"/>
      <c r="BU73" s="37"/>
      <c r="BV73" s="36" t="str">
        <f>IFERROR(VLOOKUP(Book1345234[[#This Row],[Environmental Impact Ranking]],#REF!,2,FALSE),"")</f>
        <v/>
      </c>
      <c r="BW73" s="77"/>
      <c r="BX73" s="83"/>
      <c r="BY73" s="4"/>
      <c r="BZ73" s="36" t="str">
        <f>IFERROR(VLOOKUP(Book1345234[[#This Row],[Mobility Ranking]],#REF!,2,FALSE),"")</f>
        <v/>
      </c>
      <c r="CA73" s="77"/>
      <c r="CB73" s="4"/>
      <c r="CC73" s="36" t="str">
        <f>IFERROR(VLOOKUP(Book1345234[[#This Row],[Regional Ranking]],#REF!,2,FALSE),"")</f>
        <v/>
      </c>
    </row>
    <row r="74" spans="1:81" x14ac:dyDescent="0.25">
      <c r="A74" s="107"/>
      <c r="B74" s="84"/>
      <c r="C74" s="92">
        <f>Book1345234[[#This Row],[FMP]]*2</f>
        <v>0</v>
      </c>
      <c r="D74" s="34"/>
      <c r="E74" s="34"/>
      <c r="F74" s="37"/>
      <c r="G74" s="4"/>
      <c r="H74" s="4"/>
      <c r="I74" s="4"/>
      <c r="J74" s="4"/>
      <c r="K74" s="35" t="str">
        <f>IFERROR(Book1345234[[#This Row],[Project Cost]]/Book1345234[[#This Row],['# of Structures Removed from 1% Annual Chance FP]],"")</f>
        <v/>
      </c>
      <c r="L74" s="4"/>
      <c r="M74" s="4"/>
      <c r="N74" s="35"/>
      <c r="O74" s="100"/>
      <c r="P74" s="84"/>
      <c r="Q74" s="37"/>
      <c r="R74" s="4"/>
      <c r="S74" s="36" t="str">
        <f>IFERROR(VLOOKUP(Book1345234[[#This Row],[ Severity Ranking: Pre-Project Average Depth of Flooding (100-year)]],#REF!,2,FALSE),"")</f>
        <v/>
      </c>
      <c r="T74" s="67"/>
      <c r="U74" s="37"/>
      <c r="V74" s="37"/>
      <c r="W74" s="128" t="e">
        <f>[1]!Book1345234[[#This Row],[Flood Plain Population]]/[1]!Book1345234[[#This Row],[Community Population Served]]</f>
        <v>#REF!</v>
      </c>
      <c r="X74" s="4"/>
      <c r="Y74" s="36" t="str">
        <f>IFERROR(VLOOKUP(Book1345234[[#This Row],[Severity Ranking: Community Need (% Population)]],#REF!,2,FALSE),"")</f>
        <v/>
      </c>
      <c r="Z74" s="66"/>
      <c r="AA74" s="91" t="e">
        <f>[1]!Book1345234[[#This Row],['# of Structures Removed from 1% Annual Chance FP]]/[1]!Book1345234[[#This Row],['# of Structures in 1% Annual Chance FP (Pre-Project)]]</f>
        <v>#REF!</v>
      </c>
      <c r="AB74" s="4"/>
      <c r="AC74" s="36" t="str">
        <f>IFERROR(VLOOKUP(Book1345234[[#This Row],[Flood Risk Reduction ]],#REF!,2,FALSE),"")</f>
        <v/>
      </c>
      <c r="AD74" s="66"/>
      <c r="AE74" s="78"/>
      <c r="AF74" s="37"/>
      <c r="AG74" s="128" t="e">
        <f>([1]!Book1345234[[#This Row],[Pre-Project Damage $]]-[1]!Book1345234[[#This Row],[Post-Project Damage $]])/[1]!Book1345234[[#This Row],[Pre-Project Damage $]]</f>
        <v>#REF!</v>
      </c>
      <c r="AH74" s="4"/>
      <c r="AI74" s="36" t="str">
        <f>IFERROR(VLOOKUP(Book1345234[[#This Row],[Flood Damage Reduction]],#REF!,2,FALSE),"")</f>
        <v/>
      </c>
      <c r="AJ74" s="93"/>
      <c r="AK74" s="83"/>
      <c r="AL74" s="37"/>
      <c r="AM74" s="36" t="str">
        <f>IFERROR(VLOOKUP(Book1345234[[#This Row],[ Reduction in Critical Facilities Flood Risk]],#REF!,2,FALSE),"")</f>
        <v/>
      </c>
      <c r="AN74" s="140" t="e">
        <f>VLOOKUP([1]!Book1345234[[#This Row],[FMP]],'[1]Life and Safety Tabular Data'!A71:L81,12,FALSE)</f>
        <v>#REF!</v>
      </c>
      <c r="AO74" s="43"/>
      <c r="AP74" s="4"/>
      <c r="AQ74" s="36" t="str">
        <f>IFERROR(VLOOKUP(Book1345234[[#This Row],[Life and Safety Ranking (Injury/Loss of Life)]],#REF!,2,FALSE),"")</f>
        <v/>
      </c>
      <c r="AR74" s="67"/>
      <c r="AS74" s="43"/>
      <c r="AT74" s="43"/>
      <c r="AU74" s="43"/>
      <c r="AV74" s="4"/>
      <c r="AW74" s="36" t="str">
        <f>IFERROR(VLOOKUP(Book1345234[[#This Row],[Water Supply Yield Ranking]],#REF!,2,FALSE),"")</f>
        <v/>
      </c>
      <c r="AX74" s="67"/>
      <c r="AY74" s="37"/>
      <c r="AZ74" s="4"/>
      <c r="BA74" s="36" t="str">
        <f>IFERROR(VLOOKUP(Book1345234[[#This Row],[Social Vulnerability Ranking]],#REF!,2,FALSE),"")</f>
        <v/>
      </c>
      <c r="BB74" s="67"/>
      <c r="BC74" s="43"/>
      <c r="BD74" s="4"/>
      <c r="BE74" s="36" t="str">
        <f>IFERROR(VLOOKUP(Book1345234[[#This Row],[Nature-Based Solutions Ranking]],#REF!,2,FALSE),"")</f>
        <v/>
      </c>
      <c r="BF74" s="67"/>
      <c r="BG74" s="37"/>
      <c r="BH74" s="4"/>
      <c r="BI74" s="36" t="str">
        <f>IFERROR(VLOOKUP(Book1345234[[#This Row],[Multiple Benefit Ranking]],#REF!,2,FALSE),"")</f>
        <v/>
      </c>
      <c r="BJ74" s="84"/>
      <c r="BK74" s="43"/>
      <c r="BL74" s="4"/>
      <c r="BM74" s="36" t="str">
        <f>IFERROR(VLOOKUP(Book1345234[[#This Row],[Operations and Maintenance Ranking]],#REF!,2,FALSE),"")</f>
        <v/>
      </c>
      <c r="BN74" s="67"/>
      <c r="BO74" s="4"/>
      <c r="BP74" s="36" t="str">
        <f>IFERROR(VLOOKUP(Book1345234[[#This Row],[Administrative, Regulatory and Other Obstacle Ranking]],#REF!,2,FALSE),"")</f>
        <v/>
      </c>
      <c r="BQ74" s="67"/>
      <c r="BR74" s="4"/>
      <c r="BS74" s="36" t="str">
        <f>IFERROR(VLOOKUP(Book1345234[[#This Row],[Environmental Benefit Ranking]],#REF!,2,FALSE),"")</f>
        <v/>
      </c>
      <c r="BT74" s="67"/>
      <c r="BU74" s="37"/>
      <c r="BV74" s="36" t="str">
        <f>IFERROR(VLOOKUP(Book1345234[[#This Row],[Environmental Impact Ranking]],#REF!,2,FALSE),"")</f>
        <v/>
      </c>
      <c r="BW74" s="77"/>
      <c r="BX74" s="83"/>
      <c r="BY74" s="4"/>
      <c r="BZ74" s="36" t="str">
        <f>IFERROR(VLOOKUP(Book1345234[[#This Row],[Mobility Ranking]],#REF!,2,FALSE),"")</f>
        <v/>
      </c>
      <c r="CA74" s="77"/>
      <c r="CB74" s="4"/>
      <c r="CC74" s="36" t="str">
        <f>IFERROR(VLOOKUP(Book1345234[[#This Row],[Regional Ranking]],#REF!,2,FALSE),"")</f>
        <v/>
      </c>
    </row>
    <row r="75" spans="1:81" x14ac:dyDescent="0.25">
      <c r="A75" s="107"/>
      <c r="B75" s="84"/>
      <c r="C75" s="92">
        <f>Book1345234[[#This Row],[FMP]]*2</f>
        <v>0</v>
      </c>
      <c r="D75" s="34"/>
      <c r="E75" s="34"/>
      <c r="F75" s="37"/>
      <c r="G75" s="4"/>
      <c r="H75" s="4"/>
      <c r="I75" s="4"/>
      <c r="J75" s="4"/>
      <c r="K75" s="35" t="str">
        <f>IFERROR(Book1345234[[#This Row],[Project Cost]]/Book1345234[[#This Row],['# of Structures Removed from 1% Annual Chance FP]],"")</f>
        <v/>
      </c>
      <c r="L75" s="4"/>
      <c r="M75" s="4"/>
      <c r="N75" s="35"/>
      <c r="O75" s="100"/>
      <c r="P75" s="84"/>
      <c r="Q75" s="37"/>
      <c r="R75" s="4"/>
      <c r="S75" s="36" t="str">
        <f>IFERROR(VLOOKUP(Book1345234[[#This Row],[ Severity Ranking: Pre-Project Average Depth of Flooding (100-year)]],#REF!,2,FALSE),"")</f>
        <v/>
      </c>
      <c r="T75" s="67"/>
      <c r="U75" s="37"/>
      <c r="V75" s="37"/>
      <c r="W75" s="128" t="e">
        <f>[1]!Book1345234[[#This Row],[Flood Plain Population]]/[1]!Book1345234[[#This Row],[Community Population Served]]</f>
        <v>#REF!</v>
      </c>
      <c r="X75" s="4"/>
      <c r="Y75" s="36" t="str">
        <f>IFERROR(VLOOKUP(Book1345234[[#This Row],[Severity Ranking: Community Need (% Population)]],#REF!,2,FALSE),"")</f>
        <v/>
      </c>
      <c r="Z75" s="66"/>
      <c r="AA75" s="91" t="e">
        <f>[1]!Book1345234[[#This Row],['# of Structures Removed from 1% Annual Chance FP]]/[1]!Book1345234[[#This Row],['# of Structures in 1% Annual Chance FP (Pre-Project)]]</f>
        <v>#REF!</v>
      </c>
      <c r="AB75" s="4"/>
      <c r="AC75" s="36" t="str">
        <f>IFERROR(VLOOKUP(Book1345234[[#This Row],[Flood Risk Reduction ]],#REF!,2,FALSE),"")</f>
        <v/>
      </c>
      <c r="AD75" s="66"/>
      <c r="AE75" s="78"/>
      <c r="AF75" s="37"/>
      <c r="AG75" s="128" t="e">
        <f>([1]!Book1345234[[#This Row],[Pre-Project Damage $]]-[1]!Book1345234[[#This Row],[Post-Project Damage $]])/[1]!Book1345234[[#This Row],[Pre-Project Damage $]]</f>
        <v>#REF!</v>
      </c>
      <c r="AH75" s="4"/>
      <c r="AI75" s="36" t="str">
        <f>IFERROR(VLOOKUP(Book1345234[[#This Row],[Flood Damage Reduction]],#REF!,2,FALSE),"")</f>
        <v/>
      </c>
      <c r="AJ75" s="93"/>
      <c r="AK75" s="83"/>
      <c r="AL75" s="37"/>
      <c r="AM75" s="36" t="str">
        <f>IFERROR(VLOOKUP(Book1345234[[#This Row],[ Reduction in Critical Facilities Flood Risk]],#REF!,2,FALSE),"")</f>
        <v/>
      </c>
      <c r="AN75" s="140" t="e">
        <f>VLOOKUP([1]!Book1345234[[#This Row],[FMP]],'[1]Life and Safety Tabular Data'!A72:L82,12,FALSE)</f>
        <v>#REF!</v>
      </c>
      <c r="AO75" s="43"/>
      <c r="AP75" s="4"/>
      <c r="AQ75" s="36" t="str">
        <f>IFERROR(VLOOKUP(Book1345234[[#This Row],[Life and Safety Ranking (Injury/Loss of Life)]],#REF!,2,FALSE),"")</f>
        <v/>
      </c>
      <c r="AR75" s="67"/>
      <c r="AS75" s="43"/>
      <c r="AT75" s="43"/>
      <c r="AU75" s="43"/>
      <c r="AV75" s="4"/>
      <c r="AW75" s="36" t="str">
        <f>IFERROR(VLOOKUP(Book1345234[[#This Row],[Water Supply Yield Ranking]],#REF!,2,FALSE),"")</f>
        <v/>
      </c>
      <c r="AX75" s="67"/>
      <c r="AY75" s="37"/>
      <c r="AZ75" s="4"/>
      <c r="BA75" s="36" t="str">
        <f>IFERROR(VLOOKUP(Book1345234[[#This Row],[Social Vulnerability Ranking]],#REF!,2,FALSE),"")</f>
        <v/>
      </c>
      <c r="BB75" s="67"/>
      <c r="BC75" s="43"/>
      <c r="BD75" s="4"/>
      <c r="BE75" s="36" t="str">
        <f>IFERROR(VLOOKUP(Book1345234[[#This Row],[Nature-Based Solutions Ranking]],#REF!,2,FALSE),"")</f>
        <v/>
      </c>
      <c r="BF75" s="67"/>
      <c r="BG75" s="37"/>
      <c r="BH75" s="4"/>
      <c r="BI75" s="36" t="str">
        <f>IFERROR(VLOOKUP(Book1345234[[#This Row],[Multiple Benefit Ranking]],#REF!,2,FALSE),"")</f>
        <v/>
      </c>
      <c r="BJ75" s="84"/>
      <c r="BK75" s="43"/>
      <c r="BL75" s="4"/>
      <c r="BM75" s="36" t="str">
        <f>IFERROR(VLOOKUP(Book1345234[[#This Row],[Operations and Maintenance Ranking]],#REF!,2,FALSE),"")</f>
        <v/>
      </c>
      <c r="BN75" s="67"/>
      <c r="BO75" s="4"/>
      <c r="BP75" s="36" t="str">
        <f>IFERROR(VLOOKUP(Book1345234[[#This Row],[Administrative, Regulatory and Other Obstacle Ranking]],#REF!,2,FALSE),"")</f>
        <v/>
      </c>
      <c r="BQ75" s="67"/>
      <c r="BR75" s="4"/>
      <c r="BS75" s="36" t="str">
        <f>IFERROR(VLOOKUP(Book1345234[[#This Row],[Environmental Benefit Ranking]],#REF!,2,FALSE),"")</f>
        <v/>
      </c>
      <c r="BT75" s="67"/>
      <c r="BU75" s="37"/>
      <c r="BV75" s="36" t="str">
        <f>IFERROR(VLOOKUP(Book1345234[[#This Row],[Environmental Impact Ranking]],#REF!,2,FALSE),"")</f>
        <v/>
      </c>
      <c r="BW75" s="77"/>
      <c r="BX75" s="83"/>
      <c r="BY75" s="4"/>
      <c r="BZ75" s="36" t="str">
        <f>IFERROR(VLOOKUP(Book1345234[[#This Row],[Mobility Ranking]],#REF!,2,FALSE),"")</f>
        <v/>
      </c>
      <c r="CA75" s="77"/>
      <c r="CB75" s="4"/>
      <c r="CC75" s="36" t="str">
        <f>IFERROR(VLOOKUP(Book1345234[[#This Row],[Regional Ranking]],#REF!,2,FALSE),"")</f>
        <v/>
      </c>
    </row>
    <row r="76" spans="1:81" x14ac:dyDescent="0.25">
      <c r="A76" s="107"/>
      <c r="B76" s="84"/>
      <c r="C76" s="92">
        <f>Book1345234[[#This Row],[FMP]]*2</f>
        <v>0</v>
      </c>
      <c r="D76" s="34"/>
      <c r="E76" s="34"/>
      <c r="F76" s="37"/>
      <c r="G76" s="4"/>
      <c r="H76" s="4"/>
      <c r="I76" s="4"/>
      <c r="J76" s="4"/>
      <c r="K76" s="35" t="str">
        <f>IFERROR(Book1345234[[#This Row],[Project Cost]]/Book1345234[[#This Row],['# of Structures Removed from 1% Annual Chance FP]],"")</f>
        <v/>
      </c>
      <c r="L76" s="4"/>
      <c r="M76" s="4"/>
      <c r="N76" s="35"/>
      <c r="O76" s="100"/>
      <c r="P76" s="84"/>
      <c r="Q76" s="37"/>
      <c r="R76" s="4"/>
      <c r="S76" s="36" t="str">
        <f>IFERROR(VLOOKUP(Book1345234[[#This Row],[ Severity Ranking: Pre-Project Average Depth of Flooding (100-year)]],#REF!,2,FALSE),"")</f>
        <v/>
      </c>
      <c r="T76" s="67"/>
      <c r="U76" s="37"/>
      <c r="V76" s="37"/>
      <c r="W76" s="128" t="e">
        <f>[1]!Book1345234[[#This Row],[Flood Plain Population]]/[1]!Book1345234[[#This Row],[Community Population Served]]</f>
        <v>#REF!</v>
      </c>
      <c r="X76" s="4"/>
      <c r="Y76" s="36" t="str">
        <f>IFERROR(VLOOKUP(Book1345234[[#This Row],[Severity Ranking: Community Need (% Population)]],#REF!,2,FALSE),"")</f>
        <v/>
      </c>
      <c r="Z76" s="66"/>
      <c r="AA76" s="91" t="e">
        <f>[1]!Book1345234[[#This Row],['# of Structures Removed from 1% Annual Chance FP]]/[1]!Book1345234[[#This Row],['# of Structures in 1% Annual Chance FP (Pre-Project)]]</f>
        <v>#REF!</v>
      </c>
      <c r="AB76" s="4"/>
      <c r="AC76" s="36" t="str">
        <f>IFERROR(VLOOKUP(Book1345234[[#This Row],[Flood Risk Reduction ]],#REF!,2,FALSE),"")</f>
        <v/>
      </c>
      <c r="AD76" s="66"/>
      <c r="AE76" s="78"/>
      <c r="AF76" s="37"/>
      <c r="AG76" s="128" t="e">
        <f>([1]!Book1345234[[#This Row],[Pre-Project Damage $]]-[1]!Book1345234[[#This Row],[Post-Project Damage $]])/[1]!Book1345234[[#This Row],[Pre-Project Damage $]]</f>
        <v>#REF!</v>
      </c>
      <c r="AH76" s="4"/>
      <c r="AI76" s="36" t="str">
        <f>IFERROR(VLOOKUP(Book1345234[[#This Row],[Flood Damage Reduction]],#REF!,2,FALSE),"")</f>
        <v/>
      </c>
      <c r="AJ76" s="93"/>
      <c r="AK76" s="83"/>
      <c r="AL76" s="37"/>
      <c r="AM76" s="36" t="str">
        <f>IFERROR(VLOOKUP(Book1345234[[#This Row],[ Reduction in Critical Facilities Flood Risk]],#REF!,2,FALSE),"")</f>
        <v/>
      </c>
      <c r="AN76" s="140" t="e">
        <f>VLOOKUP([1]!Book1345234[[#This Row],[FMP]],'[1]Life and Safety Tabular Data'!A73:L83,12,FALSE)</f>
        <v>#REF!</v>
      </c>
      <c r="AO76" s="43"/>
      <c r="AP76" s="4"/>
      <c r="AQ76" s="36" t="str">
        <f>IFERROR(VLOOKUP(Book1345234[[#This Row],[Life and Safety Ranking (Injury/Loss of Life)]],#REF!,2,FALSE),"")</f>
        <v/>
      </c>
      <c r="AR76" s="67"/>
      <c r="AS76" s="43"/>
      <c r="AT76" s="43"/>
      <c r="AU76" s="43"/>
      <c r="AV76" s="4"/>
      <c r="AW76" s="36" t="str">
        <f>IFERROR(VLOOKUP(Book1345234[[#This Row],[Water Supply Yield Ranking]],#REF!,2,FALSE),"")</f>
        <v/>
      </c>
      <c r="AX76" s="67"/>
      <c r="AY76" s="37"/>
      <c r="AZ76" s="4"/>
      <c r="BA76" s="36" t="str">
        <f>IFERROR(VLOOKUP(Book1345234[[#This Row],[Social Vulnerability Ranking]],#REF!,2,FALSE),"")</f>
        <v/>
      </c>
      <c r="BB76" s="67"/>
      <c r="BC76" s="43"/>
      <c r="BD76" s="4"/>
      <c r="BE76" s="36" t="str">
        <f>IFERROR(VLOOKUP(Book1345234[[#This Row],[Nature-Based Solutions Ranking]],#REF!,2,FALSE),"")</f>
        <v/>
      </c>
      <c r="BF76" s="67"/>
      <c r="BG76" s="37"/>
      <c r="BH76" s="4"/>
      <c r="BI76" s="36" t="str">
        <f>IFERROR(VLOOKUP(Book1345234[[#This Row],[Multiple Benefit Ranking]],#REF!,2,FALSE),"")</f>
        <v/>
      </c>
      <c r="BJ76" s="84"/>
      <c r="BK76" s="43"/>
      <c r="BL76" s="4"/>
      <c r="BM76" s="36" t="str">
        <f>IFERROR(VLOOKUP(Book1345234[[#This Row],[Operations and Maintenance Ranking]],#REF!,2,FALSE),"")</f>
        <v/>
      </c>
      <c r="BN76" s="67"/>
      <c r="BO76" s="4"/>
      <c r="BP76" s="36" t="str">
        <f>IFERROR(VLOOKUP(Book1345234[[#This Row],[Administrative, Regulatory and Other Obstacle Ranking]],#REF!,2,FALSE),"")</f>
        <v/>
      </c>
      <c r="BQ76" s="67"/>
      <c r="BR76" s="4"/>
      <c r="BS76" s="36" t="str">
        <f>IFERROR(VLOOKUP(Book1345234[[#This Row],[Environmental Benefit Ranking]],#REF!,2,FALSE),"")</f>
        <v/>
      </c>
      <c r="BT76" s="67"/>
      <c r="BU76" s="37"/>
      <c r="BV76" s="36" t="str">
        <f>IFERROR(VLOOKUP(Book1345234[[#This Row],[Environmental Impact Ranking]],#REF!,2,FALSE),"")</f>
        <v/>
      </c>
      <c r="BW76" s="77"/>
      <c r="BX76" s="83"/>
      <c r="BY76" s="4"/>
      <c r="BZ76" s="36" t="str">
        <f>IFERROR(VLOOKUP(Book1345234[[#This Row],[Mobility Ranking]],#REF!,2,FALSE),"")</f>
        <v/>
      </c>
      <c r="CA76" s="77"/>
      <c r="CB76" s="4"/>
      <c r="CC76" s="36" t="str">
        <f>IFERROR(VLOOKUP(Book1345234[[#This Row],[Regional Ranking]],#REF!,2,FALSE),"")</f>
        <v/>
      </c>
    </row>
    <row r="77" spans="1:81" x14ac:dyDescent="0.25">
      <c r="A77" s="107"/>
      <c r="B77" s="84"/>
      <c r="C77" s="92">
        <f>Book1345234[[#This Row],[FMP]]*2</f>
        <v>0</v>
      </c>
      <c r="D77" s="34"/>
      <c r="E77" s="34"/>
      <c r="F77" s="37"/>
      <c r="G77" s="4"/>
      <c r="H77" s="4"/>
      <c r="I77" s="4"/>
      <c r="J77" s="4"/>
      <c r="K77" s="35" t="str">
        <f>IFERROR(Book1345234[[#This Row],[Project Cost]]/Book1345234[[#This Row],['# of Structures Removed from 1% Annual Chance FP]],"")</f>
        <v/>
      </c>
      <c r="L77" s="4"/>
      <c r="M77" s="4"/>
      <c r="N77" s="35"/>
      <c r="O77" s="100"/>
      <c r="P77" s="84"/>
      <c r="Q77" s="37"/>
      <c r="R77" s="4"/>
      <c r="S77" s="36" t="str">
        <f>IFERROR(VLOOKUP(Book1345234[[#This Row],[ Severity Ranking: Pre-Project Average Depth of Flooding (100-year)]],#REF!,2,FALSE),"")</f>
        <v/>
      </c>
      <c r="T77" s="67"/>
      <c r="U77" s="37"/>
      <c r="V77" s="37"/>
      <c r="W77" s="128" t="e">
        <f>[1]!Book1345234[[#This Row],[Flood Plain Population]]/[1]!Book1345234[[#This Row],[Community Population Served]]</f>
        <v>#REF!</v>
      </c>
      <c r="X77" s="4"/>
      <c r="Y77" s="36" t="str">
        <f>IFERROR(VLOOKUP(Book1345234[[#This Row],[Severity Ranking: Community Need (% Population)]],#REF!,2,FALSE),"")</f>
        <v/>
      </c>
      <c r="Z77" s="66"/>
      <c r="AA77" s="91" t="e">
        <f>[1]!Book1345234[[#This Row],['# of Structures Removed from 1% Annual Chance FP]]/[1]!Book1345234[[#This Row],['# of Structures in 1% Annual Chance FP (Pre-Project)]]</f>
        <v>#REF!</v>
      </c>
      <c r="AB77" s="4"/>
      <c r="AC77" s="36" t="str">
        <f>IFERROR(VLOOKUP(Book1345234[[#This Row],[Flood Risk Reduction ]],#REF!,2,FALSE),"")</f>
        <v/>
      </c>
      <c r="AD77" s="66"/>
      <c r="AE77" s="78"/>
      <c r="AF77" s="37"/>
      <c r="AG77" s="128" t="e">
        <f>([1]!Book1345234[[#This Row],[Pre-Project Damage $]]-[1]!Book1345234[[#This Row],[Post-Project Damage $]])/[1]!Book1345234[[#This Row],[Pre-Project Damage $]]</f>
        <v>#REF!</v>
      </c>
      <c r="AH77" s="4"/>
      <c r="AI77" s="36" t="str">
        <f>IFERROR(VLOOKUP(Book1345234[[#This Row],[Flood Damage Reduction]],#REF!,2,FALSE),"")</f>
        <v/>
      </c>
      <c r="AJ77" s="93"/>
      <c r="AK77" s="83"/>
      <c r="AL77" s="37"/>
      <c r="AM77" s="36" t="str">
        <f>IFERROR(VLOOKUP(Book1345234[[#This Row],[ Reduction in Critical Facilities Flood Risk]],#REF!,2,FALSE),"")</f>
        <v/>
      </c>
      <c r="AN77" s="140" t="e">
        <f>VLOOKUP([1]!Book1345234[[#This Row],[FMP]],'[1]Life and Safety Tabular Data'!A74:L84,12,FALSE)</f>
        <v>#REF!</v>
      </c>
      <c r="AO77" s="43"/>
      <c r="AP77" s="4"/>
      <c r="AQ77" s="36" t="str">
        <f>IFERROR(VLOOKUP(Book1345234[[#This Row],[Life and Safety Ranking (Injury/Loss of Life)]],#REF!,2,FALSE),"")</f>
        <v/>
      </c>
      <c r="AR77" s="67"/>
      <c r="AS77" s="43"/>
      <c r="AT77" s="43"/>
      <c r="AU77" s="43"/>
      <c r="AV77" s="4"/>
      <c r="AW77" s="36" t="str">
        <f>IFERROR(VLOOKUP(Book1345234[[#This Row],[Water Supply Yield Ranking]],#REF!,2,FALSE),"")</f>
        <v/>
      </c>
      <c r="AX77" s="67"/>
      <c r="AY77" s="37"/>
      <c r="AZ77" s="4"/>
      <c r="BA77" s="36" t="str">
        <f>IFERROR(VLOOKUP(Book1345234[[#This Row],[Social Vulnerability Ranking]],#REF!,2,FALSE),"")</f>
        <v/>
      </c>
      <c r="BB77" s="67"/>
      <c r="BC77" s="43"/>
      <c r="BD77" s="4"/>
      <c r="BE77" s="36" t="str">
        <f>IFERROR(VLOOKUP(Book1345234[[#This Row],[Nature-Based Solutions Ranking]],#REF!,2,FALSE),"")</f>
        <v/>
      </c>
      <c r="BF77" s="67"/>
      <c r="BG77" s="37"/>
      <c r="BH77" s="4"/>
      <c r="BI77" s="36" t="str">
        <f>IFERROR(VLOOKUP(Book1345234[[#This Row],[Multiple Benefit Ranking]],#REF!,2,FALSE),"")</f>
        <v/>
      </c>
      <c r="BJ77" s="84"/>
      <c r="BK77" s="43"/>
      <c r="BL77" s="4"/>
      <c r="BM77" s="36" t="str">
        <f>IFERROR(VLOOKUP(Book1345234[[#This Row],[Operations and Maintenance Ranking]],#REF!,2,FALSE),"")</f>
        <v/>
      </c>
      <c r="BN77" s="67"/>
      <c r="BO77" s="4"/>
      <c r="BP77" s="36" t="str">
        <f>IFERROR(VLOOKUP(Book1345234[[#This Row],[Administrative, Regulatory and Other Obstacle Ranking]],#REF!,2,FALSE),"")</f>
        <v/>
      </c>
      <c r="BQ77" s="67"/>
      <c r="BR77" s="4"/>
      <c r="BS77" s="36" t="str">
        <f>IFERROR(VLOOKUP(Book1345234[[#This Row],[Environmental Benefit Ranking]],#REF!,2,FALSE),"")</f>
        <v/>
      </c>
      <c r="BT77" s="67"/>
      <c r="BU77" s="37"/>
      <c r="BV77" s="36" t="str">
        <f>IFERROR(VLOOKUP(Book1345234[[#This Row],[Environmental Impact Ranking]],#REF!,2,FALSE),"")</f>
        <v/>
      </c>
      <c r="BW77" s="77"/>
      <c r="BX77" s="83"/>
      <c r="BY77" s="4"/>
      <c r="BZ77" s="36" t="str">
        <f>IFERROR(VLOOKUP(Book1345234[[#This Row],[Mobility Ranking]],#REF!,2,FALSE),"")</f>
        <v/>
      </c>
      <c r="CA77" s="77"/>
      <c r="CB77" s="4"/>
      <c r="CC77" s="36" t="str">
        <f>IFERROR(VLOOKUP(Book1345234[[#This Row],[Regional Ranking]],#REF!,2,FALSE),"")</f>
        <v/>
      </c>
    </row>
    <row r="78" spans="1:81" x14ac:dyDescent="0.25">
      <c r="A78" s="107"/>
      <c r="B78" s="84"/>
      <c r="C78" s="92">
        <f>Book1345234[[#This Row],[FMP]]*2</f>
        <v>0</v>
      </c>
      <c r="D78" s="34"/>
      <c r="E78" s="34"/>
      <c r="F78" s="37"/>
      <c r="G78" s="4"/>
      <c r="H78" s="4"/>
      <c r="I78" s="4"/>
      <c r="J78" s="4"/>
      <c r="K78" s="35" t="str">
        <f>IFERROR(Book1345234[[#This Row],[Project Cost]]/Book1345234[[#This Row],['# of Structures Removed from 1% Annual Chance FP]],"")</f>
        <v/>
      </c>
      <c r="L78" s="4"/>
      <c r="M78" s="4"/>
      <c r="N78" s="35"/>
      <c r="O78" s="100"/>
      <c r="P78" s="84"/>
      <c r="Q78" s="37"/>
      <c r="R78" s="4"/>
      <c r="S78" s="36" t="str">
        <f>IFERROR(VLOOKUP(Book1345234[[#This Row],[ Severity Ranking: Pre-Project Average Depth of Flooding (100-year)]],#REF!,2,FALSE),"")</f>
        <v/>
      </c>
      <c r="T78" s="67"/>
      <c r="U78" s="37"/>
      <c r="V78" s="37"/>
      <c r="W78" s="128" t="e">
        <f>[1]!Book1345234[[#This Row],[Flood Plain Population]]/[1]!Book1345234[[#This Row],[Community Population Served]]</f>
        <v>#REF!</v>
      </c>
      <c r="X78" s="4"/>
      <c r="Y78" s="36" t="str">
        <f>IFERROR(VLOOKUP(Book1345234[[#This Row],[Severity Ranking: Community Need (% Population)]],#REF!,2,FALSE),"")</f>
        <v/>
      </c>
      <c r="Z78" s="66"/>
      <c r="AA78" s="91" t="e">
        <f>[1]!Book1345234[[#This Row],['# of Structures Removed from 1% Annual Chance FP]]/[1]!Book1345234[[#This Row],['# of Structures in 1% Annual Chance FP (Pre-Project)]]</f>
        <v>#REF!</v>
      </c>
      <c r="AB78" s="4"/>
      <c r="AC78" s="36" t="str">
        <f>IFERROR(VLOOKUP(Book1345234[[#This Row],[Flood Risk Reduction ]],#REF!,2,FALSE),"")</f>
        <v/>
      </c>
      <c r="AD78" s="66"/>
      <c r="AE78" s="78"/>
      <c r="AF78" s="37"/>
      <c r="AG78" s="128" t="e">
        <f>([1]!Book1345234[[#This Row],[Pre-Project Damage $]]-[1]!Book1345234[[#This Row],[Post-Project Damage $]])/[1]!Book1345234[[#This Row],[Pre-Project Damage $]]</f>
        <v>#REF!</v>
      </c>
      <c r="AH78" s="4"/>
      <c r="AI78" s="36" t="str">
        <f>IFERROR(VLOOKUP(Book1345234[[#This Row],[Flood Damage Reduction]],#REF!,2,FALSE),"")</f>
        <v/>
      </c>
      <c r="AJ78" s="93"/>
      <c r="AK78" s="83"/>
      <c r="AL78" s="37"/>
      <c r="AM78" s="36" t="str">
        <f>IFERROR(VLOOKUP(Book1345234[[#This Row],[ Reduction in Critical Facilities Flood Risk]],#REF!,2,FALSE),"")</f>
        <v/>
      </c>
      <c r="AN78" s="140" t="e">
        <f>VLOOKUP([1]!Book1345234[[#This Row],[FMP]],'[1]Life and Safety Tabular Data'!A75:L85,12,FALSE)</f>
        <v>#REF!</v>
      </c>
      <c r="AO78" s="43"/>
      <c r="AP78" s="4"/>
      <c r="AQ78" s="36" t="str">
        <f>IFERROR(VLOOKUP(Book1345234[[#This Row],[Life and Safety Ranking (Injury/Loss of Life)]],#REF!,2,FALSE),"")</f>
        <v/>
      </c>
      <c r="AR78" s="67"/>
      <c r="AS78" s="43"/>
      <c r="AT78" s="43"/>
      <c r="AU78" s="43"/>
      <c r="AV78" s="4"/>
      <c r="AW78" s="36" t="str">
        <f>IFERROR(VLOOKUP(Book1345234[[#This Row],[Water Supply Yield Ranking]],#REF!,2,FALSE),"")</f>
        <v/>
      </c>
      <c r="AX78" s="67"/>
      <c r="AY78" s="37"/>
      <c r="AZ78" s="4"/>
      <c r="BA78" s="36" t="str">
        <f>IFERROR(VLOOKUP(Book1345234[[#This Row],[Social Vulnerability Ranking]],#REF!,2,FALSE),"")</f>
        <v/>
      </c>
      <c r="BB78" s="67"/>
      <c r="BC78" s="43"/>
      <c r="BD78" s="4"/>
      <c r="BE78" s="36" t="str">
        <f>IFERROR(VLOOKUP(Book1345234[[#This Row],[Nature-Based Solutions Ranking]],#REF!,2,FALSE),"")</f>
        <v/>
      </c>
      <c r="BF78" s="67"/>
      <c r="BG78" s="37"/>
      <c r="BH78" s="4"/>
      <c r="BI78" s="36" t="str">
        <f>IFERROR(VLOOKUP(Book1345234[[#This Row],[Multiple Benefit Ranking]],#REF!,2,FALSE),"")</f>
        <v/>
      </c>
      <c r="BJ78" s="84"/>
      <c r="BK78" s="43"/>
      <c r="BL78" s="4"/>
      <c r="BM78" s="36" t="str">
        <f>IFERROR(VLOOKUP(Book1345234[[#This Row],[Operations and Maintenance Ranking]],#REF!,2,FALSE),"")</f>
        <v/>
      </c>
      <c r="BN78" s="67"/>
      <c r="BO78" s="4"/>
      <c r="BP78" s="36" t="str">
        <f>IFERROR(VLOOKUP(Book1345234[[#This Row],[Administrative, Regulatory and Other Obstacle Ranking]],#REF!,2,FALSE),"")</f>
        <v/>
      </c>
      <c r="BQ78" s="67"/>
      <c r="BR78" s="4"/>
      <c r="BS78" s="36" t="str">
        <f>IFERROR(VLOOKUP(Book1345234[[#This Row],[Environmental Benefit Ranking]],#REF!,2,FALSE),"")</f>
        <v/>
      </c>
      <c r="BT78" s="67"/>
      <c r="BU78" s="37"/>
      <c r="BV78" s="36" t="str">
        <f>IFERROR(VLOOKUP(Book1345234[[#This Row],[Environmental Impact Ranking]],#REF!,2,FALSE),"")</f>
        <v/>
      </c>
      <c r="BW78" s="77"/>
      <c r="BX78" s="83"/>
      <c r="BY78" s="4"/>
      <c r="BZ78" s="36" t="str">
        <f>IFERROR(VLOOKUP(Book1345234[[#This Row],[Mobility Ranking]],#REF!,2,FALSE),"")</f>
        <v/>
      </c>
      <c r="CA78" s="77"/>
      <c r="CB78" s="4"/>
      <c r="CC78" s="36" t="str">
        <f>IFERROR(VLOOKUP(Book1345234[[#This Row],[Regional Ranking]],#REF!,2,FALSE),"")</f>
        <v/>
      </c>
    </row>
    <row r="79" spans="1:81" x14ac:dyDescent="0.25">
      <c r="A79" s="107"/>
      <c r="B79" s="84"/>
      <c r="C79" s="92">
        <f>Book1345234[[#This Row],[FMP]]*2</f>
        <v>0</v>
      </c>
      <c r="D79" s="34"/>
      <c r="E79" s="34"/>
      <c r="F79" s="37"/>
      <c r="G79" s="4"/>
      <c r="H79" s="4"/>
      <c r="I79" s="4"/>
      <c r="J79" s="4"/>
      <c r="K79" s="35" t="str">
        <f>IFERROR(Book1345234[[#This Row],[Project Cost]]/Book1345234[[#This Row],['# of Structures Removed from 1% Annual Chance FP]],"")</f>
        <v/>
      </c>
      <c r="L79" s="4"/>
      <c r="M79" s="4"/>
      <c r="N79" s="35"/>
      <c r="O79" s="100"/>
      <c r="P79" s="84"/>
      <c r="Q79" s="37"/>
      <c r="R79" s="4"/>
      <c r="S79" s="36" t="str">
        <f>IFERROR(VLOOKUP(Book1345234[[#This Row],[ Severity Ranking: Pre-Project Average Depth of Flooding (100-year)]],#REF!,2,FALSE),"")</f>
        <v/>
      </c>
      <c r="T79" s="67"/>
      <c r="U79" s="37"/>
      <c r="V79" s="37"/>
      <c r="W79" s="128" t="e">
        <f>[1]!Book1345234[[#This Row],[Flood Plain Population]]/[1]!Book1345234[[#This Row],[Community Population Served]]</f>
        <v>#REF!</v>
      </c>
      <c r="X79" s="4"/>
      <c r="Y79" s="36" t="str">
        <f>IFERROR(VLOOKUP(Book1345234[[#This Row],[Severity Ranking: Community Need (% Population)]],#REF!,2,FALSE),"")</f>
        <v/>
      </c>
      <c r="Z79" s="66"/>
      <c r="AA79" s="91" t="e">
        <f>[1]!Book1345234[[#This Row],['# of Structures Removed from 1% Annual Chance FP]]/[1]!Book1345234[[#This Row],['# of Structures in 1% Annual Chance FP (Pre-Project)]]</f>
        <v>#REF!</v>
      </c>
      <c r="AB79" s="4"/>
      <c r="AC79" s="36" t="str">
        <f>IFERROR(VLOOKUP(Book1345234[[#This Row],[Flood Risk Reduction ]],#REF!,2,FALSE),"")</f>
        <v/>
      </c>
      <c r="AD79" s="66"/>
      <c r="AE79" s="78"/>
      <c r="AF79" s="37"/>
      <c r="AG79" s="128" t="e">
        <f>([1]!Book1345234[[#This Row],[Pre-Project Damage $]]-[1]!Book1345234[[#This Row],[Post-Project Damage $]])/[1]!Book1345234[[#This Row],[Pre-Project Damage $]]</f>
        <v>#REF!</v>
      </c>
      <c r="AH79" s="4"/>
      <c r="AI79" s="36" t="str">
        <f>IFERROR(VLOOKUP(Book1345234[[#This Row],[Flood Damage Reduction]],#REF!,2,FALSE),"")</f>
        <v/>
      </c>
      <c r="AJ79" s="93"/>
      <c r="AK79" s="83"/>
      <c r="AL79" s="37"/>
      <c r="AM79" s="36" t="str">
        <f>IFERROR(VLOOKUP(Book1345234[[#This Row],[ Reduction in Critical Facilities Flood Risk]],#REF!,2,FALSE),"")</f>
        <v/>
      </c>
      <c r="AN79" s="140" t="e">
        <f>VLOOKUP([1]!Book1345234[[#This Row],[FMP]],'[1]Life and Safety Tabular Data'!A76:L86,12,FALSE)</f>
        <v>#REF!</v>
      </c>
      <c r="AO79" s="43"/>
      <c r="AP79" s="4"/>
      <c r="AQ79" s="36" t="str">
        <f>IFERROR(VLOOKUP(Book1345234[[#This Row],[Life and Safety Ranking (Injury/Loss of Life)]],#REF!,2,FALSE),"")</f>
        <v/>
      </c>
      <c r="AR79" s="67"/>
      <c r="AS79" s="43"/>
      <c r="AT79" s="43"/>
      <c r="AU79" s="43"/>
      <c r="AV79" s="4"/>
      <c r="AW79" s="36" t="str">
        <f>IFERROR(VLOOKUP(Book1345234[[#This Row],[Water Supply Yield Ranking]],#REF!,2,FALSE),"")</f>
        <v/>
      </c>
      <c r="AX79" s="67"/>
      <c r="AY79" s="37"/>
      <c r="AZ79" s="4"/>
      <c r="BA79" s="36" t="str">
        <f>IFERROR(VLOOKUP(Book1345234[[#This Row],[Social Vulnerability Ranking]],#REF!,2,FALSE),"")</f>
        <v/>
      </c>
      <c r="BB79" s="67"/>
      <c r="BC79" s="43"/>
      <c r="BD79" s="4"/>
      <c r="BE79" s="36" t="str">
        <f>IFERROR(VLOOKUP(Book1345234[[#This Row],[Nature-Based Solutions Ranking]],#REF!,2,FALSE),"")</f>
        <v/>
      </c>
      <c r="BF79" s="67"/>
      <c r="BG79" s="37"/>
      <c r="BH79" s="4"/>
      <c r="BI79" s="36" t="str">
        <f>IFERROR(VLOOKUP(Book1345234[[#This Row],[Multiple Benefit Ranking]],#REF!,2,FALSE),"")</f>
        <v/>
      </c>
      <c r="BJ79" s="84"/>
      <c r="BK79" s="43"/>
      <c r="BL79" s="4"/>
      <c r="BM79" s="36" t="str">
        <f>IFERROR(VLOOKUP(Book1345234[[#This Row],[Operations and Maintenance Ranking]],#REF!,2,FALSE),"")</f>
        <v/>
      </c>
      <c r="BN79" s="67"/>
      <c r="BO79" s="4"/>
      <c r="BP79" s="36" t="str">
        <f>IFERROR(VLOOKUP(Book1345234[[#This Row],[Administrative, Regulatory and Other Obstacle Ranking]],#REF!,2,FALSE),"")</f>
        <v/>
      </c>
      <c r="BQ79" s="67"/>
      <c r="BR79" s="4"/>
      <c r="BS79" s="36" t="str">
        <f>IFERROR(VLOOKUP(Book1345234[[#This Row],[Environmental Benefit Ranking]],#REF!,2,FALSE),"")</f>
        <v/>
      </c>
      <c r="BT79" s="67"/>
      <c r="BU79" s="37"/>
      <c r="BV79" s="36" t="str">
        <f>IFERROR(VLOOKUP(Book1345234[[#This Row],[Environmental Impact Ranking]],#REF!,2,FALSE),"")</f>
        <v/>
      </c>
      <c r="BW79" s="77"/>
      <c r="BX79" s="83"/>
      <c r="BY79" s="4"/>
      <c r="BZ79" s="36" t="str">
        <f>IFERROR(VLOOKUP(Book1345234[[#This Row],[Mobility Ranking]],#REF!,2,FALSE),"")</f>
        <v/>
      </c>
      <c r="CA79" s="77"/>
      <c r="CB79" s="4"/>
      <c r="CC79" s="36" t="str">
        <f>IFERROR(VLOOKUP(Book1345234[[#This Row],[Regional Ranking]],#REF!,2,FALSE),"")</f>
        <v/>
      </c>
    </row>
    <row r="80" spans="1:81" x14ac:dyDescent="0.25">
      <c r="A80" s="107"/>
      <c r="B80" s="84"/>
      <c r="C80" s="92">
        <f>Book1345234[[#This Row],[FMP]]*2</f>
        <v>0</v>
      </c>
      <c r="D80" s="34"/>
      <c r="E80" s="34"/>
      <c r="F80" s="37"/>
      <c r="G80" s="4"/>
      <c r="H80" s="4"/>
      <c r="I80" s="4"/>
      <c r="J80" s="4"/>
      <c r="K80" s="35" t="str">
        <f>IFERROR(Book1345234[[#This Row],[Project Cost]]/Book1345234[[#This Row],['# of Structures Removed from 1% Annual Chance FP]],"")</f>
        <v/>
      </c>
      <c r="L80" s="4"/>
      <c r="M80" s="4"/>
      <c r="N80" s="35"/>
      <c r="O80" s="100"/>
      <c r="P80" s="84"/>
      <c r="Q80" s="37"/>
      <c r="R80" s="4"/>
      <c r="S80" s="36" t="str">
        <f>IFERROR(VLOOKUP(Book1345234[[#This Row],[ Severity Ranking: Pre-Project Average Depth of Flooding (100-year)]],#REF!,2,FALSE),"")</f>
        <v/>
      </c>
      <c r="T80" s="67"/>
      <c r="U80" s="37"/>
      <c r="V80" s="37"/>
      <c r="W80" s="128" t="e">
        <f>[1]!Book1345234[[#This Row],[Flood Plain Population]]/[1]!Book1345234[[#This Row],[Community Population Served]]</f>
        <v>#REF!</v>
      </c>
      <c r="X80" s="4"/>
      <c r="Y80" s="36" t="str">
        <f>IFERROR(VLOOKUP(Book1345234[[#This Row],[Severity Ranking: Community Need (% Population)]],#REF!,2,FALSE),"")</f>
        <v/>
      </c>
      <c r="Z80" s="66"/>
      <c r="AA80" s="91" t="e">
        <f>[1]!Book1345234[[#This Row],['# of Structures Removed from 1% Annual Chance FP]]/[1]!Book1345234[[#This Row],['# of Structures in 1% Annual Chance FP (Pre-Project)]]</f>
        <v>#REF!</v>
      </c>
      <c r="AB80" s="4"/>
      <c r="AC80" s="36" t="str">
        <f>IFERROR(VLOOKUP(Book1345234[[#This Row],[Flood Risk Reduction ]],#REF!,2,FALSE),"")</f>
        <v/>
      </c>
      <c r="AD80" s="66"/>
      <c r="AE80" s="78"/>
      <c r="AF80" s="37"/>
      <c r="AG80" s="128" t="e">
        <f>([1]!Book1345234[[#This Row],[Pre-Project Damage $]]-[1]!Book1345234[[#This Row],[Post-Project Damage $]])/[1]!Book1345234[[#This Row],[Pre-Project Damage $]]</f>
        <v>#REF!</v>
      </c>
      <c r="AH80" s="4"/>
      <c r="AI80" s="36" t="str">
        <f>IFERROR(VLOOKUP(Book1345234[[#This Row],[Flood Damage Reduction]],#REF!,2,FALSE),"")</f>
        <v/>
      </c>
      <c r="AJ80" s="93"/>
      <c r="AK80" s="83"/>
      <c r="AL80" s="37"/>
      <c r="AM80" s="36" t="str">
        <f>IFERROR(VLOOKUP(Book1345234[[#This Row],[ Reduction in Critical Facilities Flood Risk]],#REF!,2,FALSE),"")</f>
        <v/>
      </c>
      <c r="AN80" s="140" t="e">
        <f>VLOOKUP([1]!Book1345234[[#This Row],[FMP]],'[1]Life and Safety Tabular Data'!A77:L87,12,FALSE)</f>
        <v>#REF!</v>
      </c>
      <c r="AO80" s="43"/>
      <c r="AP80" s="4"/>
      <c r="AQ80" s="36" t="str">
        <f>IFERROR(VLOOKUP(Book1345234[[#This Row],[Life and Safety Ranking (Injury/Loss of Life)]],#REF!,2,FALSE),"")</f>
        <v/>
      </c>
      <c r="AR80" s="67"/>
      <c r="AS80" s="43"/>
      <c r="AT80" s="43"/>
      <c r="AU80" s="43"/>
      <c r="AV80" s="4"/>
      <c r="AW80" s="36" t="str">
        <f>IFERROR(VLOOKUP(Book1345234[[#This Row],[Water Supply Yield Ranking]],#REF!,2,FALSE),"")</f>
        <v/>
      </c>
      <c r="AX80" s="67"/>
      <c r="AY80" s="37"/>
      <c r="AZ80" s="4"/>
      <c r="BA80" s="36" t="str">
        <f>IFERROR(VLOOKUP(Book1345234[[#This Row],[Social Vulnerability Ranking]],#REF!,2,FALSE),"")</f>
        <v/>
      </c>
      <c r="BB80" s="67"/>
      <c r="BC80" s="43"/>
      <c r="BD80" s="4"/>
      <c r="BE80" s="36" t="str">
        <f>IFERROR(VLOOKUP(Book1345234[[#This Row],[Nature-Based Solutions Ranking]],#REF!,2,FALSE),"")</f>
        <v/>
      </c>
      <c r="BF80" s="67"/>
      <c r="BG80" s="37"/>
      <c r="BH80" s="4"/>
      <c r="BI80" s="36" t="str">
        <f>IFERROR(VLOOKUP(Book1345234[[#This Row],[Multiple Benefit Ranking]],#REF!,2,FALSE),"")</f>
        <v/>
      </c>
      <c r="BJ80" s="84"/>
      <c r="BK80" s="43"/>
      <c r="BL80" s="4"/>
      <c r="BM80" s="36" t="str">
        <f>IFERROR(VLOOKUP(Book1345234[[#This Row],[Operations and Maintenance Ranking]],#REF!,2,FALSE),"")</f>
        <v/>
      </c>
      <c r="BN80" s="67"/>
      <c r="BO80" s="4"/>
      <c r="BP80" s="36" t="str">
        <f>IFERROR(VLOOKUP(Book1345234[[#This Row],[Administrative, Regulatory and Other Obstacle Ranking]],#REF!,2,FALSE),"")</f>
        <v/>
      </c>
      <c r="BQ80" s="67"/>
      <c r="BR80" s="4"/>
      <c r="BS80" s="36" t="str">
        <f>IFERROR(VLOOKUP(Book1345234[[#This Row],[Environmental Benefit Ranking]],#REF!,2,FALSE),"")</f>
        <v/>
      </c>
      <c r="BT80" s="67"/>
      <c r="BU80" s="37"/>
      <c r="BV80" s="36" t="str">
        <f>IFERROR(VLOOKUP(Book1345234[[#This Row],[Environmental Impact Ranking]],#REF!,2,FALSE),"")</f>
        <v/>
      </c>
      <c r="BW80" s="77"/>
      <c r="BX80" s="83"/>
      <c r="BY80" s="4"/>
      <c r="BZ80" s="36" t="str">
        <f>IFERROR(VLOOKUP(Book1345234[[#This Row],[Mobility Ranking]],#REF!,2,FALSE),"")</f>
        <v/>
      </c>
      <c r="CA80" s="77"/>
      <c r="CB80" s="4"/>
      <c r="CC80" s="36" t="str">
        <f>IFERROR(VLOOKUP(Book1345234[[#This Row],[Regional Ranking]],#REF!,2,FALSE),"")</f>
        <v/>
      </c>
    </row>
    <row r="81" spans="1:81" x14ac:dyDescent="0.25">
      <c r="A81" s="107"/>
      <c r="B81" s="84"/>
      <c r="C81" s="92">
        <f>Book1345234[[#This Row],[FMP]]*2</f>
        <v>0</v>
      </c>
      <c r="D81" s="34"/>
      <c r="E81" s="34"/>
      <c r="F81" s="37"/>
      <c r="G81" s="4"/>
      <c r="H81" s="4"/>
      <c r="I81" s="4"/>
      <c r="J81" s="4"/>
      <c r="K81" s="35" t="str">
        <f>IFERROR(Book1345234[[#This Row],[Project Cost]]/Book1345234[[#This Row],['# of Structures Removed from 1% Annual Chance FP]],"")</f>
        <v/>
      </c>
      <c r="L81" s="4"/>
      <c r="M81" s="4"/>
      <c r="N81" s="35"/>
      <c r="O81" s="100"/>
      <c r="P81" s="84"/>
      <c r="Q81" s="37"/>
      <c r="R81" s="4"/>
      <c r="S81" s="36" t="str">
        <f>IFERROR(VLOOKUP(Book1345234[[#This Row],[ Severity Ranking: Pre-Project Average Depth of Flooding (100-year)]],#REF!,2,FALSE),"")</f>
        <v/>
      </c>
      <c r="T81" s="67"/>
      <c r="U81" s="37"/>
      <c r="V81" s="37"/>
      <c r="W81" s="128" t="e">
        <f>[1]!Book1345234[[#This Row],[Flood Plain Population]]/[1]!Book1345234[[#This Row],[Community Population Served]]</f>
        <v>#REF!</v>
      </c>
      <c r="X81" s="4"/>
      <c r="Y81" s="36" t="str">
        <f>IFERROR(VLOOKUP(Book1345234[[#This Row],[Severity Ranking: Community Need (% Population)]],#REF!,2,FALSE),"")</f>
        <v/>
      </c>
      <c r="Z81" s="66"/>
      <c r="AA81" s="91" t="e">
        <f>[1]!Book1345234[[#This Row],['# of Structures Removed from 1% Annual Chance FP]]/[1]!Book1345234[[#This Row],['# of Structures in 1% Annual Chance FP (Pre-Project)]]</f>
        <v>#REF!</v>
      </c>
      <c r="AB81" s="4"/>
      <c r="AC81" s="36" t="str">
        <f>IFERROR(VLOOKUP(Book1345234[[#This Row],[Flood Risk Reduction ]],#REF!,2,FALSE),"")</f>
        <v/>
      </c>
      <c r="AD81" s="66"/>
      <c r="AE81" s="78"/>
      <c r="AF81" s="37"/>
      <c r="AG81" s="128" t="e">
        <f>([1]!Book1345234[[#This Row],[Pre-Project Damage $]]-[1]!Book1345234[[#This Row],[Post-Project Damage $]])/[1]!Book1345234[[#This Row],[Pre-Project Damage $]]</f>
        <v>#REF!</v>
      </c>
      <c r="AH81" s="4"/>
      <c r="AI81" s="36" t="str">
        <f>IFERROR(VLOOKUP(Book1345234[[#This Row],[Flood Damage Reduction]],#REF!,2,FALSE),"")</f>
        <v/>
      </c>
      <c r="AJ81" s="93"/>
      <c r="AK81" s="83"/>
      <c r="AL81" s="37"/>
      <c r="AM81" s="36" t="str">
        <f>IFERROR(VLOOKUP(Book1345234[[#This Row],[ Reduction in Critical Facilities Flood Risk]],#REF!,2,FALSE),"")</f>
        <v/>
      </c>
      <c r="AN81" s="140" t="e">
        <f>VLOOKUP([1]!Book1345234[[#This Row],[FMP]],'[1]Life and Safety Tabular Data'!A78:L88,12,FALSE)</f>
        <v>#REF!</v>
      </c>
      <c r="AO81" s="43"/>
      <c r="AP81" s="4"/>
      <c r="AQ81" s="36" t="str">
        <f>IFERROR(VLOOKUP(Book1345234[[#This Row],[Life and Safety Ranking (Injury/Loss of Life)]],#REF!,2,FALSE),"")</f>
        <v/>
      </c>
      <c r="AR81" s="67"/>
      <c r="AS81" s="43"/>
      <c r="AT81" s="43"/>
      <c r="AU81" s="43"/>
      <c r="AV81" s="4"/>
      <c r="AW81" s="36" t="str">
        <f>IFERROR(VLOOKUP(Book1345234[[#This Row],[Water Supply Yield Ranking]],#REF!,2,FALSE),"")</f>
        <v/>
      </c>
      <c r="AX81" s="67"/>
      <c r="AY81" s="37"/>
      <c r="AZ81" s="4"/>
      <c r="BA81" s="36" t="str">
        <f>IFERROR(VLOOKUP(Book1345234[[#This Row],[Social Vulnerability Ranking]],#REF!,2,FALSE),"")</f>
        <v/>
      </c>
      <c r="BB81" s="67"/>
      <c r="BC81" s="43"/>
      <c r="BD81" s="4"/>
      <c r="BE81" s="36" t="str">
        <f>IFERROR(VLOOKUP(Book1345234[[#This Row],[Nature-Based Solutions Ranking]],#REF!,2,FALSE),"")</f>
        <v/>
      </c>
      <c r="BF81" s="67"/>
      <c r="BG81" s="37"/>
      <c r="BH81" s="4"/>
      <c r="BI81" s="36" t="str">
        <f>IFERROR(VLOOKUP(Book1345234[[#This Row],[Multiple Benefit Ranking]],#REF!,2,FALSE),"")</f>
        <v/>
      </c>
      <c r="BJ81" s="84"/>
      <c r="BK81" s="43"/>
      <c r="BL81" s="4"/>
      <c r="BM81" s="36" t="str">
        <f>IFERROR(VLOOKUP(Book1345234[[#This Row],[Operations and Maintenance Ranking]],#REF!,2,FALSE),"")</f>
        <v/>
      </c>
      <c r="BN81" s="67"/>
      <c r="BO81" s="4"/>
      <c r="BP81" s="36" t="str">
        <f>IFERROR(VLOOKUP(Book1345234[[#This Row],[Administrative, Regulatory and Other Obstacle Ranking]],#REF!,2,FALSE),"")</f>
        <v/>
      </c>
      <c r="BQ81" s="67"/>
      <c r="BR81" s="4"/>
      <c r="BS81" s="36" t="str">
        <f>IFERROR(VLOOKUP(Book1345234[[#This Row],[Environmental Benefit Ranking]],#REF!,2,FALSE),"")</f>
        <v/>
      </c>
      <c r="BT81" s="67"/>
      <c r="BU81" s="37"/>
      <c r="BV81" s="36" t="str">
        <f>IFERROR(VLOOKUP(Book1345234[[#This Row],[Environmental Impact Ranking]],#REF!,2,FALSE),"")</f>
        <v/>
      </c>
      <c r="BW81" s="77"/>
      <c r="BX81" s="83"/>
      <c r="BY81" s="4"/>
      <c r="BZ81" s="36" t="str">
        <f>IFERROR(VLOOKUP(Book1345234[[#This Row],[Mobility Ranking]],#REF!,2,FALSE),"")</f>
        <v/>
      </c>
      <c r="CA81" s="77"/>
      <c r="CB81" s="4"/>
      <c r="CC81" s="36" t="str">
        <f>IFERROR(VLOOKUP(Book1345234[[#This Row],[Regional Ranking]],#REF!,2,FALSE),"")</f>
        <v/>
      </c>
    </row>
    <row r="82" spans="1:81" x14ac:dyDescent="0.25">
      <c r="A82" s="107"/>
      <c r="B82" s="84"/>
      <c r="C82" s="92">
        <f>Book1345234[[#This Row],[FMP]]*2</f>
        <v>0</v>
      </c>
      <c r="D82" s="34"/>
      <c r="E82" s="34"/>
      <c r="F82" s="37"/>
      <c r="G82" s="4"/>
      <c r="H82" s="4"/>
      <c r="I82" s="4"/>
      <c r="J82" s="4"/>
      <c r="K82" s="35" t="str">
        <f>IFERROR(Book1345234[[#This Row],[Project Cost]]/Book1345234[[#This Row],['# of Structures Removed from 1% Annual Chance FP]],"")</f>
        <v/>
      </c>
      <c r="L82" s="4"/>
      <c r="M82" s="4"/>
      <c r="N82" s="35"/>
      <c r="O82" s="100"/>
      <c r="P82" s="84"/>
      <c r="Q82" s="37"/>
      <c r="R82" s="4"/>
      <c r="S82" s="36" t="str">
        <f>IFERROR(VLOOKUP(Book1345234[[#This Row],[ Severity Ranking: Pre-Project Average Depth of Flooding (100-year)]],#REF!,2,FALSE),"")</f>
        <v/>
      </c>
      <c r="T82" s="67"/>
      <c r="U82" s="37"/>
      <c r="V82" s="37"/>
      <c r="W82" s="128" t="e">
        <f>[1]!Book1345234[[#This Row],[Flood Plain Population]]/[1]!Book1345234[[#This Row],[Community Population Served]]</f>
        <v>#REF!</v>
      </c>
      <c r="X82" s="4"/>
      <c r="Y82" s="36" t="str">
        <f>IFERROR(VLOOKUP(Book1345234[[#This Row],[Severity Ranking: Community Need (% Population)]],#REF!,2,FALSE),"")</f>
        <v/>
      </c>
      <c r="Z82" s="66"/>
      <c r="AA82" s="91" t="e">
        <f>[1]!Book1345234[[#This Row],['# of Structures Removed from 1% Annual Chance FP]]/[1]!Book1345234[[#This Row],['# of Structures in 1% Annual Chance FP (Pre-Project)]]</f>
        <v>#REF!</v>
      </c>
      <c r="AB82" s="4"/>
      <c r="AC82" s="36" t="str">
        <f>IFERROR(VLOOKUP(Book1345234[[#This Row],[Flood Risk Reduction ]],#REF!,2,FALSE),"")</f>
        <v/>
      </c>
      <c r="AD82" s="66"/>
      <c r="AE82" s="78"/>
      <c r="AF82" s="37"/>
      <c r="AG82" s="128" t="e">
        <f>([1]!Book1345234[[#This Row],[Pre-Project Damage $]]-[1]!Book1345234[[#This Row],[Post-Project Damage $]])/[1]!Book1345234[[#This Row],[Pre-Project Damage $]]</f>
        <v>#REF!</v>
      </c>
      <c r="AH82" s="4"/>
      <c r="AI82" s="36" t="str">
        <f>IFERROR(VLOOKUP(Book1345234[[#This Row],[Flood Damage Reduction]],#REF!,2,FALSE),"")</f>
        <v/>
      </c>
      <c r="AJ82" s="93"/>
      <c r="AK82" s="83"/>
      <c r="AL82" s="37"/>
      <c r="AM82" s="36" t="str">
        <f>IFERROR(VLOOKUP(Book1345234[[#This Row],[ Reduction in Critical Facilities Flood Risk]],#REF!,2,FALSE),"")</f>
        <v/>
      </c>
      <c r="AN82" s="140" t="e">
        <f>VLOOKUP([1]!Book1345234[[#This Row],[FMP]],'[1]Life and Safety Tabular Data'!A79:L89,12,FALSE)</f>
        <v>#REF!</v>
      </c>
      <c r="AO82" s="43"/>
      <c r="AP82" s="4"/>
      <c r="AQ82" s="36" t="str">
        <f>IFERROR(VLOOKUP(Book1345234[[#This Row],[Life and Safety Ranking (Injury/Loss of Life)]],#REF!,2,FALSE),"")</f>
        <v/>
      </c>
      <c r="AR82" s="67"/>
      <c r="AS82" s="43"/>
      <c r="AT82" s="43"/>
      <c r="AU82" s="43"/>
      <c r="AV82" s="4"/>
      <c r="AW82" s="36" t="str">
        <f>IFERROR(VLOOKUP(Book1345234[[#This Row],[Water Supply Yield Ranking]],#REF!,2,FALSE),"")</f>
        <v/>
      </c>
      <c r="AX82" s="67"/>
      <c r="AY82" s="37"/>
      <c r="AZ82" s="4"/>
      <c r="BA82" s="36" t="str">
        <f>IFERROR(VLOOKUP(Book1345234[[#This Row],[Social Vulnerability Ranking]],#REF!,2,FALSE),"")</f>
        <v/>
      </c>
      <c r="BB82" s="67"/>
      <c r="BC82" s="43"/>
      <c r="BD82" s="4"/>
      <c r="BE82" s="36" t="str">
        <f>IFERROR(VLOOKUP(Book1345234[[#This Row],[Nature-Based Solutions Ranking]],#REF!,2,FALSE),"")</f>
        <v/>
      </c>
      <c r="BF82" s="67"/>
      <c r="BG82" s="37"/>
      <c r="BH82" s="4"/>
      <c r="BI82" s="36" t="str">
        <f>IFERROR(VLOOKUP(Book1345234[[#This Row],[Multiple Benefit Ranking]],#REF!,2,FALSE),"")</f>
        <v/>
      </c>
      <c r="BJ82" s="84"/>
      <c r="BK82" s="43"/>
      <c r="BL82" s="4"/>
      <c r="BM82" s="36" t="str">
        <f>IFERROR(VLOOKUP(Book1345234[[#This Row],[Operations and Maintenance Ranking]],#REF!,2,FALSE),"")</f>
        <v/>
      </c>
      <c r="BN82" s="67"/>
      <c r="BO82" s="4"/>
      <c r="BP82" s="36" t="str">
        <f>IFERROR(VLOOKUP(Book1345234[[#This Row],[Administrative, Regulatory and Other Obstacle Ranking]],#REF!,2,FALSE),"")</f>
        <v/>
      </c>
      <c r="BQ82" s="67"/>
      <c r="BR82" s="4"/>
      <c r="BS82" s="36" t="str">
        <f>IFERROR(VLOOKUP(Book1345234[[#This Row],[Environmental Benefit Ranking]],#REF!,2,FALSE),"")</f>
        <v/>
      </c>
      <c r="BT82" s="67"/>
      <c r="BU82" s="37"/>
      <c r="BV82" s="36" t="str">
        <f>IFERROR(VLOOKUP(Book1345234[[#This Row],[Environmental Impact Ranking]],#REF!,2,FALSE),"")</f>
        <v/>
      </c>
      <c r="BW82" s="77"/>
      <c r="BX82" s="83"/>
      <c r="BY82" s="4"/>
      <c r="BZ82" s="36" t="str">
        <f>IFERROR(VLOOKUP(Book1345234[[#This Row],[Mobility Ranking]],#REF!,2,FALSE),"")</f>
        <v/>
      </c>
      <c r="CA82" s="77"/>
      <c r="CB82" s="4"/>
      <c r="CC82" s="36" t="str">
        <f>IFERROR(VLOOKUP(Book1345234[[#This Row],[Regional Ranking]],#REF!,2,FALSE),"")</f>
        <v/>
      </c>
    </row>
    <row r="83" spans="1:81" x14ac:dyDescent="0.25">
      <c r="A83" s="107"/>
      <c r="B83" s="84"/>
      <c r="C83" s="92">
        <f>Book1345234[[#This Row],[FMP]]*2</f>
        <v>0</v>
      </c>
      <c r="D83" s="34"/>
      <c r="E83" s="34"/>
      <c r="F83" s="37"/>
      <c r="G83" s="4"/>
      <c r="H83" s="4"/>
      <c r="I83" s="4"/>
      <c r="J83" s="4"/>
      <c r="K83" s="35" t="str">
        <f>IFERROR(Book1345234[[#This Row],[Project Cost]]/Book1345234[[#This Row],['# of Structures Removed from 1% Annual Chance FP]],"")</f>
        <v/>
      </c>
      <c r="L83" s="4"/>
      <c r="M83" s="4"/>
      <c r="N83" s="35"/>
      <c r="O83" s="100"/>
      <c r="P83" s="84"/>
      <c r="Q83" s="37"/>
      <c r="R83" s="4"/>
      <c r="S83" s="36" t="str">
        <f>IFERROR(VLOOKUP(Book1345234[[#This Row],[ Severity Ranking: Pre-Project Average Depth of Flooding (100-year)]],#REF!,2,FALSE),"")</f>
        <v/>
      </c>
      <c r="T83" s="67"/>
      <c r="U83" s="37"/>
      <c r="V83" s="37"/>
      <c r="W83" s="128" t="e">
        <f>[1]!Book1345234[[#This Row],[Flood Plain Population]]/[1]!Book1345234[[#This Row],[Community Population Served]]</f>
        <v>#REF!</v>
      </c>
      <c r="X83" s="4"/>
      <c r="Y83" s="36" t="str">
        <f>IFERROR(VLOOKUP(Book1345234[[#This Row],[Severity Ranking: Community Need (% Population)]],#REF!,2,FALSE),"")</f>
        <v/>
      </c>
      <c r="Z83" s="66"/>
      <c r="AA83" s="91" t="e">
        <f>[1]!Book1345234[[#This Row],['# of Structures Removed from 1% Annual Chance FP]]/[1]!Book1345234[[#This Row],['# of Structures in 1% Annual Chance FP (Pre-Project)]]</f>
        <v>#REF!</v>
      </c>
      <c r="AB83" s="4"/>
      <c r="AC83" s="36" t="str">
        <f>IFERROR(VLOOKUP(Book1345234[[#This Row],[Flood Risk Reduction ]],#REF!,2,FALSE),"")</f>
        <v/>
      </c>
      <c r="AD83" s="66"/>
      <c r="AE83" s="78"/>
      <c r="AF83" s="37"/>
      <c r="AG83" s="128" t="e">
        <f>([1]!Book1345234[[#This Row],[Pre-Project Damage $]]-[1]!Book1345234[[#This Row],[Post-Project Damage $]])/[1]!Book1345234[[#This Row],[Pre-Project Damage $]]</f>
        <v>#REF!</v>
      </c>
      <c r="AH83" s="4"/>
      <c r="AI83" s="36" t="str">
        <f>IFERROR(VLOOKUP(Book1345234[[#This Row],[Flood Damage Reduction]],#REF!,2,FALSE),"")</f>
        <v/>
      </c>
      <c r="AJ83" s="93"/>
      <c r="AK83" s="83"/>
      <c r="AL83" s="37"/>
      <c r="AM83" s="36" t="str">
        <f>IFERROR(VLOOKUP(Book1345234[[#This Row],[ Reduction in Critical Facilities Flood Risk]],#REF!,2,FALSE),"")</f>
        <v/>
      </c>
      <c r="AN83" s="140" t="e">
        <f>VLOOKUP([1]!Book1345234[[#This Row],[FMP]],'[1]Life and Safety Tabular Data'!A80:L90,12,FALSE)</f>
        <v>#REF!</v>
      </c>
      <c r="AO83" s="43"/>
      <c r="AP83" s="4"/>
      <c r="AQ83" s="36" t="str">
        <f>IFERROR(VLOOKUP(Book1345234[[#This Row],[Life and Safety Ranking (Injury/Loss of Life)]],#REF!,2,FALSE),"")</f>
        <v/>
      </c>
      <c r="AR83" s="67"/>
      <c r="AS83" s="43"/>
      <c r="AT83" s="43"/>
      <c r="AU83" s="43"/>
      <c r="AV83" s="4"/>
      <c r="AW83" s="36" t="str">
        <f>IFERROR(VLOOKUP(Book1345234[[#This Row],[Water Supply Yield Ranking]],#REF!,2,FALSE),"")</f>
        <v/>
      </c>
      <c r="AX83" s="67"/>
      <c r="AY83" s="37"/>
      <c r="AZ83" s="4"/>
      <c r="BA83" s="36" t="str">
        <f>IFERROR(VLOOKUP(Book1345234[[#This Row],[Social Vulnerability Ranking]],#REF!,2,FALSE),"")</f>
        <v/>
      </c>
      <c r="BB83" s="67"/>
      <c r="BC83" s="43"/>
      <c r="BD83" s="4"/>
      <c r="BE83" s="36" t="str">
        <f>IFERROR(VLOOKUP(Book1345234[[#This Row],[Nature-Based Solutions Ranking]],#REF!,2,FALSE),"")</f>
        <v/>
      </c>
      <c r="BF83" s="67"/>
      <c r="BG83" s="37"/>
      <c r="BH83" s="4"/>
      <c r="BI83" s="36" t="str">
        <f>IFERROR(VLOOKUP(Book1345234[[#This Row],[Multiple Benefit Ranking]],#REF!,2,FALSE),"")</f>
        <v/>
      </c>
      <c r="BJ83" s="84"/>
      <c r="BK83" s="43"/>
      <c r="BL83" s="4"/>
      <c r="BM83" s="36" t="str">
        <f>IFERROR(VLOOKUP(Book1345234[[#This Row],[Operations and Maintenance Ranking]],#REF!,2,FALSE),"")</f>
        <v/>
      </c>
      <c r="BN83" s="67"/>
      <c r="BO83" s="4"/>
      <c r="BP83" s="36" t="str">
        <f>IFERROR(VLOOKUP(Book1345234[[#This Row],[Administrative, Regulatory and Other Obstacle Ranking]],#REF!,2,FALSE),"")</f>
        <v/>
      </c>
      <c r="BQ83" s="67"/>
      <c r="BR83" s="4"/>
      <c r="BS83" s="36" t="str">
        <f>IFERROR(VLOOKUP(Book1345234[[#This Row],[Environmental Benefit Ranking]],#REF!,2,FALSE),"")</f>
        <v/>
      </c>
      <c r="BT83" s="67"/>
      <c r="BU83" s="37"/>
      <c r="BV83" s="36" t="str">
        <f>IFERROR(VLOOKUP(Book1345234[[#This Row],[Environmental Impact Ranking]],#REF!,2,FALSE),"")</f>
        <v/>
      </c>
      <c r="BW83" s="77"/>
      <c r="BX83" s="83"/>
      <c r="BY83" s="4"/>
      <c r="BZ83" s="36" t="str">
        <f>IFERROR(VLOOKUP(Book1345234[[#This Row],[Mobility Ranking]],#REF!,2,FALSE),"")</f>
        <v/>
      </c>
      <c r="CA83" s="77"/>
      <c r="CB83" s="4"/>
      <c r="CC83" s="36" t="str">
        <f>IFERROR(VLOOKUP(Book1345234[[#This Row],[Regional Ranking]],#REF!,2,FALSE),"")</f>
        <v/>
      </c>
    </row>
    <row r="84" spans="1:81" x14ac:dyDescent="0.25">
      <c r="A84" s="107"/>
      <c r="B84" s="84"/>
      <c r="C84" s="92">
        <f>Book1345234[[#This Row],[FMP]]*2</f>
        <v>0</v>
      </c>
      <c r="D84" s="34"/>
      <c r="E84" s="34"/>
      <c r="F84" s="37"/>
      <c r="G84" s="4"/>
      <c r="H84" s="4"/>
      <c r="I84" s="4"/>
      <c r="J84" s="4"/>
      <c r="K84" s="35" t="str">
        <f>IFERROR(Book1345234[[#This Row],[Project Cost]]/Book1345234[[#This Row],['# of Structures Removed from 1% Annual Chance FP]],"")</f>
        <v/>
      </c>
      <c r="L84" s="4"/>
      <c r="M84" s="4"/>
      <c r="N84" s="35"/>
      <c r="O84" s="100"/>
      <c r="P84" s="84"/>
      <c r="Q84" s="37"/>
      <c r="R84" s="4"/>
      <c r="S84" s="36" t="str">
        <f>IFERROR(VLOOKUP(Book1345234[[#This Row],[ Severity Ranking: Pre-Project Average Depth of Flooding (100-year)]],#REF!,2,FALSE),"")</f>
        <v/>
      </c>
      <c r="T84" s="67"/>
      <c r="U84" s="37"/>
      <c r="V84" s="37"/>
      <c r="W84" s="128" t="e">
        <f>[1]!Book1345234[[#This Row],[Flood Plain Population]]/[1]!Book1345234[[#This Row],[Community Population Served]]</f>
        <v>#REF!</v>
      </c>
      <c r="X84" s="4"/>
      <c r="Y84" s="36" t="str">
        <f>IFERROR(VLOOKUP(Book1345234[[#This Row],[Severity Ranking: Community Need (% Population)]],#REF!,2,FALSE),"")</f>
        <v/>
      </c>
      <c r="Z84" s="66"/>
      <c r="AA84" s="91" t="e">
        <f>[1]!Book1345234[[#This Row],['# of Structures Removed from 1% Annual Chance FP]]/[1]!Book1345234[[#This Row],['# of Structures in 1% Annual Chance FP (Pre-Project)]]</f>
        <v>#REF!</v>
      </c>
      <c r="AB84" s="4"/>
      <c r="AC84" s="36" t="str">
        <f>IFERROR(VLOOKUP(Book1345234[[#This Row],[Flood Risk Reduction ]],#REF!,2,FALSE),"")</f>
        <v/>
      </c>
      <c r="AD84" s="66"/>
      <c r="AE84" s="78"/>
      <c r="AF84" s="37"/>
      <c r="AG84" s="128" t="e">
        <f>([1]!Book1345234[[#This Row],[Pre-Project Damage $]]-[1]!Book1345234[[#This Row],[Post-Project Damage $]])/[1]!Book1345234[[#This Row],[Pre-Project Damage $]]</f>
        <v>#REF!</v>
      </c>
      <c r="AH84" s="4"/>
      <c r="AI84" s="36" t="str">
        <f>IFERROR(VLOOKUP(Book1345234[[#This Row],[Flood Damage Reduction]],#REF!,2,FALSE),"")</f>
        <v/>
      </c>
      <c r="AJ84" s="93"/>
      <c r="AK84" s="83"/>
      <c r="AL84" s="37"/>
      <c r="AM84" s="36" t="str">
        <f>IFERROR(VLOOKUP(Book1345234[[#This Row],[ Reduction in Critical Facilities Flood Risk]],#REF!,2,FALSE),"")</f>
        <v/>
      </c>
      <c r="AN84" s="140" t="e">
        <f>VLOOKUP([1]!Book1345234[[#This Row],[FMP]],'[1]Life and Safety Tabular Data'!A81:L91,12,FALSE)</f>
        <v>#REF!</v>
      </c>
      <c r="AO84" s="43"/>
      <c r="AP84" s="4"/>
      <c r="AQ84" s="36" t="str">
        <f>IFERROR(VLOOKUP(Book1345234[[#This Row],[Life and Safety Ranking (Injury/Loss of Life)]],#REF!,2,FALSE),"")</f>
        <v/>
      </c>
      <c r="AR84" s="67"/>
      <c r="AS84" s="43"/>
      <c r="AT84" s="43"/>
      <c r="AU84" s="43"/>
      <c r="AV84" s="4"/>
      <c r="AW84" s="36" t="str">
        <f>IFERROR(VLOOKUP(Book1345234[[#This Row],[Water Supply Yield Ranking]],#REF!,2,FALSE),"")</f>
        <v/>
      </c>
      <c r="AX84" s="67"/>
      <c r="AY84" s="37"/>
      <c r="AZ84" s="4"/>
      <c r="BA84" s="36" t="str">
        <f>IFERROR(VLOOKUP(Book1345234[[#This Row],[Social Vulnerability Ranking]],#REF!,2,FALSE),"")</f>
        <v/>
      </c>
      <c r="BB84" s="67"/>
      <c r="BC84" s="43"/>
      <c r="BD84" s="4"/>
      <c r="BE84" s="36" t="str">
        <f>IFERROR(VLOOKUP(Book1345234[[#This Row],[Nature-Based Solutions Ranking]],#REF!,2,FALSE),"")</f>
        <v/>
      </c>
      <c r="BF84" s="67"/>
      <c r="BG84" s="37"/>
      <c r="BH84" s="4"/>
      <c r="BI84" s="36" t="str">
        <f>IFERROR(VLOOKUP(Book1345234[[#This Row],[Multiple Benefit Ranking]],#REF!,2,FALSE),"")</f>
        <v/>
      </c>
      <c r="BJ84" s="84"/>
      <c r="BK84" s="43"/>
      <c r="BL84" s="4"/>
      <c r="BM84" s="36" t="str">
        <f>IFERROR(VLOOKUP(Book1345234[[#This Row],[Operations and Maintenance Ranking]],#REF!,2,FALSE),"")</f>
        <v/>
      </c>
      <c r="BN84" s="67"/>
      <c r="BO84" s="4"/>
      <c r="BP84" s="36" t="str">
        <f>IFERROR(VLOOKUP(Book1345234[[#This Row],[Administrative, Regulatory and Other Obstacle Ranking]],#REF!,2,FALSE),"")</f>
        <v/>
      </c>
      <c r="BQ84" s="67"/>
      <c r="BR84" s="4"/>
      <c r="BS84" s="36" t="str">
        <f>IFERROR(VLOOKUP(Book1345234[[#This Row],[Environmental Benefit Ranking]],#REF!,2,FALSE),"")</f>
        <v/>
      </c>
      <c r="BT84" s="67"/>
      <c r="BU84" s="37"/>
      <c r="BV84" s="36" t="str">
        <f>IFERROR(VLOOKUP(Book1345234[[#This Row],[Environmental Impact Ranking]],#REF!,2,FALSE),"")</f>
        <v/>
      </c>
      <c r="BW84" s="77"/>
      <c r="BX84" s="83"/>
      <c r="BY84" s="4"/>
      <c r="BZ84" s="36" t="str">
        <f>IFERROR(VLOOKUP(Book1345234[[#This Row],[Mobility Ranking]],#REF!,2,FALSE),"")</f>
        <v/>
      </c>
      <c r="CA84" s="77"/>
      <c r="CB84" s="4"/>
      <c r="CC84" s="36" t="str">
        <f>IFERROR(VLOOKUP(Book1345234[[#This Row],[Regional Ranking]],#REF!,2,FALSE),"")</f>
        <v/>
      </c>
    </row>
    <row r="85" spans="1:81" x14ac:dyDescent="0.25">
      <c r="A85" s="107"/>
      <c r="B85" s="84"/>
      <c r="C85" s="92">
        <f>Book1345234[[#This Row],[FMP]]*2</f>
        <v>0</v>
      </c>
      <c r="D85" s="34"/>
      <c r="E85" s="34"/>
      <c r="F85" s="37"/>
      <c r="G85" s="4"/>
      <c r="H85" s="4"/>
      <c r="I85" s="4"/>
      <c r="J85" s="4"/>
      <c r="K85" s="35" t="str">
        <f>IFERROR(Book1345234[[#This Row],[Project Cost]]/Book1345234[[#This Row],['# of Structures Removed from 1% Annual Chance FP]],"")</f>
        <v/>
      </c>
      <c r="L85" s="4"/>
      <c r="M85" s="4"/>
      <c r="N85" s="35"/>
      <c r="O85" s="100"/>
      <c r="P85" s="84"/>
      <c r="Q85" s="37"/>
      <c r="R85" s="4"/>
      <c r="S85" s="36" t="str">
        <f>IFERROR(VLOOKUP(Book1345234[[#This Row],[ Severity Ranking: Pre-Project Average Depth of Flooding (100-year)]],#REF!,2,FALSE),"")</f>
        <v/>
      </c>
      <c r="T85" s="67"/>
      <c r="U85" s="37"/>
      <c r="V85" s="37"/>
      <c r="W85" s="128" t="e">
        <f>[1]!Book1345234[[#This Row],[Flood Plain Population]]/[1]!Book1345234[[#This Row],[Community Population Served]]</f>
        <v>#REF!</v>
      </c>
      <c r="X85" s="4"/>
      <c r="Y85" s="36" t="str">
        <f>IFERROR(VLOOKUP(Book1345234[[#This Row],[Severity Ranking: Community Need (% Population)]],#REF!,2,FALSE),"")</f>
        <v/>
      </c>
      <c r="Z85" s="66"/>
      <c r="AA85" s="91" t="e">
        <f>[1]!Book1345234[[#This Row],['# of Structures Removed from 1% Annual Chance FP]]/[1]!Book1345234[[#This Row],['# of Structures in 1% Annual Chance FP (Pre-Project)]]</f>
        <v>#REF!</v>
      </c>
      <c r="AB85" s="4"/>
      <c r="AC85" s="36" t="str">
        <f>IFERROR(VLOOKUP(Book1345234[[#This Row],[Flood Risk Reduction ]],#REF!,2,FALSE),"")</f>
        <v/>
      </c>
      <c r="AD85" s="66"/>
      <c r="AE85" s="78"/>
      <c r="AF85" s="37"/>
      <c r="AG85" s="128" t="e">
        <f>([1]!Book1345234[[#This Row],[Pre-Project Damage $]]-[1]!Book1345234[[#This Row],[Post-Project Damage $]])/[1]!Book1345234[[#This Row],[Pre-Project Damage $]]</f>
        <v>#REF!</v>
      </c>
      <c r="AH85" s="4"/>
      <c r="AI85" s="36" t="str">
        <f>IFERROR(VLOOKUP(Book1345234[[#This Row],[Flood Damage Reduction]],#REF!,2,FALSE),"")</f>
        <v/>
      </c>
      <c r="AJ85" s="93"/>
      <c r="AK85" s="83"/>
      <c r="AL85" s="37"/>
      <c r="AM85" s="36" t="str">
        <f>IFERROR(VLOOKUP(Book1345234[[#This Row],[ Reduction in Critical Facilities Flood Risk]],#REF!,2,FALSE),"")</f>
        <v/>
      </c>
      <c r="AN85" s="140" t="e">
        <f>VLOOKUP([1]!Book1345234[[#This Row],[FMP]],'[1]Life and Safety Tabular Data'!A82:L92,12,FALSE)</f>
        <v>#REF!</v>
      </c>
      <c r="AO85" s="43"/>
      <c r="AP85" s="4"/>
      <c r="AQ85" s="36" t="str">
        <f>IFERROR(VLOOKUP(Book1345234[[#This Row],[Life and Safety Ranking (Injury/Loss of Life)]],#REF!,2,FALSE),"")</f>
        <v/>
      </c>
      <c r="AR85" s="67"/>
      <c r="AS85" s="43"/>
      <c r="AT85" s="43"/>
      <c r="AU85" s="43"/>
      <c r="AV85" s="4"/>
      <c r="AW85" s="36" t="str">
        <f>IFERROR(VLOOKUP(Book1345234[[#This Row],[Water Supply Yield Ranking]],#REF!,2,FALSE),"")</f>
        <v/>
      </c>
      <c r="AX85" s="67"/>
      <c r="AY85" s="37"/>
      <c r="AZ85" s="4"/>
      <c r="BA85" s="36" t="str">
        <f>IFERROR(VLOOKUP(Book1345234[[#This Row],[Social Vulnerability Ranking]],#REF!,2,FALSE),"")</f>
        <v/>
      </c>
      <c r="BB85" s="67"/>
      <c r="BC85" s="43"/>
      <c r="BD85" s="4"/>
      <c r="BE85" s="36" t="str">
        <f>IFERROR(VLOOKUP(Book1345234[[#This Row],[Nature-Based Solutions Ranking]],#REF!,2,FALSE),"")</f>
        <v/>
      </c>
      <c r="BF85" s="67"/>
      <c r="BG85" s="37"/>
      <c r="BH85" s="4"/>
      <c r="BI85" s="36" t="str">
        <f>IFERROR(VLOOKUP(Book1345234[[#This Row],[Multiple Benefit Ranking]],#REF!,2,FALSE),"")</f>
        <v/>
      </c>
      <c r="BJ85" s="84"/>
      <c r="BK85" s="43"/>
      <c r="BL85" s="4"/>
      <c r="BM85" s="36" t="str">
        <f>IFERROR(VLOOKUP(Book1345234[[#This Row],[Operations and Maintenance Ranking]],#REF!,2,FALSE),"")</f>
        <v/>
      </c>
      <c r="BN85" s="67"/>
      <c r="BO85" s="4"/>
      <c r="BP85" s="36" t="str">
        <f>IFERROR(VLOOKUP(Book1345234[[#This Row],[Administrative, Regulatory and Other Obstacle Ranking]],#REF!,2,FALSE),"")</f>
        <v/>
      </c>
      <c r="BQ85" s="67"/>
      <c r="BR85" s="4"/>
      <c r="BS85" s="36" t="str">
        <f>IFERROR(VLOOKUP(Book1345234[[#This Row],[Environmental Benefit Ranking]],#REF!,2,FALSE),"")</f>
        <v/>
      </c>
      <c r="BT85" s="67"/>
      <c r="BU85" s="37"/>
      <c r="BV85" s="36" t="str">
        <f>IFERROR(VLOOKUP(Book1345234[[#This Row],[Environmental Impact Ranking]],#REF!,2,FALSE),"")</f>
        <v/>
      </c>
      <c r="BW85" s="77"/>
      <c r="BX85" s="83"/>
      <c r="BY85" s="4"/>
      <c r="BZ85" s="36" t="str">
        <f>IFERROR(VLOOKUP(Book1345234[[#This Row],[Mobility Ranking]],#REF!,2,FALSE),"")</f>
        <v/>
      </c>
      <c r="CA85" s="77"/>
      <c r="CB85" s="4"/>
      <c r="CC85" s="36" t="str">
        <f>IFERROR(VLOOKUP(Book1345234[[#This Row],[Regional Ranking]],#REF!,2,FALSE),"")</f>
        <v/>
      </c>
    </row>
    <row r="86" spans="1:81" x14ac:dyDescent="0.25">
      <c r="A86" s="107"/>
      <c r="B86" s="84"/>
      <c r="C86" s="92">
        <f>Book1345234[[#This Row],[FMP]]*2</f>
        <v>0</v>
      </c>
      <c r="D86" s="34"/>
      <c r="E86" s="34"/>
      <c r="F86" s="37"/>
      <c r="G86" s="4"/>
      <c r="H86" s="4"/>
      <c r="I86" s="4"/>
      <c r="J86" s="4"/>
      <c r="K86" s="35" t="str">
        <f>IFERROR(Book1345234[[#This Row],[Project Cost]]/Book1345234[[#This Row],['# of Structures Removed from 1% Annual Chance FP]],"")</f>
        <v/>
      </c>
      <c r="L86" s="4"/>
      <c r="M86" s="4"/>
      <c r="N86" s="35"/>
      <c r="O86" s="100"/>
      <c r="P86" s="84"/>
      <c r="Q86" s="37"/>
      <c r="R86" s="4"/>
      <c r="S86" s="36" t="str">
        <f>IFERROR(VLOOKUP(Book1345234[[#This Row],[ Severity Ranking: Pre-Project Average Depth of Flooding (100-year)]],#REF!,2,FALSE),"")</f>
        <v/>
      </c>
      <c r="T86" s="67"/>
      <c r="U86" s="37"/>
      <c r="V86" s="37"/>
      <c r="W86" s="128" t="e">
        <f>[1]!Book1345234[[#This Row],[Flood Plain Population]]/[1]!Book1345234[[#This Row],[Community Population Served]]</f>
        <v>#REF!</v>
      </c>
      <c r="X86" s="4"/>
      <c r="Y86" s="36" t="str">
        <f>IFERROR(VLOOKUP(Book1345234[[#This Row],[Severity Ranking: Community Need (% Population)]],#REF!,2,FALSE),"")</f>
        <v/>
      </c>
      <c r="Z86" s="66"/>
      <c r="AA86" s="91" t="e">
        <f>[1]!Book1345234[[#This Row],['# of Structures Removed from 1% Annual Chance FP]]/[1]!Book1345234[[#This Row],['# of Structures in 1% Annual Chance FP (Pre-Project)]]</f>
        <v>#REF!</v>
      </c>
      <c r="AB86" s="4"/>
      <c r="AC86" s="36" t="str">
        <f>IFERROR(VLOOKUP(Book1345234[[#This Row],[Flood Risk Reduction ]],#REF!,2,FALSE),"")</f>
        <v/>
      </c>
      <c r="AD86" s="66"/>
      <c r="AE86" s="78"/>
      <c r="AF86" s="37"/>
      <c r="AG86" s="128" t="e">
        <f>([1]!Book1345234[[#This Row],[Pre-Project Damage $]]-[1]!Book1345234[[#This Row],[Post-Project Damage $]])/[1]!Book1345234[[#This Row],[Pre-Project Damage $]]</f>
        <v>#REF!</v>
      </c>
      <c r="AH86" s="4"/>
      <c r="AI86" s="36" t="str">
        <f>IFERROR(VLOOKUP(Book1345234[[#This Row],[Flood Damage Reduction]],#REF!,2,FALSE),"")</f>
        <v/>
      </c>
      <c r="AJ86" s="93"/>
      <c r="AK86" s="83"/>
      <c r="AL86" s="37"/>
      <c r="AM86" s="36" t="str">
        <f>IFERROR(VLOOKUP(Book1345234[[#This Row],[ Reduction in Critical Facilities Flood Risk]],#REF!,2,FALSE),"")</f>
        <v/>
      </c>
      <c r="AN86" s="140" t="e">
        <f>VLOOKUP([1]!Book1345234[[#This Row],[FMP]],'[1]Life and Safety Tabular Data'!A83:L93,12,FALSE)</f>
        <v>#REF!</v>
      </c>
      <c r="AO86" s="43"/>
      <c r="AP86" s="4"/>
      <c r="AQ86" s="36" t="str">
        <f>IFERROR(VLOOKUP(Book1345234[[#This Row],[Life and Safety Ranking (Injury/Loss of Life)]],#REF!,2,FALSE),"")</f>
        <v/>
      </c>
      <c r="AR86" s="67"/>
      <c r="AS86" s="43"/>
      <c r="AT86" s="43"/>
      <c r="AU86" s="43"/>
      <c r="AV86" s="4"/>
      <c r="AW86" s="36" t="str">
        <f>IFERROR(VLOOKUP(Book1345234[[#This Row],[Water Supply Yield Ranking]],#REF!,2,FALSE),"")</f>
        <v/>
      </c>
      <c r="AX86" s="67"/>
      <c r="AY86" s="37"/>
      <c r="AZ86" s="4"/>
      <c r="BA86" s="36" t="str">
        <f>IFERROR(VLOOKUP(Book1345234[[#This Row],[Social Vulnerability Ranking]],#REF!,2,FALSE),"")</f>
        <v/>
      </c>
      <c r="BB86" s="67"/>
      <c r="BC86" s="43"/>
      <c r="BD86" s="4"/>
      <c r="BE86" s="36" t="str">
        <f>IFERROR(VLOOKUP(Book1345234[[#This Row],[Nature-Based Solutions Ranking]],#REF!,2,FALSE),"")</f>
        <v/>
      </c>
      <c r="BF86" s="67"/>
      <c r="BG86" s="37"/>
      <c r="BH86" s="4"/>
      <c r="BI86" s="36" t="str">
        <f>IFERROR(VLOOKUP(Book1345234[[#This Row],[Multiple Benefit Ranking]],#REF!,2,FALSE),"")</f>
        <v/>
      </c>
      <c r="BJ86" s="84"/>
      <c r="BK86" s="43"/>
      <c r="BL86" s="4"/>
      <c r="BM86" s="36" t="str">
        <f>IFERROR(VLOOKUP(Book1345234[[#This Row],[Operations and Maintenance Ranking]],#REF!,2,FALSE),"")</f>
        <v/>
      </c>
      <c r="BN86" s="67"/>
      <c r="BO86" s="4"/>
      <c r="BP86" s="36" t="str">
        <f>IFERROR(VLOOKUP(Book1345234[[#This Row],[Administrative, Regulatory and Other Obstacle Ranking]],#REF!,2,FALSE),"")</f>
        <v/>
      </c>
      <c r="BQ86" s="67"/>
      <c r="BR86" s="4"/>
      <c r="BS86" s="36" t="str">
        <f>IFERROR(VLOOKUP(Book1345234[[#This Row],[Environmental Benefit Ranking]],#REF!,2,FALSE),"")</f>
        <v/>
      </c>
      <c r="BT86" s="67"/>
      <c r="BU86" s="37"/>
      <c r="BV86" s="36" t="str">
        <f>IFERROR(VLOOKUP(Book1345234[[#This Row],[Environmental Impact Ranking]],#REF!,2,FALSE),"")</f>
        <v/>
      </c>
      <c r="BW86" s="77"/>
      <c r="BX86" s="83"/>
      <c r="BY86" s="4"/>
      <c r="BZ86" s="36" t="str">
        <f>IFERROR(VLOOKUP(Book1345234[[#This Row],[Mobility Ranking]],#REF!,2,FALSE),"")</f>
        <v/>
      </c>
      <c r="CA86" s="77"/>
      <c r="CB86" s="4"/>
      <c r="CC86" s="36" t="str">
        <f>IFERROR(VLOOKUP(Book1345234[[#This Row],[Regional Ranking]],#REF!,2,FALSE),"")</f>
        <v/>
      </c>
    </row>
    <row r="87" spans="1:81" x14ac:dyDescent="0.25">
      <c r="A87" s="107"/>
      <c r="B87" s="84"/>
      <c r="C87" s="92">
        <f>Book1345234[[#This Row],[FMP]]*2</f>
        <v>0</v>
      </c>
      <c r="D87" s="34"/>
      <c r="E87" s="34"/>
      <c r="F87" s="37"/>
      <c r="G87" s="4"/>
      <c r="H87" s="4"/>
      <c r="I87" s="4"/>
      <c r="J87" s="4"/>
      <c r="K87" s="35" t="str">
        <f>IFERROR(Book1345234[[#This Row],[Project Cost]]/Book1345234[[#This Row],['# of Structures Removed from 1% Annual Chance FP]],"")</f>
        <v/>
      </c>
      <c r="L87" s="4"/>
      <c r="M87" s="4"/>
      <c r="N87" s="35"/>
      <c r="O87" s="100"/>
      <c r="P87" s="84"/>
      <c r="Q87" s="37"/>
      <c r="R87" s="4"/>
      <c r="S87" s="36" t="str">
        <f>IFERROR(VLOOKUP(Book1345234[[#This Row],[ Severity Ranking: Pre-Project Average Depth of Flooding (100-year)]],#REF!,2,FALSE),"")</f>
        <v/>
      </c>
      <c r="T87" s="67"/>
      <c r="U87" s="37"/>
      <c r="V87" s="37"/>
      <c r="W87" s="128" t="e">
        <f>[1]!Book1345234[[#This Row],[Flood Plain Population]]/[1]!Book1345234[[#This Row],[Community Population Served]]</f>
        <v>#REF!</v>
      </c>
      <c r="X87" s="4"/>
      <c r="Y87" s="36" t="str">
        <f>IFERROR(VLOOKUP(Book1345234[[#This Row],[Severity Ranking: Community Need (% Population)]],#REF!,2,FALSE),"")</f>
        <v/>
      </c>
      <c r="Z87" s="66"/>
      <c r="AA87" s="91" t="e">
        <f>[1]!Book1345234[[#This Row],['# of Structures Removed from 1% Annual Chance FP]]/[1]!Book1345234[[#This Row],['# of Structures in 1% Annual Chance FP (Pre-Project)]]</f>
        <v>#REF!</v>
      </c>
      <c r="AB87" s="4"/>
      <c r="AC87" s="36" t="str">
        <f>IFERROR(VLOOKUP(Book1345234[[#This Row],[Flood Risk Reduction ]],#REF!,2,FALSE),"")</f>
        <v/>
      </c>
      <c r="AD87" s="66"/>
      <c r="AE87" s="78"/>
      <c r="AF87" s="37"/>
      <c r="AG87" s="128" t="e">
        <f>([1]!Book1345234[[#This Row],[Pre-Project Damage $]]-[1]!Book1345234[[#This Row],[Post-Project Damage $]])/[1]!Book1345234[[#This Row],[Pre-Project Damage $]]</f>
        <v>#REF!</v>
      </c>
      <c r="AH87" s="4"/>
      <c r="AI87" s="36" t="str">
        <f>IFERROR(VLOOKUP(Book1345234[[#This Row],[Flood Damage Reduction]],#REF!,2,FALSE),"")</f>
        <v/>
      </c>
      <c r="AJ87" s="93"/>
      <c r="AK87" s="83"/>
      <c r="AL87" s="37"/>
      <c r="AM87" s="36" t="str">
        <f>IFERROR(VLOOKUP(Book1345234[[#This Row],[ Reduction in Critical Facilities Flood Risk]],#REF!,2,FALSE),"")</f>
        <v/>
      </c>
      <c r="AN87" s="140" t="e">
        <f>VLOOKUP([1]!Book1345234[[#This Row],[FMP]],'[1]Life and Safety Tabular Data'!A84:L94,12,FALSE)</f>
        <v>#REF!</v>
      </c>
      <c r="AO87" s="43"/>
      <c r="AP87" s="4"/>
      <c r="AQ87" s="36" t="str">
        <f>IFERROR(VLOOKUP(Book1345234[[#This Row],[Life and Safety Ranking (Injury/Loss of Life)]],#REF!,2,FALSE),"")</f>
        <v/>
      </c>
      <c r="AR87" s="67"/>
      <c r="AS87" s="43"/>
      <c r="AT87" s="43"/>
      <c r="AU87" s="43"/>
      <c r="AV87" s="4"/>
      <c r="AW87" s="36" t="str">
        <f>IFERROR(VLOOKUP(Book1345234[[#This Row],[Water Supply Yield Ranking]],#REF!,2,FALSE),"")</f>
        <v/>
      </c>
      <c r="AX87" s="67"/>
      <c r="AY87" s="37"/>
      <c r="AZ87" s="4"/>
      <c r="BA87" s="36" t="str">
        <f>IFERROR(VLOOKUP(Book1345234[[#This Row],[Social Vulnerability Ranking]],#REF!,2,FALSE),"")</f>
        <v/>
      </c>
      <c r="BB87" s="67"/>
      <c r="BC87" s="43"/>
      <c r="BD87" s="4"/>
      <c r="BE87" s="36" t="str">
        <f>IFERROR(VLOOKUP(Book1345234[[#This Row],[Nature-Based Solutions Ranking]],#REF!,2,FALSE),"")</f>
        <v/>
      </c>
      <c r="BF87" s="67"/>
      <c r="BG87" s="37"/>
      <c r="BH87" s="4"/>
      <c r="BI87" s="36" t="str">
        <f>IFERROR(VLOOKUP(Book1345234[[#This Row],[Multiple Benefit Ranking]],#REF!,2,FALSE),"")</f>
        <v/>
      </c>
      <c r="BJ87" s="84"/>
      <c r="BK87" s="43"/>
      <c r="BL87" s="4"/>
      <c r="BM87" s="36" t="str">
        <f>IFERROR(VLOOKUP(Book1345234[[#This Row],[Operations and Maintenance Ranking]],#REF!,2,FALSE),"")</f>
        <v/>
      </c>
      <c r="BN87" s="67"/>
      <c r="BO87" s="4"/>
      <c r="BP87" s="36" t="str">
        <f>IFERROR(VLOOKUP(Book1345234[[#This Row],[Administrative, Regulatory and Other Obstacle Ranking]],#REF!,2,FALSE),"")</f>
        <v/>
      </c>
      <c r="BQ87" s="67"/>
      <c r="BR87" s="4"/>
      <c r="BS87" s="36" t="str">
        <f>IFERROR(VLOOKUP(Book1345234[[#This Row],[Environmental Benefit Ranking]],#REF!,2,FALSE),"")</f>
        <v/>
      </c>
      <c r="BT87" s="67"/>
      <c r="BU87" s="37"/>
      <c r="BV87" s="36" t="str">
        <f>IFERROR(VLOOKUP(Book1345234[[#This Row],[Environmental Impact Ranking]],#REF!,2,FALSE),"")</f>
        <v/>
      </c>
      <c r="BW87" s="77"/>
      <c r="BX87" s="83"/>
      <c r="BY87" s="4"/>
      <c r="BZ87" s="36" t="str">
        <f>IFERROR(VLOOKUP(Book1345234[[#This Row],[Mobility Ranking]],#REF!,2,FALSE),"")</f>
        <v/>
      </c>
      <c r="CA87" s="77"/>
      <c r="CB87" s="4"/>
      <c r="CC87" s="36" t="str">
        <f>IFERROR(VLOOKUP(Book1345234[[#This Row],[Regional Ranking]],#REF!,2,FALSE),"")</f>
        <v/>
      </c>
    </row>
    <row r="88" spans="1:81" x14ac:dyDescent="0.25">
      <c r="A88" s="107"/>
      <c r="B88" s="84"/>
      <c r="C88" s="92">
        <f>Book1345234[[#This Row],[FMP]]*2</f>
        <v>0</v>
      </c>
      <c r="D88" s="34"/>
      <c r="E88" s="34"/>
      <c r="F88" s="37"/>
      <c r="G88" s="4"/>
      <c r="H88" s="4"/>
      <c r="I88" s="4"/>
      <c r="J88" s="4"/>
      <c r="K88" s="35" t="str">
        <f>IFERROR(Book1345234[[#This Row],[Project Cost]]/Book1345234[[#This Row],['# of Structures Removed from 1% Annual Chance FP]],"")</f>
        <v/>
      </c>
      <c r="L88" s="4"/>
      <c r="M88" s="4"/>
      <c r="N88" s="35"/>
      <c r="O88" s="100"/>
      <c r="P88" s="84"/>
      <c r="Q88" s="37"/>
      <c r="R88" s="4"/>
      <c r="S88" s="36" t="str">
        <f>IFERROR(VLOOKUP(Book1345234[[#This Row],[ Severity Ranking: Pre-Project Average Depth of Flooding (100-year)]],#REF!,2,FALSE),"")</f>
        <v/>
      </c>
      <c r="T88" s="67"/>
      <c r="U88" s="37"/>
      <c r="V88" s="37"/>
      <c r="W88" s="128" t="e">
        <f>[1]!Book1345234[[#This Row],[Flood Plain Population]]/[1]!Book1345234[[#This Row],[Community Population Served]]</f>
        <v>#REF!</v>
      </c>
      <c r="X88" s="4"/>
      <c r="Y88" s="36" t="str">
        <f>IFERROR(VLOOKUP(Book1345234[[#This Row],[Severity Ranking: Community Need (% Population)]],#REF!,2,FALSE),"")</f>
        <v/>
      </c>
      <c r="Z88" s="66"/>
      <c r="AA88" s="91" t="e">
        <f>[1]!Book1345234[[#This Row],['# of Structures Removed from 1% Annual Chance FP]]/[1]!Book1345234[[#This Row],['# of Structures in 1% Annual Chance FP (Pre-Project)]]</f>
        <v>#REF!</v>
      </c>
      <c r="AB88" s="4"/>
      <c r="AC88" s="36" t="str">
        <f>IFERROR(VLOOKUP(Book1345234[[#This Row],[Flood Risk Reduction ]],#REF!,2,FALSE),"")</f>
        <v/>
      </c>
      <c r="AD88" s="66"/>
      <c r="AE88" s="78"/>
      <c r="AF88" s="37"/>
      <c r="AG88" s="128" t="e">
        <f>([1]!Book1345234[[#This Row],[Pre-Project Damage $]]-[1]!Book1345234[[#This Row],[Post-Project Damage $]])/[1]!Book1345234[[#This Row],[Pre-Project Damage $]]</f>
        <v>#REF!</v>
      </c>
      <c r="AH88" s="4"/>
      <c r="AI88" s="36" t="str">
        <f>IFERROR(VLOOKUP(Book1345234[[#This Row],[Flood Damage Reduction]],#REF!,2,FALSE),"")</f>
        <v/>
      </c>
      <c r="AJ88" s="93"/>
      <c r="AK88" s="83"/>
      <c r="AL88" s="37"/>
      <c r="AM88" s="36" t="str">
        <f>IFERROR(VLOOKUP(Book1345234[[#This Row],[ Reduction in Critical Facilities Flood Risk]],#REF!,2,FALSE),"")</f>
        <v/>
      </c>
      <c r="AN88" s="140" t="e">
        <f>VLOOKUP([1]!Book1345234[[#This Row],[FMP]],'[1]Life and Safety Tabular Data'!A85:L95,12,FALSE)</f>
        <v>#REF!</v>
      </c>
      <c r="AO88" s="43"/>
      <c r="AP88" s="4"/>
      <c r="AQ88" s="36" t="str">
        <f>IFERROR(VLOOKUP(Book1345234[[#This Row],[Life and Safety Ranking (Injury/Loss of Life)]],#REF!,2,FALSE),"")</f>
        <v/>
      </c>
      <c r="AR88" s="67"/>
      <c r="AS88" s="43"/>
      <c r="AT88" s="43"/>
      <c r="AU88" s="43"/>
      <c r="AV88" s="4"/>
      <c r="AW88" s="36" t="str">
        <f>IFERROR(VLOOKUP(Book1345234[[#This Row],[Water Supply Yield Ranking]],#REF!,2,FALSE),"")</f>
        <v/>
      </c>
      <c r="AX88" s="67"/>
      <c r="AY88" s="37"/>
      <c r="AZ88" s="4"/>
      <c r="BA88" s="36" t="str">
        <f>IFERROR(VLOOKUP(Book1345234[[#This Row],[Social Vulnerability Ranking]],#REF!,2,FALSE),"")</f>
        <v/>
      </c>
      <c r="BB88" s="67"/>
      <c r="BC88" s="43"/>
      <c r="BD88" s="4"/>
      <c r="BE88" s="36" t="str">
        <f>IFERROR(VLOOKUP(Book1345234[[#This Row],[Nature-Based Solutions Ranking]],#REF!,2,FALSE),"")</f>
        <v/>
      </c>
      <c r="BF88" s="67"/>
      <c r="BG88" s="37"/>
      <c r="BH88" s="4"/>
      <c r="BI88" s="36" t="str">
        <f>IFERROR(VLOOKUP(Book1345234[[#This Row],[Multiple Benefit Ranking]],#REF!,2,FALSE),"")</f>
        <v/>
      </c>
      <c r="BJ88" s="84"/>
      <c r="BK88" s="43"/>
      <c r="BL88" s="4"/>
      <c r="BM88" s="36" t="str">
        <f>IFERROR(VLOOKUP(Book1345234[[#This Row],[Operations and Maintenance Ranking]],#REF!,2,FALSE),"")</f>
        <v/>
      </c>
      <c r="BN88" s="67"/>
      <c r="BO88" s="4"/>
      <c r="BP88" s="36" t="str">
        <f>IFERROR(VLOOKUP(Book1345234[[#This Row],[Administrative, Regulatory and Other Obstacle Ranking]],#REF!,2,FALSE),"")</f>
        <v/>
      </c>
      <c r="BQ88" s="67"/>
      <c r="BR88" s="4"/>
      <c r="BS88" s="36" t="str">
        <f>IFERROR(VLOOKUP(Book1345234[[#This Row],[Environmental Benefit Ranking]],#REF!,2,FALSE),"")</f>
        <v/>
      </c>
      <c r="BT88" s="67"/>
      <c r="BU88" s="37"/>
      <c r="BV88" s="36" t="str">
        <f>IFERROR(VLOOKUP(Book1345234[[#This Row],[Environmental Impact Ranking]],#REF!,2,FALSE),"")</f>
        <v/>
      </c>
      <c r="BW88" s="77"/>
      <c r="BX88" s="83"/>
      <c r="BY88" s="4"/>
      <c r="BZ88" s="36" t="str">
        <f>IFERROR(VLOOKUP(Book1345234[[#This Row],[Mobility Ranking]],#REF!,2,FALSE),"")</f>
        <v/>
      </c>
      <c r="CA88" s="77"/>
      <c r="CB88" s="4"/>
      <c r="CC88" s="36" t="str">
        <f>IFERROR(VLOOKUP(Book1345234[[#This Row],[Regional Ranking]],#REF!,2,FALSE),"")</f>
        <v/>
      </c>
    </row>
    <row r="89" spans="1:81" x14ac:dyDescent="0.25">
      <c r="A89" s="107"/>
      <c r="B89" s="84"/>
      <c r="C89" s="92">
        <f>Book1345234[[#This Row],[FMP]]*2</f>
        <v>0</v>
      </c>
      <c r="D89" s="34"/>
      <c r="E89" s="34"/>
      <c r="F89" s="37"/>
      <c r="G89" s="4"/>
      <c r="H89" s="4"/>
      <c r="I89" s="4"/>
      <c r="J89" s="4"/>
      <c r="K89" s="35" t="str">
        <f>IFERROR(Book1345234[[#This Row],[Project Cost]]/Book1345234[[#This Row],['# of Structures Removed from 1% Annual Chance FP]],"")</f>
        <v/>
      </c>
      <c r="L89" s="4"/>
      <c r="M89" s="4"/>
      <c r="N89" s="35"/>
      <c r="O89" s="100"/>
      <c r="P89" s="84"/>
      <c r="Q89" s="37"/>
      <c r="R89" s="4"/>
      <c r="S89" s="36" t="str">
        <f>IFERROR(VLOOKUP(Book1345234[[#This Row],[ Severity Ranking: Pre-Project Average Depth of Flooding (100-year)]],#REF!,2,FALSE),"")</f>
        <v/>
      </c>
      <c r="T89" s="67"/>
      <c r="U89" s="37"/>
      <c r="V89" s="37"/>
      <c r="W89" s="128" t="e">
        <f>[1]!Book1345234[[#This Row],[Flood Plain Population]]/[1]!Book1345234[[#This Row],[Community Population Served]]</f>
        <v>#REF!</v>
      </c>
      <c r="X89" s="4"/>
      <c r="Y89" s="36" t="str">
        <f>IFERROR(VLOOKUP(Book1345234[[#This Row],[Severity Ranking: Community Need (% Population)]],#REF!,2,FALSE),"")</f>
        <v/>
      </c>
      <c r="Z89" s="66"/>
      <c r="AA89" s="91" t="e">
        <f>[1]!Book1345234[[#This Row],['# of Structures Removed from 1% Annual Chance FP]]/[1]!Book1345234[[#This Row],['# of Structures in 1% Annual Chance FP (Pre-Project)]]</f>
        <v>#REF!</v>
      </c>
      <c r="AB89" s="4"/>
      <c r="AC89" s="36" t="str">
        <f>IFERROR(VLOOKUP(Book1345234[[#This Row],[Flood Risk Reduction ]],#REF!,2,FALSE),"")</f>
        <v/>
      </c>
      <c r="AD89" s="66"/>
      <c r="AE89" s="78"/>
      <c r="AF89" s="37"/>
      <c r="AG89" s="128" t="e">
        <f>([1]!Book1345234[[#This Row],[Pre-Project Damage $]]-[1]!Book1345234[[#This Row],[Post-Project Damage $]])/[1]!Book1345234[[#This Row],[Pre-Project Damage $]]</f>
        <v>#REF!</v>
      </c>
      <c r="AH89" s="4"/>
      <c r="AI89" s="36" t="str">
        <f>IFERROR(VLOOKUP(Book1345234[[#This Row],[Flood Damage Reduction]],#REF!,2,FALSE),"")</f>
        <v/>
      </c>
      <c r="AJ89" s="93"/>
      <c r="AK89" s="83"/>
      <c r="AL89" s="37"/>
      <c r="AM89" s="36" t="str">
        <f>IFERROR(VLOOKUP(Book1345234[[#This Row],[ Reduction in Critical Facilities Flood Risk]],#REF!,2,FALSE),"")</f>
        <v/>
      </c>
      <c r="AN89" s="140" t="e">
        <f>VLOOKUP([1]!Book1345234[[#This Row],[FMP]],'[1]Life and Safety Tabular Data'!A86:L96,12,FALSE)</f>
        <v>#REF!</v>
      </c>
      <c r="AO89" s="43"/>
      <c r="AP89" s="4"/>
      <c r="AQ89" s="36" t="str">
        <f>IFERROR(VLOOKUP(Book1345234[[#This Row],[Life and Safety Ranking (Injury/Loss of Life)]],#REF!,2,FALSE),"")</f>
        <v/>
      </c>
      <c r="AR89" s="67"/>
      <c r="AS89" s="43"/>
      <c r="AT89" s="43"/>
      <c r="AU89" s="43"/>
      <c r="AV89" s="4"/>
      <c r="AW89" s="36" t="str">
        <f>IFERROR(VLOOKUP(Book1345234[[#This Row],[Water Supply Yield Ranking]],#REF!,2,FALSE),"")</f>
        <v/>
      </c>
      <c r="AX89" s="67"/>
      <c r="AY89" s="37"/>
      <c r="AZ89" s="4"/>
      <c r="BA89" s="36" t="str">
        <f>IFERROR(VLOOKUP(Book1345234[[#This Row],[Social Vulnerability Ranking]],#REF!,2,FALSE),"")</f>
        <v/>
      </c>
      <c r="BB89" s="67"/>
      <c r="BC89" s="43"/>
      <c r="BD89" s="4"/>
      <c r="BE89" s="36" t="str">
        <f>IFERROR(VLOOKUP(Book1345234[[#This Row],[Nature-Based Solutions Ranking]],#REF!,2,FALSE),"")</f>
        <v/>
      </c>
      <c r="BF89" s="67"/>
      <c r="BG89" s="37"/>
      <c r="BH89" s="4"/>
      <c r="BI89" s="36" t="str">
        <f>IFERROR(VLOOKUP(Book1345234[[#This Row],[Multiple Benefit Ranking]],#REF!,2,FALSE),"")</f>
        <v/>
      </c>
      <c r="BJ89" s="84"/>
      <c r="BK89" s="43"/>
      <c r="BL89" s="4"/>
      <c r="BM89" s="36" t="str">
        <f>IFERROR(VLOOKUP(Book1345234[[#This Row],[Operations and Maintenance Ranking]],#REF!,2,FALSE),"")</f>
        <v/>
      </c>
      <c r="BN89" s="67"/>
      <c r="BO89" s="4"/>
      <c r="BP89" s="36" t="str">
        <f>IFERROR(VLOOKUP(Book1345234[[#This Row],[Administrative, Regulatory and Other Obstacle Ranking]],#REF!,2,FALSE),"")</f>
        <v/>
      </c>
      <c r="BQ89" s="67"/>
      <c r="BR89" s="4"/>
      <c r="BS89" s="36" t="str">
        <f>IFERROR(VLOOKUP(Book1345234[[#This Row],[Environmental Benefit Ranking]],#REF!,2,FALSE),"")</f>
        <v/>
      </c>
      <c r="BT89" s="67"/>
      <c r="BU89" s="37"/>
      <c r="BV89" s="36" t="str">
        <f>IFERROR(VLOOKUP(Book1345234[[#This Row],[Environmental Impact Ranking]],#REF!,2,FALSE),"")</f>
        <v/>
      </c>
      <c r="BW89" s="77"/>
      <c r="BX89" s="83"/>
      <c r="BY89" s="4"/>
      <c r="BZ89" s="36" t="str">
        <f>IFERROR(VLOOKUP(Book1345234[[#This Row],[Mobility Ranking]],#REF!,2,FALSE),"")</f>
        <v/>
      </c>
      <c r="CA89" s="77"/>
      <c r="CB89" s="4"/>
      <c r="CC89" s="36" t="str">
        <f>IFERROR(VLOOKUP(Book1345234[[#This Row],[Regional Ranking]],#REF!,2,FALSE),"")</f>
        <v/>
      </c>
    </row>
    <row r="90" spans="1:81" x14ac:dyDescent="0.25">
      <c r="A90" s="107"/>
      <c r="B90" s="84"/>
      <c r="C90" s="92">
        <f>Book1345234[[#This Row],[FMP]]*2</f>
        <v>0</v>
      </c>
      <c r="D90" s="34"/>
      <c r="E90" s="34"/>
      <c r="F90" s="37"/>
      <c r="G90" s="4"/>
      <c r="H90" s="4"/>
      <c r="I90" s="4"/>
      <c r="J90" s="4"/>
      <c r="K90" s="35" t="str">
        <f>IFERROR(Book1345234[[#This Row],[Project Cost]]/Book1345234[[#This Row],['# of Structures Removed from 1% Annual Chance FP]],"")</f>
        <v/>
      </c>
      <c r="L90" s="4"/>
      <c r="M90" s="4"/>
      <c r="N90" s="35"/>
      <c r="O90" s="100"/>
      <c r="P90" s="84"/>
      <c r="Q90" s="37"/>
      <c r="R90" s="4"/>
      <c r="S90" s="36" t="str">
        <f>IFERROR(VLOOKUP(Book1345234[[#This Row],[ Severity Ranking: Pre-Project Average Depth of Flooding (100-year)]],#REF!,2,FALSE),"")</f>
        <v/>
      </c>
      <c r="T90" s="67"/>
      <c r="U90" s="37"/>
      <c r="V90" s="37"/>
      <c r="W90" s="128" t="e">
        <f>[1]!Book1345234[[#This Row],[Flood Plain Population]]/[1]!Book1345234[[#This Row],[Community Population Served]]</f>
        <v>#REF!</v>
      </c>
      <c r="X90" s="4"/>
      <c r="Y90" s="36" t="str">
        <f>IFERROR(VLOOKUP(Book1345234[[#This Row],[Severity Ranking: Community Need (% Population)]],#REF!,2,FALSE),"")</f>
        <v/>
      </c>
      <c r="Z90" s="66"/>
      <c r="AA90" s="91" t="e">
        <f>[1]!Book1345234[[#This Row],['# of Structures Removed from 1% Annual Chance FP]]/[1]!Book1345234[[#This Row],['# of Structures in 1% Annual Chance FP (Pre-Project)]]</f>
        <v>#REF!</v>
      </c>
      <c r="AB90" s="4"/>
      <c r="AC90" s="36" t="str">
        <f>IFERROR(VLOOKUP(Book1345234[[#This Row],[Flood Risk Reduction ]],#REF!,2,FALSE),"")</f>
        <v/>
      </c>
      <c r="AD90" s="66"/>
      <c r="AE90" s="78"/>
      <c r="AF90" s="37"/>
      <c r="AG90" s="128" t="e">
        <f>([1]!Book1345234[[#This Row],[Pre-Project Damage $]]-[1]!Book1345234[[#This Row],[Post-Project Damage $]])/[1]!Book1345234[[#This Row],[Pre-Project Damage $]]</f>
        <v>#REF!</v>
      </c>
      <c r="AH90" s="4"/>
      <c r="AI90" s="36" t="str">
        <f>IFERROR(VLOOKUP(Book1345234[[#This Row],[Flood Damage Reduction]],#REF!,2,FALSE),"")</f>
        <v/>
      </c>
      <c r="AJ90" s="93"/>
      <c r="AK90" s="83"/>
      <c r="AL90" s="37"/>
      <c r="AM90" s="36" t="str">
        <f>IFERROR(VLOOKUP(Book1345234[[#This Row],[ Reduction in Critical Facilities Flood Risk]],#REF!,2,FALSE),"")</f>
        <v/>
      </c>
      <c r="AN90" s="140" t="e">
        <f>VLOOKUP([1]!Book1345234[[#This Row],[FMP]],'[1]Life and Safety Tabular Data'!A87:L97,12,FALSE)</f>
        <v>#REF!</v>
      </c>
      <c r="AO90" s="43"/>
      <c r="AP90" s="4"/>
      <c r="AQ90" s="36" t="str">
        <f>IFERROR(VLOOKUP(Book1345234[[#This Row],[Life and Safety Ranking (Injury/Loss of Life)]],#REF!,2,FALSE),"")</f>
        <v/>
      </c>
      <c r="AR90" s="67"/>
      <c r="AS90" s="43"/>
      <c r="AT90" s="43"/>
      <c r="AU90" s="43"/>
      <c r="AV90" s="4"/>
      <c r="AW90" s="36" t="str">
        <f>IFERROR(VLOOKUP(Book1345234[[#This Row],[Water Supply Yield Ranking]],#REF!,2,FALSE),"")</f>
        <v/>
      </c>
      <c r="AX90" s="67"/>
      <c r="AY90" s="37"/>
      <c r="AZ90" s="4"/>
      <c r="BA90" s="36" t="str">
        <f>IFERROR(VLOOKUP(Book1345234[[#This Row],[Social Vulnerability Ranking]],#REF!,2,FALSE),"")</f>
        <v/>
      </c>
      <c r="BB90" s="67"/>
      <c r="BC90" s="43"/>
      <c r="BD90" s="4"/>
      <c r="BE90" s="36" t="str">
        <f>IFERROR(VLOOKUP(Book1345234[[#This Row],[Nature-Based Solutions Ranking]],#REF!,2,FALSE),"")</f>
        <v/>
      </c>
      <c r="BF90" s="67"/>
      <c r="BG90" s="37"/>
      <c r="BH90" s="4"/>
      <c r="BI90" s="36" t="str">
        <f>IFERROR(VLOOKUP(Book1345234[[#This Row],[Multiple Benefit Ranking]],#REF!,2,FALSE),"")</f>
        <v/>
      </c>
      <c r="BJ90" s="84"/>
      <c r="BK90" s="43"/>
      <c r="BL90" s="4"/>
      <c r="BM90" s="36" t="str">
        <f>IFERROR(VLOOKUP(Book1345234[[#This Row],[Operations and Maintenance Ranking]],#REF!,2,FALSE),"")</f>
        <v/>
      </c>
      <c r="BN90" s="67"/>
      <c r="BO90" s="4"/>
      <c r="BP90" s="36" t="str">
        <f>IFERROR(VLOOKUP(Book1345234[[#This Row],[Administrative, Regulatory and Other Obstacle Ranking]],#REF!,2,FALSE),"")</f>
        <v/>
      </c>
      <c r="BQ90" s="67"/>
      <c r="BR90" s="4"/>
      <c r="BS90" s="36" t="str">
        <f>IFERROR(VLOOKUP(Book1345234[[#This Row],[Environmental Benefit Ranking]],#REF!,2,FALSE),"")</f>
        <v/>
      </c>
      <c r="BT90" s="67"/>
      <c r="BU90" s="37"/>
      <c r="BV90" s="36" t="str">
        <f>IFERROR(VLOOKUP(Book1345234[[#This Row],[Environmental Impact Ranking]],#REF!,2,FALSE),"")</f>
        <v/>
      </c>
      <c r="BW90" s="77"/>
      <c r="BX90" s="83"/>
      <c r="BY90" s="4"/>
      <c r="BZ90" s="36" t="str">
        <f>IFERROR(VLOOKUP(Book1345234[[#This Row],[Mobility Ranking]],#REF!,2,FALSE),"")</f>
        <v/>
      </c>
      <c r="CA90" s="77"/>
      <c r="CB90" s="4"/>
      <c r="CC90" s="36" t="str">
        <f>IFERROR(VLOOKUP(Book1345234[[#This Row],[Regional Ranking]],#REF!,2,FALSE),"")</f>
        <v/>
      </c>
    </row>
    <row r="91" spans="1:81" x14ac:dyDescent="0.25">
      <c r="A91" s="107"/>
      <c r="B91" s="84"/>
      <c r="C91" s="92">
        <f>Book1345234[[#This Row],[FMP]]*2</f>
        <v>0</v>
      </c>
      <c r="D91" s="34"/>
      <c r="E91" s="34"/>
      <c r="F91" s="37"/>
      <c r="G91" s="4"/>
      <c r="H91" s="4"/>
      <c r="I91" s="4"/>
      <c r="J91" s="4"/>
      <c r="K91" s="35" t="str">
        <f>IFERROR(Book1345234[[#This Row],[Project Cost]]/Book1345234[[#This Row],['# of Structures Removed from 1% Annual Chance FP]],"")</f>
        <v/>
      </c>
      <c r="L91" s="4"/>
      <c r="M91" s="4"/>
      <c r="N91" s="35"/>
      <c r="O91" s="100"/>
      <c r="P91" s="84"/>
      <c r="Q91" s="37"/>
      <c r="R91" s="4"/>
      <c r="S91" s="36" t="str">
        <f>IFERROR(VLOOKUP(Book1345234[[#This Row],[ Severity Ranking: Pre-Project Average Depth of Flooding (100-year)]],#REF!,2,FALSE),"")</f>
        <v/>
      </c>
      <c r="T91" s="67"/>
      <c r="U91" s="37"/>
      <c r="V91" s="37"/>
      <c r="W91" s="128" t="e">
        <f>[1]!Book1345234[[#This Row],[Flood Plain Population]]/[1]!Book1345234[[#This Row],[Community Population Served]]</f>
        <v>#REF!</v>
      </c>
      <c r="X91" s="4"/>
      <c r="Y91" s="36" t="str">
        <f>IFERROR(VLOOKUP(Book1345234[[#This Row],[Severity Ranking: Community Need (% Population)]],#REF!,2,FALSE),"")</f>
        <v/>
      </c>
      <c r="Z91" s="66"/>
      <c r="AA91" s="91" t="e">
        <f>[1]!Book1345234[[#This Row],['# of Structures Removed from 1% Annual Chance FP]]/[1]!Book1345234[[#This Row],['# of Structures in 1% Annual Chance FP (Pre-Project)]]</f>
        <v>#REF!</v>
      </c>
      <c r="AB91" s="4"/>
      <c r="AC91" s="36" t="str">
        <f>IFERROR(VLOOKUP(Book1345234[[#This Row],[Flood Risk Reduction ]],#REF!,2,FALSE),"")</f>
        <v/>
      </c>
      <c r="AD91" s="66"/>
      <c r="AE91" s="78"/>
      <c r="AF91" s="37"/>
      <c r="AG91" s="128" t="e">
        <f>([1]!Book1345234[[#This Row],[Pre-Project Damage $]]-[1]!Book1345234[[#This Row],[Post-Project Damage $]])/[1]!Book1345234[[#This Row],[Pre-Project Damage $]]</f>
        <v>#REF!</v>
      </c>
      <c r="AH91" s="4"/>
      <c r="AI91" s="36" t="str">
        <f>IFERROR(VLOOKUP(Book1345234[[#This Row],[Flood Damage Reduction]],#REF!,2,FALSE),"")</f>
        <v/>
      </c>
      <c r="AJ91" s="93"/>
      <c r="AK91" s="83"/>
      <c r="AL91" s="37"/>
      <c r="AM91" s="36" t="str">
        <f>IFERROR(VLOOKUP(Book1345234[[#This Row],[ Reduction in Critical Facilities Flood Risk]],#REF!,2,FALSE),"")</f>
        <v/>
      </c>
      <c r="AN91" s="140" t="e">
        <f>VLOOKUP([1]!Book1345234[[#This Row],[FMP]],'[1]Life and Safety Tabular Data'!A88:L98,12,FALSE)</f>
        <v>#REF!</v>
      </c>
      <c r="AO91" s="43"/>
      <c r="AP91" s="4"/>
      <c r="AQ91" s="36" t="str">
        <f>IFERROR(VLOOKUP(Book1345234[[#This Row],[Life and Safety Ranking (Injury/Loss of Life)]],#REF!,2,FALSE),"")</f>
        <v/>
      </c>
      <c r="AR91" s="67"/>
      <c r="AS91" s="43"/>
      <c r="AT91" s="43"/>
      <c r="AU91" s="43"/>
      <c r="AV91" s="4"/>
      <c r="AW91" s="36" t="str">
        <f>IFERROR(VLOOKUP(Book1345234[[#This Row],[Water Supply Yield Ranking]],#REF!,2,FALSE),"")</f>
        <v/>
      </c>
      <c r="AX91" s="67"/>
      <c r="AY91" s="37"/>
      <c r="AZ91" s="4"/>
      <c r="BA91" s="36" t="str">
        <f>IFERROR(VLOOKUP(Book1345234[[#This Row],[Social Vulnerability Ranking]],#REF!,2,FALSE),"")</f>
        <v/>
      </c>
      <c r="BB91" s="67"/>
      <c r="BC91" s="43"/>
      <c r="BD91" s="4"/>
      <c r="BE91" s="36" t="str">
        <f>IFERROR(VLOOKUP(Book1345234[[#This Row],[Nature-Based Solutions Ranking]],#REF!,2,FALSE),"")</f>
        <v/>
      </c>
      <c r="BF91" s="67"/>
      <c r="BG91" s="37"/>
      <c r="BH91" s="4"/>
      <c r="BI91" s="36" t="str">
        <f>IFERROR(VLOOKUP(Book1345234[[#This Row],[Multiple Benefit Ranking]],#REF!,2,FALSE),"")</f>
        <v/>
      </c>
      <c r="BJ91" s="84"/>
      <c r="BK91" s="43"/>
      <c r="BL91" s="4"/>
      <c r="BM91" s="36" t="str">
        <f>IFERROR(VLOOKUP(Book1345234[[#This Row],[Operations and Maintenance Ranking]],#REF!,2,FALSE),"")</f>
        <v/>
      </c>
      <c r="BN91" s="67"/>
      <c r="BO91" s="4"/>
      <c r="BP91" s="36" t="str">
        <f>IFERROR(VLOOKUP(Book1345234[[#This Row],[Administrative, Regulatory and Other Obstacle Ranking]],#REF!,2,FALSE),"")</f>
        <v/>
      </c>
      <c r="BQ91" s="67"/>
      <c r="BR91" s="4"/>
      <c r="BS91" s="36" t="str">
        <f>IFERROR(VLOOKUP(Book1345234[[#This Row],[Environmental Benefit Ranking]],#REF!,2,FALSE),"")</f>
        <v/>
      </c>
      <c r="BT91" s="67"/>
      <c r="BU91" s="37"/>
      <c r="BV91" s="36" t="str">
        <f>IFERROR(VLOOKUP(Book1345234[[#This Row],[Environmental Impact Ranking]],#REF!,2,FALSE),"")</f>
        <v/>
      </c>
      <c r="BW91" s="77"/>
      <c r="BX91" s="83"/>
      <c r="BY91" s="4"/>
      <c r="BZ91" s="36" t="str">
        <f>IFERROR(VLOOKUP(Book1345234[[#This Row],[Mobility Ranking]],#REF!,2,FALSE),"")</f>
        <v/>
      </c>
      <c r="CA91" s="77"/>
      <c r="CB91" s="4"/>
      <c r="CC91" s="36" t="str">
        <f>IFERROR(VLOOKUP(Book1345234[[#This Row],[Regional Ranking]],#REF!,2,FALSE),"")</f>
        <v/>
      </c>
    </row>
    <row r="92" spans="1:81" x14ac:dyDescent="0.25">
      <c r="A92" s="107"/>
      <c r="B92" s="84"/>
      <c r="C92" s="92">
        <f>Book1345234[[#This Row],[FMP]]*2</f>
        <v>0</v>
      </c>
      <c r="D92" s="34"/>
      <c r="E92" s="34"/>
      <c r="F92" s="37"/>
      <c r="G92" s="4"/>
      <c r="H92" s="4"/>
      <c r="I92" s="4"/>
      <c r="J92" s="4"/>
      <c r="K92" s="35" t="str">
        <f>IFERROR(Book1345234[[#This Row],[Project Cost]]/Book1345234[[#This Row],['# of Structures Removed from 1% Annual Chance FP]],"")</f>
        <v/>
      </c>
      <c r="L92" s="4"/>
      <c r="M92" s="4"/>
      <c r="N92" s="35"/>
      <c r="O92" s="100"/>
      <c r="P92" s="84"/>
      <c r="Q92" s="37"/>
      <c r="R92" s="4"/>
      <c r="S92" s="36" t="str">
        <f>IFERROR(VLOOKUP(Book1345234[[#This Row],[ Severity Ranking: Pre-Project Average Depth of Flooding (100-year)]],#REF!,2,FALSE),"")</f>
        <v/>
      </c>
      <c r="T92" s="67"/>
      <c r="U92" s="37"/>
      <c r="V92" s="37"/>
      <c r="W92" s="128" t="e">
        <f>[1]!Book1345234[[#This Row],[Flood Plain Population]]/[1]!Book1345234[[#This Row],[Community Population Served]]</f>
        <v>#REF!</v>
      </c>
      <c r="X92" s="4"/>
      <c r="Y92" s="36" t="str">
        <f>IFERROR(VLOOKUP(Book1345234[[#This Row],[Severity Ranking: Community Need (% Population)]],#REF!,2,FALSE),"")</f>
        <v/>
      </c>
      <c r="Z92" s="66"/>
      <c r="AA92" s="91" t="e">
        <f>[1]!Book1345234[[#This Row],['# of Structures Removed from 1% Annual Chance FP]]/[1]!Book1345234[[#This Row],['# of Structures in 1% Annual Chance FP (Pre-Project)]]</f>
        <v>#REF!</v>
      </c>
      <c r="AB92" s="4"/>
      <c r="AC92" s="36" t="str">
        <f>IFERROR(VLOOKUP(Book1345234[[#This Row],[Flood Risk Reduction ]],#REF!,2,FALSE),"")</f>
        <v/>
      </c>
      <c r="AD92" s="66"/>
      <c r="AE92" s="78"/>
      <c r="AF92" s="37"/>
      <c r="AG92" s="128" t="e">
        <f>([1]!Book1345234[[#This Row],[Pre-Project Damage $]]-[1]!Book1345234[[#This Row],[Post-Project Damage $]])/[1]!Book1345234[[#This Row],[Pre-Project Damage $]]</f>
        <v>#REF!</v>
      </c>
      <c r="AH92" s="4"/>
      <c r="AI92" s="36" t="str">
        <f>IFERROR(VLOOKUP(Book1345234[[#This Row],[Flood Damage Reduction]],#REF!,2,FALSE),"")</f>
        <v/>
      </c>
      <c r="AJ92" s="93"/>
      <c r="AK92" s="83"/>
      <c r="AL92" s="37"/>
      <c r="AM92" s="36" t="str">
        <f>IFERROR(VLOOKUP(Book1345234[[#This Row],[ Reduction in Critical Facilities Flood Risk]],#REF!,2,FALSE),"")</f>
        <v/>
      </c>
      <c r="AN92" s="140" t="e">
        <f>VLOOKUP([1]!Book1345234[[#This Row],[FMP]],'[1]Life and Safety Tabular Data'!A89:L99,12,FALSE)</f>
        <v>#REF!</v>
      </c>
      <c r="AO92" s="43"/>
      <c r="AP92" s="4"/>
      <c r="AQ92" s="36" t="str">
        <f>IFERROR(VLOOKUP(Book1345234[[#This Row],[Life and Safety Ranking (Injury/Loss of Life)]],#REF!,2,FALSE),"")</f>
        <v/>
      </c>
      <c r="AR92" s="67"/>
      <c r="AS92" s="43"/>
      <c r="AT92" s="43"/>
      <c r="AU92" s="43"/>
      <c r="AV92" s="4"/>
      <c r="AW92" s="36" t="str">
        <f>IFERROR(VLOOKUP(Book1345234[[#This Row],[Water Supply Yield Ranking]],#REF!,2,FALSE),"")</f>
        <v/>
      </c>
      <c r="AX92" s="67"/>
      <c r="AY92" s="37"/>
      <c r="AZ92" s="4"/>
      <c r="BA92" s="36" t="str">
        <f>IFERROR(VLOOKUP(Book1345234[[#This Row],[Social Vulnerability Ranking]],#REF!,2,FALSE),"")</f>
        <v/>
      </c>
      <c r="BB92" s="67"/>
      <c r="BC92" s="43"/>
      <c r="BD92" s="4"/>
      <c r="BE92" s="36" t="str">
        <f>IFERROR(VLOOKUP(Book1345234[[#This Row],[Nature-Based Solutions Ranking]],#REF!,2,FALSE),"")</f>
        <v/>
      </c>
      <c r="BF92" s="67"/>
      <c r="BG92" s="37"/>
      <c r="BH92" s="4"/>
      <c r="BI92" s="36" t="str">
        <f>IFERROR(VLOOKUP(Book1345234[[#This Row],[Multiple Benefit Ranking]],#REF!,2,FALSE),"")</f>
        <v/>
      </c>
      <c r="BJ92" s="84"/>
      <c r="BK92" s="43"/>
      <c r="BL92" s="4"/>
      <c r="BM92" s="36" t="str">
        <f>IFERROR(VLOOKUP(Book1345234[[#This Row],[Operations and Maintenance Ranking]],#REF!,2,FALSE),"")</f>
        <v/>
      </c>
      <c r="BN92" s="67"/>
      <c r="BO92" s="4"/>
      <c r="BP92" s="36" t="str">
        <f>IFERROR(VLOOKUP(Book1345234[[#This Row],[Administrative, Regulatory and Other Obstacle Ranking]],#REF!,2,FALSE),"")</f>
        <v/>
      </c>
      <c r="BQ92" s="67"/>
      <c r="BR92" s="4"/>
      <c r="BS92" s="36" t="str">
        <f>IFERROR(VLOOKUP(Book1345234[[#This Row],[Environmental Benefit Ranking]],#REF!,2,FALSE),"")</f>
        <v/>
      </c>
      <c r="BT92" s="67"/>
      <c r="BU92" s="37"/>
      <c r="BV92" s="36" t="str">
        <f>IFERROR(VLOOKUP(Book1345234[[#This Row],[Environmental Impact Ranking]],#REF!,2,FALSE),"")</f>
        <v/>
      </c>
      <c r="BW92" s="77"/>
      <c r="BX92" s="83"/>
      <c r="BY92" s="4"/>
      <c r="BZ92" s="36" t="str">
        <f>IFERROR(VLOOKUP(Book1345234[[#This Row],[Mobility Ranking]],#REF!,2,FALSE),"")</f>
        <v/>
      </c>
      <c r="CA92" s="77"/>
      <c r="CB92" s="4"/>
      <c r="CC92" s="36" t="str">
        <f>IFERROR(VLOOKUP(Book1345234[[#This Row],[Regional Ranking]],#REF!,2,FALSE),"")</f>
        <v/>
      </c>
    </row>
    <row r="93" spans="1:81" x14ac:dyDescent="0.25">
      <c r="A93" s="107"/>
      <c r="B93" s="84"/>
      <c r="C93" s="92">
        <f>Book1345234[[#This Row],[FMP]]*2</f>
        <v>0</v>
      </c>
      <c r="D93" s="34"/>
      <c r="E93" s="34"/>
      <c r="F93" s="37"/>
      <c r="G93" s="4"/>
      <c r="H93" s="4"/>
      <c r="I93" s="4"/>
      <c r="J93" s="4"/>
      <c r="K93" s="35" t="str">
        <f>IFERROR(Book1345234[[#This Row],[Project Cost]]/Book1345234[[#This Row],['# of Structures Removed from 1% Annual Chance FP]],"")</f>
        <v/>
      </c>
      <c r="L93" s="4"/>
      <c r="M93" s="4"/>
      <c r="N93" s="35"/>
      <c r="O93" s="100"/>
      <c r="P93" s="84"/>
      <c r="Q93" s="37"/>
      <c r="R93" s="4"/>
      <c r="S93" s="36" t="str">
        <f>IFERROR(VLOOKUP(Book1345234[[#This Row],[ Severity Ranking: Pre-Project Average Depth of Flooding (100-year)]],#REF!,2,FALSE),"")</f>
        <v/>
      </c>
      <c r="T93" s="67"/>
      <c r="U93" s="37"/>
      <c r="V93" s="37"/>
      <c r="W93" s="128" t="e">
        <f>[1]!Book1345234[[#This Row],[Flood Plain Population]]/[1]!Book1345234[[#This Row],[Community Population Served]]</f>
        <v>#REF!</v>
      </c>
      <c r="X93" s="4"/>
      <c r="Y93" s="36" t="str">
        <f>IFERROR(VLOOKUP(Book1345234[[#This Row],[Severity Ranking: Community Need (% Population)]],#REF!,2,FALSE),"")</f>
        <v/>
      </c>
      <c r="Z93" s="66"/>
      <c r="AA93" s="91" t="e">
        <f>[1]!Book1345234[[#This Row],['# of Structures Removed from 1% Annual Chance FP]]/[1]!Book1345234[[#This Row],['# of Structures in 1% Annual Chance FP (Pre-Project)]]</f>
        <v>#REF!</v>
      </c>
      <c r="AB93" s="4"/>
      <c r="AC93" s="36" t="str">
        <f>IFERROR(VLOOKUP(Book1345234[[#This Row],[Flood Risk Reduction ]],#REF!,2,FALSE),"")</f>
        <v/>
      </c>
      <c r="AD93" s="66"/>
      <c r="AE93" s="78"/>
      <c r="AF93" s="37"/>
      <c r="AG93" s="128" t="e">
        <f>([1]!Book1345234[[#This Row],[Pre-Project Damage $]]-[1]!Book1345234[[#This Row],[Post-Project Damage $]])/[1]!Book1345234[[#This Row],[Pre-Project Damage $]]</f>
        <v>#REF!</v>
      </c>
      <c r="AH93" s="4"/>
      <c r="AI93" s="36" t="str">
        <f>IFERROR(VLOOKUP(Book1345234[[#This Row],[Flood Damage Reduction]],#REF!,2,FALSE),"")</f>
        <v/>
      </c>
      <c r="AJ93" s="93"/>
      <c r="AK93" s="83"/>
      <c r="AL93" s="37"/>
      <c r="AM93" s="36" t="str">
        <f>IFERROR(VLOOKUP(Book1345234[[#This Row],[ Reduction in Critical Facilities Flood Risk]],#REF!,2,FALSE),"")</f>
        <v/>
      </c>
      <c r="AN93" s="140" t="e">
        <f>VLOOKUP([1]!Book1345234[[#This Row],[FMP]],'[1]Life and Safety Tabular Data'!A90:L100,12,FALSE)</f>
        <v>#REF!</v>
      </c>
      <c r="AO93" s="43"/>
      <c r="AP93" s="4"/>
      <c r="AQ93" s="36" t="str">
        <f>IFERROR(VLOOKUP(Book1345234[[#This Row],[Life and Safety Ranking (Injury/Loss of Life)]],#REF!,2,FALSE),"")</f>
        <v/>
      </c>
      <c r="AR93" s="67"/>
      <c r="AS93" s="43"/>
      <c r="AT93" s="43"/>
      <c r="AU93" s="43"/>
      <c r="AV93" s="4"/>
      <c r="AW93" s="36" t="str">
        <f>IFERROR(VLOOKUP(Book1345234[[#This Row],[Water Supply Yield Ranking]],#REF!,2,FALSE),"")</f>
        <v/>
      </c>
      <c r="AX93" s="67"/>
      <c r="AY93" s="37"/>
      <c r="AZ93" s="4"/>
      <c r="BA93" s="36" t="str">
        <f>IFERROR(VLOOKUP(Book1345234[[#This Row],[Social Vulnerability Ranking]],#REF!,2,FALSE),"")</f>
        <v/>
      </c>
      <c r="BB93" s="67"/>
      <c r="BC93" s="43"/>
      <c r="BD93" s="4"/>
      <c r="BE93" s="36" t="str">
        <f>IFERROR(VLOOKUP(Book1345234[[#This Row],[Nature-Based Solutions Ranking]],#REF!,2,FALSE),"")</f>
        <v/>
      </c>
      <c r="BF93" s="67"/>
      <c r="BG93" s="37"/>
      <c r="BH93" s="4"/>
      <c r="BI93" s="36" t="str">
        <f>IFERROR(VLOOKUP(Book1345234[[#This Row],[Multiple Benefit Ranking]],#REF!,2,FALSE),"")</f>
        <v/>
      </c>
      <c r="BJ93" s="84"/>
      <c r="BK93" s="43"/>
      <c r="BL93" s="4"/>
      <c r="BM93" s="36" t="str">
        <f>IFERROR(VLOOKUP(Book1345234[[#This Row],[Operations and Maintenance Ranking]],#REF!,2,FALSE),"")</f>
        <v/>
      </c>
      <c r="BN93" s="67"/>
      <c r="BO93" s="4"/>
      <c r="BP93" s="36" t="str">
        <f>IFERROR(VLOOKUP(Book1345234[[#This Row],[Administrative, Regulatory and Other Obstacle Ranking]],#REF!,2,FALSE),"")</f>
        <v/>
      </c>
      <c r="BQ93" s="67"/>
      <c r="BR93" s="4"/>
      <c r="BS93" s="36" t="str">
        <f>IFERROR(VLOOKUP(Book1345234[[#This Row],[Environmental Benefit Ranking]],#REF!,2,FALSE),"")</f>
        <v/>
      </c>
      <c r="BT93" s="67"/>
      <c r="BU93" s="37"/>
      <c r="BV93" s="36" t="str">
        <f>IFERROR(VLOOKUP(Book1345234[[#This Row],[Environmental Impact Ranking]],#REF!,2,FALSE),"")</f>
        <v/>
      </c>
      <c r="BW93" s="77"/>
      <c r="BX93" s="83"/>
      <c r="BY93" s="4"/>
      <c r="BZ93" s="36" t="str">
        <f>IFERROR(VLOOKUP(Book1345234[[#This Row],[Mobility Ranking]],#REF!,2,FALSE),"")</f>
        <v/>
      </c>
      <c r="CA93" s="77"/>
      <c r="CB93" s="4"/>
      <c r="CC93" s="36" t="str">
        <f>IFERROR(VLOOKUP(Book1345234[[#This Row],[Regional Ranking]],#REF!,2,FALSE),"")</f>
        <v/>
      </c>
    </row>
    <row r="94" spans="1:81" x14ac:dyDescent="0.25">
      <c r="A94" s="107"/>
      <c r="B94" s="84"/>
      <c r="C94" s="92">
        <f>Book1345234[[#This Row],[FMP]]*2</f>
        <v>0</v>
      </c>
      <c r="D94" s="34"/>
      <c r="E94" s="34"/>
      <c r="F94" s="37"/>
      <c r="G94" s="4"/>
      <c r="H94" s="4"/>
      <c r="I94" s="4"/>
      <c r="J94" s="4"/>
      <c r="K94" s="35" t="str">
        <f>IFERROR(Book1345234[[#This Row],[Project Cost]]/Book1345234[[#This Row],['# of Structures Removed from 1% Annual Chance FP]],"")</f>
        <v/>
      </c>
      <c r="L94" s="4"/>
      <c r="M94" s="4"/>
      <c r="N94" s="35"/>
      <c r="O94" s="100"/>
      <c r="P94" s="84"/>
      <c r="Q94" s="37"/>
      <c r="R94" s="4"/>
      <c r="S94" s="36" t="str">
        <f>IFERROR(VLOOKUP(Book1345234[[#This Row],[ Severity Ranking: Pre-Project Average Depth of Flooding (100-year)]],#REF!,2,FALSE),"")</f>
        <v/>
      </c>
      <c r="T94" s="67"/>
      <c r="U94" s="37"/>
      <c r="V94" s="37"/>
      <c r="W94" s="128" t="e">
        <f>[1]!Book1345234[[#This Row],[Flood Plain Population]]/[1]!Book1345234[[#This Row],[Community Population Served]]</f>
        <v>#REF!</v>
      </c>
      <c r="X94" s="4"/>
      <c r="Y94" s="36" t="str">
        <f>IFERROR(VLOOKUP(Book1345234[[#This Row],[Severity Ranking: Community Need (% Population)]],#REF!,2,FALSE),"")</f>
        <v/>
      </c>
      <c r="Z94" s="66"/>
      <c r="AA94" s="91" t="e">
        <f>[1]!Book1345234[[#This Row],['# of Structures Removed from 1% Annual Chance FP]]/[1]!Book1345234[[#This Row],['# of Structures in 1% Annual Chance FP (Pre-Project)]]</f>
        <v>#REF!</v>
      </c>
      <c r="AB94" s="4"/>
      <c r="AC94" s="36" t="str">
        <f>IFERROR(VLOOKUP(Book1345234[[#This Row],[Flood Risk Reduction ]],#REF!,2,FALSE),"")</f>
        <v/>
      </c>
      <c r="AD94" s="66"/>
      <c r="AE94" s="78"/>
      <c r="AF94" s="37"/>
      <c r="AG94" s="128" t="e">
        <f>([1]!Book1345234[[#This Row],[Pre-Project Damage $]]-[1]!Book1345234[[#This Row],[Post-Project Damage $]])/[1]!Book1345234[[#This Row],[Pre-Project Damage $]]</f>
        <v>#REF!</v>
      </c>
      <c r="AH94" s="4"/>
      <c r="AI94" s="36" t="str">
        <f>IFERROR(VLOOKUP(Book1345234[[#This Row],[Flood Damage Reduction]],#REF!,2,FALSE),"")</f>
        <v/>
      </c>
      <c r="AJ94" s="93"/>
      <c r="AK94" s="83"/>
      <c r="AL94" s="37"/>
      <c r="AM94" s="36" t="str">
        <f>IFERROR(VLOOKUP(Book1345234[[#This Row],[ Reduction in Critical Facilities Flood Risk]],#REF!,2,FALSE),"")</f>
        <v/>
      </c>
      <c r="AN94" s="140" t="e">
        <f>VLOOKUP([1]!Book1345234[[#This Row],[FMP]],'[1]Life and Safety Tabular Data'!A91:L101,12,FALSE)</f>
        <v>#REF!</v>
      </c>
      <c r="AO94" s="43"/>
      <c r="AP94" s="4"/>
      <c r="AQ94" s="36" t="str">
        <f>IFERROR(VLOOKUP(Book1345234[[#This Row],[Life and Safety Ranking (Injury/Loss of Life)]],#REF!,2,FALSE),"")</f>
        <v/>
      </c>
      <c r="AR94" s="67"/>
      <c r="AS94" s="43"/>
      <c r="AT94" s="43"/>
      <c r="AU94" s="43"/>
      <c r="AV94" s="4"/>
      <c r="AW94" s="36" t="str">
        <f>IFERROR(VLOOKUP(Book1345234[[#This Row],[Water Supply Yield Ranking]],#REF!,2,FALSE),"")</f>
        <v/>
      </c>
      <c r="AX94" s="67"/>
      <c r="AY94" s="37"/>
      <c r="AZ94" s="4"/>
      <c r="BA94" s="36" t="str">
        <f>IFERROR(VLOOKUP(Book1345234[[#This Row],[Social Vulnerability Ranking]],#REF!,2,FALSE),"")</f>
        <v/>
      </c>
      <c r="BB94" s="67"/>
      <c r="BC94" s="43"/>
      <c r="BD94" s="4"/>
      <c r="BE94" s="36" t="str">
        <f>IFERROR(VLOOKUP(Book1345234[[#This Row],[Nature-Based Solutions Ranking]],#REF!,2,FALSE),"")</f>
        <v/>
      </c>
      <c r="BF94" s="67"/>
      <c r="BG94" s="37"/>
      <c r="BH94" s="4"/>
      <c r="BI94" s="36" t="str">
        <f>IFERROR(VLOOKUP(Book1345234[[#This Row],[Multiple Benefit Ranking]],#REF!,2,FALSE),"")</f>
        <v/>
      </c>
      <c r="BJ94" s="84"/>
      <c r="BK94" s="43"/>
      <c r="BL94" s="4"/>
      <c r="BM94" s="36" t="str">
        <f>IFERROR(VLOOKUP(Book1345234[[#This Row],[Operations and Maintenance Ranking]],#REF!,2,FALSE),"")</f>
        <v/>
      </c>
      <c r="BN94" s="67"/>
      <c r="BO94" s="4"/>
      <c r="BP94" s="36" t="str">
        <f>IFERROR(VLOOKUP(Book1345234[[#This Row],[Administrative, Regulatory and Other Obstacle Ranking]],#REF!,2,FALSE),"")</f>
        <v/>
      </c>
      <c r="BQ94" s="67"/>
      <c r="BR94" s="4"/>
      <c r="BS94" s="36" t="str">
        <f>IFERROR(VLOOKUP(Book1345234[[#This Row],[Environmental Benefit Ranking]],#REF!,2,FALSE),"")</f>
        <v/>
      </c>
      <c r="BT94" s="67"/>
      <c r="BU94" s="37"/>
      <c r="BV94" s="36" t="str">
        <f>IFERROR(VLOOKUP(Book1345234[[#This Row],[Environmental Impact Ranking]],#REF!,2,FALSE),"")</f>
        <v/>
      </c>
      <c r="BW94" s="77"/>
      <c r="BX94" s="83"/>
      <c r="BY94" s="4"/>
      <c r="BZ94" s="36" t="str">
        <f>IFERROR(VLOOKUP(Book1345234[[#This Row],[Mobility Ranking]],#REF!,2,FALSE),"")</f>
        <v/>
      </c>
      <c r="CA94" s="77"/>
      <c r="CB94" s="4"/>
      <c r="CC94" s="36" t="str">
        <f>IFERROR(VLOOKUP(Book1345234[[#This Row],[Regional Ranking]],#REF!,2,FALSE),"")</f>
        <v/>
      </c>
    </row>
    <row r="95" spans="1:81" x14ac:dyDescent="0.25">
      <c r="A95" s="107"/>
      <c r="B95" s="84"/>
      <c r="C95" s="92">
        <f>Book1345234[[#This Row],[FMP]]*2</f>
        <v>0</v>
      </c>
      <c r="D95" s="34"/>
      <c r="E95" s="34"/>
      <c r="F95" s="37"/>
      <c r="G95" s="4"/>
      <c r="H95" s="4"/>
      <c r="I95" s="4"/>
      <c r="J95" s="4"/>
      <c r="K95" s="35" t="str">
        <f>IFERROR(Book1345234[[#This Row],[Project Cost]]/Book1345234[[#This Row],['# of Structures Removed from 1% Annual Chance FP]],"")</f>
        <v/>
      </c>
      <c r="L95" s="4"/>
      <c r="M95" s="4"/>
      <c r="N95" s="35"/>
      <c r="O95" s="100"/>
      <c r="P95" s="84"/>
      <c r="Q95" s="37"/>
      <c r="R95" s="4"/>
      <c r="S95" s="36" t="str">
        <f>IFERROR(VLOOKUP(Book1345234[[#This Row],[ Severity Ranking: Pre-Project Average Depth of Flooding (100-year)]],#REF!,2,FALSE),"")</f>
        <v/>
      </c>
      <c r="T95" s="67"/>
      <c r="U95" s="37"/>
      <c r="V95" s="37"/>
      <c r="W95" s="128" t="e">
        <f>[1]!Book1345234[[#This Row],[Flood Plain Population]]/[1]!Book1345234[[#This Row],[Community Population Served]]</f>
        <v>#REF!</v>
      </c>
      <c r="X95" s="4"/>
      <c r="Y95" s="36" t="str">
        <f>IFERROR(VLOOKUP(Book1345234[[#This Row],[Severity Ranking: Community Need (% Population)]],#REF!,2,FALSE),"")</f>
        <v/>
      </c>
      <c r="Z95" s="66"/>
      <c r="AA95" s="91" t="e">
        <f>[1]!Book1345234[[#This Row],['# of Structures Removed from 1% Annual Chance FP]]/[1]!Book1345234[[#This Row],['# of Structures in 1% Annual Chance FP (Pre-Project)]]</f>
        <v>#REF!</v>
      </c>
      <c r="AB95" s="4"/>
      <c r="AC95" s="36" t="str">
        <f>IFERROR(VLOOKUP(Book1345234[[#This Row],[Flood Risk Reduction ]],#REF!,2,FALSE),"")</f>
        <v/>
      </c>
      <c r="AD95" s="66"/>
      <c r="AE95" s="78"/>
      <c r="AF95" s="37"/>
      <c r="AG95" s="128" t="e">
        <f>([1]!Book1345234[[#This Row],[Pre-Project Damage $]]-[1]!Book1345234[[#This Row],[Post-Project Damage $]])/[1]!Book1345234[[#This Row],[Pre-Project Damage $]]</f>
        <v>#REF!</v>
      </c>
      <c r="AH95" s="4"/>
      <c r="AI95" s="36" t="str">
        <f>IFERROR(VLOOKUP(Book1345234[[#This Row],[Flood Damage Reduction]],#REF!,2,FALSE),"")</f>
        <v/>
      </c>
      <c r="AJ95" s="93"/>
      <c r="AK95" s="83"/>
      <c r="AL95" s="37"/>
      <c r="AM95" s="36" t="str">
        <f>IFERROR(VLOOKUP(Book1345234[[#This Row],[ Reduction in Critical Facilities Flood Risk]],#REF!,2,FALSE),"")</f>
        <v/>
      </c>
      <c r="AN95" s="140" t="e">
        <f>VLOOKUP([1]!Book1345234[[#This Row],[FMP]],'[1]Life and Safety Tabular Data'!A92:L102,12,FALSE)</f>
        <v>#REF!</v>
      </c>
      <c r="AO95" s="43"/>
      <c r="AP95" s="4"/>
      <c r="AQ95" s="36" t="str">
        <f>IFERROR(VLOOKUP(Book1345234[[#This Row],[Life and Safety Ranking (Injury/Loss of Life)]],#REF!,2,FALSE),"")</f>
        <v/>
      </c>
      <c r="AR95" s="67"/>
      <c r="AS95" s="43"/>
      <c r="AT95" s="43"/>
      <c r="AU95" s="43"/>
      <c r="AV95" s="4"/>
      <c r="AW95" s="36" t="str">
        <f>IFERROR(VLOOKUP(Book1345234[[#This Row],[Water Supply Yield Ranking]],#REF!,2,FALSE),"")</f>
        <v/>
      </c>
      <c r="AX95" s="67"/>
      <c r="AY95" s="37"/>
      <c r="AZ95" s="4"/>
      <c r="BA95" s="36" t="str">
        <f>IFERROR(VLOOKUP(Book1345234[[#This Row],[Social Vulnerability Ranking]],#REF!,2,FALSE),"")</f>
        <v/>
      </c>
      <c r="BB95" s="67"/>
      <c r="BC95" s="43"/>
      <c r="BD95" s="4"/>
      <c r="BE95" s="36" t="str">
        <f>IFERROR(VLOOKUP(Book1345234[[#This Row],[Nature-Based Solutions Ranking]],#REF!,2,FALSE),"")</f>
        <v/>
      </c>
      <c r="BF95" s="67"/>
      <c r="BG95" s="37"/>
      <c r="BH95" s="4"/>
      <c r="BI95" s="36" t="str">
        <f>IFERROR(VLOOKUP(Book1345234[[#This Row],[Multiple Benefit Ranking]],#REF!,2,FALSE),"")</f>
        <v/>
      </c>
      <c r="BJ95" s="84"/>
      <c r="BK95" s="43"/>
      <c r="BL95" s="4"/>
      <c r="BM95" s="36" t="str">
        <f>IFERROR(VLOOKUP(Book1345234[[#This Row],[Operations and Maintenance Ranking]],#REF!,2,FALSE),"")</f>
        <v/>
      </c>
      <c r="BN95" s="67"/>
      <c r="BO95" s="4"/>
      <c r="BP95" s="36" t="str">
        <f>IFERROR(VLOOKUP(Book1345234[[#This Row],[Administrative, Regulatory and Other Obstacle Ranking]],#REF!,2,FALSE),"")</f>
        <v/>
      </c>
      <c r="BQ95" s="67"/>
      <c r="BR95" s="4"/>
      <c r="BS95" s="36" t="str">
        <f>IFERROR(VLOOKUP(Book1345234[[#This Row],[Environmental Benefit Ranking]],#REF!,2,FALSE),"")</f>
        <v/>
      </c>
      <c r="BT95" s="67"/>
      <c r="BU95" s="37"/>
      <c r="BV95" s="36" t="str">
        <f>IFERROR(VLOOKUP(Book1345234[[#This Row],[Environmental Impact Ranking]],#REF!,2,FALSE),"")</f>
        <v/>
      </c>
      <c r="BW95" s="77"/>
      <c r="BX95" s="83"/>
      <c r="BY95" s="4"/>
      <c r="BZ95" s="36" t="str">
        <f>IFERROR(VLOOKUP(Book1345234[[#This Row],[Mobility Ranking]],#REF!,2,FALSE),"")</f>
        <v/>
      </c>
      <c r="CA95" s="77"/>
      <c r="CB95" s="4"/>
      <c r="CC95" s="36" t="str">
        <f>IFERROR(VLOOKUP(Book1345234[[#This Row],[Regional Ranking]],#REF!,2,FALSE),"")</f>
        <v/>
      </c>
    </row>
    <row r="96" spans="1:81" x14ac:dyDescent="0.25">
      <c r="A96" s="107"/>
      <c r="B96" s="84"/>
      <c r="C96" s="92">
        <f>Book1345234[[#This Row],[FMP]]*2</f>
        <v>0</v>
      </c>
      <c r="D96" s="34"/>
      <c r="E96" s="34"/>
      <c r="F96" s="37"/>
      <c r="G96" s="4"/>
      <c r="H96" s="4"/>
      <c r="I96" s="4"/>
      <c r="J96" s="4"/>
      <c r="K96" s="35" t="str">
        <f>IFERROR(Book1345234[[#This Row],[Project Cost]]/Book1345234[[#This Row],['# of Structures Removed from 1% Annual Chance FP]],"")</f>
        <v/>
      </c>
      <c r="L96" s="4"/>
      <c r="M96" s="4"/>
      <c r="N96" s="35"/>
      <c r="O96" s="100"/>
      <c r="P96" s="84"/>
      <c r="Q96" s="37"/>
      <c r="R96" s="4"/>
      <c r="S96" s="36" t="str">
        <f>IFERROR(VLOOKUP(Book1345234[[#This Row],[ Severity Ranking: Pre-Project Average Depth of Flooding (100-year)]],#REF!,2,FALSE),"")</f>
        <v/>
      </c>
      <c r="T96" s="67"/>
      <c r="U96" s="37"/>
      <c r="V96" s="37"/>
      <c r="W96" s="128" t="e">
        <f>[1]!Book1345234[[#This Row],[Flood Plain Population]]/[1]!Book1345234[[#This Row],[Community Population Served]]</f>
        <v>#REF!</v>
      </c>
      <c r="X96" s="4"/>
      <c r="Y96" s="36" t="str">
        <f>IFERROR(VLOOKUP(Book1345234[[#This Row],[Severity Ranking: Community Need (% Population)]],#REF!,2,FALSE),"")</f>
        <v/>
      </c>
      <c r="Z96" s="66"/>
      <c r="AA96" s="91" t="e">
        <f>[1]!Book1345234[[#This Row],['# of Structures Removed from 1% Annual Chance FP]]/[1]!Book1345234[[#This Row],['# of Structures in 1% Annual Chance FP (Pre-Project)]]</f>
        <v>#REF!</v>
      </c>
      <c r="AB96" s="4"/>
      <c r="AC96" s="36" t="str">
        <f>IFERROR(VLOOKUP(Book1345234[[#This Row],[Flood Risk Reduction ]],#REF!,2,FALSE),"")</f>
        <v/>
      </c>
      <c r="AD96" s="66"/>
      <c r="AE96" s="78"/>
      <c r="AF96" s="37"/>
      <c r="AG96" s="128" t="e">
        <f>([1]!Book1345234[[#This Row],[Pre-Project Damage $]]-[1]!Book1345234[[#This Row],[Post-Project Damage $]])/[1]!Book1345234[[#This Row],[Pre-Project Damage $]]</f>
        <v>#REF!</v>
      </c>
      <c r="AH96" s="4"/>
      <c r="AI96" s="36" t="str">
        <f>IFERROR(VLOOKUP(Book1345234[[#This Row],[Flood Damage Reduction]],#REF!,2,FALSE),"")</f>
        <v/>
      </c>
      <c r="AJ96" s="93"/>
      <c r="AK96" s="83"/>
      <c r="AL96" s="37"/>
      <c r="AM96" s="36" t="str">
        <f>IFERROR(VLOOKUP(Book1345234[[#This Row],[ Reduction in Critical Facilities Flood Risk]],#REF!,2,FALSE),"")</f>
        <v/>
      </c>
      <c r="AN96" s="140" t="e">
        <f>VLOOKUP([1]!Book1345234[[#This Row],[FMP]],'[1]Life and Safety Tabular Data'!A93:L103,12,FALSE)</f>
        <v>#REF!</v>
      </c>
      <c r="AO96" s="43"/>
      <c r="AP96" s="4"/>
      <c r="AQ96" s="36" t="str">
        <f>IFERROR(VLOOKUP(Book1345234[[#This Row],[Life and Safety Ranking (Injury/Loss of Life)]],#REF!,2,FALSE),"")</f>
        <v/>
      </c>
      <c r="AR96" s="67"/>
      <c r="AS96" s="43"/>
      <c r="AT96" s="43"/>
      <c r="AU96" s="43"/>
      <c r="AV96" s="4"/>
      <c r="AW96" s="36" t="str">
        <f>IFERROR(VLOOKUP(Book1345234[[#This Row],[Water Supply Yield Ranking]],#REF!,2,FALSE),"")</f>
        <v/>
      </c>
      <c r="AX96" s="67"/>
      <c r="AY96" s="37"/>
      <c r="AZ96" s="4"/>
      <c r="BA96" s="36" t="str">
        <f>IFERROR(VLOOKUP(Book1345234[[#This Row],[Social Vulnerability Ranking]],#REF!,2,FALSE),"")</f>
        <v/>
      </c>
      <c r="BB96" s="67"/>
      <c r="BC96" s="43"/>
      <c r="BD96" s="4"/>
      <c r="BE96" s="36" t="str">
        <f>IFERROR(VLOOKUP(Book1345234[[#This Row],[Nature-Based Solutions Ranking]],#REF!,2,FALSE),"")</f>
        <v/>
      </c>
      <c r="BF96" s="67"/>
      <c r="BG96" s="37"/>
      <c r="BH96" s="4"/>
      <c r="BI96" s="36" t="str">
        <f>IFERROR(VLOOKUP(Book1345234[[#This Row],[Multiple Benefit Ranking]],#REF!,2,FALSE),"")</f>
        <v/>
      </c>
      <c r="BJ96" s="84"/>
      <c r="BK96" s="43"/>
      <c r="BL96" s="4"/>
      <c r="BM96" s="36" t="str">
        <f>IFERROR(VLOOKUP(Book1345234[[#This Row],[Operations and Maintenance Ranking]],#REF!,2,FALSE),"")</f>
        <v/>
      </c>
      <c r="BN96" s="67"/>
      <c r="BO96" s="4"/>
      <c r="BP96" s="36" t="str">
        <f>IFERROR(VLOOKUP(Book1345234[[#This Row],[Administrative, Regulatory and Other Obstacle Ranking]],#REF!,2,FALSE),"")</f>
        <v/>
      </c>
      <c r="BQ96" s="67"/>
      <c r="BR96" s="4"/>
      <c r="BS96" s="36" t="str">
        <f>IFERROR(VLOOKUP(Book1345234[[#This Row],[Environmental Benefit Ranking]],#REF!,2,FALSE),"")</f>
        <v/>
      </c>
      <c r="BT96" s="67"/>
      <c r="BU96" s="37"/>
      <c r="BV96" s="36" t="str">
        <f>IFERROR(VLOOKUP(Book1345234[[#This Row],[Environmental Impact Ranking]],#REF!,2,FALSE),"")</f>
        <v/>
      </c>
      <c r="BW96" s="77"/>
      <c r="BX96" s="83"/>
      <c r="BY96" s="4"/>
      <c r="BZ96" s="36" t="str">
        <f>IFERROR(VLOOKUP(Book1345234[[#This Row],[Mobility Ranking]],#REF!,2,FALSE),"")</f>
        <v/>
      </c>
      <c r="CA96" s="77"/>
      <c r="CB96" s="4"/>
      <c r="CC96" s="36" t="str">
        <f>IFERROR(VLOOKUP(Book1345234[[#This Row],[Regional Ranking]],#REF!,2,FALSE),"")</f>
        <v/>
      </c>
    </row>
    <row r="97" spans="1:81" x14ac:dyDescent="0.25">
      <c r="A97" s="107"/>
      <c r="B97" s="84"/>
      <c r="C97" s="92">
        <f>Book1345234[[#This Row],[FMP]]*2</f>
        <v>0</v>
      </c>
      <c r="D97" s="34"/>
      <c r="E97" s="34"/>
      <c r="F97" s="37"/>
      <c r="G97" s="4"/>
      <c r="H97" s="4"/>
      <c r="I97" s="4"/>
      <c r="J97" s="4"/>
      <c r="K97" s="35" t="str">
        <f>IFERROR(Book1345234[[#This Row],[Project Cost]]/Book1345234[[#This Row],['# of Structures Removed from 1% Annual Chance FP]],"")</f>
        <v/>
      </c>
      <c r="L97" s="4"/>
      <c r="M97" s="4"/>
      <c r="N97" s="35"/>
      <c r="O97" s="100"/>
      <c r="P97" s="84"/>
      <c r="Q97" s="37"/>
      <c r="R97" s="4"/>
      <c r="S97" s="36" t="str">
        <f>IFERROR(VLOOKUP(Book1345234[[#This Row],[ Severity Ranking: Pre-Project Average Depth of Flooding (100-year)]],#REF!,2,FALSE),"")</f>
        <v/>
      </c>
      <c r="T97" s="67"/>
      <c r="U97" s="37"/>
      <c r="V97" s="37"/>
      <c r="W97" s="128" t="e">
        <f>[1]!Book1345234[[#This Row],[Flood Plain Population]]/[1]!Book1345234[[#This Row],[Community Population Served]]</f>
        <v>#REF!</v>
      </c>
      <c r="X97" s="4"/>
      <c r="Y97" s="36" t="str">
        <f>IFERROR(VLOOKUP(Book1345234[[#This Row],[Severity Ranking: Community Need (% Population)]],#REF!,2,FALSE),"")</f>
        <v/>
      </c>
      <c r="Z97" s="66"/>
      <c r="AA97" s="91" t="e">
        <f>[1]!Book1345234[[#This Row],['# of Structures Removed from 1% Annual Chance FP]]/[1]!Book1345234[[#This Row],['# of Structures in 1% Annual Chance FP (Pre-Project)]]</f>
        <v>#REF!</v>
      </c>
      <c r="AB97" s="4"/>
      <c r="AC97" s="36" t="str">
        <f>IFERROR(VLOOKUP(Book1345234[[#This Row],[Flood Risk Reduction ]],#REF!,2,FALSE),"")</f>
        <v/>
      </c>
      <c r="AD97" s="66"/>
      <c r="AE97" s="78"/>
      <c r="AF97" s="37"/>
      <c r="AG97" s="128" t="e">
        <f>([1]!Book1345234[[#This Row],[Pre-Project Damage $]]-[1]!Book1345234[[#This Row],[Post-Project Damage $]])/[1]!Book1345234[[#This Row],[Pre-Project Damage $]]</f>
        <v>#REF!</v>
      </c>
      <c r="AH97" s="4"/>
      <c r="AI97" s="36" t="str">
        <f>IFERROR(VLOOKUP(Book1345234[[#This Row],[Flood Damage Reduction]],#REF!,2,FALSE),"")</f>
        <v/>
      </c>
      <c r="AJ97" s="93"/>
      <c r="AK97" s="83"/>
      <c r="AL97" s="37"/>
      <c r="AM97" s="36" t="str">
        <f>IFERROR(VLOOKUP(Book1345234[[#This Row],[ Reduction in Critical Facilities Flood Risk]],#REF!,2,FALSE),"")</f>
        <v/>
      </c>
      <c r="AN97" s="140" t="e">
        <f>VLOOKUP([1]!Book1345234[[#This Row],[FMP]],'[1]Life and Safety Tabular Data'!A94:L104,12,FALSE)</f>
        <v>#REF!</v>
      </c>
      <c r="AO97" s="43"/>
      <c r="AP97" s="4"/>
      <c r="AQ97" s="36" t="str">
        <f>IFERROR(VLOOKUP(Book1345234[[#This Row],[Life and Safety Ranking (Injury/Loss of Life)]],#REF!,2,FALSE),"")</f>
        <v/>
      </c>
      <c r="AR97" s="67"/>
      <c r="AS97" s="43"/>
      <c r="AT97" s="43"/>
      <c r="AU97" s="43"/>
      <c r="AV97" s="4"/>
      <c r="AW97" s="36" t="str">
        <f>IFERROR(VLOOKUP(Book1345234[[#This Row],[Water Supply Yield Ranking]],#REF!,2,FALSE),"")</f>
        <v/>
      </c>
      <c r="AX97" s="67"/>
      <c r="AY97" s="37"/>
      <c r="AZ97" s="4"/>
      <c r="BA97" s="36" t="str">
        <f>IFERROR(VLOOKUP(Book1345234[[#This Row],[Social Vulnerability Ranking]],#REF!,2,FALSE),"")</f>
        <v/>
      </c>
      <c r="BB97" s="67"/>
      <c r="BC97" s="43"/>
      <c r="BD97" s="4"/>
      <c r="BE97" s="36" t="str">
        <f>IFERROR(VLOOKUP(Book1345234[[#This Row],[Nature-Based Solutions Ranking]],#REF!,2,FALSE),"")</f>
        <v/>
      </c>
      <c r="BF97" s="67"/>
      <c r="BG97" s="37"/>
      <c r="BH97" s="4"/>
      <c r="BI97" s="36" t="str">
        <f>IFERROR(VLOOKUP(Book1345234[[#This Row],[Multiple Benefit Ranking]],#REF!,2,FALSE),"")</f>
        <v/>
      </c>
      <c r="BJ97" s="84"/>
      <c r="BK97" s="43"/>
      <c r="BL97" s="4"/>
      <c r="BM97" s="36" t="str">
        <f>IFERROR(VLOOKUP(Book1345234[[#This Row],[Operations and Maintenance Ranking]],#REF!,2,FALSE),"")</f>
        <v/>
      </c>
      <c r="BN97" s="67"/>
      <c r="BO97" s="4"/>
      <c r="BP97" s="36" t="str">
        <f>IFERROR(VLOOKUP(Book1345234[[#This Row],[Administrative, Regulatory and Other Obstacle Ranking]],#REF!,2,FALSE),"")</f>
        <v/>
      </c>
      <c r="BQ97" s="67"/>
      <c r="BR97" s="4"/>
      <c r="BS97" s="36" t="str">
        <f>IFERROR(VLOOKUP(Book1345234[[#This Row],[Environmental Benefit Ranking]],#REF!,2,FALSE),"")</f>
        <v/>
      </c>
      <c r="BT97" s="67"/>
      <c r="BU97" s="37"/>
      <c r="BV97" s="36" t="str">
        <f>IFERROR(VLOOKUP(Book1345234[[#This Row],[Environmental Impact Ranking]],#REF!,2,FALSE),"")</f>
        <v/>
      </c>
      <c r="BW97" s="77"/>
      <c r="BX97" s="83"/>
      <c r="BY97" s="4"/>
      <c r="BZ97" s="36" t="str">
        <f>IFERROR(VLOOKUP(Book1345234[[#This Row],[Mobility Ranking]],#REF!,2,FALSE),"")</f>
        <v/>
      </c>
      <c r="CA97" s="77"/>
      <c r="CB97" s="4"/>
      <c r="CC97" s="36" t="str">
        <f>IFERROR(VLOOKUP(Book1345234[[#This Row],[Regional Ranking]],#REF!,2,FALSE),"")</f>
        <v/>
      </c>
    </row>
    <row r="98" spans="1:81" x14ac:dyDescent="0.25">
      <c r="A98" s="107"/>
      <c r="B98" s="84"/>
      <c r="C98" s="92">
        <f>Book1345234[[#This Row],[FMP]]*2</f>
        <v>0</v>
      </c>
      <c r="D98" s="34"/>
      <c r="E98" s="34"/>
      <c r="F98" s="37"/>
      <c r="G98" s="4"/>
      <c r="H98" s="4"/>
      <c r="I98" s="4"/>
      <c r="J98" s="4"/>
      <c r="K98" s="35" t="str">
        <f>IFERROR(Book1345234[[#This Row],[Project Cost]]/Book1345234[[#This Row],['# of Structures Removed from 1% Annual Chance FP]],"")</f>
        <v/>
      </c>
      <c r="L98" s="4"/>
      <c r="M98" s="4"/>
      <c r="N98" s="35"/>
      <c r="O98" s="100"/>
      <c r="P98" s="84"/>
      <c r="Q98" s="37"/>
      <c r="R98" s="4"/>
      <c r="S98" s="36" t="str">
        <f>IFERROR(VLOOKUP(Book1345234[[#This Row],[ Severity Ranking: Pre-Project Average Depth of Flooding (100-year)]],#REF!,2,FALSE),"")</f>
        <v/>
      </c>
      <c r="T98" s="67"/>
      <c r="U98" s="37"/>
      <c r="V98" s="37"/>
      <c r="W98" s="128" t="e">
        <f>[1]!Book1345234[[#This Row],[Flood Plain Population]]/[1]!Book1345234[[#This Row],[Community Population Served]]</f>
        <v>#REF!</v>
      </c>
      <c r="X98" s="4"/>
      <c r="Y98" s="36" t="str">
        <f>IFERROR(VLOOKUP(Book1345234[[#This Row],[Severity Ranking: Community Need (% Population)]],#REF!,2,FALSE),"")</f>
        <v/>
      </c>
      <c r="Z98" s="66"/>
      <c r="AA98" s="91" t="e">
        <f>[1]!Book1345234[[#This Row],['# of Structures Removed from 1% Annual Chance FP]]/[1]!Book1345234[[#This Row],['# of Structures in 1% Annual Chance FP (Pre-Project)]]</f>
        <v>#REF!</v>
      </c>
      <c r="AB98" s="4"/>
      <c r="AC98" s="36" t="str">
        <f>IFERROR(VLOOKUP(Book1345234[[#This Row],[Flood Risk Reduction ]],#REF!,2,FALSE),"")</f>
        <v/>
      </c>
      <c r="AD98" s="66"/>
      <c r="AE98" s="78"/>
      <c r="AF98" s="37"/>
      <c r="AG98" s="128" t="e">
        <f>([1]!Book1345234[[#This Row],[Pre-Project Damage $]]-[1]!Book1345234[[#This Row],[Post-Project Damage $]])/[1]!Book1345234[[#This Row],[Pre-Project Damage $]]</f>
        <v>#REF!</v>
      </c>
      <c r="AH98" s="4"/>
      <c r="AI98" s="36" t="str">
        <f>IFERROR(VLOOKUP(Book1345234[[#This Row],[Flood Damage Reduction]],#REF!,2,FALSE),"")</f>
        <v/>
      </c>
      <c r="AJ98" s="93"/>
      <c r="AK98" s="83"/>
      <c r="AL98" s="37"/>
      <c r="AM98" s="36" t="str">
        <f>IFERROR(VLOOKUP(Book1345234[[#This Row],[ Reduction in Critical Facilities Flood Risk]],#REF!,2,FALSE),"")</f>
        <v/>
      </c>
      <c r="AN98" s="140" t="e">
        <f>VLOOKUP([1]!Book1345234[[#This Row],[FMP]],'[1]Life and Safety Tabular Data'!A95:L105,12,FALSE)</f>
        <v>#REF!</v>
      </c>
      <c r="AO98" s="43"/>
      <c r="AP98" s="4"/>
      <c r="AQ98" s="36" t="str">
        <f>IFERROR(VLOOKUP(Book1345234[[#This Row],[Life and Safety Ranking (Injury/Loss of Life)]],#REF!,2,FALSE),"")</f>
        <v/>
      </c>
      <c r="AR98" s="67"/>
      <c r="AS98" s="43"/>
      <c r="AT98" s="43"/>
      <c r="AU98" s="43"/>
      <c r="AV98" s="4"/>
      <c r="AW98" s="36" t="str">
        <f>IFERROR(VLOOKUP(Book1345234[[#This Row],[Water Supply Yield Ranking]],#REF!,2,FALSE),"")</f>
        <v/>
      </c>
      <c r="AX98" s="67"/>
      <c r="AY98" s="37"/>
      <c r="AZ98" s="4"/>
      <c r="BA98" s="36" t="str">
        <f>IFERROR(VLOOKUP(Book1345234[[#This Row],[Social Vulnerability Ranking]],#REF!,2,FALSE),"")</f>
        <v/>
      </c>
      <c r="BB98" s="67"/>
      <c r="BC98" s="43"/>
      <c r="BD98" s="4"/>
      <c r="BE98" s="36" t="str">
        <f>IFERROR(VLOOKUP(Book1345234[[#This Row],[Nature-Based Solutions Ranking]],#REF!,2,FALSE),"")</f>
        <v/>
      </c>
      <c r="BF98" s="67"/>
      <c r="BG98" s="37"/>
      <c r="BH98" s="4"/>
      <c r="BI98" s="36" t="str">
        <f>IFERROR(VLOOKUP(Book1345234[[#This Row],[Multiple Benefit Ranking]],#REF!,2,FALSE),"")</f>
        <v/>
      </c>
      <c r="BJ98" s="84"/>
      <c r="BK98" s="43"/>
      <c r="BL98" s="4"/>
      <c r="BM98" s="36" t="str">
        <f>IFERROR(VLOOKUP(Book1345234[[#This Row],[Operations and Maintenance Ranking]],#REF!,2,FALSE),"")</f>
        <v/>
      </c>
      <c r="BN98" s="67"/>
      <c r="BO98" s="4"/>
      <c r="BP98" s="36" t="str">
        <f>IFERROR(VLOOKUP(Book1345234[[#This Row],[Administrative, Regulatory and Other Obstacle Ranking]],#REF!,2,FALSE),"")</f>
        <v/>
      </c>
      <c r="BQ98" s="67"/>
      <c r="BR98" s="4"/>
      <c r="BS98" s="36" t="str">
        <f>IFERROR(VLOOKUP(Book1345234[[#This Row],[Environmental Benefit Ranking]],#REF!,2,FALSE),"")</f>
        <v/>
      </c>
      <c r="BT98" s="67"/>
      <c r="BU98" s="37"/>
      <c r="BV98" s="36" t="str">
        <f>IFERROR(VLOOKUP(Book1345234[[#This Row],[Environmental Impact Ranking]],#REF!,2,FALSE),"")</f>
        <v/>
      </c>
      <c r="BW98" s="77"/>
      <c r="BX98" s="83"/>
      <c r="BY98" s="4"/>
      <c r="BZ98" s="36" t="str">
        <f>IFERROR(VLOOKUP(Book1345234[[#This Row],[Mobility Ranking]],#REF!,2,FALSE),"")</f>
        <v/>
      </c>
      <c r="CA98" s="77"/>
      <c r="CB98" s="4"/>
      <c r="CC98" s="36" t="str">
        <f>IFERROR(VLOOKUP(Book1345234[[#This Row],[Regional Ranking]],#REF!,2,FALSE),"")</f>
        <v/>
      </c>
    </row>
    <row r="99" spans="1:81" x14ac:dyDescent="0.25">
      <c r="A99" s="107"/>
      <c r="B99" s="84"/>
      <c r="C99" s="92">
        <f>Book1345234[[#This Row],[FMP]]*2</f>
        <v>0</v>
      </c>
      <c r="D99" s="34"/>
      <c r="E99" s="34"/>
      <c r="F99" s="37"/>
      <c r="G99" s="4"/>
      <c r="H99" s="4"/>
      <c r="I99" s="4"/>
      <c r="J99" s="4"/>
      <c r="K99" s="35" t="str">
        <f>IFERROR(Book1345234[[#This Row],[Project Cost]]/Book1345234[[#This Row],['# of Structures Removed from 1% Annual Chance FP]],"")</f>
        <v/>
      </c>
      <c r="L99" s="4"/>
      <c r="M99" s="4"/>
      <c r="N99" s="35"/>
      <c r="O99" s="100"/>
      <c r="P99" s="84"/>
      <c r="Q99" s="37"/>
      <c r="R99" s="4"/>
      <c r="S99" s="36" t="str">
        <f>IFERROR(VLOOKUP(Book1345234[[#This Row],[ Severity Ranking: Pre-Project Average Depth of Flooding (100-year)]],#REF!,2,FALSE),"")</f>
        <v/>
      </c>
      <c r="T99" s="67"/>
      <c r="U99" s="37"/>
      <c r="V99" s="37"/>
      <c r="W99" s="128" t="e">
        <f>[1]!Book1345234[[#This Row],[Flood Plain Population]]/[1]!Book1345234[[#This Row],[Community Population Served]]</f>
        <v>#REF!</v>
      </c>
      <c r="X99" s="4"/>
      <c r="Y99" s="36" t="str">
        <f>IFERROR(VLOOKUP(Book1345234[[#This Row],[Severity Ranking: Community Need (% Population)]],#REF!,2,FALSE),"")</f>
        <v/>
      </c>
      <c r="Z99" s="66"/>
      <c r="AA99" s="91" t="e">
        <f>[1]!Book1345234[[#This Row],['# of Structures Removed from 1% Annual Chance FP]]/[1]!Book1345234[[#This Row],['# of Structures in 1% Annual Chance FP (Pre-Project)]]</f>
        <v>#REF!</v>
      </c>
      <c r="AB99" s="4"/>
      <c r="AC99" s="36" t="str">
        <f>IFERROR(VLOOKUP(Book1345234[[#This Row],[Flood Risk Reduction ]],#REF!,2,FALSE),"")</f>
        <v/>
      </c>
      <c r="AD99" s="66"/>
      <c r="AE99" s="78"/>
      <c r="AF99" s="37"/>
      <c r="AG99" s="128" t="e">
        <f>([1]!Book1345234[[#This Row],[Pre-Project Damage $]]-[1]!Book1345234[[#This Row],[Post-Project Damage $]])/[1]!Book1345234[[#This Row],[Pre-Project Damage $]]</f>
        <v>#REF!</v>
      </c>
      <c r="AH99" s="4"/>
      <c r="AI99" s="36" t="str">
        <f>IFERROR(VLOOKUP(Book1345234[[#This Row],[Flood Damage Reduction]],#REF!,2,FALSE),"")</f>
        <v/>
      </c>
      <c r="AJ99" s="93"/>
      <c r="AK99" s="83"/>
      <c r="AL99" s="37"/>
      <c r="AM99" s="36" t="str">
        <f>IFERROR(VLOOKUP(Book1345234[[#This Row],[ Reduction in Critical Facilities Flood Risk]],#REF!,2,FALSE),"")</f>
        <v/>
      </c>
      <c r="AN99" s="140" t="e">
        <f>VLOOKUP([1]!Book1345234[[#This Row],[FMP]],'[1]Life and Safety Tabular Data'!A96:L106,12,FALSE)</f>
        <v>#REF!</v>
      </c>
      <c r="AO99" s="43"/>
      <c r="AP99" s="4"/>
      <c r="AQ99" s="36" t="str">
        <f>IFERROR(VLOOKUP(Book1345234[[#This Row],[Life and Safety Ranking (Injury/Loss of Life)]],#REF!,2,FALSE),"")</f>
        <v/>
      </c>
      <c r="AR99" s="67"/>
      <c r="AS99" s="43"/>
      <c r="AT99" s="43"/>
      <c r="AU99" s="43"/>
      <c r="AV99" s="4"/>
      <c r="AW99" s="36" t="str">
        <f>IFERROR(VLOOKUP(Book1345234[[#This Row],[Water Supply Yield Ranking]],#REF!,2,FALSE),"")</f>
        <v/>
      </c>
      <c r="AX99" s="67"/>
      <c r="AY99" s="37"/>
      <c r="AZ99" s="4"/>
      <c r="BA99" s="36" t="str">
        <f>IFERROR(VLOOKUP(Book1345234[[#This Row],[Social Vulnerability Ranking]],#REF!,2,FALSE),"")</f>
        <v/>
      </c>
      <c r="BB99" s="67"/>
      <c r="BC99" s="43"/>
      <c r="BD99" s="4"/>
      <c r="BE99" s="36" t="str">
        <f>IFERROR(VLOOKUP(Book1345234[[#This Row],[Nature-Based Solutions Ranking]],#REF!,2,FALSE),"")</f>
        <v/>
      </c>
      <c r="BF99" s="67"/>
      <c r="BG99" s="37"/>
      <c r="BH99" s="4"/>
      <c r="BI99" s="36" t="str">
        <f>IFERROR(VLOOKUP(Book1345234[[#This Row],[Multiple Benefit Ranking]],#REF!,2,FALSE),"")</f>
        <v/>
      </c>
      <c r="BJ99" s="84"/>
      <c r="BK99" s="43"/>
      <c r="BL99" s="4"/>
      <c r="BM99" s="36" t="str">
        <f>IFERROR(VLOOKUP(Book1345234[[#This Row],[Operations and Maintenance Ranking]],#REF!,2,FALSE),"")</f>
        <v/>
      </c>
      <c r="BN99" s="67"/>
      <c r="BO99" s="4"/>
      <c r="BP99" s="36" t="str">
        <f>IFERROR(VLOOKUP(Book1345234[[#This Row],[Administrative, Regulatory and Other Obstacle Ranking]],#REF!,2,FALSE),"")</f>
        <v/>
      </c>
      <c r="BQ99" s="67"/>
      <c r="BR99" s="4"/>
      <c r="BS99" s="36" t="str">
        <f>IFERROR(VLOOKUP(Book1345234[[#This Row],[Environmental Benefit Ranking]],#REF!,2,FALSE),"")</f>
        <v/>
      </c>
      <c r="BT99" s="67"/>
      <c r="BU99" s="37"/>
      <c r="BV99" s="36" t="str">
        <f>IFERROR(VLOOKUP(Book1345234[[#This Row],[Environmental Impact Ranking]],#REF!,2,FALSE),"")</f>
        <v/>
      </c>
      <c r="BW99" s="77"/>
      <c r="BX99" s="83"/>
      <c r="BY99" s="4"/>
      <c r="BZ99" s="36" t="str">
        <f>IFERROR(VLOOKUP(Book1345234[[#This Row],[Mobility Ranking]],#REF!,2,FALSE),"")</f>
        <v/>
      </c>
      <c r="CA99" s="77"/>
      <c r="CB99" s="4"/>
      <c r="CC99" s="36" t="str">
        <f>IFERROR(VLOOKUP(Book1345234[[#This Row],[Regional Ranking]],#REF!,2,FALSE),"")</f>
        <v/>
      </c>
    </row>
    <row r="100" spans="1:81" x14ac:dyDescent="0.25">
      <c r="A100" s="107"/>
      <c r="B100" s="84"/>
      <c r="C100" s="92">
        <f>Book1345234[[#This Row],[FMP]]*2</f>
        <v>0</v>
      </c>
      <c r="D100" s="34"/>
      <c r="E100" s="34"/>
      <c r="F100" s="37"/>
      <c r="G100" s="4"/>
      <c r="H100" s="4"/>
      <c r="I100" s="4"/>
      <c r="J100" s="4"/>
      <c r="K100" s="35" t="str">
        <f>IFERROR(Book1345234[[#This Row],[Project Cost]]/Book1345234[[#This Row],['# of Structures Removed from 1% Annual Chance FP]],"")</f>
        <v/>
      </c>
      <c r="L100" s="4"/>
      <c r="M100" s="4"/>
      <c r="N100" s="35"/>
      <c r="O100" s="100"/>
      <c r="P100" s="84"/>
      <c r="Q100" s="37"/>
      <c r="R100" s="4"/>
      <c r="S100" s="36" t="str">
        <f>IFERROR(VLOOKUP(Book1345234[[#This Row],[ Severity Ranking: Pre-Project Average Depth of Flooding (100-year)]],#REF!,2,FALSE),"")</f>
        <v/>
      </c>
      <c r="T100" s="67"/>
      <c r="U100" s="37"/>
      <c r="V100" s="37"/>
      <c r="W100" s="128" t="e">
        <f>[1]!Book1345234[[#This Row],[Flood Plain Population]]/[1]!Book1345234[[#This Row],[Community Population Served]]</f>
        <v>#REF!</v>
      </c>
      <c r="X100" s="4"/>
      <c r="Y100" s="36" t="str">
        <f>IFERROR(VLOOKUP(Book1345234[[#This Row],[Severity Ranking: Community Need (% Population)]],#REF!,2,FALSE),"")</f>
        <v/>
      </c>
      <c r="Z100" s="66"/>
      <c r="AA100" s="91" t="e">
        <f>[1]!Book1345234[[#This Row],['# of Structures Removed from 1% Annual Chance FP]]/[1]!Book1345234[[#This Row],['# of Structures in 1% Annual Chance FP (Pre-Project)]]</f>
        <v>#REF!</v>
      </c>
      <c r="AB100" s="4"/>
      <c r="AC100" s="36" t="str">
        <f>IFERROR(VLOOKUP(Book1345234[[#This Row],[Flood Risk Reduction ]],#REF!,2,FALSE),"")</f>
        <v/>
      </c>
      <c r="AD100" s="66"/>
      <c r="AE100" s="78"/>
      <c r="AF100" s="37"/>
      <c r="AG100" s="128" t="e">
        <f>([1]!Book1345234[[#This Row],[Pre-Project Damage $]]-[1]!Book1345234[[#This Row],[Post-Project Damage $]])/[1]!Book1345234[[#This Row],[Pre-Project Damage $]]</f>
        <v>#REF!</v>
      </c>
      <c r="AH100" s="4"/>
      <c r="AI100" s="36" t="str">
        <f>IFERROR(VLOOKUP(Book1345234[[#This Row],[Flood Damage Reduction]],#REF!,2,FALSE),"")</f>
        <v/>
      </c>
      <c r="AJ100" s="93"/>
      <c r="AK100" s="83"/>
      <c r="AL100" s="37"/>
      <c r="AM100" s="36" t="str">
        <f>IFERROR(VLOOKUP(Book1345234[[#This Row],[ Reduction in Critical Facilities Flood Risk]],#REF!,2,FALSE),"")</f>
        <v/>
      </c>
      <c r="AN100" s="140" t="e">
        <f>VLOOKUP([1]!Book1345234[[#This Row],[FMP]],'[1]Life and Safety Tabular Data'!A97:L107,12,FALSE)</f>
        <v>#REF!</v>
      </c>
      <c r="AO100" s="43"/>
      <c r="AP100" s="4"/>
      <c r="AQ100" s="36" t="str">
        <f>IFERROR(VLOOKUP(Book1345234[[#This Row],[Life and Safety Ranking (Injury/Loss of Life)]],#REF!,2,FALSE),"")</f>
        <v/>
      </c>
      <c r="AR100" s="67"/>
      <c r="AS100" s="43"/>
      <c r="AT100" s="43"/>
      <c r="AU100" s="43"/>
      <c r="AV100" s="4"/>
      <c r="AW100" s="36" t="str">
        <f>IFERROR(VLOOKUP(Book1345234[[#This Row],[Water Supply Yield Ranking]],#REF!,2,FALSE),"")</f>
        <v/>
      </c>
      <c r="AX100" s="67"/>
      <c r="AY100" s="37"/>
      <c r="AZ100" s="4"/>
      <c r="BA100" s="36" t="str">
        <f>IFERROR(VLOOKUP(Book1345234[[#This Row],[Social Vulnerability Ranking]],#REF!,2,FALSE),"")</f>
        <v/>
      </c>
      <c r="BB100" s="67"/>
      <c r="BC100" s="43"/>
      <c r="BD100" s="4"/>
      <c r="BE100" s="36" t="str">
        <f>IFERROR(VLOOKUP(Book1345234[[#This Row],[Nature-Based Solutions Ranking]],#REF!,2,FALSE),"")</f>
        <v/>
      </c>
      <c r="BF100" s="67"/>
      <c r="BG100" s="37"/>
      <c r="BH100" s="4"/>
      <c r="BI100" s="36" t="str">
        <f>IFERROR(VLOOKUP(Book1345234[[#This Row],[Multiple Benefit Ranking]],#REF!,2,FALSE),"")</f>
        <v/>
      </c>
      <c r="BJ100" s="84"/>
      <c r="BK100" s="43"/>
      <c r="BL100" s="4"/>
      <c r="BM100" s="36" t="str">
        <f>IFERROR(VLOOKUP(Book1345234[[#This Row],[Operations and Maintenance Ranking]],#REF!,2,FALSE),"")</f>
        <v/>
      </c>
      <c r="BN100" s="67"/>
      <c r="BO100" s="4"/>
      <c r="BP100" s="36" t="str">
        <f>IFERROR(VLOOKUP(Book1345234[[#This Row],[Administrative, Regulatory and Other Obstacle Ranking]],#REF!,2,FALSE),"")</f>
        <v/>
      </c>
      <c r="BQ100" s="67"/>
      <c r="BR100" s="4"/>
      <c r="BS100" s="36" t="str">
        <f>IFERROR(VLOOKUP(Book1345234[[#This Row],[Environmental Benefit Ranking]],#REF!,2,FALSE),"")</f>
        <v/>
      </c>
      <c r="BT100" s="67"/>
      <c r="BU100" s="37"/>
      <c r="BV100" s="36" t="str">
        <f>IFERROR(VLOOKUP(Book1345234[[#This Row],[Environmental Impact Ranking]],#REF!,2,FALSE),"")</f>
        <v/>
      </c>
      <c r="BW100" s="77"/>
      <c r="BX100" s="83"/>
      <c r="BY100" s="4"/>
      <c r="BZ100" s="36" t="str">
        <f>IFERROR(VLOOKUP(Book1345234[[#This Row],[Mobility Ranking]],#REF!,2,FALSE),"")</f>
        <v/>
      </c>
      <c r="CA100" s="77"/>
      <c r="CB100" s="4"/>
      <c r="CC100" s="36" t="str">
        <f>IFERROR(VLOOKUP(Book1345234[[#This Row],[Regional Ranking]],#REF!,2,FALSE),"")</f>
        <v/>
      </c>
    </row>
    <row r="101" spans="1:81" x14ac:dyDescent="0.25">
      <c r="A101" s="107"/>
      <c r="B101" s="84"/>
      <c r="C101" s="92">
        <f>Book1345234[[#This Row],[FMP]]*2</f>
        <v>0</v>
      </c>
      <c r="D101" s="34"/>
      <c r="E101" s="34"/>
      <c r="F101" s="37"/>
      <c r="G101" s="4"/>
      <c r="H101" s="4"/>
      <c r="I101" s="4"/>
      <c r="J101" s="4"/>
      <c r="K101" s="35" t="str">
        <f>IFERROR(Book1345234[[#This Row],[Project Cost]]/Book1345234[[#This Row],['# of Structures Removed from 1% Annual Chance FP]],"")</f>
        <v/>
      </c>
      <c r="L101" s="4"/>
      <c r="M101" s="4"/>
      <c r="N101" s="35"/>
      <c r="O101" s="100"/>
      <c r="P101" s="84"/>
      <c r="Q101" s="37"/>
      <c r="R101" s="4"/>
      <c r="S101" s="36" t="str">
        <f>IFERROR(VLOOKUP(Book1345234[[#This Row],[ Severity Ranking: Pre-Project Average Depth of Flooding (100-year)]],#REF!,2,FALSE),"")</f>
        <v/>
      </c>
      <c r="T101" s="67"/>
      <c r="U101" s="37"/>
      <c r="V101" s="37"/>
      <c r="W101" s="128" t="e">
        <f>[1]!Book1345234[[#This Row],[Flood Plain Population]]/[1]!Book1345234[[#This Row],[Community Population Served]]</f>
        <v>#REF!</v>
      </c>
      <c r="X101" s="4"/>
      <c r="Y101" s="36" t="str">
        <f>IFERROR(VLOOKUP(Book1345234[[#This Row],[Severity Ranking: Community Need (% Population)]],#REF!,2,FALSE),"")</f>
        <v/>
      </c>
      <c r="Z101" s="66"/>
      <c r="AA101" s="91" t="e">
        <f>[1]!Book1345234[[#This Row],['# of Structures Removed from 1% Annual Chance FP]]/[1]!Book1345234[[#This Row],['# of Structures in 1% Annual Chance FP (Pre-Project)]]</f>
        <v>#REF!</v>
      </c>
      <c r="AB101" s="4"/>
      <c r="AC101" s="36" t="str">
        <f>IFERROR(VLOOKUP(Book1345234[[#This Row],[Flood Risk Reduction ]],#REF!,2,FALSE),"")</f>
        <v/>
      </c>
      <c r="AD101" s="66"/>
      <c r="AE101" s="78"/>
      <c r="AF101" s="37"/>
      <c r="AG101" s="128" t="e">
        <f>([1]!Book1345234[[#This Row],[Pre-Project Damage $]]-[1]!Book1345234[[#This Row],[Post-Project Damage $]])/[1]!Book1345234[[#This Row],[Pre-Project Damage $]]</f>
        <v>#REF!</v>
      </c>
      <c r="AH101" s="4"/>
      <c r="AI101" s="36" t="str">
        <f>IFERROR(VLOOKUP(Book1345234[[#This Row],[Flood Damage Reduction]],#REF!,2,FALSE),"")</f>
        <v/>
      </c>
      <c r="AJ101" s="93"/>
      <c r="AK101" s="83"/>
      <c r="AL101" s="37"/>
      <c r="AM101" s="36" t="str">
        <f>IFERROR(VLOOKUP(Book1345234[[#This Row],[ Reduction in Critical Facilities Flood Risk]],#REF!,2,FALSE),"")</f>
        <v/>
      </c>
      <c r="AN101" s="140" t="e">
        <f>VLOOKUP([1]!Book1345234[[#This Row],[FMP]],'[1]Life and Safety Tabular Data'!A98:L108,12,FALSE)</f>
        <v>#REF!</v>
      </c>
      <c r="AO101" s="43"/>
      <c r="AP101" s="4"/>
      <c r="AQ101" s="36" t="str">
        <f>IFERROR(VLOOKUP(Book1345234[[#This Row],[Life and Safety Ranking (Injury/Loss of Life)]],#REF!,2,FALSE),"")</f>
        <v/>
      </c>
      <c r="AR101" s="67"/>
      <c r="AS101" s="43"/>
      <c r="AT101" s="43"/>
      <c r="AU101" s="43"/>
      <c r="AV101" s="4"/>
      <c r="AW101" s="36" t="str">
        <f>IFERROR(VLOOKUP(Book1345234[[#This Row],[Water Supply Yield Ranking]],#REF!,2,FALSE),"")</f>
        <v/>
      </c>
      <c r="AX101" s="67"/>
      <c r="AY101" s="37"/>
      <c r="AZ101" s="4"/>
      <c r="BA101" s="36" t="str">
        <f>IFERROR(VLOOKUP(Book1345234[[#This Row],[Social Vulnerability Ranking]],#REF!,2,FALSE),"")</f>
        <v/>
      </c>
      <c r="BB101" s="67"/>
      <c r="BC101" s="43"/>
      <c r="BD101" s="4"/>
      <c r="BE101" s="36" t="str">
        <f>IFERROR(VLOOKUP(Book1345234[[#This Row],[Nature-Based Solutions Ranking]],#REF!,2,FALSE),"")</f>
        <v/>
      </c>
      <c r="BF101" s="67"/>
      <c r="BG101" s="37"/>
      <c r="BH101" s="4"/>
      <c r="BI101" s="36" t="str">
        <f>IFERROR(VLOOKUP(Book1345234[[#This Row],[Multiple Benefit Ranking]],#REF!,2,FALSE),"")</f>
        <v/>
      </c>
      <c r="BJ101" s="84"/>
      <c r="BK101" s="43"/>
      <c r="BL101" s="4"/>
      <c r="BM101" s="36" t="str">
        <f>IFERROR(VLOOKUP(Book1345234[[#This Row],[Operations and Maintenance Ranking]],#REF!,2,FALSE),"")</f>
        <v/>
      </c>
      <c r="BN101" s="67"/>
      <c r="BO101" s="4"/>
      <c r="BP101" s="36" t="str">
        <f>IFERROR(VLOOKUP(Book1345234[[#This Row],[Administrative, Regulatory and Other Obstacle Ranking]],#REF!,2,FALSE),"")</f>
        <v/>
      </c>
      <c r="BQ101" s="67"/>
      <c r="BR101" s="4"/>
      <c r="BS101" s="36" t="str">
        <f>IFERROR(VLOOKUP(Book1345234[[#This Row],[Environmental Benefit Ranking]],#REF!,2,FALSE),"")</f>
        <v/>
      </c>
      <c r="BT101" s="67"/>
      <c r="BU101" s="37"/>
      <c r="BV101" s="36" t="str">
        <f>IFERROR(VLOOKUP(Book1345234[[#This Row],[Environmental Impact Ranking]],#REF!,2,FALSE),"")</f>
        <v/>
      </c>
      <c r="BW101" s="77"/>
      <c r="BX101" s="83"/>
      <c r="BY101" s="4"/>
      <c r="BZ101" s="36" t="str">
        <f>IFERROR(VLOOKUP(Book1345234[[#This Row],[Mobility Ranking]],#REF!,2,FALSE),"")</f>
        <v/>
      </c>
      <c r="CA101" s="77"/>
      <c r="CB101" s="4"/>
      <c r="CC101" s="36" t="str">
        <f>IFERROR(VLOOKUP(Book1345234[[#This Row],[Regional Ranking]],#REF!,2,FALSE),"")</f>
        <v/>
      </c>
    </row>
    <row r="102" spans="1:81" x14ac:dyDescent="0.25">
      <c r="A102" s="107"/>
      <c r="B102" s="84"/>
      <c r="C102" s="92">
        <f>Book1345234[[#This Row],[FMP]]*2</f>
        <v>0</v>
      </c>
      <c r="D102" s="34"/>
      <c r="E102" s="34"/>
      <c r="F102" s="37"/>
      <c r="G102" s="4"/>
      <c r="H102" s="4"/>
      <c r="I102" s="4"/>
      <c r="J102" s="4"/>
      <c r="K102" s="35" t="str">
        <f>IFERROR(Book1345234[[#This Row],[Project Cost]]/Book1345234[[#This Row],['# of Structures Removed from 1% Annual Chance FP]],"")</f>
        <v/>
      </c>
      <c r="L102" s="4"/>
      <c r="M102" s="4"/>
      <c r="N102" s="35"/>
      <c r="O102" s="100"/>
      <c r="P102" s="84"/>
      <c r="Q102" s="37"/>
      <c r="R102" s="4"/>
      <c r="S102" s="36" t="str">
        <f>IFERROR(VLOOKUP(Book1345234[[#This Row],[ Severity Ranking: Pre-Project Average Depth of Flooding (100-year)]],#REF!,2,FALSE),"")</f>
        <v/>
      </c>
      <c r="T102" s="67"/>
      <c r="U102" s="37"/>
      <c r="V102" s="37"/>
      <c r="W102" s="128" t="e">
        <f>[1]!Book1345234[[#This Row],[Flood Plain Population]]/[1]!Book1345234[[#This Row],[Community Population Served]]</f>
        <v>#REF!</v>
      </c>
      <c r="X102" s="4"/>
      <c r="Y102" s="36" t="str">
        <f>IFERROR(VLOOKUP(Book1345234[[#This Row],[Severity Ranking: Community Need (% Population)]],#REF!,2,FALSE),"")</f>
        <v/>
      </c>
      <c r="Z102" s="66"/>
      <c r="AA102" s="91" t="e">
        <f>[1]!Book1345234[[#This Row],['# of Structures Removed from 1% Annual Chance FP]]/[1]!Book1345234[[#This Row],['# of Structures in 1% Annual Chance FP (Pre-Project)]]</f>
        <v>#REF!</v>
      </c>
      <c r="AB102" s="4"/>
      <c r="AC102" s="36" t="str">
        <f>IFERROR(VLOOKUP(Book1345234[[#This Row],[Flood Risk Reduction ]],#REF!,2,FALSE),"")</f>
        <v/>
      </c>
      <c r="AD102" s="66"/>
      <c r="AE102" s="78"/>
      <c r="AF102" s="37"/>
      <c r="AG102" s="128" t="e">
        <f>([1]!Book1345234[[#This Row],[Pre-Project Damage $]]-[1]!Book1345234[[#This Row],[Post-Project Damage $]])/[1]!Book1345234[[#This Row],[Pre-Project Damage $]]</f>
        <v>#REF!</v>
      </c>
      <c r="AH102" s="4"/>
      <c r="AI102" s="36" t="str">
        <f>IFERROR(VLOOKUP(Book1345234[[#This Row],[Flood Damage Reduction]],#REF!,2,FALSE),"")</f>
        <v/>
      </c>
      <c r="AJ102" s="93"/>
      <c r="AK102" s="83"/>
      <c r="AL102" s="37"/>
      <c r="AM102" s="36" t="str">
        <f>IFERROR(VLOOKUP(Book1345234[[#This Row],[ Reduction in Critical Facilities Flood Risk]],#REF!,2,FALSE),"")</f>
        <v/>
      </c>
      <c r="AN102" s="140" t="e">
        <f>VLOOKUP([1]!Book1345234[[#This Row],[FMP]],'[1]Life and Safety Tabular Data'!A99:L109,12,FALSE)</f>
        <v>#REF!</v>
      </c>
      <c r="AO102" s="43"/>
      <c r="AP102" s="4"/>
      <c r="AQ102" s="36" t="str">
        <f>IFERROR(VLOOKUP(Book1345234[[#This Row],[Life and Safety Ranking (Injury/Loss of Life)]],#REF!,2,FALSE),"")</f>
        <v/>
      </c>
      <c r="AR102" s="67"/>
      <c r="AS102" s="43"/>
      <c r="AT102" s="43"/>
      <c r="AU102" s="43"/>
      <c r="AV102" s="4"/>
      <c r="AW102" s="36" t="str">
        <f>IFERROR(VLOOKUP(Book1345234[[#This Row],[Water Supply Yield Ranking]],#REF!,2,FALSE),"")</f>
        <v/>
      </c>
      <c r="AX102" s="67"/>
      <c r="AY102" s="37"/>
      <c r="AZ102" s="4"/>
      <c r="BA102" s="36" t="str">
        <f>IFERROR(VLOOKUP(Book1345234[[#This Row],[Social Vulnerability Ranking]],#REF!,2,FALSE),"")</f>
        <v/>
      </c>
      <c r="BB102" s="67"/>
      <c r="BC102" s="43"/>
      <c r="BD102" s="4"/>
      <c r="BE102" s="36" t="str">
        <f>IFERROR(VLOOKUP(Book1345234[[#This Row],[Nature-Based Solutions Ranking]],#REF!,2,FALSE),"")</f>
        <v/>
      </c>
      <c r="BF102" s="67"/>
      <c r="BG102" s="37"/>
      <c r="BH102" s="4"/>
      <c r="BI102" s="36" t="str">
        <f>IFERROR(VLOOKUP(Book1345234[[#This Row],[Multiple Benefit Ranking]],#REF!,2,FALSE),"")</f>
        <v/>
      </c>
      <c r="BJ102" s="84"/>
      <c r="BK102" s="43"/>
      <c r="BL102" s="4"/>
      <c r="BM102" s="36" t="str">
        <f>IFERROR(VLOOKUP(Book1345234[[#This Row],[Operations and Maintenance Ranking]],#REF!,2,FALSE),"")</f>
        <v/>
      </c>
      <c r="BN102" s="67"/>
      <c r="BO102" s="4"/>
      <c r="BP102" s="36" t="str">
        <f>IFERROR(VLOOKUP(Book1345234[[#This Row],[Administrative, Regulatory and Other Obstacle Ranking]],#REF!,2,FALSE),"")</f>
        <v/>
      </c>
      <c r="BQ102" s="67"/>
      <c r="BR102" s="4"/>
      <c r="BS102" s="36" t="str">
        <f>IFERROR(VLOOKUP(Book1345234[[#This Row],[Environmental Benefit Ranking]],#REF!,2,FALSE),"")</f>
        <v/>
      </c>
      <c r="BT102" s="67"/>
      <c r="BU102" s="37"/>
      <c r="BV102" s="36" t="str">
        <f>IFERROR(VLOOKUP(Book1345234[[#This Row],[Environmental Impact Ranking]],#REF!,2,FALSE),"")</f>
        <v/>
      </c>
      <c r="BW102" s="77"/>
      <c r="BX102" s="83"/>
      <c r="BY102" s="4"/>
      <c r="BZ102" s="36" t="str">
        <f>IFERROR(VLOOKUP(Book1345234[[#This Row],[Mobility Ranking]],#REF!,2,FALSE),"")</f>
        <v/>
      </c>
      <c r="CA102" s="77"/>
      <c r="CB102" s="4"/>
      <c r="CC102" s="36" t="str">
        <f>IFERROR(VLOOKUP(Book1345234[[#This Row],[Regional Ranking]],#REF!,2,FALSE),"")</f>
        <v/>
      </c>
    </row>
    <row r="103" spans="1:81" x14ac:dyDescent="0.25">
      <c r="A103" s="107"/>
      <c r="B103" s="84"/>
      <c r="C103" s="92">
        <f>Book1345234[[#This Row],[FMP]]*2</f>
        <v>0</v>
      </c>
      <c r="D103" s="34"/>
      <c r="E103" s="34"/>
      <c r="F103" s="37"/>
      <c r="G103" s="4"/>
      <c r="H103" s="4"/>
      <c r="I103" s="4"/>
      <c r="J103" s="4"/>
      <c r="K103" s="35" t="str">
        <f>IFERROR(Book1345234[[#This Row],[Project Cost]]/Book1345234[[#This Row],['# of Structures Removed from 1% Annual Chance FP]],"")</f>
        <v/>
      </c>
      <c r="L103" s="4"/>
      <c r="M103" s="4"/>
      <c r="N103" s="35"/>
      <c r="O103" s="100"/>
      <c r="P103" s="84"/>
      <c r="Q103" s="37"/>
      <c r="R103" s="4"/>
      <c r="S103" s="36" t="str">
        <f>IFERROR(VLOOKUP(Book1345234[[#This Row],[ Severity Ranking: Pre-Project Average Depth of Flooding (100-year)]],#REF!,2,FALSE),"")</f>
        <v/>
      </c>
      <c r="T103" s="67"/>
      <c r="U103" s="37"/>
      <c r="V103" s="37"/>
      <c r="W103" s="128" t="e">
        <f>[1]!Book1345234[[#This Row],[Flood Plain Population]]/[1]!Book1345234[[#This Row],[Community Population Served]]</f>
        <v>#REF!</v>
      </c>
      <c r="X103" s="4"/>
      <c r="Y103" s="36" t="str">
        <f>IFERROR(VLOOKUP(Book1345234[[#This Row],[Severity Ranking: Community Need (% Population)]],#REF!,2,FALSE),"")</f>
        <v/>
      </c>
      <c r="Z103" s="66"/>
      <c r="AA103" s="91" t="e">
        <f>[1]!Book1345234[[#This Row],['# of Structures Removed from 1% Annual Chance FP]]/[1]!Book1345234[[#This Row],['# of Structures in 1% Annual Chance FP (Pre-Project)]]</f>
        <v>#REF!</v>
      </c>
      <c r="AB103" s="4"/>
      <c r="AC103" s="36" t="str">
        <f>IFERROR(VLOOKUP(Book1345234[[#This Row],[Flood Risk Reduction ]],#REF!,2,FALSE),"")</f>
        <v/>
      </c>
      <c r="AD103" s="66"/>
      <c r="AE103" s="78"/>
      <c r="AF103" s="37"/>
      <c r="AG103" s="128" t="e">
        <f>([1]!Book1345234[[#This Row],[Pre-Project Damage $]]-[1]!Book1345234[[#This Row],[Post-Project Damage $]])/[1]!Book1345234[[#This Row],[Pre-Project Damage $]]</f>
        <v>#REF!</v>
      </c>
      <c r="AH103" s="4"/>
      <c r="AI103" s="36" t="str">
        <f>IFERROR(VLOOKUP(Book1345234[[#This Row],[Flood Damage Reduction]],#REF!,2,FALSE),"")</f>
        <v/>
      </c>
      <c r="AJ103" s="93"/>
      <c r="AK103" s="83"/>
      <c r="AL103" s="37"/>
      <c r="AM103" s="36" t="str">
        <f>IFERROR(VLOOKUP(Book1345234[[#This Row],[ Reduction in Critical Facilities Flood Risk]],#REF!,2,FALSE),"")</f>
        <v/>
      </c>
      <c r="AN103" s="140" t="e">
        <f>VLOOKUP([1]!Book1345234[[#This Row],[FMP]],'[1]Life and Safety Tabular Data'!A100:L110,12,FALSE)</f>
        <v>#REF!</v>
      </c>
      <c r="AO103" s="43"/>
      <c r="AP103" s="4"/>
      <c r="AQ103" s="36" t="str">
        <f>IFERROR(VLOOKUP(Book1345234[[#This Row],[Life and Safety Ranking (Injury/Loss of Life)]],#REF!,2,FALSE),"")</f>
        <v/>
      </c>
      <c r="AR103" s="67"/>
      <c r="AS103" s="43"/>
      <c r="AT103" s="43"/>
      <c r="AU103" s="43"/>
      <c r="AV103" s="4"/>
      <c r="AW103" s="36" t="str">
        <f>IFERROR(VLOOKUP(Book1345234[[#This Row],[Water Supply Yield Ranking]],#REF!,2,FALSE),"")</f>
        <v/>
      </c>
      <c r="AX103" s="67"/>
      <c r="AY103" s="37"/>
      <c r="AZ103" s="4"/>
      <c r="BA103" s="36" t="str">
        <f>IFERROR(VLOOKUP(Book1345234[[#This Row],[Social Vulnerability Ranking]],#REF!,2,FALSE),"")</f>
        <v/>
      </c>
      <c r="BB103" s="67"/>
      <c r="BC103" s="43"/>
      <c r="BD103" s="4"/>
      <c r="BE103" s="36" t="str">
        <f>IFERROR(VLOOKUP(Book1345234[[#This Row],[Nature-Based Solutions Ranking]],#REF!,2,FALSE),"")</f>
        <v/>
      </c>
      <c r="BF103" s="67"/>
      <c r="BG103" s="37"/>
      <c r="BH103" s="4"/>
      <c r="BI103" s="36" t="str">
        <f>IFERROR(VLOOKUP(Book1345234[[#This Row],[Multiple Benefit Ranking]],#REF!,2,FALSE),"")</f>
        <v/>
      </c>
      <c r="BJ103" s="84"/>
      <c r="BK103" s="43"/>
      <c r="BL103" s="4"/>
      <c r="BM103" s="36" t="str">
        <f>IFERROR(VLOOKUP(Book1345234[[#This Row],[Operations and Maintenance Ranking]],#REF!,2,FALSE),"")</f>
        <v/>
      </c>
      <c r="BN103" s="67"/>
      <c r="BO103" s="4"/>
      <c r="BP103" s="36" t="str">
        <f>IFERROR(VLOOKUP(Book1345234[[#This Row],[Administrative, Regulatory and Other Obstacle Ranking]],#REF!,2,FALSE),"")</f>
        <v/>
      </c>
      <c r="BQ103" s="67"/>
      <c r="BR103" s="4"/>
      <c r="BS103" s="36" t="str">
        <f>IFERROR(VLOOKUP(Book1345234[[#This Row],[Environmental Benefit Ranking]],#REF!,2,FALSE),"")</f>
        <v/>
      </c>
      <c r="BT103" s="67"/>
      <c r="BU103" s="37"/>
      <c r="BV103" s="36" t="str">
        <f>IFERROR(VLOOKUP(Book1345234[[#This Row],[Environmental Impact Ranking]],#REF!,2,FALSE),"")</f>
        <v/>
      </c>
      <c r="BW103" s="77"/>
      <c r="BX103" s="83"/>
      <c r="BY103" s="4"/>
      <c r="BZ103" s="36" t="str">
        <f>IFERROR(VLOOKUP(Book1345234[[#This Row],[Mobility Ranking]],#REF!,2,FALSE),"")</f>
        <v/>
      </c>
      <c r="CA103" s="77"/>
      <c r="CB103" s="4"/>
      <c r="CC103" s="36" t="str">
        <f>IFERROR(VLOOKUP(Book1345234[[#This Row],[Regional Ranking]],#REF!,2,FALSE),"")</f>
        <v/>
      </c>
    </row>
    <row r="104" spans="1:81" x14ac:dyDescent="0.25">
      <c r="A104" s="107"/>
      <c r="B104" s="84"/>
      <c r="C104" s="92">
        <f>Book1345234[[#This Row],[FMP]]*2</f>
        <v>0</v>
      </c>
      <c r="D104" s="34"/>
      <c r="E104" s="34"/>
      <c r="F104" s="37"/>
      <c r="G104" s="4"/>
      <c r="H104" s="4"/>
      <c r="I104" s="4"/>
      <c r="J104" s="4"/>
      <c r="K104" s="35" t="str">
        <f>IFERROR(Book1345234[[#This Row],[Project Cost]]/Book1345234[[#This Row],['# of Structures Removed from 1% Annual Chance FP]],"")</f>
        <v/>
      </c>
      <c r="L104" s="4"/>
      <c r="M104" s="4"/>
      <c r="N104" s="35"/>
      <c r="O104" s="100"/>
      <c r="P104" s="84"/>
      <c r="Q104" s="37"/>
      <c r="R104" s="4"/>
      <c r="S104" s="36" t="str">
        <f>IFERROR(VLOOKUP(Book1345234[[#This Row],[ Severity Ranking: Pre-Project Average Depth of Flooding (100-year)]],#REF!,2,FALSE),"")</f>
        <v/>
      </c>
      <c r="T104" s="67"/>
      <c r="U104" s="37"/>
      <c r="V104" s="37"/>
      <c r="W104" s="128" t="e">
        <f>[1]!Book1345234[[#This Row],[Flood Plain Population]]/[1]!Book1345234[[#This Row],[Community Population Served]]</f>
        <v>#REF!</v>
      </c>
      <c r="X104" s="4"/>
      <c r="Y104" s="36" t="str">
        <f>IFERROR(VLOOKUP(Book1345234[[#This Row],[Severity Ranking: Community Need (% Population)]],#REF!,2,FALSE),"")</f>
        <v/>
      </c>
      <c r="Z104" s="66"/>
      <c r="AA104" s="91" t="e">
        <f>[1]!Book1345234[[#This Row],['# of Structures Removed from 1% Annual Chance FP]]/[1]!Book1345234[[#This Row],['# of Structures in 1% Annual Chance FP (Pre-Project)]]</f>
        <v>#REF!</v>
      </c>
      <c r="AB104" s="4"/>
      <c r="AC104" s="36" t="str">
        <f>IFERROR(VLOOKUP(Book1345234[[#This Row],[Flood Risk Reduction ]],#REF!,2,FALSE),"")</f>
        <v/>
      </c>
      <c r="AD104" s="66"/>
      <c r="AE104" s="78"/>
      <c r="AF104" s="37"/>
      <c r="AG104" s="128" t="e">
        <f>([1]!Book1345234[[#This Row],[Pre-Project Damage $]]-[1]!Book1345234[[#This Row],[Post-Project Damage $]])/[1]!Book1345234[[#This Row],[Pre-Project Damage $]]</f>
        <v>#REF!</v>
      </c>
      <c r="AH104" s="4"/>
      <c r="AI104" s="36" t="str">
        <f>IFERROR(VLOOKUP(Book1345234[[#This Row],[Flood Damage Reduction]],#REF!,2,FALSE),"")</f>
        <v/>
      </c>
      <c r="AJ104" s="93"/>
      <c r="AK104" s="83"/>
      <c r="AL104" s="37"/>
      <c r="AM104" s="36" t="str">
        <f>IFERROR(VLOOKUP(Book1345234[[#This Row],[ Reduction in Critical Facilities Flood Risk]],#REF!,2,FALSE),"")</f>
        <v/>
      </c>
      <c r="AN104" s="140" t="e">
        <f>VLOOKUP([1]!Book1345234[[#This Row],[FMP]],'[1]Life and Safety Tabular Data'!A101:L111,12,FALSE)</f>
        <v>#REF!</v>
      </c>
      <c r="AO104" s="43"/>
      <c r="AP104" s="4"/>
      <c r="AQ104" s="36" t="str">
        <f>IFERROR(VLOOKUP(Book1345234[[#This Row],[Life and Safety Ranking (Injury/Loss of Life)]],#REF!,2,FALSE),"")</f>
        <v/>
      </c>
      <c r="AR104" s="67"/>
      <c r="AS104" s="43"/>
      <c r="AT104" s="43"/>
      <c r="AU104" s="43"/>
      <c r="AV104" s="4"/>
      <c r="AW104" s="36" t="str">
        <f>IFERROR(VLOOKUP(Book1345234[[#This Row],[Water Supply Yield Ranking]],#REF!,2,FALSE),"")</f>
        <v/>
      </c>
      <c r="AX104" s="67"/>
      <c r="AY104" s="37"/>
      <c r="AZ104" s="4"/>
      <c r="BA104" s="36" t="str">
        <f>IFERROR(VLOOKUP(Book1345234[[#This Row],[Social Vulnerability Ranking]],#REF!,2,FALSE),"")</f>
        <v/>
      </c>
      <c r="BB104" s="67"/>
      <c r="BC104" s="43"/>
      <c r="BD104" s="4"/>
      <c r="BE104" s="36" t="str">
        <f>IFERROR(VLOOKUP(Book1345234[[#This Row],[Nature-Based Solutions Ranking]],#REF!,2,FALSE),"")</f>
        <v/>
      </c>
      <c r="BF104" s="67"/>
      <c r="BG104" s="37"/>
      <c r="BH104" s="4"/>
      <c r="BI104" s="36" t="str">
        <f>IFERROR(VLOOKUP(Book1345234[[#This Row],[Multiple Benefit Ranking]],#REF!,2,FALSE),"")</f>
        <v/>
      </c>
      <c r="BJ104" s="84"/>
      <c r="BK104" s="43"/>
      <c r="BL104" s="4"/>
      <c r="BM104" s="36" t="str">
        <f>IFERROR(VLOOKUP(Book1345234[[#This Row],[Operations and Maintenance Ranking]],#REF!,2,FALSE),"")</f>
        <v/>
      </c>
      <c r="BN104" s="67"/>
      <c r="BO104" s="4"/>
      <c r="BP104" s="36" t="str">
        <f>IFERROR(VLOOKUP(Book1345234[[#This Row],[Administrative, Regulatory and Other Obstacle Ranking]],#REF!,2,FALSE),"")</f>
        <v/>
      </c>
      <c r="BQ104" s="67"/>
      <c r="BR104" s="4"/>
      <c r="BS104" s="36" t="str">
        <f>IFERROR(VLOOKUP(Book1345234[[#This Row],[Environmental Benefit Ranking]],#REF!,2,FALSE),"")</f>
        <v/>
      </c>
      <c r="BT104" s="67"/>
      <c r="BU104" s="37"/>
      <c r="BV104" s="36" t="str">
        <f>IFERROR(VLOOKUP(Book1345234[[#This Row],[Environmental Impact Ranking]],#REF!,2,FALSE),"")</f>
        <v/>
      </c>
      <c r="BW104" s="77"/>
      <c r="BX104" s="83"/>
      <c r="BY104" s="4"/>
      <c r="BZ104" s="36" t="str">
        <f>IFERROR(VLOOKUP(Book1345234[[#This Row],[Mobility Ranking]],#REF!,2,FALSE),"")</f>
        <v/>
      </c>
      <c r="CA104" s="77"/>
      <c r="CB104" s="4"/>
      <c r="CC104" s="36" t="str">
        <f>IFERROR(VLOOKUP(Book1345234[[#This Row],[Regional Ranking]],#REF!,2,FALSE),"")</f>
        <v/>
      </c>
    </row>
    <row r="105" spans="1:81" x14ac:dyDescent="0.25">
      <c r="A105" s="107"/>
      <c r="B105" s="84"/>
      <c r="C105" s="92">
        <f>Book1345234[[#This Row],[FMP]]*2</f>
        <v>0</v>
      </c>
      <c r="D105" s="34"/>
      <c r="E105" s="34"/>
      <c r="F105" s="37"/>
      <c r="G105" s="4"/>
      <c r="H105" s="4"/>
      <c r="I105" s="4"/>
      <c r="J105" s="4"/>
      <c r="K105" s="35" t="str">
        <f>IFERROR(Book1345234[[#This Row],[Project Cost]]/Book1345234[[#This Row],['# of Structures Removed from 1% Annual Chance FP]],"")</f>
        <v/>
      </c>
      <c r="L105" s="4"/>
      <c r="M105" s="4"/>
      <c r="N105" s="35"/>
      <c r="O105" s="100"/>
      <c r="P105" s="84"/>
      <c r="Q105" s="37"/>
      <c r="R105" s="4"/>
      <c r="S105" s="36" t="str">
        <f>IFERROR(VLOOKUP(Book1345234[[#This Row],[ Severity Ranking: Pre-Project Average Depth of Flooding (100-year)]],#REF!,2,FALSE),"")</f>
        <v/>
      </c>
      <c r="T105" s="67"/>
      <c r="U105" s="37"/>
      <c r="V105" s="37"/>
      <c r="W105" s="128" t="e">
        <f>[1]!Book1345234[[#This Row],[Flood Plain Population]]/[1]!Book1345234[[#This Row],[Community Population Served]]</f>
        <v>#REF!</v>
      </c>
      <c r="X105" s="4"/>
      <c r="Y105" s="36" t="str">
        <f>IFERROR(VLOOKUP(Book1345234[[#This Row],[Severity Ranking: Community Need (% Population)]],#REF!,2,FALSE),"")</f>
        <v/>
      </c>
      <c r="Z105" s="66"/>
      <c r="AA105" s="91" t="e">
        <f>[1]!Book1345234[[#This Row],['# of Structures Removed from 1% Annual Chance FP]]/[1]!Book1345234[[#This Row],['# of Structures in 1% Annual Chance FP (Pre-Project)]]</f>
        <v>#REF!</v>
      </c>
      <c r="AB105" s="4"/>
      <c r="AC105" s="36" t="str">
        <f>IFERROR(VLOOKUP(Book1345234[[#This Row],[Flood Risk Reduction ]],#REF!,2,FALSE),"")</f>
        <v/>
      </c>
      <c r="AD105" s="66"/>
      <c r="AE105" s="78"/>
      <c r="AF105" s="37"/>
      <c r="AG105" s="128" t="e">
        <f>([1]!Book1345234[[#This Row],[Pre-Project Damage $]]-[1]!Book1345234[[#This Row],[Post-Project Damage $]])/[1]!Book1345234[[#This Row],[Pre-Project Damage $]]</f>
        <v>#REF!</v>
      </c>
      <c r="AH105" s="4"/>
      <c r="AI105" s="36" t="str">
        <f>IFERROR(VLOOKUP(Book1345234[[#This Row],[Flood Damage Reduction]],#REF!,2,FALSE),"")</f>
        <v/>
      </c>
      <c r="AJ105" s="93"/>
      <c r="AK105" s="83"/>
      <c r="AL105" s="37"/>
      <c r="AM105" s="36" t="str">
        <f>IFERROR(VLOOKUP(Book1345234[[#This Row],[ Reduction in Critical Facilities Flood Risk]],#REF!,2,FALSE),"")</f>
        <v/>
      </c>
      <c r="AN105" s="140" t="e">
        <f>VLOOKUP([1]!Book1345234[[#This Row],[FMP]],'[1]Life and Safety Tabular Data'!A102:L112,12,FALSE)</f>
        <v>#REF!</v>
      </c>
      <c r="AO105" s="43"/>
      <c r="AP105" s="4"/>
      <c r="AQ105" s="36" t="str">
        <f>IFERROR(VLOOKUP(Book1345234[[#This Row],[Life and Safety Ranking (Injury/Loss of Life)]],#REF!,2,FALSE),"")</f>
        <v/>
      </c>
      <c r="AR105" s="67"/>
      <c r="AS105" s="43"/>
      <c r="AT105" s="43"/>
      <c r="AU105" s="43"/>
      <c r="AV105" s="4"/>
      <c r="AW105" s="36" t="str">
        <f>IFERROR(VLOOKUP(Book1345234[[#This Row],[Water Supply Yield Ranking]],#REF!,2,FALSE),"")</f>
        <v/>
      </c>
      <c r="AX105" s="67"/>
      <c r="AY105" s="37"/>
      <c r="AZ105" s="4"/>
      <c r="BA105" s="36" t="str">
        <f>IFERROR(VLOOKUP(Book1345234[[#This Row],[Social Vulnerability Ranking]],#REF!,2,FALSE),"")</f>
        <v/>
      </c>
      <c r="BB105" s="67"/>
      <c r="BC105" s="43"/>
      <c r="BD105" s="4"/>
      <c r="BE105" s="36" t="str">
        <f>IFERROR(VLOOKUP(Book1345234[[#This Row],[Nature-Based Solutions Ranking]],#REF!,2,FALSE),"")</f>
        <v/>
      </c>
      <c r="BF105" s="67"/>
      <c r="BG105" s="37"/>
      <c r="BH105" s="4"/>
      <c r="BI105" s="36" t="str">
        <f>IFERROR(VLOOKUP(Book1345234[[#This Row],[Multiple Benefit Ranking]],#REF!,2,FALSE),"")</f>
        <v/>
      </c>
      <c r="BJ105" s="84"/>
      <c r="BK105" s="43"/>
      <c r="BL105" s="4"/>
      <c r="BM105" s="36" t="str">
        <f>IFERROR(VLOOKUP(Book1345234[[#This Row],[Operations and Maintenance Ranking]],#REF!,2,FALSE),"")</f>
        <v/>
      </c>
      <c r="BN105" s="67"/>
      <c r="BO105" s="4"/>
      <c r="BP105" s="36" t="str">
        <f>IFERROR(VLOOKUP(Book1345234[[#This Row],[Administrative, Regulatory and Other Obstacle Ranking]],#REF!,2,FALSE),"")</f>
        <v/>
      </c>
      <c r="BQ105" s="67"/>
      <c r="BR105" s="4"/>
      <c r="BS105" s="36" t="str">
        <f>IFERROR(VLOOKUP(Book1345234[[#This Row],[Environmental Benefit Ranking]],#REF!,2,FALSE),"")</f>
        <v/>
      </c>
      <c r="BT105" s="67"/>
      <c r="BU105" s="37"/>
      <c r="BV105" s="36" t="str">
        <f>IFERROR(VLOOKUP(Book1345234[[#This Row],[Environmental Impact Ranking]],#REF!,2,FALSE),"")</f>
        <v/>
      </c>
      <c r="BW105" s="77"/>
      <c r="BX105" s="83"/>
      <c r="BY105" s="4"/>
      <c r="BZ105" s="36" t="str">
        <f>IFERROR(VLOOKUP(Book1345234[[#This Row],[Mobility Ranking]],#REF!,2,FALSE),"")</f>
        <v/>
      </c>
      <c r="CA105" s="77"/>
      <c r="CB105" s="4"/>
      <c r="CC105" s="36" t="str">
        <f>IFERROR(VLOOKUP(Book1345234[[#This Row],[Regional Ranking]],#REF!,2,FALSE),"")</f>
        <v/>
      </c>
    </row>
    <row r="106" spans="1:81" x14ac:dyDescent="0.25">
      <c r="A106" s="107"/>
      <c r="B106" s="84"/>
      <c r="C106" s="92">
        <f>Book1345234[[#This Row],[FMP]]*2</f>
        <v>0</v>
      </c>
      <c r="D106" s="34"/>
      <c r="E106" s="34"/>
      <c r="F106" s="37"/>
      <c r="G106" s="4"/>
      <c r="H106" s="4"/>
      <c r="I106" s="4"/>
      <c r="J106" s="4"/>
      <c r="K106" s="35" t="str">
        <f>IFERROR(Book1345234[[#This Row],[Project Cost]]/Book1345234[[#This Row],['# of Structures Removed from 1% Annual Chance FP]],"")</f>
        <v/>
      </c>
      <c r="L106" s="4"/>
      <c r="M106" s="4"/>
      <c r="N106" s="35"/>
      <c r="O106" s="100"/>
      <c r="P106" s="84"/>
      <c r="Q106" s="37"/>
      <c r="R106" s="4"/>
      <c r="S106" s="36" t="str">
        <f>IFERROR(VLOOKUP(Book1345234[[#This Row],[ Severity Ranking: Pre-Project Average Depth of Flooding (100-year)]],#REF!,2,FALSE),"")</f>
        <v/>
      </c>
      <c r="T106" s="67"/>
      <c r="U106" s="37"/>
      <c r="V106" s="37"/>
      <c r="W106" s="128" t="e">
        <f>[1]!Book1345234[[#This Row],[Flood Plain Population]]/[1]!Book1345234[[#This Row],[Community Population Served]]</f>
        <v>#REF!</v>
      </c>
      <c r="X106" s="4"/>
      <c r="Y106" s="36" t="str">
        <f>IFERROR(VLOOKUP(Book1345234[[#This Row],[Severity Ranking: Community Need (% Population)]],#REF!,2,FALSE),"")</f>
        <v/>
      </c>
      <c r="Z106" s="66"/>
      <c r="AA106" s="91" t="e">
        <f>[1]!Book1345234[[#This Row],['# of Structures Removed from 1% Annual Chance FP]]/[1]!Book1345234[[#This Row],['# of Structures in 1% Annual Chance FP (Pre-Project)]]</f>
        <v>#REF!</v>
      </c>
      <c r="AB106" s="4"/>
      <c r="AC106" s="36" t="str">
        <f>IFERROR(VLOOKUP(Book1345234[[#This Row],[Flood Risk Reduction ]],#REF!,2,FALSE),"")</f>
        <v/>
      </c>
      <c r="AD106" s="66"/>
      <c r="AE106" s="78"/>
      <c r="AF106" s="37"/>
      <c r="AG106" s="128" t="e">
        <f>([1]!Book1345234[[#This Row],[Pre-Project Damage $]]-[1]!Book1345234[[#This Row],[Post-Project Damage $]])/[1]!Book1345234[[#This Row],[Pre-Project Damage $]]</f>
        <v>#REF!</v>
      </c>
      <c r="AH106" s="4"/>
      <c r="AI106" s="36" t="str">
        <f>IFERROR(VLOOKUP(Book1345234[[#This Row],[Flood Damage Reduction]],#REF!,2,FALSE),"")</f>
        <v/>
      </c>
      <c r="AJ106" s="93"/>
      <c r="AK106" s="83"/>
      <c r="AL106" s="37"/>
      <c r="AM106" s="36" t="str">
        <f>IFERROR(VLOOKUP(Book1345234[[#This Row],[ Reduction in Critical Facilities Flood Risk]],#REF!,2,FALSE),"")</f>
        <v/>
      </c>
      <c r="AN106" s="140" t="e">
        <f>VLOOKUP([1]!Book1345234[[#This Row],[FMP]],'[1]Life and Safety Tabular Data'!A103:L113,12,FALSE)</f>
        <v>#REF!</v>
      </c>
      <c r="AO106" s="43"/>
      <c r="AP106" s="4"/>
      <c r="AQ106" s="36" t="str">
        <f>IFERROR(VLOOKUP(Book1345234[[#This Row],[Life and Safety Ranking (Injury/Loss of Life)]],#REF!,2,FALSE),"")</f>
        <v/>
      </c>
      <c r="AR106" s="67"/>
      <c r="AS106" s="43"/>
      <c r="AT106" s="43"/>
      <c r="AU106" s="43"/>
      <c r="AV106" s="4"/>
      <c r="AW106" s="36" t="str">
        <f>IFERROR(VLOOKUP(Book1345234[[#This Row],[Water Supply Yield Ranking]],#REF!,2,FALSE),"")</f>
        <v/>
      </c>
      <c r="AX106" s="67"/>
      <c r="AY106" s="37"/>
      <c r="AZ106" s="4"/>
      <c r="BA106" s="36" t="str">
        <f>IFERROR(VLOOKUP(Book1345234[[#This Row],[Social Vulnerability Ranking]],#REF!,2,FALSE),"")</f>
        <v/>
      </c>
      <c r="BB106" s="67"/>
      <c r="BC106" s="43"/>
      <c r="BD106" s="4"/>
      <c r="BE106" s="36" t="str">
        <f>IFERROR(VLOOKUP(Book1345234[[#This Row],[Nature-Based Solutions Ranking]],#REF!,2,FALSE),"")</f>
        <v/>
      </c>
      <c r="BF106" s="67"/>
      <c r="BG106" s="37"/>
      <c r="BH106" s="4"/>
      <c r="BI106" s="36" t="str">
        <f>IFERROR(VLOOKUP(Book1345234[[#This Row],[Multiple Benefit Ranking]],#REF!,2,FALSE),"")</f>
        <v/>
      </c>
      <c r="BJ106" s="84"/>
      <c r="BK106" s="43"/>
      <c r="BL106" s="4"/>
      <c r="BM106" s="36" t="str">
        <f>IFERROR(VLOOKUP(Book1345234[[#This Row],[Operations and Maintenance Ranking]],#REF!,2,FALSE),"")</f>
        <v/>
      </c>
      <c r="BN106" s="67"/>
      <c r="BO106" s="4"/>
      <c r="BP106" s="36" t="str">
        <f>IFERROR(VLOOKUP(Book1345234[[#This Row],[Administrative, Regulatory and Other Obstacle Ranking]],#REF!,2,FALSE),"")</f>
        <v/>
      </c>
      <c r="BQ106" s="67"/>
      <c r="BR106" s="4"/>
      <c r="BS106" s="36" t="str">
        <f>IFERROR(VLOOKUP(Book1345234[[#This Row],[Environmental Benefit Ranking]],#REF!,2,FALSE),"")</f>
        <v/>
      </c>
      <c r="BT106" s="67"/>
      <c r="BU106" s="37"/>
      <c r="BV106" s="36" t="str">
        <f>IFERROR(VLOOKUP(Book1345234[[#This Row],[Environmental Impact Ranking]],#REF!,2,FALSE),"")</f>
        <v/>
      </c>
      <c r="BW106" s="77"/>
      <c r="BX106" s="83"/>
      <c r="BY106" s="4"/>
      <c r="BZ106" s="36" t="str">
        <f>IFERROR(VLOOKUP(Book1345234[[#This Row],[Mobility Ranking]],#REF!,2,FALSE),"")</f>
        <v/>
      </c>
      <c r="CA106" s="77"/>
      <c r="CB106" s="4"/>
      <c r="CC106" s="36" t="str">
        <f>IFERROR(VLOOKUP(Book1345234[[#This Row],[Regional Ranking]],#REF!,2,FALSE),"")</f>
        <v/>
      </c>
    </row>
    <row r="107" spans="1:81" x14ac:dyDescent="0.25">
      <c r="A107" s="107"/>
      <c r="B107" s="84"/>
      <c r="C107" s="92">
        <f>Book1345234[[#This Row],[FMP]]*2</f>
        <v>0</v>
      </c>
      <c r="D107" s="34"/>
      <c r="E107" s="34"/>
      <c r="F107" s="37"/>
      <c r="G107" s="4"/>
      <c r="H107" s="4"/>
      <c r="I107" s="4"/>
      <c r="J107" s="4"/>
      <c r="K107" s="35" t="str">
        <f>IFERROR(Book1345234[[#This Row],[Project Cost]]/Book1345234[[#This Row],['# of Structures Removed from 1% Annual Chance FP]],"")</f>
        <v/>
      </c>
      <c r="L107" s="4"/>
      <c r="M107" s="4"/>
      <c r="N107" s="35"/>
      <c r="O107" s="100"/>
      <c r="P107" s="84"/>
      <c r="Q107" s="37"/>
      <c r="R107" s="4"/>
      <c r="S107" s="36" t="str">
        <f>IFERROR(VLOOKUP(Book1345234[[#This Row],[ Severity Ranking: Pre-Project Average Depth of Flooding (100-year)]],#REF!,2,FALSE),"")</f>
        <v/>
      </c>
      <c r="T107" s="67"/>
      <c r="U107" s="37"/>
      <c r="V107" s="37"/>
      <c r="W107" s="128" t="e">
        <f>[1]!Book1345234[[#This Row],[Flood Plain Population]]/[1]!Book1345234[[#This Row],[Community Population Served]]</f>
        <v>#REF!</v>
      </c>
      <c r="X107" s="4"/>
      <c r="Y107" s="36" t="str">
        <f>IFERROR(VLOOKUP(Book1345234[[#This Row],[Severity Ranking: Community Need (% Population)]],#REF!,2,FALSE),"")</f>
        <v/>
      </c>
      <c r="Z107" s="66"/>
      <c r="AA107" s="91" t="e">
        <f>[1]!Book1345234[[#This Row],['# of Structures Removed from 1% Annual Chance FP]]/[1]!Book1345234[[#This Row],['# of Structures in 1% Annual Chance FP (Pre-Project)]]</f>
        <v>#REF!</v>
      </c>
      <c r="AB107" s="4"/>
      <c r="AC107" s="36" t="str">
        <f>IFERROR(VLOOKUP(Book1345234[[#This Row],[Flood Risk Reduction ]],#REF!,2,FALSE),"")</f>
        <v/>
      </c>
      <c r="AD107" s="66"/>
      <c r="AE107" s="78"/>
      <c r="AF107" s="37"/>
      <c r="AG107" s="128" t="e">
        <f>([1]!Book1345234[[#This Row],[Pre-Project Damage $]]-[1]!Book1345234[[#This Row],[Post-Project Damage $]])/[1]!Book1345234[[#This Row],[Pre-Project Damage $]]</f>
        <v>#REF!</v>
      </c>
      <c r="AH107" s="4"/>
      <c r="AI107" s="36" t="str">
        <f>IFERROR(VLOOKUP(Book1345234[[#This Row],[Flood Damage Reduction]],#REF!,2,FALSE),"")</f>
        <v/>
      </c>
      <c r="AJ107" s="93"/>
      <c r="AK107" s="83"/>
      <c r="AL107" s="37"/>
      <c r="AM107" s="36" t="str">
        <f>IFERROR(VLOOKUP(Book1345234[[#This Row],[ Reduction in Critical Facilities Flood Risk]],#REF!,2,FALSE),"")</f>
        <v/>
      </c>
      <c r="AN107" s="140" t="e">
        <f>VLOOKUP([1]!Book1345234[[#This Row],[FMP]],'[1]Life and Safety Tabular Data'!A104:L114,12,FALSE)</f>
        <v>#REF!</v>
      </c>
      <c r="AO107" s="43"/>
      <c r="AP107" s="4"/>
      <c r="AQ107" s="36" t="str">
        <f>IFERROR(VLOOKUP(Book1345234[[#This Row],[Life and Safety Ranking (Injury/Loss of Life)]],#REF!,2,FALSE),"")</f>
        <v/>
      </c>
      <c r="AR107" s="67"/>
      <c r="AS107" s="43"/>
      <c r="AT107" s="43"/>
      <c r="AU107" s="43"/>
      <c r="AV107" s="4"/>
      <c r="AW107" s="36" t="str">
        <f>IFERROR(VLOOKUP(Book1345234[[#This Row],[Water Supply Yield Ranking]],#REF!,2,FALSE),"")</f>
        <v/>
      </c>
      <c r="AX107" s="67"/>
      <c r="AY107" s="37"/>
      <c r="AZ107" s="4"/>
      <c r="BA107" s="36" t="str">
        <f>IFERROR(VLOOKUP(Book1345234[[#This Row],[Social Vulnerability Ranking]],#REF!,2,FALSE),"")</f>
        <v/>
      </c>
      <c r="BB107" s="67"/>
      <c r="BC107" s="43"/>
      <c r="BD107" s="4"/>
      <c r="BE107" s="36" t="str">
        <f>IFERROR(VLOOKUP(Book1345234[[#This Row],[Nature-Based Solutions Ranking]],#REF!,2,FALSE),"")</f>
        <v/>
      </c>
      <c r="BF107" s="67"/>
      <c r="BG107" s="37"/>
      <c r="BH107" s="4"/>
      <c r="BI107" s="36" t="str">
        <f>IFERROR(VLOOKUP(Book1345234[[#This Row],[Multiple Benefit Ranking]],#REF!,2,FALSE),"")</f>
        <v/>
      </c>
      <c r="BJ107" s="84"/>
      <c r="BK107" s="43"/>
      <c r="BL107" s="4"/>
      <c r="BM107" s="36" t="str">
        <f>IFERROR(VLOOKUP(Book1345234[[#This Row],[Operations and Maintenance Ranking]],#REF!,2,FALSE),"")</f>
        <v/>
      </c>
      <c r="BN107" s="67"/>
      <c r="BO107" s="4"/>
      <c r="BP107" s="36" t="str">
        <f>IFERROR(VLOOKUP(Book1345234[[#This Row],[Administrative, Regulatory and Other Obstacle Ranking]],#REF!,2,FALSE),"")</f>
        <v/>
      </c>
      <c r="BQ107" s="67"/>
      <c r="BR107" s="4"/>
      <c r="BS107" s="36" t="str">
        <f>IFERROR(VLOOKUP(Book1345234[[#This Row],[Environmental Benefit Ranking]],#REF!,2,FALSE),"")</f>
        <v/>
      </c>
      <c r="BT107" s="67"/>
      <c r="BU107" s="37"/>
      <c r="BV107" s="36" t="str">
        <f>IFERROR(VLOOKUP(Book1345234[[#This Row],[Environmental Impact Ranking]],#REF!,2,FALSE),"")</f>
        <v/>
      </c>
      <c r="BW107" s="77"/>
      <c r="BX107" s="83"/>
      <c r="BY107" s="4"/>
      <c r="BZ107" s="36" t="str">
        <f>IFERROR(VLOOKUP(Book1345234[[#This Row],[Mobility Ranking]],#REF!,2,FALSE),"")</f>
        <v/>
      </c>
      <c r="CA107" s="77"/>
      <c r="CB107" s="4"/>
      <c r="CC107" s="36" t="str">
        <f>IFERROR(VLOOKUP(Book1345234[[#This Row],[Regional Ranking]],#REF!,2,FALSE),"")</f>
        <v/>
      </c>
    </row>
    <row r="108" spans="1:81" x14ac:dyDescent="0.25">
      <c r="A108" s="107"/>
      <c r="B108" s="84"/>
      <c r="C108" s="92">
        <f>Book1345234[[#This Row],[FMP]]*2</f>
        <v>0</v>
      </c>
      <c r="D108" s="34"/>
      <c r="E108" s="34"/>
      <c r="F108" s="37"/>
      <c r="G108" s="4"/>
      <c r="H108" s="4"/>
      <c r="I108" s="4"/>
      <c r="J108" s="4"/>
      <c r="K108" s="35" t="str">
        <f>IFERROR(Book1345234[[#This Row],[Project Cost]]/Book1345234[[#This Row],['# of Structures Removed from 1% Annual Chance FP]],"")</f>
        <v/>
      </c>
      <c r="L108" s="4"/>
      <c r="M108" s="4"/>
      <c r="N108" s="35"/>
      <c r="O108" s="100"/>
      <c r="P108" s="84"/>
      <c r="Q108" s="37"/>
      <c r="R108" s="4"/>
      <c r="S108" s="36" t="str">
        <f>IFERROR(VLOOKUP(Book1345234[[#This Row],[ Severity Ranking: Pre-Project Average Depth of Flooding (100-year)]],#REF!,2,FALSE),"")</f>
        <v/>
      </c>
      <c r="T108" s="67"/>
      <c r="U108" s="37"/>
      <c r="V108" s="37"/>
      <c r="W108" s="128" t="e">
        <f>[1]!Book1345234[[#This Row],[Flood Plain Population]]/[1]!Book1345234[[#This Row],[Community Population Served]]</f>
        <v>#REF!</v>
      </c>
      <c r="X108" s="4"/>
      <c r="Y108" s="36" t="str">
        <f>IFERROR(VLOOKUP(Book1345234[[#This Row],[Severity Ranking: Community Need (% Population)]],#REF!,2,FALSE),"")</f>
        <v/>
      </c>
      <c r="Z108" s="66"/>
      <c r="AA108" s="91" t="e">
        <f>[1]!Book1345234[[#This Row],['# of Structures Removed from 1% Annual Chance FP]]/[1]!Book1345234[[#This Row],['# of Structures in 1% Annual Chance FP (Pre-Project)]]</f>
        <v>#REF!</v>
      </c>
      <c r="AB108" s="4"/>
      <c r="AC108" s="36" t="str">
        <f>IFERROR(VLOOKUP(Book1345234[[#This Row],[Flood Risk Reduction ]],#REF!,2,FALSE),"")</f>
        <v/>
      </c>
      <c r="AD108" s="66"/>
      <c r="AE108" s="78"/>
      <c r="AF108" s="37"/>
      <c r="AG108" s="128" t="e">
        <f>([1]!Book1345234[[#This Row],[Pre-Project Damage $]]-[1]!Book1345234[[#This Row],[Post-Project Damage $]])/[1]!Book1345234[[#This Row],[Pre-Project Damage $]]</f>
        <v>#REF!</v>
      </c>
      <c r="AH108" s="4"/>
      <c r="AI108" s="36" t="str">
        <f>IFERROR(VLOOKUP(Book1345234[[#This Row],[Flood Damage Reduction]],#REF!,2,FALSE),"")</f>
        <v/>
      </c>
      <c r="AJ108" s="93"/>
      <c r="AK108" s="83"/>
      <c r="AL108" s="37"/>
      <c r="AM108" s="36" t="str">
        <f>IFERROR(VLOOKUP(Book1345234[[#This Row],[ Reduction in Critical Facilities Flood Risk]],#REF!,2,FALSE),"")</f>
        <v/>
      </c>
      <c r="AN108" s="140" t="e">
        <f>VLOOKUP([1]!Book1345234[[#This Row],[FMP]],'[1]Life and Safety Tabular Data'!A105:L115,12,FALSE)</f>
        <v>#REF!</v>
      </c>
      <c r="AO108" s="43"/>
      <c r="AP108" s="4"/>
      <c r="AQ108" s="36" t="str">
        <f>IFERROR(VLOOKUP(Book1345234[[#This Row],[Life and Safety Ranking (Injury/Loss of Life)]],#REF!,2,FALSE),"")</f>
        <v/>
      </c>
      <c r="AR108" s="67"/>
      <c r="AS108" s="43"/>
      <c r="AT108" s="43"/>
      <c r="AU108" s="43"/>
      <c r="AV108" s="4"/>
      <c r="AW108" s="36" t="str">
        <f>IFERROR(VLOOKUP(Book1345234[[#This Row],[Water Supply Yield Ranking]],#REF!,2,FALSE),"")</f>
        <v/>
      </c>
      <c r="AX108" s="67"/>
      <c r="AY108" s="37"/>
      <c r="AZ108" s="4"/>
      <c r="BA108" s="36" t="str">
        <f>IFERROR(VLOOKUP(Book1345234[[#This Row],[Social Vulnerability Ranking]],#REF!,2,FALSE),"")</f>
        <v/>
      </c>
      <c r="BB108" s="67"/>
      <c r="BC108" s="43"/>
      <c r="BD108" s="4"/>
      <c r="BE108" s="36" t="str">
        <f>IFERROR(VLOOKUP(Book1345234[[#This Row],[Nature-Based Solutions Ranking]],#REF!,2,FALSE),"")</f>
        <v/>
      </c>
      <c r="BF108" s="67"/>
      <c r="BG108" s="37"/>
      <c r="BH108" s="4"/>
      <c r="BI108" s="36" t="str">
        <f>IFERROR(VLOOKUP(Book1345234[[#This Row],[Multiple Benefit Ranking]],#REF!,2,FALSE),"")</f>
        <v/>
      </c>
      <c r="BJ108" s="84"/>
      <c r="BK108" s="43"/>
      <c r="BL108" s="4"/>
      <c r="BM108" s="36" t="str">
        <f>IFERROR(VLOOKUP(Book1345234[[#This Row],[Operations and Maintenance Ranking]],#REF!,2,FALSE),"")</f>
        <v/>
      </c>
      <c r="BN108" s="67"/>
      <c r="BO108" s="4"/>
      <c r="BP108" s="36" t="str">
        <f>IFERROR(VLOOKUP(Book1345234[[#This Row],[Administrative, Regulatory and Other Obstacle Ranking]],#REF!,2,FALSE),"")</f>
        <v/>
      </c>
      <c r="BQ108" s="67"/>
      <c r="BR108" s="4"/>
      <c r="BS108" s="36" t="str">
        <f>IFERROR(VLOOKUP(Book1345234[[#This Row],[Environmental Benefit Ranking]],#REF!,2,FALSE),"")</f>
        <v/>
      </c>
      <c r="BT108" s="67"/>
      <c r="BU108" s="37"/>
      <c r="BV108" s="36" t="str">
        <f>IFERROR(VLOOKUP(Book1345234[[#This Row],[Environmental Impact Ranking]],#REF!,2,FALSE),"")</f>
        <v/>
      </c>
      <c r="BW108" s="77"/>
      <c r="BX108" s="83"/>
      <c r="BY108" s="4"/>
      <c r="BZ108" s="36" t="str">
        <f>IFERROR(VLOOKUP(Book1345234[[#This Row],[Mobility Ranking]],#REF!,2,FALSE),"")</f>
        <v/>
      </c>
      <c r="CA108" s="77"/>
      <c r="CB108" s="4"/>
      <c r="CC108" s="36" t="str">
        <f>IFERROR(VLOOKUP(Book1345234[[#This Row],[Regional Ranking]],#REF!,2,FALSE),"")</f>
        <v/>
      </c>
    </row>
    <row r="109" spans="1:81" x14ac:dyDescent="0.25">
      <c r="A109" s="107"/>
      <c r="B109" s="84"/>
      <c r="C109" s="92">
        <f>Book1345234[[#This Row],[FMP]]*2</f>
        <v>0</v>
      </c>
      <c r="D109" s="34"/>
      <c r="E109" s="34"/>
      <c r="F109" s="37"/>
      <c r="G109" s="4"/>
      <c r="H109" s="4"/>
      <c r="I109" s="4"/>
      <c r="J109" s="4"/>
      <c r="K109" s="35" t="str">
        <f>IFERROR(Book1345234[[#This Row],[Project Cost]]/Book1345234[[#This Row],['# of Structures Removed from 1% Annual Chance FP]],"")</f>
        <v/>
      </c>
      <c r="L109" s="4"/>
      <c r="M109" s="4"/>
      <c r="N109" s="35"/>
      <c r="O109" s="100"/>
      <c r="P109" s="84"/>
      <c r="Q109" s="37"/>
      <c r="R109" s="4"/>
      <c r="S109" s="36" t="str">
        <f>IFERROR(VLOOKUP(Book1345234[[#This Row],[ Severity Ranking: Pre-Project Average Depth of Flooding (100-year)]],#REF!,2,FALSE),"")</f>
        <v/>
      </c>
      <c r="T109" s="67"/>
      <c r="U109" s="37"/>
      <c r="V109" s="37"/>
      <c r="W109" s="128" t="e">
        <f>[1]!Book1345234[[#This Row],[Flood Plain Population]]/[1]!Book1345234[[#This Row],[Community Population Served]]</f>
        <v>#REF!</v>
      </c>
      <c r="X109" s="4"/>
      <c r="Y109" s="36" t="str">
        <f>IFERROR(VLOOKUP(Book1345234[[#This Row],[Severity Ranking: Community Need (% Population)]],#REF!,2,FALSE),"")</f>
        <v/>
      </c>
      <c r="Z109" s="66"/>
      <c r="AA109" s="91" t="e">
        <f>[1]!Book1345234[[#This Row],['# of Structures Removed from 1% Annual Chance FP]]/[1]!Book1345234[[#This Row],['# of Structures in 1% Annual Chance FP (Pre-Project)]]</f>
        <v>#REF!</v>
      </c>
      <c r="AB109" s="4"/>
      <c r="AC109" s="36" t="str">
        <f>IFERROR(VLOOKUP(Book1345234[[#This Row],[Flood Risk Reduction ]],#REF!,2,FALSE),"")</f>
        <v/>
      </c>
      <c r="AD109" s="66"/>
      <c r="AE109" s="78"/>
      <c r="AF109" s="37"/>
      <c r="AG109" s="128" t="e">
        <f>([1]!Book1345234[[#This Row],[Pre-Project Damage $]]-[1]!Book1345234[[#This Row],[Post-Project Damage $]])/[1]!Book1345234[[#This Row],[Pre-Project Damage $]]</f>
        <v>#REF!</v>
      </c>
      <c r="AH109" s="4"/>
      <c r="AI109" s="36" t="str">
        <f>IFERROR(VLOOKUP(Book1345234[[#This Row],[Flood Damage Reduction]],#REF!,2,FALSE),"")</f>
        <v/>
      </c>
      <c r="AJ109" s="93"/>
      <c r="AK109" s="83"/>
      <c r="AL109" s="37"/>
      <c r="AM109" s="36" t="str">
        <f>IFERROR(VLOOKUP(Book1345234[[#This Row],[ Reduction in Critical Facilities Flood Risk]],#REF!,2,FALSE),"")</f>
        <v/>
      </c>
      <c r="AN109" s="140" t="e">
        <f>VLOOKUP([1]!Book1345234[[#This Row],[FMP]],'[1]Life and Safety Tabular Data'!A106:L116,12,FALSE)</f>
        <v>#REF!</v>
      </c>
      <c r="AO109" s="43"/>
      <c r="AP109" s="4"/>
      <c r="AQ109" s="36" t="str">
        <f>IFERROR(VLOOKUP(Book1345234[[#This Row],[Life and Safety Ranking (Injury/Loss of Life)]],#REF!,2,FALSE),"")</f>
        <v/>
      </c>
      <c r="AR109" s="67"/>
      <c r="AS109" s="43"/>
      <c r="AT109" s="43"/>
      <c r="AU109" s="43"/>
      <c r="AV109" s="4"/>
      <c r="AW109" s="36" t="str">
        <f>IFERROR(VLOOKUP(Book1345234[[#This Row],[Water Supply Yield Ranking]],#REF!,2,FALSE),"")</f>
        <v/>
      </c>
      <c r="AX109" s="67"/>
      <c r="AY109" s="37"/>
      <c r="AZ109" s="4"/>
      <c r="BA109" s="36" t="str">
        <f>IFERROR(VLOOKUP(Book1345234[[#This Row],[Social Vulnerability Ranking]],#REF!,2,FALSE),"")</f>
        <v/>
      </c>
      <c r="BB109" s="67"/>
      <c r="BC109" s="43"/>
      <c r="BD109" s="4"/>
      <c r="BE109" s="36" t="str">
        <f>IFERROR(VLOOKUP(Book1345234[[#This Row],[Nature-Based Solutions Ranking]],#REF!,2,FALSE),"")</f>
        <v/>
      </c>
      <c r="BF109" s="67"/>
      <c r="BG109" s="37"/>
      <c r="BH109" s="4"/>
      <c r="BI109" s="36" t="str">
        <f>IFERROR(VLOOKUP(Book1345234[[#This Row],[Multiple Benefit Ranking]],#REF!,2,FALSE),"")</f>
        <v/>
      </c>
      <c r="BJ109" s="84"/>
      <c r="BK109" s="43"/>
      <c r="BL109" s="4"/>
      <c r="BM109" s="36" t="str">
        <f>IFERROR(VLOOKUP(Book1345234[[#This Row],[Operations and Maintenance Ranking]],#REF!,2,FALSE),"")</f>
        <v/>
      </c>
      <c r="BN109" s="67"/>
      <c r="BO109" s="4"/>
      <c r="BP109" s="36" t="str">
        <f>IFERROR(VLOOKUP(Book1345234[[#This Row],[Administrative, Regulatory and Other Obstacle Ranking]],#REF!,2,FALSE),"")</f>
        <v/>
      </c>
      <c r="BQ109" s="67"/>
      <c r="BR109" s="4"/>
      <c r="BS109" s="36" t="str">
        <f>IFERROR(VLOOKUP(Book1345234[[#This Row],[Environmental Benefit Ranking]],#REF!,2,FALSE),"")</f>
        <v/>
      </c>
      <c r="BT109" s="67"/>
      <c r="BU109" s="37"/>
      <c r="BV109" s="36" t="str">
        <f>IFERROR(VLOOKUP(Book1345234[[#This Row],[Environmental Impact Ranking]],#REF!,2,FALSE),"")</f>
        <v/>
      </c>
      <c r="BW109" s="77"/>
      <c r="BX109" s="83"/>
      <c r="BY109" s="4"/>
      <c r="BZ109" s="36" t="str">
        <f>IFERROR(VLOOKUP(Book1345234[[#This Row],[Mobility Ranking]],#REF!,2,FALSE),"")</f>
        <v/>
      </c>
      <c r="CA109" s="77"/>
      <c r="CB109" s="4"/>
      <c r="CC109" s="36" t="str">
        <f>IFERROR(VLOOKUP(Book1345234[[#This Row],[Regional Ranking]],#REF!,2,FALSE),"")</f>
        <v/>
      </c>
    </row>
    <row r="110" spans="1:81" x14ac:dyDescent="0.25">
      <c r="A110" s="107"/>
      <c r="B110" s="84"/>
      <c r="C110" s="92">
        <f>Book1345234[[#This Row],[FMP]]*2</f>
        <v>0</v>
      </c>
      <c r="D110" s="34"/>
      <c r="E110" s="34"/>
      <c r="F110" s="37"/>
      <c r="G110" s="4"/>
      <c r="H110" s="4"/>
      <c r="I110" s="4"/>
      <c r="J110" s="4"/>
      <c r="K110" s="35" t="str">
        <f>IFERROR(Book1345234[[#This Row],[Project Cost]]/Book1345234[[#This Row],['# of Structures Removed from 1% Annual Chance FP]],"")</f>
        <v/>
      </c>
      <c r="L110" s="4"/>
      <c r="M110" s="4"/>
      <c r="N110" s="35"/>
      <c r="O110" s="100"/>
      <c r="P110" s="84"/>
      <c r="Q110" s="37"/>
      <c r="R110" s="4"/>
      <c r="S110" s="36" t="str">
        <f>IFERROR(VLOOKUP(Book1345234[[#This Row],[ Severity Ranking: Pre-Project Average Depth of Flooding (100-year)]],#REF!,2,FALSE),"")</f>
        <v/>
      </c>
      <c r="T110" s="67"/>
      <c r="U110" s="37"/>
      <c r="V110" s="37"/>
      <c r="W110" s="128" t="e">
        <f>[1]!Book1345234[[#This Row],[Flood Plain Population]]/[1]!Book1345234[[#This Row],[Community Population Served]]</f>
        <v>#REF!</v>
      </c>
      <c r="X110" s="4"/>
      <c r="Y110" s="36" t="str">
        <f>IFERROR(VLOOKUP(Book1345234[[#This Row],[Severity Ranking: Community Need (% Population)]],#REF!,2,FALSE),"")</f>
        <v/>
      </c>
      <c r="Z110" s="66"/>
      <c r="AA110" s="91" t="e">
        <f>[1]!Book1345234[[#This Row],['# of Structures Removed from 1% Annual Chance FP]]/[1]!Book1345234[[#This Row],['# of Structures in 1% Annual Chance FP (Pre-Project)]]</f>
        <v>#REF!</v>
      </c>
      <c r="AB110" s="4"/>
      <c r="AC110" s="36" t="str">
        <f>IFERROR(VLOOKUP(Book1345234[[#This Row],[Flood Risk Reduction ]],#REF!,2,FALSE),"")</f>
        <v/>
      </c>
      <c r="AD110" s="66"/>
      <c r="AE110" s="78"/>
      <c r="AF110" s="37"/>
      <c r="AG110" s="128" t="e">
        <f>([1]!Book1345234[[#This Row],[Pre-Project Damage $]]-[1]!Book1345234[[#This Row],[Post-Project Damage $]])/[1]!Book1345234[[#This Row],[Pre-Project Damage $]]</f>
        <v>#REF!</v>
      </c>
      <c r="AH110" s="4"/>
      <c r="AI110" s="36" t="str">
        <f>IFERROR(VLOOKUP(Book1345234[[#This Row],[Flood Damage Reduction]],#REF!,2,FALSE),"")</f>
        <v/>
      </c>
      <c r="AJ110" s="93"/>
      <c r="AK110" s="83"/>
      <c r="AL110" s="37"/>
      <c r="AM110" s="36" t="str">
        <f>IFERROR(VLOOKUP(Book1345234[[#This Row],[ Reduction in Critical Facilities Flood Risk]],#REF!,2,FALSE),"")</f>
        <v/>
      </c>
      <c r="AN110" s="140" t="e">
        <f>VLOOKUP([1]!Book1345234[[#This Row],[FMP]],'[1]Life and Safety Tabular Data'!A107:L117,12,FALSE)</f>
        <v>#REF!</v>
      </c>
      <c r="AO110" s="43"/>
      <c r="AP110" s="4"/>
      <c r="AQ110" s="36" t="str">
        <f>IFERROR(VLOOKUP(Book1345234[[#This Row],[Life and Safety Ranking (Injury/Loss of Life)]],#REF!,2,FALSE),"")</f>
        <v/>
      </c>
      <c r="AR110" s="67"/>
      <c r="AS110" s="43"/>
      <c r="AT110" s="43"/>
      <c r="AU110" s="43"/>
      <c r="AV110" s="4"/>
      <c r="AW110" s="36" t="str">
        <f>IFERROR(VLOOKUP(Book1345234[[#This Row],[Water Supply Yield Ranking]],#REF!,2,FALSE),"")</f>
        <v/>
      </c>
      <c r="AX110" s="67"/>
      <c r="AY110" s="37"/>
      <c r="AZ110" s="4"/>
      <c r="BA110" s="36" t="str">
        <f>IFERROR(VLOOKUP(Book1345234[[#This Row],[Social Vulnerability Ranking]],#REF!,2,FALSE),"")</f>
        <v/>
      </c>
      <c r="BB110" s="67"/>
      <c r="BC110" s="43"/>
      <c r="BD110" s="4"/>
      <c r="BE110" s="36" t="str">
        <f>IFERROR(VLOOKUP(Book1345234[[#This Row],[Nature-Based Solutions Ranking]],#REF!,2,FALSE),"")</f>
        <v/>
      </c>
      <c r="BF110" s="67"/>
      <c r="BG110" s="37"/>
      <c r="BH110" s="4"/>
      <c r="BI110" s="36" t="str">
        <f>IFERROR(VLOOKUP(Book1345234[[#This Row],[Multiple Benefit Ranking]],#REF!,2,FALSE),"")</f>
        <v/>
      </c>
      <c r="BJ110" s="84"/>
      <c r="BK110" s="43"/>
      <c r="BL110" s="4"/>
      <c r="BM110" s="36" t="str">
        <f>IFERROR(VLOOKUP(Book1345234[[#This Row],[Operations and Maintenance Ranking]],#REF!,2,FALSE),"")</f>
        <v/>
      </c>
      <c r="BN110" s="67"/>
      <c r="BO110" s="4"/>
      <c r="BP110" s="36" t="str">
        <f>IFERROR(VLOOKUP(Book1345234[[#This Row],[Administrative, Regulatory and Other Obstacle Ranking]],#REF!,2,FALSE),"")</f>
        <v/>
      </c>
      <c r="BQ110" s="67"/>
      <c r="BR110" s="4"/>
      <c r="BS110" s="36" t="str">
        <f>IFERROR(VLOOKUP(Book1345234[[#This Row],[Environmental Benefit Ranking]],#REF!,2,FALSE),"")</f>
        <v/>
      </c>
      <c r="BT110" s="67"/>
      <c r="BU110" s="37"/>
      <c r="BV110" s="36" t="str">
        <f>IFERROR(VLOOKUP(Book1345234[[#This Row],[Environmental Impact Ranking]],#REF!,2,FALSE),"")</f>
        <v/>
      </c>
      <c r="BW110" s="77"/>
      <c r="BX110" s="83"/>
      <c r="BY110" s="4"/>
      <c r="BZ110" s="36" t="str">
        <f>IFERROR(VLOOKUP(Book1345234[[#This Row],[Mobility Ranking]],#REF!,2,FALSE),"")</f>
        <v/>
      </c>
      <c r="CA110" s="77"/>
      <c r="CB110" s="4"/>
      <c r="CC110" s="36" t="str">
        <f>IFERROR(VLOOKUP(Book1345234[[#This Row],[Regional Ranking]],#REF!,2,FALSE),"")</f>
        <v/>
      </c>
    </row>
    <row r="111" spans="1:81" x14ac:dyDescent="0.25">
      <c r="A111" s="107"/>
      <c r="B111" s="84"/>
      <c r="C111" s="92">
        <f>Book1345234[[#This Row],[FMP]]*2</f>
        <v>0</v>
      </c>
      <c r="D111" s="34"/>
      <c r="E111" s="34"/>
      <c r="F111" s="37"/>
      <c r="G111" s="4"/>
      <c r="H111" s="4"/>
      <c r="I111" s="4"/>
      <c r="J111" s="4"/>
      <c r="K111" s="35" t="str">
        <f>IFERROR(Book1345234[[#This Row],[Project Cost]]/Book1345234[[#This Row],['# of Structures Removed from 1% Annual Chance FP]],"")</f>
        <v/>
      </c>
      <c r="L111" s="4"/>
      <c r="M111" s="4"/>
      <c r="N111" s="35"/>
      <c r="O111" s="100"/>
      <c r="P111" s="84"/>
      <c r="Q111" s="37"/>
      <c r="R111" s="4"/>
      <c r="S111" s="36" t="str">
        <f>IFERROR(VLOOKUP(Book1345234[[#This Row],[ Severity Ranking: Pre-Project Average Depth of Flooding (100-year)]],#REF!,2,FALSE),"")</f>
        <v/>
      </c>
      <c r="T111" s="67"/>
      <c r="U111" s="37"/>
      <c r="V111" s="37"/>
      <c r="W111" s="128" t="e">
        <f>[1]!Book1345234[[#This Row],[Flood Plain Population]]/[1]!Book1345234[[#This Row],[Community Population Served]]</f>
        <v>#REF!</v>
      </c>
      <c r="X111" s="4"/>
      <c r="Y111" s="36" t="str">
        <f>IFERROR(VLOOKUP(Book1345234[[#This Row],[Severity Ranking: Community Need (% Population)]],#REF!,2,FALSE),"")</f>
        <v/>
      </c>
      <c r="Z111" s="66"/>
      <c r="AA111" s="91" t="e">
        <f>[1]!Book1345234[[#This Row],['# of Structures Removed from 1% Annual Chance FP]]/[1]!Book1345234[[#This Row],['# of Structures in 1% Annual Chance FP (Pre-Project)]]</f>
        <v>#REF!</v>
      </c>
      <c r="AB111" s="4"/>
      <c r="AC111" s="36" t="str">
        <f>IFERROR(VLOOKUP(Book1345234[[#This Row],[Flood Risk Reduction ]],#REF!,2,FALSE),"")</f>
        <v/>
      </c>
      <c r="AD111" s="66"/>
      <c r="AE111" s="78"/>
      <c r="AF111" s="37"/>
      <c r="AG111" s="128" t="e">
        <f>([1]!Book1345234[[#This Row],[Pre-Project Damage $]]-[1]!Book1345234[[#This Row],[Post-Project Damage $]])/[1]!Book1345234[[#This Row],[Pre-Project Damage $]]</f>
        <v>#REF!</v>
      </c>
      <c r="AH111" s="4"/>
      <c r="AI111" s="36" t="str">
        <f>IFERROR(VLOOKUP(Book1345234[[#This Row],[Flood Damage Reduction]],#REF!,2,FALSE),"")</f>
        <v/>
      </c>
      <c r="AJ111" s="93"/>
      <c r="AK111" s="83"/>
      <c r="AL111" s="37"/>
      <c r="AM111" s="36" t="str">
        <f>IFERROR(VLOOKUP(Book1345234[[#This Row],[ Reduction in Critical Facilities Flood Risk]],#REF!,2,FALSE),"")</f>
        <v/>
      </c>
      <c r="AN111" s="140" t="e">
        <f>VLOOKUP([1]!Book1345234[[#This Row],[FMP]],'[1]Life and Safety Tabular Data'!A108:L118,12,FALSE)</f>
        <v>#REF!</v>
      </c>
      <c r="AO111" s="43"/>
      <c r="AP111" s="4"/>
      <c r="AQ111" s="36" t="str">
        <f>IFERROR(VLOOKUP(Book1345234[[#This Row],[Life and Safety Ranking (Injury/Loss of Life)]],#REF!,2,FALSE),"")</f>
        <v/>
      </c>
      <c r="AR111" s="67"/>
      <c r="AS111" s="43"/>
      <c r="AT111" s="43"/>
      <c r="AU111" s="43"/>
      <c r="AV111" s="4"/>
      <c r="AW111" s="36" t="str">
        <f>IFERROR(VLOOKUP(Book1345234[[#This Row],[Water Supply Yield Ranking]],#REF!,2,FALSE),"")</f>
        <v/>
      </c>
      <c r="AX111" s="67"/>
      <c r="AY111" s="37"/>
      <c r="AZ111" s="4"/>
      <c r="BA111" s="36" t="str">
        <f>IFERROR(VLOOKUP(Book1345234[[#This Row],[Social Vulnerability Ranking]],#REF!,2,FALSE),"")</f>
        <v/>
      </c>
      <c r="BB111" s="67"/>
      <c r="BC111" s="43"/>
      <c r="BD111" s="4"/>
      <c r="BE111" s="36" t="str">
        <f>IFERROR(VLOOKUP(Book1345234[[#This Row],[Nature-Based Solutions Ranking]],#REF!,2,FALSE),"")</f>
        <v/>
      </c>
      <c r="BF111" s="67"/>
      <c r="BG111" s="37"/>
      <c r="BH111" s="4"/>
      <c r="BI111" s="36" t="str">
        <f>IFERROR(VLOOKUP(Book1345234[[#This Row],[Multiple Benefit Ranking]],#REF!,2,FALSE),"")</f>
        <v/>
      </c>
      <c r="BJ111" s="84"/>
      <c r="BK111" s="43"/>
      <c r="BL111" s="4"/>
      <c r="BM111" s="36" t="str">
        <f>IFERROR(VLOOKUP(Book1345234[[#This Row],[Operations and Maintenance Ranking]],#REF!,2,FALSE),"")</f>
        <v/>
      </c>
      <c r="BN111" s="67"/>
      <c r="BO111" s="4"/>
      <c r="BP111" s="36" t="str">
        <f>IFERROR(VLOOKUP(Book1345234[[#This Row],[Administrative, Regulatory and Other Obstacle Ranking]],#REF!,2,FALSE),"")</f>
        <v/>
      </c>
      <c r="BQ111" s="67"/>
      <c r="BR111" s="4"/>
      <c r="BS111" s="36" t="str">
        <f>IFERROR(VLOOKUP(Book1345234[[#This Row],[Environmental Benefit Ranking]],#REF!,2,FALSE),"")</f>
        <v/>
      </c>
      <c r="BT111" s="67"/>
      <c r="BU111" s="37"/>
      <c r="BV111" s="36" t="str">
        <f>IFERROR(VLOOKUP(Book1345234[[#This Row],[Environmental Impact Ranking]],#REF!,2,FALSE),"")</f>
        <v/>
      </c>
      <c r="BW111" s="77"/>
      <c r="BX111" s="83"/>
      <c r="BY111" s="4"/>
      <c r="BZ111" s="36" t="str">
        <f>IFERROR(VLOOKUP(Book1345234[[#This Row],[Mobility Ranking]],#REF!,2,FALSE),"")</f>
        <v/>
      </c>
      <c r="CA111" s="77"/>
      <c r="CB111" s="4"/>
      <c r="CC111" s="36" t="str">
        <f>IFERROR(VLOOKUP(Book1345234[[#This Row],[Regional Ranking]],#REF!,2,FALSE),"")</f>
        <v/>
      </c>
    </row>
    <row r="112" spans="1:81" x14ac:dyDescent="0.25">
      <c r="A112" s="107"/>
      <c r="B112" s="84"/>
      <c r="C112" s="92">
        <f>Book1345234[[#This Row],[FMP]]*2</f>
        <v>0</v>
      </c>
      <c r="D112" s="34"/>
      <c r="E112" s="34"/>
      <c r="F112" s="37"/>
      <c r="G112" s="4"/>
      <c r="H112" s="4"/>
      <c r="I112" s="4"/>
      <c r="J112" s="4"/>
      <c r="K112" s="35" t="str">
        <f>IFERROR(Book1345234[[#This Row],[Project Cost]]/Book1345234[[#This Row],['# of Structures Removed from 1% Annual Chance FP]],"")</f>
        <v/>
      </c>
      <c r="L112" s="4"/>
      <c r="M112" s="4"/>
      <c r="N112" s="35"/>
      <c r="O112" s="100"/>
      <c r="P112" s="84"/>
      <c r="Q112" s="37"/>
      <c r="R112" s="4"/>
      <c r="S112" s="36" t="str">
        <f>IFERROR(VLOOKUP(Book1345234[[#This Row],[ Severity Ranking: Pre-Project Average Depth of Flooding (100-year)]],#REF!,2,FALSE),"")</f>
        <v/>
      </c>
      <c r="T112" s="67"/>
      <c r="U112" s="37"/>
      <c r="V112" s="37"/>
      <c r="W112" s="128" t="e">
        <f>[1]!Book1345234[[#This Row],[Flood Plain Population]]/[1]!Book1345234[[#This Row],[Community Population Served]]</f>
        <v>#REF!</v>
      </c>
      <c r="X112" s="4"/>
      <c r="Y112" s="36" t="str">
        <f>IFERROR(VLOOKUP(Book1345234[[#This Row],[Severity Ranking: Community Need (% Population)]],#REF!,2,FALSE),"")</f>
        <v/>
      </c>
      <c r="Z112" s="66"/>
      <c r="AA112" s="91" t="e">
        <f>[1]!Book1345234[[#This Row],['# of Structures Removed from 1% Annual Chance FP]]/[1]!Book1345234[[#This Row],['# of Structures in 1% Annual Chance FP (Pre-Project)]]</f>
        <v>#REF!</v>
      </c>
      <c r="AB112" s="4"/>
      <c r="AC112" s="36" t="str">
        <f>IFERROR(VLOOKUP(Book1345234[[#This Row],[Flood Risk Reduction ]],#REF!,2,FALSE),"")</f>
        <v/>
      </c>
      <c r="AD112" s="66"/>
      <c r="AE112" s="78"/>
      <c r="AF112" s="37"/>
      <c r="AG112" s="128" t="e">
        <f>([1]!Book1345234[[#This Row],[Pre-Project Damage $]]-[1]!Book1345234[[#This Row],[Post-Project Damage $]])/[1]!Book1345234[[#This Row],[Pre-Project Damage $]]</f>
        <v>#REF!</v>
      </c>
      <c r="AH112" s="4"/>
      <c r="AI112" s="36" t="str">
        <f>IFERROR(VLOOKUP(Book1345234[[#This Row],[Flood Damage Reduction]],#REF!,2,FALSE),"")</f>
        <v/>
      </c>
      <c r="AJ112" s="93"/>
      <c r="AK112" s="83"/>
      <c r="AL112" s="37"/>
      <c r="AM112" s="36" t="str">
        <f>IFERROR(VLOOKUP(Book1345234[[#This Row],[ Reduction in Critical Facilities Flood Risk]],#REF!,2,FALSE),"")</f>
        <v/>
      </c>
      <c r="AN112" s="140" t="e">
        <f>VLOOKUP([1]!Book1345234[[#This Row],[FMP]],'[1]Life and Safety Tabular Data'!A109:L119,12,FALSE)</f>
        <v>#REF!</v>
      </c>
      <c r="AO112" s="43"/>
      <c r="AP112" s="4"/>
      <c r="AQ112" s="36" t="str">
        <f>IFERROR(VLOOKUP(Book1345234[[#This Row],[Life and Safety Ranking (Injury/Loss of Life)]],#REF!,2,FALSE),"")</f>
        <v/>
      </c>
      <c r="AR112" s="67"/>
      <c r="AS112" s="43"/>
      <c r="AT112" s="43"/>
      <c r="AU112" s="43"/>
      <c r="AV112" s="4"/>
      <c r="AW112" s="36" t="str">
        <f>IFERROR(VLOOKUP(Book1345234[[#This Row],[Water Supply Yield Ranking]],#REF!,2,FALSE),"")</f>
        <v/>
      </c>
      <c r="AX112" s="67"/>
      <c r="AY112" s="37"/>
      <c r="AZ112" s="4"/>
      <c r="BA112" s="36" t="str">
        <f>IFERROR(VLOOKUP(Book1345234[[#This Row],[Social Vulnerability Ranking]],#REF!,2,FALSE),"")</f>
        <v/>
      </c>
      <c r="BB112" s="67"/>
      <c r="BC112" s="43"/>
      <c r="BD112" s="4"/>
      <c r="BE112" s="36" t="str">
        <f>IFERROR(VLOOKUP(Book1345234[[#This Row],[Nature-Based Solutions Ranking]],#REF!,2,FALSE),"")</f>
        <v/>
      </c>
      <c r="BF112" s="67"/>
      <c r="BG112" s="37"/>
      <c r="BH112" s="4"/>
      <c r="BI112" s="36" t="str">
        <f>IFERROR(VLOOKUP(Book1345234[[#This Row],[Multiple Benefit Ranking]],#REF!,2,FALSE),"")</f>
        <v/>
      </c>
      <c r="BJ112" s="84"/>
      <c r="BK112" s="43"/>
      <c r="BL112" s="4"/>
      <c r="BM112" s="36" t="str">
        <f>IFERROR(VLOOKUP(Book1345234[[#This Row],[Operations and Maintenance Ranking]],#REF!,2,FALSE),"")</f>
        <v/>
      </c>
      <c r="BN112" s="67"/>
      <c r="BO112" s="4"/>
      <c r="BP112" s="36" t="str">
        <f>IFERROR(VLOOKUP(Book1345234[[#This Row],[Administrative, Regulatory and Other Obstacle Ranking]],#REF!,2,FALSE),"")</f>
        <v/>
      </c>
      <c r="BQ112" s="67"/>
      <c r="BR112" s="4"/>
      <c r="BS112" s="36" t="str">
        <f>IFERROR(VLOOKUP(Book1345234[[#This Row],[Environmental Benefit Ranking]],#REF!,2,FALSE),"")</f>
        <v/>
      </c>
      <c r="BT112" s="67"/>
      <c r="BU112" s="37"/>
      <c r="BV112" s="36" t="str">
        <f>IFERROR(VLOOKUP(Book1345234[[#This Row],[Environmental Impact Ranking]],#REF!,2,FALSE),"")</f>
        <v/>
      </c>
      <c r="BW112" s="77"/>
      <c r="BX112" s="83"/>
      <c r="BY112" s="4"/>
      <c r="BZ112" s="36" t="str">
        <f>IFERROR(VLOOKUP(Book1345234[[#This Row],[Mobility Ranking]],#REF!,2,FALSE),"")</f>
        <v/>
      </c>
      <c r="CA112" s="77"/>
      <c r="CB112" s="4"/>
      <c r="CC112" s="36" t="str">
        <f>IFERROR(VLOOKUP(Book1345234[[#This Row],[Regional Ranking]],#REF!,2,FALSE),"")</f>
        <v/>
      </c>
    </row>
    <row r="113" spans="1:81" x14ac:dyDescent="0.25">
      <c r="A113" s="107"/>
      <c r="B113" s="84"/>
      <c r="C113" s="92">
        <f>Book1345234[[#This Row],[FMP]]*2</f>
        <v>0</v>
      </c>
      <c r="D113" s="34"/>
      <c r="E113" s="34"/>
      <c r="F113" s="37"/>
      <c r="G113" s="4"/>
      <c r="H113" s="4"/>
      <c r="I113" s="4"/>
      <c r="J113" s="4"/>
      <c r="K113" s="35" t="str">
        <f>IFERROR(Book1345234[[#This Row],[Project Cost]]/Book1345234[[#This Row],['# of Structures Removed from 1% Annual Chance FP]],"")</f>
        <v/>
      </c>
      <c r="L113" s="4"/>
      <c r="M113" s="4"/>
      <c r="N113" s="35"/>
      <c r="O113" s="100"/>
      <c r="P113" s="84"/>
      <c r="Q113" s="37"/>
      <c r="R113" s="4"/>
      <c r="S113" s="36" t="str">
        <f>IFERROR(VLOOKUP(Book1345234[[#This Row],[ Severity Ranking: Pre-Project Average Depth of Flooding (100-year)]],#REF!,2,FALSE),"")</f>
        <v/>
      </c>
      <c r="T113" s="67"/>
      <c r="U113" s="37"/>
      <c r="V113" s="37"/>
      <c r="W113" s="128" t="e">
        <f>[1]!Book1345234[[#This Row],[Flood Plain Population]]/[1]!Book1345234[[#This Row],[Community Population Served]]</f>
        <v>#REF!</v>
      </c>
      <c r="X113" s="4"/>
      <c r="Y113" s="36" t="str">
        <f>IFERROR(VLOOKUP(Book1345234[[#This Row],[Severity Ranking: Community Need (% Population)]],#REF!,2,FALSE),"")</f>
        <v/>
      </c>
      <c r="Z113" s="66"/>
      <c r="AA113" s="91" t="e">
        <f>[1]!Book1345234[[#This Row],['# of Structures Removed from 1% Annual Chance FP]]/[1]!Book1345234[[#This Row],['# of Structures in 1% Annual Chance FP (Pre-Project)]]</f>
        <v>#REF!</v>
      </c>
      <c r="AB113" s="4"/>
      <c r="AC113" s="36" t="str">
        <f>IFERROR(VLOOKUP(Book1345234[[#This Row],[Flood Risk Reduction ]],#REF!,2,FALSE),"")</f>
        <v/>
      </c>
      <c r="AD113" s="66"/>
      <c r="AE113" s="78"/>
      <c r="AF113" s="37"/>
      <c r="AG113" s="128" t="e">
        <f>([1]!Book1345234[[#This Row],[Pre-Project Damage $]]-[1]!Book1345234[[#This Row],[Post-Project Damage $]])/[1]!Book1345234[[#This Row],[Pre-Project Damage $]]</f>
        <v>#REF!</v>
      </c>
      <c r="AH113" s="4"/>
      <c r="AI113" s="36" t="str">
        <f>IFERROR(VLOOKUP(Book1345234[[#This Row],[Flood Damage Reduction]],#REF!,2,FALSE),"")</f>
        <v/>
      </c>
      <c r="AJ113" s="93"/>
      <c r="AK113" s="83"/>
      <c r="AL113" s="37"/>
      <c r="AM113" s="36" t="str">
        <f>IFERROR(VLOOKUP(Book1345234[[#This Row],[ Reduction in Critical Facilities Flood Risk]],#REF!,2,FALSE),"")</f>
        <v/>
      </c>
      <c r="AN113" s="140" t="e">
        <f>VLOOKUP([1]!Book1345234[[#This Row],[FMP]],'[1]Life and Safety Tabular Data'!A110:L120,12,FALSE)</f>
        <v>#REF!</v>
      </c>
      <c r="AO113" s="43"/>
      <c r="AP113" s="4"/>
      <c r="AQ113" s="36" t="str">
        <f>IFERROR(VLOOKUP(Book1345234[[#This Row],[Life and Safety Ranking (Injury/Loss of Life)]],#REF!,2,FALSE),"")</f>
        <v/>
      </c>
      <c r="AR113" s="67"/>
      <c r="AS113" s="43"/>
      <c r="AT113" s="43"/>
      <c r="AU113" s="43"/>
      <c r="AV113" s="4"/>
      <c r="AW113" s="36" t="str">
        <f>IFERROR(VLOOKUP(Book1345234[[#This Row],[Water Supply Yield Ranking]],#REF!,2,FALSE),"")</f>
        <v/>
      </c>
      <c r="AX113" s="67"/>
      <c r="AY113" s="37"/>
      <c r="AZ113" s="4"/>
      <c r="BA113" s="36" t="str">
        <f>IFERROR(VLOOKUP(Book1345234[[#This Row],[Social Vulnerability Ranking]],#REF!,2,FALSE),"")</f>
        <v/>
      </c>
      <c r="BB113" s="67"/>
      <c r="BC113" s="43"/>
      <c r="BD113" s="4"/>
      <c r="BE113" s="36" t="str">
        <f>IFERROR(VLOOKUP(Book1345234[[#This Row],[Nature-Based Solutions Ranking]],#REF!,2,FALSE),"")</f>
        <v/>
      </c>
      <c r="BF113" s="67"/>
      <c r="BG113" s="37"/>
      <c r="BH113" s="4"/>
      <c r="BI113" s="36" t="str">
        <f>IFERROR(VLOOKUP(Book1345234[[#This Row],[Multiple Benefit Ranking]],#REF!,2,FALSE),"")</f>
        <v/>
      </c>
      <c r="BJ113" s="84"/>
      <c r="BK113" s="43"/>
      <c r="BL113" s="4"/>
      <c r="BM113" s="36" t="str">
        <f>IFERROR(VLOOKUP(Book1345234[[#This Row],[Operations and Maintenance Ranking]],#REF!,2,FALSE),"")</f>
        <v/>
      </c>
      <c r="BN113" s="67"/>
      <c r="BO113" s="4"/>
      <c r="BP113" s="36" t="str">
        <f>IFERROR(VLOOKUP(Book1345234[[#This Row],[Administrative, Regulatory and Other Obstacle Ranking]],#REF!,2,FALSE),"")</f>
        <v/>
      </c>
      <c r="BQ113" s="67"/>
      <c r="BR113" s="4"/>
      <c r="BS113" s="36" t="str">
        <f>IFERROR(VLOOKUP(Book1345234[[#This Row],[Environmental Benefit Ranking]],#REF!,2,FALSE),"")</f>
        <v/>
      </c>
      <c r="BT113" s="67"/>
      <c r="BU113" s="37"/>
      <c r="BV113" s="36" t="str">
        <f>IFERROR(VLOOKUP(Book1345234[[#This Row],[Environmental Impact Ranking]],#REF!,2,FALSE),"")</f>
        <v/>
      </c>
      <c r="BW113" s="77"/>
      <c r="BX113" s="83"/>
      <c r="BY113" s="4"/>
      <c r="BZ113" s="36" t="str">
        <f>IFERROR(VLOOKUP(Book1345234[[#This Row],[Mobility Ranking]],#REF!,2,FALSE),"")</f>
        <v/>
      </c>
      <c r="CA113" s="77"/>
      <c r="CB113" s="4"/>
      <c r="CC113" s="36" t="str">
        <f>IFERROR(VLOOKUP(Book1345234[[#This Row],[Regional Ranking]],#REF!,2,FALSE),"")</f>
        <v/>
      </c>
    </row>
    <row r="114" spans="1:81" x14ac:dyDescent="0.25">
      <c r="A114" s="107"/>
      <c r="B114" s="84"/>
      <c r="C114" s="92">
        <f>Book1345234[[#This Row],[FMP]]*2</f>
        <v>0</v>
      </c>
      <c r="D114" s="34"/>
      <c r="E114" s="34"/>
      <c r="F114" s="37"/>
      <c r="G114" s="4"/>
      <c r="H114" s="4"/>
      <c r="I114" s="4"/>
      <c r="J114" s="4"/>
      <c r="K114" s="35" t="str">
        <f>IFERROR(Book1345234[[#This Row],[Project Cost]]/Book1345234[[#This Row],['# of Structures Removed from 1% Annual Chance FP]],"")</f>
        <v/>
      </c>
      <c r="L114" s="4"/>
      <c r="M114" s="4"/>
      <c r="N114" s="35"/>
      <c r="O114" s="100"/>
      <c r="P114" s="84"/>
      <c r="Q114" s="37"/>
      <c r="R114" s="4"/>
      <c r="S114" s="36" t="str">
        <f>IFERROR(VLOOKUP(Book1345234[[#This Row],[ Severity Ranking: Pre-Project Average Depth of Flooding (100-year)]],#REF!,2,FALSE),"")</f>
        <v/>
      </c>
      <c r="T114" s="67"/>
      <c r="U114" s="37"/>
      <c r="V114" s="37"/>
      <c r="W114" s="128" t="e">
        <f>[1]!Book1345234[[#This Row],[Flood Plain Population]]/[1]!Book1345234[[#This Row],[Community Population Served]]</f>
        <v>#REF!</v>
      </c>
      <c r="X114" s="4"/>
      <c r="Y114" s="36" t="str">
        <f>IFERROR(VLOOKUP(Book1345234[[#This Row],[Severity Ranking: Community Need (% Population)]],#REF!,2,FALSE),"")</f>
        <v/>
      </c>
      <c r="Z114" s="66"/>
      <c r="AA114" s="91" t="e">
        <f>[1]!Book1345234[[#This Row],['# of Structures Removed from 1% Annual Chance FP]]/[1]!Book1345234[[#This Row],['# of Structures in 1% Annual Chance FP (Pre-Project)]]</f>
        <v>#REF!</v>
      </c>
      <c r="AB114" s="4"/>
      <c r="AC114" s="36" t="str">
        <f>IFERROR(VLOOKUP(Book1345234[[#This Row],[Flood Risk Reduction ]],#REF!,2,FALSE),"")</f>
        <v/>
      </c>
      <c r="AD114" s="66"/>
      <c r="AE114" s="78"/>
      <c r="AF114" s="37"/>
      <c r="AG114" s="128" t="e">
        <f>([1]!Book1345234[[#This Row],[Pre-Project Damage $]]-[1]!Book1345234[[#This Row],[Post-Project Damage $]])/[1]!Book1345234[[#This Row],[Pre-Project Damage $]]</f>
        <v>#REF!</v>
      </c>
      <c r="AH114" s="4"/>
      <c r="AI114" s="36" t="str">
        <f>IFERROR(VLOOKUP(Book1345234[[#This Row],[Flood Damage Reduction]],#REF!,2,FALSE),"")</f>
        <v/>
      </c>
      <c r="AJ114" s="93"/>
      <c r="AK114" s="83"/>
      <c r="AL114" s="37"/>
      <c r="AM114" s="36" t="str">
        <f>IFERROR(VLOOKUP(Book1345234[[#This Row],[ Reduction in Critical Facilities Flood Risk]],#REF!,2,FALSE),"")</f>
        <v/>
      </c>
      <c r="AN114" s="140" t="e">
        <f>VLOOKUP([1]!Book1345234[[#This Row],[FMP]],'[1]Life and Safety Tabular Data'!A111:L121,12,FALSE)</f>
        <v>#REF!</v>
      </c>
      <c r="AO114" s="43"/>
      <c r="AP114" s="4"/>
      <c r="AQ114" s="36" t="str">
        <f>IFERROR(VLOOKUP(Book1345234[[#This Row],[Life and Safety Ranking (Injury/Loss of Life)]],#REF!,2,FALSE),"")</f>
        <v/>
      </c>
      <c r="AR114" s="67"/>
      <c r="AS114" s="43"/>
      <c r="AT114" s="43"/>
      <c r="AU114" s="43"/>
      <c r="AV114" s="4"/>
      <c r="AW114" s="36" t="str">
        <f>IFERROR(VLOOKUP(Book1345234[[#This Row],[Water Supply Yield Ranking]],#REF!,2,FALSE),"")</f>
        <v/>
      </c>
      <c r="AX114" s="67"/>
      <c r="AY114" s="37"/>
      <c r="AZ114" s="4"/>
      <c r="BA114" s="36" t="str">
        <f>IFERROR(VLOOKUP(Book1345234[[#This Row],[Social Vulnerability Ranking]],#REF!,2,FALSE),"")</f>
        <v/>
      </c>
      <c r="BB114" s="67"/>
      <c r="BC114" s="43"/>
      <c r="BD114" s="4"/>
      <c r="BE114" s="36" t="str">
        <f>IFERROR(VLOOKUP(Book1345234[[#This Row],[Nature-Based Solutions Ranking]],#REF!,2,FALSE),"")</f>
        <v/>
      </c>
      <c r="BF114" s="67"/>
      <c r="BG114" s="37"/>
      <c r="BH114" s="4"/>
      <c r="BI114" s="36" t="str">
        <f>IFERROR(VLOOKUP(Book1345234[[#This Row],[Multiple Benefit Ranking]],#REF!,2,FALSE),"")</f>
        <v/>
      </c>
      <c r="BJ114" s="84"/>
      <c r="BK114" s="43"/>
      <c r="BL114" s="4"/>
      <c r="BM114" s="36" t="str">
        <f>IFERROR(VLOOKUP(Book1345234[[#This Row],[Operations and Maintenance Ranking]],#REF!,2,FALSE),"")</f>
        <v/>
      </c>
      <c r="BN114" s="67"/>
      <c r="BO114" s="4"/>
      <c r="BP114" s="36" t="str">
        <f>IFERROR(VLOOKUP(Book1345234[[#This Row],[Administrative, Regulatory and Other Obstacle Ranking]],#REF!,2,FALSE),"")</f>
        <v/>
      </c>
      <c r="BQ114" s="67"/>
      <c r="BR114" s="4"/>
      <c r="BS114" s="36" t="str">
        <f>IFERROR(VLOOKUP(Book1345234[[#This Row],[Environmental Benefit Ranking]],#REF!,2,FALSE),"")</f>
        <v/>
      </c>
      <c r="BT114" s="67"/>
      <c r="BU114" s="37"/>
      <c r="BV114" s="36" t="str">
        <f>IFERROR(VLOOKUP(Book1345234[[#This Row],[Environmental Impact Ranking]],#REF!,2,FALSE),"")</f>
        <v/>
      </c>
      <c r="BW114" s="77"/>
      <c r="BX114" s="83"/>
      <c r="BY114" s="4"/>
      <c r="BZ114" s="36" t="str">
        <f>IFERROR(VLOOKUP(Book1345234[[#This Row],[Mobility Ranking]],#REF!,2,FALSE),"")</f>
        <v/>
      </c>
      <c r="CA114" s="77"/>
      <c r="CB114" s="4"/>
      <c r="CC114" s="36" t="str">
        <f>IFERROR(VLOOKUP(Book1345234[[#This Row],[Regional Ranking]],#REF!,2,FALSE),"")</f>
        <v/>
      </c>
    </row>
    <row r="115" spans="1:81" x14ac:dyDescent="0.25">
      <c r="A115" s="107"/>
      <c r="B115" s="84"/>
      <c r="C115" s="92">
        <f>Book1345234[[#This Row],[FMP]]*2</f>
        <v>0</v>
      </c>
      <c r="D115" s="34"/>
      <c r="E115" s="34"/>
      <c r="F115" s="37"/>
      <c r="G115" s="4"/>
      <c r="H115" s="4"/>
      <c r="I115" s="4"/>
      <c r="J115" s="4"/>
      <c r="K115" s="35" t="str">
        <f>IFERROR(Book1345234[[#This Row],[Project Cost]]/Book1345234[[#This Row],['# of Structures Removed from 1% Annual Chance FP]],"")</f>
        <v/>
      </c>
      <c r="L115" s="4"/>
      <c r="M115" s="4"/>
      <c r="N115" s="35"/>
      <c r="O115" s="100"/>
      <c r="P115" s="84"/>
      <c r="Q115" s="37"/>
      <c r="R115" s="4"/>
      <c r="S115" s="36" t="str">
        <f>IFERROR(VLOOKUP(Book1345234[[#This Row],[ Severity Ranking: Pre-Project Average Depth of Flooding (100-year)]],#REF!,2,FALSE),"")</f>
        <v/>
      </c>
      <c r="T115" s="67"/>
      <c r="U115" s="37"/>
      <c r="V115" s="37"/>
      <c r="W115" s="128" t="e">
        <f>[1]!Book1345234[[#This Row],[Flood Plain Population]]/[1]!Book1345234[[#This Row],[Community Population Served]]</f>
        <v>#REF!</v>
      </c>
      <c r="X115" s="4"/>
      <c r="Y115" s="36" t="str">
        <f>IFERROR(VLOOKUP(Book1345234[[#This Row],[Severity Ranking: Community Need (% Population)]],#REF!,2,FALSE),"")</f>
        <v/>
      </c>
      <c r="Z115" s="66"/>
      <c r="AA115" s="91" t="e">
        <f>[1]!Book1345234[[#This Row],['# of Structures Removed from 1% Annual Chance FP]]/[1]!Book1345234[[#This Row],['# of Structures in 1% Annual Chance FP (Pre-Project)]]</f>
        <v>#REF!</v>
      </c>
      <c r="AB115" s="4"/>
      <c r="AC115" s="36" t="str">
        <f>IFERROR(VLOOKUP(Book1345234[[#This Row],[Flood Risk Reduction ]],#REF!,2,FALSE),"")</f>
        <v/>
      </c>
      <c r="AD115" s="66"/>
      <c r="AE115" s="78"/>
      <c r="AF115" s="37"/>
      <c r="AG115" s="128" t="e">
        <f>([1]!Book1345234[[#This Row],[Pre-Project Damage $]]-[1]!Book1345234[[#This Row],[Post-Project Damage $]])/[1]!Book1345234[[#This Row],[Pre-Project Damage $]]</f>
        <v>#REF!</v>
      </c>
      <c r="AH115" s="4"/>
      <c r="AI115" s="36" t="str">
        <f>IFERROR(VLOOKUP(Book1345234[[#This Row],[Flood Damage Reduction]],#REF!,2,FALSE),"")</f>
        <v/>
      </c>
      <c r="AJ115" s="93"/>
      <c r="AK115" s="83"/>
      <c r="AL115" s="37"/>
      <c r="AM115" s="36" t="str">
        <f>IFERROR(VLOOKUP(Book1345234[[#This Row],[ Reduction in Critical Facilities Flood Risk]],#REF!,2,FALSE),"")</f>
        <v/>
      </c>
      <c r="AN115" s="140" t="e">
        <f>VLOOKUP([1]!Book1345234[[#This Row],[FMP]],'[1]Life and Safety Tabular Data'!A112:L122,12,FALSE)</f>
        <v>#REF!</v>
      </c>
      <c r="AO115" s="43"/>
      <c r="AP115" s="4"/>
      <c r="AQ115" s="36" t="str">
        <f>IFERROR(VLOOKUP(Book1345234[[#This Row],[Life and Safety Ranking (Injury/Loss of Life)]],#REF!,2,FALSE),"")</f>
        <v/>
      </c>
      <c r="AR115" s="67"/>
      <c r="AS115" s="43"/>
      <c r="AT115" s="43"/>
      <c r="AU115" s="43"/>
      <c r="AV115" s="4"/>
      <c r="AW115" s="36" t="str">
        <f>IFERROR(VLOOKUP(Book1345234[[#This Row],[Water Supply Yield Ranking]],#REF!,2,FALSE),"")</f>
        <v/>
      </c>
      <c r="AX115" s="67"/>
      <c r="AY115" s="37"/>
      <c r="AZ115" s="4"/>
      <c r="BA115" s="36" t="str">
        <f>IFERROR(VLOOKUP(Book1345234[[#This Row],[Social Vulnerability Ranking]],#REF!,2,FALSE),"")</f>
        <v/>
      </c>
      <c r="BB115" s="67"/>
      <c r="BC115" s="43"/>
      <c r="BD115" s="4"/>
      <c r="BE115" s="36" t="str">
        <f>IFERROR(VLOOKUP(Book1345234[[#This Row],[Nature-Based Solutions Ranking]],#REF!,2,FALSE),"")</f>
        <v/>
      </c>
      <c r="BF115" s="67"/>
      <c r="BG115" s="37"/>
      <c r="BH115" s="4"/>
      <c r="BI115" s="36" t="str">
        <f>IFERROR(VLOOKUP(Book1345234[[#This Row],[Multiple Benefit Ranking]],#REF!,2,FALSE),"")</f>
        <v/>
      </c>
      <c r="BJ115" s="84"/>
      <c r="BK115" s="43"/>
      <c r="BL115" s="4"/>
      <c r="BM115" s="36" t="str">
        <f>IFERROR(VLOOKUP(Book1345234[[#This Row],[Operations and Maintenance Ranking]],#REF!,2,FALSE),"")</f>
        <v/>
      </c>
      <c r="BN115" s="67"/>
      <c r="BO115" s="4"/>
      <c r="BP115" s="36" t="str">
        <f>IFERROR(VLOOKUP(Book1345234[[#This Row],[Administrative, Regulatory and Other Obstacle Ranking]],#REF!,2,FALSE),"")</f>
        <v/>
      </c>
      <c r="BQ115" s="67"/>
      <c r="BR115" s="4"/>
      <c r="BS115" s="36" t="str">
        <f>IFERROR(VLOOKUP(Book1345234[[#This Row],[Environmental Benefit Ranking]],#REF!,2,FALSE),"")</f>
        <v/>
      </c>
      <c r="BT115" s="67"/>
      <c r="BU115" s="37"/>
      <c r="BV115" s="36" t="str">
        <f>IFERROR(VLOOKUP(Book1345234[[#This Row],[Environmental Impact Ranking]],#REF!,2,FALSE),"")</f>
        <v/>
      </c>
      <c r="BW115" s="77"/>
      <c r="BX115" s="83"/>
      <c r="BY115" s="4"/>
      <c r="BZ115" s="36" t="str">
        <f>IFERROR(VLOOKUP(Book1345234[[#This Row],[Mobility Ranking]],#REF!,2,FALSE),"")</f>
        <v/>
      </c>
      <c r="CA115" s="77"/>
      <c r="CB115" s="4"/>
      <c r="CC115" s="36" t="str">
        <f>IFERROR(VLOOKUP(Book1345234[[#This Row],[Regional Ranking]],#REF!,2,FALSE),"")</f>
        <v/>
      </c>
    </row>
    <row r="116" spans="1:81" x14ac:dyDescent="0.25">
      <c r="A116" s="107"/>
      <c r="B116" s="84"/>
      <c r="C116" s="92">
        <f>Book1345234[[#This Row],[FMP]]*2</f>
        <v>0</v>
      </c>
      <c r="D116" s="34"/>
      <c r="E116" s="34"/>
      <c r="F116" s="37"/>
      <c r="G116" s="4"/>
      <c r="H116" s="4"/>
      <c r="I116" s="4"/>
      <c r="J116" s="4"/>
      <c r="K116" s="35" t="str">
        <f>IFERROR(Book1345234[[#This Row],[Project Cost]]/Book1345234[[#This Row],['# of Structures Removed from 1% Annual Chance FP]],"")</f>
        <v/>
      </c>
      <c r="L116" s="4"/>
      <c r="M116" s="4"/>
      <c r="N116" s="35"/>
      <c r="O116" s="100"/>
      <c r="P116" s="84"/>
      <c r="Q116" s="37"/>
      <c r="R116" s="4"/>
      <c r="S116" s="36" t="str">
        <f>IFERROR(VLOOKUP(Book1345234[[#This Row],[ Severity Ranking: Pre-Project Average Depth of Flooding (100-year)]],#REF!,2,FALSE),"")</f>
        <v/>
      </c>
      <c r="T116" s="67"/>
      <c r="U116" s="37"/>
      <c r="V116" s="37"/>
      <c r="W116" s="128" t="e">
        <f>[1]!Book1345234[[#This Row],[Flood Plain Population]]/[1]!Book1345234[[#This Row],[Community Population Served]]</f>
        <v>#REF!</v>
      </c>
      <c r="X116" s="4"/>
      <c r="Y116" s="36" t="str">
        <f>IFERROR(VLOOKUP(Book1345234[[#This Row],[Severity Ranking: Community Need (% Population)]],#REF!,2,FALSE),"")</f>
        <v/>
      </c>
      <c r="Z116" s="66"/>
      <c r="AA116" s="91" t="e">
        <f>[1]!Book1345234[[#This Row],['# of Structures Removed from 1% Annual Chance FP]]/[1]!Book1345234[[#This Row],['# of Structures in 1% Annual Chance FP (Pre-Project)]]</f>
        <v>#REF!</v>
      </c>
      <c r="AB116" s="4"/>
      <c r="AC116" s="36" t="str">
        <f>IFERROR(VLOOKUP(Book1345234[[#This Row],[Flood Risk Reduction ]],#REF!,2,FALSE),"")</f>
        <v/>
      </c>
      <c r="AD116" s="66"/>
      <c r="AE116" s="78"/>
      <c r="AF116" s="37"/>
      <c r="AG116" s="128" t="e">
        <f>([1]!Book1345234[[#This Row],[Pre-Project Damage $]]-[1]!Book1345234[[#This Row],[Post-Project Damage $]])/[1]!Book1345234[[#This Row],[Pre-Project Damage $]]</f>
        <v>#REF!</v>
      </c>
      <c r="AH116" s="4"/>
      <c r="AI116" s="36" t="str">
        <f>IFERROR(VLOOKUP(Book1345234[[#This Row],[Flood Damage Reduction]],#REF!,2,FALSE),"")</f>
        <v/>
      </c>
      <c r="AJ116" s="93"/>
      <c r="AK116" s="83"/>
      <c r="AL116" s="37"/>
      <c r="AM116" s="36" t="str">
        <f>IFERROR(VLOOKUP(Book1345234[[#This Row],[ Reduction in Critical Facilities Flood Risk]],#REF!,2,FALSE),"")</f>
        <v/>
      </c>
      <c r="AN116" s="140" t="e">
        <f>VLOOKUP([1]!Book1345234[[#This Row],[FMP]],'[1]Life and Safety Tabular Data'!A113:L123,12,FALSE)</f>
        <v>#REF!</v>
      </c>
      <c r="AO116" s="43"/>
      <c r="AP116" s="4"/>
      <c r="AQ116" s="36" t="str">
        <f>IFERROR(VLOOKUP(Book1345234[[#This Row],[Life and Safety Ranking (Injury/Loss of Life)]],#REF!,2,FALSE),"")</f>
        <v/>
      </c>
      <c r="AR116" s="67"/>
      <c r="AS116" s="43"/>
      <c r="AT116" s="43"/>
      <c r="AU116" s="43"/>
      <c r="AV116" s="4"/>
      <c r="AW116" s="36" t="str">
        <f>IFERROR(VLOOKUP(Book1345234[[#This Row],[Water Supply Yield Ranking]],#REF!,2,FALSE),"")</f>
        <v/>
      </c>
      <c r="AX116" s="67"/>
      <c r="AY116" s="37"/>
      <c r="AZ116" s="4"/>
      <c r="BA116" s="36" t="str">
        <f>IFERROR(VLOOKUP(Book1345234[[#This Row],[Social Vulnerability Ranking]],#REF!,2,FALSE),"")</f>
        <v/>
      </c>
      <c r="BB116" s="67"/>
      <c r="BC116" s="43"/>
      <c r="BD116" s="4"/>
      <c r="BE116" s="36" t="str">
        <f>IFERROR(VLOOKUP(Book1345234[[#This Row],[Nature-Based Solutions Ranking]],#REF!,2,FALSE),"")</f>
        <v/>
      </c>
      <c r="BF116" s="67"/>
      <c r="BG116" s="37"/>
      <c r="BH116" s="4"/>
      <c r="BI116" s="36" t="str">
        <f>IFERROR(VLOOKUP(Book1345234[[#This Row],[Multiple Benefit Ranking]],#REF!,2,FALSE),"")</f>
        <v/>
      </c>
      <c r="BJ116" s="84"/>
      <c r="BK116" s="43"/>
      <c r="BL116" s="4"/>
      <c r="BM116" s="36" t="str">
        <f>IFERROR(VLOOKUP(Book1345234[[#This Row],[Operations and Maintenance Ranking]],#REF!,2,FALSE),"")</f>
        <v/>
      </c>
      <c r="BN116" s="67"/>
      <c r="BO116" s="4"/>
      <c r="BP116" s="36" t="str">
        <f>IFERROR(VLOOKUP(Book1345234[[#This Row],[Administrative, Regulatory and Other Obstacle Ranking]],#REF!,2,FALSE),"")</f>
        <v/>
      </c>
      <c r="BQ116" s="67"/>
      <c r="BR116" s="4"/>
      <c r="BS116" s="36" t="str">
        <f>IFERROR(VLOOKUP(Book1345234[[#This Row],[Environmental Benefit Ranking]],#REF!,2,FALSE),"")</f>
        <v/>
      </c>
      <c r="BT116" s="67"/>
      <c r="BU116" s="37"/>
      <c r="BV116" s="36" t="str">
        <f>IFERROR(VLOOKUP(Book1345234[[#This Row],[Environmental Impact Ranking]],#REF!,2,FALSE),"")</f>
        <v/>
      </c>
      <c r="BW116" s="77"/>
      <c r="BX116" s="83"/>
      <c r="BY116" s="4"/>
      <c r="BZ116" s="36" t="str">
        <f>IFERROR(VLOOKUP(Book1345234[[#This Row],[Mobility Ranking]],#REF!,2,FALSE),"")</f>
        <v/>
      </c>
      <c r="CA116" s="77"/>
      <c r="CB116" s="4"/>
      <c r="CC116" s="36" t="str">
        <f>IFERROR(VLOOKUP(Book1345234[[#This Row],[Regional Ranking]],#REF!,2,FALSE),"")</f>
        <v/>
      </c>
    </row>
    <row r="117" spans="1:81" x14ac:dyDescent="0.25">
      <c r="A117" s="107"/>
      <c r="B117" s="84"/>
      <c r="C117" s="92">
        <f>Book1345234[[#This Row],[FMP]]*2</f>
        <v>0</v>
      </c>
      <c r="D117" s="34"/>
      <c r="E117" s="34"/>
      <c r="F117" s="37"/>
      <c r="G117" s="4"/>
      <c r="H117" s="4"/>
      <c r="I117" s="4"/>
      <c r="J117" s="4"/>
      <c r="K117" s="35" t="str">
        <f>IFERROR(Book1345234[[#This Row],[Project Cost]]/Book1345234[[#This Row],['# of Structures Removed from 1% Annual Chance FP]],"")</f>
        <v/>
      </c>
      <c r="L117" s="4"/>
      <c r="M117" s="4"/>
      <c r="N117" s="35"/>
      <c r="O117" s="100"/>
      <c r="P117" s="84"/>
      <c r="Q117" s="37"/>
      <c r="R117" s="4"/>
      <c r="S117" s="36" t="str">
        <f>IFERROR(VLOOKUP(Book1345234[[#This Row],[ Severity Ranking: Pre-Project Average Depth of Flooding (100-year)]],#REF!,2,FALSE),"")</f>
        <v/>
      </c>
      <c r="T117" s="67"/>
      <c r="U117" s="37"/>
      <c r="V117" s="37"/>
      <c r="W117" s="128" t="e">
        <f>[1]!Book1345234[[#This Row],[Flood Plain Population]]/[1]!Book1345234[[#This Row],[Community Population Served]]</f>
        <v>#REF!</v>
      </c>
      <c r="X117" s="4"/>
      <c r="Y117" s="36" t="str">
        <f>IFERROR(VLOOKUP(Book1345234[[#This Row],[Severity Ranking: Community Need (% Population)]],#REF!,2,FALSE),"")</f>
        <v/>
      </c>
      <c r="Z117" s="66"/>
      <c r="AA117" s="91" t="e">
        <f>[1]!Book1345234[[#This Row],['# of Structures Removed from 1% Annual Chance FP]]/[1]!Book1345234[[#This Row],['# of Structures in 1% Annual Chance FP (Pre-Project)]]</f>
        <v>#REF!</v>
      </c>
      <c r="AB117" s="4"/>
      <c r="AC117" s="36" t="str">
        <f>IFERROR(VLOOKUP(Book1345234[[#This Row],[Flood Risk Reduction ]],#REF!,2,FALSE),"")</f>
        <v/>
      </c>
      <c r="AD117" s="66"/>
      <c r="AE117" s="78"/>
      <c r="AF117" s="37"/>
      <c r="AG117" s="128" t="e">
        <f>([1]!Book1345234[[#This Row],[Pre-Project Damage $]]-[1]!Book1345234[[#This Row],[Post-Project Damage $]])/[1]!Book1345234[[#This Row],[Pre-Project Damage $]]</f>
        <v>#REF!</v>
      </c>
      <c r="AH117" s="4"/>
      <c r="AI117" s="36" t="str">
        <f>IFERROR(VLOOKUP(Book1345234[[#This Row],[Flood Damage Reduction]],#REF!,2,FALSE),"")</f>
        <v/>
      </c>
      <c r="AJ117" s="93"/>
      <c r="AK117" s="83"/>
      <c r="AL117" s="37"/>
      <c r="AM117" s="36" t="str">
        <f>IFERROR(VLOOKUP(Book1345234[[#This Row],[ Reduction in Critical Facilities Flood Risk]],#REF!,2,FALSE),"")</f>
        <v/>
      </c>
      <c r="AN117" s="140" t="e">
        <f>VLOOKUP([1]!Book1345234[[#This Row],[FMP]],'[1]Life and Safety Tabular Data'!A114:L124,12,FALSE)</f>
        <v>#REF!</v>
      </c>
      <c r="AO117" s="43"/>
      <c r="AP117" s="4"/>
      <c r="AQ117" s="36" t="str">
        <f>IFERROR(VLOOKUP(Book1345234[[#This Row],[Life and Safety Ranking (Injury/Loss of Life)]],#REF!,2,FALSE),"")</f>
        <v/>
      </c>
      <c r="AR117" s="67"/>
      <c r="AS117" s="43"/>
      <c r="AT117" s="43"/>
      <c r="AU117" s="43"/>
      <c r="AV117" s="4"/>
      <c r="AW117" s="36" t="str">
        <f>IFERROR(VLOOKUP(Book1345234[[#This Row],[Water Supply Yield Ranking]],#REF!,2,FALSE),"")</f>
        <v/>
      </c>
      <c r="AX117" s="67"/>
      <c r="AY117" s="37"/>
      <c r="AZ117" s="4"/>
      <c r="BA117" s="36" t="str">
        <f>IFERROR(VLOOKUP(Book1345234[[#This Row],[Social Vulnerability Ranking]],#REF!,2,FALSE),"")</f>
        <v/>
      </c>
      <c r="BB117" s="67"/>
      <c r="BC117" s="43"/>
      <c r="BD117" s="4"/>
      <c r="BE117" s="36" t="str">
        <f>IFERROR(VLOOKUP(Book1345234[[#This Row],[Nature-Based Solutions Ranking]],#REF!,2,FALSE),"")</f>
        <v/>
      </c>
      <c r="BF117" s="67"/>
      <c r="BG117" s="37"/>
      <c r="BH117" s="4"/>
      <c r="BI117" s="36" t="str">
        <f>IFERROR(VLOOKUP(Book1345234[[#This Row],[Multiple Benefit Ranking]],#REF!,2,FALSE),"")</f>
        <v/>
      </c>
      <c r="BJ117" s="84"/>
      <c r="BK117" s="43"/>
      <c r="BL117" s="4"/>
      <c r="BM117" s="36" t="str">
        <f>IFERROR(VLOOKUP(Book1345234[[#This Row],[Operations and Maintenance Ranking]],#REF!,2,FALSE),"")</f>
        <v/>
      </c>
      <c r="BN117" s="67"/>
      <c r="BO117" s="4"/>
      <c r="BP117" s="36" t="str">
        <f>IFERROR(VLOOKUP(Book1345234[[#This Row],[Administrative, Regulatory and Other Obstacle Ranking]],#REF!,2,FALSE),"")</f>
        <v/>
      </c>
      <c r="BQ117" s="67"/>
      <c r="BR117" s="4"/>
      <c r="BS117" s="36" t="str">
        <f>IFERROR(VLOOKUP(Book1345234[[#This Row],[Environmental Benefit Ranking]],#REF!,2,FALSE),"")</f>
        <v/>
      </c>
      <c r="BT117" s="67"/>
      <c r="BU117" s="37"/>
      <c r="BV117" s="36" t="str">
        <f>IFERROR(VLOOKUP(Book1345234[[#This Row],[Environmental Impact Ranking]],#REF!,2,FALSE),"")</f>
        <v/>
      </c>
      <c r="BW117" s="77"/>
      <c r="BX117" s="83"/>
      <c r="BY117" s="4"/>
      <c r="BZ117" s="36" t="str">
        <f>IFERROR(VLOOKUP(Book1345234[[#This Row],[Mobility Ranking]],#REF!,2,FALSE),"")</f>
        <v/>
      </c>
      <c r="CA117" s="77"/>
      <c r="CB117" s="4"/>
      <c r="CC117" s="36" t="str">
        <f>IFERROR(VLOOKUP(Book1345234[[#This Row],[Regional Ranking]],#REF!,2,FALSE),"")</f>
        <v/>
      </c>
    </row>
    <row r="118" spans="1:81" x14ac:dyDescent="0.25">
      <c r="A118" s="107"/>
      <c r="B118" s="84"/>
      <c r="C118" s="92">
        <f>Book1345234[[#This Row],[FMP]]*2</f>
        <v>0</v>
      </c>
      <c r="D118" s="34"/>
      <c r="E118" s="34"/>
      <c r="F118" s="37"/>
      <c r="G118" s="4"/>
      <c r="H118" s="4"/>
      <c r="I118" s="4"/>
      <c r="J118" s="4"/>
      <c r="K118" s="35" t="str">
        <f>IFERROR(Book1345234[[#This Row],[Project Cost]]/Book1345234[[#This Row],['# of Structures Removed from 1% Annual Chance FP]],"")</f>
        <v/>
      </c>
      <c r="L118" s="4"/>
      <c r="M118" s="4"/>
      <c r="N118" s="35"/>
      <c r="O118" s="100"/>
      <c r="P118" s="84"/>
      <c r="Q118" s="37"/>
      <c r="R118" s="4"/>
      <c r="S118" s="36" t="str">
        <f>IFERROR(VLOOKUP(Book1345234[[#This Row],[ Severity Ranking: Pre-Project Average Depth of Flooding (100-year)]],#REF!,2,FALSE),"")</f>
        <v/>
      </c>
      <c r="T118" s="67"/>
      <c r="U118" s="37"/>
      <c r="V118" s="37"/>
      <c r="W118" s="128" t="e">
        <f>[1]!Book1345234[[#This Row],[Flood Plain Population]]/[1]!Book1345234[[#This Row],[Community Population Served]]</f>
        <v>#REF!</v>
      </c>
      <c r="X118" s="4"/>
      <c r="Y118" s="36" t="str">
        <f>IFERROR(VLOOKUP(Book1345234[[#This Row],[Severity Ranking: Community Need (% Population)]],#REF!,2,FALSE),"")</f>
        <v/>
      </c>
      <c r="Z118" s="66"/>
      <c r="AA118" s="91" t="e">
        <f>[1]!Book1345234[[#This Row],['# of Structures Removed from 1% Annual Chance FP]]/[1]!Book1345234[[#This Row],['# of Structures in 1% Annual Chance FP (Pre-Project)]]</f>
        <v>#REF!</v>
      </c>
      <c r="AB118" s="4"/>
      <c r="AC118" s="36" t="str">
        <f>IFERROR(VLOOKUP(Book1345234[[#This Row],[Flood Risk Reduction ]],#REF!,2,FALSE),"")</f>
        <v/>
      </c>
      <c r="AD118" s="66"/>
      <c r="AE118" s="78"/>
      <c r="AF118" s="37"/>
      <c r="AG118" s="128" t="e">
        <f>([1]!Book1345234[[#This Row],[Pre-Project Damage $]]-[1]!Book1345234[[#This Row],[Post-Project Damage $]])/[1]!Book1345234[[#This Row],[Pre-Project Damage $]]</f>
        <v>#REF!</v>
      </c>
      <c r="AH118" s="4"/>
      <c r="AI118" s="36" t="str">
        <f>IFERROR(VLOOKUP(Book1345234[[#This Row],[Flood Damage Reduction]],#REF!,2,FALSE),"")</f>
        <v/>
      </c>
      <c r="AJ118" s="93"/>
      <c r="AK118" s="83"/>
      <c r="AL118" s="37"/>
      <c r="AM118" s="36" t="str">
        <f>IFERROR(VLOOKUP(Book1345234[[#This Row],[ Reduction in Critical Facilities Flood Risk]],#REF!,2,FALSE),"")</f>
        <v/>
      </c>
      <c r="AN118" s="140" t="e">
        <f>VLOOKUP([1]!Book1345234[[#This Row],[FMP]],'[1]Life and Safety Tabular Data'!A115:L125,12,FALSE)</f>
        <v>#REF!</v>
      </c>
      <c r="AO118" s="43"/>
      <c r="AP118" s="4"/>
      <c r="AQ118" s="36" t="str">
        <f>IFERROR(VLOOKUP(Book1345234[[#This Row],[Life and Safety Ranking (Injury/Loss of Life)]],#REF!,2,FALSE),"")</f>
        <v/>
      </c>
      <c r="AR118" s="67"/>
      <c r="AS118" s="43"/>
      <c r="AT118" s="43"/>
      <c r="AU118" s="43"/>
      <c r="AV118" s="4"/>
      <c r="AW118" s="36" t="str">
        <f>IFERROR(VLOOKUP(Book1345234[[#This Row],[Water Supply Yield Ranking]],#REF!,2,FALSE),"")</f>
        <v/>
      </c>
      <c r="AX118" s="67"/>
      <c r="AY118" s="37"/>
      <c r="AZ118" s="4"/>
      <c r="BA118" s="36" t="str">
        <f>IFERROR(VLOOKUP(Book1345234[[#This Row],[Social Vulnerability Ranking]],#REF!,2,FALSE),"")</f>
        <v/>
      </c>
      <c r="BB118" s="67"/>
      <c r="BC118" s="43"/>
      <c r="BD118" s="4"/>
      <c r="BE118" s="36" t="str">
        <f>IFERROR(VLOOKUP(Book1345234[[#This Row],[Nature-Based Solutions Ranking]],#REF!,2,FALSE),"")</f>
        <v/>
      </c>
      <c r="BF118" s="67"/>
      <c r="BG118" s="37"/>
      <c r="BH118" s="4"/>
      <c r="BI118" s="36" t="str">
        <f>IFERROR(VLOOKUP(Book1345234[[#This Row],[Multiple Benefit Ranking]],#REF!,2,FALSE),"")</f>
        <v/>
      </c>
      <c r="BJ118" s="84"/>
      <c r="BK118" s="43"/>
      <c r="BL118" s="4"/>
      <c r="BM118" s="36" t="str">
        <f>IFERROR(VLOOKUP(Book1345234[[#This Row],[Operations and Maintenance Ranking]],#REF!,2,FALSE),"")</f>
        <v/>
      </c>
      <c r="BN118" s="67"/>
      <c r="BO118" s="4"/>
      <c r="BP118" s="36" t="str">
        <f>IFERROR(VLOOKUP(Book1345234[[#This Row],[Administrative, Regulatory and Other Obstacle Ranking]],#REF!,2,FALSE),"")</f>
        <v/>
      </c>
      <c r="BQ118" s="67"/>
      <c r="BR118" s="4"/>
      <c r="BS118" s="36" t="str">
        <f>IFERROR(VLOOKUP(Book1345234[[#This Row],[Environmental Benefit Ranking]],#REF!,2,FALSE),"")</f>
        <v/>
      </c>
      <c r="BT118" s="67"/>
      <c r="BU118" s="37"/>
      <c r="BV118" s="36" t="str">
        <f>IFERROR(VLOOKUP(Book1345234[[#This Row],[Environmental Impact Ranking]],#REF!,2,FALSE),"")</f>
        <v/>
      </c>
      <c r="BW118" s="77"/>
      <c r="BX118" s="83"/>
      <c r="BY118" s="4"/>
      <c r="BZ118" s="36" t="str">
        <f>IFERROR(VLOOKUP(Book1345234[[#This Row],[Mobility Ranking]],#REF!,2,FALSE),"")</f>
        <v/>
      </c>
      <c r="CA118" s="77"/>
      <c r="CB118" s="4"/>
      <c r="CC118" s="36" t="str">
        <f>IFERROR(VLOOKUP(Book1345234[[#This Row],[Regional Ranking]],#REF!,2,FALSE),"")</f>
        <v/>
      </c>
    </row>
    <row r="119" spans="1:81" x14ac:dyDescent="0.25">
      <c r="A119" s="107"/>
      <c r="B119" s="84"/>
      <c r="C119" s="92">
        <f>Book1345234[[#This Row],[FMP]]*2</f>
        <v>0</v>
      </c>
      <c r="D119" s="34"/>
      <c r="E119" s="34"/>
      <c r="F119" s="37"/>
      <c r="G119" s="4"/>
      <c r="H119" s="4"/>
      <c r="I119" s="4"/>
      <c r="J119" s="4"/>
      <c r="K119" s="35" t="str">
        <f>IFERROR(Book1345234[[#This Row],[Project Cost]]/Book1345234[[#This Row],['# of Structures Removed from 1% Annual Chance FP]],"")</f>
        <v/>
      </c>
      <c r="L119" s="4"/>
      <c r="M119" s="4"/>
      <c r="N119" s="35"/>
      <c r="O119" s="100"/>
      <c r="P119" s="84"/>
      <c r="Q119" s="37"/>
      <c r="R119" s="4"/>
      <c r="S119" s="36" t="str">
        <f>IFERROR(VLOOKUP(Book1345234[[#This Row],[ Severity Ranking: Pre-Project Average Depth of Flooding (100-year)]],#REF!,2,FALSE),"")</f>
        <v/>
      </c>
      <c r="T119" s="67"/>
      <c r="U119" s="37"/>
      <c r="V119" s="37"/>
      <c r="W119" s="128" t="e">
        <f>[1]!Book1345234[[#This Row],[Flood Plain Population]]/[1]!Book1345234[[#This Row],[Community Population Served]]</f>
        <v>#REF!</v>
      </c>
      <c r="X119" s="4"/>
      <c r="Y119" s="36" t="str">
        <f>IFERROR(VLOOKUP(Book1345234[[#This Row],[Severity Ranking: Community Need (% Population)]],#REF!,2,FALSE),"")</f>
        <v/>
      </c>
      <c r="Z119" s="66"/>
      <c r="AA119" s="91" t="e">
        <f>[1]!Book1345234[[#This Row],['# of Structures Removed from 1% Annual Chance FP]]/[1]!Book1345234[[#This Row],['# of Structures in 1% Annual Chance FP (Pre-Project)]]</f>
        <v>#REF!</v>
      </c>
      <c r="AB119" s="4"/>
      <c r="AC119" s="36" t="str">
        <f>IFERROR(VLOOKUP(Book1345234[[#This Row],[Flood Risk Reduction ]],#REF!,2,FALSE),"")</f>
        <v/>
      </c>
      <c r="AD119" s="66"/>
      <c r="AE119" s="78"/>
      <c r="AF119" s="37"/>
      <c r="AG119" s="128" t="e">
        <f>([1]!Book1345234[[#This Row],[Pre-Project Damage $]]-[1]!Book1345234[[#This Row],[Post-Project Damage $]])/[1]!Book1345234[[#This Row],[Pre-Project Damage $]]</f>
        <v>#REF!</v>
      </c>
      <c r="AH119" s="4"/>
      <c r="AI119" s="36" t="str">
        <f>IFERROR(VLOOKUP(Book1345234[[#This Row],[Flood Damage Reduction]],#REF!,2,FALSE),"")</f>
        <v/>
      </c>
      <c r="AJ119" s="93"/>
      <c r="AK119" s="83"/>
      <c r="AL119" s="37"/>
      <c r="AM119" s="36" t="str">
        <f>IFERROR(VLOOKUP(Book1345234[[#This Row],[ Reduction in Critical Facilities Flood Risk]],#REF!,2,FALSE),"")</f>
        <v/>
      </c>
      <c r="AN119" s="140" t="e">
        <f>VLOOKUP([1]!Book1345234[[#This Row],[FMP]],'[1]Life and Safety Tabular Data'!A116:L126,12,FALSE)</f>
        <v>#REF!</v>
      </c>
      <c r="AO119" s="43"/>
      <c r="AP119" s="4"/>
      <c r="AQ119" s="36" t="str">
        <f>IFERROR(VLOOKUP(Book1345234[[#This Row],[Life and Safety Ranking (Injury/Loss of Life)]],#REF!,2,FALSE),"")</f>
        <v/>
      </c>
      <c r="AR119" s="67"/>
      <c r="AS119" s="43"/>
      <c r="AT119" s="43"/>
      <c r="AU119" s="43"/>
      <c r="AV119" s="4"/>
      <c r="AW119" s="36" t="str">
        <f>IFERROR(VLOOKUP(Book1345234[[#This Row],[Water Supply Yield Ranking]],#REF!,2,FALSE),"")</f>
        <v/>
      </c>
      <c r="AX119" s="67"/>
      <c r="AY119" s="37"/>
      <c r="AZ119" s="4"/>
      <c r="BA119" s="36" t="str">
        <f>IFERROR(VLOOKUP(Book1345234[[#This Row],[Social Vulnerability Ranking]],#REF!,2,FALSE),"")</f>
        <v/>
      </c>
      <c r="BB119" s="67"/>
      <c r="BC119" s="43"/>
      <c r="BD119" s="4"/>
      <c r="BE119" s="36" t="str">
        <f>IFERROR(VLOOKUP(Book1345234[[#This Row],[Nature-Based Solutions Ranking]],#REF!,2,FALSE),"")</f>
        <v/>
      </c>
      <c r="BF119" s="67"/>
      <c r="BG119" s="37"/>
      <c r="BH119" s="4"/>
      <c r="BI119" s="36" t="str">
        <f>IFERROR(VLOOKUP(Book1345234[[#This Row],[Multiple Benefit Ranking]],#REF!,2,FALSE),"")</f>
        <v/>
      </c>
      <c r="BJ119" s="84"/>
      <c r="BK119" s="43"/>
      <c r="BL119" s="4"/>
      <c r="BM119" s="36" t="str">
        <f>IFERROR(VLOOKUP(Book1345234[[#This Row],[Operations and Maintenance Ranking]],#REF!,2,FALSE),"")</f>
        <v/>
      </c>
      <c r="BN119" s="67"/>
      <c r="BO119" s="4"/>
      <c r="BP119" s="36" t="str">
        <f>IFERROR(VLOOKUP(Book1345234[[#This Row],[Administrative, Regulatory and Other Obstacle Ranking]],#REF!,2,FALSE),"")</f>
        <v/>
      </c>
      <c r="BQ119" s="67"/>
      <c r="BR119" s="4"/>
      <c r="BS119" s="36" t="str">
        <f>IFERROR(VLOOKUP(Book1345234[[#This Row],[Environmental Benefit Ranking]],#REF!,2,FALSE),"")</f>
        <v/>
      </c>
      <c r="BT119" s="67"/>
      <c r="BU119" s="37"/>
      <c r="BV119" s="36" t="str">
        <f>IFERROR(VLOOKUP(Book1345234[[#This Row],[Environmental Impact Ranking]],#REF!,2,FALSE),"")</f>
        <v/>
      </c>
      <c r="BW119" s="77"/>
      <c r="BX119" s="83"/>
      <c r="BY119" s="4"/>
      <c r="BZ119" s="36" t="str">
        <f>IFERROR(VLOOKUP(Book1345234[[#This Row],[Mobility Ranking]],#REF!,2,FALSE),"")</f>
        <v/>
      </c>
      <c r="CA119" s="77"/>
      <c r="CB119" s="4"/>
      <c r="CC119" s="36" t="str">
        <f>IFERROR(VLOOKUP(Book1345234[[#This Row],[Regional Ranking]],#REF!,2,FALSE),"")</f>
        <v/>
      </c>
    </row>
    <row r="120" spans="1:81" x14ac:dyDescent="0.25">
      <c r="A120" s="107"/>
      <c r="B120" s="84"/>
      <c r="C120" s="92">
        <f>Book1345234[[#This Row],[FMP]]*2</f>
        <v>0</v>
      </c>
      <c r="D120" s="34"/>
      <c r="E120" s="34"/>
      <c r="F120" s="37"/>
      <c r="G120" s="4"/>
      <c r="H120" s="4"/>
      <c r="I120" s="4"/>
      <c r="J120" s="4"/>
      <c r="K120" s="35" t="str">
        <f>IFERROR(Book1345234[[#This Row],[Project Cost]]/Book1345234[[#This Row],['# of Structures Removed from 1% Annual Chance FP]],"")</f>
        <v/>
      </c>
      <c r="L120" s="4"/>
      <c r="M120" s="4"/>
      <c r="N120" s="35"/>
      <c r="O120" s="100"/>
      <c r="P120" s="84"/>
      <c r="Q120" s="37"/>
      <c r="R120" s="4"/>
      <c r="S120" s="36" t="str">
        <f>IFERROR(VLOOKUP(Book1345234[[#This Row],[ Severity Ranking: Pre-Project Average Depth of Flooding (100-year)]],#REF!,2,FALSE),"")</f>
        <v/>
      </c>
      <c r="T120" s="67"/>
      <c r="U120" s="37"/>
      <c r="V120" s="37"/>
      <c r="W120" s="128" t="e">
        <f>[1]!Book1345234[[#This Row],[Flood Plain Population]]/[1]!Book1345234[[#This Row],[Community Population Served]]</f>
        <v>#REF!</v>
      </c>
      <c r="X120" s="4"/>
      <c r="Y120" s="36" t="str">
        <f>IFERROR(VLOOKUP(Book1345234[[#This Row],[Severity Ranking: Community Need (% Population)]],#REF!,2,FALSE),"")</f>
        <v/>
      </c>
      <c r="Z120" s="66"/>
      <c r="AA120" s="91" t="e">
        <f>[1]!Book1345234[[#This Row],['# of Structures Removed from 1% Annual Chance FP]]/[1]!Book1345234[[#This Row],['# of Structures in 1% Annual Chance FP (Pre-Project)]]</f>
        <v>#REF!</v>
      </c>
      <c r="AB120" s="4"/>
      <c r="AC120" s="36" t="str">
        <f>IFERROR(VLOOKUP(Book1345234[[#This Row],[Flood Risk Reduction ]],#REF!,2,FALSE),"")</f>
        <v/>
      </c>
      <c r="AD120" s="66"/>
      <c r="AE120" s="78"/>
      <c r="AF120" s="37"/>
      <c r="AG120" s="128" t="e">
        <f>([1]!Book1345234[[#This Row],[Pre-Project Damage $]]-[1]!Book1345234[[#This Row],[Post-Project Damage $]])/[1]!Book1345234[[#This Row],[Pre-Project Damage $]]</f>
        <v>#REF!</v>
      </c>
      <c r="AH120" s="4"/>
      <c r="AI120" s="36" t="str">
        <f>IFERROR(VLOOKUP(Book1345234[[#This Row],[Flood Damage Reduction]],#REF!,2,FALSE),"")</f>
        <v/>
      </c>
      <c r="AJ120" s="93"/>
      <c r="AK120" s="83"/>
      <c r="AL120" s="37"/>
      <c r="AM120" s="36" t="str">
        <f>IFERROR(VLOOKUP(Book1345234[[#This Row],[ Reduction in Critical Facilities Flood Risk]],#REF!,2,FALSE),"")</f>
        <v/>
      </c>
      <c r="AN120" s="140" t="e">
        <f>VLOOKUP([1]!Book1345234[[#This Row],[FMP]],'[1]Life and Safety Tabular Data'!A117:L127,12,FALSE)</f>
        <v>#REF!</v>
      </c>
      <c r="AO120" s="43"/>
      <c r="AP120" s="4"/>
      <c r="AQ120" s="36" t="str">
        <f>IFERROR(VLOOKUP(Book1345234[[#This Row],[Life and Safety Ranking (Injury/Loss of Life)]],#REF!,2,FALSE),"")</f>
        <v/>
      </c>
      <c r="AR120" s="67"/>
      <c r="AS120" s="43"/>
      <c r="AT120" s="43"/>
      <c r="AU120" s="43"/>
      <c r="AV120" s="4"/>
      <c r="AW120" s="36" t="str">
        <f>IFERROR(VLOOKUP(Book1345234[[#This Row],[Water Supply Yield Ranking]],#REF!,2,FALSE),"")</f>
        <v/>
      </c>
      <c r="AX120" s="67"/>
      <c r="AY120" s="37"/>
      <c r="AZ120" s="4"/>
      <c r="BA120" s="36" t="str">
        <f>IFERROR(VLOOKUP(Book1345234[[#This Row],[Social Vulnerability Ranking]],#REF!,2,FALSE),"")</f>
        <v/>
      </c>
      <c r="BB120" s="67"/>
      <c r="BC120" s="43"/>
      <c r="BD120" s="4"/>
      <c r="BE120" s="36" t="str">
        <f>IFERROR(VLOOKUP(Book1345234[[#This Row],[Nature-Based Solutions Ranking]],#REF!,2,FALSE),"")</f>
        <v/>
      </c>
      <c r="BF120" s="67"/>
      <c r="BG120" s="37"/>
      <c r="BH120" s="4"/>
      <c r="BI120" s="36" t="str">
        <f>IFERROR(VLOOKUP(Book1345234[[#This Row],[Multiple Benefit Ranking]],#REF!,2,FALSE),"")</f>
        <v/>
      </c>
      <c r="BJ120" s="84"/>
      <c r="BK120" s="43"/>
      <c r="BL120" s="4"/>
      <c r="BM120" s="36" t="str">
        <f>IFERROR(VLOOKUP(Book1345234[[#This Row],[Operations and Maintenance Ranking]],#REF!,2,FALSE),"")</f>
        <v/>
      </c>
      <c r="BN120" s="67"/>
      <c r="BO120" s="4"/>
      <c r="BP120" s="36" t="str">
        <f>IFERROR(VLOOKUP(Book1345234[[#This Row],[Administrative, Regulatory and Other Obstacle Ranking]],#REF!,2,FALSE),"")</f>
        <v/>
      </c>
      <c r="BQ120" s="67"/>
      <c r="BR120" s="4"/>
      <c r="BS120" s="36" t="str">
        <f>IFERROR(VLOOKUP(Book1345234[[#This Row],[Environmental Benefit Ranking]],#REF!,2,FALSE),"")</f>
        <v/>
      </c>
      <c r="BT120" s="67"/>
      <c r="BU120" s="37"/>
      <c r="BV120" s="36" t="str">
        <f>IFERROR(VLOOKUP(Book1345234[[#This Row],[Environmental Impact Ranking]],#REF!,2,FALSE),"")</f>
        <v/>
      </c>
      <c r="BW120" s="77"/>
      <c r="BX120" s="83"/>
      <c r="BY120" s="4"/>
      <c r="BZ120" s="36" t="str">
        <f>IFERROR(VLOOKUP(Book1345234[[#This Row],[Mobility Ranking]],#REF!,2,FALSE),"")</f>
        <v/>
      </c>
      <c r="CA120" s="77"/>
      <c r="CB120" s="4"/>
      <c r="CC120" s="36" t="str">
        <f>IFERROR(VLOOKUP(Book1345234[[#This Row],[Regional Ranking]],#REF!,2,FALSE),"")</f>
        <v/>
      </c>
    </row>
    <row r="121" spans="1:81" x14ac:dyDescent="0.25">
      <c r="A121" s="107"/>
      <c r="B121" s="84"/>
      <c r="C121" s="92">
        <f>Book1345234[[#This Row],[FMP]]*2</f>
        <v>0</v>
      </c>
      <c r="D121" s="34"/>
      <c r="E121" s="34"/>
      <c r="F121" s="37"/>
      <c r="G121" s="4"/>
      <c r="H121" s="4"/>
      <c r="I121" s="4"/>
      <c r="J121" s="4"/>
      <c r="K121" s="35" t="str">
        <f>IFERROR(Book1345234[[#This Row],[Project Cost]]/Book1345234[[#This Row],['# of Structures Removed from 1% Annual Chance FP]],"")</f>
        <v/>
      </c>
      <c r="L121" s="4"/>
      <c r="M121" s="4"/>
      <c r="N121" s="35"/>
      <c r="O121" s="100"/>
      <c r="P121" s="84"/>
      <c r="Q121" s="37"/>
      <c r="R121" s="4"/>
      <c r="S121" s="36" t="str">
        <f>IFERROR(VLOOKUP(Book1345234[[#This Row],[ Severity Ranking: Pre-Project Average Depth of Flooding (100-year)]],#REF!,2,FALSE),"")</f>
        <v/>
      </c>
      <c r="T121" s="67"/>
      <c r="U121" s="37"/>
      <c r="V121" s="37"/>
      <c r="W121" s="128" t="e">
        <f>[1]!Book1345234[[#This Row],[Flood Plain Population]]/[1]!Book1345234[[#This Row],[Community Population Served]]</f>
        <v>#REF!</v>
      </c>
      <c r="X121" s="4"/>
      <c r="Y121" s="36" t="str">
        <f>IFERROR(VLOOKUP(Book1345234[[#This Row],[Severity Ranking: Community Need (% Population)]],#REF!,2,FALSE),"")</f>
        <v/>
      </c>
      <c r="Z121" s="66"/>
      <c r="AA121" s="91" t="e">
        <f>[1]!Book1345234[[#This Row],['# of Structures Removed from 1% Annual Chance FP]]/[1]!Book1345234[[#This Row],['# of Structures in 1% Annual Chance FP (Pre-Project)]]</f>
        <v>#REF!</v>
      </c>
      <c r="AB121" s="4"/>
      <c r="AC121" s="36" t="str">
        <f>IFERROR(VLOOKUP(Book1345234[[#This Row],[Flood Risk Reduction ]],#REF!,2,FALSE),"")</f>
        <v/>
      </c>
      <c r="AD121" s="66"/>
      <c r="AE121" s="78"/>
      <c r="AF121" s="37"/>
      <c r="AG121" s="128" t="e">
        <f>([1]!Book1345234[[#This Row],[Pre-Project Damage $]]-[1]!Book1345234[[#This Row],[Post-Project Damage $]])/[1]!Book1345234[[#This Row],[Pre-Project Damage $]]</f>
        <v>#REF!</v>
      </c>
      <c r="AH121" s="4"/>
      <c r="AI121" s="36" t="str">
        <f>IFERROR(VLOOKUP(Book1345234[[#This Row],[Flood Damage Reduction]],#REF!,2,FALSE),"")</f>
        <v/>
      </c>
      <c r="AJ121" s="93"/>
      <c r="AK121" s="83"/>
      <c r="AL121" s="37"/>
      <c r="AM121" s="36" t="str">
        <f>IFERROR(VLOOKUP(Book1345234[[#This Row],[ Reduction in Critical Facilities Flood Risk]],#REF!,2,FALSE),"")</f>
        <v/>
      </c>
      <c r="AN121" s="140" t="e">
        <f>VLOOKUP([1]!Book1345234[[#This Row],[FMP]],'[1]Life and Safety Tabular Data'!A118:L128,12,FALSE)</f>
        <v>#REF!</v>
      </c>
      <c r="AO121" s="43"/>
      <c r="AP121" s="4"/>
      <c r="AQ121" s="36" t="str">
        <f>IFERROR(VLOOKUP(Book1345234[[#This Row],[Life and Safety Ranking (Injury/Loss of Life)]],#REF!,2,FALSE),"")</f>
        <v/>
      </c>
      <c r="AR121" s="67"/>
      <c r="AS121" s="43"/>
      <c r="AT121" s="43"/>
      <c r="AU121" s="43"/>
      <c r="AV121" s="4"/>
      <c r="AW121" s="36" t="str">
        <f>IFERROR(VLOOKUP(Book1345234[[#This Row],[Water Supply Yield Ranking]],#REF!,2,FALSE),"")</f>
        <v/>
      </c>
      <c r="AX121" s="67"/>
      <c r="AY121" s="37"/>
      <c r="AZ121" s="4"/>
      <c r="BA121" s="36" t="str">
        <f>IFERROR(VLOOKUP(Book1345234[[#This Row],[Social Vulnerability Ranking]],#REF!,2,FALSE),"")</f>
        <v/>
      </c>
      <c r="BB121" s="67"/>
      <c r="BC121" s="43"/>
      <c r="BD121" s="4"/>
      <c r="BE121" s="36" t="str">
        <f>IFERROR(VLOOKUP(Book1345234[[#This Row],[Nature-Based Solutions Ranking]],#REF!,2,FALSE),"")</f>
        <v/>
      </c>
      <c r="BF121" s="67"/>
      <c r="BG121" s="37"/>
      <c r="BH121" s="4"/>
      <c r="BI121" s="36" t="str">
        <f>IFERROR(VLOOKUP(Book1345234[[#This Row],[Multiple Benefit Ranking]],#REF!,2,FALSE),"")</f>
        <v/>
      </c>
      <c r="BJ121" s="84"/>
      <c r="BK121" s="43"/>
      <c r="BL121" s="4"/>
      <c r="BM121" s="36" t="str">
        <f>IFERROR(VLOOKUP(Book1345234[[#This Row],[Operations and Maintenance Ranking]],#REF!,2,FALSE),"")</f>
        <v/>
      </c>
      <c r="BN121" s="67"/>
      <c r="BO121" s="4"/>
      <c r="BP121" s="36" t="str">
        <f>IFERROR(VLOOKUP(Book1345234[[#This Row],[Administrative, Regulatory and Other Obstacle Ranking]],#REF!,2,FALSE),"")</f>
        <v/>
      </c>
      <c r="BQ121" s="67"/>
      <c r="BR121" s="4"/>
      <c r="BS121" s="36" t="str">
        <f>IFERROR(VLOOKUP(Book1345234[[#This Row],[Environmental Benefit Ranking]],#REF!,2,FALSE),"")</f>
        <v/>
      </c>
      <c r="BT121" s="67"/>
      <c r="BU121" s="37"/>
      <c r="BV121" s="36" t="str">
        <f>IFERROR(VLOOKUP(Book1345234[[#This Row],[Environmental Impact Ranking]],#REF!,2,FALSE),"")</f>
        <v/>
      </c>
      <c r="BW121" s="77"/>
      <c r="BX121" s="83"/>
      <c r="BY121" s="4"/>
      <c r="BZ121" s="36" t="str">
        <f>IFERROR(VLOOKUP(Book1345234[[#This Row],[Mobility Ranking]],#REF!,2,FALSE),"")</f>
        <v/>
      </c>
      <c r="CA121" s="77"/>
      <c r="CB121" s="4"/>
      <c r="CC121" s="36" t="str">
        <f>IFERROR(VLOOKUP(Book1345234[[#This Row],[Regional Ranking]],#REF!,2,FALSE),"")</f>
        <v/>
      </c>
    </row>
    <row r="122" spans="1:81" x14ac:dyDescent="0.25">
      <c r="A122" s="107"/>
      <c r="B122" s="84"/>
      <c r="C122" s="92">
        <f>Book1345234[[#This Row],[FMP]]*2</f>
        <v>0</v>
      </c>
      <c r="D122" s="34"/>
      <c r="E122" s="34"/>
      <c r="F122" s="37"/>
      <c r="G122" s="4"/>
      <c r="H122" s="4"/>
      <c r="I122" s="4"/>
      <c r="J122" s="4"/>
      <c r="K122" s="35" t="str">
        <f>IFERROR(Book1345234[[#This Row],[Project Cost]]/Book1345234[[#This Row],['# of Structures Removed from 1% Annual Chance FP]],"")</f>
        <v/>
      </c>
      <c r="L122" s="4"/>
      <c r="M122" s="4"/>
      <c r="N122" s="35"/>
      <c r="O122" s="100"/>
      <c r="P122" s="84"/>
      <c r="Q122" s="37"/>
      <c r="R122" s="4"/>
      <c r="S122" s="36" t="str">
        <f>IFERROR(VLOOKUP(Book1345234[[#This Row],[ Severity Ranking: Pre-Project Average Depth of Flooding (100-year)]],#REF!,2,FALSE),"")</f>
        <v/>
      </c>
      <c r="T122" s="67"/>
      <c r="U122" s="37"/>
      <c r="V122" s="37"/>
      <c r="W122" s="128" t="e">
        <f>[1]!Book1345234[[#This Row],[Flood Plain Population]]/[1]!Book1345234[[#This Row],[Community Population Served]]</f>
        <v>#REF!</v>
      </c>
      <c r="X122" s="4"/>
      <c r="Y122" s="36" t="str">
        <f>IFERROR(VLOOKUP(Book1345234[[#This Row],[Severity Ranking: Community Need (% Population)]],#REF!,2,FALSE),"")</f>
        <v/>
      </c>
      <c r="Z122" s="66"/>
      <c r="AA122" s="91" t="e">
        <f>[1]!Book1345234[[#This Row],['# of Structures Removed from 1% Annual Chance FP]]/[1]!Book1345234[[#This Row],['# of Structures in 1% Annual Chance FP (Pre-Project)]]</f>
        <v>#REF!</v>
      </c>
      <c r="AB122" s="4"/>
      <c r="AC122" s="36" t="str">
        <f>IFERROR(VLOOKUP(Book1345234[[#This Row],[Flood Risk Reduction ]],#REF!,2,FALSE),"")</f>
        <v/>
      </c>
      <c r="AD122" s="66"/>
      <c r="AE122" s="78"/>
      <c r="AF122" s="37"/>
      <c r="AG122" s="128" t="e">
        <f>([1]!Book1345234[[#This Row],[Pre-Project Damage $]]-[1]!Book1345234[[#This Row],[Post-Project Damage $]])/[1]!Book1345234[[#This Row],[Pre-Project Damage $]]</f>
        <v>#REF!</v>
      </c>
      <c r="AH122" s="4"/>
      <c r="AI122" s="36" t="str">
        <f>IFERROR(VLOOKUP(Book1345234[[#This Row],[Flood Damage Reduction]],#REF!,2,FALSE),"")</f>
        <v/>
      </c>
      <c r="AJ122" s="93"/>
      <c r="AK122" s="83"/>
      <c r="AL122" s="37"/>
      <c r="AM122" s="36" t="str">
        <f>IFERROR(VLOOKUP(Book1345234[[#This Row],[ Reduction in Critical Facilities Flood Risk]],#REF!,2,FALSE),"")</f>
        <v/>
      </c>
      <c r="AN122" s="140" t="e">
        <f>VLOOKUP([1]!Book1345234[[#This Row],[FMP]],'[1]Life and Safety Tabular Data'!A119:L129,12,FALSE)</f>
        <v>#REF!</v>
      </c>
      <c r="AO122" s="43"/>
      <c r="AP122" s="4"/>
      <c r="AQ122" s="36" t="str">
        <f>IFERROR(VLOOKUP(Book1345234[[#This Row],[Life and Safety Ranking (Injury/Loss of Life)]],#REF!,2,FALSE),"")</f>
        <v/>
      </c>
      <c r="AR122" s="67"/>
      <c r="AS122" s="43"/>
      <c r="AT122" s="43"/>
      <c r="AU122" s="43"/>
      <c r="AV122" s="4"/>
      <c r="AW122" s="36" t="str">
        <f>IFERROR(VLOOKUP(Book1345234[[#This Row],[Water Supply Yield Ranking]],#REF!,2,FALSE),"")</f>
        <v/>
      </c>
      <c r="AX122" s="67"/>
      <c r="AY122" s="37"/>
      <c r="AZ122" s="4"/>
      <c r="BA122" s="36" t="str">
        <f>IFERROR(VLOOKUP(Book1345234[[#This Row],[Social Vulnerability Ranking]],#REF!,2,FALSE),"")</f>
        <v/>
      </c>
      <c r="BB122" s="67"/>
      <c r="BC122" s="43"/>
      <c r="BD122" s="4"/>
      <c r="BE122" s="36" t="str">
        <f>IFERROR(VLOOKUP(Book1345234[[#This Row],[Nature-Based Solutions Ranking]],#REF!,2,FALSE),"")</f>
        <v/>
      </c>
      <c r="BF122" s="67"/>
      <c r="BG122" s="37"/>
      <c r="BH122" s="4"/>
      <c r="BI122" s="36" t="str">
        <f>IFERROR(VLOOKUP(Book1345234[[#This Row],[Multiple Benefit Ranking]],#REF!,2,FALSE),"")</f>
        <v/>
      </c>
      <c r="BJ122" s="84"/>
      <c r="BK122" s="43"/>
      <c r="BL122" s="4"/>
      <c r="BM122" s="36" t="str">
        <f>IFERROR(VLOOKUP(Book1345234[[#This Row],[Operations and Maintenance Ranking]],#REF!,2,FALSE),"")</f>
        <v/>
      </c>
      <c r="BN122" s="67"/>
      <c r="BO122" s="4"/>
      <c r="BP122" s="36" t="str">
        <f>IFERROR(VLOOKUP(Book1345234[[#This Row],[Administrative, Regulatory and Other Obstacle Ranking]],#REF!,2,FALSE),"")</f>
        <v/>
      </c>
      <c r="BQ122" s="67"/>
      <c r="BR122" s="4"/>
      <c r="BS122" s="36" t="str">
        <f>IFERROR(VLOOKUP(Book1345234[[#This Row],[Environmental Benefit Ranking]],#REF!,2,FALSE),"")</f>
        <v/>
      </c>
      <c r="BT122" s="67"/>
      <c r="BU122" s="37"/>
      <c r="BV122" s="36" t="str">
        <f>IFERROR(VLOOKUP(Book1345234[[#This Row],[Environmental Impact Ranking]],#REF!,2,FALSE),"")</f>
        <v/>
      </c>
      <c r="BW122" s="77"/>
      <c r="BX122" s="83"/>
      <c r="BY122" s="4"/>
      <c r="BZ122" s="36" t="str">
        <f>IFERROR(VLOOKUP(Book1345234[[#This Row],[Mobility Ranking]],#REF!,2,FALSE),"")</f>
        <v/>
      </c>
      <c r="CA122" s="77"/>
      <c r="CB122" s="4"/>
      <c r="CC122" s="36" t="str">
        <f>IFERROR(VLOOKUP(Book1345234[[#This Row],[Regional Ranking]],#REF!,2,FALSE),"")</f>
        <v/>
      </c>
    </row>
    <row r="123" spans="1:81" x14ac:dyDescent="0.25">
      <c r="A123" s="107"/>
      <c r="B123" s="84"/>
      <c r="C123" s="92">
        <f>Book1345234[[#This Row],[FMP]]*2</f>
        <v>0</v>
      </c>
      <c r="D123" s="34"/>
      <c r="E123" s="34"/>
      <c r="F123" s="37"/>
      <c r="G123" s="4"/>
      <c r="H123" s="4"/>
      <c r="I123" s="4"/>
      <c r="J123" s="4"/>
      <c r="K123" s="35" t="str">
        <f>IFERROR(Book1345234[[#This Row],[Project Cost]]/Book1345234[[#This Row],['# of Structures Removed from 1% Annual Chance FP]],"")</f>
        <v/>
      </c>
      <c r="L123" s="4"/>
      <c r="M123" s="4"/>
      <c r="N123" s="35"/>
      <c r="O123" s="100"/>
      <c r="P123" s="84"/>
      <c r="Q123" s="37"/>
      <c r="R123" s="4"/>
      <c r="S123" s="36" t="str">
        <f>IFERROR(VLOOKUP(Book1345234[[#This Row],[ Severity Ranking: Pre-Project Average Depth of Flooding (100-year)]],#REF!,2,FALSE),"")</f>
        <v/>
      </c>
      <c r="T123" s="67"/>
      <c r="U123" s="37"/>
      <c r="V123" s="37"/>
      <c r="W123" s="128" t="e">
        <f>[1]!Book1345234[[#This Row],[Flood Plain Population]]/[1]!Book1345234[[#This Row],[Community Population Served]]</f>
        <v>#REF!</v>
      </c>
      <c r="X123" s="4"/>
      <c r="Y123" s="36" t="str">
        <f>IFERROR(VLOOKUP(Book1345234[[#This Row],[Severity Ranking: Community Need (% Population)]],#REF!,2,FALSE),"")</f>
        <v/>
      </c>
      <c r="Z123" s="66"/>
      <c r="AA123" s="91" t="e">
        <f>[1]!Book1345234[[#This Row],['# of Structures Removed from 1% Annual Chance FP]]/[1]!Book1345234[[#This Row],['# of Structures in 1% Annual Chance FP (Pre-Project)]]</f>
        <v>#REF!</v>
      </c>
      <c r="AB123" s="4"/>
      <c r="AC123" s="36" t="str">
        <f>IFERROR(VLOOKUP(Book1345234[[#This Row],[Flood Risk Reduction ]],#REF!,2,FALSE),"")</f>
        <v/>
      </c>
      <c r="AD123" s="66"/>
      <c r="AE123" s="78"/>
      <c r="AF123" s="37"/>
      <c r="AG123" s="128" t="e">
        <f>([1]!Book1345234[[#This Row],[Pre-Project Damage $]]-[1]!Book1345234[[#This Row],[Post-Project Damage $]])/[1]!Book1345234[[#This Row],[Pre-Project Damage $]]</f>
        <v>#REF!</v>
      </c>
      <c r="AH123" s="4"/>
      <c r="AI123" s="36" t="str">
        <f>IFERROR(VLOOKUP(Book1345234[[#This Row],[Flood Damage Reduction]],#REF!,2,FALSE),"")</f>
        <v/>
      </c>
      <c r="AJ123" s="93"/>
      <c r="AK123" s="83"/>
      <c r="AL123" s="37"/>
      <c r="AM123" s="36" t="str">
        <f>IFERROR(VLOOKUP(Book1345234[[#This Row],[ Reduction in Critical Facilities Flood Risk]],#REF!,2,FALSE),"")</f>
        <v/>
      </c>
      <c r="AN123" s="140" t="e">
        <f>VLOOKUP([1]!Book1345234[[#This Row],[FMP]],'[1]Life and Safety Tabular Data'!A120:L130,12,FALSE)</f>
        <v>#REF!</v>
      </c>
      <c r="AO123" s="43"/>
      <c r="AP123" s="4"/>
      <c r="AQ123" s="36" t="str">
        <f>IFERROR(VLOOKUP(Book1345234[[#This Row],[Life and Safety Ranking (Injury/Loss of Life)]],#REF!,2,FALSE),"")</f>
        <v/>
      </c>
      <c r="AR123" s="67"/>
      <c r="AS123" s="43"/>
      <c r="AT123" s="43"/>
      <c r="AU123" s="43"/>
      <c r="AV123" s="4"/>
      <c r="AW123" s="36" t="str">
        <f>IFERROR(VLOOKUP(Book1345234[[#This Row],[Water Supply Yield Ranking]],#REF!,2,FALSE),"")</f>
        <v/>
      </c>
      <c r="AX123" s="67"/>
      <c r="AY123" s="37"/>
      <c r="AZ123" s="4"/>
      <c r="BA123" s="36" t="str">
        <f>IFERROR(VLOOKUP(Book1345234[[#This Row],[Social Vulnerability Ranking]],#REF!,2,FALSE),"")</f>
        <v/>
      </c>
      <c r="BB123" s="67"/>
      <c r="BC123" s="43"/>
      <c r="BD123" s="4"/>
      <c r="BE123" s="36" t="str">
        <f>IFERROR(VLOOKUP(Book1345234[[#This Row],[Nature-Based Solutions Ranking]],#REF!,2,FALSE),"")</f>
        <v/>
      </c>
      <c r="BF123" s="67"/>
      <c r="BG123" s="37"/>
      <c r="BH123" s="4"/>
      <c r="BI123" s="36" t="str">
        <f>IFERROR(VLOOKUP(Book1345234[[#This Row],[Multiple Benefit Ranking]],#REF!,2,FALSE),"")</f>
        <v/>
      </c>
      <c r="BJ123" s="84"/>
      <c r="BK123" s="43"/>
      <c r="BL123" s="4"/>
      <c r="BM123" s="36" t="str">
        <f>IFERROR(VLOOKUP(Book1345234[[#This Row],[Operations and Maintenance Ranking]],#REF!,2,FALSE),"")</f>
        <v/>
      </c>
      <c r="BN123" s="67"/>
      <c r="BO123" s="4"/>
      <c r="BP123" s="36" t="str">
        <f>IFERROR(VLOOKUP(Book1345234[[#This Row],[Administrative, Regulatory and Other Obstacle Ranking]],#REF!,2,FALSE),"")</f>
        <v/>
      </c>
      <c r="BQ123" s="67"/>
      <c r="BR123" s="4"/>
      <c r="BS123" s="36" t="str">
        <f>IFERROR(VLOOKUP(Book1345234[[#This Row],[Environmental Benefit Ranking]],#REF!,2,FALSE),"")</f>
        <v/>
      </c>
      <c r="BT123" s="67"/>
      <c r="BU123" s="37"/>
      <c r="BV123" s="36" t="str">
        <f>IFERROR(VLOOKUP(Book1345234[[#This Row],[Environmental Impact Ranking]],#REF!,2,FALSE),"")</f>
        <v/>
      </c>
      <c r="BW123" s="77"/>
      <c r="BX123" s="83"/>
      <c r="BY123" s="4"/>
      <c r="BZ123" s="36" t="str">
        <f>IFERROR(VLOOKUP(Book1345234[[#This Row],[Mobility Ranking]],#REF!,2,FALSE),"")</f>
        <v/>
      </c>
      <c r="CA123" s="77"/>
      <c r="CB123" s="4"/>
      <c r="CC123" s="36" t="str">
        <f>IFERROR(VLOOKUP(Book1345234[[#This Row],[Regional Ranking]],#REF!,2,FALSE),"")</f>
        <v/>
      </c>
    </row>
    <row r="124" spans="1:81" x14ac:dyDescent="0.25">
      <c r="A124" s="107"/>
      <c r="B124" s="84"/>
      <c r="C124" s="92">
        <f>Book1345234[[#This Row],[FMP]]*2</f>
        <v>0</v>
      </c>
      <c r="D124" s="34"/>
      <c r="E124" s="34"/>
      <c r="F124" s="37"/>
      <c r="G124" s="4"/>
      <c r="H124" s="4"/>
      <c r="I124" s="4"/>
      <c r="J124" s="4"/>
      <c r="K124" s="35" t="str">
        <f>IFERROR(Book1345234[[#This Row],[Project Cost]]/Book1345234[[#This Row],['# of Structures Removed from 1% Annual Chance FP]],"")</f>
        <v/>
      </c>
      <c r="L124" s="4"/>
      <c r="M124" s="4"/>
      <c r="N124" s="35"/>
      <c r="O124" s="100"/>
      <c r="P124" s="84"/>
      <c r="Q124" s="37"/>
      <c r="R124" s="4"/>
      <c r="S124" s="36" t="str">
        <f>IFERROR(VLOOKUP(Book1345234[[#This Row],[ Severity Ranking: Pre-Project Average Depth of Flooding (100-year)]],#REF!,2,FALSE),"")</f>
        <v/>
      </c>
      <c r="T124" s="67"/>
      <c r="U124" s="37"/>
      <c r="V124" s="37"/>
      <c r="W124" s="128" t="e">
        <f>[1]!Book1345234[[#This Row],[Flood Plain Population]]/[1]!Book1345234[[#This Row],[Community Population Served]]</f>
        <v>#REF!</v>
      </c>
      <c r="X124" s="4"/>
      <c r="Y124" s="36" t="str">
        <f>IFERROR(VLOOKUP(Book1345234[[#This Row],[Severity Ranking: Community Need (% Population)]],#REF!,2,FALSE),"")</f>
        <v/>
      </c>
      <c r="Z124" s="66"/>
      <c r="AA124" s="91" t="e">
        <f>[1]!Book1345234[[#This Row],['# of Structures Removed from 1% Annual Chance FP]]/[1]!Book1345234[[#This Row],['# of Structures in 1% Annual Chance FP (Pre-Project)]]</f>
        <v>#REF!</v>
      </c>
      <c r="AB124" s="4"/>
      <c r="AC124" s="36" t="str">
        <f>IFERROR(VLOOKUP(Book1345234[[#This Row],[Flood Risk Reduction ]],#REF!,2,FALSE),"")</f>
        <v/>
      </c>
      <c r="AD124" s="66"/>
      <c r="AE124" s="78"/>
      <c r="AF124" s="37"/>
      <c r="AG124" s="128" t="e">
        <f>([1]!Book1345234[[#This Row],[Pre-Project Damage $]]-[1]!Book1345234[[#This Row],[Post-Project Damage $]])/[1]!Book1345234[[#This Row],[Pre-Project Damage $]]</f>
        <v>#REF!</v>
      </c>
      <c r="AH124" s="4"/>
      <c r="AI124" s="36" t="str">
        <f>IFERROR(VLOOKUP(Book1345234[[#This Row],[Flood Damage Reduction]],#REF!,2,FALSE),"")</f>
        <v/>
      </c>
      <c r="AJ124" s="93"/>
      <c r="AK124" s="83"/>
      <c r="AL124" s="37"/>
      <c r="AM124" s="36" t="str">
        <f>IFERROR(VLOOKUP(Book1345234[[#This Row],[ Reduction in Critical Facilities Flood Risk]],#REF!,2,FALSE),"")</f>
        <v/>
      </c>
      <c r="AN124" s="140" t="e">
        <f>VLOOKUP([1]!Book1345234[[#This Row],[FMP]],'[1]Life and Safety Tabular Data'!A121:L131,12,FALSE)</f>
        <v>#REF!</v>
      </c>
      <c r="AO124" s="43"/>
      <c r="AP124" s="4"/>
      <c r="AQ124" s="36" t="str">
        <f>IFERROR(VLOOKUP(Book1345234[[#This Row],[Life and Safety Ranking (Injury/Loss of Life)]],#REF!,2,FALSE),"")</f>
        <v/>
      </c>
      <c r="AR124" s="67"/>
      <c r="AS124" s="43"/>
      <c r="AT124" s="43"/>
      <c r="AU124" s="43"/>
      <c r="AV124" s="4"/>
      <c r="AW124" s="36" t="str">
        <f>IFERROR(VLOOKUP(Book1345234[[#This Row],[Water Supply Yield Ranking]],#REF!,2,FALSE),"")</f>
        <v/>
      </c>
      <c r="AX124" s="67"/>
      <c r="AY124" s="37"/>
      <c r="AZ124" s="4"/>
      <c r="BA124" s="36" t="str">
        <f>IFERROR(VLOOKUP(Book1345234[[#This Row],[Social Vulnerability Ranking]],#REF!,2,FALSE),"")</f>
        <v/>
      </c>
      <c r="BB124" s="67"/>
      <c r="BC124" s="43"/>
      <c r="BD124" s="4"/>
      <c r="BE124" s="36" t="str">
        <f>IFERROR(VLOOKUP(Book1345234[[#This Row],[Nature-Based Solutions Ranking]],#REF!,2,FALSE),"")</f>
        <v/>
      </c>
      <c r="BF124" s="67"/>
      <c r="BG124" s="37"/>
      <c r="BH124" s="4"/>
      <c r="BI124" s="36" t="str">
        <f>IFERROR(VLOOKUP(Book1345234[[#This Row],[Multiple Benefit Ranking]],#REF!,2,FALSE),"")</f>
        <v/>
      </c>
      <c r="BJ124" s="84"/>
      <c r="BK124" s="43"/>
      <c r="BL124" s="4"/>
      <c r="BM124" s="36" t="str">
        <f>IFERROR(VLOOKUP(Book1345234[[#This Row],[Operations and Maintenance Ranking]],#REF!,2,FALSE),"")</f>
        <v/>
      </c>
      <c r="BN124" s="67"/>
      <c r="BO124" s="4"/>
      <c r="BP124" s="36" t="str">
        <f>IFERROR(VLOOKUP(Book1345234[[#This Row],[Administrative, Regulatory and Other Obstacle Ranking]],#REF!,2,FALSE),"")</f>
        <v/>
      </c>
      <c r="BQ124" s="67"/>
      <c r="BR124" s="4"/>
      <c r="BS124" s="36" t="str">
        <f>IFERROR(VLOOKUP(Book1345234[[#This Row],[Environmental Benefit Ranking]],#REF!,2,FALSE),"")</f>
        <v/>
      </c>
      <c r="BT124" s="67"/>
      <c r="BU124" s="37"/>
      <c r="BV124" s="36" t="str">
        <f>IFERROR(VLOOKUP(Book1345234[[#This Row],[Environmental Impact Ranking]],#REF!,2,FALSE),"")</f>
        <v/>
      </c>
      <c r="BW124" s="77"/>
      <c r="BX124" s="83"/>
      <c r="BY124" s="4"/>
      <c r="BZ124" s="36" t="str">
        <f>IFERROR(VLOOKUP(Book1345234[[#This Row],[Mobility Ranking]],#REF!,2,FALSE),"")</f>
        <v/>
      </c>
      <c r="CA124" s="77"/>
      <c r="CB124" s="4"/>
      <c r="CC124" s="36" t="str">
        <f>IFERROR(VLOOKUP(Book1345234[[#This Row],[Regional Ranking]],#REF!,2,FALSE),"")</f>
        <v/>
      </c>
    </row>
    <row r="125" spans="1:81" x14ac:dyDescent="0.25">
      <c r="A125" s="107"/>
      <c r="B125" s="84"/>
      <c r="C125" s="92">
        <f>Book1345234[[#This Row],[FMP]]*2</f>
        <v>0</v>
      </c>
      <c r="D125" s="34"/>
      <c r="E125" s="34"/>
      <c r="F125" s="37"/>
      <c r="G125" s="4"/>
      <c r="H125" s="4"/>
      <c r="I125" s="4"/>
      <c r="J125" s="4"/>
      <c r="K125" s="35" t="str">
        <f>IFERROR(Book1345234[[#This Row],[Project Cost]]/Book1345234[[#This Row],['# of Structures Removed from 1% Annual Chance FP]],"")</f>
        <v/>
      </c>
      <c r="L125" s="4"/>
      <c r="M125" s="4"/>
      <c r="N125" s="35"/>
      <c r="O125" s="100"/>
      <c r="P125" s="84"/>
      <c r="Q125" s="37"/>
      <c r="R125" s="4"/>
      <c r="S125" s="36" t="str">
        <f>IFERROR(VLOOKUP(Book1345234[[#This Row],[ Severity Ranking: Pre-Project Average Depth of Flooding (100-year)]],#REF!,2,FALSE),"")</f>
        <v/>
      </c>
      <c r="T125" s="67"/>
      <c r="U125" s="37"/>
      <c r="V125" s="37"/>
      <c r="W125" s="128" t="e">
        <f>[1]!Book1345234[[#This Row],[Flood Plain Population]]/[1]!Book1345234[[#This Row],[Community Population Served]]</f>
        <v>#REF!</v>
      </c>
      <c r="X125" s="4"/>
      <c r="Y125" s="36" t="str">
        <f>IFERROR(VLOOKUP(Book1345234[[#This Row],[Severity Ranking: Community Need (% Population)]],#REF!,2,FALSE),"")</f>
        <v/>
      </c>
      <c r="Z125" s="66"/>
      <c r="AA125" s="91" t="e">
        <f>[1]!Book1345234[[#This Row],['# of Structures Removed from 1% Annual Chance FP]]/[1]!Book1345234[[#This Row],['# of Structures in 1% Annual Chance FP (Pre-Project)]]</f>
        <v>#REF!</v>
      </c>
      <c r="AB125" s="4"/>
      <c r="AC125" s="36" t="str">
        <f>IFERROR(VLOOKUP(Book1345234[[#This Row],[Flood Risk Reduction ]],#REF!,2,FALSE),"")</f>
        <v/>
      </c>
      <c r="AD125" s="66"/>
      <c r="AE125" s="78"/>
      <c r="AF125" s="37"/>
      <c r="AG125" s="128" t="e">
        <f>([1]!Book1345234[[#This Row],[Pre-Project Damage $]]-[1]!Book1345234[[#This Row],[Post-Project Damage $]])/[1]!Book1345234[[#This Row],[Pre-Project Damage $]]</f>
        <v>#REF!</v>
      </c>
      <c r="AH125" s="4"/>
      <c r="AI125" s="36" t="str">
        <f>IFERROR(VLOOKUP(Book1345234[[#This Row],[Flood Damage Reduction]],#REF!,2,FALSE),"")</f>
        <v/>
      </c>
      <c r="AJ125" s="93"/>
      <c r="AK125" s="83"/>
      <c r="AL125" s="37"/>
      <c r="AM125" s="36" t="str">
        <f>IFERROR(VLOOKUP(Book1345234[[#This Row],[ Reduction in Critical Facilities Flood Risk]],#REF!,2,FALSE),"")</f>
        <v/>
      </c>
      <c r="AN125" s="140" t="e">
        <f>VLOOKUP([1]!Book1345234[[#This Row],[FMP]],'[1]Life and Safety Tabular Data'!A122:L132,12,FALSE)</f>
        <v>#REF!</v>
      </c>
      <c r="AO125" s="43"/>
      <c r="AP125" s="4"/>
      <c r="AQ125" s="36" t="str">
        <f>IFERROR(VLOOKUP(Book1345234[[#This Row],[Life and Safety Ranking (Injury/Loss of Life)]],#REF!,2,FALSE),"")</f>
        <v/>
      </c>
      <c r="AR125" s="67"/>
      <c r="AS125" s="43"/>
      <c r="AT125" s="43"/>
      <c r="AU125" s="43"/>
      <c r="AV125" s="4"/>
      <c r="AW125" s="36" t="str">
        <f>IFERROR(VLOOKUP(Book1345234[[#This Row],[Water Supply Yield Ranking]],#REF!,2,FALSE),"")</f>
        <v/>
      </c>
      <c r="AX125" s="67"/>
      <c r="AY125" s="37"/>
      <c r="AZ125" s="4"/>
      <c r="BA125" s="36" t="str">
        <f>IFERROR(VLOOKUP(Book1345234[[#This Row],[Social Vulnerability Ranking]],#REF!,2,FALSE),"")</f>
        <v/>
      </c>
      <c r="BB125" s="67"/>
      <c r="BC125" s="43"/>
      <c r="BD125" s="4"/>
      <c r="BE125" s="36" t="str">
        <f>IFERROR(VLOOKUP(Book1345234[[#This Row],[Nature-Based Solutions Ranking]],#REF!,2,FALSE),"")</f>
        <v/>
      </c>
      <c r="BF125" s="67"/>
      <c r="BG125" s="37"/>
      <c r="BH125" s="4"/>
      <c r="BI125" s="36" t="str">
        <f>IFERROR(VLOOKUP(Book1345234[[#This Row],[Multiple Benefit Ranking]],#REF!,2,FALSE),"")</f>
        <v/>
      </c>
      <c r="BJ125" s="84"/>
      <c r="BK125" s="43"/>
      <c r="BL125" s="4"/>
      <c r="BM125" s="36" t="str">
        <f>IFERROR(VLOOKUP(Book1345234[[#This Row],[Operations and Maintenance Ranking]],#REF!,2,FALSE),"")</f>
        <v/>
      </c>
      <c r="BN125" s="67"/>
      <c r="BO125" s="4"/>
      <c r="BP125" s="36" t="str">
        <f>IFERROR(VLOOKUP(Book1345234[[#This Row],[Administrative, Regulatory and Other Obstacle Ranking]],#REF!,2,FALSE),"")</f>
        <v/>
      </c>
      <c r="BQ125" s="67"/>
      <c r="BR125" s="4"/>
      <c r="BS125" s="36" t="str">
        <f>IFERROR(VLOOKUP(Book1345234[[#This Row],[Environmental Benefit Ranking]],#REF!,2,FALSE),"")</f>
        <v/>
      </c>
      <c r="BT125" s="67"/>
      <c r="BU125" s="37"/>
      <c r="BV125" s="36" t="str">
        <f>IFERROR(VLOOKUP(Book1345234[[#This Row],[Environmental Impact Ranking]],#REF!,2,FALSE),"")</f>
        <v/>
      </c>
      <c r="BW125" s="77"/>
      <c r="BX125" s="83"/>
      <c r="BY125" s="4"/>
      <c r="BZ125" s="36" t="str">
        <f>IFERROR(VLOOKUP(Book1345234[[#This Row],[Mobility Ranking]],#REF!,2,FALSE),"")</f>
        <v/>
      </c>
      <c r="CA125" s="77"/>
      <c r="CB125" s="4"/>
      <c r="CC125" s="36" t="str">
        <f>IFERROR(VLOOKUP(Book1345234[[#This Row],[Regional Ranking]],#REF!,2,FALSE),"")</f>
        <v/>
      </c>
    </row>
    <row r="126" spans="1:81" x14ac:dyDescent="0.25">
      <c r="A126" s="107"/>
      <c r="B126" s="84"/>
      <c r="C126" s="92">
        <f>Book1345234[[#This Row],[FMP]]*2</f>
        <v>0</v>
      </c>
      <c r="D126" s="34"/>
      <c r="E126" s="34"/>
      <c r="F126" s="37"/>
      <c r="G126" s="4"/>
      <c r="H126" s="4"/>
      <c r="I126" s="4"/>
      <c r="J126" s="4"/>
      <c r="K126" s="35" t="str">
        <f>IFERROR(Book1345234[[#This Row],[Project Cost]]/Book1345234[[#This Row],['# of Structures Removed from 1% Annual Chance FP]],"")</f>
        <v/>
      </c>
      <c r="L126" s="4"/>
      <c r="M126" s="4"/>
      <c r="N126" s="35"/>
      <c r="O126" s="100"/>
      <c r="P126" s="84"/>
      <c r="Q126" s="37"/>
      <c r="R126" s="4"/>
      <c r="S126" s="36" t="str">
        <f>IFERROR(VLOOKUP(Book1345234[[#This Row],[ Severity Ranking: Pre-Project Average Depth of Flooding (100-year)]],#REF!,2,FALSE),"")</f>
        <v/>
      </c>
      <c r="T126" s="67"/>
      <c r="U126" s="37"/>
      <c r="V126" s="37"/>
      <c r="W126" s="128" t="e">
        <f>[1]!Book1345234[[#This Row],[Flood Plain Population]]/[1]!Book1345234[[#This Row],[Community Population Served]]</f>
        <v>#REF!</v>
      </c>
      <c r="X126" s="4"/>
      <c r="Y126" s="36" t="str">
        <f>IFERROR(VLOOKUP(Book1345234[[#This Row],[Severity Ranking: Community Need (% Population)]],#REF!,2,FALSE),"")</f>
        <v/>
      </c>
      <c r="Z126" s="66"/>
      <c r="AA126" s="91" t="e">
        <f>[1]!Book1345234[[#This Row],['# of Structures Removed from 1% Annual Chance FP]]/[1]!Book1345234[[#This Row],['# of Structures in 1% Annual Chance FP (Pre-Project)]]</f>
        <v>#REF!</v>
      </c>
      <c r="AB126" s="4"/>
      <c r="AC126" s="36" t="str">
        <f>IFERROR(VLOOKUP(Book1345234[[#This Row],[Flood Risk Reduction ]],#REF!,2,FALSE),"")</f>
        <v/>
      </c>
      <c r="AD126" s="66"/>
      <c r="AE126" s="78"/>
      <c r="AF126" s="37"/>
      <c r="AG126" s="128" t="e">
        <f>([1]!Book1345234[[#This Row],[Pre-Project Damage $]]-[1]!Book1345234[[#This Row],[Post-Project Damage $]])/[1]!Book1345234[[#This Row],[Pre-Project Damage $]]</f>
        <v>#REF!</v>
      </c>
      <c r="AH126" s="4"/>
      <c r="AI126" s="36" t="str">
        <f>IFERROR(VLOOKUP(Book1345234[[#This Row],[Flood Damage Reduction]],#REF!,2,FALSE),"")</f>
        <v/>
      </c>
      <c r="AJ126" s="93"/>
      <c r="AK126" s="83"/>
      <c r="AL126" s="37"/>
      <c r="AM126" s="36" t="str">
        <f>IFERROR(VLOOKUP(Book1345234[[#This Row],[ Reduction in Critical Facilities Flood Risk]],#REF!,2,FALSE),"")</f>
        <v/>
      </c>
      <c r="AN126" s="140" t="e">
        <f>VLOOKUP([1]!Book1345234[[#This Row],[FMP]],'[1]Life and Safety Tabular Data'!A123:L133,12,FALSE)</f>
        <v>#REF!</v>
      </c>
      <c r="AO126" s="43"/>
      <c r="AP126" s="4"/>
      <c r="AQ126" s="36" t="str">
        <f>IFERROR(VLOOKUP(Book1345234[[#This Row],[Life and Safety Ranking (Injury/Loss of Life)]],#REF!,2,FALSE),"")</f>
        <v/>
      </c>
      <c r="AR126" s="67"/>
      <c r="AS126" s="43"/>
      <c r="AT126" s="43"/>
      <c r="AU126" s="43"/>
      <c r="AV126" s="4"/>
      <c r="AW126" s="36" t="str">
        <f>IFERROR(VLOOKUP(Book1345234[[#This Row],[Water Supply Yield Ranking]],#REF!,2,FALSE),"")</f>
        <v/>
      </c>
      <c r="AX126" s="67"/>
      <c r="AY126" s="37"/>
      <c r="AZ126" s="4"/>
      <c r="BA126" s="36" t="str">
        <f>IFERROR(VLOOKUP(Book1345234[[#This Row],[Social Vulnerability Ranking]],#REF!,2,FALSE),"")</f>
        <v/>
      </c>
      <c r="BB126" s="67"/>
      <c r="BC126" s="43"/>
      <c r="BD126" s="4"/>
      <c r="BE126" s="36" t="str">
        <f>IFERROR(VLOOKUP(Book1345234[[#This Row],[Nature-Based Solutions Ranking]],#REF!,2,FALSE),"")</f>
        <v/>
      </c>
      <c r="BF126" s="67"/>
      <c r="BG126" s="37"/>
      <c r="BH126" s="4"/>
      <c r="BI126" s="36" t="str">
        <f>IFERROR(VLOOKUP(Book1345234[[#This Row],[Multiple Benefit Ranking]],#REF!,2,FALSE),"")</f>
        <v/>
      </c>
      <c r="BJ126" s="84"/>
      <c r="BK126" s="43"/>
      <c r="BL126" s="4"/>
      <c r="BM126" s="36" t="str">
        <f>IFERROR(VLOOKUP(Book1345234[[#This Row],[Operations and Maintenance Ranking]],#REF!,2,FALSE),"")</f>
        <v/>
      </c>
      <c r="BN126" s="67"/>
      <c r="BO126" s="4"/>
      <c r="BP126" s="36" t="str">
        <f>IFERROR(VLOOKUP(Book1345234[[#This Row],[Administrative, Regulatory and Other Obstacle Ranking]],#REF!,2,FALSE),"")</f>
        <v/>
      </c>
      <c r="BQ126" s="67"/>
      <c r="BR126" s="4"/>
      <c r="BS126" s="36" t="str">
        <f>IFERROR(VLOOKUP(Book1345234[[#This Row],[Environmental Benefit Ranking]],#REF!,2,FALSE),"")</f>
        <v/>
      </c>
      <c r="BT126" s="67"/>
      <c r="BU126" s="37"/>
      <c r="BV126" s="36" t="str">
        <f>IFERROR(VLOOKUP(Book1345234[[#This Row],[Environmental Impact Ranking]],#REF!,2,FALSE),"")</f>
        <v/>
      </c>
      <c r="BW126" s="77"/>
      <c r="BX126" s="83"/>
      <c r="BY126" s="4"/>
      <c r="BZ126" s="36" t="str">
        <f>IFERROR(VLOOKUP(Book1345234[[#This Row],[Mobility Ranking]],#REF!,2,FALSE),"")</f>
        <v/>
      </c>
      <c r="CA126" s="77"/>
      <c r="CB126" s="4"/>
      <c r="CC126" s="36" t="str">
        <f>IFERROR(VLOOKUP(Book1345234[[#This Row],[Regional Ranking]],#REF!,2,FALSE),"")</f>
        <v/>
      </c>
    </row>
    <row r="127" spans="1:81" x14ac:dyDescent="0.25">
      <c r="A127" s="107"/>
      <c r="B127" s="84"/>
      <c r="C127" s="92">
        <f>Book1345234[[#This Row],[FMP]]*2</f>
        <v>0</v>
      </c>
      <c r="D127" s="34"/>
      <c r="E127" s="34"/>
      <c r="F127" s="37"/>
      <c r="G127" s="4"/>
      <c r="H127" s="4"/>
      <c r="I127" s="4"/>
      <c r="J127" s="4"/>
      <c r="K127" s="35" t="str">
        <f>IFERROR(Book1345234[[#This Row],[Project Cost]]/Book1345234[[#This Row],['# of Structures Removed from 1% Annual Chance FP]],"")</f>
        <v/>
      </c>
      <c r="L127" s="4"/>
      <c r="M127" s="4"/>
      <c r="N127" s="35"/>
      <c r="O127" s="100"/>
      <c r="P127" s="84"/>
      <c r="Q127" s="37"/>
      <c r="R127" s="4"/>
      <c r="S127" s="36" t="str">
        <f>IFERROR(VLOOKUP(Book1345234[[#This Row],[ Severity Ranking: Pre-Project Average Depth of Flooding (100-year)]],#REF!,2,FALSE),"")</f>
        <v/>
      </c>
      <c r="T127" s="67"/>
      <c r="U127" s="37"/>
      <c r="V127" s="37"/>
      <c r="W127" s="128" t="e">
        <f>[1]!Book1345234[[#This Row],[Flood Plain Population]]/[1]!Book1345234[[#This Row],[Community Population Served]]</f>
        <v>#REF!</v>
      </c>
      <c r="X127" s="4"/>
      <c r="Y127" s="36" t="str">
        <f>IFERROR(VLOOKUP(Book1345234[[#This Row],[Severity Ranking: Community Need (% Population)]],#REF!,2,FALSE),"")</f>
        <v/>
      </c>
      <c r="Z127" s="66"/>
      <c r="AA127" s="91" t="e">
        <f>[1]!Book1345234[[#This Row],['# of Structures Removed from 1% Annual Chance FP]]/[1]!Book1345234[[#This Row],['# of Structures in 1% Annual Chance FP (Pre-Project)]]</f>
        <v>#REF!</v>
      </c>
      <c r="AB127" s="4"/>
      <c r="AC127" s="36" t="str">
        <f>IFERROR(VLOOKUP(Book1345234[[#This Row],[Flood Risk Reduction ]],#REF!,2,FALSE),"")</f>
        <v/>
      </c>
      <c r="AD127" s="66"/>
      <c r="AE127" s="78"/>
      <c r="AF127" s="37"/>
      <c r="AG127" s="128" t="e">
        <f>([1]!Book1345234[[#This Row],[Pre-Project Damage $]]-[1]!Book1345234[[#This Row],[Post-Project Damage $]])/[1]!Book1345234[[#This Row],[Pre-Project Damage $]]</f>
        <v>#REF!</v>
      </c>
      <c r="AH127" s="4"/>
      <c r="AI127" s="36" t="str">
        <f>IFERROR(VLOOKUP(Book1345234[[#This Row],[Flood Damage Reduction]],#REF!,2,FALSE),"")</f>
        <v/>
      </c>
      <c r="AJ127" s="93"/>
      <c r="AK127" s="83"/>
      <c r="AL127" s="37"/>
      <c r="AM127" s="36" t="str">
        <f>IFERROR(VLOOKUP(Book1345234[[#This Row],[ Reduction in Critical Facilities Flood Risk]],#REF!,2,FALSE),"")</f>
        <v/>
      </c>
      <c r="AN127" s="140" t="e">
        <f>VLOOKUP([1]!Book1345234[[#This Row],[FMP]],'[1]Life and Safety Tabular Data'!A124:L134,12,FALSE)</f>
        <v>#REF!</v>
      </c>
      <c r="AO127" s="43"/>
      <c r="AP127" s="4"/>
      <c r="AQ127" s="36" t="str">
        <f>IFERROR(VLOOKUP(Book1345234[[#This Row],[Life and Safety Ranking (Injury/Loss of Life)]],#REF!,2,FALSE),"")</f>
        <v/>
      </c>
      <c r="AR127" s="67"/>
      <c r="AS127" s="43"/>
      <c r="AT127" s="43"/>
      <c r="AU127" s="43"/>
      <c r="AV127" s="4"/>
      <c r="AW127" s="36" t="str">
        <f>IFERROR(VLOOKUP(Book1345234[[#This Row],[Water Supply Yield Ranking]],#REF!,2,FALSE),"")</f>
        <v/>
      </c>
      <c r="AX127" s="67"/>
      <c r="AY127" s="37"/>
      <c r="AZ127" s="4"/>
      <c r="BA127" s="36" t="str">
        <f>IFERROR(VLOOKUP(Book1345234[[#This Row],[Social Vulnerability Ranking]],#REF!,2,FALSE),"")</f>
        <v/>
      </c>
      <c r="BB127" s="67"/>
      <c r="BC127" s="43"/>
      <c r="BD127" s="4"/>
      <c r="BE127" s="36" t="str">
        <f>IFERROR(VLOOKUP(Book1345234[[#This Row],[Nature-Based Solutions Ranking]],#REF!,2,FALSE),"")</f>
        <v/>
      </c>
      <c r="BF127" s="67"/>
      <c r="BG127" s="37"/>
      <c r="BH127" s="4"/>
      <c r="BI127" s="36" t="str">
        <f>IFERROR(VLOOKUP(Book1345234[[#This Row],[Multiple Benefit Ranking]],#REF!,2,FALSE),"")</f>
        <v/>
      </c>
      <c r="BJ127" s="84"/>
      <c r="BK127" s="43"/>
      <c r="BL127" s="4"/>
      <c r="BM127" s="36" t="str">
        <f>IFERROR(VLOOKUP(Book1345234[[#This Row],[Operations and Maintenance Ranking]],#REF!,2,FALSE),"")</f>
        <v/>
      </c>
      <c r="BN127" s="67"/>
      <c r="BO127" s="4"/>
      <c r="BP127" s="36" t="str">
        <f>IFERROR(VLOOKUP(Book1345234[[#This Row],[Administrative, Regulatory and Other Obstacle Ranking]],#REF!,2,FALSE),"")</f>
        <v/>
      </c>
      <c r="BQ127" s="67"/>
      <c r="BR127" s="4"/>
      <c r="BS127" s="36" t="str">
        <f>IFERROR(VLOOKUP(Book1345234[[#This Row],[Environmental Benefit Ranking]],#REF!,2,FALSE),"")</f>
        <v/>
      </c>
      <c r="BT127" s="67"/>
      <c r="BU127" s="37"/>
      <c r="BV127" s="36" t="str">
        <f>IFERROR(VLOOKUP(Book1345234[[#This Row],[Environmental Impact Ranking]],#REF!,2,FALSE),"")</f>
        <v/>
      </c>
      <c r="BW127" s="77"/>
      <c r="BX127" s="83"/>
      <c r="BY127" s="4"/>
      <c r="BZ127" s="36" t="str">
        <f>IFERROR(VLOOKUP(Book1345234[[#This Row],[Mobility Ranking]],#REF!,2,FALSE),"")</f>
        <v/>
      </c>
      <c r="CA127" s="77"/>
      <c r="CB127" s="4"/>
      <c r="CC127" s="36" t="str">
        <f>IFERROR(VLOOKUP(Book1345234[[#This Row],[Regional Ranking]],#REF!,2,FALSE),"")</f>
        <v/>
      </c>
    </row>
    <row r="128" spans="1:81" x14ac:dyDescent="0.25">
      <c r="A128" s="107"/>
      <c r="B128" s="84"/>
      <c r="C128" s="92">
        <f>Book1345234[[#This Row],[FMP]]*2</f>
        <v>0</v>
      </c>
      <c r="D128" s="34"/>
      <c r="E128" s="34"/>
      <c r="F128" s="37"/>
      <c r="G128" s="4"/>
      <c r="H128" s="4"/>
      <c r="I128" s="4"/>
      <c r="J128" s="4"/>
      <c r="K128" s="35" t="str">
        <f>IFERROR(Book1345234[[#This Row],[Project Cost]]/Book1345234[[#This Row],['# of Structures Removed from 1% Annual Chance FP]],"")</f>
        <v/>
      </c>
      <c r="L128" s="4"/>
      <c r="M128" s="4"/>
      <c r="N128" s="35"/>
      <c r="O128" s="100"/>
      <c r="P128" s="84"/>
      <c r="Q128" s="37"/>
      <c r="R128" s="4"/>
      <c r="S128" s="36" t="str">
        <f>IFERROR(VLOOKUP(Book1345234[[#This Row],[ Severity Ranking: Pre-Project Average Depth of Flooding (100-year)]],#REF!,2,FALSE),"")</f>
        <v/>
      </c>
      <c r="T128" s="67"/>
      <c r="U128" s="37"/>
      <c r="V128" s="37"/>
      <c r="W128" s="128" t="e">
        <f>[1]!Book1345234[[#This Row],[Flood Plain Population]]/[1]!Book1345234[[#This Row],[Community Population Served]]</f>
        <v>#REF!</v>
      </c>
      <c r="X128" s="4"/>
      <c r="Y128" s="36" t="str">
        <f>IFERROR(VLOOKUP(Book1345234[[#This Row],[Severity Ranking: Community Need (% Population)]],#REF!,2,FALSE),"")</f>
        <v/>
      </c>
      <c r="Z128" s="66"/>
      <c r="AA128" s="91" t="e">
        <f>[1]!Book1345234[[#This Row],['# of Structures Removed from 1% Annual Chance FP]]/[1]!Book1345234[[#This Row],['# of Structures in 1% Annual Chance FP (Pre-Project)]]</f>
        <v>#REF!</v>
      </c>
      <c r="AB128" s="4"/>
      <c r="AC128" s="36" t="str">
        <f>IFERROR(VLOOKUP(Book1345234[[#This Row],[Flood Risk Reduction ]],#REF!,2,FALSE),"")</f>
        <v/>
      </c>
      <c r="AD128" s="66"/>
      <c r="AE128" s="78"/>
      <c r="AF128" s="37"/>
      <c r="AG128" s="128" t="e">
        <f>([1]!Book1345234[[#This Row],[Pre-Project Damage $]]-[1]!Book1345234[[#This Row],[Post-Project Damage $]])/[1]!Book1345234[[#This Row],[Pre-Project Damage $]]</f>
        <v>#REF!</v>
      </c>
      <c r="AH128" s="4"/>
      <c r="AI128" s="36" t="str">
        <f>IFERROR(VLOOKUP(Book1345234[[#This Row],[Flood Damage Reduction]],#REF!,2,FALSE),"")</f>
        <v/>
      </c>
      <c r="AJ128" s="93"/>
      <c r="AK128" s="83"/>
      <c r="AL128" s="37"/>
      <c r="AM128" s="36" t="str">
        <f>IFERROR(VLOOKUP(Book1345234[[#This Row],[ Reduction in Critical Facilities Flood Risk]],#REF!,2,FALSE),"")</f>
        <v/>
      </c>
      <c r="AN128" s="140" t="e">
        <f>VLOOKUP([1]!Book1345234[[#This Row],[FMP]],'[1]Life and Safety Tabular Data'!A125:L135,12,FALSE)</f>
        <v>#REF!</v>
      </c>
      <c r="AO128" s="43"/>
      <c r="AP128" s="4"/>
      <c r="AQ128" s="36" t="str">
        <f>IFERROR(VLOOKUP(Book1345234[[#This Row],[Life and Safety Ranking (Injury/Loss of Life)]],#REF!,2,FALSE),"")</f>
        <v/>
      </c>
      <c r="AR128" s="67"/>
      <c r="AS128" s="43"/>
      <c r="AT128" s="43"/>
      <c r="AU128" s="43"/>
      <c r="AV128" s="4"/>
      <c r="AW128" s="36" t="str">
        <f>IFERROR(VLOOKUP(Book1345234[[#This Row],[Water Supply Yield Ranking]],#REF!,2,FALSE),"")</f>
        <v/>
      </c>
      <c r="AX128" s="67"/>
      <c r="AY128" s="37"/>
      <c r="AZ128" s="4"/>
      <c r="BA128" s="36" t="str">
        <f>IFERROR(VLOOKUP(Book1345234[[#This Row],[Social Vulnerability Ranking]],#REF!,2,FALSE),"")</f>
        <v/>
      </c>
      <c r="BB128" s="67"/>
      <c r="BC128" s="43"/>
      <c r="BD128" s="4"/>
      <c r="BE128" s="36" t="str">
        <f>IFERROR(VLOOKUP(Book1345234[[#This Row],[Nature-Based Solutions Ranking]],#REF!,2,FALSE),"")</f>
        <v/>
      </c>
      <c r="BF128" s="67"/>
      <c r="BG128" s="37"/>
      <c r="BH128" s="4"/>
      <c r="BI128" s="36" t="str">
        <f>IFERROR(VLOOKUP(Book1345234[[#This Row],[Multiple Benefit Ranking]],#REF!,2,FALSE),"")</f>
        <v/>
      </c>
      <c r="BJ128" s="84"/>
      <c r="BK128" s="43"/>
      <c r="BL128" s="4"/>
      <c r="BM128" s="36" t="str">
        <f>IFERROR(VLOOKUP(Book1345234[[#This Row],[Operations and Maintenance Ranking]],#REF!,2,FALSE),"")</f>
        <v/>
      </c>
      <c r="BN128" s="67"/>
      <c r="BO128" s="4"/>
      <c r="BP128" s="36" t="str">
        <f>IFERROR(VLOOKUP(Book1345234[[#This Row],[Administrative, Regulatory and Other Obstacle Ranking]],#REF!,2,FALSE),"")</f>
        <v/>
      </c>
      <c r="BQ128" s="67"/>
      <c r="BR128" s="4"/>
      <c r="BS128" s="36" t="str">
        <f>IFERROR(VLOOKUP(Book1345234[[#This Row],[Environmental Benefit Ranking]],#REF!,2,FALSE),"")</f>
        <v/>
      </c>
      <c r="BT128" s="67"/>
      <c r="BU128" s="37"/>
      <c r="BV128" s="36" t="str">
        <f>IFERROR(VLOOKUP(Book1345234[[#This Row],[Environmental Impact Ranking]],#REF!,2,FALSE),"")</f>
        <v/>
      </c>
      <c r="BW128" s="77"/>
      <c r="BX128" s="83"/>
      <c r="BY128" s="4"/>
      <c r="BZ128" s="36" t="str">
        <f>IFERROR(VLOOKUP(Book1345234[[#This Row],[Mobility Ranking]],#REF!,2,FALSE),"")</f>
        <v/>
      </c>
      <c r="CA128" s="77"/>
      <c r="CB128" s="4"/>
      <c r="CC128" s="36" t="str">
        <f>IFERROR(VLOOKUP(Book1345234[[#This Row],[Regional Ranking]],#REF!,2,FALSE),"")</f>
        <v/>
      </c>
    </row>
    <row r="129" spans="1:81" x14ac:dyDescent="0.25">
      <c r="A129" s="107"/>
      <c r="B129" s="84"/>
      <c r="C129" s="92">
        <f>Book1345234[[#This Row],[FMP]]*2</f>
        <v>0</v>
      </c>
      <c r="D129" s="34"/>
      <c r="E129" s="34"/>
      <c r="F129" s="37"/>
      <c r="G129" s="4"/>
      <c r="H129" s="4"/>
      <c r="I129" s="4"/>
      <c r="J129" s="4"/>
      <c r="K129" s="35" t="str">
        <f>IFERROR(Book1345234[[#This Row],[Project Cost]]/Book1345234[[#This Row],['# of Structures Removed from 1% Annual Chance FP]],"")</f>
        <v/>
      </c>
      <c r="L129" s="4"/>
      <c r="M129" s="4"/>
      <c r="N129" s="35"/>
      <c r="O129" s="100"/>
      <c r="P129" s="84"/>
      <c r="Q129" s="37"/>
      <c r="R129" s="4"/>
      <c r="S129" s="36" t="str">
        <f>IFERROR(VLOOKUP(Book1345234[[#This Row],[ Severity Ranking: Pre-Project Average Depth of Flooding (100-year)]],#REF!,2,FALSE),"")</f>
        <v/>
      </c>
      <c r="T129" s="67"/>
      <c r="U129" s="37"/>
      <c r="V129" s="37"/>
      <c r="W129" s="128" t="e">
        <f>[1]!Book1345234[[#This Row],[Flood Plain Population]]/[1]!Book1345234[[#This Row],[Community Population Served]]</f>
        <v>#REF!</v>
      </c>
      <c r="X129" s="4"/>
      <c r="Y129" s="36" t="str">
        <f>IFERROR(VLOOKUP(Book1345234[[#This Row],[Severity Ranking: Community Need (% Population)]],#REF!,2,FALSE),"")</f>
        <v/>
      </c>
      <c r="Z129" s="66"/>
      <c r="AA129" s="91" t="e">
        <f>[1]!Book1345234[[#This Row],['# of Structures Removed from 1% Annual Chance FP]]/[1]!Book1345234[[#This Row],['# of Structures in 1% Annual Chance FP (Pre-Project)]]</f>
        <v>#REF!</v>
      </c>
      <c r="AB129" s="4"/>
      <c r="AC129" s="36" t="str">
        <f>IFERROR(VLOOKUP(Book1345234[[#This Row],[Flood Risk Reduction ]],#REF!,2,FALSE),"")</f>
        <v/>
      </c>
      <c r="AD129" s="66"/>
      <c r="AE129" s="78"/>
      <c r="AF129" s="37"/>
      <c r="AG129" s="128" t="e">
        <f>([1]!Book1345234[[#This Row],[Pre-Project Damage $]]-[1]!Book1345234[[#This Row],[Post-Project Damage $]])/[1]!Book1345234[[#This Row],[Pre-Project Damage $]]</f>
        <v>#REF!</v>
      </c>
      <c r="AH129" s="4"/>
      <c r="AI129" s="36" t="str">
        <f>IFERROR(VLOOKUP(Book1345234[[#This Row],[Flood Damage Reduction]],#REF!,2,FALSE),"")</f>
        <v/>
      </c>
      <c r="AJ129" s="93"/>
      <c r="AK129" s="83"/>
      <c r="AL129" s="37"/>
      <c r="AM129" s="36" t="str">
        <f>IFERROR(VLOOKUP(Book1345234[[#This Row],[ Reduction in Critical Facilities Flood Risk]],#REF!,2,FALSE),"")</f>
        <v/>
      </c>
      <c r="AN129" s="140" t="e">
        <f>VLOOKUP([1]!Book1345234[[#This Row],[FMP]],'[1]Life and Safety Tabular Data'!A126:L136,12,FALSE)</f>
        <v>#REF!</v>
      </c>
      <c r="AO129" s="43"/>
      <c r="AP129" s="4"/>
      <c r="AQ129" s="36" t="str">
        <f>IFERROR(VLOOKUP(Book1345234[[#This Row],[Life and Safety Ranking (Injury/Loss of Life)]],#REF!,2,FALSE),"")</f>
        <v/>
      </c>
      <c r="AR129" s="67"/>
      <c r="AS129" s="43"/>
      <c r="AT129" s="43"/>
      <c r="AU129" s="43"/>
      <c r="AV129" s="4"/>
      <c r="AW129" s="36" t="str">
        <f>IFERROR(VLOOKUP(Book1345234[[#This Row],[Water Supply Yield Ranking]],#REF!,2,FALSE),"")</f>
        <v/>
      </c>
      <c r="AX129" s="67"/>
      <c r="AY129" s="37"/>
      <c r="AZ129" s="4"/>
      <c r="BA129" s="36" t="str">
        <f>IFERROR(VLOOKUP(Book1345234[[#This Row],[Social Vulnerability Ranking]],#REF!,2,FALSE),"")</f>
        <v/>
      </c>
      <c r="BB129" s="67"/>
      <c r="BC129" s="43"/>
      <c r="BD129" s="4"/>
      <c r="BE129" s="36" t="str">
        <f>IFERROR(VLOOKUP(Book1345234[[#This Row],[Nature-Based Solutions Ranking]],#REF!,2,FALSE),"")</f>
        <v/>
      </c>
      <c r="BF129" s="67"/>
      <c r="BG129" s="37"/>
      <c r="BH129" s="4"/>
      <c r="BI129" s="36" t="str">
        <f>IFERROR(VLOOKUP(Book1345234[[#This Row],[Multiple Benefit Ranking]],#REF!,2,FALSE),"")</f>
        <v/>
      </c>
      <c r="BJ129" s="84"/>
      <c r="BK129" s="43"/>
      <c r="BL129" s="4"/>
      <c r="BM129" s="36" t="str">
        <f>IFERROR(VLOOKUP(Book1345234[[#This Row],[Operations and Maintenance Ranking]],#REF!,2,FALSE),"")</f>
        <v/>
      </c>
      <c r="BN129" s="67"/>
      <c r="BO129" s="4"/>
      <c r="BP129" s="36" t="str">
        <f>IFERROR(VLOOKUP(Book1345234[[#This Row],[Administrative, Regulatory and Other Obstacle Ranking]],#REF!,2,FALSE),"")</f>
        <v/>
      </c>
      <c r="BQ129" s="67"/>
      <c r="BR129" s="4"/>
      <c r="BS129" s="36" t="str">
        <f>IFERROR(VLOOKUP(Book1345234[[#This Row],[Environmental Benefit Ranking]],#REF!,2,FALSE),"")</f>
        <v/>
      </c>
      <c r="BT129" s="67"/>
      <c r="BU129" s="37"/>
      <c r="BV129" s="36" t="str">
        <f>IFERROR(VLOOKUP(Book1345234[[#This Row],[Environmental Impact Ranking]],#REF!,2,FALSE),"")</f>
        <v/>
      </c>
      <c r="BW129" s="77"/>
      <c r="BX129" s="83"/>
      <c r="BY129" s="4"/>
      <c r="BZ129" s="36" t="str">
        <f>IFERROR(VLOOKUP(Book1345234[[#This Row],[Mobility Ranking]],#REF!,2,FALSE),"")</f>
        <v/>
      </c>
      <c r="CA129" s="77"/>
      <c r="CB129" s="4"/>
      <c r="CC129" s="36" t="str">
        <f>IFERROR(VLOOKUP(Book1345234[[#This Row],[Regional Ranking]],#REF!,2,FALSE),"")</f>
        <v/>
      </c>
    </row>
    <row r="130" spans="1:81" x14ac:dyDescent="0.25">
      <c r="A130" s="107"/>
      <c r="B130" s="84"/>
      <c r="C130" s="92">
        <f>Book1345234[[#This Row],[FMP]]*2</f>
        <v>0</v>
      </c>
      <c r="D130" s="34"/>
      <c r="E130" s="34"/>
      <c r="F130" s="37"/>
      <c r="G130" s="4"/>
      <c r="H130" s="4"/>
      <c r="I130" s="4"/>
      <c r="J130" s="4"/>
      <c r="K130" s="35" t="str">
        <f>IFERROR(Book1345234[[#This Row],[Project Cost]]/Book1345234[[#This Row],['# of Structures Removed from 1% Annual Chance FP]],"")</f>
        <v/>
      </c>
      <c r="L130" s="4"/>
      <c r="M130" s="4"/>
      <c r="N130" s="35"/>
      <c r="O130" s="100"/>
      <c r="P130" s="84"/>
      <c r="Q130" s="37"/>
      <c r="R130" s="4"/>
      <c r="S130" s="36" t="str">
        <f>IFERROR(VLOOKUP(Book1345234[[#This Row],[ Severity Ranking: Pre-Project Average Depth of Flooding (100-year)]],#REF!,2,FALSE),"")</f>
        <v/>
      </c>
      <c r="T130" s="67"/>
      <c r="U130" s="37"/>
      <c r="V130" s="37"/>
      <c r="W130" s="128" t="e">
        <f>[1]!Book1345234[[#This Row],[Flood Plain Population]]/[1]!Book1345234[[#This Row],[Community Population Served]]</f>
        <v>#REF!</v>
      </c>
      <c r="X130" s="4"/>
      <c r="Y130" s="36" t="str">
        <f>IFERROR(VLOOKUP(Book1345234[[#This Row],[Severity Ranking: Community Need (% Population)]],#REF!,2,FALSE),"")</f>
        <v/>
      </c>
      <c r="Z130" s="66"/>
      <c r="AA130" s="91" t="e">
        <f>[1]!Book1345234[[#This Row],['# of Structures Removed from 1% Annual Chance FP]]/[1]!Book1345234[[#This Row],['# of Structures in 1% Annual Chance FP (Pre-Project)]]</f>
        <v>#REF!</v>
      </c>
      <c r="AB130" s="4"/>
      <c r="AC130" s="36" t="str">
        <f>IFERROR(VLOOKUP(Book1345234[[#This Row],[Flood Risk Reduction ]],#REF!,2,FALSE),"")</f>
        <v/>
      </c>
      <c r="AD130" s="66"/>
      <c r="AE130" s="78"/>
      <c r="AF130" s="37"/>
      <c r="AG130" s="128" t="e">
        <f>([1]!Book1345234[[#This Row],[Pre-Project Damage $]]-[1]!Book1345234[[#This Row],[Post-Project Damage $]])/[1]!Book1345234[[#This Row],[Pre-Project Damage $]]</f>
        <v>#REF!</v>
      </c>
      <c r="AH130" s="4"/>
      <c r="AI130" s="36" t="str">
        <f>IFERROR(VLOOKUP(Book1345234[[#This Row],[Flood Damage Reduction]],#REF!,2,FALSE),"")</f>
        <v/>
      </c>
      <c r="AJ130" s="93"/>
      <c r="AK130" s="83"/>
      <c r="AL130" s="37"/>
      <c r="AM130" s="36" t="str">
        <f>IFERROR(VLOOKUP(Book1345234[[#This Row],[ Reduction in Critical Facilities Flood Risk]],#REF!,2,FALSE),"")</f>
        <v/>
      </c>
      <c r="AN130" s="140" t="e">
        <f>VLOOKUP([1]!Book1345234[[#This Row],[FMP]],'[1]Life and Safety Tabular Data'!A127:L137,12,FALSE)</f>
        <v>#REF!</v>
      </c>
      <c r="AO130" s="43"/>
      <c r="AP130" s="4"/>
      <c r="AQ130" s="36" t="str">
        <f>IFERROR(VLOOKUP(Book1345234[[#This Row],[Life and Safety Ranking (Injury/Loss of Life)]],#REF!,2,FALSE),"")</f>
        <v/>
      </c>
      <c r="AR130" s="67"/>
      <c r="AS130" s="43"/>
      <c r="AT130" s="43"/>
      <c r="AU130" s="43"/>
      <c r="AV130" s="4"/>
      <c r="AW130" s="36" t="str">
        <f>IFERROR(VLOOKUP(Book1345234[[#This Row],[Water Supply Yield Ranking]],#REF!,2,FALSE),"")</f>
        <v/>
      </c>
      <c r="AX130" s="67"/>
      <c r="AY130" s="37"/>
      <c r="AZ130" s="4"/>
      <c r="BA130" s="36" t="str">
        <f>IFERROR(VLOOKUP(Book1345234[[#This Row],[Social Vulnerability Ranking]],#REF!,2,FALSE),"")</f>
        <v/>
      </c>
      <c r="BB130" s="67"/>
      <c r="BC130" s="43"/>
      <c r="BD130" s="4"/>
      <c r="BE130" s="36" t="str">
        <f>IFERROR(VLOOKUP(Book1345234[[#This Row],[Nature-Based Solutions Ranking]],#REF!,2,FALSE),"")</f>
        <v/>
      </c>
      <c r="BF130" s="67"/>
      <c r="BG130" s="37"/>
      <c r="BH130" s="4"/>
      <c r="BI130" s="36" t="str">
        <f>IFERROR(VLOOKUP(Book1345234[[#This Row],[Multiple Benefit Ranking]],#REF!,2,FALSE),"")</f>
        <v/>
      </c>
      <c r="BJ130" s="84"/>
      <c r="BK130" s="43"/>
      <c r="BL130" s="4"/>
      <c r="BM130" s="36" t="str">
        <f>IFERROR(VLOOKUP(Book1345234[[#This Row],[Operations and Maintenance Ranking]],#REF!,2,FALSE),"")</f>
        <v/>
      </c>
      <c r="BN130" s="67"/>
      <c r="BO130" s="4"/>
      <c r="BP130" s="36" t="str">
        <f>IFERROR(VLOOKUP(Book1345234[[#This Row],[Administrative, Regulatory and Other Obstacle Ranking]],#REF!,2,FALSE),"")</f>
        <v/>
      </c>
      <c r="BQ130" s="67"/>
      <c r="BR130" s="4"/>
      <c r="BS130" s="36" t="str">
        <f>IFERROR(VLOOKUP(Book1345234[[#This Row],[Environmental Benefit Ranking]],#REF!,2,FALSE),"")</f>
        <v/>
      </c>
      <c r="BT130" s="67"/>
      <c r="BU130" s="37"/>
      <c r="BV130" s="36" t="str">
        <f>IFERROR(VLOOKUP(Book1345234[[#This Row],[Environmental Impact Ranking]],#REF!,2,FALSE),"")</f>
        <v/>
      </c>
      <c r="BW130" s="77"/>
      <c r="BX130" s="83"/>
      <c r="BY130" s="4"/>
      <c r="BZ130" s="36" t="str">
        <f>IFERROR(VLOOKUP(Book1345234[[#This Row],[Mobility Ranking]],#REF!,2,FALSE),"")</f>
        <v/>
      </c>
      <c r="CA130" s="77"/>
      <c r="CB130" s="4"/>
      <c r="CC130" s="36" t="str">
        <f>IFERROR(VLOOKUP(Book1345234[[#This Row],[Regional Ranking]],#REF!,2,FALSE),"")</f>
        <v/>
      </c>
    </row>
    <row r="131" spans="1:81" x14ac:dyDescent="0.25">
      <c r="A131" s="107"/>
      <c r="B131" s="84"/>
      <c r="C131" s="92">
        <f>Book1345234[[#This Row],[FMP]]*2</f>
        <v>0</v>
      </c>
      <c r="D131" s="34"/>
      <c r="E131" s="34"/>
      <c r="F131" s="37"/>
      <c r="G131" s="4"/>
      <c r="H131" s="4"/>
      <c r="I131" s="4"/>
      <c r="J131" s="4"/>
      <c r="K131" s="35" t="str">
        <f>IFERROR(Book1345234[[#This Row],[Project Cost]]/Book1345234[[#This Row],['# of Structures Removed from 1% Annual Chance FP]],"")</f>
        <v/>
      </c>
      <c r="L131" s="4"/>
      <c r="M131" s="4"/>
      <c r="N131" s="35"/>
      <c r="O131" s="100"/>
      <c r="P131" s="84"/>
      <c r="Q131" s="37"/>
      <c r="R131" s="4"/>
      <c r="S131" s="36" t="str">
        <f>IFERROR(VLOOKUP(Book1345234[[#This Row],[ Severity Ranking: Pre-Project Average Depth of Flooding (100-year)]],#REF!,2,FALSE),"")</f>
        <v/>
      </c>
      <c r="T131" s="67"/>
      <c r="U131" s="37"/>
      <c r="V131" s="37"/>
      <c r="W131" s="128" t="e">
        <f>[1]!Book1345234[[#This Row],[Flood Plain Population]]/[1]!Book1345234[[#This Row],[Community Population Served]]</f>
        <v>#REF!</v>
      </c>
      <c r="X131" s="4"/>
      <c r="Y131" s="36" t="str">
        <f>IFERROR(VLOOKUP(Book1345234[[#This Row],[Severity Ranking: Community Need (% Population)]],#REF!,2,FALSE),"")</f>
        <v/>
      </c>
      <c r="Z131" s="66"/>
      <c r="AA131" s="91" t="e">
        <f>[1]!Book1345234[[#This Row],['# of Structures Removed from 1% Annual Chance FP]]/[1]!Book1345234[[#This Row],['# of Structures in 1% Annual Chance FP (Pre-Project)]]</f>
        <v>#REF!</v>
      </c>
      <c r="AB131" s="4"/>
      <c r="AC131" s="36" t="str">
        <f>IFERROR(VLOOKUP(Book1345234[[#This Row],[Flood Risk Reduction ]],#REF!,2,FALSE),"")</f>
        <v/>
      </c>
      <c r="AD131" s="66"/>
      <c r="AE131" s="78"/>
      <c r="AF131" s="37"/>
      <c r="AG131" s="128" t="e">
        <f>([1]!Book1345234[[#This Row],[Pre-Project Damage $]]-[1]!Book1345234[[#This Row],[Post-Project Damage $]])/[1]!Book1345234[[#This Row],[Pre-Project Damage $]]</f>
        <v>#REF!</v>
      </c>
      <c r="AH131" s="4"/>
      <c r="AI131" s="36" t="str">
        <f>IFERROR(VLOOKUP(Book1345234[[#This Row],[Flood Damage Reduction]],#REF!,2,FALSE),"")</f>
        <v/>
      </c>
      <c r="AJ131" s="93"/>
      <c r="AK131" s="83"/>
      <c r="AL131" s="37"/>
      <c r="AM131" s="36" t="str">
        <f>IFERROR(VLOOKUP(Book1345234[[#This Row],[ Reduction in Critical Facilities Flood Risk]],#REF!,2,FALSE),"")</f>
        <v/>
      </c>
      <c r="AN131" s="140" t="e">
        <f>VLOOKUP([1]!Book1345234[[#This Row],[FMP]],'[1]Life and Safety Tabular Data'!A128:L138,12,FALSE)</f>
        <v>#REF!</v>
      </c>
      <c r="AO131" s="43"/>
      <c r="AP131" s="4"/>
      <c r="AQ131" s="36" t="str">
        <f>IFERROR(VLOOKUP(Book1345234[[#This Row],[Life and Safety Ranking (Injury/Loss of Life)]],#REF!,2,FALSE),"")</f>
        <v/>
      </c>
      <c r="AR131" s="67"/>
      <c r="AS131" s="43"/>
      <c r="AT131" s="43"/>
      <c r="AU131" s="43"/>
      <c r="AV131" s="4"/>
      <c r="AW131" s="36" t="str">
        <f>IFERROR(VLOOKUP(Book1345234[[#This Row],[Water Supply Yield Ranking]],#REF!,2,FALSE),"")</f>
        <v/>
      </c>
      <c r="AX131" s="67"/>
      <c r="AY131" s="37"/>
      <c r="AZ131" s="4"/>
      <c r="BA131" s="36" t="str">
        <f>IFERROR(VLOOKUP(Book1345234[[#This Row],[Social Vulnerability Ranking]],#REF!,2,FALSE),"")</f>
        <v/>
      </c>
      <c r="BB131" s="67"/>
      <c r="BC131" s="43"/>
      <c r="BD131" s="4"/>
      <c r="BE131" s="36" t="str">
        <f>IFERROR(VLOOKUP(Book1345234[[#This Row],[Nature-Based Solutions Ranking]],#REF!,2,FALSE),"")</f>
        <v/>
      </c>
      <c r="BF131" s="67"/>
      <c r="BG131" s="37"/>
      <c r="BH131" s="4"/>
      <c r="BI131" s="36" t="str">
        <f>IFERROR(VLOOKUP(Book1345234[[#This Row],[Multiple Benefit Ranking]],#REF!,2,FALSE),"")</f>
        <v/>
      </c>
      <c r="BJ131" s="84"/>
      <c r="BK131" s="43"/>
      <c r="BL131" s="4"/>
      <c r="BM131" s="36" t="str">
        <f>IFERROR(VLOOKUP(Book1345234[[#This Row],[Operations and Maintenance Ranking]],#REF!,2,FALSE),"")</f>
        <v/>
      </c>
      <c r="BN131" s="67"/>
      <c r="BO131" s="4"/>
      <c r="BP131" s="36" t="str">
        <f>IFERROR(VLOOKUP(Book1345234[[#This Row],[Administrative, Regulatory and Other Obstacle Ranking]],#REF!,2,FALSE),"")</f>
        <v/>
      </c>
      <c r="BQ131" s="67"/>
      <c r="BR131" s="4"/>
      <c r="BS131" s="36" t="str">
        <f>IFERROR(VLOOKUP(Book1345234[[#This Row],[Environmental Benefit Ranking]],#REF!,2,FALSE),"")</f>
        <v/>
      </c>
      <c r="BT131" s="67"/>
      <c r="BU131" s="37"/>
      <c r="BV131" s="36" t="str">
        <f>IFERROR(VLOOKUP(Book1345234[[#This Row],[Environmental Impact Ranking]],#REF!,2,FALSE),"")</f>
        <v/>
      </c>
      <c r="BW131" s="77"/>
      <c r="BX131" s="83"/>
      <c r="BY131" s="4"/>
      <c r="BZ131" s="36" t="str">
        <f>IFERROR(VLOOKUP(Book1345234[[#This Row],[Mobility Ranking]],#REF!,2,FALSE),"")</f>
        <v/>
      </c>
      <c r="CA131" s="77"/>
      <c r="CB131" s="4"/>
      <c r="CC131" s="36" t="str">
        <f>IFERROR(VLOOKUP(Book1345234[[#This Row],[Regional Ranking]],#REF!,2,FALSE),"")</f>
        <v/>
      </c>
    </row>
    <row r="132" spans="1:81" x14ac:dyDescent="0.25">
      <c r="A132" s="107"/>
      <c r="B132" s="84"/>
      <c r="C132" s="92">
        <f>Book1345234[[#This Row],[FMP]]*2</f>
        <v>0</v>
      </c>
      <c r="D132" s="34"/>
      <c r="E132" s="34"/>
      <c r="F132" s="37"/>
      <c r="G132" s="4"/>
      <c r="H132" s="4"/>
      <c r="I132" s="4"/>
      <c r="J132" s="4"/>
      <c r="K132" s="35" t="str">
        <f>IFERROR(Book1345234[[#This Row],[Project Cost]]/Book1345234[[#This Row],['# of Structures Removed from 1% Annual Chance FP]],"")</f>
        <v/>
      </c>
      <c r="L132" s="4"/>
      <c r="M132" s="4"/>
      <c r="N132" s="35"/>
      <c r="O132" s="100"/>
      <c r="P132" s="84"/>
      <c r="Q132" s="37"/>
      <c r="R132" s="4"/>
      <c r="S132" s="36" t="str">
        <f>IFERROR(VLOOKUP(Book1345234[[#This Row],[ Severity Ranking: Pre-Project Average Depth of Flooding (100-year)]],#REF!,2,FALSE),"")</f>
        <v/>
      </c>
      <c r="T132" s="67"/>
      <c r="U132" s="37"/>
      <c r="V132" s="37"/>
      <c r="W132" s="128" t="e">
        <f>[1]!Book1345234[[#This Row],[Flood Plain Population]]/[1]!Book1345234[[#This Row],[Community Population Served]]</f>
        <v>#REF!</v>
      </c>
      <c r="X132" s="4"/>
      <c r="Y132" s="36" t="str">
        <f>IFERROR(VLOOKUP(Book1345234[[#This Row],[Severity Ranking: Community Need (% Population)]],#REF!,2,FALSE),"")</f>
        <v/>
      </c>
      <c r="Z132" s="66"/>
      <c r="AA132" s="91" t="e">
        <f>[1]!Book1345234[[#This Row],['# of Structures Removed from 1% Annual Chance FP]]/[1]!Book1345234[[#This Row],['# of Structures in 1% Annual Chance FP (Pre-Project)]]</f>
        <v>#REF!</v>
      </c>
      <c r="AB132" s="4"/>
      <c r="AC132" s="36" t="str">
        <f>IFERROR(VLOOKUP(Book1345234[[#This Row],[Flood Risk Reduction ]],#REF!,2,FALSE),"")</f>
        <v/>
      </c>
      <c r="AD132" s="66"/>
      <c r="AE132" s="78"/>
      <c r="AF132" s="37"/>
      <c r="AG132" s="128" t="e">
        <f>([1]!Book1345234[[#This Row],[Pre-Project Damage $]]-[1]!Book1345234[[#This Row],[Post-Project Damage $]])/[1]!Book1345234[[#This Row],[Pre-Project Damage $]]</f>
        <v>#REF!</v>
      </c>
      <c r="AH132" s="4"/>
      <c r="AI132" s="36" t="str">
        <f>IFERROR(VLOOKUP(Book1345234[[#This Row],[Flood Damage Reduction]],#REF!,2,FALSE),"")</f>
        <v/>
      </c>
      <c r="AJ132" s="93"/>
      <c r="AK132" s="83"/>
      <c r="AL132" s="37"/>
      <c r="AM132" s="36" t="str">
        <f>IFERROR(VLOOKUP(Book1345234[[#This Row],[ Reduction in Critical Facilities Flood Risk]],#REF!,2,FALSE),"")</f>
        <v/>
      </c>
      <c r="AN132" s="140" t="e">
        <f>VLOOKUP([1]!Book1345234[[#This Row],[FMP]],'[1]Life and Safety Tabular Data'!A129:L139,12,FALSE)</f>
        <v>#REF!</v>
      </c>
      <c r="AO132" s="43"/>
      <c r="AP132" s="4"/>
      <c r="AQ132" s="36" t="str">
        <f>IFERROR(VLOOKUP(Book1345234[[#This Row],[Life and Safety Ranking (Injury/Loss of Life)]],#REF!,2,FALSE),"")</f>
        <v/>
      </c>
      <c r="AR132" s="67"/>
      <c r="AS132" s="43"/>
      <c r="AT132" s="43"/>
      <c r="AU132" s="43"/>
      <c r="AV132" s="4"/>
      <c r="AW132" s="36" t="str">
        <f>IFERROR(VLOOKUP(Book1345234[[#This Row],[Water Supply Yield Ranking]],#REF!,2,FALSE),"")</f>
        <v/>
      </c>
      <c r="AX132" s="67"/>
      <c r="AY132" s="37"/>
      <c r="AZ132" s="4"/>
      <c r="BA132" s="36" t="str">
        <f>IFERROR(VLOOKUP(Book1345234[[#This Row],[Social Vulnerability Ranking]],#REF!,2,FALSE),"")</f>
        <v/>
      </c>
      <c r="BB132" s="67"/>
      <c r="BC132" s="43"/>
      <c r="BD132" s="4"/>
      <c r="BE132" s="36" t="str">
        <f>IFERROR(VLOOKUP(Book1345234[[#This Row],[Nature-Based Solutions Ranking]],#REF!,2,FALSE),"")</f>
        <v/>
      </c>
      <c r="BF132" s="67"/>
      <c r="BG132" s="37"/>
      <c r="BH132" s="4"/>
      <c r="BI132" s="36" t="str">
        <f>IFERROR(VLOOKUP(Book1345234[[#This Row],[Multiple Benefit Ranking]],#REF!,2,FALSE),"")</f>
        <v/>
      </c>
      <c r="BJ132" s="84"/>
      <c r="BK132" s="43"/>
      <c r="BL132" s="4"/>
      <c r="BM132" s="36" t="str">
        <f>IFERROR(VLOOKUP(Book1345234[[#This Row],[Operations and Maintenance Ranking]],#REF!,2,FALSE),"")</f>
        <v/>
      </c>
      <c r="BN132" s="67"/>
      <c r="BO132" s="4"/>
      <c r="BP132" s="36" t="str">
        <f>IFERROR(VLOOKUP(Book1345234[[#This Row],[Administrative, Regulatory and Other Obstacle Ranking]],#REF!,2,FALSE),"")</f>
        <v/>
      </c>
      <c r="BQ132" s="67"/>
      <c r="BR132" s="4"/>
      <c r="BS132" s="36" t="str">
        <f>IFERROR(VLOOKUP(Book1345234[[#This Row],[Environmental Benefit Ranking]],#REF!,2,FALSE),"")</f>
        <v/>
      </c>
      <c r="BT132" s="67"/>
      <c r="BU132" s="37"/>
      <c r="BV132" s="36" t="str">
        <f>IFERROR(VLOOKUP(Book1345234[[#This Row],[Environmental Impact Ranking]],#REF!,2,FALSE),"")</f>
        <v/>
      </c>
      <c r="BW132" s="77"/>
      <c r="BX132" s="83"/>
      <c r="BY132" s="4"/>
      <c r="BZ132" s="36" t="str">
        <f>IFERROR(VLOOKUP(Book1345234[[#This Row],[Mobility Ranking]],#REF!,2,FALSE),"")</f>
        <v/>
      </c>
      <c r="CA132" s="77"/>
      <c r="CB132" s="4"/>
      <c r="CC132" s="36" t="str">
        <f>IFERROR(VLOOKUP(Book1345234[[#This Row],[Regional Ranking]],#REF!,2,FALSE),"")</f>
        <v/>
      </c>
    </row>
    <row r="133" spans="1:81" x14ac:dyDescent="0.25">
      <c r="A133" s="107"/>
      <c r="B133" s="84"/>
      <c r="C133" s="92">
        <f>Book1345234[[#This Row],[FMP]]*2</f>
        <v>0</v>
      </c>
      <c r="D133" s="34"/>
      <c r="E133" s="34"/>
      <c r="F133" s="37"/>
      <c r="G133" s="4"/>
      <c r="H133" s="4"/>
      <c r="I133" s="4"/>
      <c r="J133" s="4"/>
      <c r="K133" s="35" t="str">
        <f>IFERROR(Book1345234[[#This Row],[Project Cost]]/Book1345234[[#This Row],['# of Structures Removed from 1% Annual Chance FP]],"")</f>
        <v/>
      </c>
      <c r="L133" s="4"/>
      <c r="M133" s="4"/>
      <c r="N133" s="35"/>
      <c r="O133" s="100"/>
      <c r="P133" s="84"/>
      <c r="Q133" s="37"/>
      <c r="R133" s="4"/>
      <c r="S133" s="36" t="str">
        <f>IFERROR(VLOOKUP(Book1345234[[#This Row],[ Severity Ranking: Pre-Project Average Depth of Flooding (100-year)]],#REF!,2,FALSE),"")</f>
        <v/>
      </c>
      <c r="T133" s="67"/>
      <c r="U133" s="37"/>
      <c r="V133" s="37"/>
      <c r="W133" s="128" t="e">
        <f>[1]!Book1345234[[#This Row],[Flood Plain Population]]/[1]!Book1345234[[#This Row],[Community Population Served]]</f>
        <v>#REF!</v>
      </c>
      <c r="X133" s="4"/>
      <c r="Y133" s="36" t="str">
        <f>IFERROR(VLOOKUP(Book1345234[[#This Row],[Severity Ranking: Community Need (% Population)]],#REF!,2,FALSE),"")</f>
        <v/>
      </c>
      <c r="Z133" s="66"/>
      <c r="AA133" s="91" t="e">
        <f>[1]!Book1345234[[#This Row],['# of Structures Removed from 1% Annual Chance FP]]/[1]!Book1345234[[#This Row],['# of Structures in 1% Annual Chance FP (Pre-Project)]]</f>
        <v>#REF!</v>
      </c>
      <c r="AB133" s="4"/>
      <c r="AC133" s="36" t="str">
        <f>IFERROR(VLOOKUP(Book1345234[[#This Row],[Flood Risk Reduction ]],#REF!,2,FALSE),"")</f>
        <v/>
      </c>
      <c r="AD133" s="66"/>
      <c r="AE133" s="78"/>
      <c r="AF133" s="37"/>
      <c r="AG133" s="128" t="e">
        <f>([1]!Book1345234[[#This Row],[Pre-Project Damage $]]-[1]!Book1345234[[#This Row],[Post-Project Damage $]])/[1]!Book1345234[[#This Row],[Pre-Project Damage $]]</f>
        <v>#REF!</v>
      </c>
      <c r="AH133" s="4"/>
      <c r="AI133" s="36" t="str">
        <f>IFERROR(VLOOKUP(Book1345234[[#This Row],[Flood Damage Reduction]],#REF!,2,FALSE),"")</f>
        <v/>
      </c>
      <c r="AJ133" s="93"/>
      <c r="AK133" s="83"/>
      <c r="AL133" s="37"/>
      <c r="AM133" s="36" t="str">
        <f>IFERROR(VLOOKUP(Book1345234[[#This Row],[ Reduction in Critical Facilities Flood Risk]],#REF!,2,FALSE),"")</f>
        <v/>
      </c>
      <c r="AN133" s="140" t="e">
        <f>VLOOKUP([1]!Book1345234[[#This Row],[FMP]],'[1]Life and Safety Tabular Data'!A130:L140,12,FALSE)</f>
        <v>#REF!</v>
      </c>
      <c r="AO133" s="43"/>
      <c r="AP133" s="4"/>
      <c r="AQ133" s="36" t="str">
        <f>IFERROR(VLOOKUP(Book1345234[[#This Row],[Life and Safety Ranking (Injury/Loss of Life)]],#REF!,2,FALSE),"")</f>
        <v/>
      </c>
      <c r="AR133" s="67"/>
      <c r="AS133" s="43"/>
      <c r="AT133" s="43"/>
      <c r="AU133" s="43"/>
      <c r="AV133" s="4"/>
      <c r="AW133" s="36" t="str">
        <f>IFERROR(VLOOKUP(Book1345234[[#This Row],[Water Supply Yield Ranking]],#REF!,2,FALSE),"")</f>
        <v/>
      </c>
      <c r="AX133" s="67"/>
      <c r="AY133" s="37"/>
      <c r="AZ133" s="4"/>
      <c r="BA133" s="36" t="str">
        <f>IFERROR(VLOOKUP(Book1345234[[#This Row],[Social Vulnerability Ranking]],#REF!,2,FALSE),"")</f>
        <v/>
      </c>
      <c r="BB133" s="67"/>
      <c r="BC133" s="43"/>
      <c r="BD133" s="4"/>
      <c r="BE133" s="36" t="str">
        <f>IFERROR(VLOOKUP(Book1345234[[#This Row],[Nature-Based Solutions Ranking]],#REF!,2,FALSE),"")</f>
        <v/>
      </c>
      <c r="BF133" s="67"/>
      <c r="BG133" s="37"/>
      <c r="BH133" s="4"/>
      <c r="BI133" s="36" t="str">
        <f>IFERROR(VLOOKUP(Book1345234[[#This Row],[Multiple Benefit Ranking]],#REF!,2,FALSE),"")</f>
        <v/>
      </c>
      <c r="BJ133" s="84"/>
      <c r="BK133" s="43"/>
      <c r="BL133" s="4"/>
      <c r="BM133" s="36" t="str">
        <f>IFERROR(VLOOKUP(Book1345234[[#This Row],[Operations and Maintenance Ranking]],#REF!,2,FALSE),"")</f>
        <v/>
      </c>
      <c r="BN133" s="67"/>
      <c r="BO133" s="4"/>
      <c r="BP133" s="36" t="str">
        <f>IFERROR(VLOOKUP(Book1345234[[#This Row],[Administrative, Regulatory and Other Obstacle Ranking]],#REF!,2,FALSE),"")</f>
        <v/>
      </c>
      <c r="BQ133" s="67"/>
      <c r="BR133" s="4"/>
      <c r="BS133" s="36" t="str">
        <f>IFERROR(VLOOKUP(Book1345234[[#This Row],[Environmental Benefit Ranking]],#REF!,2,FALSE),"")</f>
        <v/>
      </c>
      <c r="BT133" s="67"/>
      <c r="BU133" s="37"/>
      <c r="BV133" s="36" t="str">
        <f>IFERROR(VLOOKUP(Book1345234[[#This Row],[Environmental Impact Ranking]],#REF!,2,FALSE),"")</f>
        <v/>
      </c>
      <c r="BW133" s="77"/>
      <c r="BX133" s="83"/>
      <c r="BY133" s="4"/>
      <c r="BZ133" s="36" t="str">
        <f>IFERROR(VLOOKUP(Book1345234[[#This Row],[Mobility Ranking]],#REF!,2,FALSE),"")</f>
        <v/>
      </c>
      <c r="CA133" s="77"/>
      <c r="CB133" s="4"/>
      <c r="CC133" s="36" t="str">
        <f>IFERROR(VLOOKUP(Book1345234[[#This Row],[Regional Ranking]],#REF!,2,FALSE),"")</f>
        <v/>
      </c>
    </row>
    <row r="134" spans="1:81" x14ac:dyDescent="0.25">
      <c r="A134" s="107"/>
      <c r="B134" s="84"/>
      <c r="C134" s="92">
        <f>Book1345234[[#This Row],[FMP]]*2</f>
        <v>0</v>
      </c>
      <c r="D134" s="34"/>
      <c r="E134" s="34"/>
      <c r="F134" s="37"/>
      <c r="G134" s="4"/>
      <c r="H134" s="4"/>
      <c r="I134" s="4"/>
      <c r="J134" s="4"/>
      <c r="K134" s="35" t="str">
        <f>IFERROR(Book1345234[[#This Row],[Project Cost]]/Book1345234[[#This Row],['# of Structures Removed from 1% Annual Chance FP]],"")</f>
        <v/>
      </c>
      <c r="L134" s="4"/>
      <c r="M134" s="4"/>
      <c r="N134" s="35"/>
      <c r="O134" s="100"/>
      <c r="P134" s="84"/>
      <c r="Q134" s="37"/>
      <c r="R134" s="4"/>
      <c r="S134" s="36" t="str">
        <f>IFERROR(VLOOKUP(Book1345234[[#This Row],[ Severity Ranking: Pre-Project Average Depth of Flooding (100-year)]],#REF!,2,FALSE),"")</f>
        <v/>
      </c>
      <c r="T134" s="67"/>
      <c r="U134" s="37"/>
      <c r="V134" s="37"/>
      <c r="W134" s="128" t="e">
        <f>[1]!Book1345234[[#This Row],[Flood Plain Population]]/[1]!Book1345234[[#This Row],[Community Population Served]]</f>
        <v>#REF!</v>
      </c>
      <c r="X134" s="4"/>
      <c r="Y134" s="36" t="str">
        <f>IFERROR(VLOOKUP(Book1345234[[#This Row],[Severity Ranking: Community Need (% Population)]],#REF!,2,FALSE),"")</f>
        <v/>
      </c>
      <c r="Z134" s="66"/>
      <c r="AA134" s="91" t="e">
        <f>[1]!Book1345234[[#This Row],['# of Structures Removed from 1% Annual Chance FP]]/[1]!Book1345234[[#This Row],['# of Structures in 1% Annual Chance FP (Pre-Project)]]</f>
        <v>#REF!</v>
      </c>
      <c r="AB134" s="4"/>
      <c r="AC134" s="36" t="str">
        <f>IFERROR(VLOOKUP(Book1345234[[#This Row],[Flood Risk Reduction ]],#REF!,2,FALSE),"")</f>
        <v/>
      </c>
      <c r="AD134" s="66"/>
      <c r="AE134" s="78"/>
      <c r="AF134" s="37"/>
      <c r="AG134" s="128" t="e">
        <f>([1]!Book1345234[[#This Row],[Pre-Project Damage $]]-[1]!Book1345234[[#This Row],[Post-Project Damage $]])/[1]!Book1345234[[#This Row],[Pre-Project Damage $]]</f>
        <v>#REF!</v>
      </c>
      <c r="AH134" s="4"/>
      <c r="AI134" s="36" t="str">
        <f>IFERROR(VLOOKUP(Book1345234[[#This Row],[Flood Damage Reduction]],#REF!,2,FALSE),"")</f>
        <v/>
      </c>
      <c r="AJ134" s="93"/>
      <c r="AK134" s="83"/>
      <c r="AL134" s="37"/>
      <c r="AM134" s="36" t="str">
        <f>IFERROR(VLOOKUP(Book1345234[[#This Row],[ Reduction in Critical Facilities Flood Risk]],#REF!,2,FALSE),"")</f>
        <v/>
      </c>
      <c r="AN134" s="140" t="e">
        <f>VLOOKUP([1]!Book1345234[[#This Row],[FMP]],'[1]Life and Safety Tabular Data'!A131:L141,12,FALSE)</f>
        <v>#REF!</v>
      </c>
      <c r="AO134" s="43"/>
      <c r="AP134" s="4"/>
      <c r="AQ134" s="36" t="str">
        <f>IFERROR(VLOOKUP(Book1345234[[#This Row],[Life and Safety Ranking (Injury/Loss of Life)]],#REF!,2,FALSE),"")</f>
        <v/>
      </c>
      <c r="AR134" s="67"/>
      <c r="AS134" s="43"/>
      <c r="AT134" s="43"/>
      <c r="AU134" s="43"/>
      <c r="AV134" s="4"/>
      <c r="AW134" s="36" t="str">
        <f>IFERROR(VLOOKUP(Book1345234[[#This Row],[Water Supply Yield Ranking]],#REF!,2,FALSE),"")</f>
        <v/>
      </c>
      <c r="AX134" s="67"/>
      <c r="AY134" s="37"/>
      <c r="AZ134" s="4"/>
      <c r="BA134" s="36" t="str">
        <f>IFERROR(VLOOKUP(Book1345234[[#This Row],[Social Vulnerability Ranking]],#REF!,2,FALSE),"")</f>
        <v/>
      </c>
      <c r="BB134" s="67"/>
      <c r="BC134" s="43"/>
      <c r="BD134" s="4"/>
      <c r="BE134" s="36" t="str">
        <f>IFERROR(VLOOKUP(Book1345234[[#This Row],[Nature-Based Solutions Ranking]],#REF!,2,FALSE),"")</f>
        <v/>
      </c>
      <c r="BF134" s="67"/>
      <c r="BG134" s="37"/>
      <c r="BH134" s="4"/>
      <c r="BI134" s="36" t="str">
        <f>IFERROR(VLOOKUP(Book1345234[[#This Row],[Multiple Benefit Ranking]],#REF!,2,FALSE),"")</f>
        <v/>
      </c>
      <c r="BJ134" s="84"/>
      <c r="BK134" s="43"/>
      <c r="BL134" s="4"/>
      <c r="BM134" s="36" t="str">
        <f>IFERROR(VLOOKUP(Book1345234[[#This Row],[Operations and Maintenance Ranking]],#REF!,2,FALSE),"")</f>
        <v/>
      </c>
      <c r="BN134" s="67"/>
      <c r="BO134" s="4"/>
      <c r="BP134" s="36" t="str">
        <f>IFERROR(VLOOKUP(Book1345234[[#This Row],[Administrative, Regulatory and Other Obstacle Ranking]],#REF!,2,FALSE),"")</f>
        <v/>
      </c>
      <c r="BQ134" s="67"/>
      <c r="BR134" s="4"/>
      <c r="BS134" s="36" t="str">
        <f>IFERROR(VLOOKUP(Book1345234[[#This Row],[Environmental Benefit Ranking]],#REF!,2,FALSE),"")</f>
        <v/>
      </c>
      <c r="BT134" s="67"/>
      <c r="BU134" s="37"/>
      <c r="BV134" s="36" t="str">
        <f>IFERROR(VLOOKUP(Book1345234[[#This Row],[Environmental Impact Ranking]],#REF!,2,FALSE),"")</f>
        <v/>
      </c>
      <c r="BW134" s="77"/>
      <c r="BX134" s="83"/>
      <c r="BY134" s="4"/>
      <c r="BZ134" s="36" t="str">
        <f>IFERROR(VLOOKUP(Book1345234[[#This Row],[Mobility Ranking]],#REF!,2,FALSE),"")</f>
        <v/>
      </c>
      <c r="CA134" s="77"/>
      <c r="CB134" s="4"/>
      <c r="CC134" s="36" t="str">
        <f>IFERROR(VLOOKUP(Book1345234[[#This Row],[Regional Ranking]],#REF!,2,FALSE),"")</f>
        <v/>
      </c>
    </row>
    <row r="135" spans="1:81" x14ac:dyDescent="0.25">
      <c r="A135" s="107"/>
      <c r="B135" s="84"/>
      <c r="C135" s="92">
        <f>Book1345234[[#This Row],[FMP]]*2</f>
        <v>0</v>
      </c>
      <c r="D135" s="34"/>
      <c r="E135" s="34"/>
      <c r="F135" s="37"/>
      <c r="G135" s="4"/>
      <c r="H135" s="4"/>
      <c r="I135" s="4"/>
      <c r="J135" s="4"/>
      <c r="K135" s="35" t="str">
        <f>IFERROR(Book1345234[[#This Row],[Project Cost]]/Book1345234[[#This Row],['# of Structures Removed from 1% Annual Chance FP]],"")</f>
        <v/>
      </c>
      <c r="L135" s="4"/>
      <c r="M135" s="4"/>
      <c r="N135" s="35"/>
      <c r="O135" s="100"/>
      <c r="P135" s="84"/>
      <c r="Q135" s="37"/>
      <c r="R135" s="4"/>
      <c r="S135" s="36" t="str">
        <f>IFERROR(VLOOKUP(Book1345234[[#This Row],[ Severity Ranking: Pre-Project Average Depth of Flooding (100-year)]],#REF!,2,FALSE),"")</f>
        <v/>
      </c>
      <c r="T135" s="67"/>
      <c r="U135" s="37"/>
      <c r="V135" s="37"/>
      <c r="W135" s="128" t="e">
        <f>[1]!Book1345234[[#This Row],[Flood Plain Population]]/[1]!Book1345234[[#This Row],[Community Population Served]]</f>
        <v>#REF!</v>
      </c>
      <c r="X135" s="4"/>
      <c r="Y135" s="36" t="str">
        <f>IFERROR(VLOOKUP(Book1345234[[#This Row],[Severity Ranking: Community Need (% Population)]],#REF!,2,FALSE),"")</f>
        <v/>
      </c>
      <c r="Z135" s="66"/>
      <c r="AA135" s="91" t="e">
        <f>[1]!Book1345234[[#This Row],['# of Structures Removed from 1% Annual Chance FP]]/[1]!Book1345234[[#This Row],['# of Structures in 1% Annual Chance FP (Pre-Project)]]</f>
        <v>#REF!</v>
      </c>
      <c r="AB135" s="4"/>
      <c r="AC135" s="36" t="str">
        <f>IFERROR(VLOOKUP(Book1345234[[#This Row],[Flood Risk Reduction ]],#REF!,2,FALSE),"")</f>
        <v/>
      </c>
      <c r="AD135" s="66"/>
      <c r="AE135" s="78"/>
      <c r="AF135" s="37"/>
      <c r="AG135" s="128" t="e">
        <f>([1]!Book1345234[[#This Row],[Pre-Project Damage $]]-[1]!Book1345234[[#This Row],[Post-Project Damage $]])/[1]!Book1345234[[#This Row],[Pre-Project Damage $]]</f>
        <v>#REF!</v>
      </c>
      <c r="AH135" s="4"/>
      <c r="AI135" s="36" t="str">
        <f>IFERROR(VLOOKUP(Book1345234[[#This Row],[Flood Damage Reduction]],#REF!,2,FALSE),"")</f>
        <v/>
      </c>
      <c r="AJ135" s="93"/>
      <c r="AK135" s="83"/>
      <c r="AL135" s="37"/>
      <c r="AM135" s="36" t="str">
        <f>IFERROR(VLOOKUP(Book1345234[[#This Row],[ Reduction in Critical Facilities Flood Risk]],#REF!,2,FALSE),"")</f>
        <v/>
      </c>
      <c r="AN135" s="140" t="e">
        <f>VLOOKUP([1]!Book1345234[[#This Row],[FMP]],'[1]Life and Safety Tabular Data'!A132:L142,12,FALSE)</f>
        <v>#REF!</v>
      </c>
      <c r="AO135" s="43"/>
      <c r="AP135" s="4"/>
      <c r="AQ135" s="36" t="str">
        <f>IFERROR(VLOOKUP(Book1345234[[#This Row],[Life and Safety Ranking (Injury/Loss of Life)]],#REF!,2,FALSE),"")</f>
        <v/>
      </c>
      <c r="AR135" s="67"/>
      <c r="AS135" s="43"/>
      <c r="AT135" s="43"/>
      <c r="AU135" s="43"/>
      <c r="AV135" s="4"/>
      <c r="AW135" s="36" t="str">
        <f>IFERROR(VLOOKUP(Book1345234[[#This Row],[Water Supply Yield Ranking]],#REF!,2,FALSE),"")</f>
        <v/>
      </c>
      <c r="AX135" s="67"/>
      <c r="AY135" s="37"/>
      <c r="AZ135" s="4"/>
      <c r="BA135" s="36" t="str">
        <f>IFERROR(VLOOKUP(Book1345234[[#This Row],[Social Vulnerability Ranking]],#REF!,2,FALSE),"")</f>
        <v/>
      </c>
      <c r="BB135" s="67"/>
      <c r="BC135" s="43"/>
      <c r="BD135" s="4"/>
      <c r="BE135" s="36" t="str">
        <f>IFERROR(VLOOKUP(Book1345234[[#This Row],[Nature-Based Solutions Ranking]],#REF!,2,FALSE),"")</f>
        <v/>
      </c>
      <c r="BF135" s="67"/>
      <c r="BG135" s="37"/>
      <c r="BH135" s="4"/>
      <c r="BI135" s="36" t="str">
        <f>IFERROR(VLOOKUP(Book1345234[[#This Row],[Multiple Benefit Ranking]],#REF!,2,FALSE),"")</f>
        <v/>
      </c>
      <c r="BJ135" s="84"/>
      <c r="BK135" s="43"/>
      <c r="BL135" s="4"/>
      <c r="BM135" s="36" t="str">
        <f>IFERROR(VLOOKUP(Book1345234[[#This Row],[Operations and Maintenance Ranking]],#REF!,2,FALSE),"")</f>
        <v/>
      </c>
      <c r="BN135" s="67"/>
      <c r="BO135" s="4"/>
      <c r="BP135" s="36" t="str">
        <f>IFERROR(VLOOKUP(Book1345234[[#This Row],[Administrative, Regulatory and Other Obstacle Ranking]],#REF!,2,FALSE),"")</f>
        <v/>
      </c>
      <c r="BQ135" s="67"/>
      <c r="BR135" s="4"/>
      <c r="BS135" s="36" t="str">
        <f>IFERROR(VLOOKUP(Book1345234[[#This Row],[Environmental Benefit Ranking]],#REF!,2,FALSE),"")</f>
        <v/>
      </c>
      <c r="BT135" s="67"/>
      <c r="BU135" s="37"/>
      <c r="BV135" s="36" t="str">
        <f>IFERROR(VLOOKUP(Book1345234[[#This Row],[Environmental Impact Ranking]],#REF!,2,FALSE),"")</f>
        <v/>
      </c>
      <c r="BW135" s="77"/>
      <c r="BX135" s="83"/>
      <c r="BY135" s="4"/>
      <c r="BZ135" s="36" t="str">
        <f>IFERROR(VLOOKUP(Book1345234[[#This Row],[Mobility Ranking]],#REF!,2,FALSE),"")</f>
        <v/>
      </c>
      <c r="CA135" s="77"/>
      <c r="CB135" s="4"/>
      <c r="CC135" s="36" t="str">
        <f>IFERROR(VLOOKUP(Book1345234[[#This Row],[Regional Ranking]],#REF!,2,FALSE),"")</f>
        <v/>
      </c>
    </row>
    <row r="136" spans="1:81" x14ac:dyDescent="0.25">
      <c r="A136" s="107"/>
      <c r="B136" s="84"/>
      <c r="C136" s="92">
        <f>Book1345234[[#This Row],[FMP]]*2</f>
        <v>0</v>
      </c>
      <c r="D136" s="34"/>
      <c r="E136" s="34"/>
      <c r="F136" s="37"/>
      <c r="G136" s="4"/>
      <c r="H136" s="4"/>
      <c r="I136" s="4"/>
      <c r="J136" s="4"/>
      <c r="K136" s="35" t="str">
        <f>IFERROR(Book1345234[[#This Row],[Project Cost]]/Book1345234[[#This Row],['# of Structures Removed from 1% Annual Chance FP]],"")</f>
        <v/>
      </c>
      <c r="L136" s="4"/>
      <c r="M136" s="4"/>
      <c r="N136" s="35"/>
      <c r="O136" s="100"/>
      <c r="P136" s="84"/>
      <c r="Q136" s="37"/>
      <c r="R136" s="4"/>
      <c r="S136" s="36" t="str">
        <f>IFERROR(VLOOKUP(Book1345234[[#This Row],[ Severity Ranking: Pre-Project Average Depth of Flooding (100-year)]],#REF!,2,FALSE),"")</f>
        <v/>
      </c>
      <c r="T136" s="67"/>
      <c r="U136" s="37"/>
      <c r="V136" s="37"/>
      <c r="W136" s="128" t="e">
        <f>[1]!Book1345234[[#This Row],[Flood Plain Population]]/[1]!Book1345234[[#This Row],[Community Population Served]]</f>
        <v>#REF!</v>
      </c>
      <c r="X136" s="4"/>
      <c r="Y136" s="36" t="str">
        <f>IFERROR(VLOOKUP(Book1345234[[#This Row],[Severity Ranking: Community Need (% Population)]],#REF!,2,FALSE),"")</f>
        <v/>
      </c>
      <c r="Z136" s="66"/>
      <c r="AA136" s="91" t="e">
        <f>[1]!Book1345234[[#This Row],['# of Structures Removed from 1% Annual Chance FP]]/[1]!Book1345234[[#This Row],['# of Structures in 1% Annual Chance FP (Pre-Project)]]</f>
        <v>#REF!</v>
      </c>
      <c r="AB136" s="4"/>
      <c r="AC136" s="36" t="str">
        <f>IFERROR(VLOOKUP(Book1345234[[#This Row],[Flood Risk Reduction ]],#REF!,2,FALSE),"")</f>
        <v/>
      </c>
      <c r="AD136" s="66"/>
      <c r="AE136" s="78"/>
      <c r="AF136" s="37"/>
      <c r="AG136" s="128" t="e">
        <f>([1]!Book1345234[[#This Row],[Pre-Project Damage $]]-[1]!Book1345234[[#This Row],[Post-Project Damage $]])/[1]!Book1345234[[#This Row],[Pre-Project Damage $]]</f>
        <v>#REF!</v>
      </c>
      <c r="AH136" s="4"/>
      <c r="AI136" s="36" t="str">
        <f>IFERROR(VLOOKUP(Book1345234[[#This Row],[Flood Damage Reduction]],#REF!,2,FALSE),"")</f>
        <v/>
      </c>
      <c r="AJ136" s="93"/>
      <c r="AK136" s="83"/>
      <c r="AL136" s="37"/>
      <c r="AM136" s="36" t="str">
        <f>IFERROR(VLOOKUP(Book1345234[[#This Row],[ Reduction in Critical Facilities Flood Risk]],#REF!,2,FALSE),"")</f>
        <v/>
      </c>
      <c r="AN136" s="140" t="e">
        <f>VLOOKUP([1]!Book1345234[[#This Row],[FMP]],'[1]Life and Safety Tabular Data'!A133:L143,12,FALSE)</f>
        <v>#REF!</v>
      </c>
      <c r="AO136" s="43"/>
      <c r="AP136" s="4"/>
      <c r="AQ136" s="36" t="str">
        <f>IFERROR(VLOOKUP(Book1345234[[#This Row],[Life and Safety Ranking (Injury/Loss of Life)]],#REF!,2,FALSE),"")</f>
        <v/>
      </c>
      <c r="AR136" s="67"/>
      <c r="AS136" s="43"/>
      <c r="AT136" s="43"/>
      <c r="AU136" s="43"/>
      <c r="AV136" s="4"/>
      <c r="AW136" s="36" t="str">
        <f>IFERROR(VLOOKUP(Book1345234[[#This Row],[Water Supply Yield Ranking]],#REF!,2,FALSE),"")</f>
        <v/>
      </c>
      <c r="AX136" s="67"/>
      <c r="AY136" s="37"/>
      <c r="AZ136" s="4"/>
      <c r="BA136" s="36" t="str">
        <f>IFERROR(VLOOKUP(Book1345234[[#This Row],[Social Vulnerability Ranking]],#REF!,2,FALSE),"")</f>
        <v/>
      </c>
      <c r="BB136" s="67"/>
      <c r="BC136" s="43"/>
      <c r="BD136" s="4"/>
      <c r="BE136" s="36" t="str">
        <f>IFERROR(VLOOKUP(Book1345234[[#This Row],[Nature-Based Solutions Ranking]],#REF!,2,FALSE),"")</f>
        <v/>
      </c>
      <c r="BF136" s="67"/>
      <c r="BG136" s="37"/>
      <c r="BH136" s="4"/>
      <c r="BI136" s="36" t="str">
        <f>IFERROR(VLOOKUP(Book1345234[[#This Row],[Multiple Benefit Ranking]],#REF!,2,FALSE),"")</f>
        <v/>
      </c>
      <c r="BJ136" s="84"/>
      <c r="BK136" s="43"/>
      <c r="BL136" s="4"/>
      <c r="BM136" s="36" t="str">
        <f>IFERROR(VLOOKUP(Book1345234[[#This Row],[Operations and Maintenance Ranking]],#REF!,2,FALSE),"")</f>
        <v/>
      </c>
      <c r="BN136" s="67"/>
      <c r="BO136" s="4"/>
      <c r="BP136" s="36" t="str">
        <f>IFERROR(VLOOKUP(Book1345234[[#This Row],[Administrative, Regulatory and Other Obstacle Ranking]],#REF!,2,FALSE),"")</f>
        <v/>
      </c>
      <c r="BQ136" s="67"/>
      <c r="BR136" s="4"/>
      <c r="BS136" s="36" t="str">
        <f>IFERROR(VLOOKUP(Book1345234[[#This Row],[Environmental Benefit Ranking]],#REF!,2,FALSE),"")</f>
        <v/>
      </c>
      <c r="BT136" s="67"/>
      <c r="BU136" s="37"/>
      <c r="BV136" s="36" t="str">
        <f>IFERROR(VLOOKUP(Book1345234[[#This Row],[Environmental Impact Ranking]],#REF!,2,FALSE),"")</f>
        <v/>
      </c>
      <c r="BW136" s="77"/>
      <c r="BX136" s="83"/>
      <c r="BY136" s="4"/>
      <c r="BZ136" s="36" t="str">
        <f>IFERROR(VLOOKUP(Book1345234[[#This Row],[Mobility Ranking]],#REF!,2,FALSE),"")</f>
        <v/>
      </c>
      <c r="CA136" s="77"/>
      <c r="CB136" s="4"/>
      <c r="CC136" s="36" t="str">
        <f>IFERROR(VLOOKUP(Book1345234[[#This Row],[Regional Ranking]],#REF!,2,FALSE),"")</f>
        <v/>
      </c>
    </row>
    <row r="137" spans="1:81" x14ac:dyDescent="0.25">
      <c r="A137" s="107"/>
      <c r="B137" s="84"/>
      <c r="C137" s="92">
        <f>Book1345234[[#This Row],[FMP]]*2</f>
        <v>0</v>
      </c>
      <c r="D137" s="34"/>
      <c r="E137" s="34"/>
      <c r="F137" s="37"/>
      <c r="G137" s="4"/>
      <c r="H137" s="4"/>
      <c r="I137" s="4"/>
      <c r="J137" s="4"/>
      <c r="K137" s="35" t="str">
        <f>IFERROR(Book1345234[[#This Row],[Project Cost]]/Book1345234[[#This Row],['# of Structures Removed from 1% Annual Chance FP]],"")</f>
        <v/>
      </c>
      <c r="L137" s="4"/>
      <c r="M137" s="4"/>
      <c r="N137" s="35"/>
      <c r="O137" s="100"/>
      <c r="P137" s="84"/>
      <c r="Q137" s="37"/>
      <c r="R137" s="4"/>
      <c r="S137" s="36" t="str">
        <f>IFERROR(VLOOKUP(Book1345234[[#This Row],[ Severity Ranking: Pre-Project Average Depth of Flooding (100-year)]],#REF!,2,FALSE),"")</f>
        <v/>
      </c>
      <c r="T137" s="67"/>
      <c r="U137" s="37"/>
      <c r="V137" s="37"/>
      <c r="W137" s="128" t="e">
        <f>[1]!Book1345234[[#This Row],[Flood Plain Population]]/[1]!Book1345234[[#This Row],[Community Population Served]]</f>
        <v>#REF!</v>
      </c>
      <c r="X137" s="4"/>
      <c r="Y137" s="36" t="str">
        <f>IFERROR(VLOOKUP(Book1345234[[#This Row],[Severity Ranking: Community Need (% Population)]],#REF!,2,FALSE),"")</f>
        <v/>
      </c>
      <c r="Z137" s="66"/>
      <c r="AA137" s="91" t="e">
        <f>[1]!Book1345234[[#This Row],['# of Structures Removed from 1% Annual Chance FP]]/[1]!Book1345234[[#This Row],['# of Structures in 1% Annual Chance FP (Pre-Project)]]</f>
        <v>#REF!</v>
      </c>
      <c r="AB137" s="4"/>
      <c r="AC137" s="36" t="str">
        <f>IFERROR(VLOOKUP(Book1345234[[#This Row],[Flood Risk Reduction ]],#REF!,2,FALSE),"")</f>
        <v/>
      </c>
      <c r="AD137" s="66"/>
      <c r="AE137" s="78"/>
      <c r="AF137" s="37"/>
      <c r="AG137" s="128" t="e">
        <f>([1]!Book1345234[[#This Row],[Pre-Project Damage $]]-[1]!Book1345234[[#This Row],[Post-Project Damage $]])/[1]!Book1345234[[#This Row],[Pre-Project Damage $]]</f>
        <v>#REF!</v>
      </c>
      <c r="AH137" s="4"/>
      <c r="AI137" s="36" t="str">
        <f>IFERROR(VLOOKUP(Book1345234[[#This Row],[Flood Damage Reduction]],#REF!,2,FALSE),"")</f>
        <v/>
      </c>
      <c r="AJ137" s="93"/>
      <c r="AK137" s="83"/>
      <c r="AL137" s="37"/>
      <c r="AM137" s="36" t="str">
        <f>IFERROR(VLOOKUP(Book1345234[[#This Row],[ Reduction in Critical Facilities Flood Risk]],#REF!,2,FALSE),"")</f>
        <v/>
      </c>
      <c r="AN137" s="140" t="e">
        <f>VLOOKUP([1]!Book1345234[[#This Row],[FMP]],'[1]Life and Safety Tabular Data'!A134:L144,12,FALSE)</f>
        <v>#REF!</v>
      </c>
      <c r="AO137" s="43"/>
      <c r="AP137" s="4"/>
      <c r="AQ137" s="36" t="str">
        <f>IFERROR(VLOOKUP(Book1345234[[#This Row],[Life and Safety Ranking (Injury/Loss of Life)]],#REF!,2,FALSE),"")</f>
        <v/>
      </c>
      <c r="AR137" s="67"/>
      <c r="AS137" s="43"/>
      <c r="AT137" s="43"/>
      <c r="AU137" s="43"/>
      <c r="AV137" s="4"/>
      <c r="AW137" s="36" t="str">
        <f>IFERROR(VLOOKUP(Book1345234[[#This Row],[Water Supply Yield Ranking]],#REF!,2,FALSE),"")</f>
        <v/>
      </c>
      <c r="AX137" s="67"/>
      <c r="AY137" s="37"/>
      <c r="AZ137" s="4"/>
      <c r="BA137" s="36" t="str">
        <f>IFERROR(VLOOKUP(Book1345234[[#This Row],[Social Vulnerability Ranking]],#REF!,2,FALSE),"")</f>
        <v/>
      </c>
      <c r="BB137" s="67"/>
      <c r="BC137" s="43"/>
      <c r="BD137" s="4"/>
      <c r="BE137" s="36" t="str">
        <f>IFERROR(VLOOKUP(Book1345234[[#This Row],[Nature-Based Solutions Ranking]],#REF!,2,FALSE),"")</f>
        <v/>
      </c>
      <c r="BF137" s="67"/>
      <c r="BG137" s="37"/>
      <c r="BH137" s="4"/>
      <c r="BI137" s="36" t="str">
        <f>IFERROR(VLOOKUP(Book1345234[[#This Row],[Multiple Benefit Ranking]],#REF!,2,FALSE),"")</f>
        <v/>
      </c>
      <c r="BJ137" s="84"/>
      <c r="BK137" s="43"/>
      <c r="BL137" s="4"/>
      <c r="BM137" s="36" t="str">
        <f>IFERROR(VLOOKUP(Book1345234[[#This Row],[Operations and Maintenance Ranking]],#REF!,2,FALSE),"")</f>
        <v/>
      </c>
      <c r="BN137" s="67"/>
      <c r="BO137" s="4"/>
      <c r="BP137" s="36" t="str">
        <f>IFERROR(VLOOKUP(Book1345234[[#This Row],[Administrative, Regulatory and Other Obstacle Ranking]],#REF!,2,FALSE),"")</f>
        <v/>
      </c>
      <c r="BQ137" s="67"/>
      <c r="BR137" s="4"/>
      <c r="BS137" s="36" t="str">
        <f>IFERROR(VLOOKUP(Book1345234[[#This Row],[Environmental Benefit Ranking]],#REF!,2,FALSE),"")</f>
        <v/>
      </c>
      <c r="BT137" s="67"/>
      <c r="BU137" s="37"/>
      <c r="BV137" s="36" t="str">
        <f>IFERROR(VLOOKUP(Book1345234[[#This Row],[Environmental Impact Ranking]],#REF!,2,FALSE),"")</f>
        <v/>
      </c>
      <c r="BW137" s="77"/>
      <c r="BX137" s="83"/>
      <c r="BY137" s="4"/>
      <c r="BZ137" s="36" t="str">
        <f>IFERROR(VLOOKUP(Book1345234[[#This Row],[Mobility Ranking]],#REF!,2,FALSE),"")</f>
        <v/>
      </c>
      <c r="CA137" s="77"/>
      <c r="CB137" s="4"/>
      <c r="CC137" s="36" t="str">
        <f>IFERROR(VLOOKUP(Book1345234[[#This Row],[Regional Ranking]],#REF!,2,FALSE),"")</f>
        <v/>
      </c>
    </row>
    <row r="138" spans="1:81" x14ac:dyDescent="0.25">
      <c r="A138" s="107"/>
      <c r="B138" s="84"/>
      <c r="C138" s="92">
        <f>Book1345234[[#This Row],[FMP]]*2</f>
        <v>0</v>
      </c>
      <c r="D138" s="34"/>
      <c r="E138" s="34"/>
      <c r="F138" s="37"/>
      <c r="G138" s="4"/>
      <c r="H138" s="4"/>
      <c r="I138" s="4"/>
      <c r="J138" s="4"/>
      <c r="K138" s="35" t="str">
        <f>IFERROR(Book1345234[[#This Row],[Project Cost]]/Book1345234[[#This Row],['# of Structures Removed from 1% Annual Chance FP]],"")</f>
        <v/>
      </c>
      <c r="L138" s="4"/>
      <c r="M138" s="4"/>
      <c r="N138" s="35"/>
      <c r="O138" s="100"/>
      <c r="P138" s="84"/>
      <c r="Q138" s="37"/>
      <c r="R138" s="4"/>
      <c r="S138" s="36" t="str">
        <f>IFERROR(VLOOKUP(Book1345234[[#This Row],[ Severity Ranking: Pre-Project Average Depth of Flooding (100-year)]],#REF!,2,FALSE),"")</f>
        <v/>
      </c>
      <c r="T138" s="67"/>
      <c r="U138" s="37"/>
      <c r="V138" s="37"/>
      <c r="W138" s="128" t="e">
        <f>[1]!Book1345234[[#This Row],[Flood Plain Population]]/[1]!Book1345234[[#This Row],[Community Population Served]]</f>
        <v>#REF!</v>
      </c>
      <c r="X138" s="4"/>
      <c r="Y138" s="36" t="str">
        <f>IFERROR(VLOOKUP(Book1345234[[#This Row],[Severity Ranking: Community Need (% Population)]],#REF!,2,FALSE),"")</f>
        <v/>
      </c>
      <c r="Z138" s="66"/>
      <c r="AA138" s="91" t="e">
        <f>[1]!Book1345234[[#This Row],['# of Structures Removed from 1% Annual Chance FP]]/[1]!Book1345234[[#This Row],['# of Structures in 1% Annual Chance FP (Pre-Project)]]</f>
        <v>#REF!</v>
      </c>
      <c r="AB138" s="4"/>
      <c r="AC138" s="36" t="str">
        <f>IFERROR(VLOOKUP(Book1345234[[#This Row],[Flood Risk Reduction ]],#REF!,2,FALSE),"")</f>
        <v/>
      </c>
      <c r="AD138" s="66"/>
      <c r="AE138" s="78"/>
      <c r="AF138" s="37"/>
      <c r="AG138" s="128" t="e">
        <f>([1]!Book1345234[[#This Row],[Pre-Project Damage $]]-[1]!Book1345234[[#This Row],[Post-Project Damage $]])/[1]!Book1345234[[#This Row],[Pre-Project Damage $]]</f>
        <v>#REF!</v>
      </c>
      <c r="AH138" s="4"/>
      <c r="AI138" s="36" t="str">
        <f>IFERROR(VLOOKUP(Book1345234[[#This Row],[Flood Damage Reduction]],#REF!,2,FALSE),"")</f>
        <v/>
      </c>
      <c r="AJ138" s="93"/>
      <c r="AK138" s="83"/>
      <c r="AL138" s="37"/>
      <c r="AM138" s="36" t="str">
        <f>IFERROR(VLOOKUP(Book1345234[[#This Row],[ Reduction in Critical Facilities Flood Risk]],#REF!,2,FALSE),"")</f>
        <v/>
      </c>
      <c r="AN138" s="140" t="e">
        <f>VLOOKUP([1]!Book1345234[[#This Row],[FMP]],'[1]Life and Safety Tabular Data'!A135:L145,12,FALSE)</f>
        <v>#REF!</v>
      </c>
      <c r="AO138" s="43"/>
      <c r="AP138" s="4"/>
      <c r="AQ138" s="36" t="str">
        <f>IFERROR(VLOOKUP(Book1345234[[#This Row],[Life and Safety Ranking (Injury/Loss of Life)]],#REF!,2,FALSE),"")</f>
        <v/>
      </c>
      <c r="AR138" s="67"/>
      <c r="AS138" s="43"/>
      <c r="AT138" s="43"/>
      <c r="AU138" s="43"/>
      <c r="AV138" s="4"/>
      <c r="AW138" s="36" t="str">
        <f>IFERROR(VLOOKUP(Book1345234[[#This Row],[Water Supply Yield Ranking]],#REF!,2,FALSE),"")</f>
        <v/>
      </c>
      <c r="AX138" s="67"/>
      <c r="AY138" s="37"/>
      <c r="AZ138" s="4"/>
      <c r="BA138" s="36" t="str">
        <f>IFERROR(VLOOKUP(Book1345234[[#This Row],[Social Vulnerability Ranking]],#REF!,2,FALSE),"")</f>
        <v/>
      </c>
      <c r="BB138" s="67"/>
      <c r="BC138" s="43"/>
      <c r="BD138" s="4"/>
      <c r="BE138" s="36" t="str">
        <f>IFERROR(VLOOKUP(Book1345234[[#This Row],[Nature-Based Solutions Ranking]],#REF!,2,FALSE),"")</f>
        <v/>
      </c>
      <c r="BF138" s="67"/>
      <c r="BG138" s="37"/>
      <c r="BH138" s="4"/>
      <c r="BI138" s="36" t="str">
        <f>IFERROR(VLOOKUP(Book1345234[[#This Row],[Multiple Benefit Ranking]],#REF!,2,FALSE),"")</f>
        <v/>
      </c>
      <c r="BJ138" s="84"/>
      <c r="BK138" s="43"/>
      <c r="BL138" s="4"/>
      <c r="BM138" s="36" t="str">
        <f>IFERROR(VLOOKUP(Book1345234[[#This Row],[Operations and Maintenance Ranking]],#REF!,2,FALSE),"")</f>
        <v/>
      </c>
      <c r="BN138" s="67"/>
      <c r="BO138" s="4"/>
      <c r="BP138" s="36" t="str">
        <f>IFERROR(VLOOKUP(Book1345234[[#This Row],[Administrative, Regulatory and Other Obstacle Ranking]],#REF!,2,FALSE),"")</f>
        <v/>
      </c>
      <c r="BQ138" s="67"/>
      <c r="BR138" s="4"/>
      <c r="BS138" s="36" t="str">
        <f>IFERROR(VLOOKUP(Book1345234[[#This Row],[Environmental Benefit Ranking]],#REF!,2,FALSE),"")</f>
        <v/>
      </c>
      <c r="BT138" s="67"/>
      <c r="BU138" s="37"/>
      <c r="BV138" s="36" t="str">
        <f>IFERROR(VLOOKUP(Book1345234[[#This Row],[Environmental Impact Ranking]],#REF!,2,FALSE),"")</f>
        <v/>
      </c>
      <c r="BW138" s="77"/>
      <c r="BX138" s="83"/>
      <c r="BY138" s="4"/>
      <c r="BZ138" s="36" t="str">
        <f>IFERROR(VLOOKUP(Book1345234[[#This Row],[Mobility Ranking]],#REF!,2,FALSE),"")</f>
        <v/>
      </c>
      <c r="CA138" s="77"/>
      <c r="CB138" s="4"/>
      <c r="CC138" s="36" t="str">
        <f>IFERROR(VLOOKUP(Book1345234[[#This Row],[Regional Ranking]],#REF!,2,FALSE),"")</f>
        <v/>
      </c>
    </row>
    <row r="139" spans="1:81" x14ac:dyDescent="0.25">
      <c r="A139" s="107"/>
      <c r="B139" s="84"/>
      <c r="C139" s="92">
        <f>Book1345234[[#This Row],[FMP]]*2</f>
        <v>0</v>
      </c>
      <c r="D139" s="34"/>
      <c r="E139" s="34"/>
      <c r="F139" s="37"/>
      <c r="G139" s="4"/>
      <c r="H139" s="4"/>
      <c r="I139" s="4"/>
      <c r="J139" s="4"/>
      <c r="K139" s="35" t="str">
        <f>IFERROR(Book1345234[[#This Row],[Project Cost]]/Book1345234[[#This Row],['# of Structures Removed from 1% Annual Chance FP]],"")</f>
        <v/>
      </c>
      <c r="L139" s="4"/>
      <c r="M139" s="4"/>
      <c r="N139" s="35"/>
      <c r="O139" s="100"/>
      <c r="P139" s="84"/>
      <c r="Q139" s="37"/>
      <c r="R139" s="4"/>
      <c r="S139" s="36" t="str">
        <f>IFERROR(VLOOKUP(Book1345234[[#This Row],[ Severity Ranking: Pre-Project Average Depth of Flooding (100-year)]],#REF!,2,FALSE),"")</f>
        <v/>
      </c>
      <c r="T139" s="67"/>
      <c r="U139" s="37"/>
      <c r="V139" s="37"/>
      <c r="W139" s="128" t="e">
        <f>[1]!Book1345234[[#This Row],[Flood Plain Population]]/[1]!Book1345234[[#This Row],[Community Population Served]]</f>
        <v>#REF!</v>
      </c>
      <c r="X139" s="4"/>
      <c r="Y139" s="36" t="str">
        <f>IFERROR(VLOOKUP(Book1345234[[#This Row],[Severity Ranking: Community Need (% Population)]],#REF!,2,FALSE),"")</f>
        <v/>
      </c>
      <c r="Z139" s="66"/>
      <c r="AA139" s="91" t="e">
        <f>[1]!Book1345234[[#This Row],['# of Structures Removed from 1% Annual Chance FP]]/[1]!Book1345234[[#This Row],['# of Structures in 1% Annual Chance FP (Pre-Project)]]</f>
        <v>#REF!</v>
      </c>
      <c r="AB139" s="4"/>
      <c r="AC139" s="36" t="str">
        <f>IFERROR(VLOOKUP(Book1345234[[#This Row],[Flood Risk Reduction ]],#REF!,2,FALSE),"")</f>
        <v/>
      </c>
      <c r="AD139" s="66"/>
      <c r="AE139" s="78"/>
      <c r="AF139" s="37"/>
      <c r="AG139" s="128" t="e">
        <f>([1]!Book1345234[[#This Row],[Pre-Project Damage $]]-[1]!Book1345234[[#This Row],[Post-Project Damage $]])/[1]!Book1345234[[#This Row],[Pre-Project Damage $]]</f>
        <v>#REF!</v>
      </c>
      <c r="AH139" s="4"/>
      <c r="AI139" s="36" t="str">
        <f>IFERROR(VLOOKUP(Book1345234[[#This Row],[Flood Damage Reduction]],#REF!,2,FALSE),"")</f>
        <v/>
      </c>
      <c r="AJ139" s="93"/>
      <c r="AK139" s="83"/>
      <c r="AL139" s="37"/>
      <c r="AM139" s="36" t="str">
        <f>IFERROR(VLOOKUP(Book1345234[[#This Row],[ Reduction in Critical Facilities Flood Risk]],#REF!,2,FALSE),"")</f>
        <v/>
      </c>
      <c r="AN139" s="140" t="e">
        <f>VLOOKUP([1]!Book1345234[[#This Row],[FMP]],'[1]Life and Safety Tabular Data'!A136:L146,12,FALSE)</f>
        <v>#REF!</v>
      </c>
      <c r="AO139" s="43"/>
      <c r="AP139" s="4"/>
      <c r="AQ139" s="36" t="str">
        <f>IFERROR(VLOOKUP(Book1345234[[#This Row],[Life and Safety Ranking (Injury/Loss of Life)]],#REF!,2,FALSE),"")</f>
        <v/>
      </c>
      <c r="AR139" s="67"/>
      <c r="AS139" s="43"/>
      <c r="AT139" s="43"/>
      <c r="AU139" s="43"/>
      <c r="AV139" s="4"/>
      <c r="AW139" s="36" t="str">
        <f>IFERROR(VLOOKUP(Book1345234[[#This Row],[Water Supply Yield Ranking]],#REF!,2,FALSE),"")</f>
        <v/>
      </c>
      <c r="AX139" s="67"/>
      <c r="AY139" s="37"/>
      <c r="AZ139" s="4"/>
      <c r="BA139" s="36" t="str">
        <f>IFERROR(VLOOKUP(Book1345234[[#This Row],[Social Vulnerability Ranking]],#REF!,2,FALSE),"")</f>
        <v/>
      </c>
      <c r="BB139" s="67"/>
      <c r="BC139" s="43"/>
      <c r="BD139" s="4"/>
      <c r="BE139" s="36" t="str">
        <f>IFERROR(VLOOKUP(Book1345234[[#This Row],[Nature-Based Solutions Ranking]],#REF!,2,FALSE),"")</f>
        <v/>
      </c>
      <c r="BF139" s="67"/>
      <c r="BG139" s="37"/>
      <c r="BH139" s="4"/>
      <c r="BI139" s="36" t="str">
        <f>IFERROR(VLOOKUP(Book1345234[[#This Row],[Multiple Benefit Ranking]],#REF!,2,FALSE),"")</f>
        <v/>
      </c>
      <c r="BJ139" s="84"/>
      <c r="BK139" s="43"/>
      <c r="BL139" s="4"/>
      <c r="BM139" s="36" t="str">
        <f>IFERROR(VLOOKUP(Book1345234[[#This Row],[Operations and Maintenance Ranking]],#REF!,2,FALSE),"")</f>
        <v/>
      </c>
      <c r="BN139" s="67"/>
      <c r="BO139" s="4"/>
      <c r="BP139" s="36" t="str">
        <f>IFERROR(VLOOKUP(Book1345234[[#This Row],[Administrative, Regulatory and Other Obstacle Ranking]],#REF!,2,FALSE),"")</f>
        <v/>
      </c>
      <c r="BQ139" s="67"/>
      <c r="BR139" s="4"/>
      <c r="BS139" s="36" t="str">
        <f>IFERROR(VLOOKUP(Book1345234[[#This Row],[Environmental Benefit Ranking]],#REF!,2,FALSE),"")</f>
        <v/>
      </c>
      <c r="BT139" s="67"/>
      <c r="BU139" s="37"/>
      <c r="BV139" s="36" t="str">
        <f>IFERROR(VLOOKUP(Book1345234[[#This Row],[Environmental Impact Ranking]],#REF!,2,FALSE),"")</f>
        <v/>
      </c>
      <c r="BW139" s="77"/>
      <c r="BX139" s="83"/>
      <c r="BY139" s="4"/>
      <c r="BZ139" s="36" t="str">
        <f>IFERROR(VLOOKUP(Book1345234[[#This Row],[Mobility Ranking]],#REF!,2,FALSE),"")</f>
        <v/>
      </c>
      <c r="CA139" s="77"/>
      <c r="CB139" s="4"/>
      <c r="CC139" s="36" t="str">
        <f>IFERROR(VLOOKUP(Book1345234[[#This Row],[Regional Ranking]],#REF!,2,FALSE),"")</f>
        <v/>
      </c>
    </row>
    <row r="140" spans="1:81" x14ac:dyDescent="0.25">
      <c r="A140" s="107"/>
      <c r="B140" s="84"/>
      <c r="C140" s="92">
        <f>Book1345234[[#This Row],[FMP]]*2</f>
        <v>0</v>
      </c>
      <c r="D140" s="34"/>
      <c r="E140" s="34"/>
      <c r="F140" s="37"/>
      <c r="G140" s="4"/>
      <c r="H140" s="4"/>
      <c r="I140" s="4"/>
      <c r="J140" s="4"/>
      <c r="K140" s="35" t="str">
        <f>IFERROR(Book1345234[[#This Row],[Project Cost]]/Book1345234[[#This Row],['# of Structures Removed from 1% Annual Chance FP]],"")</f>
        <v/>
      </c>
      <c r="L140" s="4"/>
      <c r="M140" s="4"/>
      <c r="N140" s="35"/>
      <c r="O140" s="100"/>
      <c r="P140" s="84"/>
      <c r="Q140" s="37"/>
      <c r="R140" s="4"/>
      <c r="S140" s="36" t="str">
        <f>IFERROR(VLOOKUP(Book1345234[[#This Row],[ Severity Ranking: Pre-Project Average Depth of Flooding (100-year)]],#REF!,2,FALSE),"")</f>
        <v/>
      </c>
      <c r="T140" s="67"/>
      <c r="U140" s="37"/>
      <c r="V140" s="37"/>
      <c r="W140" s="128" t="e">
        <f>[1]!Book1345234[[#This Row],[Flood Plain Population]]/[1]!Book1345234[[#This Row],[Community Population Served]]</f>
        <v>#REF!</v>
      </c>
      <c r="X140" s="4"/>
      <c r="Y140" s="36" t="str">
        <f>IFERROR(VLOOKUP(Book1345234[[#This Row],[Severity Ranking: Community Need (% Population)]],#REF!,2,FALSE),"")</f>
        <v/>
      </c>
      <c r="Z140" s="66"/>
      <c r="AA140" s="91" t="e">
        <f>[1]!Book1345234[[#This Row],['# of Structures Removed from 1% Annual Chance FP]]/[1]!Book1345234[[#This Row],['# of Structures in 1% Annual Chance FP (Pre-Project)]]</f>
        <v>#REF!</v>
      </c>
      <c r="AB140" s="4"/>
      <c r="AC140" s="36" t="str">
        <f>IFERROR(VLOOKUP(Book1345234[[#This Row],[Flood Risk Reduction ]],#REF!,2,FALSE),"")</f>
        <v/>
      </c>
      <c r="AD140" s="66"/>
      <c r="AE140" s="78"/>
      <c r="AF140" s="37"/>
      <c r="AG140" s="128" t="e">
        <f>([1]!Book1345234[[#This Row],[Pre-Project Damage $]]-[1]!Book1345234[[#This Row],[Post-Project Damage $]])/[1]!Book1345234[[#This Row],[Pre-Project Damage $]]</f>
        <v>#REF!</v>
      </c>
      <c r="AH140" s="4"/>
      <c r="AI140" s="36" t="str">
        <f>IFERROR(VLOOKUP(Book1345234[[#This Row],[Flood Damage Reduction]],#REF!,2,FALSE),"")</f>
        <v/>
      </c>
      <c r="AJ140" s="93"/>
      <c r="AK140" s="83"/>
      <c r="AL140" s="37"/>
      <c r="AM140" s="36" t="str">
        <f>IFERROR(VLOOKUP(Book1345234[[#This Row],[ Reduction in Critical Facilities Flood Risk]],#REF!,2,FALSE),"")</f>
        <v/>
      </c>
      <c r="AN140" s="140" t="e">
        <f>VLOOKUP([1]!Book1345234[[#This Row],[FMP]],'[1]Life and Safety Tabular Data'!A137:L147,12,FALSE)</f>
        <v>#REF!</v>
      </c>
      <c r="AO140" s="43"/>
      <c r="AP140" s="4"/>
      <c r="AQ140" s="36" t="str">
        <f>IFERROR(VLOOKUP(Book1345234[[#This Row],[Life and Safety Ranking (Injury/Loss of Life)]],#REF!,2,FALSE),"")</f>
        <v/>
      </c>
      <c r="AR140" s="67"/>
      <c r="AS140" s="43"/>
      <c r="AT140" s="43"/>
      <c r="AU140" s="43"/>
      <c r="AV140" s="4"/>
      <c r="AW140" s="36" t="str">
        <f>IFERROR(VLOOKUP(Book1345234[[#This Row],[Water Supply Yield Ranking]],#REF!,2,FALSE),"")</f>
        <v/>
      </c>
      <c r="AX140" s="67"/>
      <c r="AY140" s="37"/>
      <c r="AZ140" s="4"/>
      <c r="BA140" s="36" t="str">
        <f>IFERROR(VLOOKUP(Book1345234[[#This Row],[Social Vulnerability Ranking]],#REF!,2,FALSE),"")</f>
        <v/>
      </c>
      <c r="BB140" s="67"/>
      <c r="BC140" s="43"/>
      <c r="BD140" s="4"/>
      <c r="BE140" s="36" t="str">
        <f>IFERROR(VLOOKUP(Book1345234[[#This Row],[Nature-Based Solutions Ranking]],#REF!,2,FALSE),"")</f>
        <v/>
      </c>
      <c r="BF140" s="67"/>
      <c r="BG140" s="37"/>
      <c r="BH140" s="4"/>
      <c r="BI140" s="36" t="str">
        <f>IFERROR(VLOOKUP(Book1345234[[#This Row],[Multiple Benefit Ranking]],#REF!,2,FALSE),"")</f>
        <v/>
      </c>
      <c r="BJ140" s="84"/>
      <c r="BK140" s="43"/>
      <c r="BL140" s="4"/>
      <c r="BM140" s="36" t="str">
        <f>IFERROR(VLOOKUP(Book1345234[[#This Row],[Operations and Maintenance Ranking]],#REF!,2,FALSE),"")</f>
        <v/>
      </c>
      <c r="BN140" s="67"/>
      <c r="BO140" s="4"/>
      <c r="BP140" s="36" t="str">
        <f>IFERROR(VLOOKUP(Book1345234[[#This Row],[Administrative, Regulatory and Other Obstacle Ranking]],#REF!,2,FALSE),"")</f>
        <v/>
      </c>
      <c r="BQ140" s="67"/>
      <c r="BR140" s="4"/>
      <c r="BS140" s="36" t="str">
        <f>IFERROR(VLOOKUP(Book1345234[[#This Row],[Environmental Benefit Ranking]],#REF!,2,FALSE),"")</f>
        <v/>
      </c>
      <c r="BT140" s="67"/>
      <c r="BU140" s="37"/>
      <c r="BV140" s="36" t="str">
        <f>IFERROR(VLOOKUP(Book1345234[[#This Row],[Environmental Impact Ranking]],#REF!,2,FALSE),"")</f>
        <v/>
      </c>
      <c r="BW140" s="77"/>
      <c r="BX140" s="83"/>
      <c r="BY140" s="4"/>
      <c r="BZ140" s="36" t="str">
        <f>IFERROR(VLOOKUP(Book1345234[[#This Row],[Mobility Ranking]],#REF!,2,FALSE),"")</f>
        <v/>
      </c>
      <c r="CA140" s="77"/>
      <c r="CB140" s="4"/>
      <c r="CC140" s="36" t="str">
        <f>IFERROR(VLOOKUP(Book1345234[[#This Row],[Regional Ranking]],#REF!,2,FALSE),"")</f>
        <v/>
      </c>
    </row>
    <row r="141" spans="1:81" x14ac:dyDescent="0.25">
      <c r="A141" s="107"/>
      <c r="B141" s="84"/>
      <c r="C141" s="92">
        <f>Book1345234[[#This Row],[FMP]]*2</f>
        <v>0</v>
      </c>
      <c r="D141" s="34"/>
      <c r="E141" s="34"/>
      <c r="F141" s="37"/>
      <c r="G141" s="4"/>
      <c r="H141" s="4"/>
      <c r="I141" s="4"/>
      <c r="J141" s="4"/>
      <c r="K141" s="35" t="str">
        <f>IFERROR(Book1345234[[#This Row],[Project Cost]]/Book1345234[[#This Row],['# of Structures Removed from 1% Annual Chance FP]],"")</f>
        <v/>
      </c>
      <c r="L141" s="4"/>
      <c r="M141" s="4"/>
      <c r="N141" s="35"/>
      <c r="O141" s="100"/>
      <c r="P141" s="84"/>
      <c r="Q141" s="37"/>
      <c r="R141" s="4"/>
      <c r="S141" s="36" t="str">
        <f>IFERROR(VLOOKUP(Book1345234[[#This Row],[ Severity Ranking: Pre-Project Average Depth of Flooding (100-year)]],#REF!,2,FALSE),"")</f>
        <v/>
      </c>
      <c r="T141" s="67"/>
      <c r="U141" s="37"/>
      <c r="V141" s="37"/>
      <c r="W141" s="128" t="e">
        <f>[1]!Book1345234[[#This Row],[Flood Plain Population]]/[1]!Book1345234[[#This Row],[Community Population Served]]</f>
        <v>#REF!</v>
      </c>
      <c r="X141" s="4"/>
      <c r="Y141" s="36" t="str">
        <f>IFERROR(VLOOKUP(Book1345234[[#This Row],[Severity Ranking: Community Need (% Population)]],#REF!,2,FALSE),"")</f>
        <v/>
      </c>
      <c r="Z141" s="66"/>
      <c r="AA141" s="91" t="e">
        <f>[1]!Book1345234[[#This Row],['# of Structures Removed from 1% Annual Chance FP]]/[1]!Book1345234[[#This Row],['# of Structures in 1% Annual Chance FP (Pre-Project)]]</f>
        <v>#REF!</v>
      </c>
      <c r="AB141" s="4"/>
      <c r="AC141" s="36" t="str">
        <f>IFERROR(VLOOKUP(Book1345234[[#This Row],[Flood Risk Reduction ]],#REF!,2,FALSE),"")</f>
        <v/>
      </c>
      <c r="AD141" s="66"/>
      <c r="AE141" s="78"/>
      <c r="AF141" s="37"/>
      <c r="AG141" s="128" t="e">
        <f>([1]!Book1345234[[#This Row],[Pre-Project Damage $]]-[1]!Book1345234[[#This Row],[Post-Project Damage $]])/[1]!Book1345234[[#This Row],[Pre-Project Damage $]]</f>
        <v>#REF!</v>
      </c>
      <c r="AH141" s="4"/>
      <c r="AI141" s="36" t="str">
        <f>IFERROR(VLOOKUP(Book1345234[[#This Row],[Flood Damage Reduction]],#REF!,2,FALSE),"")</f>
        <v/>
      </c>
      <c r="AJ141" s="93"/>
      <c r="AK141" s="83"/>
      <c r="AL141" s="37"/>
      <c r="AM141" s="36" t="str">
        <f>IFERROR(VLOOKUP(Book1345234[[#This Row],[ Reduction in Critical Facilities Flood Risk]],#REF!,2,FALSE),"")</f>
        <v/>
      </c>
      <c r="AN141" s="140" t="e">
        <f>VLOOKUP([1]!Book1345234[[#This Row],[FMP]],'[1]Life and Safety Tabular Data'!A138:L148,12,FALSE)</f>
        <v>#REF!</v>
      </c>
      <c r="AO141" s="43"/>
      <c r="AP141" s="4"/>
      <c r="AQ141" s="36" t="str">
        <f>IFERROR(VLOOKUP(Book1345234[[#This Row],[Life and Safety Ranking (Injury/Loss of Life)]],#REF!,2,FALSE),"")</f>
        <v/>
      </c>
      <c r="AR141" s="67"/>
      <c r="AS141" s="43"/>
      <c r="AT141" s="43"/>
      <c r="AU141" s="43"/>
      <c r="AV141" s="4"/>
      <c r="AW141" s="36" t="str">
        <f>IFERROR(VLOOKUP(Book1345234[[#This Row],[Water Supply Yield Ranking]],#REF!,2,FALSE),"")</f>
        <v/>
      </c>
      <c r="AX141" s="67"/>
      <c r="AY141" s="37"/>
      <c r="AZ141" s="4"/>
      <c r="BA141" s="36" t="str">
        <f>IFERROR(VLOOKUP(Book1345234[[#This Row],[Social Vulnerability Ranking]],#REF!,2,FALSE),"")</f>
        <v/>
      </c>
      <c r="BB141" s="67"/>
      <c r="BC141" s="43"/>
      <c r="BD141" s="4"/>
      <c r="BE141" s="36" t="str">
        <f>IFERROR(VLOOKUP(Book1345234[[#This Row],[Nature-Based Solutions Ranking]],#REF!,2,FALSE),"")</f>
        <v/>
      </c>
      <c r="BF141" s="67"/>
      <c r="BG141" s="37"/>
      <c r="BH141" s="4"/>
      <c r="BI141" s="36" t="str">
        <f>IFERROR(VLOOKUP(Book1345234[[#This Row],[Multiple Benefit Ranking]],#REF!,2,FALSE),"")</f>
        <v/>
      </c>
      <c r="BJ141" s="84"/>
      <c r="BK141" s="43"/>
      <c r="BL141" s="4"/>
      <c r="BM141" s="36" t="str">
        <f>IFERROR(VLOOKUP(Book1345234[[#This Row],[Operations and Maintenance Ranking]],#REF!,2,FALSE),"")</f>
        <v/>
      </c>
      <c r="BN141" s="67"/>
      <c r="BO141" s="4"/>
      <c r="BP141" s="36" t="str">
        <f>IFERROR(VLOOKUP(Book1345234[[#This Row],[Administrative, Regulatory and Other Obstacle Ranking]],#REF!,2,FALSE),"")</f>
        <v/>
      </c>
      <c r="BQ141" s="67"/>
      <c r="BR141" s="4"/>
      <c r="BS141" s="36" t="str">
        <f>IFERROR(VLOOKUP(Book1345234[[#This Row],[Environmental Benefit Ranking]],#REF!,2,FALSE),"")</f>
        <v/>
      </c>
      <c r="BT141" s="67"/>
      <c r="BU141" s="37"/>
      <c r="BV141" s="36" t="str">
        <f>IFERROR(VLOOKUP(Book1345234[[#This Row],[Environmental Impact Ranking]],#REF!,2,FALSE),"")</f>
        <v/>
      </c>
      <c r="BW141" s="77"/>
      <c r="BX141" s="83"/>
      <c r="BY141" s="4"/>
      <c r="BZ141" s="36" t="str">
        <f>IFERROR(VLOOKUP(Book1345234[[#This Row],[Mobility Ranking]],#REF!,2,FALSE),"")</f>
        <v/>
      </c>
      <c r="CA141" s="77"/>
      <c r="CB141" s="4"/>
      <c r="CC141" s="36" t="str">
        <f>IFERROR(VLOOKUP(Book1345234[[#This Row],[Regional Ranking]],#REF!,2,FALSE),"")</f>
        <v/>
      </c>
    </row>
    <row r="142" spans="1:81" x14ac:dyDescent="0.25">
      <c r="A142" s="107"/>
      <c r="B142" s="84"/>
      <c r="C142" s="92">
        <f>Book1345234[[#This Row],[FMP]]*2</f>
        <v>0</v>
      </c>
      <c r="D142" s="34"/>
      <c r="E142" s="34"/>
      <c r="F142" s="37"/>
      <c r="G142" s="4"/>
      <c r="H142" s="4"/>
      <c r="I142" s="4"/>
      <c r="J142" s="4"/>
      <c r="K142" s="35" t="str">
        <f>IFERROR(Book1345234[[#This Row],[Project Cost]]/Book1345234[[#This Row],['# of Structures Removed from 1% Annual Chance FP]],"")</f>
        <v/>
      </c>
      <c r="L142" s="4"/>
      <c r="M142" s="4"/>
      <c r="N142" s="35"/>
      <c r="O142" s="100"/>
      <c r="P142" s="84"/>
      <c r="Q142" s="37"/>
      <c r="R142" s="4"/>
      <c r="S142" s="36" t="str">
        <f>IFERROR(VLOOKUP(Book1345234[[#This Row],[ Severity Ranking: Pre-Project Average Depth of Flooding (100-year)]],#REF!,2,FALSE),"")</f>
        <v/>
      </c>
      <c r="T142" s="67"/>
      <c r="U142" s="37"/>
      <c r="V142" s="37"/>
      <c r="W142" s="128" t="e">
        <f>[1]!Book1345234[[#This Row],[Flood Plain Population]]/[1]!Book1345234[[#This Row],[Community Population Served]]</f>
        <v>#REF!</v>
      </c>
      <c r="X142" s="4"/>
      <c r="Y142" s="36" t="str">
        <f>IFERROR(VLOOKUP(Book1345234[[#This Row],[Severity Ranking: Community Need (% Population)]],#REF!,2,FALSE),"")</f>
        <v/>
      </c>
      <c r="Z142" s="66"/>
      <c r="AA142" s="91" t="e">
        <f>[1]!Book1345234[[#This Row],['# of Structures Removed from 1% Annual Chance FP]]/[1]!Book1345234[[#This Row],['# of Structures in 1% Annual Chance FP (Pre-Project)]]</f>
        <v>#REF!</v>
      </c>
      <c r="AB142" s="4"/>
      <c r="AC142" s="36" t="str">
        <f>IFERROR(VLOOKUP(Book1345234[[#This Row],[Flood Risk Reduction ]],#REF!,2,FALSE),"")</f>
        <v/>
      </c>
      <c r="AD142" s="66"/>
      <c r="AE142" s="78"/>
      <c r="AF142" s="37"/>
      <c r="AG142" s="128" t="e">
        <f>([1]!Book1345234[[#This Row],[Pre-Project Damage $]]-[1]!Book1345234[[#This Row],[Post-Project Damage $]])/[1]!Book1345234[[#This Row],[Pre-Project Damage $]]</f>
        <v>#REF!</v>
      </c>
      <c r="AH142" s="4"/>
      <c r="AI142" s="36" t="str">
        <f>IFERROR(VLOOKUP(Book1345234[[#This Row],[Flood Damage Reduction]],#REF!,2,FALSE),"")</f>
        <v/>
      </c>
      <c r="AJ142" s="93"/>
      <c r="AK142" s="83"/>
      <c r="AL142" s="37"/>
      <c r="AM142" s="36" t="str">
        <f>IFERROR(VLOOKUP(Book1345234[[#This Row],[ Reduction in Critical Facilities Flood Risk]],#REF!,2,FALSE),"")</f>
        <v/>
      </c>
      <c r="AN142" s="140" t="e">
        <f>VLOOKUP([1]!Book1345234[[#This Row],[FMP]],'[1]Life and Safety Tabular Data'!A139:L149,12,FALSE)</f>
        <v>#REF!</v>
      </c>
      <c r="AO142" s="43"/>
      <c r="AP142" s="4"/>
      <c r="AQ142" s="36" t="str">
        <f>IFERROR(VLOOKUP(Book1345234[[#This Row],[Life and Safety Ranking (Injury/Loss of Life)]],#REF!,2,FALSE),"")</f>
        <v/>
      </c>
      <c r="AR142" s="67"/>
      <c r="AS142" s="43"/>
      <c r="AT142" s="43"/>
      <c r="AU142" s="43"/>
      <c r="AV142" s="4"/>
      <c r="AW142" s="36" t="str">
        <f>IFERROR(VLOOKUP(Book1345234[[#This Row],[Water Supply Yield Ranking]],#REF!,2,FALSE),"")</f>
        <v/>
      </c>
      <c r="AX142" s="67"/>
      <c r="AY142" s="37"/>
      <c r="AZ142" s="4"/>
      <c r="BA142" s="36" t="str">
        <f>IFERROR(VLOOKUP(Book1345234[[#This Row],[Social Vulnerability Ranking]],#REF!,2,FALSE),"")</f>
        <v/>
      </c>
      <c r="BB142" s="67"/>
      <c r="BC142" s="43"/>
      <c r="BD142" s="4"/>
      <c r="BE142" s="36" t="str">
        <f>IFERROR(VLOOKUP(Book1345234[[#This Row],[Nature-Based Solutions Ranking]],#REF!,2,FALSE),"")</f>
        <v/>
      </c>
      <c r="BF142" s="67"/>
      <c r="BG142" s="37"/>
      <c r="BH142" s="4"/>
      <c r="BI142" s="36" t="str">
        <f>IFERROR(VLOOKUP(Book1345234[[#This Row],[Multiple Benefit Ranking]],#REF!,2,FALSE),"")</f>
        <v/>
      </c>
      <c r="BJ142" s="84"/>
      <c r="BK142" s="43"/>
      <c r="BL142" s="4"/>
      <c r="BM142" s="36" t="str">
        <f>IFERROR(VLOOKUP(Book1345234[[#This Row],[Operations and Maintenance Ranking]],#REF!,2,FALSE),"")</f>
        <v/>
      </c>
      <c r="BN142" s="67"/>
      <c r="BO142" s="4"/>
      <c r="BP142" s="36" t="str">
        <f>IFERROR(VLOOKUP(Book1345234[[#This Row],[Administrative, Regulatory and Other Obstacle Ranking]],#REF!,2,FALSE),"")</f>
        <v/>
      </c>
      <c r="BQ142" s="67"/>
      <c r="BR142" s="4"/>
      <c r="BS142" s="36" t="str">
        <f>IFERROR(VLOOKUP(Book1345234[[#This Row],[Environmental Benefit Ranking]],#REF!,2,FALSE),"")</f>
        <v/>
      </c>
      <c r="BT142" s="67"/>
      <c r="BU142" s="37"/>
      <c r="BV142" s="36" t="str">
        <f>IFERROR(VLOOKUP(Book1345234[[#This Row],[Environmental Impact Ranking]],#REF!,2,FALSE),"")</f>
        <v/>
      </c>
      <c r="BW142" s="77"/>
      <c r="BX142" s="83"/>
      <c r="BY142" s="4"/>
      <c r="BZ142" s="36" t="str">
        <f>IFERROR(VLOOKUP(Book1345234[[#This Row],[Mobility Ranking]],#REF!,2,FALSE),"")</f>
        <v/>
      </c>
      <c r="CA142" s="77"/>
      <c r="CB142" s="4"/>
      <c r="CC142" s="36" t="str">
        <f>IFERROR(VLOOKUP(Book1345234[[#This Row],[Regional Ranking]],#REF!,2,FALSE),"")</f>
        <v/>
      </c>
    </row>
    <row r="143" spans="1:81" x14ac:dyDescent="0.25">
      <c r="A143" s="107"/>
      <c r="B143" s="84"/>
      <c r="C143" s="92">
        <f>Book1345234[[#This Row],[FMP]]*2</f>
        <v>0</v>
      </c>
      <c r="D143" s="34"/>
      <c r="E143" s="34"/>
      <c r="F143" s="37"/>
      <c r="G143" s="4"/>
      <c r="H143" s="4"/>
      <c r="I143" s="4"/>
      <c r="J143" s="4"/>
      <c r="K143" s="35" t="str">
        <f>IFERROR(Book1345234[[#This Row],[Project Cost]]/Book1345234[[#This Row],['# of Structures Removed from 1% Annual Chance FP]],"")</f>
        <v/>
      </c>
      <c r="L143" s="4"/>
      <c r="M143" s="4"/>
      <c r="N143" s="35"/>
      <c r="O143" s="100"/>
      <c r="P143" s="84"/>
      <c r="Q143" s="37"/>
      <c r="R143" s="4"/>
      <c r="S143" s="36" t="str">
        <f>IFERROR(VLOOKUP(Book1345234[[#This Row],[ Severity Ranking: Pre-Project Average Depth of Flooding (100-year)]],#REF!,2,FALSE),"")</f>
        <v/>
      </c>
      <c r="T143" s="67"/>
      <c r="U143" s="37"/>
      <c r="V143" s="37"/>
      <c r="W143" s="128" t="e">
        <f>[1]!Book1345234[[#This Row],[Flood Plain Population]]/[1]!Book1345234[[#This Row],[Community Population Served]]</f>
        <v>#REF!</v>
      </c>
      <c r="X143" s="4"/>
      <c r="Y143" s="36" t="str">
        <f>IFERROR(VLOOKUP(Book1345234[[#This Row],[Severity Ranking: Community Need (% Population)]],#REF!,2,FALSE),"")</f>
        <v/>
      </c>
      <c r="Z143" s="66"/>
      <c r="AA143" s="91" t="e">
        <f>[1]!Book1345234[[#This Row],['# of Structures Removed from 1% Annual Chance FP]]/[1]!Book1345234[[#This Row],['# of Structures in 1% Annual Chance FP (Pre-Project)]]</f>
        <v>#REF!</v>
      </c>
      <c r="AB143" s="4"/>
      <c r="AC143" s="36" t="str">
        <f>IFERROR(VLOOKUP(Book1345234[[#This Row],[Flood Risk Reduction ]],#REF!,2,FALSE),"")</f>
        <v/>
      </c>
      <c r="AD143" s="66"/>
      <c r="AE143" s="78"/>
      <c r="AF143" s="37"/>
      <c r="AG143" s="128" t="e">
        <f>([1]!Book1345234[[#This Row],[Pre-Project Damage $]]-[1]!Book1345234[[#This Row],[Post-Project Damage $]])/[1]!Book1345234[[#This Row],[Pre-Project Damage $]]</f>
        <v>#REF!</v>
      </c>
      <c r="AH143" s="4"/>
      <c r="AI143" s="36" t="str">
        <f>IFERROR(VLOOKUP(Book1345234[[#This Row],[Flood Damage Reduction]],#REF!,2,FALSE),"")</f>
        <v/>
      </c>
      <c r="AJ143" s="93"/>
      <c r="AK143" s="83"/>
      <c r="AL143" s="37"/>
      <c r="AM143" s="36" t="str">
        <f>IFERROR(VLOOKUP(Book1345234[[#This Row],[ Reduction in Critical Facilities Flood Risk]],#REF!,2,FALSE),"")</f>
        <v/>
      </c>
      <c r="AN143" s="140" t="e">
        <f>VLOOKUP([1]!Book1345234[[#This Row],[FMP]],'[1]Life and Safety Tabular Data'!A140:L150,12,FALSE)</f>
        <v>#REF!</v>
      </c>
      <c r="AO143" s="43"/>
      <c r="AP143" s="4"/>
      <c r="AQ143" s="36" t="str">
        <f>IFERROR(VLOOKUP(Book1345234[[#This Row],[Life and Safety Ranking (Injury/Loss of Life)]],#REF!,2,FALSE),"")</f>
        <v/>
      </c>
      <c r="AR143" s="67"/>
      <c r="AS143" s="43"/>
      <c r="AT143" s="43"/>
      <c r="AU143" s="43"/>
      <c r="AV143" s="4"/>
      <c r="AW143" s="36" t="str">
        <f>IFERROR(VLOOKUP(Book1345234[[#This Row],[Water Supply Yield Ranking]],#REF!,2,FALSE),"")</f>
        <v/>
      </c>
      <c r="AX143" s="67"/>
      <c r="AY143" s="37"/>
      <c r="AZ143" s="4"/>
      <c r="BA143" s="36" t="str">
        <f>IFERROR(VLOOKUP(Book1345234[[#This Row],[Social Vulnerability Ranking]],#REF!,2,FALSE),"")</f>
        <v/>
      </c>
      <c r="BB143" s="67"/>
      <c r="BC143" s="43"/>
      <c r="BD143" s="4"/>
      <c r="BE143" s="36" t="str">
        <f>IFERROR(VLOOKUP(Book1345234[[#This Row],[Nature-Based Solutions Ranking]],#REF!,2,FALSE),"")</f>
        <v/>
      </c>
      <c r="BF143" s="67"/>
      <c r="BG143" s="37"/>
      <c r="BH143" s="4"/>
      <c r="BI143" s="36" t="str">
        <f>IFERROR(VLOOKUP(Book1345234[[#This Row],[Multiple Benefit Ranking]],#REF!,2,FALSE),"")</f>
        <v/>
      </c>
      <c r="BJ143" s="84"/>
      <c r="BK143" s="43"/>
      <c r="BL143" s="4"/>
      <c r="BM143" s="36" t="str">
        <f>IFERROR(VLOOKUP(Book1345234[[#This Row],[Operations and Maintenance Ranking]],#REF!,2,FALSE),"")</f>
        <v/>
      </c>
      <c r="BN143" s="67"/>
      <c r="BO143" s="4"/>
      <c r="BP143" s="36" t="str">
        <f>IFERROR(VLOOKUP(Book1345234[[#This Row],[Administrative, Regulatory and Other Obstacle Ranking]],#REF!,2,FALSE),"")</f>
        <v/>
      </c>
      <c r="BQ143" s="67"/>
      <c r="BR143" s="4"/>
      <c r="BS143" s="36" t="str">
        <f>IFERROR(VLOOKUP(Book1345234[[#This Row],[Environmental Benefit Ranking]],#REF!,2,FALSE),"")</f>
        <v/>
      </c>
      <c r="BT143" s="67"/>
      <c r="BU143" s="37"/>
      <c r="BV143" s="36" t="str">
        <f>IFERROR(VLOOKUP(Book1345234[[#This Row],[Environmental Impact Ranking]],#REF!,2,FALSE),"")</f>
        <v/>
      </c>
      <c r="BW143" s="77"/>
      <c r="BX143" s="83"/>
      <c r="BY143" s="4"/>
      <c r="BZ143" s="36" t="str">
        <f>IFERROR(VLOOKUP(Book1345234[[#This Row],[Mobility Ranking]],#REF!,2,FALSE),"")</f>
        <v/>
      </c>
      <c r="CA143" s="77"/>
      <c r="CB143" s="4"/>
      <c r="CC143" s="36" t="str">
        <f>IFERROR(VLOOKUP(Book1345234[[#This Row],[Regional Ranking]],#REF!,2,FALSE),"")</f>
        <v/>
      </c>
    </row>
    <row r="144" spans="1:81" x14ac:dyDescent="0.25">
      <c r="A144" s="107"/>
      <c r="B144" s="84"/>
      <c r="C144" s="92">
        <f>Book1345234[[#This Row],[FMP]]*2</f>
        <v>0</v>
      </c>
      <c r="D144" s="34"/>
      <c r="E144" s="34"/>
      <c r="F144" s="37"/>
      <c r="G144" s="4"/>
      <c r="H144" s="4"/>
      <c r="I144" s="4"/>
      <c r="J144" s="4"/>
      <c r="K144" s="35" t="str">
        <f>IFERROR(Book1345234[[#This Row],[Project Cost]]/Book1345234[[#This Row],['# of Structures Removed from 1% Annual Chance FP]],"")</f>
        <v/>
      </c>
      <c r="L144" s="4"/>
      <c r="M144" s="4"/>
      <c r="N144" s="35"/>
      <c r="O144" s="100"/>
      <c r="P144" s="84"/>
      <c r="Q144" s="37"/>
      <c r="R144" s="4"/>
      <c r="S144" s="36" t="str">
        <f>IFERROR(VLOOKUP(Book1345234[[#This Row],[ Severity Ranking: Pre-Project Average Depth of Flooding (100-year)]],#REF!,2,FALSE),"")</f>
        <v/>
      </c>
      <c r="T144" s="67"/>
      <c r="U144" s="37"/>
      <c r="V144" s="37"/>
      <c r="W144" s="128" t="e">
        <f>[1]!Book1345234[[#This Row],[Flood Plain Population]]/[1]!Book1345234[[#This Row],[Community Population Served]]</f>
        <v>#REF!</v>
      </c>
      <c r="X144" s="4"/>
      <c r="Y144" s="36" t="str">
        <f>IFERROR(VLOOKUP(Book1345234[[#This Row],[Severity Ranking: Community Need (% Population)]],#REF!,2,FALSE),"")</f>
        <v/>
      </c>
      <c r="Z144" s="66"/>
      <c r="AA144" s="91" t="e">
        <f>[1]!Book1345234[[#This Row],['# of Structures Removed from 1% Annual Chance FP]]/[1]!Book1345234[[#This Row],['# of Structures in 1% Annual Chance FP (Pre-Project)]]</f>
        <v>#REF!</v>
      </c>
      <c r="AB144" s="4"/>
      <c r="AC144" s="36" t="str">
        <f>IFERROR(VLOOKUP(Book1345234[[#This Row],[Flood Risk Reduction ]],#REF!,2,FALSE),"")</f>
        <v/>
      </c>
      <c r="AD144" s="66"/>
      <c r="AE144" s="78"/>
      <c r="AF144" s="37"/>
      <c r="AG144" s="128" t="e">
        <f>([1]!Book1345234[[#This Row],[Pre-Project Damage $]]-[1]!Book1345234[[#This Row],[Post-Project Damage $]])/[1]!Book1345234[[#This Row],[Pre-Project Damage $]]</f>
        <v>#REF!</v>
      </c>
      <c r="AH144" s="4"/>
      <c r="AI144" s="36" t="str">
        <f>IFERROR(VLOOKUP(Book1345234[[#This Row],[Flood Damage Reduction]],#REF!,2,FALSE),"")</f>
        <v/>
      </c>
      <c r="AJ144" s="93"/>
      <c r="AK144" s="83"/>
      <c r="AL144" s="37"/>
      <c r="AM144" s="36" t="str">
        <f>IFERROR(VLOOKUP(Book1345234[[#This Row],[ Reduction in Critical Facilities Flood Risk]],#REF!,2,FALSE),"")</f>
        <v/>
      </c>
      <c r="AN144" s="140" t="e">
        <f>VLOOKUP([1]!Book1345234[[#This Row],[FMP]],'[1]Life and Safety Tabular Data'!A141:L151,12,FALSE)</f>
        <v>#REF!</v>
      </c>
      <c r="AO144" s="43"/>
      <c r="AP144" s="4"/>
      <c r="AQ144" s="36" t="str">
        <f>IFERROR(VLOOKUP(Book1345234[[#This Row],[Life and Safety Ranking (Injury/Loss of Life)]],#REF!,2,FALSE),"")</f>
        <v/>
      </c>
      <c r="AR144" s="67"/>
      <c r="AS144" s="43"/>
      <c r="AT144" s="43"/>
      <c r="AU144" s="43"/>
      <c r="AV144" s="4"/>
      <c r="AW144" s="36" t="str">
        <f>IFERROR(VLOOKUP(Book1345234[[#This Row],[Water Supply Yield Ranking]],#REF!,2,FALSE),"")</f>
        <v/>
      </c>
      <c r="AX144" s="67"/>
      <c r="AY144" s="37"/>
      <c r="AZ144" s="4"/>
      <c r="BA144" s="36" t="str">
        <f>IFERROR(VLOOKUP(Book1345234[[#This Row],[Social Vulnerability Ranking]],#REF!,2,FALSE),"")</f>
        <v/>
      </c>
      <c r="BB144" s="67"/>
      <c r="BC144" s="43"/>
      <c r="BD144" s="4"/>
      <c r="BE144" s="36" t="str">
        <f>IFERROR(VLOOKUP(Book1345234[[#This Row],[Nature-Based Solutions Ranking]],#REF!,2,FALSE),"")</f>
        <v/>
      </c>
      <c r="BF144" s="67"/>
      <c r="BG144" s="37"/>
      <c r="BH144" s="4"/>
      <c r="BI144" s="36" t="str">
        <f>IFERROR(VLOOKUP(Book1345234[[#This Row],[Multiple Benefit Ranking]],#REF!,2,FALSE),"")</f>
        <v/>
      </c>
      <c r="BJ144" s="84"/>
      <c r="BK144" s="43"/>
      <c r="BL144" s="4"/>
      <c r="BM144" s="36" t="str">
        <f>IFERROR(VLOOKUP(Book1345234[[#This Row],[Operations and Maintenance Ranking]],#REF!,2,FALSE),"")</f>
        <v/>
      </c>
      <c r="BN144" s="67"/>
      <c r="BO144" s="4"/>
      <c r="BP144" s="36" t="str">
        <f>IFERROR(VLOOKUP(Book1345234[[#This Row],[Administrative, Regulatory and Other Obstacle Ranking]],#REF!,2,FALSE),"")</f>
        <v/>
      </c>
      <c r="BQ144" s="67"/>
      <c r="BR144" s="4"/>
      <c r="BS144" s="36" t="str">
        <f>IFERROR(VLOOKUP(Book1345234[[#This Row],[Environmental Benefit Ranking]],#REF!,2,FALSE),"")</f>
        <v/>
      </c>
      <c r="BT144" s="67"/>
      <c r="BU144" s="37"/>
      <c r="BV144" s="36" t="str">
        <f>IFERROR(VLOOKUP(Book1345234[[#This Row],[Environmental Impact Ranking]],#REF!,2,FALSE),"")</f>
        <v/>
      </c>
      <c r="BW144" s="77"/>
      <c r="BX144" s="83"/>
      <c r="BY144" s="4"/>
      <c r="BZ144" s="36" t="str">
        <f>IFERROR(VLOOKUP(Book1345234[[#This Row],[Mobility Ranking]],#REF!,2,FALSE),"")</f>
        <v/>
      </c>
      <c r="CA144" s="77"/>
      <c r="CB144" s="4"/>
      <c r="CC144" s="36" t="str">
        <f>IFERROR(VLOOKUP(Book1345234[[#This Row],[Regional Ranking]],#REF!,2,FALSE),"")</f>
        <v/>
      </c>
    </row>
    <row r="145" spans="1:81" x14ac:dyDescent="0.25">
      <c r="A145" s="107"/>
      <c r="B145" s="84"/>
      <c r="C145" s="92">
        <f>Book1345234[[#This Row],[FMP]]*2</f>
        <v>0</v>
      </c>
      <c r="D145" s="34"/>
      <c r="E145" s="34"/>
      <c r="F145" s="37"/>
      <c r="G145" s="4"/>
      <c r="H145" s="4"/>
      <c r="I145" s="4"/>
      <c r="J145" s="4"/>
      <c r="K145" s="35" t="str">
        <f>IFERROR(Book1345234[[#This Row],[Project Cost]]/Book1345234[[#This Row],['# of Structures Removed from 1% Annual Chance FP]],"")</f>
        <v/>
      </c>
      <c r="L145" s="4"/>
      <c r="M145" s="4"/>
      <c r="N145" s="35"/>
      <c r="O145" s="100"/>
      <c r="P145" s="84"/>
      <c r="Q145" s="37"/>
      <c r="R145" s="4"/>
      <c r="S145" s="36" t="str">
        <f>IFERROR(VLOOKUP(Book1345234[[#This Row],[ Severity Ranking: Pre-Project Average Depth of Flooding (100-year)]],#REF!,2,FALSE),"")</f>
        <v/>
      </c>
      <c r="T145" s="67"/>
      <c r="U145" s="37"/>
      <c r="V145" s="37"/>
      <c r="W145" s="128" t="e">
        <f>[1]!Book1345234[[#This Row],[Flood Plain Population]]/[1]!Book1345234[[#This Row],[Community Population Served]]</f>
        <v>#REF!</v>
      </c>
      <c r="X145" s="4"/>
      <c r="Y145" s="36" t="str">
        <f>IFERROR(VLOOKUP(Book1345234[[#This Row],[Severity Ranking: Community Need (% Population)]],#REF!,2,FALSE),"")</f>
        <v/>
      </c>
      <c r="Z145" s="66"/>
      <c r="AA145" s="91" t="e">
        <f>[1]!Book1345234[[#This Row],['# of Structures Removed from 1% Annual Chance FP]]/[1]!Book1345234[[#This Row],['# of Structures in 1% Annual Chance FP (Pre-Project)]]</f>
        <v>#REF!</v>
      </c>
      <c r="AB145" s="4"/>
      <c r="AC145" s="36" t="str">
        <f>IFERROR(VLOOKUP(Book1345234[[#This Row],[Flood Risk Reduction ]],#REF!,2,FALSE),"")</f>
        <v/>
      </c>
      <c r="AD145" s="66"/>
      <c r="AE145" s="78"/>
      <c r="AF145" s="37"/>
      <c r="AG145" s="128" t="e">
        <f>([1]!Book1345234[[#This Row],[Pre-Project Damage $]]-[1]!Book1345234[[#This Row],[Post-Project Damage $]])/[1]!Book1345234[[#This Row],[Pre-Project Damage $]]</f>
        <v>#REF!</v>
      </c>
      <c r="AH145" s="4"/>
      <c r="AI145" s="36" t="str">
        <f>IFERROR(VLOOKUP(Book1345234[[#This Row],[Flood Damage Reduction]],#REF!,2,FALSE),"")</f>
        <v/>
      </c>
      <c r="AJ145" s="93"/>
      <c r="AK145" s="83"/>
      <c r="AL145" s="37"/>
      <c r="AM145" s="36" t="str">
        <f>IFERROR(VLOOKUP(Book1345234[[#This Row],[ Reduction in Critical Facilities Flood Risk]],#REF!,2,FALSE),"")</f>
        <v/>
      </c>
      <c r="AN145" s="140" t="e">
        <f>VLOOKUP([1]!Book1345234[[#This Row],[FMP]],'[1]Life and Safety Tabular Data'!A142:L152,12,FALSE)</f>
        <v>#REF!</v>
      </c>
      <c r="AO145" s="43"/>
      <c r="AP145" s="4"/>
      <c r="AQ145" s="36" t="str">
        <f>IFERROR(VLOOKUP(Book1345234[[#This Row],[Life and Safety Ranking (Injury/Loss of Life)]],#REF!,2,FALSE),"")</f>
        <v/>
      </c>
      <c r="AR145" s="67"/>
      <c r="AS145" s="43"/>
      <c r="AT145" s="43"/>
      <c r="AU145" s="43"/>
      <c r="AV145" s="4"/>
      <c r="AW145" s="36" t="str">
        <f>IFERROR(VLOOKUP(Book1345234[[#This Row],[Water Supply Yield Ranking]],#REF!,2,FALSE),"")</f>
        <v/>
      </c>
      <c r="AX145" s="67"/>
      <c r="AY145" s="37"/>
      <c r="AZ145" s="4"/>
      <c r="BA145" s="36" t="str">
        <f>IFERROR(VLOOKUP(Book1345234[[#This Row],[Social Vulnerability Ranking]],#REF!,2,FALSE),"")</f>
        <v/>
      </c>
      <c r="BB145" s="67"/>
      <c r="BC145" s="43"/>
      <c r="BD145" s="4"/>
      <c r="BE145" s="36" t="str">
        <f>IFERROR(VLOOKUP(Book1345234[[#This Row],[Nature-Based Solutions Ranking]],#REF!,2,FALSE),"")</f>
        <v/>
      </c>
      <c r="BF145" s="67"/>
      <c r="BG145" s="37"/>
      <c r="BH145" s="4"/>
      <c r="BI145" s="36" t="str">
        <f>IFERROR(VLOOKUP(Book1345234[[#This Row],[Multiple Benefit Ranking]],#REF!,2,FALSE),"")</f>
        <v/>
      </c>
      <c r="BJ145" s="84"/>
      <c r="BK145" s="43"/>
      <c r="BL145" s="4"/>
      <c r="BM145" s="36" t="str">
        <f>IFERROR(VLOOKUP(Book1345234[[#This Row],[Operations and Maintenance Ranking]],#REF!,2,FALSE),"")</f>
        <v/>
      </c>
      <c r="BN145" s="67"/>
      <c r="BO145" s="4"/>
      <c r="BP145" s="36" t="str">
        <f>IFERROR(VLOOKUP(Book1345234[[#This Row],[Administrative, Regulatory and Other Obstacle Ranking]],#REF!,2,FALSE),"")</f>
        <v/>
      </c>
      <c r="BQ145" s="67"/>
      <c r="BR145" s="4"/>
      <c r="BS145" s="36" t="str">
        <f>IFERROR(VLOOKUP(Book1345234[[#This Row],[Environmental Benefit Ranking]],#REF!,2,FALSE),"")</f>
        <v/>
      </c>
      <c r="BT145" s="67"/>
      <c r="BU145" s="37"/>
      <c r="BV145" s="36" t="str">
        <f>IFERROR(VLOOKUP(Book1345234[[#This Row],[Environmental Impact Ranking]],#REF!,2,FALSE),"")</f>
        <v/>
      </c>
      <c r="BW145" s="77"/>
      <c r="BX145" s="83"/>
      <c r="BY145" s="4"/>
      <c r="BZ145" s="36" t="str">
        <f>IFERROR(VLOOKUP(Book1345234[[#This Row],[Mobility Ranking]],#REF!,2,FALSE),"")</f>
        <v/>
      </c>
      <c r="CA145" s="77"/>
      <c r="CB145" s="4"/>
      <c r="CC145" s="36" t="str">
        <f>IFERROR(VLOOKUP(Book1345234[[#This Row],[Regional Ranking]],#REF!,2,FALSE),"")</f>
        <v/>
      </c>
    </row>
    <row r="146" spans="1:81" x14ac:dyDescent="0.25">
      <c r="A146" s="107"/>
      <c r="B146" s="84"/>
      <c r="C146" s="92">
        <f>Book1345234[[#This Row],[FMP]]*2</f>
        <v>0</v>
      </c>
      <c r="D146" s="34"/>
      <c r="E146" s="34"/>
      <c r="F146" s="37"/>
      <c r="G146" s="4"/>
      <c r="H146" s="4"/>
      <c r="I146" s="4"/>
      <c r="J146" s="4"/>
      <c r="K146" s="35" t="str">
        <f>IFERROR(Book1345234[[#This Row],[Project Cost]]/Book1345234[[#This Row],['# of Structures Removed from 1% Annual Chance FP]],"")</f>
        <v/>
      </c>
      <c r="L146" s="4"/>
      <c r="M146" s="4"/>
      <c r="N146" s="35"/>
      <c r="O146" s="100"/>
      <c r="P146" s="84"/>
      <c r="Q146" s="37"/>
      <c r="R146" s="4"/>
      <c r="S146" s="36" t="str">
        <f>IFERROR(VLOOKUP(Book1345234[[#This Row],[ Severity Ranking: Pre-Project Average Depth of Flooding (100-year)]],#REF!,2,FALSE),"")</f>
        <v/>
      </c>
      <c r="T146" s="67"/>
      <c r="U146" s="37"/>
      <c r="V146" s="37"/>
      <c r="W146" s="128" t="e">
        <f>[1]!Book1345234[[#This Row],[Flood Plain Population]]/[1]!Book1345234[[#This Row],[Community Population Served]]</f>
        <v>#REF!</v>
      </c>
      <c r="X146" s="4"/>
      <c r="Y146" s="36" t="str">
        <f>IFERROR(VLOOKUP(Book1345234[[#This Row],[Severity Ranking: Community Need (% Population)]],#REF!,2,FALSE),"")</f>
        <v/>
      </c>
      <c r="Z146" s="66"/>
      <c r="AA146" s="91" t="e">
        <f>[1]!Book1345234[[#This Row],['# of Structures Removed from 1% Annual Chance FP]]/[1]!Book1345234[[#This Row],['# of Structures in 1% Annual Chance FP (Pre-Project)]]</f>
        <v>#REF!</v>
      </c>
      <c r="AB146" s="4"/>
      <c r="AC146" s="36" t="str">
        <f>IFERROR(VLOOKUP(Book1345234[[#This Row],[Flood Risk Reduction ]],#REF!,2,FALSE),"")</f>
        <v/>
      </c>
      <c r="AD146" s="66"/>
      <c r="AE146" s="78"/>
      <c r="AF146" s="37"/>
      <c r="AG146" s="128" t="e">
        <f>([1]!Book1345234[[#This Row],[Pre-Project Damage $]]-[1]!Book1345234[[#This Row],[Post-Project Damage $]])/[1]!Book1345234[[#This Row],[Pre-Project Damage $]]</f>
        <v>#REF!</v>
      </c>
      <c r="AH146" s="4"/>
      <c r="AI146" s="36" t="str">
        <f>IFERROR(VLOOKUP(Book1345234[[#This Row],[Flood Damage Reduction]],#REF!,2,FALSE),"")</f>
        <v/>
      </c>
      <c r="AJ146" s="93"/>
      <c r="AK146" s="83"/>
      <c r="AL146" s="37"/>
      <c r="AM146" s="36" t="str">
        <f>IFERROR(VLOOKUP(Book1345234[[#This Row],[ Reduction in Critical Facilities Flood Risk]],#REF!,2,FALSE),"")</f>
        <v/>
      </c>
      <c r="AN146" s="140" t="e">
        <f>VLOOKUP([1]!Book1345234[[#This Row],[FMP]],'[1]Life and Safety Tabular Data'!A143:L153,12,FALSE)</f>
        <v>#REF!</v>
      </c>
      <c r="AO146" s="43"/>
      <c r="AP146" s="4"/>
      <c r="AQ146" s="36" t="str">
        <f>IFERROR(VLOOKUP(Book1345234[[#This Row],[Life and Safety Ranking (Injury/Loss of Life)]],#REF!,2,FALSE),"")</f>
        <v/>
      </c>
      <c r="AR146" s="67"/>
      <c r="AS146" s="43"/>
      <c r="AT146" s="43"/>
      <c r="AU146" s="43"/>
      <c r="AV146" s="4"/>
      <c r="AW146" s="36" t="str">
        <f>IFERROR(VLOOKUP(Book1345234[[#This Row],[Water Supply Yield Ranking]],#REF!,2,FALSE),"")</f>
        <v/>
      </c>
      <c r="AX146" s="67"/>
      <c r="AY146" s="37"/>
      <c r="AZ146" s="4"/>
      <c r="BA146" s="36" t="str">
        <f>IFERROR(VLOOKUP(Book1345234[[#This Row],[Social Vulnerability Ranking]],#REF!,2,FALSE),"")</f>
        <v/>
      </c>
      <c r="BB146" s="67"/>
      <c r="BC146" s="43"/>
      <c r="BD146" s="4"/>
      <c r="BE146" s="36" t="str">
        <f>IFERROR(VLOOKUP(Book1345234[[#This Row],[Nature-Based Solutions Ranking]],#REF!,2,FALSE),"")</f>
        <v/>
      </c>
      <c r="BF146" s="67"/>
      <c r="BG146" s="37"/>
      <c r="BH146" s="4"/>
      <c r="BI146" s="36" t="str">
        <f>IFERROR(VLOOKUP(Book1345234[[#This Row],[Multiple Benefit Ranking]],#REF!,2,FALSE),"")</f>
        <v/>
      </c>
      <c r="BJ146" s="84"/>
      <c r="BK146" s="43"/>
      <c r="BL146" s="4"/>
      <c r="BM146" s="36" t="str">
        <f>IFERROR(VLOOKUP(Book1345234[[#This Row],[Operations and Maintenance Ranking]],#REF!,2,FALSE),"")</f>
        <v/>
      </c>
      <c r="BN146" s="67"/>
      <c r="BO146" s="4"/>
      <c r="BP146" s="36" t="str">
        <f>IFERROR(VLOOKUP(Book1345234[[#This Row],[Administrative, Regulatory and Other Obstacle Ranking]],#REF!,2,FALSE),"")</f>
        <v/>
      </c>
      <c r="BQ146" s="67"/>
      <c r="BR146" s="4"/>
      <c r="BS146" s="36" t="str">
        <f>IFERROR(VLOOKUP(Book1345234[[#This Row],[Environmental Benefit Ranking]],#REF!,2,FALSE),"")</f>
        <v/>
      </c>
      <c r="BT146" s="67"/>
      <c r="BU146" s="37"/>
      <c r="BV146" s="36" t="str">
        <f>IFERROR(VLOOKUP(Book1345234[[#This Row],[Environmental Impact Ranking]],#REF!,2,FALSE),"")</f>
        <v/>
      </c>
      <c r="BW146" s="77"/>
      <c r="BX146" s="83"/>
      <c r="BY146" s="4"/>
      <c r="BZ146" s="36" t="str">
        <f>IFERROR(VLOOKUP(Book1345234[[#This Row],[Mobility Ranking]],#REF!,2,FALSE),"")</f>
        <v/>
      </c>
      <c r="CA146" s="77"/>
      <c r="CB146" s="4"/>
      <c r="CC146" s="36" t="str">
        <f>IFERROR(VLOOKUP(Book1345234[[#This Row],[Regional Ranking]],#REF!,2,FALSE),"")</f>
        <v/>
      </c>
    </row>
    <row r="147" spans="1:81" x14ac:dyDescent="0.25">
      <c r="A147" s="107"/>
      <c r="B147" s="84"/>
      <c r="C147" s="92">
        <f>Book1345234[[#This Row],[FMP]]*2</f>
        <v>0</v>
      </c>
      <c r="D147" s="34"/>
      <c r="E147" s="34"/>
      <c r="F147" s="37"/>
      <c r="G147" s="4"/>
      <c r="H147" s="4"/>
      <c r="I147" s="4"/>
      <c r="J147" s="4"/>
      <c r="K147" s="35" t="str">
        <f>IFERROR(Book1345234[[#This Row],[Project Cost]]/Book1345234[[#This Row],['# of Structures Removed from 1% Annual Chance FP]],"")</f>
        <v/>
      </c>
      <c r="L147" s="4"/>
      <c r="M147" s="4"/>
      <c r="N147" s="35"/>
      <c r="O147" s="100"/>
      <c r="P147" s="84"/>
      <c r="Q147" s="37"/>
      <c r="R147" s="4"/>
      <c r="S147" s="36" t="str">
        <f>IFERROR(VLOOKUP(Book1345234[[#This Row],[ Severity Ranking: Pre-Project Average Depth of Flooding (100-year)]],#REF!,2,FALSE),"")</f>
        <v/>
      </c>
      <c r="T147" s="67"/>
      <c r="U147" s="37"/>
      <c r="V147" s="37"/>
      <c r="W147" s="128" t="e">
        <f>[1]!Book1345234[[#This Row],[Flood Plain Population]]/[1]!Book1345234[[#This Row],[Community Population Served]]</f>
        <v>#REF!</v>
      </c>
      <c r="X147" s="4"/>
      <c r="Y147" s="36" t="str">
        <f>IFERROR(VLOOKUP(Book1345234[[#This Row],[Severity Ranking: Community Need (% Population)]],#REF!,2,FALSE),"")</f>
        <v/>
      </c>
      <c r="Z147" s="66"/>
      <c r="AA147" s="91" t="e">
        <f>[1]!Book1345234[[#This Row],['# of Structures Removed from 1% Annual Chance FP]]/[1]!Book1345234[[#This Row],['# of Structures in 1% Annual Chance FP (Pre-Project)]]</f>
        <v>#REF!</v>
      </c>
      <c r="AB147" s="4"/>
      <c r="AC147" s="36" t="str">
        <f>IFERROR(VLOOKUP(Book1345234[[#This Row],[Flood Risk Reduction ]],#REF!,2,FALSE),"")</f>
        <v/>
      </c>
      <c r="AD147" s="66"/>
      <c r="AE147" s="78"/>
      <c r="AF147" s="37"/>
      <c r="AG147" s="128" t="e">
        <f>([1]!Book1345234[[#This Row],[Pre-Project Damage $]]-[1]!Book1345234[[#This Row],[Post-Project Damage $]])/[1]!Book1345234[[#This Row],[Pre-Project Damage $]]</f>
        <v>#REF!</v>
      </c>
      <c r="AH147" s="4"/>
      <c r="AI147" s="36" t="str">
        <f>IFERROR(VLOOKUP(Book1345234[[#This Row],[Flood Damage Reduction]],#REF!,2,FALSE),"")</f>
        <v/>
      </c>
      <c r="AJ147" s="93"/>
      <c r="AK147" s="83"/>
      <c r="AL147" s="37"/>
      <c r="AM147" s="36" t="str">
        <f>IFERROR(VLOOKUP(Book1345234[[#This Row],[ Reduction in Critical Facilities Flood Risk]],#REF!,2,FALSE),"")</f>
        <v/>
      </c>
      <c r="AN147" s="140" t="e">
        <f>VLOOKUP([1]!Book1345234[[#This Row],[FMP]],'[1]Life and Safety Tabular Data'!A144:L154,12,FALSE)</f>
        <v>#REF!</v>
      </c>
      <c r="AO147" s="43"/>
      <c r="AP147" s="4"/>
      <c r="AQ147" s="36" t="str">
        <f>IFERROR(VLOOKUP(Book1345234[[#This Row],[Life and Safety Ranking (Injury/Loss of Life)]],#REF!,2,FALSE),"")</f>
        <v/>
      </c>
      <c r="AR147" s="67"/>
      <c r="AS147" s="43"/>
      <c r="AT147" s="43"/>
      <c r="AU147" s="43"/>
      <c r="AV147" s="4"/>
      <c r="AW147" s="36" t="str">
        <f>IFERROR(VLOOKUP(Book1345234[[#This Row],[Water Supply Yield Ranking]],#REF!,2,FALSE),"")</f>
        <v/>
      </c>
      <c r="AX147" s="67"/>
      <c r="AY147" s="37"/>
      <c r="AZ147" s="4"/>
      <c r="BA147" s="36" t="str">
        <f>IFERROR(VLOOKUP(Book1345234[[#This Row],[Social Vulnerability Ranking]],#REF!,2,FALSE),"")</f>
        <v/>
      </c>
      <c r="BB147" s="67"/>
      <c r="BC147" s="43"/>
      <c r="BD147" s="4"/>
      <c r="BE147" s="36" t="str">
        <f>IFERROR(VLOOKUP(Book1345234[[#This Row],[Nature-Based Solutions Ranking]],#REF!,2,FALSE),"")</f>
        <v/>
      </c>
      <c r="BF147" s="67"/>
      <c r="BG147" s="37"/>
      <c r="BH147" s="4"/>
      <c r="BI147" s="36" t="str">
        <f>IFERROR(VLOOKUP(Book1345234[[#This Row],[Multiple Benefit Ranking]],#REF!,2,FALSE),"")</f>
        <v/>
      </c>
      <c r="BJ147" s="84"/>
      <c r="BK147" s="43"/>
      <c r="BL147" s="4"/>
      <c r="BM147" s="36" t="str">
        <f>IFERROR(VLOOKUP(Book1345234[[#This Row],[Operations and Maintenance Ranking]],#REF!,2,FALSE),"")</f>
        <v/>
      </c>
      <c r="BN147" s="67"/>
      <c r="BO147" s="4"/>
      <c r="BP147" s="36" t="str">
        <f>IFERROR(VLOOKUP(Book1345234[[#This Row],[Administrative, Regulatory and Other Obstacle Ranking]],#REF!,2,FALSE),"")</f>
        <v/>
      </c>
      <c r="BQ147" s="67"/>
      <c r="BR147" s="4"/>
      <c r="BS147" s="36" t="str">
        <f>IFERROR(VLOOKUP(Book1345234[[#This Row],[Environmental Benefit Ranking]],#REF!,2,FALSE),"")</f>
        <v/>
      </c>
      <c r="BT147" s="67"/>
      <c r="BU147" s="37"/>
      <c r="BV147" s="36" t="str">
        <f>IFERROR(VLOOKUP(Book1345234[[#This Row],[Environmental Impact Ranking]],#REF!,2,FALSE),"")</f>
        <v/>
      </c>
      <c r="BW147" s="77"/>
      <c r="BX147" s="83"/>
      <c r="BY147" s="4"/>
      <c r="BZ147" s="36" t="str">
        <f>IFERROR(VLOOKUP(Book1345234[[#This Row],[Mobility Ranking]],#REF!,2,FALSE),"")</f>
        <v/>
      </c>
      <c r="CA147" s="77"/>
      <c r="CB147" s="4"/>
      <c r="CC147" s="36" t="str">
        <f>IFERROR(VLOOKUP(Book1345234[[#This Row],[Regional Ranking]],#REF!,2,FALSE),"")</f>
        <v/>
      </c>
    </row>
    <row r="148" spans="1:81" x14ac:dyDescent="0.25">
      <c r="A148" s="107"/>
      <c r="B148" s="84"/>
      <c r="C148" s="92">
        <f>Book1345234[[#This Row],[FMP]]*2</f>
        <v>0</v>
      </c>
      <c r="D148" s="34"/>
      <c r="E148" s="34"/>
      <c r="F148" s="37"/>
      <c r="G148" s="4"/>
      <c r="H148" s="4"/>
      <c r="I148" s="4"/>
      <c r="J148" s="4"/>
      <c r="K148" s="35" t="str">
        <f>IFERROR(Book1345234[[#This Row],[Project Cost]]/Book1345234[[#This Row],['# of Structures Removed from 1% Annual Chance FP]],"")</f>
        <v/>
      </c>
      <c r="L148" s="4"/>
      <c r="M148" s="4"/>
      <c r="N148" s="35"/>
      <c r="O148" s="100"/>
      <c r="P148" s="84"/>
      <c r="Q148" s="37"/>
      <c r="R148" s="4"/>
      <c r="S148" s="36" t="str">
        <f>IFERROR(VLOOKUP(Book1345234[[#This Row],[ Severity Ranking: Pre-Project Average Depth of Flooding (100-year)]],#REF!,2,FALSE),"")</f>
        <v/>
      </c>
      <c r="T148" s="67"/>
      <c r="U148" s="37"/>
      <c r="V148" s="37"/>
      <c r="W148" s="128" t="e">
        <f>[1]!Book1345234[[#This Row],[Flood Plain Population]]/[1]!Book1345234[[#This Row],[Community Population Served]]</f>
        <v>#REF!</v>
      </c>
      <c r="X148" s="4"/>
      <c r="Y148" s="36" t="str">
        <f>IFERROR(VLOOKUP(Book1345234[[#This Row],[Severity Ranking: Community Need (% Population)]],#REF!,2,FALSE),"")</f>
        <v/>
      </c>
      <c r="Z148" s="66"/>
      <c r="AA148" s="91" t="e">
        <f>[1]!Book1345234[[#This Row],['# of Structures Removed from 1% Annual Chance FP]]/[1]!Book1345234[[#This Row],['# of Structures in 1% Annual Chance FP (Pre-Project)]]</f>
        <v>#REF!</v>
      </c>
      <c r="AB148" s="4"/>
      <c r="AC148" s="36" t="str">
        <f>IFERROR(VLOOKUP(Book1345234[[#This Row],[Flood Risk Reduction ]],#REF!,2,FALSE),"")</f>
        <v/>
      </c>
      <c r="AD148" s="66"/>
      <c r="AE148" s="78"/>
      <c r="AF148" s="37"/>
      <c r="AG148" s="128" t="e">
        <f>([1]!Book1345234[[#This Row],[Pre-Project Damage $]]-[1]!Book1345234[[#This Row],[Post-Project Damage $]])/[1]!Book1345234[[#This Row],[Pre-Project Damage $]]</f>
        <v>#REF!</v>
      </c>
      <c r="AH148" s="4"/>
      <c r="AI148" s="36" t="str">
        <f>IFERROR(VLOOKUP(Book1345234[[#This Row],[Flood Damage Reduction]],#REF!,2,FALSE),"")</f>
        <v/>
      </c>
      <c r="AJ148" s="93"/>
      <c r="AK148" s="83"/>
      <c r="AL148" s="37"/>
      <c r="AM148" s="36" t="str">
        <f>IFERROR(VLOOKUP(Book1345234[[#This Row],[ Reduction in Critical Facilities Flood Risk]],#REF!,2,FALSE),"")</f>
        <v/>
      </c>
      <c r="AN148" s="140" t="e">
        <f>VLOOKUP([1]!Book1345234[[#This Row],[FMP]],'[1]Life and Safety Tabular Data'!A145:L155,12,FALSE)</f>
        <v>#REF!</v>
      </c>
      <c r="AO148" s="43"/>
      <c r="AP148" s="4"/>
      <c r="AQ148" s="36" t="str">
        <f>IFERROR(VLOOKUP(Book1345234[[#This Row],[Life and Safety Ranking (Injury/Loss of Life)]],#REF!,2,FALSE),"")</f>
        <v/>
      </c>
      <c r="AR148" s="67"/>
      <c r="AS148" s="43"/>
      <c r="AT148" s="43"/>
      <c r="AU148" s="43"/>
      <c r="AV148" s="4"/>
      <c r="AW148" s="36" t="str">
        <f>IFERROR(VLOOKUP(Book1345234[[#This Row],[Water Supply Yield Ranking]],#REF!,2,FALSE),"")</f>
        <v/>
      </c>
      <c r="AX148" s="67"/>
      <c r="AY148" s="37"/>
      <c r="AZ148" s="4"/>
      <c r="BA148" s="36" t="str">
        <f>IFERROR(VLOOKUP(Book1345234[[#This Row],[Social Vulnerability Ranking]],#REF!,2,FALSE),"")</f>
        <v/>
      </c>
      <c r="BB148" s="67"/>
      <c r="BC148" s="43"/>
      <c r="BD148" s="4"/>
      <c r="BE148" s="36" t="str">
        <f>IFERROR(VLOOKUP(Book1345234[[#This Row],[Nature-Based Solutions Ranking]],#REF!,2,FALSE),"")</f>
        <v/>
      </c>
      <c r="BF148" s="67"/>
      <c r="BG148" s="37"/>
      <c r="BH148" s="4"/>
      <c r="BI148" s="36" t="str">
        <f>IFERROR(VLOOKUP(Book1345234[[#This Row],[Multiple Benefit Ranking]],#REF!,2,FALSE),"")</f>
        <v/>
      </c>
      <c r="BJ148" s="84"/>
      <c r="BK148" s="43"/>
      <c r="BL148" s="4"/>
      <c r="BM148" s="36" t="str">
        <f>IFERROR(VLOOKUP(Book1345234[[#This Row],[Operations and Maintenance Ranking]],#REF!,2,FALSE),"")</f>
        <v/>
      </c>
      <c r="BN148" s="67"/>
      <c r="BO148" s="4"/>
      <c r="BP148" s="36" t="str">
        <f>IFERROR(VLOOKUP(Book1345234[[#This Row],[Administrative, Regulatory and Other Obstacle Ranking]],#REF!,2,FALSE),"")</f>
        <v/>
      </c>
      <c r="BQ148" s="67"/>
      <c r="BR148" s="4"/>
      <c r="BS148" s="36" t="str">
        <f>IFERROR(VLOOKUP(Book1345234[[#This Row],[Environmental Benefit Ranking]],#REF!,2,FALSE),"")</f>
        <v/>
      </c>
      <c r="BT148" s="67"/>
      <c r="BU148" s="37"/>
      <c r="BV148" s="36" t="str">
        <f>IFERROR(VLOOKUP(Book1345234[[#This Row],[Environmental Impact Ranking]],#REF!,2,FALSE),"")</f>
        <v/>
      </c>
      <c r="BW148" s="77"/>
      <c r="BX148" s="83"/>
      <c r="BY148" s="4"/>
      <c r="BZ148" s="36" t="str">
        <f>IFERROR(VLOOKUP(Book1345234[[#This Row],[Mobility Ranking]],#REF!,2,FALSE),"")</f>
        <v/>
      </c>
      <c r="CA148" s="77"/>
      <c r="CB148" s="4"/>
      <c r="CC148" s="36" t="str">
        <f>IFERROR(VLOOKUP(Book1345234[[#This Row],[Regional Ranking]],#REF!,2,FALSE),"")</f>
        <v/>
      </c>
    </row>
    <row r="149" spans="1:81" x14ac:dyDescent="0.25">
      <c r="A149" s="107"/>
      <c r="B149" s="84"/>
      <c r="C149" s="92">
        <f>Book1345234[[#This Row],[FMP]]*2</f>
        <v>0</v>
      </c>
      <c r="D149" s="34"/>
      <c r="E149" s="34"/>
      <c r="F149" s="37"/>
      <c r="G149" s="4"/>
      <c r="H149" s="4"/>
      <c r="I149" s="4"/>
      <c r="J149" s="4"/>
      <c r="K149" s="35" t="str">
        <f>IFERROR(Book1345234[[#This Row],[Project Cost]]/Book1345234[[#This Row],['# of Structures Removed from 1% Annual Chance FP]],"")</f>
        <v/>
      </c>
      <c r="L149" s="4"/>
      <c r="M149" s="4"/>
      <c r="N149" s="35"/>
      <c r="O149" s="100"/>
      <c r="P149" s="84"/>
      <c r="Q149" s="37"/>
      <c r="R149" s="4"/>
      <c r="S149" s="36" t="str">
        <f>IFERROR(VLOOKUP(Book1345234[[#This Row],[ Severity Ranking: Pre-Project Average Depth of Flooding (100-year)]],#REF!,2,FALSE),"")</f>
        <v/>
      </c>
      <c r="T149" s="67"/>
      <c r="U149" s="37"/>
      <c r="V149" s="37"/>
      <c r="W149" s="128" t="e">
        <f>[1]!Book1345234[[#This Row],[Flood Plain Population]]/[1]!Book1345234[[#This Row],[Community Population Served]]</f>
        <v>#REF!</v>
      </c>
      <c r="X149" s="4"/>
      <c r="Y149" s="36" t="str">
        <f>IFERROR(VLOOKUP(Book1345234[[#This Row],[Severity Ranking: Community Need (% Population)]],#REF!,2,FALSE),"")</f>
        <v/>
      </c>
      <c r="Z149" s="66"/>
      <c r="AA149" s="91" t="e">
        <f>[1]!Book1345234[[#This Row],['# of Structures Removed from 1% Annual Chance FP]]/[1]!Book1345234[[#This Row],['# of Structures in 1% Annual Chance FP (Pre-Project)]]</f>
        <v>#REF!</v>
      </c>
      <c r="AB149" s="4"/>
      <c r="AC149" s="36" t="str">
        <f>IFERROR(VLOOKUP(Book1345234[[#This Row],[Flood Risk Reduction ]],#REF!,2,FALSE),"")</f>
        <v/>
      </c>
      <c r="AD149" s="66"/>
      <c r="AE149" s="78"/>
      <c r="AF149" s="37"/>
      <c r="AG149" s="128" t="e">
        <f>([1]!Book1345234[[#This Row],[Pre-Project Damage $]]-[1]!Book1345234[[#This Row],[Post-Project Damage $]])/[1]!Book1345234[[#This Row],[Pre-Project Damage $]]</f>
        <v>#REF!</v>
      </c>
      <c r="AH149" s="4"/>
      <c r="AI149" s="36" t="str">
        <f>IFERROR(VLOOKUP(Book1345234[[#This Row],[Flood Damage Reduction]],#REF!,2,FALSE),"")</f>
        <v/>
      </c>
      <c r="AJ149" s="93"/>
      <c r="AK149" s="83"/>
      <c r="AL149" s="37"/>
      <c r="AM149" s="36" t="str">
        <f>IFERROR(VLOOKUP(Book1345234[[#This Row],[ Reduction in Critical Facilities Flood Risk]],#REF!,2,FALSE),"")</f>
        <v/>
      </c>
      <c r="AN149" s="140" t="e">
        <f>VLOOKUP([1]!Book1345234[[#This Row],[FMP]],'[1]Life and Safety Tabular Data'!A146:L156,12,FALSE)</f>
        <v>#REF!</v>
      </c>
      <c r="AO149" s="43"/>
      <c r="AP149" s="4"/>
      <c r="AQ149" s="36" t="str">
        <f>IFERROR(VLOOKUP(Book1345234[[#This Row],[Life and Safety Ranking (Injury/Loss of Life)]],#REF!,2,FALSE),"")</f>
        <v/>
      </c>
      <c r="AR149" s="67"/>
      <c r="AS149" s="43"/>
      <c r="AT149" s="43"/>
      <c r="AU149" s="43"/>
      <c r="AV149" s="4"/>
      <c r="AW149" s="36" t="str">
        <f>IFERROR(VLOOKUP(Book1345234[[#This Row],[Water Supply Yield Ranking]],#REF!,2,FALSE),"")</f>
        <v/>
      </c>
      <c r="AX149" s="67"/>
      <c r="AY149" s="37"/>
      <c r="AZ149" s="4"/>
      <c r="BA149" s="36" t="str">
        <f>IFERROR(VLOOKUP(Book1345234[[#This Row],[Social Vulnerability Ranking]],#REF!,2,FALSE),"")</f>
        <v/>
      </c>
      <c r="BB149" s="67"/>
      <c r="BC149" s="43"/>
      <c r="BD149" s="4"/>
      <c r="BE149" s="36" t="str">
        <f>IFERROR(VLOOKUP(Book1345234[[#This Row],[Nature-Based Solutions Ranking]],#REF!,2,FALSE),"")</f>
        <v/>
      </c>
      <c r="BF149" s="67"/>
      <c r="BG149" s="37"/>
      <c r="BH149" s="4"/>
      <c r="BI149" s="36" t="str">
        <f>IFERROR(VLOOKUP(Book1345234[[#This Row],[Multiple Benefit Ranking]],#REF!,2,FALSE),"")</f>
        <v/>
      </c>
      <c r="BJ149" s="84"/>
      <c r="BK149" s="43"/>
      <c r="BL149" s="4"/>
      <c r="BM149" s="36" t="str">
        <f>IFERROR(VLOOKUP(Book1345234[[#This Row],[Operations and Maintenance Ranking]],#REF!,2,FALSE),"")</f>
        <v/>
      </c>
      <c r="BN149" s="67"/>
      <c r="BO149" s="4"/>
      <c r="BP149" s="36" t="str">
        <f>IFERROR(VLOOKUP(Book1345234[[#This Row],[Administrative, Regulatory and Other Obstacle Ranking]],#REF!,2,FALSE),"")</f>
        <v/>
      </c>
      <c r="BQ149" s="67"/>
      <c r="BR149" s="4"/>
      <c r="BS149" s="36" t="str">
        <f>IFERROR(VLOOKUP(Book1345234[[#This Row],[Environmental Benefit Ranking]],#REF!,2,FALSE),"")</f>
        <v/>
      </c>
      <c r="BT149" s="67"/>
      <c r="BU149" s="37"/>
      <c r="BV149" s="36" t="str">
        <f>IFERROR(VLOOKUP(Book1345234[[#This Row],[Environmental Impact Ranking]],#REF!,2,FALSE),"")</f>
        <v/>
      </c>
      <c r="BW149" s="77"/>
      <c r="BX149" s="83"/>
      <c r="BY149" s="4"/>
      <c r="BZ149" s="36" t="str">
        <f>IFERROR(VLOOKUP(Book1345234[[#This Row],[Mobility Ranking]],#REF!,2,FALSE),"")</f>
        <v/>
      </c>
      <c r="CA149" s="77"/>
      <c r="CB149" s="4"/>
      <c r="CC149" s="36" t="str">
        <f>IFERROR(VLOOKUP(Book1345234[[#This Row],[Regional Ranking]],#REF!,2,FALSE),"")</f>
        <v/>
      </c>
    </row>
    <row r="150" spans="1:81" x14ac:dyDescent="0.25">
      <c r="A150" s="107"/>
      <c r="B150" s="84"/>
      <c r="C150" s="92">
        <f>Book1345234[[#This Row],[FMP]]*2</f>
        <v>0</v>
      </c>
      <c r="D150" s="34"/>
      <c r="E150" s="34"/>
      <c r="F150" s="37"/>
      <c r="G150" s="4"/>
      <c r="H150" s="4"/>
      <c r="I150" s="4"/>
      <c r="J150" s="4"/>
      <c r="K150" s="35" t="str">
        <f>IFERROR(Book1345234[[#This Row],[Project Cost]]/Book1345234[[#This Row],['# of Structures Removed from 1% Annual Chance FP]],"")</f>
        <v/>
      </c>
      <c r="L150" s="4"/>
      <c r="M150" s="4"/>
      <c r="N150" s="35"/>
      <c r="O150" s="100"/>
      <c r="P150" s="84"/>
      <c r="Q150" s="37"/>
      <c r="R150" s="4"/>
      <c r="S150" s="36" t="str">
        <f>IFERROR(VLOOKUP(Book1345234[[#This Row],[ Severity Ranking: Pre-Project Average Depth of Flooding (100-year)]],#REF!,2,FALSE),"")</f>
        <v/>
      </c>
      <c r="T150" s="67"/>
      <c r="U150" s="37"/>
      <c r="V150" s="37"/>
      <c r="W150" s="128" t="e">
        <f>[1]!Book1345234[[#This Row],[Flood Plain Population]]/[1]!Book1345234[[#This Row],[Community Population Served]]</f>
        <v>#REF!</v>
      </c>
      <c r="X150" s="4"/>
      <c r="Y150" s="36" t="str">
        <f>IFERROR(VLOOKUP(Book1345234[[#This Row],[Severity Ranking: Community Need (% Population)]],#REF!,2,FALSE),"")</f>
        <v/>
      </c>
      <c r="Z150" s="66"/>
      <c r="AA150" s="91" t="e">
        <f>[1]!Book1345234[[#This Row],['# of Structures Removed from 1% Annual Chance FP]]/[1]!Book1345234[[#This Row],['# of Structures in 1% Annual Chance FP (Pre-Project)]]</f>
        <v>#REF!</v>
      </c>
      <c r="AB150" s="4"/>
      <c r="AC150" s="36" t="str">
        <f>IFERROR(VLOOKUP(Book1345234[[#This Row],[Flood Risk Reduction ]],#REF!,2,FALSE),"")</f>
        <v/>
      </c>
      <c r="AD150" s="66"/>
      <c r="AE150" s="78"/>
      <c r="AF150" s="37"/>
      <c r="AG150" s="128" t="e">
        <f>([1]!Book1345234[[#This Row],[Pre-Project Damage $]]-[1]!Book1345234[[#This Row],[Post-Project Damage $]])/[1]!Book1345234[[#This Row],[Pre-Project Damage $]]</f>
        <v>#REF!</v>
      </c>
      <c r="AH150" s="4"/>
      <c r="AI150" s="36" t="str">
        <f>IFERROR(VLOOKUP(Book1345234[[#This Row],[Flood Damage Reduction]],#REF!,2,FALSE),"")</f>
        <v/>
      </c>
      <c r="AJ150" s="93"/>
      <c r="AK150" s="83"/>
      <c r="AL150" s="37"/>
      <c r="AM150" s="36" t="str">
        <f>IFERROR(VLOOKUP(Book1345234[[#This Row],[ Reduction in Critical Facilities Flood Risk]],#REF!,2,FALSE),"")</f>
        <v/>
      </c>
      <c r="AN150" s="140" t="e">
        <f>VLOOKUP([1]!Book1345234[[#This Row],[FMP]],'[1]Life and Safety Tabular Data'!A147:L157,12,FALSE)</f>
        <v>#REF!</v>
      </c>
      <c r="AO150" s="43"/>
      <c r="AP150" s="4"/>
      <c r="AQ150" s="36" t="str">
        <f>IFERROR(VLOOKUP(Book1345234[[#This Row],[Life and Safety Ranking (Injury/Loss of Life)]],#REF!,2,FALSE),"")</f>
        <v/>
      </c>
      <c r="AR150" s="67"/>
      <c r="AS150" s="43"/>
      <c r="AT150" s="43"/>
      <c r="AU150" s="43"/>
      <c r="AV150" s="4"/>
      <c r="AW150" s="36" t="str">
        <f>IFERROR(VLOOKUP(Book1345234[[#This Row],[Water Supply Yield Ranking]],#REF!,2,FALSE),"")</f>
        <v/>
      </c>
      <c r="AX150" s="67"/>
      <c r="AY150" s="37"/>
      <c r="AZ150" s="4"/>
      <c r="BA150" s="36" t="str">
        <f>IFERROR(VLOOKUP(Book1345234[[#This Row],[Social Vulnerability Ranking]],#REF!,2,FALSE),"")</f>
        <v/>
      </c>
      <c r="BB150" s="67"/>
      <c r="BC150" s="43"/>
      <c r="BD150" s="4"/>
      <c r="BE150" s="36" t="str">
        <f>IFERROR(VLOOKUP(Book1345234[[#This Row],[Nature-Based Solutions Ranking]],#REF!,2,FALSE),"")</f>
        <v/>
      </c>
      <c r="BF150" s="67"/>
      <c r="BG150" s="37"/>
      <c r="BH150" s="4"/>
      <c r="BI150" s="36" t="str">
        <f>IFERROR(VLOOKUP(Book1345234[[#This Row],[Multiple Benefit Ranking]],#REF!,2,FALSE),"")</f>
        <v/>
      </c>
      <c r="BJ150" s="84"/>
      <c r="BK150" s="43"/>
      <c r="BL150" s="4"/>
      <c r="BM150" s="36" t="str">
        <f>IFERROR(VLOOKUP(Book1345234[[#This Row],[Operations and Maintenance Ranking]],#REF!,2,FALSE),"")</f>
        <v/>
      </c>
      <c r="BN150" s="67"/>
      <c r="BO150" s="4"/>
      <c r="BP150" s="36" t="str">
        <f>IFERROR(VLOOKUP(Book1345234[[#This Row],[Administrative, Regulatory and Other Obstacle Ranking]],#REF!,2,FALSE),"")</f>
        <v/>
      </c>
      <c r="BQ150" s="67"/>
      <c r="BR150" s="4"/>
      <c r="BS150" s="36" t="str">
        <f>IFERROR(VLOOKUP(Book1345234[[#This Row],[Environmental Benefit Ranking]],#REF!,2,FALSE),"")</f>
        <v/>
      </c>
      <c r="BT150" s="67"/>
      <c r="BU150" s="37"/>
      <c r="BV150" s="36" t="str">
        <f>IFERROR(VLOOKUP(Book1345234[[#This Row],[Environmental Impact Ranking]],#REF!,2,FALSE),"")</f>
        <v/>
      </c>
      <c r="BW150" s="77"/>
      <c r="BX150" s="83"/>
      <c r="BY150" s="4"/>
      <c r="BZ150" s="36" t="str">
        <f>IFERROR(VLOOKUP(Book1345234[[#This Row],[Mobility Ranking]],#REF!,2,FALSE),"")</f>
        <v/>
      </c>
      <c r="CA150" s="77"/>
      <c r="CB150" s="4"/>
      <c r="CC150" s="36" t="str">
        <f>IFERROR(VLOOKUP(Book1345234[[#This Row],[Regional Ranking]],#REF!,2,FALSE),"")</f>
        <v/>
      </c>
    </row>
    <row r="151" spans="1:81" x14ac:dyDescent="0.25">
      <c r="A151" s="107"/>
      <c r="B151" s="84"/>
      <c r="C151" s="92">
        <f>Book1345234[[#This Row],[FMP]]*2</f>
        <v>0</v>
      </c>
      <c r="D151" s="34"/>
      <c r="E151" s="34"/>
      <c r="F151" s="37"/>
      <c r="G151" s="4"/>
      <c r="H151" s="4"/>
      <c r="I151" s="4"/>
      <c r="J151" s="4"/>
      <c r="K151" s="35" t="str">
        <f>IFERROR(Book1345234[[#This Row],[Project Cost]]/Book1345234[[#This Row],['# of Structures Removed from 1% Annual Chance FP]],"")</f>
        <v/>
      </c>
      <c r="L151" s="4"/>
      <c r="M151" s="4"/>
      <c r="N151" s="35"/>
      <c r="O151" s="100"/>
      <c r="P151" s="84"/>
      <c r="Q151" s="37"/>
      <c r="R151" s="4"/>
      <c r="S151" s="36" t="str">
        <f>IFERROR(VLOOKUP(Book1345234[[#This Row],[ Severity Ranking: Pre-Project Average Depth of Flooding (100-year)]],#REF!,2,FALSE),"")</f>
        <v/>
      </c>
      <c r="T151" s="67"/>
      <c r="U151" s="37"/>
      <c r="V151" s="37"/>
      <c r="W151" s="128" t="e">
        <f>[1]!Book1345234[[#This Row],[Flood Plain Population]]/[1]!Book1345234[[#This Row],[Community Population Served]]</f>
        <v>#REF!</v>
      </c>
      <c r="X151" s="4"/>
      <c r="Y151" s="36" t="str">
        <f>IFERROR(VLOOKUP(Book1345234[[#This Row],[Severity Ranking: Community Need (% Population)]],#REF!,2,FALSE),"")</f>
        <v/>
      </c>
      <c r="Z151" s="66"/>
      <c r="AA151" s="91" t="e">
        <f>[1]!Book1345234[[#This Row],['# of Structures Removed from 1% Annual Chance FP]]/[1]!Book1345234[[#This Row],['# of Structures in 1% Annual Chance FP (Pre-Project)]]</f>
        <v>#REF!</v>
      </c>
      <c r="AB151" s="4"/>
      <c r="AC151" s="36" t="str">
        <f>IFERROR(VLOOKUP(Book1345234[[#This Row],[Flood Risk Reduction ]],#REF!,2,FALSE),"")</f>
        <v/>
      </c>
      <c r="AD151" s="66"/>
      <c r="AE151" s="78"/>
      <c r="AF151" s="37"/>
      <c r="AG151" s="128" t="e">
        <f>([1]!Book1345234[[#This Row],[Pre-Project Damage $]]-[1]!Book1345234[[#This Row],[Post-Project Damage $]])/[1]!Book1345234[[#This Row],[Pre-Project Damage $]]</f>
        <v>#REF!</v>
      </c>
      <c r="AH151" s="4"/>
      <c r="AI151" s="36" t="str">
        <f>IFERROR(VLOOKUP(Book1345234[[#This Row],[Flood Damage Reduction]],#REF!,2,FALSE),"")</f>
        <v/>
      </c>
      <c r="AJ151" s="93"/>
      <c r="AK151" s="83"/>
      <c r="AL151" s="37"/>
      <c r="AM151" s="36" t="str">
        <f>IFERROR(VLOOKUP(Book1345234[[#This Row],[ Reduction in Critical Facilities Flood Risk]],#REF!,2,FALSE),"")</f>
        <v/>
      </c>
      <c r="AN151" s="140" t="e">
        <f>VLOOKUP([1]!Book1345234[[#This Row],[FMP]],'[1]Life and Safety Tabular Data'!A148:L158,12,FALSE)</f>
        <v>#REF!</v>
      </c>
      <c r="AO151" s="43"/>
      <c r="AP151" s="4"/>
      <c r="AQ151" s="36" t="str">
        <f>IFERROR(VLOOKUP(Book1345234[[#This Row],[Life and Safety Ranking (Injury/Loss of Life)]],#REF!,2,FALSE),"")</f>
        <v/>
      </c>
      <c r="AR151" s="67"/>
      <c r="AS151" s="43"/>
      <c r="AT151" s="43"/>
      <c r="AU151" s="43"/>
      <c r="AV151" s="4"/>
      <c r="AW151" s="36" t="str">
        <f>IFERROR(VLOOKUP(Book1345234[[#This Row],[Water Supply Yield Ranking]],#REF!,2,FALSE),"")</f>
        <v/>
      </c>
      <c r="AX151" s="67"/>
      <c r="AY151" s="37"/>
      <c r="AZ151" s="4"/>
      <c r="BA151" s="36" t="str">
        <f>IFERROR(VLOOKUP(Book1345234[[#This Row],[Social Vulnerability Ranking]],#REF!,2,FALSE),"")</f>
        <v/>
      </c>
      <c r="BB151" s="67"/>
      <c r="BC151" s="43"/>
      <c r="BD151" s="4"/>
      <c r="BE151" s="36" t="str">
        <f>IFERROR(VLOOKUP(Book1345234[[#This Row],[Nature-Based Solutions Ranking]],#REF!,2,FALSE),"")</f>
        <v/>
      </c>
      <c r="BF151" s="67"/>
      <c r="BG151" s="37"/>
      <c r="BH151" s="4"/>
      <c r="BI151" s="36" t="str">
        <f>IFERROR(VLOOKUP(Book1345234[[#This Row],[Multiple Benefit Ranking]],#REF!,2,FALSE),"")</f>
        <v/>
      </c>
      <c r="BJ151" s="84"/>
      <c r="BK151" s="43"/>
      <c r="BL151" s="4"/>
      <c r="BM151" s="36" t="str">
        <f>IFERROR(VLOOKUP(Book1345234[[#This Row],[Operations and Maintenance Ranking]],#REF!,2,FALSE),"")</f>
        <v/>
      </c>
      <c r="BN151" s="67"/>
      <c r="BO151" s="4"/>
      <c r="BP151" s="36" t="str">
        <f>IFERROR(VLOOKUP(Book1345234[[#This Row],[Administrative, Regulatory and Other Obstacle Ranking]],#REF!,2,FALSE),"")</f>
        <v/>
      </c>
      <c r="BQ151" s="67"/>
      <c r="BR151" s="4"/>
      <c r="BS151" s="36" t="str">
        <f>IFERROR(VLOOKUP(Book1345234[[#This Row],[Environmental Benefit Ranking]],#REF!,2,FALSE),"")</f>
        <v/>
      </c>
      <c r="BT151" s="67"/>
      <c r="BU151" s="37"/>
      <c r="BV151" s="36" t="str">
        <f>IFERROR(VLOOKUP(Book1345234[[#This Row],[Environmental Impact Ranking]],#REF!,2,FALSE),"")</f>
        <v/>
      </c>
      <c r="BW151" s="77"/>
      <c r="BX151" s="83"/>
      <c r="BY151" s="4"/>
      <c r="BZ151" s="36" t="str">
        <f>IFERROR(VLOOKUP(Book1345234[[#This Row],[Mobility Ranking]],#REF!,2,FALSE),"")</f>
        <v/>
      </c>
      <c r="CA151" s="77"/>
      <c r="CB151" s="4"/>
      <c r="CC151" s="36" t="str">
        <f>IFERROR(VLOOKUP(Book1345234[[#This Row],[Regional Ranking]],#REF!,2,FALSE),"")</f>
        <v/>
      </c>
    </row>
    <row r="152" spans="1:81" x14ac:dyDescent="0.25">
      <c r="A152" s="107"/>
      <c r="B152" s="84"/>
      <c r="C152" s="92">
        <f>Book1345234[[#This Row],[FMP]]*2</f>
        <v>0</v>
      </c>
      <c r="D152" s="34"/>
      <c r="E152" s="34"/>
      <c r="F152" s="37"/>
      <c r="G152" s="4"/>
      <c r="H152" s="4"/>
      <c r="I152" s="4"/>
      <c r="J152" s="4"/>
      <c r="K152" s="35" t="str">
        <f>IFERROR(Book1345234[[#This Row],[Project Cost]]/Book1345234[[#This Row],['# of Structures Removed from 1% Annual Chance FP]],"")</f>
        <v/>
      </c>
      <c r="L152" s="4"/>
      <c r="M152" s="4"/>
      <c r="N152" s="35"/>
      <c r="O152" s="100"/>
      <c r="P152" s="84"/>
      <c r="Q152" s="37"/>
      <c r="R152" s="4"/>
      <c r="S152" s="36" t="str">
        <f>IFERROR(VLOOKUP(Book1345234[[#This Row],[ Severity Ranking: Pre-Project Average Depth of Flooding (100-year)]],#REF!,2,FALSE),"")</f>
        <v/>
      </c>
      <c r="T152" s="67"/>
      <c r="U152" s="37"/>
      <c r="V152" s="37"/>
      <c r="W152" s="128" t="e">
        <f>[1]!Book1345234[[#This Row],[Flood Plain Population]]/[1]!Book1345234[[#This Row],[Community Population Served]]</f>
        <v>#REF!</v>
      </c>
      <c r="X152" s="4"/>
      <c r="Y152" s="36" t="str">
        <f>IFERROR(VLOOKUP(Book1345234[[#This Row],[Severity Ranking: Community Need (% Population)]],#REF!,2,FALSE),"")</f>
        <v/>
      </c>
      <c r="Z152" s="66"/>
      <c r="AA152" s="91" t="e">
        <f>[1]!Book1345234[[#This Row],['# of Structures Removed from 1% Annual Chance FP]]/[1]!Book1345234[[#This Row],['# of Structures in 1% Annual Chance FP (Pre-Project)]]</f>
        <v>#REF!</v>
      </c>
      <c r="AB152" s="4"/>
      <c r="AC152" s="36" t="str">
        <f>IFERROR(VLOOKUP(Book1345234[[#This Row],[Flood Risk Reduction ]],#REF!,2,FALSE),"")</f>
        <v/>
      </c>
      <c r="AD152" s="66"/>
      <c r="AE152" s="78"/>
      <c r="AF152" s="37"/>
      <c r="AG152" s="128" t="e">
        <f>([1]!Book1345234[[#This Row],[Pre-Project Damage $]]-[1]!Book1345234[[#This Row],[Post-Project Damage $]])/[1]!Book1345234[[#This Row],[Pre-Project Damage $]]</f>
        <v>#REF!</v>
      </c>
      <c r="AH152" s="4"/>
      <c r="AI152" s="36" t="str">
        <f>IFERROR(VLOOKUP(Book1345234[[#This Row],[Flood Damage Reduction]],#REF!,2,FALSE),"")</f>
        <v/>
      </c>
      <c r="AJ152" s="93"/>
      <c r="AK152" s="83"/>
      <c r="AL152" s="37"/>
      <c r="AM152" s="36" t="str">
        <f>IFERROR(VLOOKUP(Book1345234[[#This Row],[ Reduction in Critical Facilities Flood Risk]],#REF!,2,FALSE),"")</f>
        <v/>
      </c>
      <c r="AN152" s="140" t="e">
        <f>VLOOKUP([1]!Book1345234[[#This Row],[FMP]],'[1]Life and Safety Tabular Data'!A149:L159,12,FALSE)</f>
        <v>#REF!</v>
      </c>
      <c r="AO152" s="43"/>
      <c r="AP152" s="4"/>
      <c r="AQ152" s="36" t="str">
        <f>IFERROR(VLOOKUP(Book1345234[[#This Row],[Life and Safety Ranking (Injury/Loss of Life)]],#REF!,2,FALSE),"")</f>
        <v/>
      </c>
      <c r="AR152" s="67"/>
      <c r="AS152" s="43"/>
      <c r="AT152" s="43"/>
      <c r="AU152" s="43"/>
      <c r="AV152" s="4"/>
      <c r="AW152" s="36" t="str">
        <f>IFERROR(VLOOKUP(Book1345234[[#This Row],[Water Supply Yield Ranking]],#REF!,2,FALSE),"")</f>
        <v/>
      </c>
      <c r="AX152" s="67"/>
      <c r="AY152" s="37"/>
      <c r="AZ152" s="4"/>
      <c r="BA152" s="36" t="str">
        <f>IFERROR(VLOOKUP(Book1345234[[#This Row],[Social Vulnerability Ranking]],#REF!,2,FALSE),"")</f>
        <v/>
      </c>
      <c r="BB152" s="67"/>
      <c r="BC152" s="43"/>
      <c r="BD152" s="4"/>
      <c r="BE152" s="36" t="str">
        <f>IFERROR(VLOOKUP(Book1345234[[#This Row],[Nature-Based Solutions Ranking]],#REF!,2,FALSE),"")</f>
        <v/>
      </c>
      <c r="BF152" s="67"/>
      <c r="BG152" s="37"/>
      <c r="BH152" s="4"/>
      <c r="BI152" s="36" t="str">
        <f>IFERROR(VLOOKUP(Book1345234[[#This Row],[Multiple Benefit Ranking]],#REF!,2,FALSE),"")</f>
        <v/>
      </c>
      <c r="BJ152" s="84"/>
      <c r="BK152" s="43"/>
      <c r="BL152" s="4"/>
      <c r="BM152" s="36" t="str">
        <f>IFERROR(VLOOKUP(Book1345234[[#This Row],[Operations and Maintenance Ranking]],#REF!,2,FALSE),"")</f>
        <v/>
      </c>
      <c r="BN152" s="67"/>
      <c r="BO152" s="4"/>
      <c r="BP152" s="36" t="str">
        <f>IFERROR(VLOOKUP(Book1345234[[#This Row],[Administrative, Regulatory and Other Obstacle Ranking]],#REF!,2,FALSE),"")</f>
        <v/>
      </c>
      <c r="BQ152" s="67"/>
      <c r="BR152" s="4"/>
      <c r="BS152" s="36" t="str">
        <f>IFERROR(VLOOKUP(Book1345234[[#This Row],[Environmental Benefit Ranking]],#REF!,2,FALSE),"")</f>
        <v/>
      </c>
      <c r="BT152" s="67"/>
      <c r="BU152" s="37"/>
      <c r="BV152" s="36" t="str">
        <f>IFERROR(VLOOKUP(Book1345234[[#This Row],[Environmental Impact Ranking]],#REF!,2,FALSE),"")</f>
        <v/>
      </c>
      <c r="BW152" s="77"/>
      <c r="BX152" s="83"/>
      <c r="BY152" s="4"/>
      <c r="BZ152" s="36" t="str">
        <f>IFERROR(VLOOKUP(Book1345234[[#This Row],[Mobility Ranking]],#REF!,2,FALSE),"")</f>
        <v/>
      </c>
      <c r="CA152" s="77"/>
      <c r="CB152" s="4"/>
      <c r="CC152" s="36" t="str">
        <f>IFERROR(VLOOKUP(Book1345234[[#This Row],[Regional Ranking]],#REF!,2,FALSE),"")</f>
        <v/>
      </c>
    </row>
    <row r="153" spans="1:81" x14ac:dyDescent="0.25">
      <c r="A153" s="107"/>
      <c r="B153" s="84"/>
      <c r="C153" s="92">
        <f>Book1345234[[#This Row],[FMP]]*2</f>
        <v>0</v>
      </c>
      <c r="D153" s="34"/>
      <c r="E153" s="34"/>
      <c r="F153" s="37"/>
      <c r="G153" s="4"/>
      <c r="H153" s="4"/>
      <c r="I153" s="4"/>
      <c r="J153" s="4"/>
      <c r="K153" s="35" t="str">
        <f>IFERROR(Book1345234[[#This Row],[Project Cost]]/Book1345234[[#This Row],['# of Structures Removed from 1% Annual Chance FP]],"")</f>
        <v/>
      </c>
      <c r="L153" s="4"/>
      <c r="M153" s="4"/>
      <c r="N153" s="35"/>
      <c r="O153" s="100"/>
      <c r="P153" s="84"/>
      <c r="Q153" s="37"/>
      <c r="R153" s="4"/>
      <c r="S153" s="36" t="str">
        <f>IFERROR(VLOOKUP(Book1345234[[#This Row],[ Severity Ranking: Pre-Project Average Depth of Flooding (100-year)]],#REF!,2,FALSE),"")</f>
        <v/>
      </c>
      <c r="T153" s="67"/>
      <c r="U153" s="37"/>
      <c r="V153" s="37"/>
      <c r="W153" s="128" t="e">
        <f>[1]!Book1345234[[#This Row],[Flood Plain Population]]/[1]!Book1345234[[#This Row],[Community Population Served]]</f>
        <v>#REF!</v>
      </c>
      <c r="X153" s="4"/>
      <c r="Y153" s="36" t="str">
        <f>IFERROR(VLOOKUP(Book1345234[[#This Row],[Severity Ranking: Community Need (% Population)]],#REF!,2,FALSE),"")</f>
        <v/>
      </c>
      <c r="Z153" s="66"/>
      <c r="AA153" s="91" t="e">
        <f>[1]!Book1345234[[#This Row],['# of Structures Removed from 1% Annual Chance FP]]/[1]!Book1345234[[#This Row],['# of Structures in 1% Annual Chance FP (Pre-Project)]]</f>
        <v>#REF!</v>
      </c>
      <c r="AB153" s="4"/>
      <c r="AC153" s="36" t="str">
        <f>IFERROR(VLOOKUP(Book1345234[[#This Row],[Flood Risk Reduction ]],#REF!,2,FALSE),"")</f>
        <v/>
      </c>
      <c r="AD153" s="66"/>
      <c r="AE153" s="78"/>
      <c r="AF153" s="37"/>
      <c r="AG153" s="128" t="e">
        <f>([1]!Book1345234[[#This Row],[Pre-Project Damage $]]-[1]!Book1345234[[#This Row],[Post-Project Damage $]])/[1]!Book1345234[[#This Row],[Pre-Project Damage $]]</f>
        <v>#REF!</v>
      </c>
      <c r="AH153" s="4"/>
      <c r="AI153" s="36" t="str">
        <f>IFERROR(VLOOKUP(Book1345234[[#This Row],[Flood Damage Reduction]],#REF!,2,FALSE),"")</f>
        <v/>
      </c>
      <c r="AJ153" s="93"/>
      <c r="AK153" s="83"/>
      <c r="AL153" s="37"/>
      <c r="AM153" s="36" t="str">
        <f>IFERROR(VLOOKUP(Book1345234[[#This Row],[ Reduction in Critical Facilities Flood Risk]],#REF!,2,FALSE),"")</f>
        <v/>
      </c>
      <c r="AN153" s="140" t="e">
        <f>VLOOKUP([1]!Book1345234[[#This Row],[FMP]],'[1]Life and Safety Tabular Data'!A150:L160,12,FALSE)</f>
        <v>#REF!</v>
      </c>
      <c r="AO153" s="43"/>
      <c r="AP153" s="4"/>
      <c r="AQ153" s="36" t="str">
        <f>IFERROR(VLOOKUP(Book1345234[[#This Row],[Life and Safety Ranking (Injury/Loss of Life)]],#REF!,2,FALSE),"")</f>
        <v/>
      </c>
      <c r="AR153" s="67"/>
      <c r="AS153" s="43"/>
      <c r="AT153" s="43"/>
      <c r="AU153" s="43"/>
      <c r="AV153" s="4"/>
      <c r="AW153" s="36" t="str">
        <f>IFERROR(VLOOKUP(Book1345234[[#This Row],[Water Supply Yield Ranking]],#REF!,2,FALSE),"")</f>
        <v/>
      </c>
      <c r="AX153" s="67"/>
      <c r="AY153" s="37"/>
      <c r="AZ153" s="4"/>
      <c r="BA153" s="36" t="str">
        <f>IFERROR(VLOOKUP(Book1345234[[#This Row],[Social Vulnerability Ranking]],#REF!,2,FALSE),"")</f>
        <v/>
      </c>
      <c r="BB153" s="67"/>
      <c r="BC153" s="43"/>
      <c r="BD153" s="4"/>
      <c r="BE153" s="36" t="str">
        <f>IFERROR(VLOOKUP(Book1345234[[#This Row],[Nature-Based Solutions Ranking]],#REF!,2,FALSE),"")</f>
        <v/>
      </c>
      <c r="BF153" s="67"/>
      <c r="BG153" s="37"/>
      <c r="BH153" s="4"/>
      <c r="BI153" s="36" t="str">
        <f>IFERROR(VLOOKUP(Book1345234[[#This Row],[Multiple Benefit Ranking]],#REF!,2,FALSE),"")</f>
        <v/>
      </c>
      <c r="BJ153" s="84"/>
      <c r="BK153" s="43"/>
      <c r="BL153" s="4"/>
      <c r="BM153" s="36" t="str">
        <f>IFERROR(VLOOKUP(Book1345234[[#This Row],[Operations and Maintenance Ranking]],#REF!,2,FALSE),"")</f>
        <v/>
      </c>
      <c r="BN153" s="67"/>
      <c r="BO153" s="4"/>
      <c r="BP153" s="36" t="str">
        <f>IFERROR(VLOOKUP(Book1345234[[#This Row],[Administrative, Regulatory and Other Obstacle Ranking]],#REF!,2,FALSE),"")</f>
        <v/>
      </c>
      <c r="BQ153" s="67"/>
      <c r="BR153" s="4"/>
      <c r="BS153" s="36" t="str">
        <f>IFERROR(VLOOKUP(Book1345234[[#This Row],[Environmental Benefit Ranking]],#REF!,2,FALSE),"")</f>
        <v/>
      </c>
      <c r="BT153" s="67"/>
      <c r="BU153" s="37"/>
      <c r="BV153" s="36" t="str">
        <f>IFERROR(VLOOKUP(Book1345234[[#This Row],[Environmental Impact Ranking]],#REF!,2,FALSE),"")</f>
        <v/>
      </c>
      <c r="BW153" s="77"/>
      <c r="BX153" s="83"/>
      <c r="BY153" s="4"/>
      <c r="BZ153" s="36" t="str">
        <f>IFERROR(VLOOKUP(Book1345234[[#This Row],[Mobility Ranking]],#REF!,2,FALSE),"")</f>
        <v/>
      </c>
      <c r="CA153" s="77"/>
      <c r="CB153" s="4"/>
      <c r="CC153" s="36" t="str">
        <f>IFERROR(VLOOKUP(Book1345234[[#This Row],[Regional Ranking]],#REF!,2,FALSE),"")</f>
        <v/>
      </c>
    </row>
    <row r="154" spans="1:81" x14ac:dyDescent="0.25">
      <c r="A154" s="107"/>
      <c r="B154" s="84"/>
      <c r="C154" s="92">
        <f>Book1345234[[#This Row],[FMP]]*2</f>
        <v>0</v>
      </c>
      <c r="D154" s="34"/>
      <c r="E154" s="34"/>
      <c r="F154" s="37"/>
      <c r="G154" s="4"/>
      <c r="H154" s="4"/>
      <c r="I154" s="4"/>
      <c r="J154" s="4"/>
      <c r="K154" s="35" t="str">
        <f>IFERROR(Book1345234[[#This Row],[Project Cost]]/Book1345234[[#This Row],['# of Structures Removed from 1% Annual Chance FP]],"")</f>
        <v/>
      </c>
      <c r="L154" s="4"/>
      <c r="M154" s="4"/>
      <c r="N154" s="35"/>
      <c r="O154" s="100"/>
      <c r="P154" s="84"/>
      <c r="Q154" s="37"/>
      <c r="R154" s="4"/>
      <c r="S154" s="36" t="str">
        <f>IFERROR(VLOOKUP(Book1345234[[#This Row],[ Severity Ranking: Pre-Project Average Depth of Flooding (100-year)]],#REF!,2,FALSE),"")</f>
        <v/>
      </c>
      <c r="T154" s="67"/>
      <c r="U154" s="37"/>
      <c r="V154" s="37"/>
      <c r="W154" s="128" t="e">
        <f>[1]!Book1345234[[#This Row],[Flood Plain Population]]/[1]!Book1345234[[#This Row],[Community Population Served]]</f>
        <v>#REF!</v>
      </c>
      <c r="X154" s="4"/>
      <c r="Y154" s="36" t="str">
        <f>IFERROR(VLOOKUP(Book1345234[[#This Row],[Severity Ranking: Community Need (% Population)]],#REF!,2,FALSE),"")</f>
        <v/>
      </c>
      <c r="Z154" s="66"/>
      <c r="AA154" s="91" t="e">
        <f>[1]!Book1345234[[#This Row],['# of Structures Removed from 1% Annual Chance FP]]/[1]!Book1345234[[#This Row],['# of Structures in 1% Annual Chance FP (Pre-Project)]]</f>
        <v>#REF!</v>
      </c>
      <c r="AB154" s="4"/>
      <c r="AC154" s="36" t="str">
        <f>IFERROR(VLOOKUP(Book1345234[[#This Row],[Flood Risk Reduction ]],#REF!,2,FALSE),"")</f>
        <v/>
      </c>
      <c r="AD154" s="66"/>
      <c r="AE154" s="78"/>
      <c r="AF154" s="37"/>
      <c r="AG154" s="128" t="e">
        <f>([1]!Book1345234[[#This Row],[Pre-Project Damage $]]-[1]!Book1345234[[#This Row],[Post-Project Damage $]])/[1]!Book1345234[[#This Row],[Pre-Project Damage $]]</f>
        <v>#REF!</v>
      </c>
      <c r="AH154" s="4"/>
      <c r="AI154" s="36" t="str">
        <f>IFERROR(VLOOKUP(Book1345234[[#This Row],[Flood Damage Reduction]],#REF!,2,FALSE),"")</f>
        <v/>
      </c>
      <c r="AJ154" s="93"/>
      <c r="AK154" s="83"/>
      <c r="AL154" s="37"/>
      <c r="AM154" s="36" t="str">
        <f>IFERROR(VLOOKUP(Book1345234[[#This Row],[ Reduction in Critical Facilities Flood Risk]],#REF!,2,FALSE),"")</f>
        <v/>
      </c>
      <c r="AN154" s="140" t="e">
        <f>VLOOKUP([1]!Book1345234[[#This Row],[FMP]],'[1]Life and Safety Tabular Data'!A151:L161,12,FALSE)</f>
        <v>#REF!</v>
      </c>
      <c r="AO154" s="43"/>
      <c r="AP154" s="4"/>
      <c r="AQ154" s="36" t="str">
        <f>IFERROR(VLOOKUP(Book1345234[[#This Row],[Life and Safety Ranking (Injury/Loss of Life)]],#REF!,2,FALSE),"")</f>
        <v/>
      </c>
      <c r="AR154" s="67"/>
      <c r="AS154" s="43"/>
      <c r="AT154" s="43"/>
      <c r="AU154" s="43"/>
      <c r="AV154" s="4"/>
      <c r="AW154" s="36" t="str">
        <f>IFERROR(VLOOKUP(Book1345234[[#This Row],[Water Supply Yield Ranking]],#REF!,2,FALSE),"")</f>
        <v/>
      </c>
      <c r="AX154" s="67"/>
      <c r="AY154" s="37"/>
      <c r="AZ154" s="4"/>
      <c r="BA154" s="36" t="str">
        <f>IFERROR(VLOOKUP(Book1345234[[#This Row],[Social Vulnerability Ranking]],#REF!,2,FALSE),"")</f>
        <v/>
      </c>
      <c r="BB154" s="67"/>
      <c r="BC154" s="43"/>
      <c r="BD154" s="4"/>
      <c r="BE154" s="36" t="str">
        <f>IFERROR(VLOOKUP(Book1345234[[#This Row],[Nature-Based Solutions Ranking]],#REF!,2,FALSE),"")</f>
        <v/>
      </c>
      <c r="BF154" s="67"/>
      <c r="BG154" s="37"/>
      <c r="BH154" s="4"/>
      <c r="BI154" s="36" t="str">
        <f>IFERROR(VLOOKUP(Book1345234[[#This Row],[Multiple Benefit Ranking]],#REF!,2,FALSE),"")</f>
        <v/>
      </c>
      <c r="BJ154" s="84"/>
      <c r="BK154" s="43"/>
      <c r="BL154" s="4"/>
      <c r="BM154" s="36" t="str">
        <f>IFERROR(VLOOKUP(Book1345234[[#This Row],[Operations and Maintenance Ranking]],#REF!,2,FALSE),"")</f>
        <v/>
      </c>
      <c r="BN154" s="67"/>
      <c r="BO154" s="4"/>
      <c r="BP154" s="36" t="str">
        <f>IFERROR(VLOOKUP(Book1345234[[#This Row],[Administrative, Regulatory and Other Obstacle Ranking]],#REF!,2,FALSE),"")</f>
        <v/>
      </c>
      <c r="BQ154" s="67"/>
      <c r="BR154" s="4"/>
      <c r="BS154" s="36" t="str">
        <f>IFERROR(VLOOKUP(Book1345234[[#This Row],[Environmental Benefit Ranking]],#REF!,2,FALSE),"")</f>
        <v/>
      </c>
      <c r="BT154" s="67"/>
      <c r="BU154" s="37"/>
      <c r="BV154" s="36" t="str">
        <f>IFERROR(VLOOKUP(Book1345234[[#This Row],[Environmental Impact Ranking]],#REF!,2,FALSE),"")</f>
        <v/>
      </c>
      <c r="BW154" s="77"/>
      <c r="BX154" s="83"/>
      <c r="BY154" s="4"/>
      <c r="BZ154" s="36" t="str">
        <f>IFERROR(VLOOKUP(Book1345234[[#This Row],[Mobility Ranking]],#REF!,2,FALSE),"")</f>
        <v/>
      </c>
      <c r="CA154" s="77"/>
      <c r="CB154" s="4"/>
      <c r="CC154" s="36" t="str">
        <f>IFERROR(VLOOKUP(Book1345234[[#This Row],[Regional Ranking]],#REF!,2,FALSE),"")</f>
        <v/>
      </c>
    </row>
    <row r="155" spans="1:81" x14ac:dyDescent="0.25">
      <c r="A155" s="107"/>
      <c r="B155" s="84"/>
      <c r="C155" s="92">
        <f>Book1345234[[#This Row],[FMP]]*2</f>
        <v>0</v>
      </c>
      <c r="D155" s="34"/>
      <c r="E155" s="34"/>
      <c r="F155" s="37"/>
      <c r="G155" s="4"/>
      <c r="H155" s="4"/>
      <c r="I155" s="4"/>
      <c r="J155" s="4"/>
      <c r="K155" s="35" t="str">
        <f>IFERROR(Book1345234[[#This Row],[Project Cost]]/Book1345234[[#This Row],['# of Structures Removed from 1% Annual Chance FP]],"")</f>
        <v/>
      </c>
      <c r="L155" s="4"/>
      <c r="M155" s="4"/>
      <c r="N155" s="35"/>
      <c r="O155" s="100"/>
      <c r="P155" s="84"/>
      <c r="Q155" s="37"/>
      <c r="R155" s="4"/>
      <c r="S155" s="36" t="str">
        <f>IFERROR(VLOOKUP(Book1345234[[#This Row],[ Severity Ranking: Pre-Project Average Depth of Flooding (100-year)]],#REF!,2,FALSE),"")</f>
        <v/>
      </c>
      <c r="T155" s="67"/>
      <c r="U155" s="37"/>
      <c r="V155" s="37"/>
      <c r="W155" s="128" t="e">
        <f>[1]!Book1345234[[#This Row],[Flood Plain Population]]/[1]!Book1345234[[#This Row],[Community Population Served]]</f>
        <v>#REF!</v>
      </c>
      <c r="X155" s="4"/>
      <c r="Y155" s="36" t="str">
        <f>IFERROR(VLOOKUP(Book1345234[[#This Row],[Severity Ranking: Community Need (% Population)]],#REF!,2,FALSE),"")</f>
        <v/>
      </c>
      <c r="Z155" s="66"/>
      <c r="AA155" s="91" t="e">
        <f>[1]!Book1345234[[#This Row],['# of Structures Removed from 1% Annual Chance FP]]/[1]!Book1345234[[#This Row],['# of Structures in 1% Annual Chance FP (Pre-Project)]]</f>
        <v>#REF!</v>
      </c>
      <c r="AB155" s="4"/>
      <c r="AC155" s="36" t="str">
        <f>IFERROR(VLOOKUP(Book1345234[[#This Row],[Flood Risk Reduction ]],#REF!,2,FALSE),"")</f>
        <v/>
      </c>
      <c r="AD155" s="66"/>
      <c r="AE155" s="78"/>
      <c r="AF155" s="37"/>
      <c r="AG155" s="128" t="e">
        <f>([1]!Book1345234[[#This Row],[Pre-Project Damage $]]-[1]!Book1345234[[#This Row],[Post-Project Damage $]])/[1]!Book1345234[[#This Row],[Pre-Project Damage $]]</f>
        <v>#REF!</v>
      </c>
      <c r="AH155" s="4"/>
      <c r="AI155" s="36" t="str">
        <f>IFERROR(VLOOKUP(Book1345234[[#This Row],[Flood Damage Reduction]],#REF!,2,FALSE),"")</f>
        <v/>
      </c>
      <c r="AJ155" s="93"/>
      <c r="AK155" s="83"/>
      <c r="AL155" s="37"/>
      <c r="AM155" s="36" t="str">
        <f>IFERROR(VLOOKUP(Book1345234[[#This Row],[ Reduction in Critical Facilities Flood Risk]],#REF!,2,FALSE),"")</f>
        <v/>
      </c>
      <c r="AN155" s="140" t="e">
        <f>VLOOKUP([1]!Book1345234[[#This Row],[FMP]],'[1]Life and Safety Tabular Data'!A152:L162,12,FALSE)</f>
        <v>#REF!</v>
      </c>
      <c r="AO155" s="43"/>
      <c r="AP155" s="4"/>
      <c r="AQ155" s="36" t="str">
        <f>IFERROR(VLOOKUP(Book1345234[[#This Row],[Life and Safety Ranking (Injury/Loss of Life)]],#REF!,2,FALSE),"")</f>
        <v/>
      </c>
      <c r="AR155" s="67"/>
      <c r="AS155" s="43"/>
      <c r="AT155" s="43"/>
      <c r="AU155" s="43"/>
      <c r="AV155" s="4"/>
      <c r="AW155" s="36" t="str">
        <f>IFERROR(VLOOKUP(Book1345234[[#This Row],[Water Supply Yield Ranking]],#REF!,2,FALSE),"")</f>
        <v/>
      </c>
      <c r="AX155" s="67"/>
      <c r="AY155" s="37"/>
      <c r="AZ155" s="4"/>
      <c r="BA155" s="36" t="str">
        <f>IFERROR(VLOOKUP(Book1345234[[#This Row],[Social Vulnerability Ranking]],#REF!,2,FALSE),"")</f>
        <v/>
      </c>
      <c r="BB155" s="67"/>
      <c r="BC155" s="43"/>
      <c r="BD155" s="4"/>
      <c r="BE155" s="36" t="str">
        <f>IFERROR(VLOOKUP(Book1345234[[#This Row],[Nature-Based Solutions Ranking]],#REF!,2,FALSE),"")</f>
        <v/>
      </c>
      <c r="BF155" s="67"/>
      <c r="BG155" s="37"/>
      <c r="BH155" s="4"/>
      <c r="BI155" s="36" t="str">
        <f>IFERROR(VLOOKUP(Book1345234[[#This Row],[Multiple Benefit Ranking]],#REF!,2,FALSE),"")</f>
        <v/>
      </c>
      <c r="BJ155" s="84"/>
      <c r="BK155" s="43"/>
      <c r="BL155" s="4"/>
      <c r="BM155" s="36" t="str">
        <f>IFERROR(VLOOKUP(Book1345234[[#This Row],[Operations and Maintenance Ranking]],#REF!,2,FALSE),"")</f>
        <v/>
      </c>
      <c r="BN155" s="67"/>
      <c r="BO155" s="4"/>
      <c r="BP155" s="36" t="str">
        <f>IFERROR(VLOOKUP(Book1345234[[#This Row],[Administrative, Regulatory and Other Obstacle Ranking]],#REF!,2,FALSE),"")</f>
        <v/>
      </c>
      <c r="BQ155" s="67"/>
      <c r="BR155" s="4"/>
      <c r="BS155" s="36" t="str">
        <f>IFERROR(VLOOKUP(Book1345234[[#This Row],[Environmental Benefit Ranking]],#REF!,2,FALSE),"")</f>
        <v/>
      </c>
      <c r="BT155" s="67"/>
      <c r="BU155" s="37"/>
      <c r="BV155" s="36" t="str">
        <f>IFERROR(VLOOKUP(Book1345234[[#This Row],[Environmental Impact Ranking]],#REF!,2,FALSE),"")</f>
        <v/>
      </c>
      <c r="BW155" s="77"/>
      <c r="BX155" s="83"/>
      <c r="BY155" s="4"/>
      <c r="BZ155" s="36" t="str">
        <f>IFERROR(VLOOKUP(Book1345234[[#This Row],[Mobility Ranking]],#REF!,2,FALSE),"")</f>
        <v/>
      </c>
      <c r="CA155" s="77"/>
      <c r="CB155" s="4"/>
      <c r="CC155" s="36" t="str">
        <f>IFERROR(VLOOKUP(Book1345234[[#This Row],[Regional Ranking]],#REF!,2,FALSE),"")</f>
        <v/>
      </c>
    </row>
    <row r="156" spans="1:81" x14ac:dyDescent="0.25">
      <c r="A156" s="107"/>
      <c r="B156" s="84"/>
      <c r="C156" s="92">
        <f>Book1345234[[#This Row],[FMP]]*2</f>
        <v>0</v>
      </c>
      <c r="D156" s="34"/>
      <c r="E156" s="34"/>
      <c r="F156" s="37"/>
      <c r="G156" s="4"/>
      <c r="H156" s="4"/>
      <c r="I156" s="4"/>
      <c r="J156" s="4"/>
      <c r="K156" s="35" t="str">
        <f>IFERROR(Book1345234[[#This Row],[Project Cost]]/Book1345234[[#This Row],['# of Structures Removed from 1% Annual Chance FP]],"")</f>
        <v/>
      </c>
      <c r="L156" s="4"/>
      <c r="M156" s="4"/>
      <c r="N156" s="35"/>
      <c r="O156" s="100"/>
      <c r="P156" s="84"/>
      <c r="Q156" s="37"/>
      <c r="R156" s="4"/>
      <c r="S156" s="36" t="str">
        <f>IFERROR(VLOOKUP(Book1345234[[#This Row],[ Severity Ranking: Pre-Project Average Depth of Flooding (100-year)]],#REF!,2,FALSE),"")</f>
        <v/>
      </c>
      <c r="T156" s="67"/>
      <c r="U156" s="37"/>
      <c r="V156" s="37"/>
      <c r="W156" s="128" t="e">
        <f>[1]!Book1345234[[#This Row],[Flood Plain Population]]/[1]!Book1345234[[#This Row],[Community Population Served]]</f>
        <v>#REF!</v>
      </c>
      <c r="X156" s="4"/>
      <c r="Y156" s="36" t="str">
        <f>IFERROR(VLOOKUP(Book1345234[[#This Row],[Severity Ranking: Community Need (% Population)]],#REF!,2,FALSE),"")</f>
        <v/>
      </c>
      <c r="Z156" s="66"/>
      <c r="AA156" s="91" t="e">
        <f>[1]!Book1345234[[#This Row],['# of Structures Removed from 1% Annual Chance FP]]/[1]!Book1345234[[#This Row],['# of Structures in 1% Annual Chance FP (Pre-Project)]]</f>
        <v>#REF!</v>
      </c>
      <c r="AB156" s="4"/>
      <c r="AC156" s="36" t="str">
        <f>IFERROR(VLOOKUP(Book1345234[[#This Row],[Flood Risk Reduction ]],#REF!,2,FALSE),"")</f>
        <v/>
      </c>
      <c r="AD156" s="66"/>
      <c r="AE156" s="78"/>
      <c r="AF156" s="37"/>
      <c r="AG156" s="128" t="e">
        <f>([1]!Book1345234[[#This Row],[Pre-Project Damage $]]-[1]!Book1345234[[#This Row],[Post-Project Damage $]])/[1]!Book1345234[[#This Row],[Pre-Project Damage $]]</f>
        <v>#REF!</v>
      </c>
      <c r="AH156" s="4"/>
      <c r="AI156" s="36" t="str">
        <f>IFERROR(VLOOKUP(Book1345234[[#This Row],[Flood Damage Reduction]],#REF!,2,FALSE),"")</f>
        <v/>
      </c>
      <c r="AJ156" s="93"/>
      <c r="AK156" s="83"/>
      <c r="AL156" s="37"/>
      <c r="AM156" s="36" t="str">
        <f>IFERROR(VLOOKUP(Book1345234[[#This Row],[ Reduction in Critical Facilities Flood Risk]],#REF!,2,FALSE),"")</f>
        <v/>
      </c>
      <c r="AN156" s="140" t="e">
        <f>VLOOKUP([1]!Book1345234[[#This Row],[FMP]],'[1]Life and Safety Tabular Data'!A153:L163,12,FALSE)</f>
        <v>#REF!</v>
      </c>
      <c r="AO156" s="43"/>
      <c r="AP156" s="4"/>
      <c r="AQ156" s="36" t="str">
        <f>IFERROR(VLOOKUP(Book1345234[[#This Row],[Life and Safety Ranking (Injury/Loss of Life)]],#REF!,2,FALSE),"")</f>
        <v/>
      </c>
      <c r="AR156" s="67"/>
      <c r="AS156" s="43"/>
      <c r="AT156" s="43"/>
      <c r="AU156" s="43"/>
      <c r="AV156" s="4"/>
      <c r="AW156" s="36" t="str">
        <f>IFERROR(VLOOKUP(Book1345234[[#This Row],[Water Supply Yield Ranking]],#REF!,2,FALSE),"")</f>
        <v/>
      </c>
      <c r="AX156" s="67"/>
      <c r="AY156" s="37"/>
      <c r="AZ156" s="4"/>
      <c r="BA156" s="36" t="str">
        <f>IFERROR(VLOOKUP(Book1345234[[#This Row],[Social Vulnerability Ranking]],#REF!,2,FALSE),"")</f>
        <v/>
      </c>
      <c r="BB156" s="67"/>
      <c r="BC156" s="43"/>
      <c r="BD156" s="4"/>
      <c r="BE156" s="36" t="str">
        <f>IFERROR(VLOOKUP(Book1345234[[#This Row],[Nature-Based Solutions Ranking]],#REF!,2,FALSE),"")</f>
        <v/>
      </c>
      <c r="BF156" s="67"/>
      <c r="BG156" s="37"/>
      <c r="BH156" s="4"/>
      <c r="BI156" s="36" t="str">
        <f>IFERROR(VLOOKUP(Book1345234[[#This Row],[Multiple Benefit Ranking]],#REF!,2,FALSE),"")</f>
        <v/>
      </c>
      <c r="BJ156" s="84"/>
      <c r="BK156" s="43"/>
      <c r="BL156" s="4"/>
      <c r="BM156" s="36" t="str">
        <f>IFERROR(VLOOKUP(Book1345234[[#This Row],[Operations and Maintenance Ranking]],#REF!,2,FALSE),"")</f>
        <v/>
      </c>
      <c r="BN156" s="67"/>
      <c r="BO156" s="4"/>
      <c r="BP156" s="36" t="str">
        <f>IFERROR(VLOOKUP(Book1345234[[#This Row],[Administrative, Regulatory and Other Obstacle Ranking]],#REF!,2,FALSE),"")</f>
        <v/>
      </c>
      <c r="BQ156" s="67"/>
      <c r="BR156" s="4"/>
      <c r="BS156" s="36" t="str">
        <f>IFERROR(VLOOKUP(Book1345234[[#This Row],[Environmental Benefit Ranking]],#REF!,2,FALSE),"")</f>
        <v/>
      </c>
      <c r="BT156" s="67"/>
      <c r="BU156" s="37"/>
      <c r="BV156" s="36" t="str">
        <f>IFERROR(VLOOKUP(Book1345234[[#This Row],[Environmental Impact Ranking]],#REF!,2,FALSE),"")</f>
        <v/>
      </c>
      <c r="BW156" s="77"/>
      <c r="BX156" s="83"/>
      <c r="BY156" s="4"/>
      <c r="BZ156" s="36" t="str">
        <f>IFERROR(VLOOKUP(Book1345234[[#This Row],[Mobility Ranking]],#REF!,2,FALSE),"")</f>
        <v/>
      </c>
      <c r="CA156" s="77"/>
      <c r="CB156" s="4"/>
      <c r="CC156" s="36" t="str">
        <f>IFERROR(VLOOKUP(Book1345234[[#This Row],[Regional Ranking]],#REF!,2,FALSE),"")</f>
        <v/>
      </c>
    </row>
    <row r="157" spans="1:81" x14ac:dyDescent="0.25">
      <c r="A157" s="107"/>
      <c r="B157" s="84"/>
      <c r="C157" s="92">
        <f>Book1345234[[#This Row],[FMP]]*2</f>
        <v>0</v>
      </c>
      <c r="D157" s="34"/>
      <c r="E157" s="34"/>
      <c r="F157" s="37"/>
      <c r="G157" s="4"/>
      <c r="H157" s="4"/>
      <c r="I157" s="4"/>
      <c r="J157" s="4"/>
      <c r="K157" s="35" t="str">
        <f>IFERROR(Book1345234[[#This Row],[Project Cost]]/Book1345234[[#This Row],['# of Structures Removed from 1% Annual Chance FP]],"")</f>
        <v/>
      </c>
      <c r="L157" s="4"/>
      <c r="M157" s="4"/>
      <c r="N157" s="35"/>
      <c r="O157" s="100"/>
      <c r="P157" s="84"/>
      <c r="Q157" s="37"/>
      <c r="R157" s="4"/>
      <c r="S157" s="36" t="str">
        <f>IFERROR(VLOOKUP(Book1345234[[#This Row],[ Severity Ranking: Pre-Project Average Depth of Flooding (100-year)]],#REF!,2,FALSE),"")</f>
        <v/>
      </c>
      <c r="T157" s="67"/>
      <c r="U157" s="37"/>
      <c r="V157" s="37"/>
      <c r="W157" s="128" t="e">
        <f>[1]!Book1345234[[#This Row],[Flood Plain Population]]/[1]!Book1345234[[#This Row],[Community Population Served]]</f>
        <v>#REF!</v>
      </c>
      <c r="X157" s="4"/>
      <c r="Y157" s="36" t="str">
        <f>IFERROR(VLOOKUP(Book1345234[[#This Row],[Severity Ranking: Community Need (% Population)]],#REF!,2,FALSE),"")</f>
        <v/>
      </c>
      <c r="Z157" s="66"/>
      <c r="AA157" s="91" t="e">
        <f>[1]!Book1345234[[#This Row],['# of Structures Removed from 1% Annual Chance FP]]/[1]!Book1345234[[#This Row],['# of Structures in 1% Annual Chance FP (Pre-Project)]]</f>
        <v>#REF!</v>
      </c>
      <c r="AB157" s="4"/>
      <c r="AC157" s="36" t="str">
        <f>IFERROR(VLOOKUP(Book1345234[[#This Row],[Flood Risk Reduction ]],#REF!,2,FALSE),"")</f>
        <v/>
      </c>
      <c r="AD157" s="66"/>
      <c r="AE157" s="78"/>
      <c r="AF157" s="37"/>
      <c r="AG157" s="128" t="e">
        <f>([1]!Book1345234[[#This Row],[Pre-Project Damage $]]-[1]!Book1345234[[#This Row],[Post-Project Damage $]])/[1]!Book1345234[[#This Row],[Pre-Project Damage $]]</f>
        <v>#REF!</v>
      </c>
      <c r="AH157" s="4"/>
      <c r="AI157" s="36" t="str">
        <f>IFERROR(VLOOKUP(Book1345234[[#This Row],[Flood Damage Reduction]],#REF!,2,FALSE),"")</f>
        <v/>
      </c>
      <c r="AJ157" s="93"/>
      <c r="AK157" s="83"/>
      <c r="AL157" s="37"/>
      <c r="AM157" s="36" t="str">
        <f>IFERROR(VLOOKUP(Book1345234[[#This Row],[ Reduction in Critical Facilities Flood Risk]],#REF!,2,FALSE),"")</f>
        <v/>
      </c>
      <c r="AN157" s="140" t="e">
        <f>VLOOKUP([1]!Book1345234[[#This Row],[FMP]],'[1]Life and Safety Tabular Data'!A154:L164,12,FALSE)</f>
        <v>#REF!</v>
      </c>
      <c r="AO157" s="43"/>
      <c r="AP157" s="4"/>
      <c r="AQ157" s="36" t="str">
        <f>IFERROR(VLOOKUP(Book1345234[[#This Row],[Life and Safety Ranking (Injury/Loss of Life)]],#REF!,2,FALSE),"")</f>
        <v/>
      </c>
      <c r="AR157" s="67"/>
      <c r="AS157" s="43"/>
      <c r="AT157" s="43"/>
      <c r="AU157" s="43"/>
      <c r="AV157" s="4"/>
      <c r="AW157" s="36" t="str">
        <f>IFERROR(VLOOKUP(Book1345234[[#This Row],[Water Supply Yield Ranking]],#REF!,2,FALSE),"")</f>
        <v/>
      </c>
      <c r="AX157" s="67"/>
      <c r="AY157" s="37"/>
      <c r="AZ157" s="4"/>
      <c r="BA157" s="36" t="str">
        <f>IFERROR(VLOOKUP(Book1345234[[#This Row],[Social Vulnerability Ranking]],#REF!,2,FALSE),"")</f>
        <v/>
      </c>
      <c r="BB157" s="67"/>
      <c r="BC157" s="43"/>
      <c r="BD157" s="4"/>
      <c r="BE157" s="36" t="str">
        <f>IFERROR(VLOOKUP(Book1345234[[#This Row],[Nature-Based Solutions Ranking]],#REF!,2,FALSE),"")</f>
        <v/>
      </c>
      <c r="BF157" s="67"/>
      <c r="BG157" s="37"/>
      <c r="BH157" s="4"/>
      <c r="BI157" s="36" t="str">
        <f>IFERROR(VLOOKUP(Book1345234[[#This Row],[Multiple Benefit Ranking]],#REF!,2,FALSE),"")</f>
        <v/>
      </c>
      <c r="BJ157" s="84"/>
      <c r="BK157" s="43"/>
      <c r="BL157" s="4"/>
      <c r="BM157" s="36" t="str">
        <f>IFERROR(VLOOKUP(Book1345234[[#This Row],[Operations and Maintenance Ranking]],#REF!,2,FALSE),"")</f>
        <v/>
      </c>
      <c r="BN157" s="67"/>
      <c r="BO157" s="4"/>
      <c r="BP157" s="36" t="str">
        <f>IFERROR(VLOOKUP(Book1345234[[#This Row],[Administrative, Regulatory and Other Obstacle Ranking]],#REF!,2,FALSE),"")</f>
        <v/>
      </c>
      <c r="BQ157" s="67"/>
      <c r="BR157" s="4"/>
      <c r="BS157" s="36" t="str">
        <f>IFERROR(VLOOKUP(Book1345234[[#This Row],[Environmental Benefit Ranking]],#REF!,2,FALSE),"")</f>
        <v/>
      </c>
      <c r="BT157" s="67"/>
      <c r="BU157" s="37"/>
      <c r="BV157" s="36" t="str">
        <f>IFERROR(VLOOKUP(Book1345234[[#This Row],[Environmental Impact Ranking]],#REF!,2,FALSE),"")</f>
        <v/>
      </c>
      <c r="BW157" s="77"/>
      <c r="BX157" s="83"/>
      <c r="BY157" s="4"/>
      <c r="BZ157" s="36" t="str">
        <f>IFERROR(VLOOKUP(Book1345234[[#This Row],[Mobility Ranking]],#REF!,2,FALSE),"")</f>
        <v/>
      </c>
      <c r="CA157" s="77"/>
      <c r="CB157" s="4"/>
      <c r="CC157" s="36" t="str">
        <f>IFERROR(VLOOKUP(Book1345234[[#This Row],[Regional Ranking]],#REF!,2,FALSE),"")</f>
        <v/>
      </c>
    </row>
    <row r="158" spans="1:81" x14ac:dyDescent="0.25">
      <c r="A158" s="107"/>
      <c r="B158" s="84"/>
      <c r="C158" s="92">
        <f>Book1345234[[#This Row],[FMP]]*2</f>
        <v>0</v>
      </c>
      <c r="D158" s="34"/>
      <c r="E158" s="34"/>
      <c r="F158" s="37"/>
      <c r="G158" s="4"/>
      <c r="H158" s="4"/>
      <c r="I158" s="4"/>
      <c r="J158" s="4"/>
      <c r="K158" s="35" t="str">
        <f>IFERROR(Book1345234[[#This Row],[Project Cost]]/Book1345234[[#This Row],['# of Structures Removed from 1% Annual Chance FP]],"")</f>
        <v/>
      </c>
      <c r="L158" s="4"/>
      <c r="M158" s="4"/>
      <c r="N158" s="35"/>
      <c r="O158" s="100"/>
      <c r="P158" s="84"/>
      <c r="Q158" s="37"/>
      <c r="R158" s="4"/>
      <c r="S158" s="36" t="str">
        <f>IFERROR(VLOOKUP(Book1345234[[#This Row],[ Severity Ranking: Pre-Project Average Depth of Flooding (100-year)]],#REF!,2,FALSE),"")</f>
        <v/>
      </c>
      <c r="T158" s="67"/>
      <c r="U158" s="37"/>
      <c r="V158" s="37"/>
      <c r="W158" s="128" t="e">
        <f>[1]!Book1345234[[#This Row],[Flood Plain Population]]/[1]!Book1345234[[#This Row],[Community Population Served]]</f>
        <v>#REF!</v>
      </c>
      <c r="X158" s="4"/>
      <c r="Y158" s="36" t="str">
        <f>IFERROR(VLOOKUP(Book1345234[[#This Row],[Severity Ranking: Community Need (% Population)]],#REF!,2,FALSE),"")</f>
        <v/>
      </c>
      <c r="Z158" s="66"/>
      <c r="AA158" s="91" t="e">
        <f>[1]!Book1345234[[#This Row],['# of Structures Removed from 1% Annual Chance FP]]/[1]!Book1345234[[#This Row],['# of Structures in 1% Annual Chance FP (Pre-Project)]]</f>
        <v>#REF!</v>
      </c>
      <c r="AB158" s="4"/>
      <c r="AC158" s="36" t="str">
        <f>IFERROR(VLOOKUP(Book1345234[[#This Row],[Flood Risk Reduction ]],#REF!,2,FALSE),"")</f>
        <v/>
      </c>
      <c r="AD158" s="66"/>
      <c r="AE158" s="78"/>
      <c r="AF158" s="37"/>
      <c r="AG158" s="128" t="e">
        <f>([1]!Book1345234[[#This Row],[Pre-Project Damage $]]-[1]!Book1345234[[#This Row],[Post-Project Damage $]])/[1]!Book1345234[[#This Row],[Pre-Project Damage $]]</f>
        <v>#REF!</v>
      </c>
      <c r="AH158" s="4"/>
      <c r="AI158" s="36" t="str">
        <f>IFERROR(VLOOKUP(Book1345234[[#This Row],[Flood Damage Reduction]],#REF!,2,FALSE),"")</f>
        <v/>
      </c>
      <c r="AJ158" s="93"/>
      <c r="AK158" s="83"/>
      <c r="AL158" s="37"/>
      <c r="AM158" s="36" t="str">
        <f>IFERROR(VLOOKUP(Book1345234[[#This Row],[ Reduction in Critical Facilities Flood Risk]],#REF!,2,FALSE),"")</f>
        <v/>
      </c>
      <c r="AN158" s="140" t="e">
        <f>VLOOKUP([1]!Book1345234[[#This Row],[FMP]],'[1]Life and Safety Tabular Data'!A155:L165,12,FALSE)</f>
        <v>#REF!</v>
      </c>
      <c r="AO158" s="43"/>
      <c r="AP158" s="4"/>
      <c r="AQ158" s="36" t="str">
        <f>IFERROR(VLOOKUP(Book1345234[[#This Row],[Life and Safety Ranking (Injury/Loss of Life)]],#REF!,2,FALSE),"")</f>
        <v/>
      </c>
      <c r="AR158" s="67"/>
      <c r="AS158" s="43"/>
      <c r="AT158" s="43"/>
      <c r="AU158" s="43"/>
      <c r="AV158" s="4"/>
      <c r="AW158" s="36" t="str">
        <f>IFERROR(VLOOKUP(Book1345234[[#This Row],[Water Supply Yield Ranking]],#REF!,2,FALSE),"")</f>
        <v/>
      </c>
      <c r="AX158" s="67"/>
      <c r="AY158" s="37"/>
      <c r="AZ158" s="4"/>
      <c r="BA158" s="36" t="str">
        <f>IFERROR(VLOOKUP(Book1345234[[#This Row],[Social Vulnerability Ranking]],#REF!,2,FALSE),"")</f>
        <v/>
      </c>
      <c r="BB158" s="67"/>
      <c r="BC158" s="43"/>
      <c r="BD158" s="4"/>
      <c r="BE158" s="36" t="str">
        <f>IFERROR(VLOOKUP(Book1345234[[#This Row],[Nature-Based Solutions Ranking]],#REF!,2,FALSE),"")</f>
        <v/>
      </c>
      <c r="BF158" s="67"/>
      <c r="BG158" s="37"/>
      <c r="BH158" s="4"/>
      <c r="BI158" s="36" t="str">
        <f>IFERROR(VLOOKUP(Book1345234[[#This Row],[Multiple Benefit Ranking]],#REF!,2,FALSE),"")</f>
        <v/>
      </c>
      <c r="BJ158" s="84"/>
      <c r="BK158" s="43"/>
      <c r="BL158" s="4"/>
      <c r="BM158" s="36" t="str">
        <f>IFERROR(VLOOKUP(Book1345234[[#This Row],[Operations and Maintenance Ranking]],#REF!,2,FALSE),"")</f>
        <v/>
      </c>
      <c r="BN158" s="67"/>
      <c r="BO158" s="4"/>
      <c r="BP158" s="36" t="str">
        <f>IFERROR(VLOOKUP(Book1345234[[#This Row],[Administrative, Regulatory and Other Obstacle Ranking]],#REF!,2,FALSE),"")</f>
        <v/>
      </c>
      <c r="BQ158" s="67"/>
      <c r="BR158" s="4"/>
      <c r="BS158" s="36" t="str">
        <f>IFERROR(VLOOKUP(Book1345234[[#This Row],[Environmental Benefit Ranking]],#REF!,2,FALSE),"")</f>
        <v/>
      </c>
      <c r="BT158" s="67"/>
      <c r="BU158" s="37"/>
      <c r="BV158" s="36" t="str">
        <f>IFERROR(VLOOKUP(Book1345234[[#This Row],[Environmental Impact Ranking]],#REF!,2,FALSE),"")</f>
        <v/>
      </c>
      <c r="BW158" s="77"/>
      <c r="BX158" s="83"/>
      <c r="BY158" s="4"/>
      <c r="BZ158" s="36" t="str">
        <f>IFERROR(VLOOKUP(Book1345234[[#This Row],[Mobility Ranking]],#REF!,2,FALSE),"")</f>
        <v/>
      </c>
      <c r="CA158" s="77"/>
      <c r="CB158" s="4"/>
      <c r="CC158" s="36" t="str">
        <f>IFERROR(VLOOKUP(Book1345234[[#This Row],[Regional Ranking]],#REF!,2,FALSE),"")</f>
        <v/>
      </c>
    </row>
    <row r="159" spans="1:81" x14ac:dyDescent="0.25">
      <c r="A159" s="107"/>
      <c r="B159" s="84"/>
      <c r="C159" s="92">
        <f>Book1345234[[#This Row],[FMP]]*2</f>
        <v>0</v>
      </c>
      <c r="D159" s="34"/>
      <c r="E159" s="34"/>
      <c r="F159" s="37"/>
      <c r="G159" s="4"/>
      <c r="H159" s="4"/>
      <c r="I159" s="4"/>
      <c r="J159" s="4"/>
      <c r="K159" s="35" t="str">
        <f>IFERROR(Book1345234[[#This Row],[Project Cost]]/Book1345234[[#This Row],['# of Structures Removed from 1% Annual Chance FP]],"")</f>
        <v/>
      </c>
      <c r="L159" s="4"/>
      <c r="M159" s="4"/>
      <c r="N159" s="35"/>
      <c r="O159" s="100"/>
      <c r="P159" s="84"/>
      <c r="Q159" s="37"/>
      <c r="R159" s="4"/>
      <c r="S159" s="36" t="str">
        <f>IFERROR(VLOOKUP(Book1345234[[#This Row],[ Severity Ranking: Pre-Project Average Depth of Flooding (100-year)]],#REF!,2,FALSE),"")</f>
        <v/>
      </c>
      <c r="T159" s="67"/>
      <c r="U159" s="37"/>
      <c r="V159" s="37"/>
      <c r="W159" s="128" t="e">
        <f>[1]!Book1345234[[#This Row],[Flood Plain Population]]/[1]!Book1345234[[#This Row],[Community Population Served]]</f>
        <v>#REF!</v>
      </c>
      <c r="X159" s="4"/>
      <c r="Y159" s="36" t="str">
        <f>IFERROR(VLOOKUP(Book1345234[[#This Row],[Severity Ranking: Community Need (% Population)]],#REF!,2,FALSE),"")</f>
        <v/>
      </c>
      <c r="Z159" s="66"/>
      <c r="AA159" s="91" t="e">
        <f>[1]!Book1345234[[#This Row],['# of Structures Removed from 1% Annual Chance FP]]/[1]!Book1345234[[#This Row],['# of Structures in 1% Annual Chance FP (Pre-Project)]]</f>
        <v>#REF!</v>
      </c>
      <c r="AB159" s="4"/>
      <c r="AC159" s="36" t="str">
        <f>IFERROR(VLOOKUP(Book1345234[[#This Row],[Flood Risk Reduction ]],#REF!,2,FALSE),"")</f>
        <v/>
      </c>
      <c r="AD159" s="66"/>
      <c r="AE159" s="78"/>
      <c r="AF159" s="37"/>
      <c r="AG159" s="128" t="e">
        <f>([1]!Book1345234[[#This Row],[Pre-Project Damage $]]-[1]!Book1345234[[#This Row],[Post-Project Damage $]])/[1]!Book1345234[[#This Row],[Pre-Project Damage $]]</f>
        <v>#REF!</v>
      </c>
      <c r="AH159" s="4"/>
      <c r="AI159" s="36" t="str">
        <f>IFERROR(VLOOKUP(Book1345234[[#This Row],[Flood Damage Reduction]],#REF!,2,FALSE),"")</f>
        <v/>
      </c>
      <c r="AJ159" s="93"/>
      <c r="AK159" s="83"/>
      <c r="AL159" s="37"/>
      <c r="AM159" s="36" t="str">
        <f>IFERROR(VLOOKUP(Book1345234[[#This Row],[ Reduction in Critical Facilities Flood Risk]],#REF!,2,FALSE),"")</f>
        <v/>
      </c>
      <c r="AN159" s="140" t="e">
        <f>VLOOKUP([1]!Book1345234[[#This Row],[FMP]],'[1]Life and Safety Tabular Data'!A156:L166,12,FALSE)</f>
        <v>#REF!</v>
      </c>
      <c r="AO159" s="43"/>
      <c r="AP159" s="4"/>
      <c r="AQ159" s="36" t="str">
        <f>IFERROR(VLOOKUP(Book1345234[[#This Row],[Life and Safety Ranking (Injury/Loss of Life)]],#REF!,2,FALSE),"")</f>
        <v/>
      </c>
      <c r="AR159" s="67"/>
      <c r="AS159" s="43"/>
      <c r="AT159" s="43"/>
      <c r="AU159" s="43"/>
      <c r="AV159" s="4"/>
      <c r="AW159" s="36" t="str">
        <f>IFERROR(VLOOKUP(Book1345234[[#This Row],[Water Supply Yield Ranking]],#REF!,2,FALSE),"")</f>
        <v/>
      </c>
      <c r="AX159" s="67"/>
      <c r="AY159" s="37"/>
      <c r="AZ159" s="4"/>
      <c r="BA159" s="36" t="str">
        <f>IFERROR(VLOOKUP(Book1345234[[#This Row],[Social Vulnerability Ranking]],#REF!,2,FALSE),"")</f>
        <v/>
      </c>
      <c r="BB159" s="67"/>
      <c r="BC159" s="43"/>
      <c r="BD159" s="4"/>
      <c r="BE159" s="36" t="str">
        <f>IFERROR(VLOOKUP(Book1345234[[#This Row],[Nature-Based Solutions Ranking]],#REF!,2,FALSE),"")</f>
        <v/>
      </c>
      <c r="BF159" s="67"/>
      <c r="BG159" s="37"/>
      <c r="BH159" s="4"/>
      <c r="BI159" s="36" t="str">
        <f>IFERROR(VLOOKUP(Book1345234[[#This Row],[Multiple Benefit Ranking]],#REF!,2,FALSE),"")</f>
        <v/>
      </c>
      <c r="BJ159" s="84"/>
      <c r="BK159" s="43"/>
      <c r="BL159" s="4"/>
      <c r="BM159" s="36" t="str">
        <f>IFERROR(VLOOKUP(Book1345234[[#This Row],[Operations and Maintenance Ranking]],#REF!,2,FALSE),"")</f>
        <v/>
      </c>
      <c r="BN159" s="67"/>
      <c r="BO159" s="4"/>
      <c r="BP159" s="36" t="str">
        <f>IFERROR(VLOOKUP(Book1345234[[#This Row],[Administrative, Regulatory and Other Obstacle Ranking]],#REF!,2,FALSE),"")</f>
        <v/>
      </c>
      <c r="BQ159" s="67"/>
      <c r="BR159" s="4"/>
      <c r="BS159" s="36" t="str">
        <f>IFERROR(VLOOKUP(Book1345234[[#This Row],[Environmental Benefit Ranking]],#REF!,2,FALSE),"")</f>
        <v/>
      </c>
      <c r="BT159" s="67"/>
      <c r="BU159" s="37"/>
      <c r="BV159" s="36" t="str">
        <f>IFERROR(VLOOKUP(Book1345234[[#This Row],[Environmental Impact Ranking]],#REF!,2,FALSE),"")</f>
        <v/>
      </c>
      <c r="BW159" s="77"/>
      <c r="BX159" s="83"/>
      <c r="BY159" s="4"/>
      <c r="BZ159" s="36" t="str">
        <f>IFERROR(VLOOKUP(Book1345234[[#This Row],[Mobility Ranking]],#REF!,2,FALSE),"")</f>
        <v/>
      </c>
      <c r="CA159" s="77"/>
      <c r="CB159" s="4"/>
      <c r="CC159" s="36" t="str">
        <f>IFERROR(VLOOKUP(Book1345234[[#This Row],[Regional Ranking]],#REF!,2,FALSE),"")</f>
        <v/>
      </c>
    </row>
    <row r="160" spans="1:81" x14ac:dyDescent="0.25">
      <c r="A160" s="107"/>
      <c r="B160" s="84"/>
      <c r="C160" s="92">
        <f>Book1345234[[#This Row],[FMP]]*2</f>
        <v>0</v>
      </c>
      <c r="D160" s="34"/>
      <c r="E160" s="34"/>
      <c r="F160" s="37"/>
      <c r="G160" s="4"/>
      <c r="H160" s="4"/>
      <c r="I160" s="4"/>
      <c r="J160" s="4"/>
      <c r="K160" s="35" t="str">
        <f>IFERROR(Book1345234[[#This Row],[Project Cost]]/Book1345234[[#This Row],['# of Structures Removed from 1% Annual Chance FP]],"")</f>
        <v/>
      </c>
      <c r="L160" s="4"/>
      <c r="M160" s="4"/>
      <c r="N160" s="35"/>
      <c r="O160" s="100"/>
      <c r="P160" s="84"/>
      <c r="Q160" s="37"/>
      <c r="R160" s="4"/>
      <c r="S160" s="36" t="str">
        <f>IFERROR(VLOOKUP(Book1345234[[#This Row],[ Severity Ranking: Pre-Project Average Depth of Flooding (100-year)]],#REF!,2,FALSE),"")</f>
        <v/>
      </c>
      <c r="T160" s="67"/>
      <c r="U160" s="37"/>
      <c r="V160" s="37"/>
      <c r="W160" s="128" t="e">
        <f>[1]!Book1345234[[#This Row],[Flood Plain Population]]/[1]!Book1345234[[#This Row],[Community Population Served]]</f>
        <v>#REF!</v>
      </c>
      <c r="X160" s="4"/>
      <c r="Y160" s="36" t="str">
        <f>IFERROR(VLOOKUP(Book1345234[[#This Row],[Severity Ranking: Community Need (% Population)]],#REF!,2,FALSE),"")</f>
        <v/>
      </c>
      <c r="Z160" s="66"/>
      <c r="AA160" s="91" t="e">
        <f>[1]!Book1345234[[#This Row],['# of Structures Removed from 1% Annual Chance FP]]/[1]!Book1345234[[#This Row],['# of Structures in 1% Annual Chance FP (Pre-Project)]]</f>
        <v>#REF!</v>
      </c>
      <c r="AB160" s="4"/>
      <c r="AC160" s="36" t="str">
        <f>IFERROR(VLOOKUP(Book1345234[[#This Row],[Flood Risk Reduction ]],#REF!,2,FALSE),"")</f>
        <v/>
      </c>
      <c r="AD160" s="66"/>
      <c r="AE160" s="78"/>
      <c r="AF160" s="37"/>
      <c r="AG160" s="128" t="e">
        <f>([1]!Book1345234[[#This Row],[Pre-Project Damage $]]-[1]!Book1345234[[#This Row],[Post-Project Damage $]])/[1]!Book1345234[[#This Row],[Pre-Project Damage $]]</f>
        <v>#REF!</v>
      </c>
      <c r="AH160" s="4"/>
      <c r="AI160" s="36" t="str">
        <f>IFERROR(VLOOKUP(Book1345234[[#This Row],[Flood Damage Reduction]],#REF!,2,FALSE),"")</f>
        <v/>
      </c>
      <c r="AJ160" s="93"/>
      <c r="AK160" s="83"/>
      <c r="AL160" s="37"/>
      <c r="AM160" s="36" t="str">
        <f>IFERROR(VLOOKUP(Book1345234[[#This Row],[ Reduction in Critical Facilities Flood Risk]],#REF!,2,FALSE),"")</f>
        <v/>
      </c>
      <c r="AN160" s="140" t="e">
        <f>VLOOKUP([1]!Book1345234[[#This Row],[FMP]],'[1]Life and Safety Tabular Data'!A157:L167,12,FALSE)</f>
        <v>#REF!</v>
      </c>
      <c r="AO160" s="43"/>
      <c r="AP160" s="4"/>
      <c r="AQ160" s="36" t="str">
        <f>IFERROR(VLOOKUP(Book1345234[[#This Row],[Life and Safety Ranking (Injury/Loss of Life)]],#REF!,2,FALSE),"")</f>
        <v/>
      </c>
      <c r="AR160" s="67"/>
      <c r="AS160" s="43"/>
      <c r="AT160" s="43"/>
      <c r="AU160" s="43"/>
      <c r="AV160" s="4"/>
      <c r="AW160" s="36" t="str">
        <f>IFERROR(VLOOKUP(Book1345234[[#This Row],[Water Supply Yield Ranking]],#REF!,2,FALSE),"")</f>
        <v/>
      </c>
      <c r="AX160" s="67"/>
      <c r="AY160" s="37"/>
      <c r="AZ160" s="4"/>
      <c r="BA160" s="36" t="str">
        <f>IFERROR(VLOOKUP(Book1345234[[#This Row],[Social Vulnerability Ranking]],#REF!,2,FALSE),"")</f>
        <v/>
      </c>
      <c r="BB160" s="67"/>
      <c r="BC160" s="43"/>
      <c r="BD160" s="4"/>
      <c r="BE160" s="36" t="str">
        <f>IFERROR(VLOOKUP(Book1345234[[#This Row],[Nature-Based Solutions Ranking]],#REF!,2,FALSE),"")</f>
        <v/>
      </c>
      <c r="BF160" s="67"/>
      <c r="BG160" s="37"/>
      <c r="BH160" s="4"/>
      <c r="BI160" s="36" t="str">
        <f>IFERROR(VLOOKUP(Book1345234[[#This Row],[Multiple Benefit Ranking]],#REF!,2,FALSE),"")</f>
        <v/>
      </c>
      <c r="BJ160" s="84"/>
      <c r="BK160" s="43"/>
      <c r="BL160" s="4"/>
      <c r="BM160" s="36" t="str">
        <f>IFERROR(VLOOKUP(Book1345234[[#This Row],[Operations and Maintenance Ranking]],#REF!,2,FALSE),"")</f>
        <v/>
      </c>
      <c r="BN160" s="67"/>
      <c r="BO160" s="4"/>
      <c r="BP160" s="36" t="str">
        <f>IFERROR(VLOOKUP(Book1345234[[#This Row],[Administrative, Regulatory and Other Obstacle Ranking]],#REF!,2,FALSE),"")</f>
        <v/>
      </c>
      <c r="BQ160" s="67"/>
      <c r="BR160" s="4"/>
      <c r="BS160" s="36" t="str">
        <f>IFERROR(VLOOKUP(Book1345234[[#This Row],[Environmental Benefit Ranking]],#REF!,2,FALSE),"")</f>
        <v/>
      </c>
      <c r="BT160" s="67"/>
      <c r="BU160" s="37"/>
      <c r="BV160" s="36" t="str">
        <f>IFERROR(VLOOKUP(Book1345234[[#This Row],[Environmental Impact Ranking]],#REF!,2,FALSE),"")</f>
        <v/>
      </c>
      <c r="BW160" s="77"/>
      <c r="BX160" s="83"/>
      <c r="BY160" s="4"/>
      <c r="BZ160" s="36" t="str">
        <f>IFERROR(VLOOKUP(Book1345234[[#This Row],[Mobility Ranking]],#REF!,2,FALSE),"")</f>
        <v/>
      </c>
      <c r="CA160" s="77"/>
      <c r="CB160" s="4"/>
      <c r="CC160" s="36" t="str">
        <f>IFERROR(VLOOKUP(Book1345234[[#This Row],[Regional Ranking]],#REF!,2,FALSE),"")</f>
        <v/>
      </c>
    </row>
    <row r="161" spans="1:81" x14ac:dyDescent="0.25">
      <c r="A161" s="107"/>
      <c r="B161" s="84"/>
      <c r="C161" s="92">
        <f>Book1345234[[#This Row],[FMP]]*2</f>
        <v>0</v>
      </c>
      <c r="D161" s="34"/>
      <c r="E161" s="34"/>
      <c r="F161" s="37"/>
      <c r="G161" s="4"/>
      <c r="H161" s="4"/>
      <c r="I161" s="4"/>
      <c r="J161" s="4"/>
      <c r="K161" s="35" t="str">
        <f>IFERROR(Book1345234[[#This Row],[Project Cost]]/Book1345234[[#This Row],['# of Structures Removed from 1% Annual Chance FP]],"")</f>
        <v/>
      </c>
      <c r="L161" s="4"/>
      <c r="M161" s="4"/>
      <c r="N161" s="35"/>
      <c r="O161" s="100"/>
      <c r="P161" s="84"/>
      <c r="Q161" s="37"/>
      <c r="R161" s="4"/>
      <c r="S161" s="36" t="str">
        <f>IFERROR(VLOOKUP(Book1345234[[#This Row],[ Severity Ranking: Pre-Project Average Depth of Flooding (100-year)]],#REF!,2,FALSE),"")</f>
        <v/>
      </c>
      <c r="T161" s="67"/>
      <c r="U161" s="37"/>
      <c r="V161" s="37"/>
      <c r="W161" s="128" t="e">
        <f>[1]!Book1345234[[#This Row],[Flood Plain Population]]/[1]!Book1345234[[#This Row],[Community Population Served]]</f>
        <v>#REF!</v>
      </c>
      <c r="X161" s="4"/>
      <c r="Y161" s="36" t="str">
        <f>IFERROR(VLOOKUP(Book1345234[[#This Row],[Severity Ranking: Community Need (% Population)]],#REF!,2,FALSE),"")</f>
        <v/>
      </c>
      <c r="Z161" s="66"/>
      <c r="AA161" s="91" t="e">
        <f>[1]!Book1345234[[#This Row],['# of Structures Removed from 1% Annual Chance FP]]/[1]!Book1345234[[#This Row],['# of Structures in 1% Annual Chance FP (Pre-Project)]]</f>
        <v>#REF!</v>
      </c>
      <c r="AB161" s="4"/>
      <c r="AC161" s="36" t="str">
        <f>IFERROR(VLOOKUP(Book1345234[[#This Row],[Flood Risk Reduction ]],#REF!,2,FALSE),"")</f>
        <v/>
      </c>
      <c r="AD161" s="66"/>
      <c r="AE161" s="78"/>
      <c r="AF161" s="37"/>
      <c r="AG161" s="128" t="e">
        <f>([1]!Book1345234[[#This Row],[Pre-Project Damage $]]-[1]!Book1345234[[#This Row],[Post-Project Damage $]])/[1]!Book1345234[[#This Row],[Pre-Project Damage $]]</f>
        <v>#REF!</v>
      </c>
      <c r="AH161" s="4"/>
      <c r="AI161" s="36" t="str">
        <f>IFERROR(VLOOKUP(Book1345234[[#This Row],[Flood Damage Reduction]],#REF!,2,FALSE),"")</f>
        <v/>
      </c>
      <c r="AJ161" s="93"/>
      <c r="AK161" s="83"/>
      <c r="AL161" s="37"/>
      <c r="AM161" s="36" t="str">
        <f>IFERROR(VLOOKUP(Book1345234[[#This Row],[ Reduction in Critical Facilities Flood Risk]],#REF!,2,FALSE),"")</f>
        <v/>
      </c>
      <c r="AN161" s="140" t="e">
        <f>VLOOKUP([1]!Book1345234[[#This Row],[FMP]],'[1]Life and Safety Tabular Data'!A158:L168,12,FALSE)</f>
        <v>#REF!</v>
      </c>
      <c r="AO161" s="43"/>
      <c r="AP161" s="4"/>
      <c r="AQ161" s="36" t="str">
        <f>IFERROR(VLOOKUP(Book1345234[[#This Row],[Life and Safety Ranking (Injury/Loss of Life)]],#REF!,2,FALSE),"")</f>
        <v/>
      </c>
      <c r="AR161" s="67"/>
      <c r="AS161" s="43"/>
      <c r="AT161" s="43"/>
      <c r="AU161" s="43"/>
      <c r="AV161" s="4"/>
      <c r="AW161" s="36" t="str">
        <f>IFERROR(VLOOKUP(Book1345234[[#This Row],[Water Supply Yield Ranking]],#REF!,2,FALSE),"")</f>
        <v/>
      </c>
      <c r="AX161" s="67"/>
      <c r="AY161" s="37"/>
      <c r="AZ161" s="4"/>
      <c r="BA161" s="36" t="str">
        <f>IFERROR(VLOOKUP(Book1345234[[#This Row],[Social Vulnerability Ranking]],#REF!,2,FALSE),"")</f>
        <v/>
      </c>
      <c r="BB161" s="67"/>
      <c r="BC161" s="43"/>
      <c r="BD161" s="4"/>
      <c r="BE161" s="36" t="str">
        <f>IFERROR(VLOOKUP(Book1345234[[#This Row],[Nature-Based Solutions Ranking]],#REF!,2,FALSE),"")</f>
        <v/>
      </c>
      <c r="BF161" s="67"/>
      <c r="BG161" s="37"/>
      <c r="BH161" s="4"/>
      <c r="BI161" s="36" t="str">
        <f>IFERROR(VLOOKUP(Book1345234[[#This Row],[Multiple Benefit Ranking]],#REF!,2,FALSE),"")</f>
        <v/>
      </c>
      <c r="BJ161" s="84"/>
      <c r="BK161" s="43"/>
      <c r="BL161" s="4"/>
      <c r="BM161" s="36" t="str">
        <f>IFERROR(VLOOKUP(Book1345234[[#This Row],[Operations and Maintenance Ranking]],#REF!,2,FALSE),"")</f>
        <v/>
      </c>
      <c r="BN161" s="67"/>
      <c r="BO161" s="4"/>
      <c r="BP161" s="36" t="str">
        <f>IFERROR(VLOOKUP(Book1345234[[#This Row],[Administrative, Regulatory and Other Obstacle Ranking]],#REF!,2,FALSE),"")</f>
        <v/>
      </c>
      <c r="BQ161" s="67"/>
      <c r="BR161" s="4"/>
      <c r="BS161" s="36" t="str">
        <f>IFERROR(VLOOKUP(Book1345234[[#This Row],[Environmental Benefit Ranking]],#REF!,2,FALSE),"")</f>
        <v/>
      </c>
      <c r="BT161" s="67"/>
      <c r="BU161" s="37"/>
      <c r="BV161" s="36" t="str">
        <f>IFERROR(VLOOKUP(Book1345234[[#This Row],[Environmental Impact Ranking]],#REF!,2,FALSE),"")</f>
        <v/>
      </c>
      <c r="BW161" s="77"/>
      <c r="BX161" s="83"/>
      <c r="BY161" s="4"/>
      <c r="BZ161" s="36" t="str">
        <f>IFERROR(VLOOKUP(Book1345234[[#This Row],[Mobility Ranking]],#REF!,2,FALSE),"")</f>
        <v/>
      </c>
      <c r="CA161" s="77"/>
      <c r="CB161" s="4"/>
      <c r="CC161" s="36" t="str">
        <f>IFERROR(VLOOKUP(Book1345234[[#This Row],[Regional Ranking]],#REF!,2,FALSE),"")</f>
        <v/>
      </c>
    </row>
    <row r="162" spans="1:81" x14ac:dyDescent="0.25">
      <c r="A162" s="107"/>
      <c r="B162" s="84"/>
      <c r="C162" s="92">
        <f>Book1345234[[#This Row],[FMP]]*2</f>
        <v>0</v>
      </c>
      <c r="D162" s="34"/>
      <c r="E162" s="34"/>
      <c r="F162" s="37"/>
      <c r="G162" s="4"/>
      <c r="H162" s="4"/>
      <c r="I162" s="4"/>
      <c r="J162" s="4"/>
      <c r="K162" s="35" t="str">
        <f>IFERROR(Book1345234[[#This Row],[Project Cost]]/Book1345234[[#This Row],['# of Structures Removed from 1% Annual Chance FP]],"")</f>
        <v/>
      </c>
      <c r="L162" s="4"/>
      <c r="M162" s="4"/>
      <c r="N162" s="35"/>
      <c r="O162" s="100"/>
      <c r="P162" s="84"/>
      <c r="Q162" s="37"/>
      <c r="R162" s="4"/>
      <c r="S162" s="36" t="str">
        <f>IFERROR(VLOOKUP(Book1345234[[#This Row],[ Severity Ranking: Pre-Project Average Depth of Flooding (100-year)]],#REF!,2,FALSE),"")</f>
        <v/>
      </c>
      <c r="T162" s="67"/>
      <c r="U162" s="37"/>
      <c r="V162" s="37"/>
      <c r="W162" s="128" t="e">
        <f>[1]!Book1345234[[#This Row],[Flood Plain Population]]/[1]!Book1345234[[#This Row],[Community Population Served]]</f>
        <v>#REF!</v>
      </c>
      <c r="X162" s="4"/>
      <c r="Y162" s="36" t="str">
        <f>IFERROR(VLOOKUP(Book1345234[[#This Row],[Severity Ranking: Community Need (% Population)]],#REF!,2,FALSE),"")</f>
        <v/>
      </c>
      <c r="Z162" s="66"/>
      <c r="AA162" s="91" t="e">
        <f>[1]!Book1345234[[#This Row],['# of Structures Removed from 1% Annual Chance FP]]/[1]!Book1345234[[#This Row],['# of Structures in 1% Annual Chance FP (Pre-Project)]]</f>
        <v>#REF!</v>
      </c>
      <c r="AB162" s="4"/>
      <c r="AC162" s="36" t="str">
        <f>IFERROR(VLOOKUP(Book1345234[[#This Row],[Flood Risk Reduction ]],#REF!,2,FALSE),"")</f>
        <v/>
      </c>
      <c r="AD162" s="66"/>
      <c r="AE162" s="78"/>
      <c r="AF162" s="37"/>
      <c r="AG162" s="128" t="e">
        <f>([1]!Book1345234[[#This Row],[Pre-Project Damage $]]-[1]!Book1345234[[#This Row],[Post-Project Damage $]])/[1]!Book1345234[[#This Row],[Pre-Project Damage $]]</f>
        <v>#REF!</v>
      </c>
      <c r="AH162" s="4"/>
      <c r="AI162" s="36" t="str">
        <f>IFERROR(VLOOKUP(Book1345234[[#This Row],[Flood Damage Reduction]],#REF!,2,FALSE),"")</f>
        <v/>
      </c>
      <c r="AJ162" s="93"/>
      <c r="AK162" s="83"/>
      <c r="AL162" s="37"/>
      <c r="AM162" s="36" t="str">
        <f>IFERROR(VLOOKUP(Book1345234[[#This Row],[ Reduction in Critical Facilities Flood Risk]],#REF!,2,FALSE),"")</f>
        <v/>
      </c>
      <c r="AN162" s="140" t="e">
        <f>VLOOKUP([1]!Book1345234[[#This Row],[FMP]],'[1]Life and Safety Tabular Data'!A159:L169,12,FALSE)</f>
        <v>#REF!</v>
      </c>
      <c r="AO162" s="43"/>
      <c r="AP162" s="4"/>
      <c r="AQ162" s="36" t="str">
        <f>IFERROR(VLOOKUP(Book1345234[[#This Row],[Life and Safety Ranking (Injury/Loss of Life)]],#REF!,2,FALSE),"")</f>
        <v/>
      </c>
      <c r="AR162" s="67"/>
      <c r="AS162" s="43"/>
      <c r="AT162" s="43"/>
      <c r="AU162" s="43"/>
      <c r="AV162" s="4"/>
      <c r="AW162" s="36" t="str">
        <f>IFERROR(VLOOKUP(Book1345234[[#This Row],[Water Supply Yield Ranking]],#REF!,2,FALSE),"")</f>
        <v/>
      </c>
      <c r="AX162" s="67"/>
      <c r="AY162" s="37"/>
      <c r="AZ162" s="4"/>
      <c r="BA162" s="36" t="str">
        <f>IFERROR(VLOOKUP(Book1345234[[#This Row],[Social Vulnerability Ranking]],#REF!,2,FALSE),"")</f>
        <v/>
      </c>
      <c r="BB162" s="67"/>
      <c r="BC162" s="43"/>
      <c r="BD162" s="4"/>
      <c r="BE162" s="36" t="str">
        <f>IFERROR(VLOOKUP(Book1345234[[#This Row],[Nature-Based Solutions Ranking]],#REF!,2,FALSE),"")</f>
        <v/>
      </c>
      <c r="BF162" s="67"/>
      <c r="BG162" s="37"/>
      <c r="BH162" s="4"/>
      <c r="BI162" s="36" t="str">
        <f>IFERROR(VLOOKUP(Book1345234[[#This Row],[Multiple Benefit Ranking]],#REF!,2,FALSE),"")</f>
        <v/>
      </c>
      <c r="BJ162" s="84"/>
      <c r="BK162" s="43"/>
      <c r="BL162" s="4"/>
      <c r="BM162" s="36" t="str">
        <f>IFERROR(VLOOKUP(Book1345234[[#This Row],[Operations and Maintenance Ranking]],#REF!,2,FALSE),"")</f>
        <v/>
      </c>
      <c r="BN162" s="67"/>
      <c r="BO162" s="4"/>
      <c r="BP162" s="36" t="str">
        <f>IFERROR(VLOOKUP(Book1345234[[#This Row],[Administrative, Regulatory and Other Obstacle Ranking]],#REF!,2,FALSE),"")</f>
        <v/>
      </c>
      <c r="BQ162" s="67"/>
      <c r="BR162" s="4"/>
      <c r="BS162" s="36" t="str">
        <f>IFERROR(VLOOKUP(Book1345234[[#This Row],[Environmental Benefit Ranking]],#REF!,2,FALSE),"")</f>
        <v/>
      </c>
      <c r="BT162" s="67"/>
      <c r="BU162" s="37"/>
      <c r="BV162" s="36" t="str">
        <f>IFERROR(VLOOKUP(Book1345234[[#This Row],[Environmental Impact Ranking]],#REF!,2,FALSE),"")</f>
        <v/>
      </c>
      <c r="BW162" s="77"/>
      <c r="BX162" s="83"/>
      <c r="BY162" s="4"/>
      <c r="BZ162" s="36" t="str">
        <f>IFERROR(VLOOKUP(Book1345234[[#This Row],[Mobility Ranking]],#REF!,2,FALSE),"")</f>
        <v/>
      </c>
      <c r="CA162" s="77"/>
      <c r="CB162" s="4"/>
      <c r="CC162" s="36" t="str">
        <f>IFERROR(VLOOKUP(Book1345234[[#This Row],[Regional Ranking]],#REF!,2,FALSE),"")</f>
        <v/>
      </c>
    </row>
    <row r="163" spans="1:81" x14ac:dyDescent="0.25">
      <c r="A163" s="107"/>
      <c r="B163" s="84"/>
      <c r="C163" s="92">
        <f>Book1345234[[#This Row],[FMP]]*2</f>
        <v>0</v>
      </c>
      <c r="D163" s="34"/>
      <c r="E163" s="34"/>
      <c r="F163" s="37"/>
      <c r="G163" s="4"/>
      <c r="H163" s="4"/>
      <c r="I163" s="4"/>
      <c r="J163" s="4"/>
      <c r="K163" s="35" t="str">
        <f>IFERROR(Book1345234[[#This Row],[Project Cost]]/Book1345234[[#This Row],['# of Structures Removed from 1% Annual Chance FP]],"")</f>
        <v/>
      </c>
      <c r="L163" s="4"/>
      <c r="M163" s="4"/>
      <c r="N163" s="35"/>
      <c r="O163" s="100"/>
      <c r="P163" s="84"/>
      <c r="Q163" s="37"/>
      <c r="R163" s="4"/>
      <c r="S163" s="36" t="str">
        <f>IFERROR(VLOOKUP(Book1345234[[#This Row],[ Severity Ranking: Pre-Project Average Depth of Flooding (100-year)]],#REF!,2,FALSE),"")</f>
        <v/>
      </c>
      <c r="T163" s="67"/>
      <c r="U163" s="37"/>
      <c r="V163" s="37"/>
      <c r="W163" s="128" t="e">
        <f>[1]!Book1345234[[#This Row],[Flood Plain Population]]/[1]!Book1345234[[#This Row],[Community Population Served]]</f>
        <v>#REF!</v>
      </c>
      <c r="X163" s="4"/>
      <c r="Y163" s="36" t="str">
        <f>IFERROR(VLOOKUP(Book1345234[[#This Row],[Severity Ranking: Community Need (% Population)]],#REF!,2,FALSE),"")</f>
        <v/>
      </c>
      <c r="Z163" s="66"/>
      <c r="AA163" s="91" t="e">
        <f>[1]!Book1345234[[#This Row],['# of Structures Removed from 1% Annual Chance FP]]/[1]!Book1345234[[#This Row],['# of Structures in 1% Annual Chance FP (Pre-Project)]]</f>
        <v>#REF!</v>
      </c>
      <c r="AB163" s="4"/>
      <c r="AC163" s="36" t="str">
        <f>IFERROR(VLOOKUP(Book1345234[[#This Row],[Flood Risk Reduction ]],#REF!,2,FALSE),"")</f>
        <v/>
      </c>
      <c r="AD163" s="66"/>
      <c r="AE163" s="78"/>
      <c r="AF163" s="37"/>
      <c r="AG163" s="128" t="e">
        <f>([1]!Book1345234[[#This Row],[Pre-Project Damage $]]-[1]!Book1345234[[#This Row],[Post-Project Damage $]])/[1]!Book1345234[[#This Row],[Pre-Project Damage $]]</f>
        <v>#REF!</v>
      </c>
      <c r="AH163" s="4"/>
      <c r="AI163" s="36" t="str">
        <f>IFERROR(VLOOKUP(Book1345234[[#This Row],[Flood Damage Reduction]],#REF!,2,FALSE),"")</f>
        <v/>
      </c>
      <c r="AJ163" s="93"/>
      <c r="AK163" s="83"/>
      <c r="AL163" s="37"/>
      <c r="AM163" s="36" t="str">
        <f>IFERROR(VLOOKUP(Book1345234[[#This Row],[ Reduction in Critical Facilities Flood Risk]],#REF!,2,FALSE),"")</f>
        <v/>
      </c>
      <c r="AN163" s="140" t="e">
        <f>VLOOKUP([1]!Book1345234[[#This Row],[FMP]],'[1]Life and Safety Tabular Data'!A160:L170,12,FALSE)</f>
        <v>#REF!</v>
      </c>
      <c r="AO163" s="43"/>
      <c r="AP163" s="4"/>
      <c r="AQ163" s="36" t="str">
        <f>IFERROR(VLOOKUP(Book1345234[[#This Row],[Life and Safety Ranking (Injury/Loss of Life)]],#REF!,2,FALSE),"")</f>
        <v/>
      </c>
      <c r="AR163" s="67"/>
      <c r="AS163" s="43"/>
      <c r="AT163" s="43"/>
      <c r="AU163" s="43"/>
      <c r="AV163" s="4"/>
      <c r="AW163" s="36" t="str">
        <f>IFERROR(VLOOKUP(Book1345234[[#This Row],[Water Supply Yield Ranking]],#REF!,2,FALSE),"")</f>
        <v/>
      </c>
      <c r="AX163" s="67"/>
      <c r="AY163" s="37"/>
      <c r="AZ163" s="4"/>
      <c r="BA163" s="36" t="str">
        <f>IFERROR(VLOOKUP(Book1345234[[#This Row],[Social Vulnerability Ranking]],#REF!,2,FALSE),"")</f>
        <v/>
      </c>
      <c r="BB163" s="67"/>
      <c r="BC163" s="43"/>
      <c r="BD163" s="4"/>
      <c r="BE163" s="36" t="str">
        <f>IFERROR(VLOOKUP(Book1345234[[#This Row],[Nature-Based Solutions Ranking]],#REF!,2,FALSE),"")</f>
        <v/>
      </c>
      <c r="BF163" s="67"/>
      <c r="BG163" s="37"/>
      <c r="BH163" s="4"/>
      <c r="BI163" s="36" t="str">
        <f>IFERROR(VLOOKUP(Book1345234[[#This Row],[Multiple Benefit Ranking]],#REF!,2,FALSE),"")</f>
        <v/>
      </c>
      <c r="BJ163" s="84"/>
      <c r="BK163" s="43"/>
      <c r="BL163" s="4"/>
      <c r="BM163" s="36" t="str">
        <f>IFERROR(VLOOKUP(Book1345234[[#This Row],[Operations and Maintenance Ranking]],#REF!,2,FALSE),"")</f>
        <v/>
      </c>
      <c r="BN163" s="67"/>
      <c r="BO163" s="4"/>
      <c r="BP163" s="36" t="str">
        <f>IFERROR(VLOOKUP(Book1345234[[#This Row],[Administrative, Regulatory and Other Obstacle Ranking]],#REF!,2,FALSE),"")</f>
        <v/>
      </c>
      <c r="BQ163" s="67"/>
      <c r="BR163" s="4"/>
      <c r="BS163" s="36" t="str">
        <f>IFERROR(VLOOKUP(Book1345234[[#This Row],[Environmental Benefit Ranking]],#REF!,2,FALSE),"")</f>
        <v/>
      </c>
      <c r="BT163" s="67"/>
      <c r="BU163" s="37"/>
      <c r="BV163" s="36" t="str">
        <f>IFERROR(VLOOKUP(Book1345234[[#This Row],[Environmental Impact Ranking]],#REF!,2,FALSE),"")</f>
        <v/>
      </c>
      <c r="BW163" s="77"/>
      <c r="BX163" s="83"/>
      <c r="BY163" s="4"/>
      <c r="BZ163" s="36" t="str">
        <f>IFERROR(VLOOKUP(Book1345234[[#This Row],[Mobility Ranking]],#REF!,2,FALSE),"")</f>
        <v/>
      </c>
      <c r="CA163" s="77"/>
      <c r="CB163" s="4"/>
      <c r="CC163" s="36" t="str">
        <f>IFERROR(VLOOKUP(Book1345234[[#This Row],[Regional Ranking]],#REF!,2,FALSE),"")</f>
        <v/>
      </c>
    </row>
    <row r="164" spans="1:81" x14ac:dyDescent="0.25">
      <c r="A164" s="107"/>
      <c r="B164" s="84"/>
      <c r="C164" s="92">
        <f>Book1345234[[#This Row],[FMP]]*2</f>
        <v>0</v>
      </c>
      <c r="D164" s="34"/>
      <c r="E164" s="34"/>
      <c r="F164" s="37"/>
      <c r="G164" s="4"/>
      <c r="H164" s="4"/>
      <c r="I164" s="4"/>
      <c r="J164" s="4"/>
      <c r="K164" s="35" t="str">
        <f>IFERROR(Book1345234[[#This Row],[Project Cost]]/Book1345234[[#This Row],['# of Structures Removed from 1% Annual Chance FP]],"")</f>
        <v/>
      </c>
      <c r="L164" s="4"/>
      <c r="M164" s="4"/>
      <c r="N164" s="35"/>
      <c r="O164" s="100"/>
      <c r="P164" s="84"/>
      <c r="Q164" s="37"/>
      <c r="R164" s="4"/>
      <c r="S164" s="36" t="str">
        <f>IFERROR(VLOOKUP(Book1345234[[#This Row],[ Severity Ranking: Pre-Project Average Depth of Flooding (100-year)]],#REF!,2,FALSE),"")</f>
        <v/>
      </c>
      <c r="T164" s="67"/>
      <c r="U164" s="37"/>
      <c r="V164" s="37"/>
      <c r="W164" s="128" t="e">
        <f>[1]!Book1345234[[#This Row],[Flood Plain Population]]/[1]!Book1345234[[#This Row],[Community Population Served]]</f>
        <v>#REF!</v>
      </c>
      <c r="X164" s="4"/>
      <c r="Y164" s="36" t="str">
        <f>IFERROR(VLOOKUP(Book1345234[[#This Row],[Severity Ranking: Community Need (% Population)]],#REF!,2,FALSE),"")</f>
        <v/>
      </c>
      <c r="Z164" s="66"/>
      <c r="AA164" s="91" t="e">
        <f>[1]!Book1345234[[#This Row],['# of Structures Removed from 1% Annual Chance FP]]/[1]!Book1345234[[#This Row],['# of Structures in 1% Annual Chance FP (Pre-Project)]]</f>
        <v>#REF!</v>
      </c>
      <c r="AB164" s="4"/>
      <c r="AC164" s="36" t="str">
        <f>IFERROR(VLOOKUP(Book1345234[[#This Row],[Flood Risk Reduction ]],#REF!,2,FALSE),"")</f>
        <v/>
      </c>
      <c r="AD164" s="66"/>
      <c r="AE164" s="78"/>
      <c r="AF164" s="37"/>
      <c r="AG164" s="128" t="e">
        <f>([1]!Book1345234[[#This Row],[Pre-Project Damage $]]-[1]!Book1345234[[#This Row],[Post-Project Damage $]])/[1]!Book1345234[[#This Row],[Pre-Project Damage $]]</f>
        <v>#REF!</v>
      </c>
      <c r="AH164" s="4"/>
      <c r="AI164" s="36" t="str">
        <f>IFERROR(VLOOKUP(Book1345234[[#This Row],[Flood Damage Reduction]],#REF!,2,FALSE),"")</f>
        <v/>
      </c>
      <c r="AJ164" s="93"/>
      <c r="AK164" s="83"/>
      <c r="AL164" s="37"/>
      <c r="AM164" s="36" t="str">
        <f>IFERROR(VLOOKUP(Book1345234[[#This Row],[ Reduction in Critical Facilities Flood Risk]],#REF!,2,FALSE),"")</f>
        <v/>
      </c>
      <c r="AN164" s="140" t="e">
        <f>VLOOKUP([1]!Book1345234[[#This Row],[FMP]],'[1]Life and Safety Tabular Data'!A161:L171,12,FALSE)</f>
        <v>#REF!</v>
      </c>
      <c r="AO164" s="43"/>
      <c r="AP164" s="4"/>
      <c r="AQ164" s="36" t="str">
        <f>IFERROR(VLOOKUP(Book1345234[[#This Row],[Life and Safety Ranking (Injury/Loss of Life)]],#REF!,2,FALSE),"")</f>
        <v/>
      </c>
      <c r="AR164" s="67"/>
      <c r="AS164" s="43"/>
      <c r="AT164" s="43"/>
      <c r="AU164" s="43"/>
      <c r="AV164" s="4"/>
      <c r="AW164" s="36" t="str">
        <f>IFERROR(VLOOKUP(Book1345234[[#This Row],[Water Supply Yield Ranking]],#REF!,2,FALSE),"")</f>
        <v/>
      </c>
      <c r="AX164" s="67"/>
      <c r="AY164" s="37"/>
      <c r="AZ164" s="4"/>
      <c r="BA164" s="36" t="str">
        <f>IFERROR(VLOOKUP(Book1345234[[#This Row],[Social Vulnerability Ranking]],#REF!,2,FALSE),"")</f>
        <v/>
      </c>
      <c r="BB164" s="67"/>
      <c r="BC164" s="43"/>
      <c r="BD164" s="4"/>
      <c r="BE164" s="36" t="str">
        <f>IFERROR(VLOOKUP(Book1345234[[#This Row],[Nature-Based Solutions Ranking]],#REF!,2,FALSE),"")</f>
        <v/>
      </c>
      <c r="BF164" s="67"/>
      <c r="BG164" s="37"/>
      <c r="BH164" s="4"/>
      <c r="BI164" s="36" t="str">
        <f>IFERROR(VLOOKUP(Book1345234[[#This Row],[Multiple Benefit Ranking]],#REF!,2,FALSE),"")</f>
        <v/>
      </c>
      <c r="BJ164" s="84"/>
      <c r="BK164" s="43"/>
      <c r="BL164" s="4"/>
      <c r="BM164" s="36" t="str">
        <f>IFERROR(VLOOKUP(Book1345234[[#This Row],[Operations and Maintenance Ranking]],#REF!,2,FALSE),"")</f>
        <v/>
      </c>
      <c r="BN164" s="67"/>
      <c r="BO164" s="4"/>
      <c r="BP164" s="36" t="str">
        <f>IFERROR(VLOOKUP(Book1345234[[#This Row],[Administrative, Regulatory and Other Obstacle Ranking]],#REF!,2,FALSE),"")</f>
        <v/>
      </c>
      <c r="BQ164" s="67"/>
      <c r="BR164" s="4"/>
      <c r="BS164" s="36" t="str">
        <f>IFERROR(VLOOKUP(Book1345234[[#This Row],[Environmental Benefit Ranking]],#REF!,2,FALSE),"")</f>
        <v/>
      </c>
      <c r="BT164" s="67"/>
      <c r="BU164" s="37"/>
      <c r="BV164" s="36" t="str">
        <f>IFERROR(VLOOKUP(Book1345234[[#This Row],[Environmental Impact Ranking]],#REF!,2,FALSE),"")</f>
        <v/>
      </c>
      <c r="BW164" s="77"/>
      <c r="BX164" s="83"/>
      <c r="BY164" s="4"/>
      <c r="BZ164" s="36" t="str">
        <f>IFERROR(VLOOKUP(Book1345234[[#This Row],[Mobility Ranking]],#REF!,2,FALSE),"")</f>
        <v/>
      </c>
      <c r="CA164" s="77"/>
      <c r="CB164" s="4"/>
      <c r="CC164" s="36" t="str">
        <f>IFERROR(VLOOKUP(Book1345234[[#This Row],[Regional Ranking]],#REF!,2,FALSE),"")</f>
        <v/>
      </c>
    </row>
    <row r="165" spans="1:81" x14ac:dyDescent="0.25">
      <c r="A165" s="107"/>
      <c r="B165" s="84"/>
      <c r="C165" s="92">
        <f>Book1345234[[#This Row],[FMP]]*2</f>
        <v>0</v>
      </c>
      <c r="D165" s="34"/>
      <c r="E165" s="34"/>
      <c r="F165" s="37"/>
      <c r="G165" s="4"/>
      <c r="H165" s="4"/>
      <c r="I165" s="4"/>
      <c r="J165" s="4"/>
      <c r="K165" s="35" t="str">
        <f>IFERROR(Book1345234[[#This Row],[Project Cost]]/Book1345234[[#This Row],['# of Structures Removed from 1% Annual Chance FP]],"")</f>
        <v/>
      </c>
      <c r="L165" s="4"/>
      <c r="M165" s="4"/>
      <c r="N165" s="35"/>
      <c r="O165" s="100"/>
      <c r="P165" s="84"/>
      <c r="Q165" s="37"/>
      <c r="R165" s="4"/>
      <c r="S165" s="36" t="str">
        <f>IFERROR(VLOOKUP(Book1345234[[#This Row],[ Severity Ranking: Pre-Project Average Depth of Flooding (100-year)]],#REF!,2,FALSE),"")</f>
        <v/>
      </c>
      <c r="T165" s="67"/>
      <c r="U165" s="37"/>
      <c r="V165" s="37"/>
      <c r="W165" s="128" t="e">
        <f>[1]!Book1345234[[#This Row],[Flood Plain Population]]/[1]!Book1345234[[#This Row],[Community Population Served]]</f>
        <v>#REF!</v>
      </c>
      <c r="X165" s="4"/>
      <c r="Y165" s="36" t="str">
        <f>IFERROR(VLOOKUP(Book1345234[[#This Row],[Severity Ranking: Community Need (% Population)]],#REF!,2,FALSE),"")</f>
        <v/>
      </c>
      <c r="Z165" s="66"/>
      <c r="AA165" s="91" t="e">
        <f>[1]!Book1345234[[#This Row],['# of Structures Removed from 1% Annual Chance FP]]/[1]!Book1345234[[#This Row],['# of Structures in 1% Annual Chance FP (Pre-Project)]]</f>
        <v>#REF!</v>
      </c>
      <c r="AB165" s="4"/>
      <c r="AC165" s="36" t="str">
        <f>IFERROR(VLOOKUP(Book1345234[[#This Row],[Flood Risk Reduction ]],#REF!,2,FALSE),"")</f>
        <v/>
      </c>
      <c r="AD165" s="66"/>
      <c r="AE165" s="78"/>
      <c r="AF165" s="37"/>
      <c r="AG165" s="128" t="e">
        <f>([1]!Book1345234[[#This Row],[Pre-Project Damage $]]-[1]!Book1345234[[#This Row],[Post-Project Damage $]])/[1]!Book1345234[[#This Row],[Pre-Project Damage $]]</f>
        <v>#REF!</v>
      </c>
      <c r="AH165" s="4"/>
      <c r="AI165" s="36" t="str">
        <f>IFERROR(VLOOKUP(Book1345234[[#This Row],[Flood Damage Reduction]],#REF!,2,FALSE),"")</f>
        <v/>
      </c>
      <c r="AJ165" s="93"/>
      <c r="AK165" s="83"/>
      <c r="AL165" s="37"/>
      <c r="AM165" s="36" t="str">
        <f>IFERROR(VLOOKUP(Book1345234[[#This Row],[ Reduction in Critical Facilities Flood Risk]],#REF!,2,FALSE),"")</f>
        <v/>
      </c>
      <c r="AN165" s="140" t="e">
        <f>VLOOKUP([1]!Book1345234[[#This Row],[FMP]],'[1]Life and Safety Tabular Data'!A162:L172,12,FALSE)</f>
        <v>#REF!</v>
      </c>
      <c r="AO165" s="43"/>
      <c r="AP165" s="4"/>
      <c r="AQ165" s="36" t="str">
        <f>IFERROR(VLOOKUP(Book1345234[[#This Row],[Life and Safety Ranking (Injury/Loss of Life)]],#REF!,2,FALSE),"")</f>
        <v/>
      </c>
      <c r="AR165" s="67"/>
      <c r="AS165" s="43"/>
      <c r="AT165" s="43"/>
      <c r="AU165" s="43"/>
      <c r="AV165" s="4"/>
      <c r="AW165" s="36" t="str">
        <f>IFERROR(VLOOKUP(Book1345234[[#This Row],[Water Supply Yield Ranking]],#REF!,2,FALSE),"")</f>
        <v/>
      </c>
      <c r="AX165" s="67"/>
      <c r="AY165" s="37"/>
      <c r="AZ165" s="4"/>
      <c r="BA165" s="36" t="str">
        <f>IFERROR(VLOOKUP(Book1345234[[#This Row],[Social Vulnerability Ranking]],#REF!,2,FALSE),"")</f>
        <v/>
      </c>
      <c r="BB165" s="67"/>
      <c r="BC165" s="43"/>
      <c r="BD165" s="4"/>
      <c r="BE165" s="36" t="str">
        <f>IFERROR(VLOOKUP(Book1345234[[#This Row],[Nature-Based Solutions Ranking]],#REF!,2,FALSE),"")</f>
        <v/>
      </c>
      <c r="BF165" s="67"/>
      <c r="BG165" s="37"/>
      <c r="BH165" s="4"/>
      <c r="BI165" s="36" t="str">
        <f>IFERROR(VLOOKUP(Book1345234[[#This Row],[Multiple Benefit Ranking]],#REF!,2,FALSE),"")</f>
        <v/>
      </c>
      <c r="BJ165" s="84"/>
      <c r="BK165" s="43"/>
      <c r="BL165" s="4"/>
      <c r="BM165" s="36" t="str">
        <f>IFERROR(VLOOKUP(Book1345234[[#This Row],[Operations and Maintenance Ranking]],#REF!,2,FALSE),"")</f>
        <v/>
      </c>
      <c r="BN165" s="67"/>
      <c r="BO165" s="4"/>
      <c r="BP165" s="36" t="str">
        <f>IFERROR(VLOOKUP(Book1345234[[#This Row],[Administrative, Regulatory and Other Obstacle Ranking]],#REF!,2,FALSE),"")</f>
        <v/>
      </c>
      <c r="BQ165" s="67"/>
      <c r="BR165" s="4"/>
      <c r="BS165" s="36" t="str">
        <f>IFERROR(VLOOKUP(Book1345234[[#This Row],[Environmental Benefit Ranking]],#REF!,2,FALSE),"")</f>
        <v/>
      </c>
      <c r="BT165" s="67"/>
      <c r="BU165" s="37"/>
      <c r="BV165" s="36" t="str">
        <f>IFERROR(VLOOKUP(Book1345234[[#This Row],[Environmental Impact Ranking]],#REF!,2,FALSE),"")</f>
        <v/>
      </c>
      <c r="BW165" s="77"/>
      <c r="BX165" s="83"/>
      <c r="BY165" s="4"/>
      <c r="BZ165" s="36" t="str">
        <f>IFERROR(VLOOKUP(Book1345234[[#This Row],[Mobility Ranking]],#REF!,2,FALSE),"")</f>
        <v/>
      </c>
      <c r="CA165" s="77"/>
      <c r="CB165" s="4"/>
      <c r="CC165" s="36" t="str">
        <f>IFERROR(VLOOKUP(Book1345234[[#This Row],[Regional Ranking]],#REF!,2,FALSE),"")</f>
        <v/>
      </c>
    </row>
    <row r="166" spans="1:81" x14ac:dyDescent="0.25">
      <c r="A166" s="107"/>
      <c r="B166" s="84"/>
      <c r="C166" s="92">
        <f>Book1345234[[#This Row],[FMP]]*2</f>
        <v>0</v>
      </c>
      <c r="D166" s="34"/>
      <c r="E166" s="34"/>
      <c r="F166" s="37"/>
      <c r="G166" s="4"/>
      <c r="H166" s="4"/>
      <c r="I166" s="4"/>
      <c r="J166" s="4"/>
      <c r="K166" s="35" t="str">
        <f>IFERROR(Book1345234[[#This Row],[Project Cost]]/Book1345234[[#This Row],['# of Structures Removed from 1% Annual Chance FP]],"")</f>
        <v/>
      </c>
      <c r="L166" s="4"/>
      <c r="M166" s="4"/>
      <c r="N166" s="35"/>
      <c r="O166" s="100"/>
      <c r="P166" s="84"/>
      <c r="Q166" s="37"/>
      <c r="R166" s="4"/>
      <c r="S166" s="36" t="str">
        <f>IFERROR(VLOOKUP(Book1345234[[#This Row],[ Severity Ranking: Pre-Project Average Depth of Flooding (100-year)]],#REF!,2,FALSE),"")</f>
        <v/>
      </c>
      <c r="T166" s="67"/>
      <c r="U166" s="37"/>
      <c r="V166" s="37"/>
      <c r="W166" s="128" t="e">
        <f>[1]!Book1345234[[#This Row],[Flood Plain Population]]/[1]!Book1345234[[#This Row],[Community Population Served]]</f>
        <v>#REF!</v>
      </c>
      <c r="X166" s="4"/>
      <c r="Y166" s="36" t="str">
        <f>IFERROR(VLOOKUP(Book1345234[[#This Row],[Severity Ranking: Community Need (% Population)]],#REF!,2,FALSE),"")</f>
        <v/>
      </c>
      <c r="Z166" s="66"/>
      <c r="AA166" s="91" t="e">
        <f>[1]!Book1345234[[#This Row],['# of Structures Removed from 1% Annual Chance FP]]/[1]!Book1345234[[#This Row],['# of Structures in 1% Annual Chance FP (Pre-Project)]]</f>
        <v>#REF!</v>
      </c>
      <c r="AB166" s="4"/>
      <c r="AC166" s="36" t="str">
        <f>IFERROR(VLOOKUP(Book1345234[[#This Row],[Flood Risk Reduction ]],#REF!,2,FALSE),"")</f>
        <v/>
      </c>
      <c r="AD166" s="66"/>
      <c r="AE166" s="78"/>
      <c r="AF166" s="37"/>
      <c r="AG166" s="128" t="e">
        <f>([1]!Book1345234[[#This Row],[Pre-Project Damage $]]-[1]!Book1345234[[#This Row],[Post-Project Damage $]])/[1]!Book1345234[[#This Row],[Pre-Project Damage $]]</f>
        <v>#REF!</v>
      </c>
      <c r="AH166" s="4"/>
      <c r="AI166" s="36" t="str">
        <f>IFERROR(VLOOKUP(Book1345234[[#This Row],[Flood Damage Reduction]],#REF!,2,FALSE),"")</f>
        <v/>
      </c>
      <c r="AJ166" s="93"/>
      <c r="AK166" s="83"/>
      <c r="AL166" s="37"/>
      <c r="AM166" s="36" t="str">
        <f>IFERROR(VLOOKUP(Book1345234[[#This Row],[ Reduction in Critical Facilities Flood Risk]],#REF!,2,FALSE),"")</f>
        <v/>
      </c>
      <c r="AN166" s="140" t="e">
        <f>VLOOKUP([1]!Book1345234[[#This Row],[FMP]],'[1]Life and Safety Tabular Data'!A163:L173,12,FALSE)</f>
        <v>#REF!</v>
      </c>
      <c r="AO166" s="43"/>
      <c r="AP166" s="4"/>
      <c r="AQ166" s="36" t="str">
        <f>IFERROR(VLOOKUP(Book1345234[[#This Row],[Life and Safety Ranking (Injury/Loss of Life)]],#REF!,2,FALSE),"")</f>
        <v/>
      </c>
      <c r="AR166" s="67"/>
      <c r="AS166" s="43"/>
      <c r="AT166" s="43"/>
      <c r="AU166" s="43"/>
      <c r="AV166" s="4"/>
      <c r="AW166" s="36" t="str">
        <f>IFERROR(VLOOKUP(Book1345234[[#This Row],[Water Supply Yield Ranking]],#REF!,2,FALSE),"")</f>
        <v/>
      </c>
      <c r="AX166" s="67"/>
      <c r="AY166" s="37"/>
      <c r="AZ166" s="4"/>
      <c r="BA166" s="36" t="str">
        <f>IFERROR(VLOOKUP(Book1345234[[#This Row],[Social Vulnerability Ranking]],#REF!,2,FALSE),"")</f>
        <v/>
      </c>
      <c r="BB166" s="67"/>
      <c r="BC166" s="43"/>
      <c r="BD166" s="4"/>
      <c r="BE166" s="36" t="str">
        <f>IFERROR(VLOOKUP(Book1345234[[#This Row],[Nature-Based Solutions Ranking]],#REF!,2,FALSE),"")</f>
        <v/>
      </c>
      <c r="BF166" s="67"/>
      <c r="BG166" s="37"/>
      <c r="BH166" s="4"/>
      <c r="BI166" s="36" t="str">
        <f>IFERROR(VLOOKUP(Book1345234[[#This Row],[Multiple Benefit Ranking]],#REF!,2,FALSE),"")</f>
        <v/>
      </c>
      <c r="BJ166" s="84"/>
      <c r="BK166" s="43"/>
      <c r="BL166" s="4"/>
      <c r="BM166" s="36" t="str">
        <f>IFERROR(VLOOKUP(Book1345234[[#This Row],[Operations and Maintenance Ranking]],#REF!,2,FALSE),"")</f>
        <v/>
      </c>
      <c r="BN166" s="67"/>
      <c r="BO166" s="4"/>
      <c r="BP166" s="36" t="str">
        <f>IFERROR(VLOOKUP(Book1345234[[#This Row],[Administrative, Regulatory and Other Obstacle Ranking]],#REF!,2,FALSE),"")</f>
        <v/>
      </c>
      <c r="BQ166" s="67"/>
      <c r="BR166" s="4"/>
      <c r="BS166" s="36" t="str">
        <f>IFERROR(VLOOKUP(Book1345234[[#This Row],[Environmental Benefit Ranking]],#REF!,2,FALSE),"")</f>
        <v/>
      </c>
      <c r="BT166" s="67"/>
      <c r="BU166" s="37"/>
      <c r="BV166" s="36" t="str">
        <f>IFERROR(VLOOKUP(Book1345234[[#This Row],[Environmental Impact Ranking]],#REF!,2,FALSE),"")</f>
        <v/>
      </c>
      <c r="BW166" s="77"/>
      <c r="BX166" s="83"/>
      <c r="BY166" s="4"/>
      <c r="BZ166" s="36" t="str">
        <f>IFERROR(VLOOKUP(Book1345234[[#This Row],[Mobility Ranking]],#REF!,2,FALSE),"")</f>
        <v/>
      </c>
      <c r="CA166" s="77"/>
      <c r="CB166" s="4"/>
      <c r="CC166" s="36" t="str">
        <f>IFERROR(VLOOKUP(Book1345234[[#This Row],[Regional Ranking]],#REF!,2,FALSE),"")</f>
        <v/>
      </c>
    </row>
    <row r="167" spans="1:81" x14ac:dyDescent="0.25">
      <c r="A167" s="107"/>
      <c r="B167" s="84"/>
      <c r="C167" s="92">
        <f>Book1345234[[#This Row],[FMP]]*2</f>
        <v>0</v>
      </c>
      <c r="D167" s="34"/>
      <c r="E167" s="34"/>
      <c r="F167" s="37"/>
      <c r="G167" s="4"/>
      <c r="H167" s="4"/>
      <c r="I167" s="4"/>
      <c r="J167" s="4"/>
      <c r="K167" s="35" t="str">
        <f>IFERROR(Book1345234[[#This Row],[Project Cost]]/Book1345234[[#This Row],['# of Structures Removed from 1% Annual Chance FP]],"")</f>
        <v/>
      </c>
      <c r="L167" s="4"/>
      <c r="M167" s="4"/>
      <c r="N167" s="35"/>
      <c r="O167" s="100"/>
      <c r="P167" s="84"/>
      <c r="Q167" s="37"/>
      <c r="R167" s="4"/>
      <c r="S167" s="36" t="str">
        <f>IFERROR(VLOOKUP(Book1345234[[#This Row],[ Severity Ranking: Pre-Project Average Depth of Flooding (100-year)]],#REF!,2,FALSE),"")</f>
        <v/>
      </c>
      <c r="T167" s="67"/>
      <c r="U167" s="37"/>
      <c r="V167" s="37"/>
      <c r="W167" s="128" t="e">
        <f>[1]!Book1345234[[#This Row],[Flood Plain Population]]/[1]!Book1345234[[#This Row],[Community Population Served]]</f>
        <v>#REF!</v>
      </c>
      <c r="X167" s="4"/>
      <c r="Y167" s="36" t="str">
        <f>IFERROR(VLOOKUP(Book1345234[[#This Row],[Severity Ranking: Community Need (% Population)]],#REF!,2,FALSE),"")</f>
        <v/>
      </c>
      <c r="Z167" s="66"/>
      <c r="AA167" s="91" t="e">
        <f>[1]!Book1345234[[#This Row],['# of Structures Removed from 1% Annual Chance FP]]/[1]!Book1345234[[#This Row],['# of Structures in 1% Annual Chance FP (Pre-Project)]]</f>
        <v>#REF!</v>
      </c>
      <c r="AB167" s="4"/>
      <c r="AC167" s="36" t="str">
        <f>IFERROR(VLOOKUP(Book1345234[[#This Row],[Flood Risk Reduction ]],#REF!,2,FALSE),"")</f>
        <v/>
      </c>
      <c r="AD167" s="66"/>
      <c r="AE167" s="78"/>
      <c r="AF167" s="37"/>
      <c r="AG167" s="128" t="e">
        <f>([1]!Book1345234[[#This Row],[Pre-Project Damage $]]-[1]!Book1345234[[#This Row],[Post-Project Damage $]])/[1]!Book1345234[[#This Row],[Pre-Project Damage $]]</f>
        <v>#REF!</v>
      </c>
      <c r="AH167" s="4"/>
      <c r="AI167" s="36" t="str">
        <f>IFERROR(VLOOKUP(Book1345234[[#This Row],[Flood Damage Reduction]],#REF!,2,FALSE),"")</f>
        <v/>
      </c>
      <c r="AJ167" s="93"/>
      <c r="AK167" s="83"/>
      <c r="AL167" s="37"/>
      <c r="AM167" s="36" t="str">
        <f>IFERROR(VLOOKUP(Book1345234[[#This Row],[ Reduction in Critical Facilities Flood Risk]],#REF!,2,FALSE),"")</f>
        <v/>
      </c>
      <c r="AN167" s="140" t="e">
        <f>VLOOKUP([1]!Book1345234[[#This Row],[FMP]],'[1]Life and Safety Tabular Data'!A164:L174,12,FALSE)</f>
        <v>#REF!</v>
      </c>
      <c r="AO167" s="43"/>
      <c r="AP167" s="4"/>
      <c r="AQ167" s="36" t="str">
        <f>IFERROR(VLOOKUP(Book1345234[[#This Row],[Life and Safety Ranking (Injury/Loss of Life)]],#REF!,2,FALSE),"")</f>
        <v/>
      </c>
      <c r="AR167" s="67"/>
      <c r="AS167" s="43"/>
      <c r="AT167" s="43"/>
      <c r="AU167" s="43"/>
      <c r="AV167" s="4"/>
      <c r="AW167" s="36" t="str">
        <f>IFERROR(VLOOKUP(Book1345234[[#This Row],[Water Supply Yield Ranking]],#REF!,2,FALSE),"")</f>
        <v/>
      </c>
      <c r="AX167" s="67"/>
      <c r="AY167" s="37"/>
      <c r="AZ167" s="4"/>
      <c r="BA167" s="36" t="str">
        <f>IFERROR(VLOOKUP(Book1345234[[#This Row],[Social Vulnerability Ranking]],#REF!,2,FALSE),"")</f>
        <v/>
      </c>
      <c r="BB167" s="67"/>
      <c r="BC167" s="43"/>
      <c r="BD167" s="4"/>
      <c r="BE167" s="36" t="str">
        <f>IFERROR(VLOOKUP(Book1345234[[#This Row],[Nature-Based Solutions Ranking]],#REF!,2,FALSE),"")</f>
        <v/>
      </c>
      <c r="BF167" s="67"/>
      <c r="BG167" s="37"/>
      <c r="BH167" s="4"/>
      <c r="BI167" s="36" t="str">
        <f>IFERROR(VLOOKUP(Book1345234[[#This Row],[Multiple Benefit Ranking]],#REF!,2,FALSE),"")</f>
        <v/>
      </c>
      <c r="BJ167" s="84"/>
      <c r="BK167" s="43"/>
      <c r="BL167" s="4"/>
      <c r="BM167" s="36" t="str">
        <f>IFERROR(VLOOKUP(Book1345234[[#This Row],[Operations and Maintenance Ranking]],#REF!,2,FALSE),"")</f>
        <v/>
      </c>
      <c r="BN167" s="67"/>
      <c r="BO167" s="4"/>
      <c r="BP167" s="36" t="str">
        <f>IFERROR(VLOOKUP(Book1345234[[#This Row],[Administrative, Regulatory and Other Obstacle Ranking]],#REF!,2,FALSE),"")</f>
        <v/>
      </c>
      <c r="BQ167" s="67"/>
      <c r="BR167" s="4"/>
      <c r="BS167" s="36" t="str">
        <f>IFERROR(VLOOKUP(Book1345234[[#This Row],[Environmental Benefit Ranking]],#REF!,2,FALSE),"")</f>
        <v/>
      </c>
      <c r="BT167" s="67"/>
      <c r="BU167" s="37"/>
      <c r="BV167" s="36" t="str">
        <f>IFERROR(VLOOKUP(Book1345234[[#This Row],[Environmental Impact Ranking]],#REF!,2,FALSE),"")</f>
        <v/>
      </c>
      <c r="BW167" s="77"/>
      <c r="BX167" s="83"/>
      <c r="BY167" s="4"/>
      <c r="BZ167" s="36" t="str">
        <f>IFERROR(VLOOKUP(Book1345234[[#This Row],[Mobility Ranking]],#REF!,2,FALSE),"")</f>
        <v/>
      </c>
      <c r="CA167" s="77"/>
      <c r="CB167" s="4"/>
      <c r="CC167" s="36" t="str">
        <f>IFERROR(VLOOKUP(Book1345234[[#This Row],[Regional Ranking]],#REF!,2,FALSE),"")</f>
        <v/>
      </c>
    </row>
    <row r="168" spans="1:81" x14ac:dyDescent="0.25">
      <c r="A168" s="107"/>
      <c r="B168" s="84"/>
      <c r="C168" s="92">
        <f>Book1345234[[#This Row],[FMP]]*2</f>
        <v>0</v>
      </c>
      <c r="D168" s="34"/>
      <c r="E168" s="34"/>
      <c r="F168" s="37"/>
      <c r="G168" s="4"/>
      <c r="H168" s="4"/>
      <c r="I168" s="4"/>
      <c r="J168" s="4"/>
      <c r="K168" s="35" t="str">
        <f>IFERROR(Book1345234[[#This Row],[Project Cost]]/Book1345234[[#This Row],['# of Structures Removed from 1% Annual Chance FP]],"")</f>
        <v/>
      </c>
      <c r="L168" s="4"/>
      <c r="M168" s="4"/>
      <c r="N168" s="35"/>
      <c r="O168" s="100"/>
      <c r="P168" s="84"/>
      <c r="Q168" s="37"/>
      <c r="R168" s="4"/>
      <c r="S168" s="36" t="str">
        <f>IFERROR(VLOOKUP(Book1345234[[#This Row],[ Severity Ranking: Pre-Project Average Depth of Flooding (100-year)]],#REF!,2,FALSE),"")</f>
        <v/>
      </c>
      <c r="T168" s="67"/>
      <c r="U168" s="37"/>
      <c r="V168" s="37"/>
      <c r="W168" s="128" t="e">
        <f>[1]!Book1345234[[#This Row],[Flood Plain Population]]/[1]!Book1345234[[#This Row],[Community Population Served]]</f>
        <v>#REF!</v>
      </c>
      <c r="X168" s="4"/>
      <c r="Y168" s="36" t="str">
        <f>IFERROR(VLOOKUP(Book1345234[[#This Row],[Severity Ranking: Community Need (% Population)]],#REF!,2,FALSE),"")</f>
        <v/>
      </c>
      <c r="Z168" s="66"/>
      <c r="AA168" s="91" t="e">
        <f>[1]!Book1345234[[#This Row],['# of Structures Removed from 1% Annual Chance FP]]/[1]!Book1345234[[#This Row],['# of Structures in 1% Annual Chance FP (Pre-Project)]]</f>
        <v>#REF!</v>
      </c>
      <c r="AB168" s="4"/>
      <c r="AC168" s="36" t="str">
        <f>IFERROR(VLOOKUP(Book1345234[[#This Row],[Flood Risk Reduction ]],#REF!,2,FALSE),"")</f>
        <v/>
      </c>
      <c r="AD168" s="66"/>
      <c r="AE168" s="78"/>
      <c r="AF168" s="37"/>
      <c r="AG168" s="128" t="e">
        <f>([1]!Book1345234[[#This Row],[Pre-Project Damage $]]-[1]!Book1345234[[#This Row],[Post-Project Damage $]])/[1]!Book1345234[[#This Row],[Pre-Project Damage $]]</f>
        <v>#REF!</v>
      </c>
      <c r="AH168" s="4"/>
      <c r="AI168" s="36" t="str">
        <f>IFERROR(VLOOKUP(Book1345234[[#This Row],[Flood Damage Reduction]],#REF!,2,FALSE),"")</f>
        <v/>
      </c>
      <c r="AJ168" s="93"/>
      <c r="AK168" s="83"/>
      <c r="AL168" s="37"/>
      <c r="AM168" s="36" t="str">
        <f>IFERROR(VLOOKUP(Book1345234[[#This Row],[ Reduction in Critical Facilities Flood Risk]],#REF!,2,FALSE),"")</f>
        <v/>
      </c>
      <c r="AN168" s="140" t="e">
        <f>VLOOKUP([1]!Book1345234[[#This Row],[FMP]],'[1]Life and Safety Tabular Data'!A165:L175,12,FALSE)</f>
        <v>#REF!</v>
      </c>
      <c r="AO168" s="43"/>
      <c r="AP168" s="4"/>
      <c r="AQ168" s="36" t="str">
        <f>IFERROR(VLOOKUP(Book1345234[[#This Row],[Life and Safety Ranking (Injury/Loss of Life)]],#REF!,2,FALSE),"")</f>
        <v/>
      </c>
      <c r="AR168" s="67"/>
      <c r="AS168" s="43"/>
      <c r="AT168" s="43"/>
      <c r="AU168" s="43"/>
      <c r="AV168" s="4"/>
      <c r="AW168" s="36" t="str">
        <f>IFERROR(VLOOKUP(Book1345234[[#This Row],[Water Supply Yield Ranking]],#REF!,2,FALSE),"")</f>
        <v/>
      </c>
      <c r="AX168" s="67"/>
      <c r="AY168" s="37"/>
      <c r="AZ168" s="4"/>
      <c r="BA168" s="36" t="str">
        <f>IFERROR(VLOOKUP(Book1345234[[#This Row],[Social Vulnerability Ranking]],#REF!,2,FALSE),"")</f>
        <v/>
      </c>
      <c r="BB168" s="67"/>
      <c r="BC168" s="43"/>
      <c r="BD168" s="4"/>
      <c r="BE168" s="36" t="str">
        <f>IFERROR(VLOOKUP(Book1345234[[#This Row],[Nature-Based Solutions Ranking]],#REF!,2,FALSE),"")</f>
        <v/>
      </c>
      <c r="BF168" s="67"/>
      <c r="BG168" s="37"/>
      <c r="BH168" s="4"/>
      <c r="BI168" s="36" t="str">
        <f>IFERROR(VLOOKUP(Book1345234[[#This Row],[Multiple Benefit Ranking]],#REF!,2,FALSE),"")</f>
        <v/>
      </c>
      <c r="BJ168" s="84"/>
      <c r="BK168" s="43"/>
      <c r="BL168" s="4"/>
      <c r="BM168" s="36" t="str">
        <f>IFERROR(VLOOKUP(Book1345234[[#This Row],[Operations and Maintenance Ranking]],#REF!,2,FALSE),"")</f>
        <v/>
      </c>
      <c r="BN168" s="67"/>
      <c r="BO168" s="4"/>
      <c r="BP168" s="36" t="str">
        <f>IFERROR(VLOOKUP(Book1345234[[#This Row],[Administrative, Regulatory and Other Obstacle Ranking]],#REF!,2,FALSE),"")</f>
        <v/>
      </c>
      <c r="BQ168" s="67"/>
      <c r="BR168" s="4"/>
      <c r="BS168" s="36" t="str">
        <f>IFERROR(VLOOKUP(Book1345234[[#This Row],[Environmental Benefit Ranking]],#REF!,2,FALSE),"")</f>
        <v/>
      </c>
      <c r="BT168" s="67"/>
      <c r="BU168" s="37"/>
      <c r="BV168" s="36" t="str">
        <f>IFERROR(VLOOKUP(Book1345234[[#This Row],[Environmental Impact Ranking]],#REF!,2,FALSE),"")</f>
        <v/>
      </c>
      <c r="BW168" s="77"/>
      <c r="BX168" s="83"/>
      <c r="BY168" s="4"/>
      <c r="BZ168" s="36" t="str">
        <f>IFERROR(VLOOKUP(Book1345234[[#This Row],[Mobility Ranking]],#REF!,2,FALSE),"")</f>
        <v/>
      </c>
      <c r="CA168" s="77"/>
      <c r="CB168" s="4"/>
      <c r="CC168" s="36" t="str">
        <f>IFERROR(VLOOKUP(Book1345234[[#This Row],[Regional Ranking]],#REF!,2,FALSE),"")</f>
        <v/>
      </c>
    </row>
    <row r="169" spans="1:81" x14ac:dyDescent="0.25">
      <c r="A169" s="107"/>
      <c r="B169" s="84"/>
      <c r="C169" s="92">
        <f>Book1345234[[#This Row],[FMP]]*2</f>
        <v>0</v>
      </c>
      <c r="D169" s="34"/>
      <c r="E169" s="34"/>
      <c r="F169" s="37"/>
      <c r="G169" s="4"/>
      <c r="H169" s="4"/>
      <c r="I169" s="4"/>
      <c r="J169" s="4"/>
      <c r="K169" s="35" t="str">
        <f>IFERROR(Book1345234[[#This Row],[Project Cost]]/Book1345234[[#This Row],['# of Structures Removed from 1% Annual Chance FP]],"")</f>
        <v/>
      </c>
      <c r="L169" s="4"/>
      <c r="M169" s="4"/>
      <c r="N169" s="35"/>
      <c r="O169" s="100"/>
      <c r="P169" s="84"/>
      <c r="Q169" s="37"/>
      <c r="R169" s="4"/>
      <c r="S169" s="36" t="str">
        <f>IFERROR(VLOOKUP(Book1345234[[#This Row],[ Severity Ranking: Pre-Project Average Depth of Flooding (100-year)]],#REF!,2,FALSE),"")</f>
        <v/>
      </c>
      <c r="T169" s="67"/>
      <c r="U169" s="37"/>
      <c r="V169" s="37"/>
      <c r="W169" s="128" t="e">
        <f>[1]!Book1345234[[#This Row],[Flood Plain Population]]/[1]!Book1345234[[#This Row],[Community Population Served]]</f>
        <v>#REF!</v>
      </c>
      <c r="X169" s="4"/>
      <c r="Y169" s="36" t="str">
        <f>IFERROR(VLOOKUP(Book1345234[[#This Row],[Severity Ranking: Community Need (% Population)]],#REF!,2,FALSE),"")</f>
        <v/>
      </c>
      <c r="Z169" s="66"/>
      <c r="AA169" s="91" t="e">
        <f>[1]!Book1345234[[#This Row],['# of Structures Removed from 1% Annual Chance FP]]/[1]!Book1345234[[#This Row],['# of Structures in 1% Annual Chance FP (Pre-Project)]]</f>
        <v>#REF!</v>
      </c>
      <c r="AB169" s="4"/>
      <c r="AC169" s="36" t="str">
        <f>IFERROR(VLOOKUP(Book1345234[[#This Row],[Flood Risk Reduction ]],#REF!,2,FALSE),"")</f>
        <v/>
      </c>
      <c r="AD169" s="66"/>
      <c r="AE169" s="78"/>
      <c r="AF169" s="37"/>
      <c r="AG169" s="128" t="e">
        <f>([1]!Book1345234[[#This Row],[Pre-Project Damage $]]-[1]!Book1345234[[#This Row],[Post-Project Damage $]])/[1]!Book1345234[[#This Row],[Pre-Project Damage $]]</f>
        <v>#REF!</v>
      </c>
      <c r="AH169" s="4"/>
      <c r="AI169" s="36" t="str">
        <f>IFERROR(VLOOKUP(Book1345234[[#This Row],[Flood Damage Reduction]],#REF!,2,FALSE),"")</f>
        <v/>
      </c>
      <c r="AJ169" s="93"/>
      <c r="AK169" s="83"/>
      <c r="AL169" s="37"/>
      <c r="AM169" s="36" t="str">
        <f>IFERROR(VLOOKUP(Book1345234[[#This Row],[ Reduction in Critical Facilities Flood Risk]],#REF!,2,FALSE),"")</f>
        <v/>
      </c>
      <c r="AN169" s="140" t="e">
        <f>VLOOKUP([1]!Book1345234[[#This Row],[FMP]],'[1]Life and Safety Tabular Data'!A166:L176,12,FALSE)</f>
        <v>#REF!</v>
      </c>
      <c r="AO169" s="43"/>
      <c r="AP169" s="4"/>
      <c r="AQ169" s="36" t="str">
        <f>IFERROR(VLOOKUP(Book1345234[[#This Row],[Life and Safety Ranking (Injury/Loss of Life)]],#REF!,2,FALSE),"")</f>
        <v/>
      </c>
      <c r="AR169" s="67"/>
      <c r="AS169" s="43"/>
      <c r="AT169" s="43"/>
      <c r="AU169" s="43"/>
      <c r="AV169" s="4"/>
      <c r="AW169" s="36" t="str">
        <f>IFERROR(VLOOKUP(Book1345234[[#This Row],[Water Supply Yield Ranking]],#REF!,2,FALSE),"")</f>
        <v/>
      </c>
      <c r="AX169" s="67"/>
      <c r="AY169" s="37"/>
      <c r="AZ169" s="4"/>
      <c r="BA169" s="36" t="str">
        <f>IFERROR(VLOOKUP(Book1345234[[#This Row],[Social Vulnerability Ranking]],#REF!,2,FALSE),"")</f>
        <v/>
      </c>
      <c r="BB169" s="67"/>
      <c r="BC169" s="43"/>
      <c r="BD169" s="4"/>
      <c r="BE169" s="36" t="str">
        <f>IFERROR(VLOOKUP(Book1345234[[#This Row],[Nature-Based Solutions Ranking]],#REF!,2,FALSE),"")</f>
        <v/>
      </c>
      <c r="BF169" s="67"/>
      <c r="BG169" s="37"/>
      <c r="BH169" s="4"/>
      <c r="BI169" s="36" t="str">
        <f>IFERROR(VLOOKUP(Book1345234[[#This Row],[Multiple Benefit Ranking]],#REF!,2,FALSE),"")</f>
        <v/>
      </c>
      <c r="BJ169" s="84"/>
      <c r="BK169" s="43"/>
      <c r="BL169" s="4"/>
      <c r="BM169" s="36" t="str">
        <f>IFERROR(VLOOKUP(Book1345234[[#This Row],[Operations and Maintenance Ranking]],#REF!,2,FALSE),"")</f>
        <v/>
      </c>
      <c r="BN169" s="67"/>
      <c r="BO169" s="4"/>
      <c r="BP169" s="36" t="str">
        <f>IFERROR(VLOOKUP(Book1345234[[#This Row],[Administrative, Regulatory and Other Obstacle Ranking]],#REF!,2,FALSE),"")</f>
        <v/>
      </c>
      <c r="BQ169" s="67"/>
      <c r="BR169" s="4"/>
      <c r="BS169" s="36" t="str">
        <f>IFERROR(VLOOKUP(Book1345234[[#This Row],[Environmental Benefit Ranking]],#REF!,2,FALSE),"")</f>
        <v/>
      </c>
      <c r="BT169" s="67"/>
      <c r="BU169" s="37"/>
      <c r="BV169" s="36" t="str">
        <f>IFERROR(VLOOKUP(Book1345234[[#This Row],[Environmental Impact Ranking]],#REF!,2,FALSE),"")</f>
        <v/>
      </c>
      <c r="BW169" s="77"/>
      <c r="BX169" s="83"/>
      <c r="BY169" s="4"/>
      <c r="BZ169" s="36" t="str">
        <f>IFERROR(VLOOKUP(Book1345234[[#This Row],[Mobility Ranking]],#REF!,2,FALSE),"")</f>
        <v/>
      </c>
      <c r="CA169" s="77"/>
      <c r="CB169" s="4"/>
      <c r="CC169" s="36" t="str">
        <f>IFERROR(VLOOKUP(Book1345234[[#This Row],[Regional Ranking]],#REF!,2,FALSE),"")</f>
        <v/>
      </c>
    </row>
    <row r="170" spans="1:81" x14ac:dyDescent="0.25">
      <c r="A170" s="107"/>
      <c r="B170" s="84"/>
      <c r="C170" s="92">
        <f>Book1345234[[#This Row],[FMP]]*2</f>
        <v>0</v>
      </c>
      <c r="D170" s="34"/>
      <c r="E170" s="34"/>
      <c r="F170" s="37"/>
      <c r="G170" s="4"/>
      <c r="H170" s="4"/>
      <c r="I170" s="4"/>
      <c r="J170" s="4"/>
      <c r="K170" s="35" t="str">
        <f>IFERROR(Book1345234[[#This Row],[Project Cost]]/Book1345234[[#This Row],['# of Structures Removed from 1% Annual Chance FP]],"")</f>
        <v/>
      </c>
      <c r="L170" s="4"/>
      <c r="M170" s="4"/>
      <c r="N170" s="35"/>
      <c r="O170" s="100"/>
      <c r="P170" s="84"/>
      <c r="Q170" s="37"/>
      <c r="R170" s="4"/>
      <c r="S170" s="36" t="str">
        <f>IFERROR(VLOOKUP(Book1345234[[#This Row],[ Severity Ranking: Pre-Project Average Depth of Flooding (100-year)]],#REF!,2,FALSE),"")</f>
        <v/>
      </c>
      <c r="T170" s="67"/>
      <c r="U170" s="37"/>
      <c r="V170" s="37"/>
      <c r="W170" s="128" t="e">
        <f>[1]!Book1345234[[#This Row],[Flood Plain Population]]/[1]!Book1345234[[#This Row],[Community Population Served]]</f>
        <v>#REF!</v>
      </c>
      <c r="X170" s="4"/>
      <c r="Y170" s="36" t="str">
        <f>IFERROR(VLOOKUP(Book1345234[[#This Row],[Severity Ranking: Community Need (% Population)]],#REF!,2,FALSE),"")</f>
        <v/>
      </c>
      <c r="Z170" s="66"/>
      <c r="AA170" s="91" t="e">
        <f>[1]!Book1345234[[#This Row],['# of Structures Removed from 1% Annual Chance FP]]/[1]!Book1345234[[#This Row],['# of Structures in 1% Annual Chance FP (Pre-Project)]]</f>
        <v>#REF!</v>
      </c>
      <c r="AB170" s="4"/>
      <c r="AC170" s="36" t="str">
        <f>IFERROR(VLOOKUP(Book1345234[[#This Row],[Flood Risk Reduction ]],#REF!,2,FALSE),"")</f>
        <v/>
      </c>
      <c r="AD170" s="66"/>
      <c r="AE170" s="78"/>
      <c r="AF170" s="37"/>
      <c r="AG170" s="128" t="e">
        <f>([1]!Book1345234[[#This Row],[Pre-Project Damage $]]-[1]!Book1345234[[#This Row],[Post-Project Damage $]])/[1]!Book1345234[[#This Row],[Pre-Project Damage $]]</f>
        <v>#REF!</v>
      </c>
      <c r="AH170" s="4"/>
      <c r="AI170" s="36" t="str">
        <f>IFERROR(VLOOKUP(Book1345234[[#This Row],[Flood Damage Reduction]],#REF!,2,FALSE),"")</f>
        <v/>
      </c>
      <c r="AJ170" s="93"/>
      <c r="AK170" s="83"/>
      <c r="AL170" s="37"/>
      <c r="AM170" s="36" t="str">
        <f>IFERROR(VLOOKUP(Book1345234[[#This Row],[ Reduction in Critical Facilities Flood Risk]],#REF!,2,FALSE),"")</f>
        <v/>
      </c>
      <c r="AN170" s="140" t="e">
        <f>VLOOKUP([1]!Book1345234[[#This Row],[FMP]],'[1]Life and Safety Tabular Data'!A167:L177,12,FALSE)</f>
        <v>#REF!</v>
      </c>
      <c r="AO170" s="43"/>
      <c r="AP170" s="4"/>
      <c r="AQ170" s="36" t="str">
        <f>IFERROR(VLOOKUP(Book1345234[[#This Row],[Life and Safety Ranking (Injury/Loss of Life)]],#REF!,2,FALSE),"")</f>
        <v/>
      </c>
      <c r="AR170" s="67"/>
      <c r="AS170" s="43"/>
      <c r="AT170" s="43"/>
      <c r="AU170" s="43"/>
      <c r="AV170" s="4"/>
      <c r="AW170" s="36" t="str">
        <f>IFERROR(VLOOKUP(Book1345234[[#This Row],[Water Supply Yield Ranking]],#REF!,2,FALSE),"")</f>
        <v/>
      </c>
      <c r="AX170" s="67"/>
      <c r="AY170" s="37"/>
      <c r="AZ170" s="4"/>
      <c r="BA170" s="36" t="str">
        <f>IFERROR(VLOOKUP(Book1345234[[#This Row],[Social Vulnerability Ranking]],#REF!,2,FALSE),"")</f>
        <v/>
      </c>
      <c r="BB170" s="67"/>
      <c r="BC170" s="43"/>
      <c r="BD170" s="4"/>
      <c r="BE170" s="36" t="str">
        <f>IFERROR(VLOOKUP(Book1345234[[#This Row],[Nature-Based Solutions Ranking]],#REF!,2,FALSE),"")</f>
        <v/>
      </c>
      <c r="BF170" s="67"/>
      <c r="BG170" s="37"/>
      <c r="BH170" s="4"/>
      <c r="BI170" s="36" t="str">
        <f>IFERROR(VLOOKUP(Book1345234[[#This Row],[Multiple Benefit Ranking]],#REF!,2,FALSE),"")</f>
        <v/>
      </c>
      <c r="BJ170" s="84"/>
      <c r="BK170" s="43"/>
      <c r="BL170" s="4"/>
      <c r="BM170" s="36" t="str">
        <f>IFERROR(VLOOKUP(Book1345234[[#This Row],[Operations and Maintenance Ranking]],#REF!,2,FALSE),"")</f>
        <v/>
      </c>
      <c r="BN170" s="67"/>
      <c r="BO170" s="4"/>
      <c r="BP170" s="36" t="str">
        <f>IFERROR(VLOOKUP(Book1345234[[#This Row],[Administrative, Regulatory and Other Obstacle Ranking]],#REF!,2,FALSE),"")</f>
        <v/>
      </c>
      <c r="BQ170" s="67"/>
      <c r="BR170" s="4"/>
      <c r="BS170" s="36" t="str">
        <f>IFERROR(VLOOKUP(Book1345234[[#This Row],[Environmental Benefit Ranking]],#REF!,2,FALSE),"")</f>
        <v/>
      </c>
      <c r="BT170" s="67"/>
      <c r="BU170" s="37"/>
      <c r="BV170" s="36" t="str">
        <f>IFERROR(VLOOKUP(Book1345234[[#This Row],[Environmental Impact Ranking]],#REF!,2,FALSE),"")</f>
        <v/>
      </c>
      <c r="BW170" s="77"/>
      <c r="BX170" s="83"/>
      <c r="BY170" s="4"/>
      <c r="BZ170" s="36" t="str">
        <f>IFERROR(VLOOKUP(Book1345234[[#This Row],[Mobility Ranking]],#REF!,2,FALSE),"")</f>
        <v/>
      </c>
      <c r="CA170" s="77"/>
      <c r="CB170" s="4"/>
      <c r="CC170" s="36" t="str">
        <f>IFERROR(VLOOKUP(Book1345234[[#This Row],[Regional Ranking]],#REF!,2,FALSE),"")</f>
        <v/>
      </c>
    </row>
    <row r="171" spans="1:81" x14ac:dyDescent="0.25">
      <c r="A171" s="107"/>
      <c r="B171" s="84"/>
      <c r="C171" s="92">
        <f>Book1345234[[#This Row],[FMP]]*2</f>
        <v>0</v>
      </c>
      <c r="D171" s="34"/>
      <c r="E171" s="34"/>
      <c r="F171" s="37"/>
      <c r="G171" s="4"/>
      <c r="H171" s="4"/>
      <c r="I171" s="4"/>
      <c r="J171" s="4"/>
      <c r="K171" s="35" t="str">
        <f>IFERROR(Book1345234[[#This Row],[Project Cost]]/Book1345234[[#This Row],['# of Structures Removed from 1% Annual Chance FP]],"")</f>
        <v/>
      </c>
      <c r="L171" s="4"/>
      <c r="M171" s="4"/>
      <c r="N171" s="35"/>
      <c r="O171" s="100"/>
      <c r="P171" s="84"/>
      <c r="Q171" s="37"/>
      <c r="R171" s="4"/>
      <c r="S171" s="36" t="str">
        <f>IFERROR(VLOOKUP(Book1345234[[#This Row],[ Severity Ranking: Pre-Project Average Depth of Flooding (100-year)]],#REF!,2,FALSE),"")</f>
        <v/>
      </c>
      <c r="T171" s="67"/>
      <c r="U171" s="37"/>
      <c r="V171" s="37"/>
      <c r="W171" s="128" t="e">
        <f>[1]!Book1345234[[#This Row],[Flood Plain Population]]/[1]!Book1345234[[#This Row],[Community Population Served]]</f>
        <v>#REF!</v>
      </c>
      <c r="X171" s="4"/>
      <c r="Y171" s="36" t="str">
        <f>IFERROR(VLOOKUP(Book1345234[[#This Row],[Severity Ranking: Community Need (% Population)]],#REF!,2,FALSE),"")</f>
        <v/>
      </c>
      <c r="Z171" s="66"/>
      <c r="AA171" s="91" t="e">
        <f>[1]!Book1345234[[#This Row],['# of Structures Removed from 1% Annual Chance FP]]/[1]!Book1345234[[#This Row],['# of Structures in 1% Annual Chance FP (Pre-Project)]]</f>
        <v>#REF!</v>
      </c>
      <c r="AB171" s="4"/>
      <c r="AC171" s="36" t="str">
        <f>IFERROR(VLOOKUP(Book1345234[[#This Row],[Flood Risk Reduction ]],#REF!,2,FALSE),"")</f>
        <v/>
      </c>
      <c r="AD171" s="66"/>
      <c r="AE171" s="78"/>
      <c r="AF171" s="37"/>
      <c r="AG171" s="128" t="e">
        <f>([1]!Book1345234[[#This Row],[Pre-Project Damage $]]-[1]!Book1345234[[#This Row],[Post-Project Damage $]])/[1]!Book1345234[[#This Row],[Pre-Project Damage $]]</f>
        <v>#REF!</v>
      </c>
      <c r="AH171" s="4"/>
      <c r="AI171" s="36" t="str">
        <f>IFERROR(VLOOKUP(Book1345234[[#This Row],[Flood Damage Reduction]],#REF!,2,FALSE),"")</f>
        <v/>
      </c>
      <c r="AJ171" s="93"/>
      <c r="AK171" s="83"/>
      <c r="AL171" s="37"/>
      <c r="AM171" s="36" t="str">
        <f>IFERROR(VLOOKUP(Book1345234[[#This Row],[ Reduction in Critical Facilities Flood Risk]],#REF!,2,FALSE),"")</f>
        <v/>
      </c>
      <c r="AN171" s="140" t="e">
        <f>VLOOKUP([1]!Book1345234[[#This Row],[FMP]],'[1]Life and Safety Tabular Data'!A168:L178,12,FALSE)</f>
        <v>#REF!</v>
      </c>
      <c r="AO171" s="43"/>
      <c r="AP171" s="4"/>
      <c r="AQ171" s="36" t="str">
        <f>IFERROR(VLOOKUP(Book1345234[[#This Row],[Life and Safety Ranking (Injury/Loss of Life)]],#REF!,2,FALSE),"")</f>
        <v/>
      </c>
      <c r="AR171" s="67"/>
      <c r="AS171" s="43"/>
      <c r="AT171" s="43"/>
      <c r="AU171" s="43"/>
      <c r="AV171" s="4"/>
      <c r="AW171" s="36" t="str">
        <f>IFERROR(VLOOKUP(Book1345234[[#This Row],[Water Supply Yield Ranking]],#REF!,2,FALSE),"")</f>
        <v/>
      </c>
      <c r="AX171" s="67"/>
      <c r="AY171" s="37"/>
      <c r="AZ171" s="4"/>
      <c r="BA171" s="36" t="str">
        <f>IFERROR(VLOOKUP(Book1345234[[#This Row],[Social Vulnerability Ranking]],#REF!,2,FALSE),"")</f>
        <v/>
      </c>
      <c r="BB171" s="67"/>
      <c r="BC171" s="43"/>
      <c r="BD171" s="4"/>
      <c r="BE171" s="36" t="str">
        <f>IFERROR(VLOOKUP(Book1345234[[#This Row],[Nature-Based Solutions Ranking]],#REF!,2,FALSE),"")</f>
        <v/>
      </c>
      <c r="BF171" s="67"/>
      <c r="BG171" s="37"/>
      <c r="BH171" s="4"/>
      <c r="BI171" s="36" t="str">
        <f>IFERROR(VLOOKUP(Book1345234[[#This Row],[Multiple Benefit Ranking]],#REF!,2,FALSE),"")</f>
        <v/>
      </c>
      <c r="BJ171" s="84"/>
      <c r="BK171" s="43"/>
      <c r="BL171" s="4"/>
      <c r="BM171" s="36" t="str">
        <f>IFERROR(VLOOKUP(Book1345234[[#This Row],[Operations and Maintenance Ranking]],#REF!,2,FALSE),"")</f>
        <v/>
      </c>
      <c r="BN171" s="67"/>
      <c r="BO171" s="4"/>
      <c r="BP171" s="36" t="str">
        <f>IFERROR(VLOOKUP(Book1345234[[#This Row],[Administrative, Regulatory and Other Obstacle Ranking]],#REF!,2,FALSE),"")</f>
        <v/>
      </c>
      <c r="BQ171" s="67"/>
      <c r="BR171" s="4"/>
      <c r="BS171" s="36" t="str">
        <f>IFERROR(VLOOKUP(Book1345234[[#This Row],[Environmental Benefit Ranking]],#REF!,2,FALSE),"")</f>
        <v/>
      </c>
      <c r="BT171" s="67"/>
      <c r="BU171" s="37"/>
      <c r="BV171" s="36" t="str">
        <f>IFERROR(VLOOKUP(Book1345234[[#This Row],[Environmental Impact Ranking]],#REF!,2,FALSE),"")</f>
        <v/>
      </c>
      <c r="BW171" s="77"/>
      <c r="BX171" s="83"/>
      <c r="BY171" s="4"/>
      <c r="BZ171" s="36" t="str">
        <f>IFERROR(VLOOKUP(Book1345234[[#This Row],[Mobility Ranking]],#REF!,2,FALSE),"")</f>
        <v/>
      </c>
      <c r="CA171" s="77"/>
      <c r="CB171" s="4"/>
      <c r="CC171" s="36" t="str">
        <f>IFERROR(VLOOKUP(Book1345234[[#This Row],[Regional Ranking]],#REF!,2,FALSE),"")</f>
        <v/>
      </c>
    </row>
    <row r="172" spans="1:81" x14ac:dyDescent="0.25">
      <c r="A172" s="107"/>
      <c r="B172" s="84"/>
      <c r="C172" s="92">
        <f>Book1345234[[#This Row],[FMP]]*2</f>
        <v>0</v>
      </c>
      <c r="D172" s="34"/>
      <c r="E172" s="34"/>
      <c r="F172" s="37"/>
      <c r="G172" s="4"/>
      <c r="H172" s="4"/>
      <c r="I172" s="4"/>
      <c r="J172" s="4"/>
      <c r="K172" s="35" t="str">
        <f>IFERROR(Book1345234[[#This Row],[Project Cost]]/Book1345234[[#This Row],['# of Structures Removed from 1% Annual Chance FP]],"")</f>
        <v/>
      </c>
      <c r="L172" s="4"/>
      <c r="M172" s="4"/>
      <c r="N172" s="35"/>
      <c r="O172" s="100"/>
      <c r="P172" s="84"/>
      <c r="Q172" s="37"/>
      <c r="R172" s="4"/>
      <c r="S172" s="36" t="str">
        <f>IFERROR(VLOOKUP(Book1345234[[#This Row],[ Severity Ranking: Pre-Project Average Depth of Flooding (100-year)]],#REF!,2,FALSE),"")</f>
        <v/>
      </c>
      <c r="T172" s="67"/>
      <c r="U172" s="37"/>
      <c r="V172" s="37"/>
      <c r="W172" s="128" t="e">
        <f>[1]!Book1345234[[#This Row],[Flood Plain Population]]/[1]!Book1345234[[#This Row],[Community Population Served]]</f>
        <v>#REF!</v>
      </c>
      <c r="X172" s="4"/>
      <c r="Y172" s="36" t="str">
        <f>IFERROR(VLOOKUP(Book1345234[[#This Row],[Severity Ranking: Community Need (% Population)]],#REF!,2,FALSE),"")</f>
        <v/>
      </c>
      <c r="Z172" s="66"/>
      <c r="AA172" s="91" t="e">
        <f>[1]!Book1345234[[#This Row],['# of Structures Removed from 1% Annual Chance FP]]/[1]!Book1345234[[#This Row],['# of Structures in 1% Annual Chance FP (Pre-Project)]]</f>
        <v>#REF!</v>
      </c>
      <c r="AB172" s="4"/>
      <c r="AC172" s="36" t="str">
        <f>IFERROR(VLOOKUP(Book1345234[[#This Row],[Flood Risk Reduction ]],#REF!,2,FALSE),"")</f>
        <v/>
      </c>
      <c r="AD172" s="66"/>
      <c r="AE172" s="78"/>
      <c r="AF172" s="37"/>
      <c r="AG172" s="128" t="e">
        <f>([1]!Book1345234[[#This Row],[Pre-Project Damage $]]-[1]!Book1345234[[#This Row],[Post-Project Damage $]])/[1]!Book1345234[[#This Row],[Pre-Project Damage $]]</f>
        <v>#REF!</v>
      </c>
      <c r="AH172" s="4"/>
      <c r="AI172" s="36" t="str">
        <f>IFERROR(VLOOKUP(Book1345234[[#This Row],[Flood Damage Reduction]],#REF!,2,FALSE),"")</f>
        <v/>
      </c>
      <c r="AJ172" s="93"/>
      <c r="AK172" s="83"/>
      <c r="AL172" s="37"/>
      <c r="AM172" s="36" t="str">
        <f>IFERROR(VLOOKUP(Book1345234[[#This Row],[ Reduction in Critical Facilities Flood Risk]],#REF!,2,FALSE),"")</f>
        <v/>
      </c>
      <c r="AN172" s="140" t="e">
        <f>VLOOKUP([1]!Book1345234[[#This Row],[FMP]],'[1]Life and Safety Tabular Data'!A169:L179,12,FALSE)</f>
        <v>#REF!</v>
      </c>
      <c r="AO172" s="43"/>
      <c r="AP172" s="4"/>
      <c r="AQ172" s="36" t="str">
        <f>IFERROR(VLOOKUP(Book1345234[[#This Row],[Life and Safety Ranking (Injury/Loss of Life)]],#REF!,2,FALSE),"")</f>
        <v/>
      </c>
      <c r="AR172" s="67"/>
      <c r="AS172" s="43"/>
      <c r="AT172" s="43"/>
      <c r="AU172" s="43"/>
      <c r="AV172" s="4"/>
      <c r="AW172" s="36" t="str">
        <f>IFERROR(VLOOKUP(Book1345234[[#This Row],[Water Supply Yield Ranking]],#REF!,2,FALSE),"")</f>
        <v/>
      </c>
      <c r="AX172" s="67"/>
      <c r="AY172" s="37"/>
      <c r="AZ172" s="4"/>
      <c r="BA172" s="36" t="str">
        <f>IFERROR(VLOOKUP(Book1345234[[#This Row],[Social Vulnerability Ranking]],#REF!,2,FALSE),"")</f>
        <v/>
      </c>
      <c r="BB172" s="67"/>
      <c r="BC172" s="43"/>
      <c r="BD172" s="4"/>
      <c r="BE172" s="36" t="str">
        <f>IFERROR(VLOOKUP(Book1345234[[#This Row],[Nature-Based Solutions Ranking]],#REF!,2,FALSE),"")</f>
        <v/>
      </c>
      <c r="BF172" s="67"/>
      <c r="BG172" s="37"/>
      <c r="BH172" s="4"/>
      <c r="BI172" s="36" t="str">
        <f>IFERROR(VLOOKUP(Book1345234[[#This Row],[Multiple Benefit Ranking]],#REF!,2,FALSE),"")</f>
        <v/>
      </c>
      <c r="BJ172" s="84"/>
      <c r="BK172" s="43"/>
      <c r="BL172" s="4"/>
      <c r="BM172" s="36" t="str">
        <f>IFERROR(VLOOKUP(Book1345234[[#This Row],[Operations and Maintenance Ranking]],#REF!,2,FALSE),"")</f>
        <v/>
      </c>
      <c r="BN172" s="67"/>
      <c r="BO172" s="4"/>
      <c r="BP172" s="36" t="str">
        <f>IFERROR(VLOOKUP(Book1345234[[#This Row],[Administrative, Regulatory and Other Obstacle Ranking]],#REF!,2,FALSE),"")</f>
        <v/>
      </c>
      <c r="BQ172" s="67"/>
      <c r="BR172" s="4"/>
      <c r="BS172" s="36" t="str">
        <f>IFERROR(VLOOKUP(Book1345234[[#This Row],[Environmental Benefit Ranking]],#REF!,2,FALSE),"")</f>
        <v/>
      </c>
      <c r="BT172" s="67"/>
      <c r="BU172" s="37"/>
      <c r="BV172" s="36" t="str">
        <f>IFERROR(VLOOKUP(Book1345234[[#This Row],[Environmental Impact Ranking]],#REF!,2,FALSE),"")</f>
        <v/>
      </c>
      <c r="BW172" s="77"/>
      <c r="BX172" s="83"/>
      <c r="BY172" s="4"/>
      <c r="BZ172" s="36" t="str">
        <f>IFERROR(VLOOKUP(Book1345234[[#This Row],[Mobility Ranking]],#REF!,2,FALSE),"")</f>
        <v/>
      </c>
      <c r="CA172" s="77"/>
      <c r="CB172" s="4"/>
      <c r="CC172" s="36" t="str">
        <f>IFERROR(VLOOKUP(Book1345234[[#This Row],[Regional Ranking]],#REF!,2,FALSE),"")</f>
        <v/>
      </c>
    </row>
    <row r="173" spans="1:81" x14ac:dyDescent="0.25">
      <c r="A173" s="107"/>
      <c r="B173" s="84"/>
      <c r="C173" s="92">
        <f>Book1345234[[#This Row],[FMP]]*2</f>
        <v>0</v>
      </c>
      <c r="D173" s="34"/>
      <c r="E173" s="34"/>
      <c r="F173" s="37"/>
      <c r="G173" s="4"/>
      <c r="H173" s="4"/>
      <c r="I173" s="4"/>
      <c r="J173" s="4"/>
      <c r="K173" s="35" t="str">
        <f>IFERROR(Book1345234[[#This Row],[Project Cost]]/Book1345234[[#This Row],['# of Structures Removed from 1% Annual Chance FP]],"")</f>
        <v/>
      </c>
      <c r="L173" s="4"/>
      <c r="M173" s="4"/>
      <c r="N173" s="35"/>
      <c r="O173" s="100"/>
      <c r="P173" s="84"/>
      <c r="Q173" s="37"/>
      <c r="R173" s="4"/>
      <c r="S173" s="36" t="str">
        <f>IFERROR(VLOOKUP(Book1345234[[#This Row],[ Severity Ranking: Pre-Project Average Depth of Flooding (100-year)]],#REF!,2,FALSE),"")</f>
        <v/>
      </c>
      <c r="T173" s="67"/>
      <c r="U173" s="37"/>
      <c r="V173" s="37"/>
      <c r="W173" s="128" t="e">
        <f>[1]!Book1345234[[#This Row],[Flood Plain Population]]/[1]!Book1345234[[#This Row],[Community Population Served]]</f>
        <v>#REF!</v>
      </c>
      <c r="X173" s="4"/>
      <c r="Y173" s="36" t="str">
        <f>IFERROR(VLOOKUP(Book1345234[[#This Row],[Severity Ranking: Community Need (% Population)]],#REF!,2,FALSE),"")</f>
        <v/>
      </c>
      <c r="Z173" s="66"/>
      <c r="AA173" s="91" t="e">
        <f>[1]!Book1345234[[#This Row],['# of Structures Removed from 1% Annual Chance FP]]/[1]!Book1345234[[#This Row],['# of Structures in 1% Annual Chance FP (Pre-Project)]]</f>
        <v>#REF!</v>
      </c>
      <c r="AB173" s="4"/>
      <c r="AC173" s="36" t="str">
        <f>IFERROR(VLOOKUP(Book1345234[[#This Row],[Flood Risk Reduction ]],#REF!,2,FALSE),"")</f>
        <v/>
      </c>
      <c r="AD173" s="66"/>
      <c r="AE173" s="78"/>
      <c r="AF173" s="37"/>
      <c r="AG173" s="128" t="e">
        <f>([1]!Book1345234[[#This Row],[Pre-Project Damage $]]-[1]!Book1345234[[#This Row],[Post-Project Damage $]])/[1]!Book1345234[[#This Row],[Pre-Project Damage $]]</f>
        <v>#REF!</v>
      </c>
      <c r="AH173" s="4"/>
      <c r="AI173" s="36" t="str">
        <f>IFERROR(VLOOKUP(Book1345234[[#This Row],[Flood Damage Reduction]],#REF!,2,FALSE),"")</f>
        <v/>
      </c>
      <c r="AJ173" s="93"/>
      <c r="AK173" s="83"/>
      <c r="AL173" s="37"/>
      <c r="AM173" s="36" t="str">
        <f>IFERROR(VLOOKUP(Book1345234[[#This Row],[ Reduction in Critical Facilities Flood Risk]],#REF!,2,FALSE),"")</f>
        <v/>
      </c>
      <c r="AN173" s="140" t="e">
        <f>VLOOKUP([1]!Book1345234[[#This Row],[FMP]],'[1]Life and Safety Tabular Data'!A170:L180,12,FALSE)</f>
        <v>#REF!</v>
      </c>
      <c r="AO173" s="43"/>
      <c r="AP173" s="4"/>
      <c r="AQ173" s="36" t="str">
        <f>IFERROR(VLOOKUP(Book1345234[[#This Row],[Life and Safety Ranking (Injury/Loss of Life)]],#REF!,2,FALSE),"")</f>
        <v/>
      </c>
      <c r="AR173" s="67"/>
      <c r="AS173" s="43"/>
      <c r="AT173" s="43"/>
      <c r="AU173" s="43"/>
      <c r="AV173" s="4"/>
      <c r="AW173" s="36" t="str">
        <f>IFERROR(VLOOKUP(Book1345234[[#This Row],[Water Supply Yield Ranking]],#REF!,2,FALSE),"")</f>
        <v/>
      </c>
      <c r="AX173" s="67"/>
      <c r="AY173" s="37"/>
      <c r="AZ173" s="4"/>
      <c r="BA173" s="36" t="str">
        <f>IFERROR(VLOOKUP(Book1345234[[#This Row],[Social Vulnerability Ranking]],#REF!,2,FALSE),"")</f>
        <v/>
      </c>
      <c r="BB173" s="67"/>
      <c r="BC173" s="43"/>
      <c r="BD173" s="4"/>
      <c r="BE173" s="36" t="str">
        <f>IFERROR(VLOOKUP(Book1345234[[#This Row],[Nature-Based Solutions Ranking]],#REF!,2,FALSE),"")</f>
        <v/>
      </c>
      <c r="BF173" s="67"/>
      <c r="BG173" s="37"/>
      <c r="BH173" s="4"/>
      <c r="BI173" s="36" t="str">
        <f>IFERROR(VLOOKUP(Book1345234[[#This Row],[Multiple Benefit Ranking]],#REF!,2,FALSE),"")</f>
        <v/>
      </c>
      <c r="BJ173" s="84"/>
      <c r="BK173" s="43"/>
      <c r="BL173" s="4"/>
      <c r="BM173" s="36" t="str">
        <f>IFERROR(VLOOKUP(Book1345234[[#This Row],[Operations and Maintenance Ranking]],#REF!,2,FALSE),"")</f>
        <v/>
      </c>
      <c r="BN173" s="67"/>
      <c r="BO173" s="4"/>
      <c r="BP173" s="36" t="str">
        <f>IFERROR(VLOOKUP(Book1345234[[#This Row],[Administrative, Regulatory and Other Obstacle Ranking]],#REF!,2,FALSE),"")</f>
        <v/>
      </c>
      <c r="BQ173" s="67"/>
      <c r="BR173" s="4"/>
      <c r="BS173" s="36" t="str">
        <f>IFERROR(VLOOKUP(Book1345234[[#This Row],[Environmental Benefit Ranking]],#REF!,2,FALSE),"")</f>
        <v/>
      </c>
      <c r="BT173" s="67"/>
      <c r="BU173" s="37"/>
      <c r="BV173" s="36" t="str">
        <f>IFERROR(VLOOKUP(Book1345234[[#This Row],[Environmental Impact Ranking]],#REF!,2,FALSE),"")</f>
        <v/>
      </c>
      <c r="BW173" s="77"/>
      <c r="BX173" s="83"/>
      <c r="BY173" s="4"/>
      <c r="BZ173" s="36" t="str">
        <f>IFERROR(VLOOKUP(Book1345234[[#This Row],[Mobility Ranking]],#REF!,2,FALSE),"")</f>
        <v/>
      </c>
      <c r="CA173" s="77"/>
      <c r="CB173" s="4"/>
      <c r="CC173" s="36" t="str">
        <f>IFERROR(VLOOKUP(Book1345234[[#This Row],[Regional Ranking]],#REF!,2,FALSE),"")</f>
        <v/>
      </c>
    </row>
    <row r="174" spans="1:81" x14ac:dyDescent="0.25">
      <c r="A174" s="107"/>
      <c r="B174" s="84"/>
      <c r="C174" s="92">
        <f>Book1345234[[#This Row],[FMP]]*2</f>
        <v>0</v>
      </c>
      <c r="D174" s="34"/>
      <c r="E174" s="34"/>
      <c r="F174" s="37"/>
      <c r="G174" s="4"/>
      <c r="H174" s="4"/>
      <c r="I174" s="4"/>
      <c r="J174" s="4"/>
      <c r="K174" s="35" t="str">
        <f>IFERROR(Book1345234[[#This Row],[Project Cost]]/Book1345234[[#This Row],['# of Structures Removed from 1% Annual Chance FP]],"")</f>
        <v/>
      </c>
      <c r="L174" s="4"/>
      <c r="M174" s="4"/>
      <c r="N174" s="35"/>
      <c r="O174" s="100"/>
      <c r="P174" s="84"/>
      <c r="Q174" s="37"/>
      <c r="R174" s="4"/>
      <c r="S174" s="36" t="str">
        <f>IFERROR(VLOOKUP(Book1345234[[#This Row],[ Severity Ranking: Pre-Project Average Depth of Flooding (100-year)]],#REF!,2,FALSE),"")</f>
        <v/>
      </c>
      <c r="T174" s="67"/>
      <c r="U174" s="37"/>
      <c r="V174" s="37"/>
      <c r="W174" s="128" t="e">
        <f>[1]!Book1345234[[#This Row],[Flood Plain Population]]/[1]!Book1345234[[#This Row],[Community Population Served]]</f>
        <v>#REF!</v>
      </c>
      <c r="X174" s="4"/>
      <c r="Y174" s="36" t="str">
        <f>IFERROR(VLOOKUP(Book1345234[[#This Row],[Severity Ranking: Community Need (% Population)]],#REF!,2,FALSE),"")</f>
        <v/>
      </c>
      <c r="Z174" s="66"/>
      <c r="AA174" s="91" t="e">
        <f>[1]!Book1345234[[#This Row],['# of Structures Removed from 1% Annual Chance FP]]/[1]!Book1345234[[#This Row],['# of Structures in 1% Annual Chance FP (Pre-Project)]]</f>
        <v>#REF!</v>
      </c>
      <c r="AB174" s="4"/>
      <c r="AC174" s="36" t="str">
        <f>IFERROR(VLOOKUP(Book1345234[[#This Row],[Flood Risk Reduction ]],#REF!,2,FALSE),"")</f>
        <v/>
      </c>
      <c r="AD174" s="66"/>
      <c r="AE174" s="78"/>
      <c r="AF174" s="37"/>
      <c r="AG174" s="128" t="e">
        <f>([1]!Book1345234[[#This Row],[Pre-Project Damage $]]-[1]!Book1345234[[#This Row],[Post-Project Damage $]])/[1]!Book1345234[[#This Row],[Pre-Project Damage $]]</f>
        <v>#REF!</v>
      </c>
      <c r="AH174" s="4"/>
      <c r="AI174" s="36" t="str">
        <f>IFERROR(VLOOKUP(Book1345234[[#This Row],[Flood Damage Reduction]],#REF!,2,FALSE),"")</f>
        <v/>
      </c>
      <c r="AJ174" s="93"/>
      <c r="AK174" s="83"/>
      <c r="AL174" s="37"/>
      <c r="AM174" s="36" t="str">
        <f>IFERROR(VLOOKUP(Book1345234[[#This Row],[ Reduction in Critical Facilities Flood Risk]],#REF!,2,FALSE),"")</f>
        <v/>
      </c>
      <c r="AN174" s="140" t="e">
        <f>VLOOKUP([1]!Book1345234[[#This Row],[FMP]],'[1]Life and Safety Tabular Data'!A171:L181,12,FALSE)</f>
        <v>#REF!</v>
      </c>
      <c r="AO174" s="43"/>
      <c r="AP174" s="4"/>
      <c r="AQ174" s="36" t="str">
        <f>IFERROR(VLOOKUP(Book1345234[[#This Row],[Life and Safety Ranking (Injury/Loss of Life)]],#REF!,2,FALSE),"")</f>
        <v/>
      </c>
      <c r="AR174" s="67"/>
      <c r="AS174" s="43"/>
      <c r="AT174" s="43"/>
      <c r="AU174" s="43"/>
      <c r="AV174" s="4"/>
      <c r="AW174" s="36" t="str">
        <f>IFERROR(VLOOKUP(Book1345234[[#This Row],[Water Supply Yield Ranking]],#REF!,2,FALSE),"")</f>
        <v/>
      </c>
      <c r="AX174" s="67"/>
      <c r="AY174" s="37"/>
      <c r="AZ174" s="4"/>
      <c r="BA174" s="36" t="str">
        <f>IFERROR(VLOOKUP(Book1345234[[#This Row],[Social Vulnerability Ranking]],#REF!,2,FALSE),"")</f>
        <v/>
      </c>
      <c r="BB174" s="67"/>
      <c r="BC174" s="43"/>
      <c r="BD174" s="4"/>
      <c r="BE174" s="36" t="str">
        <f>IFERROR(VLOOKUP(Book1345234[[#This Row],[Nature-Based Solutions Ranking]],#REF!,2,FALSE),"")</f>
        <v/>
      </c>
      <c r="BF174" s="67"/>
      <c r="BG174" s="37"/>
      <c r="BH174" s="4"/>
      <c r="BI174" s="36" t="str">
        <f>IFERROR(VLOOKUP(Book1345234[[#This Row],[Multiple Benefit Ranking]],#REF!,2,FALSE),"")</f>
        <v/>
      </c>
      <c r="BJ174" s="84"/>
      <c r="BK174" s="43"/>
      <c r="BL174" s="4"/>
      <c r="BM174" s="36" t="str">
        <f>IFERROR(VLOOKUP(Book1345234[[#This Row],[Operations and Maintenance Ranking]],#REF!,2,FALSE),"")</f>
        <v/>
      </c>
      <c r="BN174" s="67"/>
      <c r="BO174" s="4"/>
      <c r="BP174" s="36" t="str">
        <f>IFERROR(VLOOKUP(Book1345234[[#This Row],[Administrative, Regulatory and Other Obstacle Ranking]],#REF!,2,FALSE),"")</f>
        <v/>
      </c>
      <c r="BQ174" s="67"/>
      <c r="BR174" s="4"/>
      <c r="BS174" s="36" t="str">
        <f>IFERROR(VLOOKUP(Book1345234[[#This Row],[Environmental Benefit Ranking]],#REF!,2,FALSE),"")</f>
        <v/>
      </c>
      <c r="BT174" s="67"/>
      <c r="BU174" s="37"/>
      <c r="BV174" s="36" t="str">
        <f>IFERROR(VLOOKUP(Book1345234[[#This Row],[Environmental Impact Ranking]],#REF!,2,FALSE),"")</f>
        <v/>
      </c>
      <c r="BW174" s="77"/>
      <c r="BX174" s="83"/>
      <c r="BY174" s="4"/>
      <c r="BZ174" s="36" t="str">
        <f>IFERROR(VLOOKUP(Book1345234[[#This Row],[Mobility Ranking]],#REF!,2,FALSE),"")</f>
        <v/>
      </c>
      <c r="CA174" s="77"/>
      <c r="CB174" s="4"/>
      <c r="CC174" s="36" t="str">
        <f>IFERROR(VLOOKUP(Book1345234[[#This Row],[Regional Ranking]],#REF!,2,FALSE),"")</f>
        <v/>
      </c>
    </row>
    <row r="175" spans="1:81" x14ac:dyDescent="0.25">
      <c r="A175" s="107"/>
      <c r="B175" s="84"/>
      <c r="C175" s="92">
        <f>Book1345234[[#This Row],[FMP]]*2</f>
        <v>0</v>
      </c>
      <c r="D175" s="34"/>
      <c r="E175" s="34"/>
      <c r="F175" s="37"/>
      <c r="G175" s="4"/>
      <c r="H175" s="4"/>
      <c r="I175" s="4"/>
      <c r="J175" s="4"/>
      <c r="K175" s="35" t="str">
        <f>IFERROR(Book1345234[[#This Row],[Project Cost]]/Book1345234[[#This Row],['# of Structures Removed from 1% Annual Chance FP]],"")</f>
        <v/>
      </c>
      <c r="L175" s="4"/>
      <c r="M175" s="4"/>
      <c r="N175" s="35"/>
      <c r="O175" s="100"/>
      <c r="P175" s="84"/>
      <c r="Q175" s="37"/>
      <c r="R175" s="4"/>
      <c r="S175" s="36" t="str">
        <f>IFERROR(VLOOKUP(Book1345234[[#This Row],[ Severity Ranking: Pre-Project Average Depth of Flooding (100-year)]],#REF!,2,FALSE),"")</f>
        <v/>
      </c>
      <c r="T175" s="67"/>
      <c r="U175" s="37"/>
      <c r="V175" s="37"/>
      <c r="W175" s="128" t="e">
        <f>[1]!Book1345234[[#This Row],[Flood Plain Population]]/[1]!Book1345234[[#This Row],[Community Population Served]]</f>
        <v>#REF!</v>
      </c>
      <c r="X175" s="4"/>
      <c r="Y175" s="36" t="str">
        <f>IFERROR(VLOOKUP(Book1345234[[#This Row],[Severity Ranking: Community Need (% Population)]],#REF!,2,FALSE),"")</f>
        <v/>
      </c>
      <c r="Z175" s="66"/>
      <c r="AA175" s="91" t="e">
        <f>[1]!Book1345234[[#This Row],['# of Structures Removed from 1% Annual Chance FP]]/[1]!Book1345234[[#This Row],['# of Structures in 1% Annual Chance FP (Pre-Project)]]</f>
        <v>#REF!</v>
      </c>
      <c r="AB175" s="4"/>
      <c r="AC175" s="36" t="str">
        <f>IFERROR(VLOOKUP(Book1345234[[#This Row],[Flood Risk Reduction ]],#REF!,2,FALSE),"")</f>
        <v/>
      </c>
      <c r="AD175" s="66"/>
      <c r="AE175" s="78"/>
      <c r="AF175" s="37"/>
      <c r="AG175" s="128" t="e">
        <f>([1]!Book1345234[[#This Row],[Pre-Project Damage $]]-[1]!Book1345234[[#This Row],[Post-Project Damage $]])/[1]!Book1345234[[#This Row],[Pre-Project Damage $]]</f>
        <v>#REF!</v>
      </c>
      <c r="AH175" s="4"/>
      <c r="AI175" s="36" t="str">
        <f>IFERROR(VLOOKUP(Book1345234[[#This Row],[Flood Damage Reduction]],#REF!,2,FALSE),"")</f>
        <v/>
      </c>
      <c r="AJ175" s="93"/>
      <c r="AK175" s="83"/>
      <c r="AL175" s="37"/>
      <c r="AM175" s="36" t="str">
        <f>IFERROR(VLOOKUP(Book1345234[[#This Row],[ Reduction in Critical Facilities Flood Risk]],#REF!,2,FALSE),"")</f>
        <v/>
      </c>
      <c r="AN175" s="140" t="e">
        <f>VLOOKUP([1]!Book1345234[[#This Row],[FMP]],'[1]Life and Safety Tabular Data'!A172:L182,12,FALSE)</f>
        <v>#REF!</v>
      </c>
      <c r="AO175" s="43"/>
      <c r="AP175" s="4"/>
      <c r="AQ175" s="36" t="str">
        <f>IFERROR(VLOOKUP(Book1345234[[#This Row],[Life and Safety Ranking (Injury/Loss of Life)]],#REF!,2,FALSE),"")</f>
        <v/>
      </c>
      <c r="AR175" s="67"/>
      <c r="AS175" s="43"/>
      <c r="AT175" s="43"/>
      <c r="AU175" s="43"/>
      <c r="AV175" s="4"/>
      <c r="AW175" s="36" t="str">
        <f>IFERROR(VLOOKUP(Book1345234[[#This Row],[Water Supply Yield Ranking]],#REF!,2,FALSE),"")</f>
        <v/>
      </c>
      <c r="AX175" s="67"/>
      <c r="AY175" s="37"/>
      <c r="AZ175" s="4"/>
      <c r="BA175" s="36" t="str">
        <f>IFERROR(VLOOKUP(Book1345234[[#This Row],[Social Vulnerability Ranking]],#REF!,2,FALSE),"")</f>
        <v/>
      </c>
      <c r="BB175" s="67"/>
      <c r="BC175" s="43"/>
      <c r="BD175" s="4"/>
      <c r="BE175" s="36" t="str">
        <f>IFERROR(VLOOKUP(Book1345234[[#This Row],[Nature-Based Solutions Ranking]],#REF!,2,FALSE),"")</f>
        <v/>
      </c>
      <c r="BF175" s="67"/>
      <c r="BG175" s="37"/>
      <c r="BH175" s="4"/>
      <c r="BI175" s="36" t="str">
        <f>IFERROR(VLOOKUP(Book1345234[[#This Row],[Multiple Benefit Ranking]],#REF!,2,FALSE),"")</f>
        <v/>
      </c>
      <c r="BJ175" s="84"/>
      <c r="BK175" s="43"/>
      <c r="BL175" s="4"/>
      <c r="BM175" s="36" t="str">
        <f>IFERROR(VLOOKUP(Book1345234[[#This Row],[Operations and Maintenance Ranking]],#REF!,2,FALSE),"")</f>
        <v/>
      </c>
      <c r="BN175" s="67"/>
      <c r="BO175" s="4"/>
      <c r="BP175" s="36" t="str">
        <f>IFERROR(VLOOKUP(Book1345234[[#This Row],[Administrative, Regulatory and Other Obstacle Ranking]],#REF!,2,FALSE),"")</f>
        <v/>
      </c>
      <c r="BQ175" s="67"/>
      <c r="BR175" s="4"/>
      <c r="BS175" s="36" t="str">
        <f>IFERROR(VLOOKUP(Book1345234[[#This Row],[Environmental Benefit Ranking]],#REF!,2,FALSE),"")</f>
        <v/>
      </c>
      <c r="BT175" s="67"/>
      <c r="BU175" s="37"/>
      <c r="BV175" s="36" t="str">
        <f>IFERROR(VLOOKUP(Book1345234[[#This Row],[Environmental Impact Ranking]],#REF!,2,FALSE),"")</f>
        <v/>
      </c>
      <c r="BW175" s="77"/>
      <c r="BX175" s="83"/>
      <c r="BY175" s="4"/>
      <c r="BZ175" s="36" t="str">
        <f>IFERROR(VLOOKUP(Book1345234[[#This Row],[Mobility Ranking]],#REF!,2,FALSE),"")</f>
        <v/>
      </c>
      <c r="CA175" s="77"/>
      <c r="CB175" s="4"/>
      <c r="CC175" s="36" t="str">
        <f>IFERROR(VLOOKUP(Book1345234[[#This Row],[Regional Ranking]],#REF!,2,FALSE),"")</f>
        <v/>
      </c>
    </row>
    <row r="176" spans="1:81" x14ac:dyDescent="0.25">
      <c r="A176" s="107"/>
      <c r="B176" s="84"/>
      <c r="C176" s="92">
        <f>Book1345234[[#This Row],[FMP]]*2</f>
        <v>0</v>
      </c>
      <c r="D176" s="34"/>
      <c r="E176" s="34"/>
      <c r="F176" s="37"/>
      <c r="G176" s="4"/>
      <c r="H176" s="4"/>
      <c r="I176" s="4"/>
      <c r="J176" s="4"/>
      <c r="K176" s="35" t="str">
        <f>IFERROR(Book1345234[[#This Row],[Project Cost]]/Book1345234[[#This Row],['# of Structures Removed from 1% Annual Chance FP]],"")</f>
        <v/>
      </c>
      <c r="L176" s="4"/>
      <c r="M176" s="4"/>
      <c r="N176" s="35"/>
      <c r="O176" s="100"/>
      <c r="P176" s="84"/>
      <c r="Q176" s="37"/>
      <c r="R176" s="4"/>
      <c r="S176" s="36" t="str">
        <f>IFERROR(VLOOKUP(Book1345234[[#This Row],[ Severity Ranking: Pre-Project Average Depth of Flooding (100-year)]],#REF!,2,FALSE),"")</f>
        <v/>
      </c>
      <c r="T176" s="67"/>
      <c r="U176" s="37"/>
      <c r="V176" s="37"/>
      <c r="W176" s="128" t="e">
        <f>[1]!Book1345234[[#This Row],[Flood Plain Population]]/[1]!Book1345234[[#This Row],[Community Population Served]]</f>
        <v>#REF!</v>
      </c>
      <c r="X176" s="4"/>
      <c r="Y176" s="36" t="str">
        <f>IFERROR(VLOOKUP(Book1345234[[#This Row],[Severity Ranking: Community Need (% Population)]],#REF!,2,FALSE),"")</f>
        <v/>
      </c>
      <c r="Z176" s="66"/>
      <c r="AA176" s="91" t="e">
        <f>[1]!Book1345234[[#This Row],['# of Structures Removed from 1% Annual Chance FP]]/[1]!Book1345234[[#This Row],['# of Structures in 1% Annual Chance FP (Pre-Project)]]</f>
        <v>#REF!</v>
      </c>
      <c r="AB176" s="4"/>
      <c r="AC176" s="36" t="str">
        <f>IFERROR(VLOOKUP(Book1345234[[#This Row],[Flood Risk Reduction ]],#REF!,2,FALSE),"")</f>
        <v/>
      </c>
      <c r="AD176" s="66"/>
      <c r="AE176" s="78"/>
      <c r="AF176" s="37"/>
      <c r="AG176" s="128" t="e">
        <f>([1]!Book1345234[[#This Row],[Pre-Project Damage $]]-[1]!Book1345234[[#This Row],[Post-Project Damage $]])/[1]!Book1345234[[#This Row],[Pre-Project Damage $]]</f>
        <v>#REF!</v>
      </c>
      <c r="AH176" s="4"/>
      <c r="AI176" s="36" t="str">
        <f>IFERROR(VLOOKUP(Book1345234[[#This Row],[Flood Damage Reduction]],#REF!,2,FALSE),"")</f>
        <v/>
      </c>
      <c r="AJ176" s="93"/>
      <c r="AK176" s="83"/>
      <c r="AL176" s="37"/>
      <c r="AM176" s="36" t="str">
        <f>IFERROR(VLOOKUP(Book1345234[[#This Row],[ Reduction in Critical Facilities Flood Risk]],#REF!,2,FALSE),"")</f>
        <v/>
      </c>
      <c r="AN176" s="140" t="e">
        <f>VLOOKUP([1]!Book1345234[[#This Row],[FMP]],'[1]Life and Safety Tabular Data'!A173:L183,12,FALSE)</f>
        <v>#REF!</v>
      </c>
      <c r="AO176" s="43"/>
      <c r="AP176" s="4"/>
      <c r="AQ176" s="36" t="str">
        <f>IFERROR(VLOOKUP(Book1345234[[#This Row],[Life and Safety Ranking (Injury/Loss of Life)]],#REF!,2,FALSE),"")</f>
        <v/>
      </c>
      <c r="AR176" s="67"/>
      <c r="AS176" s="43"/>
      <c r="AT176" s="43"/>
      <c r="AU176" s="43"/>
      <c r="AV176" s="4"/>
      <c r="AW176" s="36" t="str">
        <f>IFERROR(VLOOKUP(Book1345234[[#This Row],[Water Supply Yield Ranking]],#REF!,2,FALSE),"")</f>
        <v/>
      </c>
      <c r="AX176" s="67"/>
      <c r="AY176" s="37"/>
      <c r="AZ176" s="4"/>
      <c r="BA176" s="36" t="str">
        <f>IFERROR(VLOOKUP(Book1345234[[#This Row],[Social Vulnerability Ranking]],#REF!,2,FALSE),"")</f>
        <v/>
      </c>
      <c r="BB176" s="67"/>
      <c r="BC176" s="43"/>
      <c r="BD176" s="4"/>
      <c r="BE176" s="36" t="str">
        <f>IFERROR(VLOOKUP(Book1345234[[#This Row],[Nature-Based Solutions Ranking]],#REF!,2,FALSE),"")</f>
        <v/>
      </c>
      <c r="BF176" s="67"/>
      <c r="BG176" s="37"/>
      <c r="BH176" s="4"/>
      <c r="BI176" s="36" t="str">
        <f>IFERROR(VLOOKUP(Book1345234[[#This Row],[Multiple Benefit Ranking]],#REF!,2,FALSE),"")</f>
        <v/>
      </c>
      <c r="BJ176" s="84"/>
      <c r="BK176" s="43"/>
      <c r="BL176" s="4"/>
      <c r="BM176" s="36" t="str">
        <f>IFERROR(VLOOKUP(Book1345234[[#This Row],[Operations and Maintenance Ranking]],#REF!,2,FALSE),"")</f>
        <v/>
      </c>
      <c r="BN176" s="67"/>
      <c r="BO176" s="4"/>
      <c r="BP176" s="36" t="str">
        <f>IFERROR(VLOOKUP(Book1345234[[#This Row],[Administrative, Regulatory and Other Obstacle Ranking]],#REF!,2,FALSE),"")</f>
        <v/>
      </c>
      <c r="BQ176" s="67"/>
      <c r="BR176" s="4"/>
      <c r="BS176" s="36" t="str">
        <f>IFERROR(VLOOKUP(Book1345234[[#This Row],[Environmental Benefit Ranking]],#REF!,2,FALSE),"")</f>
        <v/>
      </c>
      <c r="BT176" s="67"/>
      <c r="BU176" s="37"/>
      <c r="BV176" s="36" t="str">
        <f>IFERROR(VLOOKUP(Book1345234[[#This Row],[Environmental Impact Ranking]],#REF!,2,FALSE),"")</f>
        <v/>
      </c>
      <c r="BW176" s="77"/>
      <c r="BX176" s="83"/>
      <c r="BY176" s="4"/>
      <c r="BZ176" s="36" t="str">
        <f>IFERROR(VLOOKUP(Book1345234[[#This Row],[Mobility Ranking]],#REF!,2,FALSE),"")</f>
        <v/>
      </c>
      <c r="CA176" s="77"/>
      <c r="CB176" s="4"/>
      <c r="CC176" s="36" t="str">
        <f>IFERROR(VLOOKUP(Book1345234[[#This Row],[Regional Ranking]],#REF!,2,FALSE),"")</f>
        <v/>
      </c>
    </row>
    <row r="177" spans="1:81" x14ac:dyDescent="0.25">
      <c r="A177" s="107"/>
      <c r="B177" s="84"/>
      <c r="C177" s="92">
        <f>Book1345234[[#This Row],[FMP]]*2</f>
        <v>0</v>
      </c>
      <c r="D177" s="34"/>
      <c r="E177" s="34"/>
      <c r="F177" s="37"/>
      <c r="G177" s="4"/>
      <c r="H177" s="4"/>
      <c r="I177" s="4"/>
      <c r="J177" s="4"/>
      <c r="K177" s="35" t="str">
        <f>IFERROR(Book1345234[[#This Row],[Project Cost]]/Book1345234[[#This Row],['# of Structures Removed from 1% Annual Chance FP]],"")</f>
        <v/>
      </c>
      <c r="L177" s="4"/>
      <c r="M177" s="4"/>
      <c r="N177" s="35"/>
      <c r="O177" s="100"/>
      <c r="P177" s="84"/>
      <c r="Q177" s="37"/>
      <c r="R177" s="4"/>
      <c r="S177" s="36" t="str">
        <f>IFERROR(VLOOKUP(Book1345234[[#This Row],[ Severity Ranking: Pre-Project Average Depth of Flooding (100-year)]],#REF!,2,FALSE),"")</f>
        <v/>
      </c>
      <c r="T177" s="67"/>
      <c r="U177" s="37"/>
      <c r="V177" s="37"/>
      <c r="W177" s="128" t="e">
        <f>[1]!Book1345234[[#This Row],[Flood Plain Population]]/[1]!Book1345234[[#This Row],[Community Population Served]]</f>
        <v>#REF!</v>
      </c>
      <c r="X177" s="4"/>
      <c r="Y177" s="36" t="str">
        <f>IFERROR(VLOOKUP(Book1345234[[#This Row],[Severity Ranking: Community Need (% Population)]],#REF!,2,FALSE),"")</f>
        <v/>
      </c>
      <c r="Z177" s="66"/>
      <c r="AA177" s="91" t="e">
        <f>[1]!Book1345234[[#This Row],['# of Structures Removed from 1% Annual Chance FP]]/[1]!Book1345234[[#This Row],['# of Structures in 1% Annual Chance FP (Pre-Project)]]</f>
        <v>#REF!</v>
      </c>
      <c r="AB177" s="4"/>
      <c r="AC177" s="36" t="str">
        <f>IFERROR(VLOOKUP(Book1345234[[#This Row],[Flood Risk Reduction ]],#REF!,2,FALSE),"")</f>
        <v/>
      </c>
      <c r="AD177" s="66"/>
      <c r="AE177" s="78"/>
      <c r="AF177" s="37"/>
      <c r="AG177" s="128" t="e">
        <f>([1]!Book1345234[[#This Row],[Pre-Project Damage $]]-[1]!Book1345234[[#This Row],[Post-Project Damage $]])/[1]!Book1345234[[#This Row],[Pre-Project Damage $]]</f>
        <v>#REF!</v>
      </c>
      <c r="AH177" s="4"/>
      <c r="AI177" s="36" t="str">
        <f>IFERROR(VLOOKUP(Book1345234[[#This Row],[Flood Damage Reduction]],#REF!,2,FALSE),"")</f>
        <v/>
      </c>
      <c r="AJ177" s="93"/>
      <c r="AK177" s="83"/>
      <c r="AL177" s="37"/>
      <c r="AM177" s="36" t="str">
        <f>IFERROR(VLOOKUP(Book1345234[[#This Row],[ Reduction in Critical Facilities Flood Risk]],#REF!,2,FALSE),"")</f>
        <v/>
      </c>
      <c r="AN177" s="140" t="e">
        <f>VLOOKUP([1]!Book1345234[[#This Row],[FMP]],'[1]Life and Safety Tabular Data'!A174:L184,12,FALSE)</f>
        <v>#REF!</v>
      </c>
      <c r="AO177" s="43"/>
      <c r="AP177" s="4"/>
      <c r="AQ177" s="36" t="str">
        <f>IFERROR(VLOOKUP(Book1345234[[#This Row],[Life and Safety Ranking (Injury/Loss of Life)]],#REF!,2,FALSE),"")</f>
        <v/>
      </c>
      <c r="AR177" s="67"/>
      <c r="AS177" s="43"/>
      <c r="AT177" s="43"/>
      <c r="AU177" s="43"/>
      <c r="AV177" s="4"/>
      <c r="AW177" s="36" t="str">
        <f>IFERROR(VLOOKUP(Book1345234[[#This Row],[Water Supply Yield Ranking]],#REF!,2,FALSE),"")</f>
        <v/>
      </c>
      <c r="AX177" s="67"/>
      <c r="AY177" s="37"/>
      <c r="AZ177" s="4"/>
      <c r="BA177" s="36" t="str">
        <f>IFERROR(VLOOKUP(Book1345234[[#This Row],[Social Vulnerability Ranking]],#REF!,2,FALSE),"")</f>
        <v/>
      </c>
      <c r="BB177" s="67"/>
      <c r="BC177" s="43"/>
      <c r="BD177" s="4"/>
      <c r="BE177" s="36" t="str">
        <f>IFERROR(VLOOKUP(Book1345234[[#This Row],[Nature-Based Solutions Ranking]],#REF!,2,FALSE),"")</f>
        <v/>
      </c>
      <c r="BF177" s="67"/>
      <c r="BG177" s="37"/>
      <c r="BH177" s="4"/>
      <c r="BI177" s="36" t="str">
        <f>IFERROR(VLOOKUP(Book1345234[[#This Row],[Multiple Benefit Ranking]],#REF!,2,FALSE),"")</f>
        <v/>
      </c>
      <c r="BJ177" s="84"/>
      <c r="BK177" s="43"/>
      <c r="BL177" s="4"/>
      <c r="BM177" s="36" t="str">
        <f>IFERROR(VLOOKUP(Book1345234[[#This Row],[Operations and Maintenance Ranking]],#REF!,2,FALSE),"")</f>
        <v/>
      </c>
      <c r="BN177" s="67"/>
      <c r="BO177" s="4"/>
      <c r="BP177" s="36" t="str">
        <f>IFERROR(VLOOKUP(Book1345234[[#This Row],[Administrative, Regulatory and Other Obstacle Ranking]],#REF!,2,FALSE),"")</f>
        <v/>
      </c>
      <c r="BQ177" s="67"/>
      <c r="BR177" s="4"/>
      <c r="BS177" s="36" t="str">
        <f>IFERROR(VLOOKUP(Book1345234[[#This Row],[Environmental Benefit Ranking]],#REF!,2,FALSE),"")</f>
        <v/>
      </c>
      <c r="BT177" s="67"/>
      <c r="BU177" s="37"/>
      <c r="BV177" s="36" t="str">
        <f>IFERROR(VLOOKUP(Book1345234[[#This Row],[Environmental Impact Ranking]],#REF!,2,FALSE),"")</f>
        <v/>
      </c>
      <c r="BW177" s="77"/>
      <c r="BX177" s="83"/>
      <c r="BY177" s="4"/>
      <c r="BZ177" s="36" t="str">
        <f>IFERROR(VLOOKUP(Book1345234[[#This Row],[Mobility Ranking]],#REF!,2,FALSE),"")</f>
        <v/>
      </c>
      <c r="CA177" s="77"/>
      <c r="CB177" s="4"/>
      <c r="CC177" s="36" t="str">
        <f>IFERROR(VLOOKUP(Book1345234[[#This Row],[Regional Ranking]],#REF!,2,FALSE),"")</f>
        <v/>
      </c>
    </row>
    <row r="178" spans="1:81" x14ac:dyDescent="0.25">
      <c r="A178" s="107"/>
      <c r="B178" s="84"/>
      <c r="C178" s="92">
        <f>Book1345234[[#This Row],[FMP]]*2</f>
        <v>0</v>
      </c>
      <c r="D178" s="34"/>
      <c r="E178" s="34"/>
      <c r="F178" s="37"/>
      <c r="G178" s="4"/>
      <c r="H178" s="4"/>
      <c r="I178" s="4"/>
      <c r="J178" s="4"/>
      <c r="K178" s="35" t="str">
        <f>IFERROR(Book1345234[[#This Row],[Project Cost]]/Book1345234[[#This Row],['# of Structures Removed from 1% Annual Chance FP]],"")</f>
        <v/>
      </c>
      <c r="L178" s="4"/>
      <c r="M178" s="4"/>
      <c r="N178" s="35"/>
      <c r="O178" s="100"/>
      <c r="P178" s="84"/>
      <c r="Q178" s="37"/>
      <c r="R178" s="4"/>
      <c r="S178" s="36" t="str">
        <f>IFERROR(VLOOKUP(Book1345234[[#This Row],[ Severity Ranking: Pre-Project Average Depth of Flooding (100-year)]],#REF!,2,FALSE),"")</f>
        <v/>
      </c>
      <c r="T178" s="67"/>
      <c r="U178" s="37"/>
      <c r="V178" s="37"/>
      <c r="W178" s="128" t="e">
        <f>[1]!Book1345234[[#This Row],[Flood Plain Population]]/[1]!Book1345234[[#This Row],[Community Population Served]]</f>
        <v>#REF!</v>
      </c>
      <c r="X178" s="4"/>
      <c r="Y178" s="36" t="str">
        <f>IFERROR(VLOOKUP(Book1345234[[#This Row],[Severity Ranking: Community Need (% Population)]],#REF!,2,FALSE),"")</f>
        <v/>
      </c>
      <c r="Z178" s="66"/>
      <c r="AA178" s="91" t="e">
        <f>[1]!Book1345234[[#This Row],['# of Structures Removed from 1% Annual Chance FP]]/[1]!Book1345234[[#This Row],['# of Structures in 1% Annual Chance FP (Pre-Project)]]</f>
        <v>#REF!</v>
      </c>
      <c r="AB178" s="4"/>
      <c r="AC178" s="36" t="str">
        <f>IFERROR(VLOOKUP(Book1345234[[#This Row],[Flood Risk Reduction ]],#REF!,2,FALSE),"")</f>
        <v/>
      </c>
      <c r="AD178" s="66"/>
      <c r="AE178" s="78"/>
      <c r="AF178" s="37"/>
      <c r="AG178" s="128" t="e">
        <f>([1]!Book1345234[[#This Row],[Pre-Project Damage $]]-[1]!Book1345234[[#This Row],[Post-Project Damage $]])/[1]!Book1345234[[#This Row],[Pre-Project Damage $]]</f>
        <v>#REF!</v>
      </c>
      <c r="AH178" s="4"/>
      <c r="AI178" s="36" t="str">
        <f>IFERROR(VLOOKUP(Book1345234[[#This Row],[Flood Damage Reduction]],#REF!,2,FALSE),"")</f>
        <v/>
      </c>
      <c r="AJ178" s="93"/>
      <c r="AK178" s="83"/>
      <c r="AL178" s="37"/>
      <c r="AM178" s="36" t="str">
        <f>IFERROR(VLOOKUP(Book1345234[[#This Row],[ Reduction in Critical Facilities Flood Risk]],#REF!,2,FALSE),"")</f>
        <v/>
      </c>
      <c r="AN178" s="140" t="e">
        <f>VLOOKUP([1]!Book1345234[[#This Row],[FMP]],'[1]Life and Safety Tabular Data'!A175:L185,12,FALSE)</f>
        <v>#REF!</v>
      </c>
      <c r="AO178" s="43"/>
      <c r="AP178" s="4"/>
      <c r="AQ178" s="36" t="str">
        <f>IFERROR(VLOOKUP(Book1345234[[#This Row],[Life and Safety Ranking (Injury/Loss of Life)]],#REF!,2,FALSE),"")</f>
        <v/>
      </c>
      <c r="AR178" s="67"/>
      <c r="AS178" s="43"/>
      <c r="AT178" s="43"/>
      <c r="AU178" s="43"/>
      <c r="AV178" s="4"/>
      <c r="AW178" s="36" t="str">
        <f>IFERROR(VLOOKUP(Book1345234[[#This Row],[Water Supply Yield Ranking]],#REF!,2,FALSE),"")</f>
        <v/>
      </c>
      <c r="AX178" s="67"/>
      <c r="AY178" s="37"/>
      <c r="AZ178" s="4"/>
      <c r="BA178" s="36" t="str">
        <f>IFERROR(VLOOKUP(Book1345234[[#This Row],[Social Vulnerability Ranking]],#REF!,2,FALSE),"")</f>
        <v/>
      </c>
      <c r="BB178" s="67"/>
      <c r="BC178" s="43"/>
      <c r="BD178" s="4"/>
      <c r="BE178" s="36" t="str">
        <f>IFERROR(VLOOKUP(Book1345234[[#This Row],[Nature-Based Solutions Ranking]],#REF!,2,FALSE),"")</f>
        <v/>
      </c>
      <c r="BF178" s="67"/>
      <c r="BG178" s="37"/>
      <c r="BH178" s="4"/>
      <c r="BI178" s="36" t="str">
        <f>IFERROR(VLOOKUP(Book1345234[[#This Row],[Multiple Benefit Ranking]],#REF!,2,FALSE),"")</f>
        <v/>
      </c>
      <c r="BJ178" s="84"/>
      <c r="BK178" s="43"/>
      <c r="BL178" s="4"/>
      <c r="BM178" s="36" t="str">
        <f>IFERROR(VLOOKUP(Book1345234[[#This Row],[Operations and Maintenance Ranking]],#REF!,2,FALSE),"")</f>
        <v/>
      </c>
      <c r="BN178" s="67"/>
      <c r="BO178" s="4"/>
      <c r="BP178" s="36" t="str">
        <f>IFERROR(VLOOKUP(Book1345234[[#This Row],[Administrative, Regulatory and Other Obstacle Ranking]],#REF!,2,FALSE),"")</f>
        <v/>
      </c>
      <c r="BQ178" s="67"/>
      <c r="BR178" s="4"/>
      <c r="BS178" s="36" t="str">
        <f>IFERROR(VLOOKUP(Book1345234[[#This Row],[Environmental Benefit Ranking]],#REF!,2,FALSE),"")</f>
        <v/>
      </c>
      <c r="BT178" s="67"/>
      <c r="BU178" s="37"/>
      <c r="BV178" s="36" t="str">
        <f>IFERROR(VLOOKUP(Book1345234[[#This Row],[Environmental Impact Ranking]],#REF!,2,FALSE),"")</f>
        <v/>
      </c>
      <c r="BW178" s="77"/>
      <c r="BX178" s="83"/>
      <c r="BY178" s="4"/>
      <c r="BZ178" s="36" t="str">
        <f>IFERROR(VLOOKUP(Book1345234[[#This Row],[Mobility Ranking]],#REF!,2,FALSE),"")</f>
        <v/>
      </c>
      <c r="CA178" s="77"/>
      <c r="CB178" s="4"/>
      <c r="CC178" s="36" t="str">
        <f>IFERROR(VLOOKUP(Book1345234[[#This Row],[Regional Ranking]],#REF!,2,FALSE),"")</f>
        <v/>
      </c>
    </row>
    <row r="179" spans="1:81" x14ac:dyDescent="0.25">
      <c r="A179" s="107"/>
      <c r="B179" s="84"/>
      <c r="C179" s="92">
        <f>Book1345234[[#This Row],[FMP]]*2</f>
        <v>0</v>
      </c>
      <c r="D179" s="34"/>
      <c r="E179" s="34"/>
      <c r="F179" s="37"/>
      <c r="G179" s="4"/>
      <c r="H179" s="4"/>
      <c r="I179" s="4"/>
      <c r="J179" s="4"/>
      <c r="K179" s="35" t="str">
        <f>IFERROR(Book1345234[[#This Row],[Project Cost]]/Book1345234[[#This Row],['# of Structures Removed from 1% Annual Chance FP]],"")</f>
        <v/>
      </c>
      <c r="L179" s="4"/>
      <c r="M179" s="4"/>
      <c r="N179" s="35"/>
      <c r="O179" s="100"/>
      <c r="P179" s="84"/>
      <c r="Q179" s="37"/>
      <c r="R179" s="4"/>
      <c r="S179" s="36" t="str">
        <f>IFERROR(VLOOKUP(Book1345234[[#This Row],[ Severity Ranking: Pre-Project Average Depth of Flooding (100-year)]],#REF!,2,FALSE),"")</f>
        <v/>
      </c>
      <c r="T179" s="67"/>
      <c r="U179" s="37"/>
      <c r="V179" s="37"/>
      <c r="W179" s="128" t="e">
        <f>[1]!Book1345234[[#This Row],[Flood Plain Population]]/[1]!Book1345234[[#This Row],[Community Population Served]]</f>
        <v>#REF!</v>
      </c>
      <c r="X179" s="4"/>
      <c r="Y179" s="36" t="str">
        <f>IFERROR(VLOOKUP(Book1345234[[#This Row],[Severity Ranking: Community Need (% Population)]],#REF!,2,FALSE),"")</f>
        <v/>
      </c>
      <c r="Z179" s="66"/>
      <c r="AA179" s="91" t="e">
        <f>[1]!Book1345234[[#This Row],['# of Structures Removed from 1% Annual Chance FP]]/[1]!Book1345234[[#This Row],['# of Structures in 1% Annual Chance FP (Pre-Project)]]</f>
        <v>#REF!</v>
      </c>
      <c r="AB179" s="4"/>
      <c r="AC179" s="36" t="str">
        <f>IFERROR(VLOOKUP(Book1345234[[#This Row],[Flood Risk Reduction ]],#REF!,2,FALSE),"")</f>
        <v/>
      </c>
      <c r="AD179" s="66"/>
      <c r="AE179" s="78"/>
      <c r="AF179" s="37"/>
      <c r="AG179" s="128" t="e">
        <f>([1]!Book1345234[[#This Row],[Pre-Project Damage $]]-[1]!Book1345234[[#This Row],[Post-Project Damage $]])/[1]!Book1345234[[#This Row],[Pre-Project Damage $]]</f>
        <v>#REF!</v>
      </c>
      <c r="AH179" s="4"/>
      <c r="AI179" s="36" t="str">
        <f>IFERROR(VLOOKUP(Book1345234[[#This Row],[Flood Damage Reduction]],#REF!,2,FALSE),"")</f>
        <v/>
      </c>
      <c r="AJ179" s="93"/>
      <c r="AK179" s="83"/>
      <c r="AL179" s="37"/>
      <c r="AM179" s="36" t="str">
        <f>IFERROR(VLOOKUP(Book1345234[[#This Row],[ Reduction in Critical Facilities Flood Risk]],#REF!,2,FALSE),"")</f>
        <v/>
      </c>
      <c r="AN179" s="140" t="e">
        <f>VLOOKUP([1]!Book1345234[[#This Row],[FMP]],'[1]Life and Safety Tabular Data'!A176:L186,12,FALSE)</f>
        <v>#REF!</v>
      </c>
      <c r="AO179" s="43"/>
      <c r="AP179" s="4"/>
      <c r="AQ179" s="36" t="str">
        <f>IFERROR(VLOOKUP(Book1345234[[#This Row],[Life and Safety Ranking (Injury/Loss of Life)]],#REF!,2,FALSE),"")</f>
        <v/>
      </c>
      <c r="AR179" s="67"/>
      <c r="AS179" s="43"/>
      <c r="AT179" s="43"/>
      <c r="AU179" s="43"/>
      <c r="AV179" s="4"/>
      <c r="AW179" s="36" t="str">
        <f>IFERROR(VLOOKUP(Book1345234[[#This Row],[Water Supply Yield Ranking]],#REF!,2,FALSE),"")</f>
        <v/>
      </c>
      <c r="AX179" s="67"/>
      <c r="AY179" s="37"/>
      <c r="AZ179" s="4"/>
      <c r="BA179" s="36" t="str">
        <f>IFERROR(VLOOKUP(Book1345234[[#This Row],[Social Vulnerability Ranking]],#REF!,2,FALSE),"")</f>
        <v/>
      </c>
      <c r="BB179" s="67"/>
      <c r="BC179" s="43"/>
      <c r="BD179" s="4"/>
      <c r="BE179" s="36" t="str">
        <f>IFERROR(VLOOKUP(Book1345234[[#This Row],[Nature-Based Solutions Ranking]],#REF!,2,FALSE),"")</f>
        <v/>
      </c>
      <c r="BF179" s="67"/>
      <c r="BG179" s="37"/>
      <c r="BH179" s="4"/>
      <c r="BI179" s="36" t="str">
        <f>IFERROR(VLOOKUP(Book1345234[[#This Row],[Multiple Benefit Ranking]],#REF!,2,FALSE),"")</f>
        <v/>
      </c>
      <c r="BJ179" s="84"/>
      <c r="BK179" s="43"/>
      <c r="BL179" s="4"/>
      <c r="BM179" s="36" t="str">
        <f>IFERROR(VLOOKUP(Book1345234[[#This Row],[Operations and Maintenance Ranking]],#REF!,2,FALSE),"")</f>
        <v/>
      </c>
      <c r="BN179" s="67"/>
      <c r="BO179" s="4"/>
      <c r="BP179" s="36" t="str">
        <f>IFERROR(VLOOKUP(Book1345234[[#This Row],[Administrative, Regulatory and Other Obstacle Ranking]],#REF!,2,FALSE),"")</f>
        <v/>
      </c>
      <c r="BQ179" s="67"/>
      <c r="BR179" s="4"/>
      <c r="BS179" s="36" t="str">
        <f>IFERROR(VLOOKUP(Book1345234[[#This Row],[Environmental Benefit Ranking]],#REF!,2,FALSE),"")</f>
        <v/>
      </c>
      <c r="BT179" s="67"/>
      <c r="BU179" s="37"/>
      <c r="BV179" s="36" t="str">
        <f>IFERROR(VLOOKUP(Book1345234[[#This Row],[Environmental Impact Ranking]],#REF!,2,FALSE),"")</f>
        <v/>
      </c>
      <c r="BW179" s="77"/>
      <c r="BX179" s="83"/>
      <c r="BY179" s="4"/>
      <c r="BZ179" s="36" t="str">
        <f>IFERROR(VLOOKUP(Book1345234[[#This Row],[Mobility Ranking]],#REF!,2,FALSE),"")</f>
        <v/>
      </c>
      <c r="CA179" s="77"/>
      <c r="CB179" s="4"/>
      <c r="CC179" s="36" t="str">
        <f>IFERROR(VLOOKUP(Book1345234[[#This Row],[Regional Ranking]],#REF!,2,FALSE),"")</f>
        <v/>
      </c>
    </row>
    <row r="180" spans="1:81" x14ac:dyDescent="0.25">
      <c r="A180" s="107"/>
      <c r="B180" s="84"/>
      <c r="C180" s="92">
        <f>Book1345234[[#This Row],[FMP]]*2</f>
        <v>0</v>
      </c>
      <c r="D180" s="34"/>
      <c r="E180" s="34"/>
      <c r="F180" s="37"/>
      <c r="G180" s="4"/>
      <c r="H180" s="4"/>
      <c r="I180" s="4"/>
      <c r="J180" s="4"/>
      <c r="K180" s="35" t="str">
        <f>IFERROR(Book1345234[[#This Row],[Project Cost]]/Book1345234[[#This Row],['# of Structures Removed from 1% Annual Chance FP]],"")</f>
        <v/>
      </c>
      <c r="L180" s="4"/>
      <c r="M180" s="4"/>
      <c r="N180" s="35"/>
      <c r="O180" s="100"/>
      <c r="P180" s="84"/>
      <c r="Q180" s="37"/>
      <c r="R180" s="4"/>
      <c r="S180" s="36" t="str">
        <f>IFERROR(VLOOKUP(Book1345234[[#This Row],[ Severity Ranking: Pre-Project Average Depth of Flooding (100-year)]],#REF!,2,FALSE),"")</f>
        <v/>
      </c>
      <c r="T180" s="67"/>
      <c r="U180" s="37"/>
      <c r="V180" s="37"/>
      <c r="W180" s="128" t="e">
        <f>[1]!Book1345234[[#This Row],[Flood Plain Population]]/[1]!Book1345234[[#This Row],[Community Population Served]]</f>
        <v>#REF!</v>
      </c>
      <c r="X180" s="4"/>
      <c r="Y180" s="36" t="str">
        <f>IFERROR(VLOOKUP(Book1345234[[#This Row],[Severity Ranking: Community Need (% Population)]],#REF!,2,FALSE),"")</f>
        <v/>
      </c>
      <c r="Z180" s="66"/>
      <c r="AA180" s="91" t="e">
        <f>[1]!Book1345234[[#This Row],['# of Structures Removed from 1% Annual Chance FP]]/[1]!Book1345234[[#This Row],['# of Structures in 1% Annual Chance FP (Pre-Project)]]</f>
        <v>#REF!</v>
      </c>
      <c r="AB180" s="4"/>
      <c r="AC180" s="36" t="str">
        <f>IFERROR(VLOOKUP(Book1345234[[#This Row],[Flood Risk Reduction ]],#REF!,2,FALSE),"")</f>
        <v/>
      </c>
      <c r="AD180" s="66"/>
      <c r="AE180" s="78"/>
      <c r="AF180" s="37"/>
      <c r="AG180" s="128" t="e">
        <f>([1]!Book1345234[[#This Row],[Pre-Project Damage $]]-[1]!Book1345234[[#This Row],[Post-Project Damage $]])/[1]!Book1345234[[#This Row],[Pre-Project Damage $]]</f>
        <v>#REF!</v>
      </c>
      <c r="AH180" s="4"/>
      <c r="AI180" s="36" t="str">
        <f>IFERROR(VLOOKUP(Book1345234[[#This Row],[Flood Damage Reduction]],#REF!,2,FALSE),"")</f>
        <v/>
      </c>
      <c r="AJ180" s="93"/>
      <c r="AK180" s="83"/>
      <c r="AL180" s="37"/>
      <c r="AM180" s="36" t="str">
        <f>IFERROR(VLOOKUP(Book1345234[[#This Row],[ Reduction in Critical Facilities Flood Risk]],#REF!,2,FALSE),"")</f>
        <v/>
      </c>
      <c r="AN180" s="140" t="e">
        <f>VLOOKUP([1]!Book1345234[[#This Row],[FMP]],'[1]Life and Safety Tabular Data'!A177:L187,12,FALSE)</f>
        <v>#REF!</v>
      </c>
      <c r="AO180" s="43"/>
      <c r="AP180" s="4"/>
      <c r="AQ180" s="36" t="str">
        <f>IFERROR(VLOOKUP(Book1345234[[#This Row],[Life and Safety Ranking (Injury/Loss of Life)]],#REF!,2,FALSE),"")</f>
        <v/>
      </c>
      <c r="AR180" s="67"/>
      <c r="AS180" s="43"/>
      <c r="AT180" s="43"/>
      <c r="AU180" s="43"/>
      <c r="AV180" s="4"/>
      <c r="AW180" s="36" t="str">
        <f>IFERROR(VLOOKUP(Book1345234[[#This Row],[Water Supply Yield Ranking]],#REF!,2,FALSE),"")</f>
        <v/>
      </c>
      <c r="AX180" s="67"/>
      <c r="AY180" s="37"/>
      <c r="AZ180" s="4"/>
      <c r="BA180" s="36" t="str">
        <f>IFERROR(VLOOKUP(Book1345234[[#This Row],[Social Vulnerability Ranking]],#REF!,2,FALSE),"")</f>
        <v/>
      </c>
      <c r="BB180" s="67"/>
      <c r="BC180" s="43"/>
      <c r="BD180" s="4"/>
      <c r="BE180" s="36" t="str">
        <f>IFERROR(VLOOKUP(Book1345234[[#This Row],[Nature-Based Solutions Ranking]],#REF!,2,FALSE),"")</f>
        <v/>
      </c>
      <c r="BF180" s="67"/>
      <c r="BG180" s="37"/>
      <c r="BH180" s="4"/>
      <c r="BI180" s="36" t="str">
        <f>IFERROR(VLOOKUP(Book1345234[[#This Row],[Multiple Benefit Ranking]],#REF!,2,FALSE),"")</f>
        <v/>
      </c>
      <c r="BJ180" s="84"/>
      <c r="BK180" s="43"/>
      <c r="BL180" s="4"/>
      <c r="BM180" s="36" t="str">
        <f>IFERROR(VLOOKUP(Book1345234[[#This Row],[Operations and Maintenance Ranking]],#REF!,2,FALSE),"")</f>
        <v/>
      </c>
      <c r="BN180" s="67"/>
      <c r="BO180" s="4"/>
      <c r="BP180" s="36" t="str">
        <f>IFERROR(VLOOKUP(Book1345234[[#This Row],[Administrative, Regulatory and Other Obstacle Ranking]],#REF!,2,FALSE),"")</f>
        <v/>
      </c>
      <c r="BQ180" s="67"/>
      <c r="BR180" s="4"/>
      <c r="BS180" s="36" t="str">
        <f>IFERROR(VLOOKUP(Book1345234[[#This Row],[Environmental Benefit Ranking]],#REF!,2,FALSE),"")</f>
        <v/>
      </c>
      <c r="BT180" s="67"/>
      <c r="BU180" s="37"/>
      <c r="BV180" s="36" t="str">
        <f>IFERROR(VLOOKUP(Book1345234[[#This Row],[Environmental Impact Ranking]],#REF!,2,FALSE),"")</f>
        <v/>
      </c>
      <c r="BW180" s="77"/>
      <c r="BX180" s="83"/>
      <c r="BY180" s="4"/>
      <c r="BZ180" s="36" t="str">
        <f>IFERROR(VLOOKUP(Book1345234[[#This Row],[Mobility Ranking]],#REF!,2,FALSE),"")</f>
        <v/>
      </c>
      <c r="CA180" s="77"/>
      <c r="CB180" s="4"/>
      <c r="CC180" s="36" t="str">
        <f>IFERROR(VLOOKUP(Book1345234[[#This Row],[Regional Ranking]],#REF!,2,FALSE),"")</f>
        <v/>
      </c>
    </row>
    <row r="181" spans="1:81" x14ac:dyDescent="0.25">
      <c r="A181" s="107"/>
      <c r="B181" s="84"/>
      <c r="C181" s="92">
        <f>Book1345234[[#This Row],[FMP]]*2</f>
        <v>0</v>
      </c>
      <c r="D181" s="34"/>
      <c r="E181" s="34"/>
      <c r="F181" s="37"/>
      <c r="G181" s="4"/>
      <c r="H181" s="4"/>
      <c r="I181" s="4"/>
      <c r="J181" s="4"/>
      <c r="K181" s="35" t="str">
        <f>IFERROR(Book1345234[[#This Row],[Project Cost]]/Book1345234[[#This Row],['# of Structures Removed from 1% Annual Chance FP]],"")</f>
        <v/>
      </c>
      <c r="L181" s="4"/>
      <c r="M181" s="4"/>
      <c r="N181" s="35"/>
      <c r="O181" s="100"/>
      <c r="P181" s="84"/>
      <c r="Q181" s="37"/>
      <c r="R181" s="4"/>
      <c r="S181" s="36" t="str">
        <f>IFERROR(VLOOKUP(Book1345234[[#This Row],[ Severity Ranking: Pre-Project Average Depth of Flooding (100-year)]],#REF!,2,FALSE),"")</f>
        <v/>
      </c>
      <c r="T181" s="67"/>
      <c r="U181" s="37"/>
      <c r="V181" s="37"/>
      <c r="W181" s="128" t="e">
        <f>[1]!Book1345234[[#This Row],[Flood Plain Population]]/[1]!Book1345234[[#This Row],[Community Population Served]]</f>
        <v>#REF!</v>
      </c>
      <c r="X181" s="4"/>
      <c r="Y181" s="36" t="str">
        <f>IFERROR(VLOOKUP(Book1345234[[#This Row],[Severity Ranking: Community Need (% Population)]],#REF!,2,FALSE),"")</f>
        <v/>
      </c>
      <c r="Z181" s="66"/>
      <c r="AA181" s="91" t="e">
        <f>[1]!Book1345234[[#This Row],['# of Structures Removed from 1% Annual Chance FP]]/[1]!Book1345234[[#This Row],['# of Structures in 1% Annual Chance FP (Pre-Project)]]</f>
        <v>#REF!</v>
      </c>
      <c r="AB181" s="4"/>
      <c r="AC181" s="36" t="str">
        <f>IFERROR(VLOOKUP(Book1345234[[#This Row],[Flood Risk Reduction ]],#REF!,2,FALSE),"")</f>
        <v/>
      </c>
      <c r="AD181" s="66"/>
      <c r="AE181" s="78"/>
      <c r="AF181" s="37"/>
      <c r="AG181" s="128" t="e">
        <f>([1]!Book1345234[[#This Row],[Pre-Project Damage $]]-[1]!Book1345234[[#This Row],[Post-Project Damage $]])/[1]!Book1345234[[#This Row],[Pre-Project Damage $]]</f>
        <v>#REF!</v>
      </c>
      <c r="AH181" s="4"/>
      <c r="AI181" s="36" t="str">
        <f>IFERROR(VLOOKUP(Book1345234[[#This Row],[Flood Damage Reduction]],#REF!,2,FALSE),"")</f>
        <v/>
      </c>
      <c r="AJ181" s="93"/>
      <c r="AK181" s="83"/>
      <c r="AL181" s="37"/>
      <c r="AM181" s="36" t="str">
        <f>IFERROR(VLOOKUP(Book1345234[[#This Row],[ Reduction in Critical Facilities Flood Risk]],#REF!,2,FALSE),"")</f>
        <v/>
      </c>
      <c r="AN181" s="140" t="e">
        <f>VLOOKUP([1]!Book1345234[[#This Row],[FMP]],'[1]Life and Safety Tabular Data'!A178:L188,12,FALSE)</f>
        <v>#REF!</v>
      </c>
      <c r="AO181" s="43"/>
      <c r="AP181" s="4"/>
      <c r="AQ181" s="36" t="str">
        <f>IFERROR(VLOOKUP(Book1345234[[#This Row],[Life and Safety Ranking (Injury/Loss of Life)]],#REF!,2,FALSE),"")</f>
        <v/>
      </c>
      <c r="AR181" s="67"/>
      <c r="AS181" s="43"/>
      <c r="AT181" s="43"/>
      <c r="AU181" s="43"/>
      <c r="AV181" s="4"/>
      <c r="AW181" s="36" t="str">
        <f>IFERROR(VLOOKUP(Book1345234[[#This Row],[Water Supply Yield Ranking]],#REF!,2,FALSE),"")</f>
        <v/>
      </c>
      <c r="AX181" s="67"/>
      <c r="AY181" s="37"/>
      <c r="AZ181" s="4"/>
      <c r="BA181" s="36" t="str">
        <f>IFERROR(VLOOKUP(Book1345234[[#This Row],[Social Vulnerability Ranking]],#REF!,2,FALSE),"")</f>
        <v/>
      </c>
      <c r="BB181" s="67"/>
      <c r="BC181" s="43"/>
      <c r="BD181" s="4"/>
      <c r="BE181" s="36" t="str">
        <f>IFERROR(VLOOKUP(Book1345234[[#This Row],[Nature-Based Solutions Ranking]],#REF!,2,FALSE),"")</f>
        <v/>
      </c>
      <c r="BF181" s="67"/>
      <c r="BG181" s="37"/>
      <c r="BH181" s="4"/>
      <c r="BI181" s="36" t="str">
        <f>IFERROR(VLOOKUP(Book1345234[[#This Row],[Multiple Benefit Ranking]],#REF!,2,FALSE),"")</f>
        <v/>
      </c>
      <c r="BJ181" s="84"/>
      <c r="BK181" s="43"/>
      <c r="BL181" s="4"/>
      <c r="BM181" s="36" t="str">
        <f>IFERROR(VLOOKUP(Book1345234[[#This Row],[Operations and Maintenance Ranking]],#REF!,2,FALSE),"")</f>
        <v/>
      </c>
      <c r="BN181" s="67"/>
      <c r="BO181" s="4"/>
      <c r="BP181" s="36" t="str">
        <f>IFERROR(VLOOKUP(Book1345234[[#This Row],[Administrative, Regulatory and Other Obstacle Ranking]],#REF!,2,FALSE),"")</f>
        <v/>
      </c>
      <c r="BQ181" s="67"/>
      <c r="BR181" s="4"/>
      <c r="BS181" s="36" t="str">
        <f>IFERROR(VLOOKUP(Book1345234[[#This Row],[Environmental Benefit Ranking]],#REF!,2,FALSE),"")</f>
        <v/>
      </c>
      <c r="BT181" s="67"/>
      <c r="BU181" s="37"/>
      <c r="BV181" s="36" t="str">
        <f>IFERROR(VLOOKUP(Book1345234[[#This Row],[Environmental Impact Ranking]],#REF!,2,FALSE),"")</f>
        <v/>
      </c>
      <c r="BW181" s="77"/>
      <c r="BX181" s="83"/>
      <c r="BY181" s="4"/>
      <c r="BZ181" s="36" t="str">
        <f>IFERROR(VLOOKUP(Book1345234[[#This Row],[Mobility Ranking]],#REF!,2,FALSE),"")</f>
        <v/>
      </c>
      <c r="CA181" s="77"/>
      <c r="CB181" s="4"/>
      <c r="CC181" s="36" t="str">
        <f>IFERROR(VLOOKUP(Book1345234[[#This Row],[Regional Ranking]],#REF!,2,FALSE),"")</f>
        <v/>
      </c>
    </row>
    <row r="182" spans="1:81" x14ac:dyDescent="0.25">
      <c r="A182" s="107"/>
      <c r="B182" s="84"/>
      <c r="C182" s="92">
        <f>Book1345234[[#This Row],[FMP]]*2</f>
        <v>0</v>
      </c>
      <c r="D182" s="34"/>
      <c r="E182" s="34"/>
      <c r="F182" s="37"/>
      <c r="G182" s="4"/>
      <c r="H182" s="4"/>
      <c r="I182" s="4"/>
      <c r="J182" s="4"/>
      <c r="K182" s="35" t="str">
        <f>IFERROR(Book1345234[[#This Row],[Project Cost]]/Book1345234[[#This Row],['# of Structures Removed from 1% Annual Chance FP]],"")</f>
        <v/>
      </c>
      <c r="L182" s="4"/>
      <c r="M182" s="4"/>
      <c r="N182" s="35"/>
      <c r="O182" s="100"/>
      <c r="P182" s="84"/>
      <c r="Q182" s="37"/>
      <c r="R182" s="4"/>
      <c r="S182" s="36" t="str">
        <f>IFERROR(VLOOKUP(Book1345234[[#This Row],[ Severity Ranking: Pre-Project Average Depth of Flooding (100-year)]],#REF!,2,FALSE),"")</f>
        <v/>
      </c>
      <c r="T182" s="67"/>
      <c r="U182" s="37"/>
      <c r="V182" s="37"/>
      <c r="W182" s="128" t="e">
        <f>[1]!Book1345234[[#This Row],[Flood Plain Population]]/[1]!Book1345234[[#This Row],[Community Population Served]]</f>
        <v>#REF!</v>
      </c>
      <c r="X182" s="4"/>
      <c r="Y182" s="36" t="str">
        <f>IFERROR(VLOOKUP(Book1345234[[#This Row],[Severity Ranking: Community Need (% Population)]],#REF!,2,FALSE),"")</f>
        <v/>
      </c>
      <c r="Z182" s="66"/>
      <c r="AA182" s="91" t="e">
        <f>[1]!Book1345234[[#This Row],['# of Structures Removed from 1% Annual Chance FP]]/[1]!Book1345234[[#This Row],['# of Structures in 1% Annual Chance FP (Pre-Project)]]</f>
        <v>#REF!</v>
      </c>
      <c r="AB182" s="4"/>
      <c r="AC182" s="36" t="str">
        <f>IFERROR(VLOOKUP(Book1345234[[#This Row],[Flood Risk Reduction ]],#REF!,2,FALSE),"")</f>
        <v/>
      </c>
      <c r="AD182" s="66"/>
      <c r="AE182" s="78"/>
      <c r="AF182" s="37"/>
      <c r="AG182" s="128" t="e">
        <f>([1]!Book1345234[[#This Row],[Pre-Project Damage $]]-[1]!Book1345234[[#This Row],[Post-Project Damage $]])/[1]!Book1345234[[#This Row],[Pre-Project Damage $]]</f>
        <v>#REF!</v>
      </c>
      <c r="AH182" s="4"/>
      <c r="AI182" s="36" t="str">
        <f>IFERROR(VLOOKUP(Book1345234[[#This Row],[Flood Damage Reduction]],#REF!,2,FALSE),"")</f>
        <v/>
      </c>
      <c r="AJ182" s="93"/>
      <c r="AK182" s="83"/>
      <c r="AL182" s="37"/>
      <c r="AM182" s="36" t="str">
        <f>IFERROR(VLOOKUP(Book1345234[[#This Row],[ Reduction in Critical Facilities Flood Risk]],#REF!,2,FALSE),"")</f>
        <v/>
      </c>
      <c r="AN182" s="140" t="e">
        <f>VLOOKUP([1]!Book1345234[[#This Row],[FMP]],'[1]Life and Safety Tabular Data'!A179:L189,12,FALSE)</f>
        <v>#REF!</v>
      </c>
      <c r="AO182" s="43"/>
      <c r="AP182" s="4"/>
      <c r="AQ182" s="36" t="str">
        <f>IFERROR(VLOOKUP(Book1345234[[#This Row],[Life and Safety Ranking (Injury/Loss of Life)]],#REF!,2,FALSE),"")</f>
        <v/>
      </c>
      <c r="AR182" s="67"/>
      <c r="AS182" s="43"/>
      <c r="AT182" s="43"/>
      <c r="AU182" s="43"/>
      <c r="AV182" s="4"/>
      <c r="AW182" s="36" t="str">
        <f>IFERROR(VLOOKUP(Book1345234[[#This Row],[Water Supply Yield Ranking]],#REF!,2,FALSE),"")</f>
        <v/>
      </c>
      <c r="AX182" s="67"/>
      <c r="AY182" s="37"/>
      <c r="AZ182" s="4"/>
      <c r="BA182" s="36" t="str">
        <f>IFERROR(VLOOKUP(Book1345234[[#This Row],[Social Vulnerability Ranking]],#REF!,2,FALSE),"")</f>
        <v/>
      </c>
      <c r="BB182" s="67"/>
      <c r="BC182" s="43"/>
      <c r="BD182" s="4"/>
      <c r="BE182" s="36" t="str">
        <f>IFERROR(VLOOKUP(Book1345234[[#This Row],[Nature-Based Solutions Ranking]],#REF!,2,FALSE),"")</f>
        <v/>
      </c>
      <c r="BF182" s="67"/>
      <c r="BG182" s="37"/>
      <c r="BH182" s="4"/>
      <c r="BI182" s="36" t="str">
        <f>IFERROR(VLOOKUP(Book1345234[[#This Row],[Multiple Benefit Ranking]],#REF!,2,FALSE),"")</f>
        <v/>
      </c>
      <c r="BJ182" s="84"/>
      <c r="BK182" s="43"/>
      <c r="BL182" s="4"/>
      <c r="BM182" s="36" t="str">
        <f>IFERROR(VLOOKUP(Book1345234[[#This Row],[Operations and Maintenance Ranking]],#REF!,2,FALSE),"")</f>
        <v/>
      </c>
      <c r="BN182" s="67"/>
      <c r="BO182" s="4"/>
      <c r="BP182" s="36" t="str">
        <f>IFERROR(VLOOKUP(Book1345234[[#This Row],[Administrative, Regulatory and Other Obstacle Ranking]],#REF!,2,FALSE),"")</f>
        <v/>
      </c>
      <c r="BQ182" s="67"/>
      <c r="BR182" s="4"/>
      <c r="BS182" s="36" t="str">
        <f>IFERROR(VLOOKUP(Book1345234[[#This Row],[Environmental Benefit Ranking]],#REF!,2,FALSE),"")</f>
        <v/>
      </c>
      <c r="BT182" s="67"/>
      <c r="BU182" s="37"/>
      <c r="BV182" s="36" t="str">
        <f>IFERROR(VLOOKUP(Book1345234[[#This Row],[Environmental Impact Ranking]],#REF!,2,FALSE),"")</f>
        <v/>
      </c>
      <c r="BW182" s="77"/>
      <c r="BX182" s="83"/>
      <c r="BY182" s="4"/>
      <c r="BZ182" s="36" t="str">
        <f>IFERROR(VLOOKUP(Book1345234[[#This Row],[Mobility Ranking]],#REF!,2,FALSE),"")</f>
        <v/>
      </c>
      <c r="CA182" s="77"/>
      <c r="CB182" s="4"/>
      <c r="CC182" s="36" t="str">
        <f>IFERROR(VLOOKUP(Book1345234[[#This Row],[Regional Ranking]],#REF!,2,FALSE),"")</f>
        <v/>
      </c>
    </row>
    <row r="183" spans="1:81" x14ac:dyDescent="0.25">
      <c r="A183" s="107"/>
      <c r="B183" s="84"/>
      <c r="C183" s="92">
        <f>Book1345234[[#This Row],[FMP]]*2</f>
        <v>0</v>
      </c>
      <c r="D183" s="34"/>
      <c r="E183" s="34"/>
      <c r="F183" s="37"/>
      <c r="G183" s="4"/>
      <c r="H183" s="4"/>
      <c r="I183" s="4"/>
      <c r="J183" s="4"/>
      <c r="K183" s="35" t="str">
        <f>IFERROR(Book1345234[[#This Row],[Project Cost]]/Book1345234[[#This Row],['# of Structures Removed from 1% Annual Chance FP]],"")</f>
        <v/>
      </c>
      <c r="L183" s="4"/>
      <c r="M183" s="4"/>
      <c r="N183" s="35"/>
      <c r="O183" s="100"/>
      <c r="P183" s="84"/>
      <c r="Q183" s="37"/>
      <c r="R183" s="4"/>
      <c r="S183" s="36" t="str">
        <f>IFERROR(VLOOKUP(Book1345234[[#This Row],[ Severity Ranking: Pre-Project Average Depth of Flooding (100-year)]],#REF!,2,FALSE),"")</f>
        <v/>
      </c>
      <c r="T183" s="67"/>
      <c r="U183" s="37"/>
      <c r="V183" s="37"/>
      <c r="W183" s="128" t="e">
        <f>[1]!Book1345234[[#This Row],[Flood Plain Population]]/[1]!Book1345234[[#This Row],[Community Population Served]]</f>
        <v>#REF!</v>
      </c>
      <c r="X183" s="4"/>
      <c r="Y183" s="36" t="str">
        <f>IFERROR(VLOOKUP(Book1345234[[#This Row],[Severity Ranking: Community Need (% Population)]],#REF!,2,FALSE),"")</f>
        <v/>
      </c>
      <c r="Z183" s="66"/>
      <c r="AA183" s="91" t="e">
        <f>[1]!Book1345234[[#This Row],['# of Structures Removed from 1% Annual Chance FP]]/[1]!Book1345234[[#This Row],['# of Structures in 1% Annual Chance FP (Pre-Project)]]</f>
        <v>#REF!</v>
      </c>
      <c r="AB183" s="4"/>
      <c r="AC183" s="36" t="str">
        <f>IFERROR(VLOOKUP(Book1345234[[#This Row],[Flood Risk Reduction ]],#REF!,2,FALSE),"")</f>
        <v/>
      </c>
      <c r="AD183" s="66"/>
      <c r="AE183" s="78"/>
      <c r="AF183" s="37"/>
      <c r="AG183" s="128" t="e">
        <f>([1]!Book1345234[[#This Row],[Pre-Project Damage $]]-[1]!Book1345234[[#This Row],[Post-Project Damage $]])/[1]!Book1345234[[#This Row],[Pre-Project Damage $]]</f>
        <v>#REF!</v>
      </c>
      <c r="AH183" s="4"/>
      <c r="AI183" s="36" t="str">
        <f>IFERROR(VLOOKUP(Book1345234[[#This Row],[Flood Damage Reduction]],#REF!,2,FALSE),"")</f>
        <v/>
      </c>
      <c r="AJ183" s="93"/>
      <c r="AK183" s="83"/>
      <c r="AL183" s="37"/>
      <c r="AM183" s="36" t="str">
        <f>IFERROR(VLOOKUP(Book1345234[[#This Row],[ Reduction in Critical Facilities Flood Risk]],#REF!,2,FALSE),"")</f>
        <v/>
      </c>
      <c r="AN183" s="140" t="e">
        <f>VLOOKUP([1]!Book1345234[[#This Row],[FMP]],'[1]Life and Safety Tabular Data'!A180:L190,12,FALSE)</f>
        <v>#REF!</v>
      </c>
      <c r="AO183" s="43"/>
      <c r="AP183" s="4"/>
      <c r="AQ183" s="36" t="str">
        <f>IFERROR(VLOOKUP(Book1345234[[#This Row],[Life and Safety Ranking (Injury/Loss of Life)]],#REF!,2,FALSE),"")</f>
        <v/>
      </c>
      <c r="AR183" s="67"/>
      <c r="AS183" s="43"/>
      <c r="AT183" s="43"/>
      <c r="AU183" s="43"/>
      <c r="AV183" s="4"/>
      <c r="AW183" s="36" t="str">
        <f>IFERROR(VLOOKUP(Book1345234[[#This Row],[Water Supply Yield Ranking]],#REF!,2,FALSE),"")</f>
        <v/>
      </c>
      <c r="AX183" s="67"/>
      <c r="AY183" s="37"/>
      <c r="AZ183" s="4"/>
      <c r="BA183" s="36" t="str">
        <f>IFERROR(VLOOKUP(Book1345234[[#This Row],[Social Vulnerability Ranking]],#REF!,2,FALSE),"")</f>
        <v/>
      </c>
      <c r="BB183" s="67"/>
      <c r="BC183" s="43"/>
      <c r="BD183" s="4"/>
      <c r="BE183" s="36" t="str">
        <f>IFERROR(VLOOKUP(Book1345234[[#This Row],[Nature-Based Solutions Ranking]],#REF!,2,FALSE),"")</f>
        <v/>
      </c>
      <c r="BF183" s="67"/>
      <c r="BG183" s="37"/>
      <c r="BH183" s="4"/>
      <c r="BI183" s="36" t="str">
        <f>IFERROR(VLOOKUP(Book1345234[[#This Row],[Multiple Benefit Ranking]],#REF!,2,FALSE),"")</f>
        <v/>
      </c>
      <c r="BJ183" s="84"/>
      <c r="BK183" s="43"/>
      <c r="BL183" s="4"/>
      <c r="BM183" s="36" t="str">
        <f>IFERROR(VLOOKUP(Book1345234[[#This Row],[Operations and Maintenance Ranking]],#REF!,2,FALSE),"")</f>
        <v/>
      </c>
      <c r="BN183" s="67"/>
      <c r="BO183" s="4"/>
      <c r="BP183" s="36" t="str">
        <f>IFERROR(VLOOKUP(Book1345234[[#This Row],[Administrative, Regulatory and Other Obstacle Ranking]],#REF!,2,FALSE),"")</f>
        <v/>
      </c>
      <c r="BQ183" s="67"/>
      <c r="BR183" s="4"/>
      <c r="BS183" s="36" t="str">
        <f>IFERROR(VLOOKUP(Book1345234[[#This Row],[Environmental Benefit Ranking]],#REF!,2,FALSE),"")</f>
        <v/>
      </c>
      <c r="BT183" s="67"/>
      <c r="BU183" s="37"/>
      <c r="BV183" s="36" t="str">
        <f>IFERROR(VLOOKUP(Book1345234[[#This Row],[Environmental Impact Ranking]],#REF!,2,FALSE),"")</f>
        <v/>
      </c>
      <c r="BW183" s="77"/>
      <c r="BX183" s="83"/>
      <c r="BY183" s="4"/>
      <c r="BZ183" s="36" t="str">
        <f>IFERROR(VLOOKUP(Book1345234[[#This Row],[Mobility Ranking]],#REF!,2,FALSE),"")</f>
        <v/>
      </c>
      <c r="CA183" s="77"/>
      <c r="CB183" s="4"/>
      <c r="CC183" s="36" t="str">
        <f>IFERROR(VLOOKUP(Book1345234[[#This Row],[Regional Ranking]],#REF!,2,FALSE),"")</f>
        <v/>
      </c>
    </row>
    <row r="184" spans="1:81" x14ac:dyDescent="0.25">
      <c r="A184" s="107"/>
      <c r="B184" s="84"/>
      <c r="C184" s="92">
        <f>Book1345234[[#This Row],[FMP]]*2</f>
        <v>0</v>
      </c>
      <c r="D184" s="34"/>
      <c r="E184" s="34"/>
      <c r="F184" s="37"/>
      <c r="G184" s="4"/>
      <c r="H184" s="4"/>
      <c r="I184" s="4"/>
      <c r="J184" s="4"/>
      <c r="K184" s="35" t="str">
        <f>IFERROR(Book1345234[[#This Row],[Project Cost]]/Book1345234[[#This Row],['# of Structures Removed from 1% Annual Chance FP]],"")</f>
        <v/>
      </c>
      <c r="L184" s="4"/>
      <c r="M184" s="4"/>
      <c r="N184" s="35"/>
      <c r="O184" s="100"/>
      <c r="P184" s="84"/>
      <c r="Q184" s="37"/>
      <c r="R184" s="4"/>
      <c r="S184" s="36" t="str">
        <f>IFERROR(VLOOKUP(Book1345234[[#This Row],[ Severity Ranking: Pre-Project Average Depth of Flooding (100-year)]],#REF!,2,FALSE),"")</f>
        <v/>
      </c>
      <c r="T184" s="67"/>
      <c r="U184" s="37"/>
      <c r="V184" s="37"/>
      <c r="W184" s="128" t="e">
        <f>[1]!Book1345234[[#This Row],[Flood Plain Population]]/[1]!Book1345234[[#This Row],[Community Population Served]]</f>
        <v>#REF!</v>
      </c>
      <c r="X184" s="4"/>
      <c r="Y184" s="36" t="str">
        <f>IFERROR(VLOOKUP(Book1345234[[#This Row],[Severity Ranking: Community Need (% Population)]],#REF!,2,FALSE),"")</f>
        <v/>
      </c>
      <c r="Z184" s="66"/>
      <c r="AA184" s="91" t="e">
        <f>[1]!Book1345234[[#This Row],['# of Structures Removed from 1% Annual Chance FP]]/[1]!Book1345234[[#This Row],['# of Structures in 1% Annual Chance FP (Pre-Project)]]</f>
        <v>#REF!</v>
      </c>
      <c r="AB184" s="4"/>
      <c r="AC184" s="36" t="str">
        <f>IFERROR(VLOOKUP(Book1345234[[#This Row],[Flood Risk Reduction ]],#REF!,2,FALSE),"")</f>
        <v/>
      </c>
      <c r="AD184" s="66"/>
      <c r="AE184" s="78"/>
      <c r="AF184" s="37"/>
      <c r="AG184" s="128" t="e">
        <f>([1]!Book1345234[[#This Row],[Pre-Project Damage $]]-[1]!Book1345234[[#This Row],[Post-Project Damage $]])/[1]!Book1345234[[#This Row],[Pre-Project Damage $]]</f>
        <v>#REF!</v>
      </c>
      <c r="AH184" s="4"/>
      <c r="AI184" s="36" t="str">
        <f>IFERROR(VLOOKUP(Book1345234[[#This Row],[Flood Damage Reduction]],#REF!,2,FALSE),"")</f>
        <v/>
      </c>
      <c r="AJ184" s="93"/>
      <c r="AK184" s="83"/>
      <c r="AL184" s="37"/>
      <c r="AM184" s="36" t="str">
        <f>IFERROR(VLOOKUP(Book1345234[[#This Row],[ Reduction in Critical Facilities Flood Risk]],#REF!,2,FALSE),"")</f>
        <v/>
      </c>
      <c r="AN184" s="140" t="e">
        <f>VLOOKUP([1]!Book1345234[[#This Row],[FMP]],'[1]Life and Safety Tabular Data'!A181:L191,12,FALSE)</f>
        <v>#REF!</v>
      </c>
      <c r="AO184" s="43"/>
      <c r="AP184" s="4"/>
      <c r="AQ184" s="36" t="str">
        <f>IFERROR(VLOOKUP(Book1345234[[#This Row],[Life and Safety Ranking (Injury/Loss of Life)]],#REF!,2,FALSE),"")</f>
        <v/>
      </c>
      <c r="AR184" s="67"/>
      <c r="AS184" s="43"/>
      <c r="AT184" s="43"/>
      <c r="AU184" s="43"/>
      <c r="AV184" s="4"/>
      <c r="AW184" s="36" t="str">
        <f>IFERROR(VLOOKUP(Book1345234[[#This Row],[Water Supply Yield Ranking]],#REF!,2,FALSE),"")</f>
        <v/>
      </c>
      <c r="AX184" s="67"/>
      <c r="AY184" s="37"/>
      <c r="AZ184" s="4"/>
      <c r="BA184" s="36" t="str">
        <f>IFERROR(VLOOKUP(Book1345234[[#This Row],[Social Vulnerability Ranking]],#REF!,2,FALSE),"")</f>
        <v/>
      </c>
      <c r="BB184" s="67"/>
      <c r="BC184" s="43"/>
      <c r="BD184" s="4"/>
      <c r="BE184" s="36" t="str">
        <f>IFERROR(VLOOKUP(Book1345234[[#This Row],[Nature-Based Solutions Ranking]],#REF!,2,FALSE),"")</f>
        <v/>
      </c>
      <c r="BF184" s="67"/>
      <c r="BG184" s="37"/>
      <c r="BH184" s="4"/>
      <c r="BI184" s="36" t="str">
        <f>IFERROR(VLOOKUP(Book1345234[[#This Row],[Multiple Benefit Ranking]],#REF!,2,FALSE),"")</f>
        <v/>
      </c>
      <c r="BJ184" s="84"/>
      <c r="BK184" s="43"/>
      <c r="BL184" s="4"/>
      <c r="BM184" s="36" t="str">
        <f>IFERROR(VLOOKUP(Book1345234[[#This Row],[Operations and Maintenance Ranking]],#REF!,2,FALSE),"")</f>
        <v/>
      </c>
      <c r="BN184" s="67"/>
      <c r="BO184" s="4"/>
      <c r="BP184" s="36" t="str">
        <f>IFERROR(VLOOKUP(Book1345234[[#This Row],[Administrative, Regulatory and Other Obstacle Ranking]],#REF!,2,FALSE),"")</f>
        <v/>
      </c>
      <c r="BQ184" s="67"/>
      <c r="BR184" s="4"/>
      <c r="BS184" s="36" t="str">
        <f>IFERROR(VLOOKUP(Book1345234[[#This Row],[Environmental Benefit Ranking]],#REF!,2,FALSE),"")</f>
        <v/>
      </c>
      <c r="BT184" s="67"/>
      <c r="BU184" s="37"/>
      <c r="BV184" s="36" t="str">
        <f>IFERROR(VLOOKUP(Book1345234[[#This Row],[Environmental Impact Ranking]],#REF!,2,FALSE),"")</f>
        <v/>
      </c>
      <c r="BW184" s="77"/>
      <c r="BX184" s="83"/>
      <c r="BY184" s="4"/>
      <c r="BZ184" s="36" t="str">
        <f>IFERROR(VLOOKUP(Book1345234[[#This Row],[Mobility Ranking]],#REF!,2,FALSE),"")</f>
        <v/>
      </c>
      <c r="CA184" s="77"/>
      <c r="CB184" s="4"/>
      <c r="CC184" s="36" t="str">
        <f>IFERROR(VLOOKUP(Book1345234[[#This Row],[Regional Ranking]],#REF!,2,FALSE),"")</f>
        <v/>
      </c>
    </row>
    <row r="185" spans="1:81" x14ac:dyDescent="0.25">
      <c r="A185" s="107"/>
      <c r="B185" s="84"/>
      <c r="C185" s="92">
        <f>Book1345234[[#This Row],[FMP]]*2</f>
        <v>0</v>
      </c>
      <c r="D185" s="34"/>
      <c r="E185" s="34"/>
      <c r="F185" s="37"/>
      <c r="G185" s="4"/>
      <c r="H185" s="4"/>
      <c r="I185" s="4"/>
      <c r="J185" s="4"/>
      <c r="K185" s="35" t="str">
        <f>IFERROR(Book1345234[[#This Row],[Project Cost]]/Book1345234[[#This Row],['# of Structures Removed from 1% Annual Chance FP]],"")</f>
        <v/>
      </c>
      <c r="L185" s="4"/>
      <c r="M185" s="4"/>
      <c r="N185" s="35"/>
      <c r="O185" s="100"/>
      <c r="P185" s="84"/>
      <c r="Q185" s="37"/>
      <c r="R185" s="4"/>
      <c r="S185" s="36" t="str">
        <f>IFERROR(VLOOKUP(Book1345234[[#This Row],[ Severity Ranking: Pre-Project Average Depth of Flooding (100-year)]],#REF!,2,FALSE),"")</f>
        <v/>
      </c>
      <c r="T185" s="67"/>
      <c r="U185" s="37"/>
      <c r="V185" s="37"/>
      <c r="W185" s="128" t="e">
        <f>[1]!Book1345234[[#This Row],[Flood Plain Population]]/[1]!Book1345234[[#This Row],[Community Population Served]]</f>
        <v>#REF!</v>
      </c>
      <c r="X185" s="4"/>
      <c r="Y185" s="36" t="str">
        <f>IFERROR(VLOOKUP(Book1345234[[#This Row],[Severity Ranking: Community Need (% Population)]],#REF!,2,FALSE),"")</f>
        <v/>
      </c>
      <c r="Z185" s="66"/>
      <c r="AA185" s="91" t="e">
        <f>[1]!Book1345234[[#This Row],['# of Structures Removed from 1% Annual Chance FP]]/[1]!Book1345234[[#This Row],['# of Structures in 1% Annual Chance FP (Pre-Project)]]</f>
        <v>#REF!</v>
      </c>
      <c r="AB185" s="4"/>
      <c r="AC185" s="36" t="str">
        <f>IFERROR(VLOOKUP(Book1345234[[#This Row],[Flood Risk Reduction ]],#REF!,2,FALSE),"")</f>
        <v/>
      </c>
      <c r="AD185" s="66"/>
      <c r="AE185" s="78"/>
      <c r="AF185" s="37"/>
      <c r="AG185" s="128" t="e">
        <f>([1]!Book1345234[[#This Row],[Pre-Project Damage $]]-[1]!Book1345234[[#This Row],[Post-Project Damage $]])/[1]!Book1345234[[#This Row],[Pre-Project Damage $]]</f>
        <v>#REF!</v>
      </c>
      <c r="AH185" s="4"/>
      <c r="AI185" s="36" t="str">
        <f>IFERROR(VLOOKUP(Book1345234[[#This Row],[Flood Damage Reduction]],#REF!,2,FALSE),"")</f>
        <v/>
      </c>
      <c r="AJ185" s="93"/>
      <c r="AK185" s="83"/>
      <c r="AL185" s="37"/>
      <c r="AM185" s="36" t="str">
        <f>IFERROR(VLOOKUP(Book1345234[[#This Row],[ Reduction in Critical Facilities Flood Risk]],#REF!,2,FALSE),"")</f>
        <v/>
      </c>
      <c r="AN185" s="140" t="e">
        <f>VLOOKUP([1]!Book1345234[[#This Row],[FMP]],'[1]Life and Safety Tabular Data'!A182:L192,12,FALSE)</f>
        <v>#REF!</v>
      </c>
      <c r="AO185" s="43"/>
      <c r="AP185" s="4"/>
      <c r="AQ185" s="36" t="str">
        <f>IFERROR(VLOOKUP(Book1345234[[#This Row],[Life and Safety Ranking (Injury/Loss of Life)]],#REF!,2,FALSE),"")</f>
        <v/>
      </c>
      <c r="AR185" s="67"/>
      <c r="AS185" s="43"/>
      <c r="AT185" s="43"/>
      <c r="AU185" s="43"/>
      <c r="AV185" s="4"/>
      <c r="AW185" s="36" t="str">
        <f>IFERROR(VLOOKUP(Book1345234[[#This Row],[Water Supply Yield Ranking]],#REF!,2,FALSE),"")</f>
        <v/>
      </c>
      <c r="AX185" s="67"/>
      <c r="AY185" s="37"/>
      <c r="AZ185" s="4"/>
      <c r="BA185" s="36" t="str">
        <f>IFERROR(VLOOKUP(Book1345234[[#This Row],[Social Vulnerability Ranking]],#REF!,2,FALSE),"")</f>
        <v/>
      </c>
      <c r="BB185" s="67"/>
      <c r="BC185" s="43"/>
      <c r="BD185" s="4"/>
      <c r="BE185" s="36" t="str">
        <f>IFERROR(VLOOKUP(Book1345234[[#This Row],[Nature-Based Solutions Ranking]],#REF!,2,FALSE),"")</f>
        <v/>
      </c>
      <c r="BF185" s="67"/>
      <c r="BG185" s="37"/>
      <c r="BH185" s="4"/>
      <c r="BI185" s="36" t="str">
        <f>IFERROR(VLOOKUP(Book1345234[[#This Row],[Multiple Benefit Ranking]],#REF!,2,FALSE),"")</f>
        <v/>
      </c>
      <c r="BJ185" s="84"/>
      <c r="BK185" s="43"/>
      <c r="BL185" s="4"/>
      <c r="BM185" s="36" t="str">
        <f>IFERROR(VLOOKUP(Book1345234[[#This Row],[Operations and Maintenance Ranking]],#REF!,2,FALSE),"")</f>
        <v/>
      </c>
      <c r="BN185" s="67"/>
      <c r="BO185" s="4"/>
      <c r="BP185" s="36" t="str">
        <f>IFERROR(VLOOKUP(Book1345234[[#This Row],[Administrative, Regulatory and Other Obstacle Ranking]],#REF!,2,FALSE),"")</f>
        <v/>
      </c>
      <c r="BQ185" s="67"/>
      <c r="BR185" s="4"/>
      <c r="BS185" s="36" t="str">
        <f>IFERROR(VLOOKUP(Book1345234[[#This Row],[Environmental Benefit Ranking]],#REF!,2,FALSE),"")</f>
        <v/>
      </c>
      <c r="BT185" s="67"/>
      <c r="BU185" s="37"/>
      <c r="BV185" s="36" t="str">
        <f>IFERROR(VLOOKUP(Book1345234[[#This Row],[Environmental Impact Ranking]],#REF!,2,FALSE),"")</f>
        <v/>
      </c>
      <c r="BW185" s="77"/>
      <c r="BX185" s="83"/>
      <c r="BY185" s="4"/>
      <c r="BZ185" s="36" t="str">
        <f>IFERROR(VLOOKUP(Book1345234[[#This Row],[Mobility Ranking]],#REF!,2,FALSE),"")</f>
        <v/>
      </c>
      <c r="CA185" s="77"/>
      <c r="CB185" s="4"/>
      <c r="CC185" s="36" t="str">
        <f>IFERROR(VLOOKUP(Book1345234[[#This Row],[Regional Ranking]],#REF!,2,FALSE),"")</f>
        <v/>
      </c>
    </row>
    <row r="186" spans="1:81" x14ac:dyDescent="0.25">
      <c r="A186" s="107"/>
      <c r="B186" s="84"/>
      <c r="C186" s="92">
        <f>Book1345234[[#This Row],[FMP]]*2</f>
        <v>0</v>
      </c>
      <c r="D186" s="34"/>
      <c r="E186" s="34"/>
      <c r="F186" s="37"/>
      <c r="G186" s="4"/>
      <c r="H186" s="4"/>
      <c r="I186" s="4"/>
      <c r="J186" s="4"/>
      <c r="K186" s="35" t="str">
        <f>IFERROR(Book1345234[[#This Row],[Project Cost]]/Book1345234[[#This Row],['# of Structures Removed from 1% Annual Chance FP]],"")</f>
        <v/>
      </c>
      <c r="L186" s="4"/>
      <c r="M186" s="4"/>
      <c r="N186" s="35"/>
      <c r="O186" s="100"/>
      <c r="P186" s="84"/>
      <c r="Q186" s="37"/>
      <c r="R186" s="4"/>
      <c r="S186" s="36" t="str">
        <f>IFERROR(VLOOKUP(Book1345234[[#This Row],[ Severity Ranking: Pre-Project Average Depth of Flooding (100-year)]],#REF!,2,FALSE),"")</f>
        <v/>
      </c>
      <c r="T186" s="67"/>
      <c r="U186" s="37"/>
      <c r="V186" s="37"/>
      <c r="W186" s="128" t="e">
        <f>[1]!Book1345234[[#This Row],[Flood Plain Population]]/[1]!Book1345234[[#This Row],[Community Population Served]]</f>
        <v>#REF!</v>
      </c>
      <c r="X186" s="4"/>
      <c r="Y186" s="36" t="str">
        <f>IFERROR(VLOOKUP(Book1345234[[#This Row],[Severity Ranking: Community Need (% Population)]],#REF!,2,FALSE),"")</f>
        <v/>
      </c>
      <c r="Z186" s="66"/>
      <c r="AA186" s="91" t="e">
        <f>[1]!Book1345234[[#This Row],['# of Structures Removed from 1% Annual Chance FP]]/[1]!Book1345234[[#This Row],['# of Structures in 1% Annual Chance FP (Pre-Project)]]</f>
        <v>#REF!</v>
      </c>
      <c r="AB186" s="4"/>
      <c r="AC186" s="36" t="str">
        <f>IFERROR(VLOOKUP(Book1345234[[#This Row],[Flood Risk Reduction ]],#REF!,2,FALSE),"")</f>
        <v/>
      </c>
      <c r="AD186" s="66"/>
      <c r="AE186" s="78"/>
      <c r="AF186" s="37"/>
      <c r="AG186" s="128" t="e">
        <f>([1]!Book1345234[[#This Row],[Pre-Project Damage $]]-[1]!Book1345234[[#This Row],[Post-Project Damage $]])/[1]!Book1345234[[#This Row],[Pre-Project Damage $]]</f>
        <v>#REF!</v>
      </c>
      <c r="AH186" s="4"/>
      <c r="AI186" s="36" t="str">
        <f>IFERROR(VLOOKUP(Book1345234[[#This Row],[Flood Damage Reduction]],#REF!,2,FALSE),"")</f>
        <v/>
      </c>
      <c r="AJ186" s="93"/>
      <c r="AK186" s="83"/>
      <c r="AL186" s="37"/>
      <c r="AM186" s="36" t="str">
        <f>IFERROR(VLOOKUP(Book1345234[[#This Row],[ Reduction in Critical Facilities Flood Risk]],#REF!,2,FALSE),"")</f>
        <v/>
      </c>
      <c r="AN186" s="140" t="e">
        <f>VLOOKUP([1]!Book1345234[[#This Row],[FMP]],'[1]Life and Safety Tabular Data'!A183:L193,12,FALSE)</f>
        <v>#REF!</v>
      </c>
      <c r="AO186" s="43"/>
      <c r="AP186" s="4"/>
      <c r="AQ186" s="36" t="str">
        <f>IFERROR(VLOOKUP(Book1345234[[#This Row],[Life and Safety Ranking (Injury/Loss of Life)]],#REF!,2,FALSE),"")</f>
        <v/>
      </c>
      <c r="AR186" s="67"/>
      <c r="AS186" s="43"/>
      <c r="AT186" s="43"/>
      <c r="AU186" s="43"/>
      <c r="AV186" s="4"/>
      <c r="AW186" s="36" t="str">
        <f>IFERROR(VLOOKUP(Book1345234[[#This Row],[Water Supply Yield Ranking]],#REF!,2,FALSE),"")</f>
        <v/>
      </c>
      <c r="AX186" s="67"/>
      <c r="AY186" s="37"/>
      <c r="AZ186" s="4"/>
      <c r="BA186" s="36" t="str">
        <f>IFERROR(VLOOKUP(Book1345234[[#This Row],[Social Vulnerability Ranking]],#REF!,2,FALSE),"")</f>
        <v/>
      </c>
      <c r="BB186" s="67"/>
      <c r="BC186" s="43"/>
      <c r="BD186" s="4"/>
      <c r="BE186" s="36" t="str">
        <f>IFERROR(VLOOKUP(Book1345234[[#This Row],[Nature-Based Solutions Ranking]],#REF!,2,FALSE),"")</f>
        <v/>
      </c>
      <c r="BF186" s="67"/>
      <c r="BG186" s="37"/>
      <c r="BH186" s="4"/>
      <c r="BI186" s="36" t="str">
        <f>IFERROR(VLOOKUP(Book1345234[[#This Row],[Multiple Benefit Ranking]],#REF!,2,FALSE),"")</f>
        <v/>
      </c>
      <c r="BJ186" s="84"/>
      <c r="BK186" s="43"/>
      <c r="BL186" s="4"/>
      <c r="BM186" s="36" t="str">
        <f>IFERROR(VLOOKUP(Book1345234[[#This Row],[Operations and Maintenance Ranking]],#REF!,2,FALSE),"")</f>
        <v/>
      </c>
      <c r="BN186" s="67"/>
      <c r="BO186" s="4"/>
      <c r="BP186" s="36" t="str">
        <f>IFERROR(VLOOKUP(Book1345234[[#This Row],[Administrative, Regulatory and Other Obstacle Ranking]],#REF!,2,FALSE),"")</f>
        <v/>
      </c>
      <c r="BQ186" s="67"/>
      <c r="BR186" s="4"/>
      <c r="BS186" s="36" t="str">
        <f>IFERROR(VLOOKUP(Book1345234[[#This Row],[Environmental Benefit Ranking]],#REF!,2,FALSE),"")</f>
        <v/>
      </c>
      <c r="BT186" s="67"/>
      <c r="BU186" s="37"/>
      <c r="BV186" s="36" t="str">
        <f>IFERROR(VLOOKUP(Book1345234[[#This Row],[Environmental Impact Ranking]],#REF!,2,FALSE),"")</f>
        <v/>
      </c>
      <c r="BW186" s="77"/>
      <c r="BX186" s="83"/>
      <c r="BY186" s="4"/>
      <c r="BZ186" s="36" t="str">
        <f>IFERROR(VLOOKUP(Book1345234[[#This Row],[Mobility Ranking]],#REF!,2,FALSE),"")</f>
        <v/>
      </c>
      <c r="CA186" s="77"/>
      <c r="CB186" s="4"/>
      <c r="CC186" s="36" t="str">
        <f>IFERROR(VLOOKUP(Book1345234[[#This Row],[Regional Ranking]],#REF!,2,FALSE),"")</f>
        <v/>
      </c>
    </row>
    <row r="187" spans="1:81" x14ac:dyDescent="0.25">
      <c r="A187" s="107"/>
      <c r="B187" s="84"/>
      <c r="C187" s="92">
        <f>Book1345234[[#This Row],[FMP]]*2</f>
        <v>0</v>
      </c>
      <c r="D187" s="34"/>
      <c r="E187" s="34"/>
      <c r="F187" s="37"/>
      <c r="G187" s="4"/>
      <c r="H187" s="4"/>
      <c r="I187" s="4"/>
      <c r="J187" s="4"/>
      <c r="K187" s="35" t="str">
        <f>IFERROR(Book1345234[[#This Row],[Project Cost]]/Book1345234[[#This Row],['# of Structures Removed from 1% Annual Chance FP]],"")</f>
        <v/>
      </c>
      <c r="L187" s="4"/>
      <c r="M187" s="4"/>
      <c r="N187" s="35"/>
      <c r="O187" s="100"/>
      <c r="P187" s="84"/>
      <c r="Q187" s="37"/>
      <c r="R187" s="4"/>
      <c r="S187" s="36" t="str">
        <f>IFERROR(VLOOKUP(Book1345234[[#This Row],[ Severity Ranking: Pre-Project Average Depth of Flooding (100-year)]],#REF!,2,FALSE),"")</f>
        <v/>
      </c>
      <c r="T187" s="67"/>
      <c r="U187" s="37"/>
      <c r="V187" s="37"/>
      <c r="W187" s="128" t="e">
        <f>[1]!Book1345234[[#This Row],[Flood Plain Population]]/[1]!Book1345234[[#This Row],[Community Population Served]]</f>
        <v>#REF!</v>
      </c>
      <c r="X187" s="4"/>
      <c r="Y187" s="36" t="str">
        <f>IFERROR(VLOOKUP(Book1345234[[#This Row],[Severity Ranking: Community Need (% Population)]],#REF!,2,FALSE),"")</f>
        <v/>
      </c>
      <c r="Z187" s="66"/>
      <c r="AA187" s="91" t="e">
        <f>[1]!Book1345234[[#This Row],['# of Structures Removed from 1% Annual Chance FP]]/[1]!Book1345234[[#This Row],['# of Structures in 1% Annual Chance FP (Pre-Project)]]</f>
        <v>#REF!</v>
      </c>
      <c r="AB187" s="4"/>
      <c r="AC187" s="36" t="str">
        <f>IFERROR(VLOOKUP(Book1345234[[#This Row],[Flood Risk Reduction ]],#REF!,2,FALSE),"")</f>
        <v/>
      </c>
      <c r="AD187" s="66"/>
      <c r="AE187" s="78"/>
      <c r="AF187" s="37"/>
      <c r="AG187" s="128" t="e">
        <f>([1]!Book1345234[[#This Row],[Pre-Project Damage $]]-[1]!Book1345234[[#This Row],[Post-Project Damage $]])/[1]!Book1345234[[#This Row],[Pre-Project Damage $]]</f>
        <v>#REF!</v>
      </c>
      <c r="AH187" s="4"/>
      <c r="AI187" s="36" t="str">
        <f>IFERROR(VLOOKUP(Book1345234[[#This Row],[Flood Damage Reduction]],#REF!,2,FALSE),"")</f>
        <v/>
      </c>
      <c r="AJ187" s="93"/>
      <c r="AK187" s="83"/>
      <c r="AL187" s="37"/>
      <c r="AM187" s="36" t="str">
        <f>IFERROR(VLOOKUP(Book1345234[[#This Row],[ Reduction in Critical Facilities Flood Risk]],#REF!,2,FALSE),"")</f>
        <v/>
      </c>
      <c r="AN187" s="140" t="e">
        <f>VLOOKUP([1]!Book1345234[[#This Row],[FMP]],'[1]Life and Safety Tabular Data'!A184:L194,12,FALSE)</f>
        <v>#REF!</v>
      </c>
      <c r="AO187" s="43"/>
      <c r="AP187" s="4"/>
      <c r="AQ187" s="36" t="str">
        <f>IFERROR(VLOOKUP(Book1345234[[#This Row],[Life and Safety Ranking (Injury/Loss of Life)]],#REF!,2,FALSE),"")</f>
        <v/>
      </c>
      <c r="AR187" s="67"/>
      <c r="AS187" s="43"/>
      <c r="AT187" s="43"/>
      <c r="AU187" s="43"/>
      <c r="AV187" s="4"/>
      <c r="AW187" s="36" t="str">
        <f>IFERROR(VLOOKUP(Book1345234[[#This Row],[Water Supply Yield Ranking]],#REF!,2,FALSE),"")</f>
        <v/>
      </c>
      <c r="AX187" s="67"/>
      <c r="AY187" s="37"/>
      <c r="AZ187" s="4"/>
      <c r="BA187" s="36" t="str">
        <f>IFERROR(VLOOKUP(Book1345234[[#This Row],[Social Vulnerability Ranking]],#REF!,2,FALSE),"")</f>
        <v/>
      </c>
      <c r="BB187" s="67"/>
      <c r="BC187" s="43"/>
      <c r="BD187" s="4"/>
      <c r="BE187" s="36" t="str">
        <f>IFERROR(VLOOKUP(Book1345234[[#This Row],[Nature-Based Solutions Ranking]],#REF!,2,FALSE),"")</f>
        <v/>
      </c>
      <c r="BF187" s="67"/>
      <c r="BG187" s="37"/>
      <c r="BH187" s="4"/>
      <c r="BI187" s="36" t="str">
        <f>IFERROR(VLOOKUP(Book1345234[[#This Row],[Multiple Benefit Ranking]],#REF!,2,FALSE),"")</f>
        <v/>
      </c>
      <c r="BJ187" s="84"/>
      <c r="BK187" s="43"/>
      <c r="BL187" s="4"/>
      <c r="BM187" s="36" t="str">
        <f>IFERROR(VLOOKUP(Book1345234[[#This Row],[Operations and Maintenance Ranking]],#REF!,2,FALSE),"")</f>
        <v/>
      </c>
      <c r="BN187" s="67"/>
      <c r="BO187" s="4"/>
      <c r="BP187" s="36" t="str">
        <f>IFERROR(VLOOKUP(Book1345234[[#This Row],[Administrative, Regulatory and Other Obstacle Ranking]],#REF!,2,FALSE),"")</f>
        <v/>
      </c>
      <c r="BQ187" s="67"/>
      <c r="BR187" s="4"/>
      <c r="BS187" s="36" t="str">
        <f>IFERROR(VLOOKUP(Book1345234[[#This Row],[Environmental Benefit Ranking]],#REF!,2,FALSE),"")</f>
        <v/>
      </c>
      <c r="BT187" s="67"/>
      <c r="BU187" s="37"/>
      <c r="BV187" s="36" t="str">
        <f>IFERROR(VLOOKUP(Book1345234[[#This Row],[Environmental Impact Ranking]],#REF!,2,FALSE),"")</f>
        <v/>
      </c>
      <c r="BW187" s="77"/>
      <c r="BX187" s="83"/>
      <c r="BY187" s="4"/>
      <c r="BZ187" s="36" t="str">
        <f>IFERROR(VLOOKUP(Book1345234[[#This Row],[Mobility Ranking]],#REF!,2,FALSE),"")</f>
        <v/>
      </c>
      <c r="CA187" s="77"/>
      <c r="CB187" s="4"/>
      <c r="CC187" s="36" t="str">
        <f>IFERROR(VLOOKUP(Book1345234[[#This Row],[Regional Ranking]],#REF!,2,FALSE),"")</f>
        <v/>
      </c>
    </row>
    <row r="188" spans="1:81" x14ac:dyDescent="0.25">
      <c r="A188" s="107"/>
      <c r="B188" s="84"/>
      <c r="C188" s="92">
        <f>Book1345234[[#This Row],[FMP]]*2</f>
        <v>0</v>
      </c>
      <c r="D188" s="34"/>
      <c r="E188" s="34"/>
      <c r="F188" s="37"/>
      <c r="G188" s="4"/>
      <c r="H188" s="4"/>
      <c r="I188" s="4"/>
      <c r="J188" s="4"/>
      <c r="K188" s="35" t="str">
        <f>IFERROR(Book1345234[[#This Row],[Project Cost]]/Book1345234[[#This Row],['# of Structures Removed from 1% Annual Chance FP]],"")</f>
        <v/>
      </c>
      <c r="L188" s="4"/>
      <c r="M188" s="4"/>
      <c r="N188" s="35"/>
      <c r="O188" s="100"/>
      <c r="P188" s="84"/>
      <c r="Q188" s="37"/>
      <c r="R188" s="4"/>
      <c r="S188" s="36" t="str">
        <f>IFERROR(VLOOKUP(Book1345234[[#This Row],[ Severity Ranking: Pre-Project Average Depth of Flooding (100-year)]],#REF!,2,FALSE),"")</f>
        <v/>
      </c>
      <c r="T188" s="67"/>
      <c r="U188" s="37"/>
      <c r="V188" s="37"/>
      <c r="W188" s="128" t="e">
        <f>[1]!Book1345234[[#This Row],[Flood Plain Population]]/[1]!Book1345234[[#This Row],[Community Population Served]]</f>
        <v>#REF!</v>
      </c>
      <c r="X188" s="4"/>
      <c r="Y188" s="36" t="str">
        <f>IFERROR(VLOOKUP(Book1345234[[#This Row],[Severity Ranking: Community Need (% Population)]],#REF!,2,FALSE),"")</f>
        <v/>
      </c>
      <c r="Z188" s="66"/>
      <c r="AA188" s="91" t="e">
        <f>[1]!Book1345234[[#This Row],['# of Structures Removed from 1% Annual Chance FP]]/[1]!Book1345234[[#This Row],['# of Structures in 1% Annual Chance FP (Pre-Project)]]</f>
        <v>#REF!</v>
      </c>
      <c r="AB188" s="4"/>
      <c r="AC188" s="36" t="str">
        <f>IFERROR(VLOOKUP(Book1345234[[#This Row],[Flood Risk Reduction ]],#REF!,2,FALSE),"")</f>
        <v/>
      </c>
      <c r="AD188" s="66"/>
      <c r="AE188" s="78"/>
      <c r="AF188" s="37"/>
      <c r="AG188" s="128" t="e">
        <f>([1]!Book1345234[[#This Row],[Pre-Project Damage $]]-[1]!Book1345234[[#This Row],[Post-Project Damage $]])/[1]!Book1345234[[#This Row],[Pre-Project Damage $]]</f>
        <v>#REF!</v>
      </c>
      <c r="AH188" s="4"/>
      <c r="AI188" s="36" t="str">
        <f>IFERROR(VLOOKUP(Book1345234[[#This Row],[Flood Damage Reduction]],#REF!,2,FALSE),"")</f>
        <v/>
      </c>
      <c r="AJ188" s="93"/>
      <c r="AK188" s="83"/>
      <c r="AL188" s="37"/>
      <c r="AM188" s="36" t="str">
        <f>IFERROR(VLOOKUP(Book1345234[[#This Row],[ Reduction in Critical Facilities Flood Risk]],#REF!,2,FALSE),"")</f>
        <v/>
      </c>
      <c r="AN188" s="140" t="e">
        <f>VLOOKUP([1]!Book1345234[[#This Row],[FMP]],'[1]Life and Safety Tabular Data'!A185:L195,12,FALSE)</f>
        <v>#REF!</v>
      </c>
      <c r="AO188" s="43"/>
      <c r="AP188" s="4"/>
      <c r="AQ188" s="36" t="str">
        <f>IFERROR(VLOOKUP(Book1345234[[#This Row],[Life and Safety Ranking (Injury/Loss of Life)]],#REF!,2,FALSE),"")</f>
        <v/>
      </c>
      <c r="AR188" s="67"/>
      <c r="AS188" s="43"/>
      <c r="AT188" s="43"/>
      <c r="AU188" s="43"/>
      <c r="AV188" s="4"/>
      <c r="AW188" s="36" t="str">
        <f>IFERROR(VLOOKUP(Book1345234[[#This Row],[Water Supply Yield Ranking]],#REF!,2,FALSE),"")</f>
        <v/>
      </c>
      <c r="AX188" s="67"/>
      <c r="AY188" s="37"/>
      <c r="AZ188" s="4"/>
      <c r="BA188" s="36" t="str">
        <f>IFERROR(VLOOKUP(Book1345234[[#This Row],[Social Vulnerability Ranking]],#REF!,2,FALSE),"")</f>
        <v/>
      </c>
      <c r="BB188" s="67"/>
      <c r="BC188" s="43"/>
      <c r="BD188" s="4"/>
      <c r="BE188" s="36" t="str">
        <f>IFERROR(VLOOKUP(Book1345234[[#This Row],[Nature-Based Solutions Ranking]],#REF!,2,FALSE),"")</f>
        <v/>
      </c>
      <c r="BF188" s="67"/>
      <c r="BG188" s="37"/>
      <c r="BH188" s="4"/>
      <c r="BI188" s="36" t="str">
        <f>IFERROR(VLOOKUP(Book1345234[[#This Row],[Multiple Benefit Ranking]],#REF!,2,FALSE),"")</f>
        <v/>
      </c>
      <c r="BJ188" s="84"/>
      <c r="BK188" s="43"/>
      <c r="BL188" s="4"/>
      <c r="BM188" s="36" t="str">
        <f>IFERROR(VLOOKUP(Book1345234[[#This Row],[Operations and Maintenance Ranking]],#REF!,2,FALSE),"")</f>
        <v/>
      </c>
      <c r="BN188" s="67"/>
      <c r="BO188" s="4"/>
      <c r="BP188" s="36" t="str">
        <f>IFERROR(VLOOKUP(Book1345234[[#This Row],[Administrative, Regulatory and Other Obstacle Ranking]],#REF!,2,FALSE),"")</f>
        <v/>
      </c>
      <c r="BQ188" s="67"/>
      <c r="BR188" s="4"/>
      <c r="BS188" s="36" t="str">
        <f>IFERROR(VLOOKUP(Book1345234[[#This Row],[Environmental Benefit Ranking]],#REF!,2,FALSE),"")</f>
        <v/>
      </c>
      <c r="BT188" s="67"/>
      <c r="BU188" s="37"/>
      <c r="BV188" s="36" t="str">
        <f>IFERROR(VLOOKUP(Book1345234[[#This Row],[Environmental Impact Ranking]],#REF!,2,FALSE),"")</f>
        <v/>
      </c>
      <c r="BW188" s="77"/>
      <c r="BX188" s="83"/>
      <c r="BY188" s="4"/>
      <c r="BZ188" s="36" t="str">
        <f>IFERROR(VLOOKUP(Book1345234[[#This Row],[Mobility Ranking]],#REF!,2,FALSE),"")</f>
        <v/>
      </c>
      <c r="CA188" s="77"/>
      <c r="CB188" s="4"/>
      <c r="CC188" s="36" t="str">
        <f>IFERROR(VLOOKUP(Book1345234[[#This Row],[Regional Ranking]],#REF!,2,FALSE),"")</f>
        <v/>
      </c>
    </row>
    <row r="189" spans="1:81" x14ac:dyDescent="0.25">
      <c r="A189" s="107"/>
      <c r="B189" s="84"/>
      <c r="C189" s="92">
        <f>Book1345234[[#This Row],[FMP]]*2</f>
        <v>0</v>
      </c>
      <c r="D189" s="34"/>
      <c r="E189" s="34"/>
      <c r="F189" s="37"/>
      <c r="G189" s="4"/>
      <c r="H189" s="4"/>
      <c r="I189" s="4"/>
      <c r="J189" s="4"/>
      <c r="K189" s="35" t="str">
        <f>IFERROR(Book1345234[[#This Row],[Project Cost]]/Book1345234[[#This Row],['# of Structures Removed from 1% Annual Chance FP]],"")</f>
        <v/>
      </c>
      <c r="L189" s="4"/>
      <c r="M189" s="4"/>
      <c r="N189" s="35"/>
      <c r="O189" s="100"/>
      <c r="P189" s="84"/>
      <c r="Q189" s="37"/>
      <c r="R189" s="4"/>
      <c r="S189" s="36" t="str">
        <f>IFERROR(VLOOKUP(Book1345234[[#This Row],[ Severity Ranking: Pre-Project Average Depth of Flooding (100-year)]],#REF!,2,FALSE),"")</f>
        <v/>
      </c>
      <c r="T189" s="67"/>
      <c r="U189" s="37"/>
      <c r="V189" s="37"/>
      <c r="W189" s="128" t="e">
        <f>[1]!Book1345234[[#This Row],[Flood Plain Population]]/[1]!Book1345234[[#This Row],[Community Population Served]]</f>
        <v>#REF!</v>
      </c>
      <c r="X189" s="4"/>
      <c r="Y189" s="36" t="str">
        <f>IFERROR(VLOOKUP(Book1345234[[#This Row],[Severity Ranking: Community Need (% Population)]],#REF!,2,FALSE),"")</f>
        <v/>
      </c>
      <c r="Z189" s="66"/>
      <c r="AA189" s="91" t="e">
        <f>[1]!Book1345234[[#This Row],['# of Structures Removed from 1% Annual Chance FP]]/[1]!Book1345234[[#This Row],['# of Structures in 1% Annual Chance FP (Pre-Project)]]</f>
        <v>#REF!</v>
      </c>
      <c r="AB189" s="4"/>
      <c r="AC189" s="36" t="str">
        <f>IFERROR(VLOOKUP(Book1345234[[#This Row],[Flood Risk Reduction ]],#REF!,2,FALSE),"")</f>
        <v/>
      </c>
      <c r="AD189" s="66"/>
      <c r="AE189" s="78"/>
      <c r="AF189" s="37"/>
      <c r="AG189" s="128" t="e">
        <f>([1]!Book1345234[[#This Row],[Pre-Project Damage $]]-[1]!Book1345234[[#This Row],[Post-Project Damage $]])/[1]!Book1345234[[#This Row],[Pre-Project Damage $]]</f>
        <v>#REF!</v>
      </c>
      <c r="AH189" s="4"/>
      <c r="AI189" s="36" t="str">
        <f>IFERROR(VLOOKUP(Book1345234[[#This Row],[Flood Damage Reduction]],#REF!,2,FALSE),"")</f>
        <v/>
      </c>
      <c r="AJ189" s="93"/>
      <c r="AK189" s="83"/>
      <c r="AL189" s="37"/>
      <c r="AM189" s="36" t="str">
        <f>IFERROR(VLOOKUP(Book1345234[[#This Row],[ Reduction in Critical Facilities Flood Risk]],#REF!,2,FALSE),"")</f>
        <v/>
      </c>
      <c r="AN189" s="140" t="e">
        <f>VLOOKUP([1]!Book1345234[[#This Row],[FMP]],'[1]Life and Safety Tabular Data'!A186:L196,12,FALSE)</f>
        <v>#REF!</v>
      </c>
      <c r="AO189" s="43"/>
      <c r="AP189" s="4"/>
      <c r="AQ189" s="36" t="str">
        <f>IFERROR(VLOOKUP(Book1345234[[#This Row],[Life and Safety Ranking (Injury/Loss of Life)]],#REF!,2,FALSE),"")</f>
        <v/>
      </c>
      <c r="AR189" s="67"/>
      <c r="AS189" s="43"/>
      <c r="AT189" s="43"/>
      <c r="AU189" s="43"/>
      <c r="AV189" s="4"/>
      <c r="AW189" s="36" t="str">
        <f>IFERROR(VLOOKUP(Book1345234[[#This Row],[Water Supply Yield Ranking]],#REF!,2,FALSE),"")</f>
        <v/>
      </c>
      <c r="AX189" s="67"/>
      <c r="AY189" s="37"/>
      <c r="AZ189" s="4"/>
      <c r="BA189" s="36" t="str">
        <f>IFERROR(VLOOKUP(Book1345234[[#This Row],[Social Vulnerability Ranking]],#REF!,2,FALSE),"")</f>
        <v/>
      </c>
      <c r="BB189" s="67"/>
      <c r="BC189" s="43"/>
      <c r="BD189" s="4"/>
      <c r="BE189" s="36" t="str">
        <f>IFERROR(VLOOKUP(Book1345234[[#This Row],[Nature-Based Solutions Ranking]],#REF!,2,FALSE),"")</f>
        <v/>
      </c>
      <c r="BF189" s="67"/>
      <c r="BG189" s="37"/>
      <c r="BH189" s="4"/>
      <c r="BI189" s="36" t="str">
        <f>IFERROR(VLOOKUP(Book1345234[[#This Row],[Multiple Benefit Ranking]],#REF!,2,FALSE),"")</f>
        <v/>
      </c>
      <c r="BJ189" s="84"/>
      <c r="BK189" s="43"/>
      <c r="BL189" s="4"/>
      <c r="BM189" s="36" t="str">
        <f>IFERROR(VLOOKUP(Book1345234[[#This Row],[Operations and Maintenance Ranking]],#REF!,2,FALSE),"")</f>
        <v/>
      </c>
      <c r="BN189" s="67"/>
      <c r="BO189" s="4"/>
      <c r="BP189" s="36" t="str">
        <f>IFERROR(VLOOKUP(Book1345234[[#This Row],[Administrative, Regulatory and Other Obstacle Ranking]],#REF!,2,FALSE),"")</f>
        <v/>
      </c>
      <c r="BQ189" s="67"/>
      <c r="BR189" s="4"/>
      <c r="BS189" s="36" t="str">
        <f>IFERROR(VLOOKUP(Book1345234[[#This Row],[Environmental Benefit Ranking]],#REF!,2,FALSE),"")</f>
        <v/>
      </c>
      <c r="BT189" s="67"/>
      <c r="BU189" s="37"/>
      <c r="BV189" s="36" t="str">
        <f>IFERROR(VLOOKUP(Book1345234[[#This Row],[Environmental Impact Ranking]],#REF!,2,FALSE),"")</f>
        <v/>
      </c>
      <c r="BW189" s="77"/>
      <c r="BX189" s="83"/>
      <c r="BY189" s="4"/>
      <c r="BZ189" s="36" t="str">
        <f>IFERROR(VLOOKUP(Book1345234[[#This Row],[Mobility Ranking]],#REF!,2,FALSE),"")</f>
        <v/>
      </c>
      <c r="CA189" s="77"/>
      <c r="CB189" s="4"/>
      <c r="CC189" s="36" t="str">
        <f>IFERROR(VLOOKUP(Book1345234[[#This Row],[Regional Ranking]],#REF!,2,FALSE),"")</f>
        <v/>
      </c>
    </row>
    <row r="190" spans="1:81" x14ac:dyDescent="0.25">
      <c r="A190" s="107"/>
      <c r="B190" s="84"/>
      <c r="C190" s="92">
        <f>Book1345234[[#This Row],[FMP]]*2</f>
        <v>0</v>
      </c>
      <c r="D190" s="34"/>
      <c r="E190" s="34"/>
      <c r="F190" s="37"/>
      <c r="G190" s="4"/>
      <c r="H190" s="4"/>
      <c r="I190" s="4"/>
      <c r="J190" s="4"/>
      <c r="K190" s="35" t="str">
        <f>IFERROR(Book1345234[[#This Row],[Project Cost]]/Book1345234[[#This Row],['# of Structures Removed from 1% Annual Chance FP]],"")</f>
        <v/>
      </c>
      <c r="L190" s="4"/>
      <c r="M190" s="4"/>
      <c r="N190" s="35"/>
      <c r="O190" s="100"/>
      <c r="P190" s="84"/>
      <c r="Q190" s="37"/>
      <c r="R190" s="4"/>
      <c r="S190" s="36" t="str">
        <f>IFERROR(VLOOKUP(Book1345234[[#This Row],[ Severity Ranking: Pre-Project Average Depth of Flooding (100-year)]],#REF!,2,FALSE),"")</f>
        <v/>
      </c>
      <c r="T190" s="67"/>
      <c r="U190" s="37"/>
      <c r="V190" s="37"/>
      <c r="W190" s="128" t="e">
        <f>[1]!Book1345234[[#This Row],[Flood Plain Population]]/[1]!Book1345234[[#This Row],[Community Population Served]]</f>
        <v>#REF!</v>
      </c>
      <c r="X190" s="4"/>
      <c r="Y190" s="36" t="str">
        <f>IFERROR(VLOOKUP(Book1345234[[#This Row],[Severity Ranking: Community Need (% Population)]],#REF!,2,FALSE),"")</f>
        <v/>
      </c>
      <c r="Z190" s="66"/>
      <c r="AA190" s="91" t="e">
        <f>[1]!Book1345234[[#This Row],['# of Structures Removed from 1% Annual Chance FP]]/[1]!Book1345234[[#This Row],['# of Structures in 1% Annual Chance FP (Pre-Project)]]</f>
        <v>#REF!</v>
      </c>
      <c r="AB190" s="4"/>
      <c r="AC190" s="36" t="str">
        <f>IFERROR(VLOOKUP(Book1345234[[#This Row],[Flood Risk Reduction ]],#REF!,2,FALSE),"")</f>
        <v/>
      </c>
      <c r="AD190" s="66"/>
      <c r="AE190" s="78"/>
      <c r="AF190" s="37"/>
      <c r="AG190" s="128" t="e">
        <f>([1]!Book1345234[[#This Row],[Pre-Project Damage $]]-[1]!Book1345234[[#This Row],[Post-Project Damage $]])/[1]!Book1345234[[#This Row],[Pre-Project Damage $]]</f>
        <v>#REF!</v>
      </c>
      <c r="AH190" s="4"/>
      <c r="AI190" s="36" t="str">
        <f>IFERROR(VLOOKUP(Book1345234[[#This Row],[Flood Damage Reduction]],#REF!,2,FALSE),"")</f>
        <v/>
      </c>
      <c r="AJ190" s="93"/>
      <c r="AK190" s="83"/>
      <c r="AL190" s="37"/>
      <c r="AM190" s="36" t="str">
        <f>IFERROR(VLOOKUP(Book1345234[[#This Row],[ Reduction in Critical Facilities Flood Risk]],#REF!,2,FALSE),"")</f>
        <v/>
      </c>
      <c r="AN190" s="140" t="e">
        <f>VLOOKUP([1]!Book1345234[[#This Row],[FMP]],'[1]Life and Safety Tabular Data'!A187:L197,12,FALSE)</f>
        <v>#REF!</v>
      </c>
      <c r="AO190" s="43"/>
      <c r="AP190" s="4"/>
      <c r="AQ190" s="36" t="str">
        <f>IFERROR(VLOOKUP(Book1345234[[#This Row],[Life and Safety Ranking (Injury/Loss of Life)]],#REF!,2,FALSE),"")</f>
        <v/>
      </c>
      <c r="AR190" s="67"/>
      <c r="AS190" s="43"/>
      <c r="AT190" s="43"/>
      <c r="AU190" s="43"/>
      <c r="AV190" s="4"/>
      <c r="AW190" s="36" t="str">
        <f>IFERROR(VLOOKUP(Book1345234[[#This Row],[Water Supply Yield Ranking]],#REF!,2,FALSE),"")</f>
        <v/>
      </c>
      <c r="AX190" s="67"/>
      <c r="AY190" s="37"/>
      <c r="AZ190" s="4"/>
      <c r="BA190" s="36" t="str">
        <f>IFERROR(VLOOKUP(Book1345234[[#This Row],[Social Vulnerability Ranking]],#REF!,2,FALSE),"")</f>
        <v/>
      </c>
      <c r="BB190" s="67"/>
      <c r="BC190" s="43"/>
      <c r="BD190" s="4"/>
      <c r="BE190" s="36" t="str">
        <f>IFERROR(VLOOKUP(Book1345234[[#This Row],[Nature-Based Solutions Ranking]],#REF!,2,FALSE),"")</f>
        <v/>
      </c>
      <c r="BF190" s="67"/>
      <c r="BG190" s="37"/>
      <c r="BH190" s="4"/>
      <c r="BI190" s="36" t="str">
        <f>IFERROR(VLOOKUP(Book1345234[[#This Row],[Multiple Benefit Ranking]],#REF!,2,FALSE),"")</f>
        <v/>
      </c>
      <c r="BJ190" s="84"/>
      <c r="BK190" s="43"/>
      <c r="BL190" s="4"/>
      <c r="BM190" s="36" t="str">
        <f>IFERROR(VLOOKUP(Book1345234[[#This Row],[Operations and Maintenance Ranking]],#REF!,2,FALSE),"")</f>
        <v/>
      </c>
      <c r="BN190" s="67"/>
      <c r="BO190" s="4"/>
      <c r="BP190" s="36" t="str">
        <f>IFERROR(VLOOKUP(Book1345234[[#This Row],[Administrative, Regulatory and Other Obstacle Ranking]],#REF!,2,FALSE),"")</f>
        <v/>
      </c>
      <c r="BQ190" s="67"/>
      <c r="BR190" s="4"/>
      <c r="BS190" s="36" t="str">
        <f>IFERROR(VLOOKUP(Book1345234[[#This Row],[Environmental Benefit Ranking]],#REF!,2,FALSE),"")</f>
        <v/>
      </c>
      <c r="BT190" s="67"/>
      <c r="BU190" s="37"/>
      <c r="BV190" s="36" t="str">
        <f>IFERROR(VLOOKUP(Book1345234[[#This Row],[Environmental Impact Ranking]],#REF!,2,FALSE),"")</f>
        <v/>
      </c>
      <c r="BW190" s="77"/>
      <c r="BX190" s="83"/>
      <c r="BY190" s="4"/>
      <c r="BZ190" s="36" t="str">
        <f>IFERROR(VLOOKUP(Book1345234[[#This Row],[Mobility Ranking]],#REF!,2,FALSE),"")</f>
        <v/>
      </c>
      <c r="CA190" s="77"/>
      <c r="CB190" s="4"/>
      <c r="CC190" s="36" t="str">
        <f>IFERROR(VLOOKUP(Book1345234[[#This Row],[Regional Ranking]],#REF!,2,FALSE),"")</f>
        <v/>
      </c>
    </row>
    <row r="191" spans="1:81" x14ac:dyDescent="0.25">
      <c r="A191" s="107"/>
      <c r="B191" s="84"/>
      <c r="C191" s="92">
        <f>Book1345234[[#This Row],[FMP]]*2</f>
        <v>0</v>
      </c>
      <c r="D191" s="34"/>
      <c r="E191" s="34"/>
      <c r="F191" s="37"/>
      <c r="G191" s="4"/>
      <c r="H191" s="4"/>
      <c r="I191" s="4"/>
      <c r="J191" s="4"/>
      <c r="K191" s="35" t="str">
        <f>IFERROR(Book1345234[[#This Row],[Project Cost]]/Book1345234[[#This Row],['# of Structures Removed from 1% Annual Chance FP]],"")</f>
        <v/>
      </c>
      <c r="L191" s="4"/>
      <c r="M191" s="4"/>
      <c r="N191" s="35"/>
      <c r="O191" s="100"/>
      <c r="P191" s="84"/>
      <c r="Q191" s="37"/>
      <c r="R191" s="4"/>
      <c r="S191" s="36" t="str">
        <f>IFERROR(VLOOKUP(Book1345234[[#This Row],[ Severity Ranking: Pre-Project Average Depth of Flooding (100-year)]],#REF!,2,FALSE),"")</f>
        <v/>
      </c>
      <c r="T191" s="67"/>
      <c r="U191" s="37"/>
      <c r="V191" s="37"/>
      <c r="W191" s="128" t="e">
        <f>[1]!Book1345234[[#This Row],[Flood Plain Population]]/[1]!Book1345234[[#This Row],[Community Population Served]]</f>
        <v>#REF!</v>
      </c>
      <c r="X191" s="4"/>
      <c r="Y191" s="36" t="str">
        <f>IFERROR(VLOOKUP(Book1345234[[#This Row],[Severity Ranking: Community Need (% Population)]],#REF!,2,FALSE),"")</f>
        <v/>
      </c>
      <c r="Z191" s="66"/>
      <c r="AA191" s="91" t="e">
        <f>[1]!Book1345234[[#This Row],['# of Structures Removed from 1% Annual Chance FP]]/[1]!Book1345234[[#This Row],['# of Structures in 1% Annual Chance FP (Pre-Project)]]</f>
        <v>#REF!</v>
      </c>
      <c r="AB191" s="4"/>
      <c r="AC191" s="36" t="str">
        <f>IFERROR(VLOOKUP(Book1345234[[#This Row],[Flood Risk Reduction ]],#REF!,2,FALSE),"")</f>
        <v/>
      </c>
      <c r="AD191" s="66"/>
      <c r="AE191" s="78"/>
      <c r="AF191" s="37"/>
      <c r="AG191" s="128" t="e">
        <f>([1]!Book1345234[[#This Row],[Pre-Project Damage $]]-[1]!Book1345234[[#This Row],[Post-Project Damage $]])/[1]!Book1345234[[#This Row],[Pre-Project Damage $]]</f>
        <v>#REF!</v>
      </c>
      <c r="AH191" s="4"/>
      <c r="AI191" s="36" t="str">
        <f>IFERROR(VLOOKUP(Book1345234[[#This Row],[Flood Damage Reduction]],#REF!,2,FALSE),"")</f>
        <v/>
      </c>
      <c r="AJ191" s="93"/>
      <c r="AK191" s="83"/>
      <c r="AL191" s="37"/>
      <c r="AM191" s="36" t="str">
        <f>IFERROR(VLOOKUP(Book1345234[[#This Row],[ Reduction in Critical Facilities Flood Risk]],#REF!,2,FALSE),"")</f>
        <v/>
      </c>
      <c r="AN191" s="140" t="e">
        <f>VLOOKUP([1]!Book1345234[[#This Row],[FMP]],'[1]Life and Safety Tabular Data'!A188:L198,12,FALSE)</f>
        <v>#REF!</v>
      </c>
      <c r="AO191" s="43"/>
      <c r="AP191" s="4"/>
      <c r="AQ191" s="36" t="str">
        <f>IFERROR(VLOOKUP(Book1345234[[#This Row],[Life and Safety Ranking (Injury/Loss of Life)]],#REF!,2,FALSE),"")</f>
        <v/>
      </c>
      <c r="AR191" s="67"/>
      <c r="AS191" s="43"/>
      <c r="AT191" s="43"/>
      <c r="AU191" s="43"/>
      <c r="AV191" s="4"/>
      <c r="AW191" s="36" t="str">
        <f>IFERROR(VLOOKUP(Book1345234[[#This Row],[Water Supply Yield Ranking]],#REF!,2,FALSE),"")</f>
        <v/>
      </c>
      <c r="AX191" s="67"/>
      <c r="AY191" s="37"/>
      <c r="AZ191" s="4"/>
      <c r="BA191" s="36" t="str">
        <f>IFERROR(VLOOKUP(Book1345234[[#This Row],[Social Vulnerability Ranking]],#REF!,2,FALSE),"")</f>
        <v/>
      </c>
      <c r="BB191" s="67"/>
      <c r="BC191" s="43"/>
      <c r="BD191" s="4"/>
      <c r="BE191" s="36" t="str">
        <f>IFERROR(VLOOKUP(Book1345234[[#This Row],[Nature-Based Solutions Ranking]],#REF!,2,FALSE),"")</f>
        <v/>
      </c>
      <c r="BF191" s="67"/>
      <c r="BG191" s="37"/>
      <c r="BH191" s="4"/>
      <c r="BI191" s="36" t="str">
        <f>IFERROR(VLOOKUP(Book1345234[[#This Row],[Multiple Benefit Ranking]],#REF!,2,FALSE),"")</f>
        <v/>
      </c>
      <c r="BJ191" s="84"/>
      <c r="BK191" s="43"/>
      <c r="BL191" s="4"/>
      <c r="BM191" s="36" t="str">
        <f>IFERROR(VLOOKUP(Book1345234[[#This Row],[Operations and Maintenance Ranking]],#REF!,2,FALSE),"")</f>
        <v/>
      </c>
      <c r="BN191" s="67"/>
      <c r="BO191" s="4"/>
      <c r="BP191" s="36" t="str">
        <f>IFERROR(VLOOKUP(Book1345234[[#This Row],[Administrative, Regulatory and Other Obstacle Ranking]],#REF!,2,FALSE),"")</f>
        <v/>
      </c>
      <c r="BQ191" s="67"/>
      <c r="BR191" s="4"/>
      <c r="BS191" s="36" t="str">
        <f>IFERROR(VLOOKUP(Book1345234[[#This Row],[Environmental Benefit Ranking]],#REF!,2,FALSE),"")</f>
        <v/>
      </c>
      <c r="BT191" s="67"/>
      <c r="BU191" s="37"/>
      <c r="BV191" s="36" t="str">
        <f>IFERROR(VLOOKUP(Book1345234[[#This Row],[Environmental Impact Ranking]],#REF!,2,FALSE),"")</f>
        <v/>
      </c>
      <c r="BW191" s="77"/>
      <c r="BX191" s="83"/>
      <c r="BY191" s="4"/>
      <c r="BZ191" s="36" t="str">
        <f>IFERROR(VLOOKUP(Book1345234[[#This Row],[Mobility Ranking]],#REF!,2,FALSE),"")</f>
        <v/>
      </c>
      <c r="CA191" s="77"/>
      <c r="CB191" s="4"/>
      <c r="CC191" s="36" t="str">
        <f>IFERROR(VLOOKUP(Book1345234[[#This Row],[Regional Ranking]],#REF!,2,FALSE),"")</f>
        <v/>
      </c>
    </row>
    <row r="192" spans="1:81" x14ac:dyDescent="0.25">
      <c r="A192" s="107"/>
      <c r="B192" s="84"/>
      <c r="C192" s="92">
        <f>Book1345234[[#This Row],[FMP]]*2</f>
        <v>0</v>
      </c>
      <c r="D192" s="34"/>
      <c r="E192" s="34"/>
      <c r="F192" s="37"/>
      <c r="G192" s="4"/>
      <c r="H192" s="4"/>
      <c r="I192" s="4"/>
      <c r="J192" s="4"/>
      <c r="K192" s="35" t="str">
        <f>IFERROR(Book1345234[[#This Row],[Project Cost]]/Book1345234[[#This Row],['# of Structures Removed from 1% Annual Chance FP]],"")</f>
        <v/>
      </c>
      <c r="L192" s="4"/>
      <c r="M192" s="4"/>
      <c r="N192" s="35"/>
      <c r="O192" s="100"/>
      <c r="P192" s="84"/>
      <c r="Q192" s="37"/>
      <c r="R192" s="4"/>
      <c r="S192" s="36" t="str">
        <f>IFERROR(VLOOKUP(Book1345234[[#This Row],[ Severity Ranking: Pre-Project Average Depth of Flooding (100-year)]],#REF!,2,FALSE),"")</f>
        <v/>
      </c>
      <c r="T192" s="67"/>
      <c r="U192" s="37"/>
      <c r="V192" s="37"/>
      <c r="W192" s="128" t="e">
        <f>[1]!Book1345234[[#This Row],[Flood Plain Population]]/[1]!Book1345234[[#This Row],[Community Population Served]]</f>
        <v>#REF!</v>
      </c>
      <c r="X192" s="4"/>
      <c r="Y192" s="36" t="str">
        <f>IFERROR(VLOOKUP(Book1345234[[#This Row],[Severity Ranking: Community Need (% Population)]],#REF!,2,FALSE),"")</f>
        <v/>
      </c>
      <c r="Z192" s="66"/>
      <c r="AA192" s="91" t="e">
        <f>[1]!Book1345234[[#This Row],['# of Structures Removed from 1% Annual Chance FP]]/[1]!Book1345234[[#This Row],['# of Structures in 1% Annual Chance FP (Pre-Project)]]</f>
        <v>#REF!</v>
      </c>
      <c r="AB192" s="4"/>
      <c r="AC192" s="36" t="str">
        <f>IFERROR(VLOOKUP(Book1345234[[#This Row],[Flood Risk Reduction ]],#REF!,2,FALSE),"")</f>
        <v/>
      </c>
      <c r="AD192" s="66"/>
      <c r="AE192" s="78"/>
      <c r="AF192" s="37"/>
      <c r="AG192" s="128" t="e">
        <f>([1]!Book1345234[[#This Row],[Pre-Project Damage $]]-[1]!Book1345234[[#This Row],[Post-Project Damage $]])/[1]!Book1345234[[#This Row],[Pre-Project Damage $]]</f>
        <v>#REF!</v>
      </c>
      <c r="AH192" s="4"/>
      <c r="AI192" s="36" t="str">
        <f>IFERROR(VLOOKUP(Book1345234[[#This Row],[Flood Damage Reduction]],#REF!,2,FALSE),"")</f>
        <v/>
      </c>
      <c r="AJ192" s="93"/>
      <c r="AK192" s="83"/>
      <c r="AL192" s="37"/>
      <c r="AM192" s="36" t="str">
        <f>IFERROR(VLOOKUP(Book1345234[[#This Row],[ Reduction in Critical Facilities Flood Risk]],#REF!,2,FALSE),"")</f>
        <v/>
      </c>
      <c r="AN192" s="140" t="e">
        <f>VLOOKUP([1]!Book1345234[[#This Row],[FMP]],'[1]Life and Safety Tabular Data'!A189:L199,12,FALSE)</f>
        <v>#REF!</v>
      </c>
      <c r="AO192" s="43"/>
      <c r="AP192" s="4"/>
      <c r="AQ192" s="36" t="str">
        <f>IFERROR(VLOOKUP(Book1345234[[#This Row],[Life and Safety Ranking (Injury/Loss of Life)]],#REF!,2,FALSE),"")</f>
        <v/>
      </c>
      <c r="AR192" s="67"/>
      <c r="AS192" s="43"/>
      <c r="AT192" s="43"/>
      <c r="AU192" s="43"/>
      <c r="AV192" s="4"/>
      <c r="AW192" s="36" t="str">
        <f>IFERROR(VLOOKUP(Book1345234[[#This Row],[Water Supply Yield Ranking]],#REF!,2,FALSE),"")</f>
        <v/>
      </c>
      <c r="AX192" s="67"/>
      <c r="AY192" s="37"/>
      <c r="AZ192" s="4"/>
      <c r="BA192" s="36" t="str">
        <f>IFERROR(VLOOKUP(Book1345234[[#This Row],[Social Vulnerability Ranking]],#REF!,2,FALSE),"")</f>
        <v/>
      </c>
      <c r="BB192" s="67"/>
      <c r="BC192" s="43"/>
      <c r="BD192" s="4"/>
      <c r="BE192" s="36" t="str">
        <f>IFERROR(VLOOKUP(Book1345234[[#This Row],[Nature-Based Solutions Ranking]],#REF!,2,FALSE),"")</f>
        <v/>
      </c>
      <c r="BF192" s="67"/>
      <c r="BG192" s="37"/>
      <c r="BH192" s="4"/>
      <c r="BI192" s="36" t="str">
        <f>IFERROR(VLOOKUP(Book1345234[[#This Row],[Multiple Benefit Ranking]],#REF!,2,FALSE),"")</f>
        <v/>
      </c>
      <c r="BJ192" s="84"/>
      <c r="BK192" s="43"/>
      <c r="BL192" s="4"/>
      <c r="BM192" s="36" t="str">
        <f>IFERROR(VLOOKUP(Book1345234[[#This Row],[Operations and Maintenance Ranking]],#REF!,2,FALSE),"")</f>
        <v/>
      </c>
      <c r="BN192" s="67"/>
      <c r="BO192" s="4"/>
      <c r="BP192" s="36" t="str">
        <f>IFERROR(VLOOKUP(Book1345234[[#This Row],[Administrative, Regulatory and Other Obstacle Ranking]],#REF!,2,FALSE),"")</f>
        <v/>
      </c>
      <c r="BQ192" s="67"/>
      <c r="BR192" s="4"/>
      <c r="BS192" s="36" t="str">
        <f>IFERROR(VLOOKUP(Book1345234[[#This Row],[Environmental Benefit Ranking]],#REF!,2,FALSE),"")</f>
        <v/>
      </c>
      <c r="BT192" s="67"/>
      <c r="BU192" s="37"/>
      <c r="BV192" s="36" t="str">
        <f>IFERROR(VLOOKUP(Book1345234[[#This Row],[Environmental Impact Ranking]],#REF!,2,FALSE),"")</f>
        <v/>
      </c>
      <c r="BW192" s="77"/>
      <c r="BX192" s="83"/>
      <c r="BY192" s="4"/>
      <c r="BZ192" s="36" t="str">
        <f>IFERROR(VLOOKUP(Book1345234[[#This Row],[Mobility Ranking]],#REF!,2,FALSE),"")</f>
        <v/>
      </c>
      <c r="CA192" s="77"/>
      <c r="CB192" s="4"/>
      <c r="CC192" s="36" t="str">
        <f>IFERROR(VLOOKUP(Book1345234[[#This Row],[Regional Ranking]],#REF!,2,FALSE),"")</f>
        <v/>
      </c>
    </row>
    <row r="193" spans="1:81" x14ac:dyDescent="0.25">
      <c r="A193" s="107"/>
      <c r="B193" s="84"/>
      <c r="C193" s="92">
        <f>Book1345234[[#This Row],[FMP]]*2</f>
        <v>0</v>
      </c>
      <c r="D193" s="34"/>
      <c r="E193" s="34"/>
      <c r="F193" s="37"/>
      <c r="G193" s="4"/>
      <c r="H193" s="4"/>
      <c r="I193" s="4"/>
      <c r="J193" s="4"/>
      <c r="K193" s="35" t="str">
        <f>IFERROR(Book1345234[[#This Row],[Project Cost]]/Book1345234[[#This Row],['# of Structures Removed from 1% Annual Chance FP]],"")</f>
        <v/>
      </c>
      <c r="L193" s="4"/>
      <c r="M193" s="4"/>
      <c r="N193" s="35"/>
      <c r="O193" s="100"/>
      <c r="P193" s="84"/>
      <c r="Q193" s="37"/>
      <c r="R193" s="4"/>
      <c r="S193" s="36" t="str">
        <f>IFERROR(VLOOKUP(Book1345234[[#This Row],[ Severity Ranking: Pre-Project Average Depth of Flooding (100-year)]],#REF!,2,FALSE),"")</f>
        <v/>
      </c>
      <c r="T193" s="67"/>
      <c r="U193" s="37"/>
      <c r="V193" s="37"/>
      <c r="W193" s="128" t="e">
        <f>[1]!Book1345234[[#This Row],[Flood Plain Population]]/[1]!Book1345234[[#This Row],[Community Population Served]]</f>
        <v>#REF!</v>
      </c>
      <c r="X193" s="4"/>
      <c r="Y193" s="36" t="str">
        <f>IFERROR(VLOOKUP(Book1345234[[#This Row],[Severity Ranking: Community Need (% Population)]],#REF!,2,FALSE),"")</f>
        <v/>
      </c>
      <c r="Z193" s="66"/>
      <c r="AA193" s="91" t="e">
        <f>[1]!Book1345234[[#This Row],['# of Structures Removed from 1% Annual Chance FP]]/[1]!Book1345234[[#This Row],['# of Structures in 1% Annual Chance FP (Pre-Project)]]</f>
        <v>#REF!</v>
      </c>
      <c r="AB193" s="4"/>
      <c r="AC193" s="36" t="str">
        <f>IFERROR(VLOOKUP(Book1345234[[#This Row],[Flood Risk Reduction ]],#REF!,2,FALSE),"")</f>
        <v/>
      </c>
      <c r="AD193" s="66"/>
      <c r="AE193" s="78"/>
      <c r="AF193" s="37"/>
      <c r="AG193" s="128" t="e">
        <f>([1]!Book1345234[[#This Row],[Pre-Project Damage $]]-[1]!Book1345234[[#This Row],[Post-Project Damage $]])/[1]!Book1345234[[#This Row],[Pre-Project Damage $]]</f>
        <v>#REF!</v>
      </c>
      <c r="AH193" s="4"/>
      <c r="AI193" s="36" t="str">
        <f>IFERROR(VLOOKUP(Book1345234[[#This Row],[Flood Damage Reduction]],#REF!,2,FALSE),"")</f>
        <v/>
      </c>
      <c r="AJ193" s="93"/>
      <c r="AK193" s="83"/>
      <c r="AL193" s="37"/>
      <c r="AM193" s="36" t="str">
        <f>IFERROR(VLOOKUP(Book1345234[[#This Row],[ Reduction in Critical Facilities Flood Risk]],#REF!,2,FALSE),"")</f>
        <v/>
      </c>
      <c r="AN193" s="140" t="e">
        <f>VLOOKUP([1]!Book1345234[[#This Row],[FMP]],'[1]Life and Safety Tabular Data'!A190:L200,12,FALSE)</f>
        <v>#REF!</v>
      </c>
      <c r="AO193" s="43"/>
      <c r="AP193" s="4"/>
      <c r="AQ193" s="36" t="str">
        <f>IFERROR(VLOOKUP(Book1345234[[#This Row],[Life and Safety Ranking (Injury/Loss of Life)]],#REF!,2,FALSE),"")</f>
        <v/>
      </c>
      <c r="AR193" s="67"/>
      <c r="AS193" s="43"/>
      <c r="AT193" s="43"/>
      <c r="AU193" s="43"/>
      <c r="AV193" s="4"/>
      <c r="AW193" s="36" t="str">
        <f>IFERROR(VLOOKUP(Book1345234[[#This Row],[Water Supply Yield Ranking]],#REF!,2,FALSE),"")</f>
        <v/>
      </c>
      <c r="AX193" s="67"/>
      <c r="AY193" s="37"/>
      <c r="AZ193" s="4"/>
      <c r="BA193" s="36" t="str">
        <f>IFERROR(VLOOKUP(Book1345234[[#This Row],[Social Vulnerability Ranking]],#REF!,2,FALSE),"")</f>
        <v/>
      </c>
      <c r="BB193" s="67"/>
      <c r="BC193" s="43"/>
      <c r="BD193" s="4"/>
      <c r="BE193" s="36" t="str">
        <f>IFERROR(VLOOKUP(Book1345234[[#This Row],[Nature-Based Solutions Ranking]],#REF!,2,FALSE),"")</f>
        <v/>
      </c>
      <c r="BF193" s="67"/>
      <c r="BG193" s="37"/>
      <c r="BH193" s="4"/>
      <c r="BI193" s="36" t="str">
        <f>IFERROR(VLOOKUP(Book1345234[[#This Row],[Multiple Benefit Ranking]],#REF!,2,FALSE),"")</f>
        <v/>
      </c>
      <c r="BJ193" s="84"/>
      <c r="BK193" s="43"/>
      <c r="BL193" s="4"/>
      <c r="BM193" s="36" t="str">
        <f>IFERROR(VLOOKUP(Book1345234[[#This Row],[Operations and Maintenance Ranking]],#REF!,2,FALSE),"")</f>
        <v/>
      </c>
      <c r="BN193" s="67"/>
      <c r="BO193" s="4"/>
      <c r="BP193" s="36" t="str">
        <f>IFERROR(VLOOKUP(Book1345234[[#This Row],[Administrative, Regulatory and Other Obstacle Ranking]],#REF!,2,FALSE),"")</f>
        <v/>
      </c>
      <c r="BQ193" s="67"/>
      <c r="BR193" s="4"/>
      <c r="BS193" s="36" t="str">
        <f>IFERROR(VLOOKUP(Book1345234[[#This Row],[Environmental Benefit Ranking]],#REF!,2,FALSE),"")</f>
        <v/>
      </c>
      <c r="BT193" s="67"/>
      <c r="BU193" s="37"/>
      <c r="BV193" s="36" t="str">
        <f>IFERROR(VLOOKUP(Book1345234[[#This Row],[Environmental Impact Ranking]],#REF!,2,FALSE),"")</f>
        <v/>
      </c>
      <c r="BW193" s="77"/>
      <c r="BX193" s="83"/>
      <c r="BY193" s="4"/>
      <c r="BZ193" s="36" t="str">
        <f>IFERROR(VLOOKUP(Book1345234[[#This Row],[Mobility Ranking]],#REF!,2,FALSE),"")</f>
        <v/>
      </c>
      <c r="CA193" s="77"/>
      <c r="CB193" s="4"/>
      <c r="CC193" s="36" t="str">
        <f>IFERROR(VLOOKUP(Book1345234[[#This Row],[Regional Ranking]],#REF!,2,FALSE),"")</f>
        <v/>
      </c>
    </row>
    <row r="194" spans="1:81" x14ac:dyDescent="0.25">
      <c r="A194" s="107"/>
      <c r="B194" s="84"/>
      <c r="C194" s="92">
        <f>Book1345234[[#This Row],[FMP]]*2</f>
        <v>0</v>
      </c>
      <c r="D194" s="34"/>
      <c r="E194" s="34"/>
      <c r="F194" s="37"/>
      <c r="G194" s="4"/>
      <c r="H194" s="4"/>
      <c r="I194" s="4"/>
      <c r="J194" s="4"/>
      <c r="K194" s="35" t="str">
        <f>IFERROR(Book1345234[[#This Row],[Project Cost]]/Book1345234[[#This Row],['# of Structures Removed from 1% Annual Chance FP]],"")</f>
        <v/>
      </c>
      <c r="L194" s="4"/>
      <c r="M194" s="4"/>
      <c r="N194" s="35"/>
      <c r="O194" s="100"/>
      <c r="P194" s="84"/>
      <c r="Q194" s="37"/>
      <c r="R194" s="4"/>
      <c r="S194" s="36" t="str">
        <f>IFERROR(VLOOKUP(Book1345234[[#This Row],[ Severity Ranking: Pre-Project Average Depth of Flooding (100-year)]],#REF!,2,FALSE),"")</f>
        <v/>
      </c>
      <c r="T194" s="67"/>
      <c r="U194" s="37"/>
      <c r="V194" s="37"/>
      <c r="W194" s="128" t="e">
        <f>[1]!Book1345234[[#This Row],[Flood Plain Population]]/[1]!Book1345234[[#This Row],[Community Population Served]]</f>
        <v>#REF!</v>
      </c>
      <c r="X194" s="4"/>
      <c r="Y194" s="36" t="str">
        <f>IFERROR(VLOOKUP(Book1345234[[#This Row],[Severity Ranking: Community Need (% Population)]],#REF!,2,FALSE),"")</f>
        <v/>
      </c>
      <c r="Z194" s="66"/>
      <c r="AA194" s="91" t="e">
        <f>[1]!Book1345234[[#This Row],['# of Structures Removed from 1% Annual Chance FP]]/[1]!Book1345234[[#This Row],['# of Structures in 1% Annual Chance FP (Pre-Project)]]</f>
        <v>#REF!</v>
      </c>
      <c r="AB194" s="4"/>
      <c r="AC194" s="36" t="str">
        <f>IFERROR(VLOOKUP(Book1345234[[#This Row],[Flood Risk Reduction ]],#REF!,2,FALSE),"")</f>
        <v/>
      </c>
      <c r="AD194" s="66"/>
      <c r="AE194" s="78"/>
      <c r="AF194" s="37"/>
      <c r="AG194" s="128" t="e">
        <f>([1]!Book1345234[[#This Row],[Pre-Project Damage $]]-[1]!Book1345234[[#This Row],[Post-Project Damage $]])/[1]!Book1345234[[#This Row],[Pre-Project Damage $]]</f>
        <v>#REF!</v>
      </c>
      <c r="AH194" s="4"/>
      <c r="AI194" s="36" t="str">
        <f>IFERROR(VLOOKUP(Book1345234[[#This Row],[Flood Damage Reduction]],#REF!,2,FALSE),"")</f>
        <v/>
      </c>
      <c r="AJ194" s="93"/>
      <c r="AK194" s="83"/>
      <c r="AL194" s="37"/>
      <c r="AM194" s="36" t="str">
        <f>IFERROR(VLOOKUP(Book1345234[[#This Row],[ Reduction in Critical Facilities Flood Risk]],#REF!,2,FALSE),"")</f>
        <v/>
      </c>
      <c r="AN194" s="140" t="e">
        <f>VLOOKUP([1]!Book1345234[[#This Row],[FMP]],'[1]Life and Safety Tabular Data'!A191:L201,12,FALSE)</f>
        <v>#REF!</v>
      </c>
      <c r="AO194" s="43"/>
      <c r="AP194" s="4"/>
      <c r="AQ194" s="36" t="str">
        <f>IFERROR(VLOOKUP(Book1345234[[#This Row],[Life and Safety Ranking (Injury/Loss of Life)]],#REF!,2,FALSE),"")</f>
        <v/>
      </c>
      <c r="AR194" s="67"/>
      <c r="AS194" s="43"/>
      <c r="AT194" s="43"/>
      <c r="AU194" s="43"/>
      <c r="AV194" s="4"/>
      <c r="AW194" s="36" t="str">
        <f>IFERROR(VLOOKUP(Book1345234[[#This Row],[Water Supply Yield Ranking]],#REF!,2,FALSE),"")</f>
        <v/>
      </c>
      <c r="AX194" s="67"/>
      <c r="AY194" s="37"/>
      <c r="AZ194" s="4"/>
      <c r="BA194" s="36" t="str">
        <f>IFERROR(VLOOKUP(Book1345234[[#This Row],[Social Vulnerability Ranking]],#REF!,2,FALSE),"")</f>
        <v/>
      </c>
      <c r="BB194" s="67"/>
      <c r="BC194" s="43"/>
      <c r="BD194" s="4"/>
      <c r="BE194" s="36" t="str">
        <f>IFERROR(VLOOKUP(Book1345234[[#This Row],[Nature-Based Solutions Ranking]],#REF!,2,FALSE),"")</f>
        <v/>
      </c>
      <c r="BF194" s="67"/>
      <c r="BG194" s="37"/>
      <c r="BH194" s="4"/>
      <c r="BI194" s="36" t="str">
        <f>IFERROR(VLOOKUP(Book1345234[[#This Row],[Multiple Benefit Ranking]],#REF!,2,FALSE),"")</f>
        <v/>
      </c>
      <c r="BJ194" s="84"/>
      <c r="BK194" s="43"/>
      <c r="BL194" s="4"/>
      <c r="BM194" s="36" t="str">
        <f>IFERROR(VLOOKUP(Book1345234[[#This Row],[Operations and Maintenance Ranking]],#REF!,2,FALSE),"")</f>
        <v/>
      </c>
      <c r="BN194" s="67"/>
      <c r="BO194" s="4"/>
      <c r="BP194" s="36" t="str">
        <f>IFERROR(VLOOKUP(Book1345234[[#This Row],[Administrative, Regulatory and Other Obstacle Ranking]],#REF!,2,FALSE),"")</f>
        <v/>
      </c>
      <c r="BQ194" s="67"/>
      <c r="BR194" s="4"/>
      <c r="BS194" s="36" t="str">
        <f>IFERROR(VLOOKUP(Book1345234[[#This Row],[Environmental Benefit Ranking]],#REF!,2,FALSE),"")</f>
        <v/>
      </c>
      <c r="BT194" s="67"/>
      <c r="BU194" s="37"/>
      <c r="BV194" s="36" t="str">
        <f>IFERROR(VLOOKUP(Book1345234[[#This Row],[Environmental Impact Ranking]],#REF!,2,FALSE),"")</f>
        <v/>
      </c>
      <c r="BW194" s="77"/>
      <c r="BX194" s="83"/>
      <c r="BY194" s="4"/>
      <c r="BZ194" s="36" t="str">
        <f>IFERROR(VLOOKUP(Book1345234[[#This Row],[Mobility Ranking]],#REF!,2,FALSE),"")</f>
        <v/>
      </c>
      <c r="CA194" s="77"/>
      <c r="CB194" s="4"/>
      <c r="CC194" s="36" t="str">
        <f>IFERROR(VLOOKUP(Book1345234[[#This Row],[Regional Ranking]],#REF!,2,FALSE),"")</f>
        <v/>
      </c>
    </row>
    <row r="195" spans="1:81" x14ac:dyDescent="0.25">
      <c r="A195" s="107"/>
      <c r="B195" s="84"/>
      <c r="C195" s="92">
        <f>Book1345234[[#This Row],[FMP]]*2</f>
        <v>0</v>
      </c>
      <c r="D195" s="34"/>
      <c r="E195" s="34"/>
      <c r="F195" s="37"/>
      <c r="G195" s="4"/>
      <c r="H195" s="4"/>
      <c r="I195" s="4"/>
      <c r="J195" s="4"/>
      <c r="K195" s="35" t="str">
        <f>IFERROR(Book1345234[[#This Row],[Project Cost]]/Book1345234[[#This Row],['# of Structures Removed from 1% Annual Chance FP]],"")</f>
        <v/>
      </c>
      <c r="L195" s="4"/>
      <c r="M195" s="4"/>
      <c r="N195" s="35"/>
      <c r="O195" s="100"/>
      <c r="P195" s="84"/>
      <c r="Q195" s="37"/>
      <c r="R195" s="4"/>
      <c r="S195" s="36" t="str">
        <f>IFERROR(VLOOKUP(Book1345234[[#This Row],[ Severity Ranking: Pre-Project Average Depth of Flooding (100-year)]],#REF!,2,FALSE),"")</f>
        <v/>
      </c>
      <c r="T195" s="67"/>
      <c r="U195" s="37"/>
      <c r="V195" s="37"/>
      <c r="W195" s="128" t="e">
        <f>[1]!Book1345234[[#This Row],[Flood Plain Population]]/[1]!Book1345234[[#This Row],[Community Population Served]]</f>
        <v>#REF!</v>
      </c>
      <c r="X195" s="4"/>
      <c r="Y195" s="36" t="str">
        <f>IFERROR(VLOOKUP(Book1345234[[#This Row],[Severity Ranking: Community Need (% Population)]],#REF!,2,FALSE),"")</f>
        <v/>
      </c>
      <c r="Z195" s="66"/>
      <c r="AA195" s="91" t="e">
        <f>[1]!Book1345234[[#This Row],['# of Structures Removed from 1% Annual Chance FP]]/[1]!Book1345234[[#This Row],['# of Structures in 1% Annual Chance FP (Pre-Project)]]</f>
        <v>#REF!</v>
      </c>
      <c r="AB195" s="4"/>
      <c r="AC195" s="36" t="str">
        <f>IFERROR(VLOOKUP(Book1345234[[#This Row],[Flood Risk Reduction ]],#REF!,2,FALSE),"")</f>
        <v/>
      </c>
      <c r="AD195" s="66"/>
      <c r="AE195" s="78"/>
      <c r="AF195" s="37"/>
      <c r="AG195" s="128" t="e">
        <f>([1]!Book1345234[[#This Row],[Pre-Project Damage $]]-[1]!Book1345234[[#This Row],[Post-Project Damage $]])/[1]!Book1345234[[#This Row],[Pre-Project Damage $]]</f>
        <v>#REF!</v>
      </c>
      <c r="AH195" s="4"/>
      <c r="AI195" s="36" t="str">
        <f>IFERROR(VLOOKUP(Book1345234[[#This Row],[Flood Damage Reduction]],#REF!,2,FALSE),"")</f>
        <v/>
      </c>
      <c r="AJ195" s="93"/>
      <c r="AK195" s="83"/>
      <c r="AL195" s="37"/>
      <c r="AM195" s="36" t="str">
        <f>IFERROR(VLOOKUP(Book1345234[[#This Row],[ Reduction in Critical Facilities Flood Risk]],#REF!,2,FALSE),"")</f>
        <v/>
      </c>
      <c r="AN195" s="140" t="e">
        <f>VLOOKUP([1]!Book1345234[[#This Row],[FMP]],'[1]Life and Safety Tabular Data'!A192:L202,12,FALSE)</f>
        <v>#REF!</v>
      </c>
      <c r="AO195" s="43"/>
      <c r="AP195" s="4"/>
      <c r="AQ195" s="36" t="str">
        <f>IFERROR(VLOOKUP(Book1345234[[#This Row],[Life and Safety Ranking (Injury/Loss of Life)]],#REF!,2,FALSE),"")</f>
        <v/>
      </c>
      <c r="AR195" s="67"/>
      <c r="AS195" s="43"/>
      <c r="AT195" s="43"/>
      <c r="AU195" s="43"/>
      <c r="AV195" s="4"/>
      <c r="AW195" s="36" t="str">
        <f>IFERROR(VLOOKUP(Book1345234[[#This Row],[Water Supply Yield Ranking]],#REF!,2,FALSE),"")</f>
        <v/>
      </c>
      <c r="AX195" s="67"/>
      <c r="AY195" s="37"/>
      <c r="AZ195" s="4"/>
      <c r="BA195" s="36" t="str">
        <f>IFERROR(VLOOKUP(Book1345234[[#This Row],[Social Vulnerability Ranking]],#REF!,2,FALSE),"")</f>
        <v/>
      </c>
      <c r="BB195" s="67"/>
      <c r="BC195" s="43"/>
      <c r="BD195" s="4"/>
      <c r="BE195" s="36" t="str">
        <f>IFERROR(VLOOKUP(Book1345234[[#This Row],[Nature-Based Solutions Ranking]],#REF!,2,FALSE),"")</f>
        <v/>
      </c>
      <c r="BF195" s="67"/>
      <c r="BG195" s="37"/>
      <c r="BH195" s="4"/>
      <c r="BI195" s="36" t="str">
        <f>IFERROR(VLOOKUP(Book1345234[[#This Row],[Multiple Benefit Ranking]],#REF!,2,FALSE),"")</f>
        <v/>
      </c>
      <c r="BJ195" s="84"/>
      <c r="BK195" s="43"/>
      <c r="BL195" s="4"/>
      <c r="BM195" s="36" t="str">
        <f>IFERROR(VLOOKUP(Book1345234[[#This Row],[Operations and Maintenance Ranking]],#REF!,2,FALSE),"")</f>
        <v/>
      </c>
      <c r="BN195" s="67"/>
      <c r="BO195" s="4"/>
      <c r="BP195" s="36" t="str">
        <f>IFERROR(VLOOKUP(Book1345234[[#This Row],[Administrative, Regulatory and Other Obstacle Ranking]],#REF!,2,FALSE),"")</f>
        <v/>
      </c>
      <c r="BQ195" s="67"/>
      <c r="BR195" s="4"/>
      <c r="BS195" s="36" t="str">
        <f>IFERROR(VLOOKUP(Book1345234[[#This Row],[Environmental Benefit Ranking]],#REF!,2,FALSE),"")</f>
        <v/>
      </c>
      <c r="BT195" s="67"/>
      <c r="BU195" s="37"/>
      <c r="BV195" s="36" t="str">
        <f>IFERROR(VLOOKUP(Book1345234[[#This Row],[Environmental Impact Ranking]],#REF!,2,FALSE),"")</f>
        <v/>
      </c>
      <c r="BW195" s="77"/>
      <c r="BX195" s="83"/>
      <c r="BY195" s="4"/>
      <c r="BZ195" s="36" t="str">
        <f>IFERROR(VLOOKUP(Book1345234[[#This Row],[Mobility Ranking]],#REF!,2,FALSE),"")</f>
        <v/>
      </c>
      <c r="CA195" s="77"/>
      <c r="CB195" s="4"/>
      <c r="CC195" s="36" t="str">
        <f>IFERROR(VLOOKUP(Book1345234[[#This Row],[Regional Ranking]],#REF!,2,FALSE),"")</f>
        <v/>
      </c>
    </row>
    <row r="196" spans="1:81" x14ac:dyDescent="0.25">
      <c r="A196" s="107"/>
      <c r="B196" s="84"/>
      <c r="C196" s="92">
        <f>Book1345234[[#This Row],[FMP]]*2</f>
        <v>0</v>
      </c>
      <c r="D196" s="34"/>
      <c r="E196" s="34"/>
      <c r="F196" s="37"/>
      <c r="G196" s="4"/>
      <c r="H196" s="4"/>
      <c r="I196" s="4"/>
      <c r="J196" s="4"/>
      <c r="K196" s="35" t="str">
        <f>IFERROR(Book1345234[[#This Row],[Project Cost]]/Book1345234[[#This Row],['# of Structures Removed from 1% Annual Chance FP]],"")</f>
        <v/>
      </c>
      <c r="L196" s="4"/>
      <c r="M196" s="4"/>
      <c r="N196" s="35"/>
      <c r="O196" s="100"/>
      <c r="P196" s="84"/>
      <c r="Q196" s="37"/>
      <c r="R196" s="4"/>
      <c r="S196" s="36" t="str">
        <f>IFERROR(VLOOKUP(Book1345234[[#This Row],[ Severity Ranking: Pre-Project Average Depth of Flooding (100-year)]],#REF!,2,FALSE),"")</f>
        <v/>
      </c>
      <c r="T196" s="67"/>
      <c r="U196" s="37"/>
      <c r="V196" s="37"/>
      <c r="W196" s="128" t="e">
        <f>[1]!Book1345234[[#This Row],[Flood Plain Population]]/[1]!Book1345234[[#This Row],[Community Population Served]]</f>
        <v>#REF!</v>
      </c>
      <c r="X196" s="4"/>
      <c r="Y196" s="36" t="str">
        <f>IFERROR(VLOOKUP(Book1345234[[#This Row],[Severity Ranking: Community Need (% Population)]],#REF!,2,FALSE),"")</f>
        <v/>
      </c>
      <c r="Z196" s="66"/>
      <c r="AA196" s="91" t="e">
        <f>[1]!Book1345234[[#This Row],['# of Structures Removed from 1% Annual Chance FP]]/[1]!Book1345234[[#This Row],['# of Structures in 1% Annual Chance FP (Pre-Project)]]</f>
        <v>#REF!</v>
      </c>
      <c r="AB196" s="4"/>
      <c r="AC196" s="36" t="str">
        <f>IFERROR(VLOOKUP(Book1345234[[#This Row],[Flood Risk Reduction ]],#REF!,2,FALSE),"")</f>
        <v/>
      </c>
      <c r="AD196" s="66"/>
      <c r="AE196" s="78"/>
      <c r="AF196" s="37"/>
      <c r="AG196" s="128" t="e">
        <f>([1]!Book1345234[[#This Row],[Pre-Project Damage $]]-[1]!Book1345234[[#This Row],[Post-Project Damage $]])/[1]!Book1345234[[#This Row],[Pre-Project Damage $]]</f>
        <v>#REF!</v>
      </c>
      <c r="AH196" s="4"/>
      <c r="AI196" s="36" t="str">
        <f>IFERROR(VLOOKUP(Book1345234[[#This Row],[Flood Damage Reduction]],#REF!,2,FALSE),"")</f>
        <v/>
      </c>
      <c r="AJ196" s="93"/>
      <c r="AK196" s="83"/>
      <c r="AL196" s="37"/>
      <c r="AM196" s="36" t="str">
        <f>IFERROR(VLOOKUP(Book1345234[[#This Row],[ Reduction in Critical Facilities Flood Risk]],#REF!,2,FALSE),"")</f>
        <v/>
      </c>
      <c r="AN196" s="140" t="e">
        <f>VLOOKUP([1]!Book1345234[[#This Row],[FMP]],'[1]Life and Safety Tabular Data'!A193:L203,12,FALSE)</f>
        <v>#REF!</v>
      </c>
      <c r="AO196" s="43"/>
      <c r="AP196" s="4"/>
      <c r="AQ196" s="36" t="str">
        <f>IFERROR(VLOOKUP(Book1345234[[#This Row],[Life and Safety Ranking (Injury/Loss of Life)]],#REF!,2,FALSE),"")</f>
        <v/>
      </c>
      <c r="AR196" s="67"/>
      <c r="AS196" s="43"/>
      <c r="AT196" s="43"/>
      <c r="AU196" s="43"/>
      <c r="AV196" s="4"/>
      <c r="AW196" s="36" t="str">
        <f>IFERROR(VLOOKUP(Book1345234[[#This Row],[Water Supply Yield Ranking]],#REF!,2,FALSE),"")</f>
        <v/>
      </c>
      <c r="AX196" s="67"/>
      <c r="AY196" s="37"/>
      <c r="AZ196" s="4"/>
      <c r="BA196" s="36" t="str">
        <f>IFERROR(VLOOKUP(Book1345234[[#This Row],[Social Vulnerability Ranking]],#REF!,2,FALSE),"")</f>
        <v/>
      </c>
      <c r="BB196" s="67"/>
      <c r="BC196" s="43"/>
      <c r="BD196" s="4"/>
      <c r="BE196" s="36" t="str">
        <f>IFERROR(VLOOKUP(Book1345234[[#This Row],[Nature-Based Solutions Ranking]],#REF!,2,FALSE),"")</f>
        <v/>
      </c>
      <c r="BF196" s="67"/>
      <c r="BG196" s="37"/>
      <c r="BH196" s="4"/>
      <c r="BI196" s="36" t="str">
        <f>IFERROR(VLOOKUP(Book1345234[[#This Row],[Multiple Benefit Ranking]],#REF!,2,FALSE),"")</f>
        <v/>
      </c>
      <c r="BJ196" s="84"/>
      <c r="BK196" s="43"/>
      <c r="BL196" s="4"/>
      <c r="BM196" s="36" t="str">
        <f>IFERROR(VLOOKUP(Book1345234[[#This Row],[Operations and Maintenance Ranking]],#REF!,2,FALSE),"")</f>
        <v/>
      </c>
      <c r="BN196" s="67"/>
      <c r="BO196" s="4"/>
      <c r="BP196" s="36" t="str">
        <f>IFERROR(VLOOKUP(Book1345234[[#This Row],[Administrative, Regulatory and Other Obstacle Ranking]],#REF!,2,FALSE),"")</f>
        <v/>
      </c>
      <c r="BQ196" s="67"/>
      <c r="BR196" s="4"/>
      <c r="BS196" s="36" t="str">
        <f>IFERROR(VLOOKUP(Book1345234[[#This Row],[Environmental Benefit Ranking]],#REF!,2,FALSE),"")</f>
        <v/>
      </c>
      <c r="BT196" s="67"/>
      <c r="BU196" s="37"/>
      <c r="BV196" s="36" t="str">
        <f>IFERROR(VLOOKUP(Book1345234[[#This Row],[Environmental Impact Ranking]],#REF!,2,FALSE),"")</f>
        <v/>
      </c>
      <c r="BW196" s="77"/>
      <c r="BX196" s="83"/>
      <c r="BY196" s="4"/>
      <c r="BZ196" s="36" t="str">
        <f>IFERROR(VLOOKUP(Book1345234[[#This Row],[Mobility Ranking]],#REF!,2,FALSE),"")</f>
        <v/>
      </c>
      <c r="CA196" s="77"/>
      <c r="CB196" s="4"/>
      <c r="CC196" s="36" t="str">
        <f>IFERROR(VLOOKUP(Book1345234[[#This Row],[Regional Ranking]],#REF!,2,FALSE),"")</f>
        <v/>
      </c>
    </row>
    <row r="197" spans="1:81" x14ac:dyDescent="0.25">
      <c r="A197" s="107"/>
      <c r="B197" s="84"/>
      <c r="C197" s="92">
        <f>Book1345234[[#This Row],[FMP]]*2</f>
        <v>0</v>
      </c>
      <c r="D197" s="34"/>
      <c r="E197" s="34"/>
      <c r="F197" s="37"/>
      <c r="G197" s="4"/>
      <c r="H197" s="4"/>
      <c r="I197" s="4"/>
      <c r="J197" s="4"/>
      <c r="K197" s="35" t="str">
        <f>IFERROR(Book1345234[[#This Row],[Project Cost]]/Book1345234[[#This Row],['# of Structures Removed from 1% Annual Chance FP]],"")</f>
        <v/>
      </c>
      <c r="L197" s="4"/>
      <c r="M197" s="4"/>
      <c r="N197" s="35"/>
      <c r="O197" s="100"/>
      <c r="P197" s="84"/>
      <c r="Q197" s="37"/>
      <c r="R197" s="4"/>
      <c r="S197" s="36" t="str">
        <f>IFERROR(VLOOKUP(Book1345234[[#This Row],[ Severity Ranking: Pre-Project Average Depth of Flooding (100-year)]],#REF!,2,FALSE),"")</f>
        <v/>
      </c>
      <c r="T197" s="67"/>
      <c r="U197" s="37"/>
      <c r="V197" s="37"/>
      <c r="W197" s="128" t="e">
        <f>[1]!Book1345234[[#This Row],[Flood Plain Population]]/[1]!Book1345234[[#This Row],[Community Population Served]]</f>
        <v>#REF!</v>
      </c>
      <c r="X197" s="4"/>
      <c r="Y197" s="36" t="str">
        <f>IFERROR(VLOOKUP(Book1345234[[#This Row],[Severity Ranking: Community Need (% Population)]],#REF!,2,FALSE),"")</f>
        <v/>
      </c>
      <c r="Z197" s="66"/>
      <c r="AA197" s="91" t="e">
        <f>[1]!Book1345234[[#This Row],['# of Structures Removed from 1% Annual Chance FP]]/[1]!Book1345234[[#This Row],['# of Structures in 1% Annual Chance FP (Pre-Project)]]</f>
        <v>#REF!</v>
      </c>
      <c r="AB197" s="4"/>
      <c r="AC197" s="36" t="str">
        <f>IFERROR(VLOOKUP(Book1345234[[#This Row],[Flood Risk Reduction ]],#REF!,2,FALSE),"")</f>
        <v/>
      </c>
      <c r="AD197" s="66"/>
      <c r="AE197" s="78"/>
      <c r="AF197" s="37"/>
      <c r="AG197" s="128" t="e">
        <f>([1]!Book1345234[[#This Row],[Pre-Project Damage $]]-[1]!Book1345234[[#This Row],[Post-Project Damage $]])/[1]!Book1345234[[#This Row],[Pre-Project Damage $]]</f>
        <v>#REF!</v>
      </c>
      <c r="AH197" s="4"/>
      <c r="AI197" s="36" t="str">
        <f>IFERROR(VLOOKUP(Book1345234[[#This Row],[Flood Damage Reduction]],#REF!,2,FALSE),"")</f>
        <v/>
      </c>
      <c r="AJ197" s="93"/>
      <c r="AK197" s="83"/>
      <c r="AL197" s="37"/>
      <c r="AM197" s="36" t="str">
        <f>IFERROR(VLOOKUP(Book1345234[[#This Row],[ Reduction in Critical Facilities Flood Risk]],#REF!,2,FALSE),"")</f>
        <v/>
      </c>
      <c r="AN197" s="140" t="e">
        <f>VLOOKUP([1]!Book1345234[[#This Row],[FMP]],'[1]Life and Safety Tabular Data'!A194:L204,12,FALSE)</f>
        <v>#REF!</v>
      </c>
      <c r="AO197" s="43"/>
      <c r="AP197" s="4"/>
      <c r="AQ197" s="36" t="str">
        <f>IFERROR(VLOOKUP(Book1345234[[#This Row],[Life and Safety Ranking (Injury/Loss of Life)]],#REF!,2,FALSE),"")</f>
        <v/>
      </c>
      <c r="AR197" s="67"/>
      <c r="AS197" s="43"/>
      <c r="AT197" s="43"/>
      <c r="AU197" s="43"/>
      <c r="AV197" s="4"/>
      <c r="AW197" s="36" t="str">
        <f>IFERROR(VLOOKUP(Book1345234[[#This Row],[Water Supply Yield Ranking]],#REF!,2,FALSE),"")</f>
        <v/>
      </c>
      <c r="AX197" s="67"/>
      <c r="AY197" s="37"/>
      <c r="AZ197" s="4"/>
      <c r="BA197" s="36" t="str">
        <f>IFERROR(VLOOKUP(Book1345234[[#This Row],[Social Vulnerability Ranking]],#REF!,2,FALSE),"")</f>
        <v/>
      </c>
      <c r="BB197" s="67"/>
      <c r="BC197" s="43"/>
      <c r="BD197" s="4"/>
      <c r="BE197" s="36" t="str">
        <f>IFERROR(VLOOKUP(Book1345234[[#This Row],[Nature-Based Solutions Ranking]],#REF!,2,FALSE),"")</f>
        <v/>
      </c>
      <c r="BF197" s="67"/>
      <c r="BG197" s="37"/>
      <c r="BH197" s="4"/>
      <c r="BI197" s="36" t="str">
        <f>IFERROR(VLOOKUP(Book1345234[[#This Row],[Multiple Benefit Ranking]],#REF!,2,FALSE),"")</f>
        <v/>
      </c>
      <c r="BJ197" s="84"/>
      <c r="BK197" s="43"/>
      <c r="BL197" s="4"/>
      <c r="BM197" s="36" t="str">
        <f>IFERROR(VLOOKUP(Book1345234[[#This Row],[Operations and Maintenance Ranking]],#REF!,2,FALSE),"")</f>
        <v/>
      </c>
      <c r="BN197" s="67"/>
      <c r="BO197" s="4"/>
      <c r="BP197" s="36" t="str">
        <f>IFERROR(VLOOKUP(Book1345234[[#This Row],[Administrative, Regulatory and Other Obstacle Ranking]],#REF!,2,FALSE),"")</f>
        <v/>
      </c>
      <c r="BQ197" s="67"/>
      <c r="BR197" s="4"/>
      <c r="BS197" s="36" t="str">
        <f>IFERROR(VLOOKUP(Book1345234[[#This Row],[Environmental Benefit Ranking]],#REF!,2,FALSE),"")</f>
        <v/>
      </c>
      <c r="BT197" s="67"/>
      <c r="BU197" s="37"/>
      <c r="BV197" s="36" t="str">
        <f>IFERROR(VLOOKUP(Book1345234[[#This Row],[Environmental Impact Ranking]],#REF!,2,FALSE),"")</f>
        <v/>
      </c>
      <c r="BW197" s="77"/>
      <c r="BX197" s="83"/>
      <c r="BY197" s="4"/>
      <c r="BZ197" s="36" t="str">
        <f>IFERROR(VLOOKUP(Book1345234[[#This Row],[Mobility Ranking]],#REF!,2,FALSE),"")</f>
        <v/>
      </c>
      <c r="CA197" s="77"/>
      <c r="CB197" s="4"/>
      <c r="CC197" s="36" t="str">
        <f>IFERROR(VLOOKUP(Book1345234[[#This Row],[Regional Ranking]],#REF!,2,FALSE),"")</f>
        <v/>
      </c>
    </row>
    <row r="198" spans="1:81" x14ac:dyDescent="0.25">
      <c r="A198" s="107"/>
      <c r="B198" s="84"/>
      <c r="C198" s="92">
        <f>Book1345234[[#This Row],[FMP]]*2</f>
        <v>0</v>
      </c>
      <c r="D198" s="34"/>
      <c r="E198" s="34"/>
      <c r="F198" s="37"/>
      <c r="G198" s="4"/>
      <c r="H198" s="4"/>
      <c r="I198" s="4"/>
      <c r="J198" s="4"/>
      <c r="K198" s="35" t="str">
        <f>IFERROR(Book1345234[[#This Row],[Project Cost]]/Book1345234[[#This Row],['# of Structures Removed from 1% Annual Chance FP]],"")</f>
        <v/>
      </c>
      <c r="L198" s="4"/>
      <c r="M198" s="4"/>
      <c r="N198" s="35"/>
      <c r="O198" s="100"/>
      <c r="P198" s="84"/>
      <c r="Q198" s="37"/>
      <c r="R198" s="4"/>
      <c r="S198" s="36" t="str">
        <f>IFERROR(VLOOKUP(Book1345234[[#This Row],[ Severity Ranking: Pre-Project Average Depth of Flooding (100-year)]],#REF!,2,FALSE),"")</f>
        <v/>
      </c>
      <c r="T198" s="67"/>
      <c r="U198" s="37"/>
      <c r="V198" s="37"/>
      <c r="W198" s="128" t="e">
        <f>[1]!Book1345234[[#This Row],[Flood Plain Population]]/[1]!Book1345234[[#This Row],[Community Population Served]]</f>
        <v>#REF!</v>
      </c>
      <c r="X198" s="4"/>
      <c r="Y198" s="36" t="str">
        <f>IFERROR(VLOOKUP(Book1345234[[#This Row],[Severity Ranking: Community Need (% Population)]],#REF!,2,FALSE),"")</f>
        <v/>
      </c>
      <c r="Z198" s="66"/>
      <c r="AA198" s="91" t="e">
        <f>[1]!Book1345234[[#This Row],['# of Structures Removed from 1% Annual Chance FP]]/[1]!Book1345234[[#This Row],['# of Structures in 1% Annual Chance FP (Pre-Project)]]</f>
        <v>#REF!</v>
      </c>
      <c r="AB198" s="4"/>
      <c r="AC198" s="36" t="str">
        <f>IFERROR(VLOOKUP(Book1345234[[#This Row],[Flood Risk Reduction ]],#REF!,2,FALSE),"")</f>
        <v/>
      </c>
      <c r="AD198" s="66"/>
      <c r="AE198" s="78"/>
      <c r="AF198" s="37"/>
      <c r="AG198" s="128" t="e">
        <f>([1]!Book1345234[[#This Row],[Pre-Project Damage $]]-[1]!Book1345234[[#This Row],[Post-Project Damage $]])/[1]!Book1345234[[#This Row],[Pre-Project Damage $]]</f>
        <v>#REF!</v>
      </c>
      <c r="AH198" s="4"/>
      <c r="AI198" s="36" t="str">
        <f>IFERROR(VLOOKUP(Book1345234[[#This Row],[Flood Damage Reduction]],#REF!,2,FALSE),"")</f>
        <v/>
      </c>
      <c r="AJ198" s="93"/>
      <c r="AK198" s="83"/>
      <c r="AL198" s="37"/>
      <c r="AM198" s="36" t="str">
        <f>IFERROR(VLOOKUP(Book1345234[[#This Row],[ Reduction in Critical Facilities Flood Risk]],#REF!,2,FALSE),"")</f>
        <v/>
      </c>
      <c r="AN198" s="140" t="e">
        <f>VLOOKUP([1]!Book1345234[[#This Row],[FMP]],'[1]Life and Safety Tabular Data'!A195:L205,12,FALSE)</f>
        <v>#REF!</v>
      </c>
      <c r="AO198" s="43"/>
      <c r="AP198" s="4"/>
      <c r="AQ198" s="36" t="str">
        <f>IFERROR(VLOOKUP(Book1345234[[#This Row],[Life and Safety Ranking (Injury/Loss of Life)]],#REF!,2,FALSE),"")</f>
        <v/>
      </c>
      <c r="AR198" s="67"/>
      <c r="AS198" s="43"/>
      <c r="AT198" s="43"/>
      <c r="AU198" s="43"/>
      <c r="AV198" s="4"/>
      <c r="AW198" s="36" t="str">
        <f>IFERROR(VLOOKUP(Book1345234[[#This Row],[Water Supply Yield Ranking]],#REF!,2,FALSE),"")</f>
        <v/>
      </c>
      <c r="AX198" s="67"/>
      <c r="AY198" s="37"/>
      <c r="AZ198" s="4"/>
      <c r="BA198" s="36" t="str">
        <f>IFERROR(VLOOKUP(Book1345234[[#This Row],[Social Vulnerability Ranking]],#REF!,2,FALSE),"")</f>
        <v/>
      </c>
      <c r="BB198" s="67"/>
      <c r="BC198" s="43"/>
      <c r="BD198" s="4"/>
      <c r="BE198" s="36" t="str">
        <f>IFERROR(VLOOKUP(Book1345234[[#This Row],[Nature-Based Solutions Ranking]],#REF!,2,FALSE),"")</f>
        <v/>
      </c>
      <c r="BF198" s="67"/>
      <c r="BG198" s="37"/>
      <c r="BH198" s="4"/>
      <c r="BI198" s="36" t="str">
        <f>IFERROR(VLOOKUP(Book1345234[[#This Row],[Multiple Benefit Ranking]],#REF!,2,FALSE),"")</f>
        <v/>
      </c>
      <c r="BJ198" s="84"/>
      <c r="BK198" s="43"/>
      <c r="BL198" s="4"/>
      <c r="BM198" s="36" t="str">
        <f>IFERROR(VLOOKUP(Book1345234[[#This Row],[Operations and Maintenance Ranking]],#REF!,2,FALSE),"")</f>
        <v/>
      </c>
      <c r="BN198" s="67"/>
      <c r="BO198" s="4"/>
      <c r="BP198" s="36" t="str">
        <f>IFERROR(VLOOKUP(Book1345234[[#This Row],[Administrative, Regulatory and Other Obstacle Ranking]],#REF!,2,FALSE),"")</f>
        <v/>
      </c>
      <c r="BQ198" s="67"/>
      <c r="BR198" s="4"/>
      <c r="BS198" s="36" t="str">
        <f>IFERROR(VLOOKUP(Book1345234[[#This Row],[Environmental Benefit Ranking]],#REF!,2,FALSE),"")</f>
        <v/>
      </c>
      <c r="BT198" s="67"/>
      <c r="BU198" s="37"/>
      <c r="BV198" s="36" t="str">
        <f>IFERROR(VLOOKUP(Book1345234[[#This Row],[Environmental Impact Ranking]],#REF!,2,FALSE),"")</f>
        <v/>
      </c>
      <c r="BW198" s="77"/>
      <c r="BX198" s="83"/>
      <c r="BY198" s="4"/>
      <c r="BZ198" s="36" t="str">
        <f>IFERROR(VLOOKUP(Book1345234[[#This Row],[Mobility Ranking]],#REF!,2,FALSE),"")</f>
        <v/>
      </c>
      <c r="CA198" s="77"/>
      <c r="CB198" s="4"/>
      <c r="CC198" s="36" t="str">
        <f>IFERROR(VLOOKUP(Book1345234[[#This Row],[Regional Ranking]],#REF!,2,FALSE),"")</f>
        <v/>
      </c>
    </row>
    <row r="199" spans="1:81" x14ac:dyDescent="0.25">
      <c r="A199" s="107"/>
      <c r="B199" s="84"/>
      <c r="C199" s="92">
        <f>Book1345234[[#This Row],[FMP]]*2</f>
        <v>0</v>
      </c>
      <c r="D199" s="34"/>
      <c r="E199" s="34"/>
      <c r="F199" s="37"/>
      <c r="G199" s="4"/>
      <c r="H199" s="4"/>
      <c r="I199" s="4"/>
      <c r="J199" s="4"/>
      <c r="K199" s="35" t="str">
        <f>IFERROR(Book1345234[[#This Row],[Project Cost]]/Book1345234[[#This Row],['# of Structures Removed from 1% Annual Chance FP]],"")</f>
        <v/>
      </c>
      <c r="L199" s="4"/>
      <c r="M199" s="4"/>
      <c r="N199" s="35"/>
      <c r="O199" s="100"/>
      <c r="P199" s="84"/>
      <c r="Q199" s="37"/>
      <c r="R199" s="4"/>
      <c r="S199" s="36" t="str">
        <f>IFERROR(VLOOKUP(Book1345234[[#This Row],[ Severity Ranking: Pre-Project Average Depth of Flooding (100-year)]],#REF!,2,FALSE),"")</f>
        <v/>
      </c>
      <c r="T199" s="67"/>
      <c r="U199" s="37"/>
      <c r="V199" s="37"/>
      <c r="W199" s="128" t="e">
        <f>[1]!Book1345234[[#This Row],[Flood Plain Population]]/[1]!Book1345234[[#This Row],[Community Population Served]]</f>
        <v>#REF!</v>
      </c>
      <c r="X199" s="4"/>
      <c r="Y199" s="36" t="str">
        <f>IFERROR(VLOOKUP(Book1345234[[#This Row],[Severity Ranking: Community Need (% Population)]],#REF!,2,FALSE),"")</f>
        <v/>
      </c>
      <c r="Z199" s="66"/>
      <c r="AA199" s="91" t="e">
        <f>[1]!Book1345234[[#This Row],['# of Structures Removed from 1% Annual Chance FP]]/[1]!Book1345234[[#This Row],['# of Structures in 1% Annual Chance FP (Pre-Project)]]</f>
        <v>#REF!</v>
      </c>
      <c r="AB199" s="4"/>
      <c r="AC199" s="36" t="str">
        <f>IFERROR(VLOOKUP(Book1345234[[#This Row],[Flood Risk Reduction ]],#REF!,2,FALSE),"")</f>
        <v/>
      </c>
      <c r="AD199" s="66"/>
      <c r="AE199" s="78"/>
      <c r="AF199" s="37"/>
      <c r="AG199" s="128" t="e">
        <f>([1]!Book1345234[[#This Row],[Pre-Project Damage $]]-[1]!Book1345234[[#This Row],[Post-Project Damage $]])/[1]!Book1345234[[#This Row],[Pre-Project Damage $]]</f>
        <v>#REF!</v>
      </c>
      <c r="AH199" s="4"/>
      <c r="AI199" s="36" t="str">
        <f>IFERROR(VLOOKUP(Book1345234[[#This Row],[Flood Damage Reduction]],#REF!,2,FALSE),"")</f>
        <v/>
      </c>
      <c r="AJ199" s="93"/>
      <c r="AK199" s="83"/>
      <c r="AL199" s="37"/>
      <c r="AM199" s="36" t="str">
        <f>IFERROR(VLOOKUP(Book1345234[[#This Row],[ Reduction in Critical Facilities Flood Risk]],#REF!,2,FALSE),"")</f>
        <v/>
      </c>
      <c r="AN199" s="140" t="e">
        <f>VLOOKUP([1]!Book1345234[[#This Row],[FMP]],'[1]Life and Safety Tabular Data'!A196:L206,12,FALSE)</f>
        <v>#REF!</v>
      </c>
      <c r="AO199" s="43"/>
      <c r="AP199" s="4"/>
      <c r="AQ199" s="36" t="str">
        <f>IFERROR(VLOOKUP(Book1345234[[#This Row],[Life and Safety Ranking (Injury/Loss of Life)]],#REF!,2,FALSE),"")</f>
        <v/>
      </c>
      <c r="AR199" s="67"/>
      <c r="AS199" s="43"/>
      <c r="AT199" s="43"/>
      <c r="AU199" s="43"/>
      <c r="AV199" s="4"/>
      <c r="AW199" s="36" t="str">
        <f>IFERROR(VLOOKUP(Book1345234[[#This Row],[Water Supply Yield Ranking]],#REF!,2,FALSE),"")</f>
        <v/>
      </c>
      <c r="AX199" s="67"/>
      <c r="AY199" s="37"/>
      <c r="AZ199" s="4"/>
      <c r="BA199" s="36" t="str">
        <f>IFERROR(VLOOKUP(Book1345234[[#This Row],[Social Vulnerability Ranking]],#REF!,2,FALSE),"")</f>
        <v/>
      </c>
      <c r="BB199" s="67"/>
      <c r="BC199" s="43"/>
      <c r="BD199" s="4"/>
      <c r="BE199" s="36" t="str">
        <f>IFERROR(VLOOKUP(Book1345234[[#This Row],[Nature-Based Solutions Ranking]],#REF!,2,FALSE),"")</f>
        <v/>
      </c>
      <c r="BF199" s="67"/>
      <c r="BG199" s="37"/>
      <c r="BH199" s="4"/>
      <c r="BI199" s="36" t="str">
        <f>IFERROR(VLOOKUP(Book1345234[[#This Row],[Multiple Benefit Ranking]],#REF!,2,FALSE),"")</f>
        <v/>
      </c>
      <c r="BJ199" s="84"/>
      <c r="BK199" s="43"/>
      <c r="BL199" s="4"/>
      <c r="BM199" s="36" t="str">
        <f>IFERROR(VLOOKUP(Book1345234[[#This Row],[Operations and Maintenance Ranking]],#REF!,2,FALSE),"")</f>
        <v/>
      </c>
      <c r="BN199" s="67"/>
      <c r="BO199" s="4"/>
      <c r="BP199" s="36" t="str">
        <f>IFERROR(VLOOKUP(Book1345234[[#This Row],[Administrative, Regulatory and Other Obstacle Ranking]],#REF!,2,FALSE),"")</f>
        <v/>
      </c>
      <c r="BQ199" s="67"/>
      <c r="BR199" s="4"/>
      <c r="BS199" s="36" t="str">
        <f>IFERROR(VLOOKUP(Book1345234[[#This Row],[Environmental Benefit Ranking]],#REF!,2,FALSE),"")</f>
        <v/>
      </c>
      <c r="BT199" s="67"/>
      <c r="BU199" s="37"/>
      <c r="BV199" s="36" t="str">
        <f>IFERROR(VLOOKUP(Book1345234[[#This Row],[Environmental Impact Ranking]],#REF!,2,FALSE),"")</f>
        <v/>
      </c>
      <c r="BW199" s="77"/>
      <c r="BX199" s="83"/>
      <c r="BY199" s="4"/>
      <c r="BZ199" s="36" t="str">
        <f>IFERROR(VLOOKUP(Book1345234[[#This Row],[Mobility Ranking]],#REF!,2,FALSE),"")</f>
        <v/>
      </c>
      <c r="CA199" s="77"/>
      <c r="CB199" s="4"/>
      <c r="CC199" s="36" t="str">
        <f>IFERROR(VLOOKUP(Book1345234[[#This Row],[Regional Ranking]],#REF!,2,FALSE),"")</f>
        <v/>
      </c>
    </row>
    <row r="200" spans="1:81" x14ac:dyDescent="0.25">
      <c r="A200" s="107"/>
      <c r="B200" s="84"/>
      <c r="C200" s="92">
        <f>Book1345234[[#This Row],[FMP]]*2</f>
        <v>0</v>
      </c>
      <c r="D200" s="34"/>
      <c r="E200" s="34"/>
      <c r="F200" s="37"/>
      <c r="G200" s="4"/>
      <c r="H200" s="4"/>
      <c r="I200" s="4"/>
      <c r="J200" s="4"/>
      <c r="K200" s="35" t="str">
        <f>IFERROR(Book1345234[[#This Row],[Project Cost]]/Book1345234[[#This Row],['# of Structures Removed from 1% Annual Chance FP]],"")</f>
        <v/>
      </c>
      <c r="L200" s="4"/>
      <c r="M200" s="4"/>
      <c r="N200" s="35"/>
      <c r="O200" s="100"/>
      <c r="P200" s="84"/>
      <c r="Q200" s="37"/>
      <c r="R200" s="4"/>
      <c r="S200" s="36" t="str">
        <f>IFERROR(VLOOKUP(Book1345234[[#This Row],[ Severity Ranking: Pre-Project Average Depth of Flooding (100-year)]],#REF!,2,FALSE),"")</f>
        <v/>
      </c>
      <c r="T200" s="67"/>
      <c r="U200" s="37"/>
      <c r="V200" s="37"/>
      <c r="W200" s="128" t="e">
        <f>[1]!Book1345234[[#This Row],[Flood Plain Population]]/[1]!Book1345234[[#This Row],[Community Population Served]]</f>
        <v>#REF!</v>
      </c>
      <c r="X200" s="4"/>
      <c r="Y200" s="36" t="str">
        <f>IFERROR(VLOOKUP(Book1345234[[#This Row],[Severity Ranking: Community Need (% Population)]],#REF!,2,FALSE),"")</f>
        <v/>
      </c>
      <c r="Z200" s="66"/>
      <c r="AA200" s="91" t="e">
        <f>[1]!Book1345234[[#This Row],['# of Structures Removed from 1% Annual Chance FP]]/[1]!Book1345234[[#This Row],['# of Structures in 1% Annual Chance FP (Pre-Project)]]</f>
        <v>#REF!</v>
      </c>
      <c r="AB200" s="4"/>
      <c r="AC200" s="36" t="str">
        <f>IFERROR(VLOOKUP(Book1345234[[#This Row],[Flood Risk Reduction ]],#REF!,2,FALSE),"")</f>
        <v/>
      </c>
      <c r="AD200" s="66"/>
      <c r="AE200" s="78"/>
      <c r="AF200" s="37"/>
      <c r="AG200" s="128" t="e">
        <f>([1]!Book1345234[[#This Row],[Pre-Project Damage $]]-[1]!Book1345234[[#This Row],[Post-Project Damage $]])/[1]!Book1345234[[#This Row],[Pre-Project Damage $]]</f>
        <v>#REF!</v>
      </c>
      <c r="AH200" s="4"/>
      <c r="AI200" s="36" t="str">
        <f>IFERROR(VLOOKUP(Book1345234[[#This Row],[Flood Damage Reduction]],#REF!,2,FALSE),"")</f>
        <v/>
      </c>
      <c r="AJ200" s="93"/>
      <c r="AK200" s="83"/>
      <c r="AL200" s="37"/>
      <c r="AM200" s="36" t="str">
        <f>IFERROR(VLOOKUP(Book1345234[[#This Row],[ Reduction in Critical Facilities Flood Risk]],#REF!,2,FALSE),"")</f>
        <v/>
      </c>
      <c r="AN200" s="140" t="e">
        <f>VLOOKUP([1]!Book1345234[[#This Row],[FMP]],'[1]Life and Safety Tabular Data'!A197:L207,12,FALSE)</f>
        <v>#REF!</v>
      </c>
      <c r="AO200" s="43"/>
      <c r="AP200" s="4"/>
      <c r="AQ200" s="36" t="str">
        <f>IFERROR(VLOOKUP(Book1345234[[#This Row],[Life and Safety Ranking (Injury/Loss of Life)]],#REF!,2,FALSE),"")</f>
        <v/>
      </c>
      <c r="AR200" s="67"/>
      <c r="AS200" s="43"/>
      <c r="AT200" s="43"/>
      <c r="AU200" s="43"/>
      <c r="AV200" s="4"/>
      <c r="AW200" s="36" t="str">
        <f>IFERROR(VLOOKUP(Book1345234[[#This Row],[Water Supply Yield Ranking]],#REF!,2,FALSE),"")</f>
        <v/>
      </c>
      <c r="AX200" s="67"/>
      <c r="AY200" s="37"/>
      <c r="AZ200" s="4"/>
      <c r="BA200" s="36" t="str">
        <f>IFERROR(VLOOKUP(Book1345234[[#This Row],[Social Vulnerability Ranking]],#REF!,2,FALSE),"")</f>
        <v/>
      </c>
      <c r="BB200" s="67"/>
      <c r="BC200" s="43"/>
      <c r="BD200" s="4"/>
      <c r="BE200" s="36" t="str">
        <f>IFERROR(VLOOKUP(Book1345234[[#This Row],[Nature-Based Solutions Ranking]],#REF!,2,FALSE),"")</f>
        <v/>
      </c>
      <c r="BF200" s="67"/>
      <c r="BG200" s="37"/>
      <c r="BH200" s="4"/>
      <c r="BI200" s="36" t="str">
        <f>IFERROR(VLOOKUP(Book1345234[[#This Row],[Multiple Benefit Ranking]],#REF!,2,FALSE),"")</f>
        <v/>
      </c>
      <c r="BJ200" s="84"/>
      <c r="BK200" s="43"/>
      <c r="BL200" s="4"/>
      <c r="BM200" s="36" t="str">
        <f>IFERROR(VLOOKUP(Book1345234[[#This Row],[Operations and Maintenance Ranking]],#REF!,2,FALSE),"")</f>
        <v/>
      </c>
      <c r="BN200" s="67"/>
      <c r="BO200" s="4"/>
      <c r="BP200" s="36" t="str">
        <f>IFERROR(VLOOKUP(Book1345234[[#This Row],[Administrative, Regulatory and Other Obstacle Ranking]],#REF!,2,FALSE),"")</f>
        <v/>
      </c>
      <c r="BQ200" s="67"/>
      <c r="BR200" s="4"/>
      <c r="BS200" s="36" t="str">
        <f>IFERROR(VLOOKUP(Book1345234[[#This Row],[Environmental Benefit Ranking]],#REF!,2,FALSE),"")</f>
        <v/>
      </c>
      <c r="BT200" s="67"/>
      <c r="BU200" s="37"/>
      <c r="BV200" s="36" t="str">
        <f>IFERROR(VLOOKUP(Book1345234[[#This Row],[Environmental Impact Ranking]],#REF!,2,FALSE),"")</f>
        <v/>
      </c>
      <c r="BW200" s="77"/>
      <c r="BX200" s="83"/>
      <c r="BY200" s="4"/>
      <c r="BZ200" s="36" t="str">
        <f>IFERROR(VLOOKUP(Book1345234[[#This Row],[Mobility Ranking]],#REF!,2,FALSE),"")</f>
        <v/>
      </c>
      <c r="CA200" s="77"/>
      <c r="CB200" s="4"/>
      <c r="CC200" s="36" t="str">
        <f>IFERROR(VLOOKUP(Book1345234[[#This Row],[Regional Ranking]],#REF!,2,FALSE),"")</f>
        <v/>
      </c>
    </row>
    <row r="201" spans="1:81" x14ac:dyDescent="0.25">
      <c r="A201" s="107"/>
      <c r="B201" s="84"/>
      <c r="C201" s="92">
        <f>Book1345234[[#This Row],[FMP]]*2</f>
        <v>0</v>
      </c>
      <c r="D201" s="34"/>
      <c r="E201" s="34"/>
      <c r="F201" s="37"/>
      <c r="G201" s="4"/>
      <c r="H201" s="4"/>
      <c r="I201" s="4"/>
      <c r="J201" s="4"/>
      <c r="K201" s="35" t="str">
        <f>IFERROR(Book1345234[[#This Row],[Project Cost]]/Book1345234[[#This Row],['# of Structures Removed from 1% Annual Chance FP]],"")</f>
        <v/>
      </c>
      <c r="L201" s="4"/>
      <c r="M201" s="4"/>
      <c r="N201" s="35"/>
      <c r="O201" s="100"/>
      <c r="P201" s="84"/>
      <c r="Q201" s="37"/>
      <c r="R201" s="4"/>
      <c r="S201" s="36" t="str">
        <f>IFERROR(VLOOKUP(Book1345234[[#This Row],[ Severity Ranking: Pre-Project Average Depth of Flooding (100-year)]],#REF!,2,FALSE),"")</f>
        <v/>
      </c>
      <c r="T201" s="67"/>
      <c r="U201" s="37"/>
      <c r="V201" s="37"/>
      <c r="W201" s="128" t="e">
        <f>[1]!Book1345234[[#This Row],[Flood Plain Population]]/[1]!Book1345234[[#This Row],[Community Population Served]]</f>
        <v>#REF!</v>
      </c>
      <c r="X201" s="4"/>
      <c r="Y201" s="36" t="str">
        <f>IFERROR(VLOOKUP(Book1345234[[#This Row],[Severity Ranking: Community Need (% Population)]],#REF!,2,FALSE),"")</f>
        <v/>
      </c>
      <c r="Z201" s="66"/>
      <c r="AA201" s="91" t="e">
        <f>[1]!Book1345234[[#This Row],['# of Structures Removed from 1% Annual Chance FP]]/[1]!Book1345234[[#This Row],['# of Structures in 1% Annual Chance FP (Pre-Project)]]</f>
        <v>#REF!</v>
      </c>
      <c r="AB201" s="4"/>
      <c r="AC201" s="36" t="str">
        <f>IFERROR(VLOOKUP(Book1345234[[#This Row],[Flood Risk Reduction ]],#REF!,2,FALSE),"")</f>
        <v/>
      </c>
      <c r="AD201" s="66"/>
      <c r="AE201" s="78"/>
      <c r="AF201" s="37"/>
      <c r="AG201" s="128" t="e">
        <f>([1]!Book1345234[[#This Row],[Pre-Project Damage $]]-[1]!Book1345234[[#This Row],[Post-Project Damage $]])/[1]!Book1345234[[#This Row],[Pre-Project Damage $]]</f>
        <v>#REF!</v>
      </c>
      <c r="AH201" s="4"/>
      <c r="AI201" s="36" t="str">
        <f>IFERROR(VLOOKUP(Book1345234[[#This Row],[Flood Damage Reduction]],#REF!,2,FALSE),"")</f>
        <v/>
      </c>
      <c r="AJ201" s="93"/>
      <c r="AK201" s="83"/>
      <c r="AL201" s="37"/>
      <c r="AM201" s="36" t="str">
        <f>IFERROR(VLOOKUP(Book1345234[[#This Row],[ Reduction in Critical Facilities Flood Risk]],#REF!,2,FALSE),"")</f>
        <v/>
      </c>
      <c r="AN201" s="140" t="e">
        <f>VLOOKUP([1]!Book1345234[[#This Row],[FMP]],'[1]Life and Safety Tabular Data'!A198:L208,12,FALSE)</f>
        <v>#REF!</v>
      </c>
      <c r="AO201" s="43"/>
      <c r="AP201" s="4"/>
      <c r="AQ201" s="36" t="str">
        <f>IFERROR(VLOOKUP(Book1345234[[#This Row],[Life and Safety Ranking (Injury/Loss of Life)]],#REF!,2,FALSE),"")</f>
        <v/>
      </c>
      <c r="AR201" s="67"/>
      <c r="AS201" s="43"/>
      <c r="AT201" s="43"/>
      <c r="AU201" s="43"/>
      <c r="AV201" s="4"/>
      <c r="AW201" s="36" t="str">
        <f>IFERROR(VLOOKUP(Book1345234[[#This Row],[Water Supply Yield Ranking]],#REF!,2,FALSE),"")</f>
        <v/>
      </c>
      <c r="AX201" s="67"/>
      <c r="AY201" s="37"/>
      <c r="AZ201" s="4"/>
      <c r="BA201" s="36" t="str">
        <f>IFERROR(VLOOKUP(Book1345234[[#This Row],[Social Vulnerability Ranking]],#REF!,2,FALSE),"")</f>
        <v/>
      </c>
      <c r="BB201" s="67"/>
      <c r="BC201" s="43"/>
      <c r="BD201" s="4"/>
      <c r="BE201" s="36" t="str">
        <f>IFERROR(VLOOKUP(Book1345234[[#This Row],[Nature-Based Solutions Ranking]],#REF!,2,FALSE),"")</f>
        <v/>
      </c>
      <c r="BF201" s="67"/>
      <c r="BG201" s="37"/>
      <c r="BH201" s="4"/>
      <c r="BI201" s="36" t="str">
        <f>IFERROR(VLOOKUP(Book1345234[[#This Row],[Multiple Benefit Ranking]],#REF!,2,FALSE),"")</f>
        <v/>
      </c>
      <c r="BJ201" s="84"/>
      <c r="BK201" s="43"/>
      <c r="BL201" s="4"/>
      <c r="BM201" s="36" t="str">
        <f>IFERROR(VLOOKUP(Book1345234[[#This Row],[Operations and Maintenance Ranking]],#REF!,2,FALSE),"")</f>
        <v/>
      </c>
      <c r="BN201" s="67"/>
      <c r="BO201" s="4"/>
      <c r="BP201" s="36" t="str">
        <f>IFERROR(VLOOKUP(Book1345234[[#This Row],[Administrative, Regulatory and Other Obstacle Ranking]],#REF!,2,FALSE),"")</f>
        <v/>
      </c>
      <c r="BQ201" s="67"/>
      <c r="BR201" s="4"/>
      <c r="BS201" s="36" t="str">
        <f>IFERROR(VLOOKUP(Book1345234[[#This Row],[Environmental Benefit Ranking]],#REF!,2,FALSE),"")</f>
        <v/>
      </c>
      <c r="BT201" s="67"/>
      <c r="BU201" s="37"/>
      <c r="BV201" s="36" t="str">
        <f>IFERROR(VLOOKUP(Book1345234[[#This Row],[Environmental Impact Ranking]],#REF!,2,FALSE),"")</f>
        <v/>
      </c>
      <c r="BW201" s="77"/>
      <c r="BX201" s="83"/>
      <c r="BY201" s="4"/>
      <c r="BZ201" s="36" t="str">
        <f>IFERROR(VLOOKUP(Book1345234[[#This Row],[Mobility Ranking]],#REF!,2,FALSE),"")</f>
        <v/>
      </c>
      <c r="CA201" s="77"/>
      <c r="CB201" s="4"/>
      <c r="CC201" s="36" t="str">
        <f>IFERROR(VLOOKUP(Book1345234[[#This Row],[Regional Ranking]],#REF!,2,FALSE),"")</f>
        <v/>
      </c>
    </row>
    <row r="202" spans="1:81" x14ac:dyDescent="0.25">
      <c r="A202" s="107"/>
      <c r="B202" s="84"/>
      <c r="C202" s="92">
        <f>Book1345234[[#This Row],[FMP]]*2</f>
        <v>0</v>
      </c>
      <c r="D202" s="34"/>
      <c r="E202" s="34"/>
      <c r="F202" s="37"/>
      <c r="G202" s="4"/>
      <c r="H202" s="4"/>
      <c r="I202" s="4"/>
      <c r="J202" s="4"/>
      <c r="K202" s="35" t="str">
        <f>IFERROR(Book1345234[[#This Row],[Project Cost]]/Book1345234[[#This Row],['# of Structures Removed from 1% Annual Chance FP]],"")</f>
        <v/>
      </c>
      <c r="L202" s="4"/>
      <c r="M202" s="4"/>
      <c r="N202" s="35"/>
      <c r="O202" s="100"/>
      <c r="P202" s="84"/>
      <c r="Q202" s="37"/>
      <c r="R202" s="4"/>
      <c r="S202" s="36" t="str">
        <f>IFERROR(VLOOKUP(Book1345234[[#This Row],[ Severity Ranking: Pre-Project Average Depth of Flooding (100-year)]],#REF!,2,FALSE),"")</f>
        <v/>
      </c>
      <c r="T202" s="67"/>
      <c r="U202" s="37"/>
      <c r="V202" s="37"/>
      <c r="W202" s="128" t="e">
        <f>[1]!Book1345234[[#This Row],[Flood Plain Population]]/[1]!Book1345234[[#This Row],[Community Population Served]]</f>
        <v>#REF!</v>
      </c>
      <c r="X202" s="4"/>
      <c r="Y202" s="36" t="str">
        <f>IFERROR(VLOOKUP(Book1345234[[#This Row],[Severity Ranking: Community Need (% Population)]],#REF!,2,FALSE),"")</f>
        <v/>
      </c>
      <c r="Z202" s="66"/>
      <c r="AA202" s="91" t="e">
        <f>[1]!Book1345234[[#This Row],['# of Structures Removed from 1% Annual Chance FP]]/[1]!Book1345234[[#This Row],['# of Structures in 1% Annual Chance FP (Pre-Project)]]</f>
        <v>#REF!</v>
      </c>
      <c r="AB202" s="4"/>
      <c r="AC202" s="36" t="str">
        <f>IFERROR(VLOOKUP(Book1345234[[#This Row],[Flood Risk Reduction ]],#REF!,2,FALSE),"")</f>
        <v/>
      </c>
      <c r="AD202" s="66"/>
      <c r="AE202" s="78"/>
      <c r="AF202" s="37"/>
      <c r="AG202" s="128" t="e">
        <f>([1]!Book1345234[[#This Row],[Pre-Project Damage $]]-[1]!Book1345234[[#This Row],[Post-Project Damage $]])/[1]!Book1345234[[#This Row],[Pre-Project Damage $]]</f>
        <v>#REF!</v>
      </c>
      <c r="AH202" s="4"/>
      <c r="AI202" s="36" t="str">
        <f>IFERROR(VLOOKUP(Book1345234[[#This Row],[Flood Damage Reduction]],#REF!,2,FALSE),"")</f>
        <v/>
      </c>
      <c r="AJ202" s="93"/>
      <c r="AK202" s="83"/>
      <c r="AL202" s="37"/>
      <c r="AM202" s="36" t="str">
        <f>IFERROR(VLOOKUP(Book1345234[[#This Row],[ Reduction in Critical Facilities Flood Risk]],#REF!,2,FALSE),"")</f>
        <v/>
      </c>
      <c r="AN202" s="140" t="e">
        <f>VLOOKUP([1]!Book1345234[[#This Row],[FMP]],'[1]Life and Safety Tabular Data'!A199:L209,12,FALSE)</f>
        <v>#REF!</v>
      </c>
      <c r="AO202" s="43"/>
      <c r="AP202" s="4"/>
      <c r="AQ202" s="36" t="str">
        <f>IFERROR(VLOOKUP(Book1345234[[#This Row],[Life and Safety Ranking (Injury/Loss of Life)]],#REF!,2,FALSE),"")</f>
        <v/>
      </c>
      <c r="AR202" s="67"/>
      <c r="AS202" s="43"/>
      <c r="AT202" s="43"/>
      <c r="AU202" s="43"/>
      <c r="AV202" s="4"/>
      <c r="AW202" s="36" t="str">
        <f>IFERROR(VLOOKUP(Book1345234[[#This Row],[Water Supply Yield Ranking]],#REF!,2,FALSE),"")</f>
        <v/>
      </c>
      <c r="AX202" s="67"/>
      <c r="AY202" s="37"/>
      <c r="AZ202" s="4"/>
      <c r="BA202" s="36" t="str">
        <f>IFERROR(VLOOKUP(Book1345234[[#This Row],[Social Vulnerability Ranking]],#REF!,2,FALSE),"")</f>
        <v/>
      </c>
      <c r="BB202" s="67"/>
      <c r="BC202" s="43"/>
      <c r="BD202" s="4"/>
      <c r="BE202" s="36" t="str">
        <f>IFERROR(VLOOKUP(Book1345234[[#This Row],[Nature-Based Solutions Ranking]],#REF!,2,FALSE),"")</f>
        <v/>
      </c>
      <c r="BF202" s="67"/>
      <c r="BG202" s="37"/>
      <c r="BH202" s="4"/>
      <c r="BI202" s="36" t="str">
        <f>IFERROR(VLOOKUP(Book1345234[[#This Row],[Multiple Benefit Ranking]],#REF!,2,FALSE),"")</f>
        <v/>
      </c>
      <c r="BJ202" s="84"/>
      <c r="BK202" s="43"/>
      <c r="BL202" s="4"/>
      <c r="BM202" s="36" t="str">
        <f>IFERROR(VLOOKUP(Book1345234[[#This Row],[Operations and Maintenance Ranking]],#REF!,2,FALSE),"")</f>
        <v/>
      </c>
      <c r="BN202" s="67"/>
      <c r="BO202" s="4"/>
      <c r="BP202" s="36" t="str">
        <f>IFERROR(VLOOKUP(Book1345234[[#This Row],[Administrative, Regulatory and Other Obstacle Ranking]],#REF!,2,FALSE),"")</f>
        <v/>
      </c>
      <c r="BQ202" s="67"/>
      <c r="BR202" s="4"/>
      <c r="BS202" s="36" t="str">
        <f>IFERROR(VLOOKUP(Book1345234[[#This Row],[Environmental Benefit Ranking]],#REF!,2,FALSE),"")</f>
        <v/>
      </c>
      <c r="BT202" s="67"/>
      <c r="BU202" s="37"/>
      <c r="BV202" s="36" t="str">
        <f>IFERROR(VLOOKUP(Book1345234[[#This Row],[Environmental Impact Ranking]],#REF!,2,FALSE),"")</f>
        <v/>
      </c>
      <c r="BW202" s="77"/>
      <c r="BX202" s="83"/>
      <c r="BY202" s="4"/>
      <c r="BZ202" s="36" t="str">
        <f>IFERROR(VLOOKUP(Book1345234[[#This Row],[Mobility Ranking]],#REF!,2,FALSE),"")</f>
        <v/>
      </c>
      <c r="CA202" s="77"/>
      <c r="CB202" s="4"/>
      <c r="CC202" s="36" t="str">
        <f>IFERROR(VLOOKUP(Book1345234[[#This Row],[Regional Ranking]],#REF!,2,FALSE),"")</f>
        <v/>
      </c>
    </row>
    <row r="203" spans="1:81" x14ac:dyDescent="0.25">
      <c r="A203" s="107"/>
      <c r="B203" s="84"/>
      <c r="C203" s="92">
        <f>Book1345234[[#This Row],[FMP]]*2</f>
        <v>0</v>
      </c>
      <c r="D203" s="34"/>
      <c r="E203" s="34"/>
      <c r="F203" s="37"/>
      <c r="G203" s="4"/>
      <c r="H203" s="4"/>
      <c r="I203" s="4"/>
      <c r="J203" s="4"/>
      <c r="K203" s="35" t="str">
        <f>IFERROR(Book1345234[[#This Row],[Project Cost]]/Book1345234[[#This Row],['# of Structures Removed from 1% Annual Chance FP]],"")</f>
        <v/>
      </c>
      <c r="L203" s="4"/>
      <c r="M203" s="4"/>
      <c r="N203" s="35"/>
      <c r="O203" s="100"/>
      <c r="P203" s="84"/>
      <c r="Q203" s="37"/>
      <c r="R203" s="4"/>
      <c r="S203" s="36" t="str">
        <f>IFERROR(VLOOKUP(Book1345234[[#This Row],[ Severity Ranking: Pre-Project Average Depth of Flooding (100-year)]],#REF!,2,FALSE),"")</f>
        <v/>
      </c>
      <c r="T203" s="67"/>
      <c r="U203" s="37"/>
      <c r="V203" s="37"/>
      <c r="W203" s="128" t="e">
        <f>[1]!Book1345234[[#This Row],[Flood Plain Population]]/[1]!Book1345234[[#This Row],[Community Population Served]]</f>
        <v>#REF!</v>
      </c>
      <c r="X203" s="4"/>
      <c r="Y203" s="36" t="str">
        <f>IFERROR(VLOOKUP(Book1345234[[#This Row],[Severity Ranking: Community Need (% Population)]],#REF!,2,FALSE),"")</f>
        <v/>
      </c>
      <c r="Z203" s="66"/>
      <c r="AA203" s="91" t="e">
        <f>[1]!Book1345234[[#This Row],['# of Structures Removed from 1% Annual Chance FP]]/[1]!Book1345234[[#This Row],['# of Structures in 1% Annual Chance FP (Pre-Project)]]</f>
        <v>#REF!</v>
      </c>
      <c r="AB203" s="4"/>
      <c r="AC203" s="36" t="str">
        <f>IFERROR(VLOOKUP(Book1345234[[#This Row],[Flood Risk Reduction ]],#REF!,2,FALSE),"")</f>
        <v/>
      </c>
      <c r="AD203" s="66"/>
      <c r="AE203" s="78"/>
      <c r="AF203" s="37"/>
      <c r="AG203" s="128" t="e">
        <f>([1]!Book1345234[[#This Row],[Pre-Project Damage $]]-[1]!Book1345234[[#This Row],[Post-Project Damage $]])/[1]!Book1345234[[#This Row],[Pre-Project Damage $]]</f>
        <v>#REF!</v>
      </c>
      <c r="AH203" s="4"/>
      <c r="AI203" s="36" t="str">
        <f>IFERROR(VLOOKUP(Book1345234[[#This Row],[Flood Damage Reduction]],#REF!,2,FALSE),"")</f>
        <v/>
      </c>
      <c r="AJ203" s="93"/>
      <c r="AK203" s="83"/>
      <c r="AL203" s="37"/>
      <c r="AM203" s="36" t="str">
        <f>IFERROR(VLOOKUP(Book1345234[[#This Row],[ Reduction in Critical Facilities Flood Risk]],#REF!,2,FALSE),"")</f>
        <v/>
      </c>
      <c r="AN203" s="140" t="e">
        <f>VLOOKUP([1]!Book1345234[[#This Row],[FMP]],'[1]Life and Safety Tabular Data'!A200:L210,12,FALSE)</f>
        <v>#REF!</v>
      </c>
      <c r="AO203" s="43"/>
      <c r="AP203" s="4"/>
      <c r="AQ203" s="36" t="str">
        <f>IFERROR(VLOOKUP(Book1345234[[#This Row],[Life and Safety Ranking (Injury/Loss of Life)]],#REF!,2,FALSE),"")</f>
        <v/>
      </c>
      <c r="AR203" s="67"/>
      <c r="AS203" s="43"/>
      <c r="AT203" s="43"/>
      <c r="AU203" s="43"/>
      <c r="AV203" s="4"/>
      <c r="AW203" s="36" t="str">
        <f>IFERROR(VLOOKUP(Book1345234[[#This Row],[Water Supply Yield Ranking]],#REF!,2,FALSE),"")</f>
        <v/>
      </c>
      <c r="AX203" s="67"/>
      <c r="AY203" s="37"/>
      <c r="AZ203" s="4"/>
      <c r="BA203" s="36" t="str">
        <f>IFERROR(VLOOKUP(Book1345234[[#This Row],[Social Vulnerability Ranking]],#REF!,2,FALSE),"")</f>
        <v/>
      </c>
      <c r="BB203" s="67"/>
      <c r="BC203" s="43"/>
      <c r="BD203" s="4"/>
      <c r="BE203" s="36" t="str">
        <f>IFERROR(VLOOKUP(Book1345234[[#This Row],[Nature-Based Solutions Ranking]],#REF!,2,FALSE),"")</f>
        <v/>
      </c>
      <c r="BF203" s="67"/>
      <c r="BG203" s="37"/>
      <c r="BH203" s="4"/>
      <c r="BI203" s="36" t="str">
        <f>IFERROR(VLOOKUP(Book1345234[[#This Row],[Multiple Benefit Ranking]],#REF!,2,FALSE),"")</f>
        <v/>
      </c>
      <c r="BJ203" s="84"/>
      <c r="BK203" s="43"/>
      <c r="BL203" s="4"/>
      <c r="BM203" s="36" t="str">
        <f>IFERROR(VLOOKUP(Book1345234[[#This Row],[Operations and Maintenance Ranking]],#REF!,2,FALSE),"")</f>
        <v/>
      </c>
      <c r="BN203" s="67"/>
      <c r="BO203" s="4"/>
      <c r="BP203" s="36" t="str">
        <f>IFERROR(VLOOKUP(Book1345234[[#This Row],[Administrative, Regulatory and Other Obstacle Ranking]],#REF!,2,FALSE),"")</f>
        <v/>
      </c>
      <c r="BQ203" s="67"/>
      <c r="BR203" s="4"/>
      <c r="BS203" s="36" t="str">
        <f>IFERROR(VLOOKUP(Book1345234[[#This Row],[Environmental Benefit Ranking]],#REF!,2,FALSE),"")</f>
        <v/>
      </c>
      <c r="BT203" s="67"/>
      <c r="BU203" s="37"/>
      <c r="BV203" s="36" t="str">
        <f>IFERROR(VLOOKUP(Book1345234[[#This Row],[Environmental Impact Ranking]],#REF!,2,FALSE),"")</f>
        <v/>
      </c>
      <c r="BW203" s="77"/>
      <c r="BX203" s="83"/>
      <c r="BY203" s="4"/>
      <c r="BZ203" s="36" t="str">
        <f>IFERROR(VLOOKUP(Book1345234[[#This Row],[Mobility Ranking]],#REF!,2,FALSE),"")</f>
        <v/>
      </c>
      <c r="CA203" s="77"/>
      <c r="CB203" s="4"/>
      <c r="CC203" s="36" t="str">
        <f>IFERROR(VLOOKUP(Book1345234[[#This Row],[Regional Ranking]],#REF!,2,FALSE),"")</f>
        <v/>
      </c>
    </row>
    <row r="204" spans="1:81" x14ac:dyDescent="0.25">
      <c r="A204" s="107"/>
      <c r="B204" s="84"/>
      <c r="C204" s="92">
        <f>Book1345234[[#This Row],[FMP]]*2</f>
        <v>0</v>
      </c>
      <c r="D204" s="34"/>
      <c r="E204" s="34"/>
      <c r="F204" s="37"/>
      <c r="G204" s="4"/>
      <c r="H204" s="4"/>
      <c r="I204" s="4"/>
      <c r="J204" s="4"/>
      <c r="K204" s="35" t="str">
        <f>IFERROR(Book1345234[[#This Row],[Project Cost]]/Book1345234[[#This Row],['# of Structures Removed from 1% Annual Chance FP]],"")</f>
        <v/>
      </c>
      <c r="L204" s="4"/>
      <c r="M204" s="4"/>
      <c r="N204" s="35"/>
      <c r="O204" s="100"/>
      <c r="P204" s="84"/>
      <c r="Q204" s="37"/>
      <c r="R204" s="4"/>
      <c r="S204" s="36" t="str">
        <f>IFERROR(VLOOKUP(Book1345234[[#This Row],[ Severity Ranking: Pre-Project Average Depth of Flooding (100-year)]],#REF!,2,FALSE),"")</f>
        <v/>
      </c>
      <c r="T204" s="67"/>
      <c r="U204" s="37"/>
      <c r="V204" s="37"/>
      <c r="W204" s="128" t="e">
        <f>[1]!Book1345234[[#This Row],[Flood Plain Population]]/[1]!Book1345234[[#This Row],[Community Population Served]]</f>
        <v>#REF!</v>
      </c>
      <c r="X204" s="4"/>
      <c r="Y204" s="36" t="str">
        <f>IFERROR(VLOOKUP(Book1345234[[#This Row],[Severity Ranking: Community Need (% Population)]],#REF!,2,FALSE),"")</f>
        <v/>
      </c>
      <c r="Z204" s="66"/>
      <c r="AA204" s="91" t="e">
        <f>[1]!Book1345234[[#This Row],['# of Structures Removed from 1% Annual Chance FP]]/[1]!Book1345234[[#This Row],['# of Structures in 1% Annual Chance FP (Pre-Project)]]</f>
        <v>#REF!</v>
      </c>
      <c r="AB204" s="4"/>
      <c r="AC204" s="36" t="str">
        <f>IFERROR(VLOOKUP(Book1345234[[#This Row],[Flood Risk Reduction ]],#REF!,2,FALSE),"")</f>
        <v/>
      </c>
      <c r="AD204" s="66"/>
      <c r="AE204" s="78"/>
      <c r="AF204" s="37"/>
      <c r="AG204" s="128" t="e">
        <f>([1]!Book1345234[[#This Row],[Pre-Project Damage $]]-[1]!Book1345234[[#This Row],[Post-Project Damage $]])/[1]!Book1345234[[#This Row],[Pre-Project Damage $]]</f>
        <v>#REF!</v>
      </c>
      <c r="AH204" s="4"/>
      <c r="AI204" s="36" t="str">
        <f>IFERROR(VLOOKUP(Book1345234[[#This Row],[Flood Damage Reduction]],#REF!,2,FALSE),"")</f>
        <v/>
      </c>
      <c r="AJ204" s="93"/>
      <c r="AK204" s="83"/>
      <c r="AL204" s="37"/>
      <c r="AM204" s="36" t="str">
        <f>IFERROR(VLOOKUP(Book1345234[[#This Row],[ Reduction in Critical Facilities Flood Risk]],#REF!,2,FALSE),"")</f>
        <v/>
      </c>
      <c r="AN204" s="140" t="e">
        <f>VLOOKUP([1]!Book1345234[[#This Row],[FMP]],'[1]Life and Safety Tabular Data'!A201:L211,12,FALSE)</f>
        <v>#REF!</v>
      </c>
      <c r="AO204" s="43"/>
      <c r="AP204" s="4"/>
      <c r="AQ204" s="36" t="str">
        <f>IFERROR(VLOOKUP(Book1345234[[#This Row],[Life and Safety Ranking (Injury/Loss of Life)]],#REF!,2,FALSE),"")</f>
        <v/>
      </c>
      <c r="AR204" s="67"/>
      <c r="AS204" s="43"/>
      <c r="AT204" s="43"/>
      <c r="AU204" s="43"/>
      <c r="AV204" s="4"/>
      <c r="AW204" s="36" t="str">
        <f>IFERROR(VLOOKUP(Book1345234[[#This Row],[Water Supply Yield Ranking]],#REF!,2,FALSE),"")</f>
        <v/>
      </c>
      <c r="AX204" s="67"/>
      <c r="AY204" s="37"/>
      <c r="AZ204" s="4"/>
      <c r="BA204" s="36" t="str">
        <f>IFERROR(VLOOKUP(Book1345234[[#This Row],[Social Vulnerability Ranking]],#REF!,2,FALSE),"")</f>
        <v/>
      </c>
      <c r="BB204" s="67"/>
      <c r="BC204" s="43"/>
      <c r="BD204" s="4"/>
      <c r="BE204" s="36" t="str">
        <f>IFERROR(VLOOKUP(Book1345234[[#This Row],[Nature-Based Solutions Ranking]],#REF!,2,FALSE),"")</f>
        <v/>
      </c>
      <c r="BF204" s="67"/>
      <c r="BG204" s="37"/>
      <c r="BH204" s="4"/>
      <c r="BI204" s="36" t="str">
        <f>IFERROR(VLOOKUP(Book1345234[[#This Row],[Multiple Benefit Ranking]],#REF!,2,FALSE),"")</f>
        <v/>
      </c>
      <c r="BJ204" s="84"/>
      <c r="BK204" s="43"/>
      <c r="BL204" s="4"/>
      <c r="BM204" s="36" t="str">
        <f>IFERROR(VLOOKUP(Book1345234[[#This Row],[Operations and Maintenance Ranking]],#REF!,2,FALSE),"")</f>
        <v/>
      </c>
      <c r="BN204" s="67"/>
      <c r="BO204" s="4"/>
      <c r="BP204" s="36" t="str">
        <f>IFERROR(VLOOKUP(Book1345234[[#This Row],[Administrative, Regulatory and Other Obstacle Ranking]],#REF!,2,FALSE),"")</f>
        <v/>
      </c>
      <c r="BQ204" s="67"/>
      <c r="BR204" s="4"/>
      <c r="BS204" s="36" t="str">
        <f>IFERROR(VLOOKUP(Book1345234[[#This Row],[Environmental Benefit Ranking]],#REF!,2,FALSE),"")</f>
        <v/>
      </c>
      <c r="BT204" s="67"/>
      <c r="BU204" s="37"/>
      <c r="BV204" s="36" t="str">
        <f>IFERROR(VLOOKUP(Book1345234[[#This Row],[Environmental Impact Ranking]],#REF!,2,FALSE),"")</f>
        <v/>
      </c>
      <c r="BW204" s="77"/>
      <c r="BX204" s="83"/>
      <c r="BY204" s="4"/>
      <c r="BZ204" s="36" t="str">
        <f>IFERROR(VLOOKUP(Book1345234[[#This Row],[Mobility Ranking]],#REF!,2,FALSE),"")</f>
        <v/>
      </c>
      <c r="CA204" s="77"/>
      <c r="CB204" s="4"/>
      <c r="CC204" s="36" t="str">
        <f>IFERROR(VLOOKUP(Book1345234[[#This Row],[Regional Ranking]],#REF!,2,FALSE),"")</f>
        <v/>
      </c>
    </row>
    <row r="205" spans="1:81" x14ac:dyDescent="0.25">
      <c r="A205" s="107"/>
      <c r="B205" s="84"/>
      <c r="C205" s="92">
        <f>Book1345234[[#This Row],[FMP]]*2</f>
        <v>0</v>
      </c>
      <c r="D205" s="34"/>
      <c r="E205" s="34"/>
      <c r="F205" s="37"/>
      <c r="G205" s="4"/>
      <c r="H205" s="4"/>
      <c r="I205" s="4"/>
      <c r="J205" s="4"/>
      <c r="K205" s="35" t="str">
        <f>IFERROR(Book1345234[[#This Row],[Project Cost]]/Book1345234[[#This Row],['# of Structures Removed from 1% Annual Chance FP]],"")</f>
        <v/>
      </c>
      <c r="L205" s="4"/>
      <c r="M205" s="4"/>
      <c r="N205" s="35"/>
      <c r="O205" s="100"/>
      <c r="P205" s="84"/>
      <c r="Q205" s="37"/>
      <c r="R205" s="4"/>
      <c r="S205" s="36" t="str">
        <f>IFERROR(VLOOKUP(Book1345234[[#This Row],[ Severity Ranking: Pre-Project Average Depth of Flooding (100-year)]],#REF!,2,FALSE),"")</f>
        <v/>
      </c>
      <c r="T205" s="67"/>
      <c r="U205" s="37"/>
      <c r="V205" s="37"/>
      <c r="W205" s="128" t="e">
        <f>[1]!Book1345234[[#This Row],[Flood Plain Population]]/[1]!Book1345234[[#This Row],[Community Population Served]]</f>
        <v>#REF!</v>
      </c>
      <c r="X205" s="4"/>
      <c r="Y205" s="36" t="str">
        <f>IFERROR(VLOOKUP(Book1345234[[#This Row],[Severity Ranking: Community Need (% Population)]],#REF!,2,FALSE),"")</f>
        <v/>
      </c>
      <c r="Z205" s="66"/>
      <c r="AA205" s="91" t="e">
        <f>[1]!Book1345234[[#This Row],['# of Structures Removed from 1% Annual Chance FP]]/[1]!Book1345234[[#This Row],['# of Structures in 1% Annual Chance FP (Pre-Project)]]</f>
        <v>#REF!</v>
      </c>
      <c r="AB205" s="4"/>
      <c r="AC205" s="36" t="str">
        <f>IFERROR(VLOOKUP(Book1345234[[#This Row],[Flood Risk Reduction ]],#REF!,2,FALSE),"")</f>
        <v/>
      </c>
      <c r="AD205" s="66"/>
      <c r="AE205" s="78"/>
      <c r="AF205" s="37"/>
      <c r="AG205" s="128" t="e">
        <f>([1]!Book1345234[[#This Row],[Pre-Project Damage $]]-[1]!Book1345234[[#This Row],[Post-Project Damage $]])/[1]!Book1345234[[#This Row],[Pre-Project Damage $]]</f>
        <v>#REF!</v>
      </c>
      <c r="AH205" s="4"/>
      <c r="AI205" s="36" t="str">
        <f>IFERROR(VLOOKUP(Book1345234[[#This Row],[Flood Damage Reduction]],#REF!,2,FALSE),"")</f>
        <v/>
      </c>
      <c r="AJ205" s="93"/>
      <c r="AK205" s="83"/>
      <c r="AL205" s="37"/>
      <c r="AM205" s="36" t="str">
        <f>IFERROR(VLOOKUP(Book1345234[[#This Row],[ Reduction in Critical Facilities Flood Risk]],#REF!,2,FALSE),"")</f>
        <v/>
      </c>
      <c r="AN205" s="140" t="e">
        <f>VLOOKUP([1]!Book1345234[[#This Row],[FMP]],'[1]Life and Safety Tabular Data'!A202:L212,12,FALSE)</f>
        <v>#REF!</v>
      </c>
      <c r="AO205" s="43"/>
      <c r="AP205" s="4"/>
      <c r="AQ205" s="36" t="str">
        <f>IFERROR(VLOOKUP(Book1345234[[#This Row],[Life and Safety Ranking (Injury/Loss of Life)]],#REF!,2,FALSE),"")</f>
        <v/>
      </c>
      <c r="AR205" s="67"/>
      <c r="AS205" s="43"/>
      <c r="AT205" s="43"/>
      <c r="AU205" s="43"/>
      <c r="AV205" s="4"/>
      <c r="AW205" s="36" t="str">
        <f>IFERROR(VLOOKUP(Book1345234[[#This Row],[Water Supply Yield Ranking]],#REF!,2,FALSE),"")</f>
        <v/>
      </c>
      <c r="AX205" s="67"/>
      <c r="AY205" s="37"/>
      <c r="AZ205" s="4"/>
      <c r="BA205" s="36" t="str">
        <f>IFERROR(VLOOKUP(Book1345234[[#This Row],[Social Vulnerability Ranking]],#REF!,2,FALSE),"")</f>
        <v/>
      </c>
      <c r="BB205" s="67"/>
      <c r="BC205" s="43"/>
      <c r="BD205" s="4"/>
      <c r="BE205" s="36" t="str">
        <f>IFERROR(VLOOKUP(Book1345234[[#This Row],[Nature-Based Solutions Ranking]],#REF!,2,FALSE),"")</f>
        <v/>
      </c>
      <c r="BF205" s="67"/>
      <c r="BG205" s="37"/>
      <c r="BH205" s="4"/>
      <c r="BI205" s="36" t="str">
        <f>IFERROR(VLOOKUP(Book1345234[[#This Row],[Multiple Benefit Ranking]],#REF!,2,FALSE),"")</f>
        <v/>
      </c>
      <c r="BJ205" s="84"/>
      <c r="BK205" s="43"/>
      <c r="BL205" s="4"/>
      <c r="BM205" s="36" t="str">
        <f>IFERROR(VLOOKUP(Book1345234[[#This Row],[Operations and Maintenance Ranking]],#REF!,2,FALSE),"")</f>
        <v/>
      </c>
      <c r="BN205" s="67"/>
      <c r="BO205" s="4"/>
      <c r="BP205" s="36" t="str">
        <f>IFERROR(VLOOKUP(Book1345234[[#This Row],[Administrative, Regulatory and Other Obstacle Ranking]],#REF!,2,FALSE),"")</f>
        <v/>
      </c>
      <c r="BQ205" s="67"/>
      <c r="BR205" s="4"/>
      <c r="BS205" s="36" t="str">
        <f>IFERROR(VLOOKUP(Book1345234[[#This Row],[Environmental Benefit Ranking]],#REF!,2,FALSE),"")</f>
        <v/>
      </c>
      <c r="BT205" s="67"/>
      <c r="BU205" s="37"/>
      <c r="BV205" s="36" t="str">
        <f>IFERROR(VLOOKUP(Book1345234[[#This Row],[Environmental Impact Ranking]],#REF!,2,FALSE),"")</f>
        <v/>
      </c>
      <c r="BW205" s="77"/>
      <c r="BX205" s="83"/>
      <c r="BY205" s="4"/>
      <c r="BZ205" s="36" t="str">
        <f>IFERROR(VLOOKUP(Book1345234[[#This Row],[Mobility Ranking]],#REF!,2,FALSE),"")</f>
        <v/>
      </c>
      <c r="CA205" s="77"/>
      <c r="CB205" s="4"/>
      <c r="CC205" s="36" t="str">
        <f>IFERROR(VLOOKUP(Book1345234[[#This Row],[Regional Ranking]],#REF!,2,FALSE),"")</f>
        <v/>
      </c>
    </row>
    <row r="206" spans="1:81" x14ac:dyDescent="0.25">
      <c r="A206" s="107"/>
      <c r="B206" s="84"/>
      <c r="C206" s="92">
        <f>Book1345234[[#This Row],[FMP]]*2</f>
        <v>0</v>
      </c>
      <c r="D206" s="34"/>
      <c r="E206" s="34"/>
      <c r="F206" s="37"/>
      <c r="G206" s="4"/>
      <c r="H206" s="4"/>
      <c r="I206" s="4"/>
      <c r="J206" s="4"/>
      <c r="K206" s="35" t="str">
        <f>IFERROR(Book1345234[[#This Row],[Project Cost]]/Book1345234[[#This Row],['# of Structures Removed from 1% Annual Chance FP]],"")</f>
        <v/>
      </c>
      <c r="L206" s="4"/>
      <c r="M206" s="4"/>
      <c r="N206" s="35"/>
      <c r="O206" s="100"/>
      <c r="P206" s="84"/>
      <c r="Q206" s="37"/>
      <c r="R206" s="4"/>
      <c r="S206" s="36" t="str">
        <f>IFERROR(VLOOKUP(Book1345234[[#This Row],[ Severity Ranking: Pre-Project Average Depth of Flooding (100-year)]],#REF!,2,FALSE),"")</f>
        <v/>
      </c>
      <c r="T206" s="67"/>
      <c r="U206" s="37"/>
      <c r="V206" s="37"/>
      <c r="W206" s="128" t="e">
        <f>[1]!Book1345234[[#This Row],[Flood Plain Population]]/[1]!Book1345234[[#This Row],[Community Population Served]]</f>
        <v>#REF!</v>
      </c>
      <c r="X206" s="4"/>
      <c r="Y206" s="36" t="str">
        <f>IFERROR(VLOOKUP(Book1345234[[#This Row],[Severity Ranking: Community Need (% Population)]],#REF!,2,FALSE),"")</f>
        <v/>
      </c>
      <c r="Z206" s="66"/>
      <c r="AA206" s="91" t="e">
        <f>[1]!Book1345234[[#This Row],['# of Structures Removed from 1% Annual Chance FP]]/[1]!Book1345234[[#This Row],['# of Structures in 1% Annual Chance FP (Pre-Project)]]</f>
        <v>#REF!</v>
      </c>
      <c r="AB206" s="4"/>
      <c r="AC206" s="36" t="str">
        <f>IFERROR(VLOOKUP(Book1345234[[#This Row],[Flood Risk Reduction ]],#REF!,2,FALSE),"")</f>
        <v/>
      </c>
      <c r="AD206" s="66"/>
      <c r="AE206" s="78"/>
      <c r="AF206" s="37"/>
      <c r="AG206" s="128" t="e">
        <f>([1]!Book1345234[[#This Row],[Pre-Project Damage $]]-[1]!Book1345234[[#This Row],[Post-Project Damage $]])/[1]!Book1345234[[#This Row],[Pre-Project Damage $]]</f>
        <v>#REF!</v>
      </c>
      <c r="AH206" s="4"/>
      <c r="AI206" s="36" t="str">
        <f>IFERROR(VLOOKUP(Book1345234[[#This Row],[Flood Damage Reduction]],#REF!,2,FALSE),"")</f>
        <v/>
      </c>
      <c r="AJ206" s="93"/>
      <c r="AK206" s="83"/>
      <c r="AL206" s="37"/>
      <c r="AM206" s="36" t="str">
        <f>IFERROR(VLOOKUP(Book1345234[[#This Row],[ Reduction in Critical Facilities Flood Risk]],#REF!,2,FALSE),"")</f>
        <v/>
      </c>
      <c r="AN206" s="140" t="e">
        <f>VLOOKUP([1]!Book1345234[[#This Row],[FMP]],'[1]Life and Safety Tabular Data'!A203:L213,12,FALSE)</f>
        <v>#REF!</v>
      </c>
      <c r="AO206" s="43"/>
      <c r="AP206" s="4"/>
      <c r="AQ206" s="36" t="str">
        <f>IFERROR(VLOOKUP(Book1345234[[#This Row],[Life and Safety Ranking (Injury/Loss of Life)]],#REF!,2,FALSE),"")</f>
        <v/>
      </c>
      <c r="AR206" s="67"/>
      <c r="AS206" s="43"/>
      <c r="AT206" s="43"/>
      <c r="AU206" s="43"/>
      <c r="AV206" s="4"/>
      <c r="AW206" s="36" t="str">
        <f>IFERROR(VLOOKUP(Book1345234[[#This Row],[Water Supply Yield Ranking]],#REF!,2,FALSE),"")</f>
        <v/>
      </c>
      <c r="AX206" s="67"/>
      <c r="AY206" s="37"/>
      <c r="AZ206" s="4"/>
      <c r="BA206" s="36" t="str">
        <f>IFERROR(VLOOKUP(Book1345234[[#This Row],[Social Vulnerability Ranking]],#REF!,2,FALSE),"")</f>
        <v/>
      </c>
      <c r="BB206" s="67"/>
      <c r="BC206" s="43"/>
      <c r="BD206" s="4"/>
      <c r="BE206" s="36" t="str">
        <f>IFERROR(VLOOKUP(Book1345234[[#This Row],[Nature-Based Solutions Ranking]],#REF!,2,FALSE),"")</f>
        <v/>
      </c>
      <c r="BF206" s="67"/>
      <c r="BG206" s="37"/>
      <c r="BH206" s="4"/>
      <c r="BI206" s="36" t="str">
        <f>IFERROR(VLOOKUP(Book1345234[[#This Row],[Multiple Benefit Ranking]],#REF!,2,FALSE),"")</f>
        <v/>
      </c>
      <c r="BJ206" s="84"/>
      <c r="BK206" s="43"/>
      <c r="BL206" s="4"/>
      <c r="BM206" s="36" t="str">
        <f>IFERROR(VLOOKUP(Book1345234[[#This Row],[Operations and Maintenance Ranking]],#REF!,2,FALSE),"")</f>
        <v/>
      </c>
      <c r="BN206" s="67"/>
      <c r="BO206" s="4"/>
      <c r="BP206" s="36" t="str">
        <f>IFERROR(VLOOKUP(Book1345234[[#This Row],[Administrative, Regulatory and Other Obstacle Ranking]],#REF!,2,FALSE),"")</f>
        <v/>
      </c>
      <c r="BQ206" s="67"/>
      <c r="BR206" s="4"/>
      <c r="BS206" s="36" t="str">
        <f>IFERROR(VLOOKUP(Book1345234[[#This Row],[Environmental Benefit Ranking]],#REF!,2,FALSE),"")</f>
        <v/>
      </c>
      <c r="BT206" s="67"/>
      <c r="BU206" s="37"/>
      <c r="BV206" s="36" t="str">
        <f>IFERROR(VLOOKUP(Book1345234[[#This Row],[Environmental Impact Ranking]],#REF!,2,FALSE),"")</f>
        <v/>
      </c>
      <c r="BW206" s="77"/>
      <c r="BX206" s="83"/>
      <c r="BY206" s="4"/>
      <c r="BZ206" s="36" t="str">
        <f>IFERROR(VLOOKUP(Book1345234[[#This Row],[Mobility Ranking]],#REF!,2,FALSE),"")</f>
        <v/>
      </c>
      <c r="CA206" s="77"/>
      <c r="CB206" s="4"/>
      <c r="CC206" s="36" t="str">
        <f>IFERROR(VLOOKUP(Book1345234[[#This Row],[Regional Ranking]],#REF!,2,FALSE),"")</f>
        <v/>
      </c>
    </row>
    <row r="207" spans="1:81" x14ac:dyDescent="0.25">
      <c r="A207" s="107"/>
      <c r="B207" s="84"/>
      <c r="C207" s="92">
        <f>Book1345234[[#This Row],[FMP]]*2</f>
        <v>0</v>
      </c>
      <c r="D207" s="34"/>
      <c r="E207" s="34"/>
      <c r="F207" s="37"/>
      <c r="G207" s="4"/>
      <c r="H207" s="4"/>
      <c r="I207" s="4"/>
      <c r="J207" s="4"/>
      <c r="K207" s="35" t="str">
        <f>IFERROR(Book1345234[[#This Row],[Project Cost]]/Book1345234[[#This Row],['# of Structures Removed from 1% Annual Chance FP]],"")</f>
        <v/>
      </c>
      <c r="L207" s="4"/>
      <c r="M207" s="4"/>
      <c r="N207" s="35"/>
      <c r="O207" s="100"/>
      <c r="P207" s="84"/>
      <c r="Q207" s="37"/>
      <c r="R207" s="4"/>
      <c r="S207" s="36" t="str">
        <f>IFERROR(VLOOKUP(Book1345234[[#This Row],[ Severity Ranking: Pre-Project Average Depth of Flooding (100-year)]],#REF!,2,FALSE),"")</f>
        <v/>
      </c>
      <c r="T207" s="67"/>
      <c r="U207" s="37"/>
      <c r="V207" s="37"/>
      <c r="W207" s="128" t="e">
        <f>[1]!Book1345234[[#This Row],[Flood Plain Population]]/[1]!Book1345234[[#This Row],[Community Population Served]]</f>
        <v>#REF!</v>
      </c>
      <c r="X207" s="4"/>
      <c r="Y207" s="36" t="str">
        <f>IFERROR(VLOOKUP(Book1345234[[#This Row],[Severity Ranking: Community Need (% Population)]],#REF!,2,FALSE),"")</f>
        <v/>
      </c>
      <c r="Z207" s="66"/>
      <c r="AA207" s="91" t="e">
        <f>[1]!Book1345234[[#This Row],['# of Structures Removed from 1% Annual Chance FP]]/[1]!Book1345234[[#This Row],['# of Structures in 1% Annual Chance FP (Pre-Project)]]</f>
        <v>#REF!</v>
      </c>
      <c r="AB207" s="4"/>
      <c r="AC207" s="36" t="str">
        <f>IFERROR(VLOOKUP(Book1345234[[#This Row],[Flood Risk Reduction ]],#REF!,2,FALSE),"")</f>
        <v/>
      </c>
      <c r="AD207" s="66"/>
      <c r="AE207" s="78"/>
      <c r="AF207" s="37"/>
      <c r="AG207" s="128" t="e">
        <f>([1]!Book1345234[[#This Row],[Pre-Project Damage $]]-[1]!Book1345234[[#This Row],[Post-Project Damage $]])/[1]!Book1345234[[#This Row],[Pre-Project Damage $]]</f>
        <v>#REF!</v>
      </c>
      <c r="AH207" s="4"/>
      <c r="AI207" s="36" t="str">
        <f>IFERROR(VLOOKUP(Book1345234[[#This Row],[Flood Damage Reduction]],#REF!,2,FALSE),"")</f>
        <v/>
      </c>
      <c r="AJ207" s="93"/>
      <c r="AK207" s="83"/>
      <c r="AL207" s="37"/>
      <c r="AM207" s="36" t="str">
        <f>IFERROR(VLOOKUP(Book1345234[[#This Row],[ Reduction in Critical Facilities Flood Risk]],#REF!,2,FALSE),"")</f>
        <v/>
      </c>
      <c r="AN207" s="140" t="e">
        <f>VLOOKUP([1]!Book1345234[[#This Row],[FMP]],'[1]Life and Safety Tabular Data'!A204:L214,12,FALSE)</f>
        <v>#REF!</v>
      </c>
      <c r="AO207" s="43"/>
      <c r="AP207" s="4"/>
      <c r="AQ207" s="36" t="str">
        <f>IFERROR(VLOOKUP(Book1345234[[#This Row],[Life and Safety Ranking (Injury/Loss of Life)]],#REF!,2,FALSE),"")</f>
        <v/>
      </c>
      <c r="AR207" s="67"/>
      <c r="AS207" s="43"/>
      <c r="AT207" s="43"/>
      <c r="AU207" s="43"/>
      <c r="AV207" s="4"/>
      <c r="AW207" s="36" t="str">
        <f>IFERROR(VLOOKUP(Book1345234[[#This Row],[Water Supply Yield Ranking]],#REF!,2,FALSE),"")</f>
        <v/>
      </c>
      <c r="AX207" s="67"/>
      <c r="AY207" s="37"/>
      <c r="AZ207" s="4"/>
      <c r="BA207" s="36" t="str">
        <f>IFERROR(VLOOKUP(Book1345234[[#This Row],[Social Vulnerability Ranking]],#REF!,2,FALSE),"")</f>
        <v/>
      </c>
      <c r="BB207" s="67"/>
      <c r="BC207" s="43"/>
      <c r="BD207" s="4"/>
      <c r="BE207" s="36" t="str">
        <f>IFERROR(VLOOKUP(Book1345234[[#This Row],[Nature-Based Solutions Ranking]],#REF!,2,FALSE),"")</f>
        <v/>
      </c>
      <c r="BF207" s="67"/>
      <c r="BG207" s="37"/>
      <c r="BH207" s="4"/>
      <c r="BI207" s="36" t="str">
        <f>IFERROR(VLOOKUP(Book1345234[[#This Row],[Multiple Benefit Ranking]],#REF!,2,FALSE),"")</f>
        <v/>
      </c>
      <c r="BJ207" s="84"/>
      <c r="BK207" s="43"/>
      <c r="BL207" s="4"/>
      <c r="BM207" s="36" t="str">
        <f>IFERROR(VLOOKUP(Book1345234[[#This Row],[Operations and Maintenance Ranking]],#REF!,2,FALSE),"")</f>
        <v/>
      </c>
      <c r="BN207" s="67"/>
      <c r="BO207" s="4"/>
      <c r="BP207" s="36" t="str">
        <f>IFERROR(VLOOKUP(Book1345234[[#This Row],[Administrative, Regulatory and Other Obstacle Ranking]],#REF!,2,FALSE),"")</f>
        <v/>
      </c>
      <c r="BQ207" s="67"/>
      <c r="BR207" s="4"/>
      <c r="BS207" s="36" t="str">
        <f>IFERROR(VLOOKUP(Book1345234[[#This Row],[Environmental Benefit Ranking]],#REF!,2,FALSE),"")</f>
        <v/>
      </c>
      <c r="BT207" s="67"/>
      <c r="BU207" s="37"/>
      <c r="BV207" s="36" t="str">
        <f>IFERROR(VLOOKUP(Book1345234[[#This Row],[Environmental Impact Ranking]],#REF!,2,FALSE),"")</f>
        <v/>
      </c>
      <c r="BW207" s="77"/>
      <c r="BX207" s="83"/>
      <c r="BY207" s="4"/>
      <c r="BZ207" s="36" t="str">
        <f>IFERROR(VLOOKUP(Book1345234[[#This Row],[Mobility Ranking]],#REF!,2,FALSE),"")</f>
        <v/>
      </c>
      <c r="CA207" s="77"/>
      <c r="CB207" s="4"/>
      <c r="CC207" s="36" t="str">
        <f>IFERROR(VLOOKUP(Book1345234[[#This Row],[Regional Ranking]],#REF!,2,FALSE),"")</f>
        <v/>
      </c>
    </row>
    <row r="208" spans="1:81" x14ac:dyDescent="0.25">
      <c r="A208" s="107"/>
      <c r="B208" s="84"/>
      <c r="C208" s="92">
        <f>Book1345234[[#This Row],[FMP]]*2</f>
        <v>0</v>
      </c>
      <c r="D208" s="34"/>
      <c r="E208" s="34"/>
      <c r="F208" s="37"/>
      <c r="G208" s="4"/>
      <c r="H208" s="4"/>
      <c r="I208" s="4"/>
      <c r="J208" s="4"/>
      <c r="K208" s="35" t="str">
        <f>IFERROR(Book1345234[[#This Row],[Project Cost]]/Book1345234[[#This Row],['# of Structures Removed from 1% Annual Chance FP]],"")</f>
        <v/>
      </c>
      <c r="L208" s="4"/>
      <c r="M208" s="4"/>
      <c r="N208" s="35"/>
      <c r="O208" s="100"/>
      <c r="P208" s="84"/>
      <c r="Q208" s="37"/>
      <c r="R208" s="4"/>
      <c r="S208" s="36" t="str">
        <f>IFERROR(VLOOKUP(Book1345234[[#This Row],[ Severity Ranking: Pre-Project Average Depth of Flooding (100-year)]],#REF!,2,FALSE),"")</f>
        <v/>
      </c>
      <c r="T208" s="67"/>
      <c r="U208" s="37"/>
      <c r="V208" s="37"/>
      <c r="W208" s="128" t="e">
        <f>[1]!Book1345234[[#This Row],[Flood Plain Population]]/[1]!Book1345234[[#This Row],[Community Population Served]]</f>
        <v>#REF!</v>
      </c>
      <c r="X208" s="4"/>
      <c r="Y208" s="36" t="str">
        <f>IFERROR(VLOOKUP(Book1345234[[#This Row],[Severity Ranking: Community Need (% Population)]],#REF!,2,FALSE),"")</f>
        <v/>
      </c>
      <c r="Z208" s="66"/>
      <c r="AA208" s="91" t="e">
        <f>[1]!Book1345234[[#This Row],['# of Structures Removed from 1% Annual Chance FP]]/[1]!Book1345234[[#This Row],['# of Structures in 1% Annual Chance FP (Pre-Project)]]</f>
        <v>#REF!</v>
      </c>
      <c r="AB208" s="4"/>
      <c r="AC208" s="36" t="str">
        <f>IFERROR(VLOOKUP(Book1345234[[#This Row],[Flood Risk Reduction ]],#REF!,2,FALSE),"")</f>
        <v/>
      </c>
      <c r="AD208" s="66"/>
      <c r="AE208" s="78"/>
      <c r="AF208" s="37"/>
      <c r="AG208" s="128" t="e">
        <f>([1]!Book1345234[[#This Row],[Pre-Project Damage $]]-[1]!Book1345234[[#This Row],[Post-Project Damage $]])/[1]!Book1345234[[#This Row],[Pre-Project Damage $]]</f>
        <v>#REF!</v>
      </c>
      <c r="AH208" s="4"/>
      <c r="AI208" s="36" t="str">
        <f>IFERROR(VLOOKUP(Book1345234[[#This Row],[Flood Damage Reduction]],#REF!,2,FALSE),"")</f>
        <v/>
      </c>
      <c r="AJ208" s="93"/>
      <c r="AK208" s="83"/>
      <c r="AL208" s="37"/>
      <c r="AM208" s="36" t="str">
        <f>IFERROR(VLOOKUP(Book1345234[[#This Row],[ Reduction in Critical Facilities Flood Risk]],#REF!,2,FALSE),"")</f>
        <v/>
      </c>
      <c r="AN208" s="140" t="e">
        <f>VLOOKUP([1]!Book1345234[[#This Row],[FMP]],'[1]Life and Safety Tabular Data'!A205:L215,12,FALSE)</f>
        <v>#REF!</v>
      </c>
      <c r="AO208" s="43"/>
      <c r="AP208" s="4"/>
      <c r="AQ208" s="36" t="str">
        <f>IFERROR(VLOOKUP(Book1345234[[#This Row],[Life and Safety Ranking (Injury/Loss of Life)]],#REF!,2,FALSE),"")</f>
        <v/>
      </c>
      <c r="AR208" s="67"/>
      <c r="AS208" s="43"/>
      <c r="AT208" s="43"/>
      <c r="AU208" s="43"/>
      <c r="AV208" s="4"/>
      <c r="AW208" s="36" t="str">
        <f>IFERROR(VLOOKUP(Book1345234[[#This Row],[Water Supply Yield Ranking]],#REF!,2,FALSE),"")</f>
        <v/>
      </c>
      <c r="AX208" s="67"/>
      <c r="AY208" s="37"/>
      <c r="AZ208" s="4"/>
      <c r="BA208" s="36" t="str">
        <f>IFERROR(VLOOKUP(Book1345234[[#This Row],[Social Vulnerability Ranking]],#REF!,2,FALSE),"")</f>
        <v/>
      </c>
      <c r="BB208" s="67"/>
      <c r="BC208" s="43"/>
      <c r="BD208" s="4"/>
      <c r="BE208" s="36" t="str">
        <f>IFERROR(VLOOKUP(Book1345234[[#This Row],[Nature-Based Solutions Ranking]],#REF!,2,FALSE),"")</f>
        <v/>
      </c>
      <c r="BF208" s="67"/>
      <c r="BG208" s="37"/>
      <c r="BH208" s="4"/>
      <c r="BI208" s="36" t="str">
        <f>IFERROR(VLOOKUP(Book1345234[[#This Row],[Multiple Benefit Ranking]],#REF!,2,FALSE),"")</f>
        <v/>
      </c>
      <c r="BJ208" s="84"/>
      <c r="BK208" s="43"/>
      <c r="BL208" s="4"/>
      <c r="BM208" s="36" t="str">
        <f>IFERROR(VLOOKUP(Book1345234[[#This Row],[Operations and Maintenance Ranking]],#REF!,2,FALSE),"")</f>
        <v/>
      </c>
      <c r="BN208" s="67"/>
      <c r="BO208" s="4"/>
      <c r="BP208" s="36" t="str">
        <f>IFERROR(VLOOKUP(Book1345234[[#This Row],[Administrative, Regulatory and Other Obstacle Ranking]],#REF!,2,FALSE),"")</f>
        <v/>
      </c>
      <c r="BQ208" s="67"/>
      <c r="BR208" s="4"/>
      <c r="BS208" s="36" t="str">
        <f>IFERROR(VLOOKUP(Book1345234[[#This Row],[Environmental Benefit Ranking]],#REF!,2,FALSE),"")</f>
        <v/>
      </c>
      <c r="BT208" s="67"/>
      <c r="BU208" s="37"/>
      <c r="BV208" s="36" t="str">
        <f>IFERROR(VLOOKUP(Book1345234[[#This Row],[Environmental Impact Ranking]],#REF!,2,FALSE),"")</f>
        <v/>
      </c>
      <c r="BW208" s="77"/>
      <c r="BX208" s="83"/>
      <c r="BY208" s="4"/>
      <c r="BZ208" s="36" t="str">
        <f>IFERROR(VLOOKUP(Book1345234[[#This Row],[Mobility Ranking]],#REF!,2,FALSE),"")</f>
        <v/>
      </c>
      <c r="CA208" s="77"/>
      <c r="CB208" s="4"/>
      <c r="CC208" s="36" t="str">
        <f>IFERROR(VLOOKUP(Book1345234[[#This Row],[Regional Ranking]],#REF!,2,FALSE),"")</f>
        <v/>
      </c>
    </row>
    <row r="209" spans="1:81" x14ac:dyDescent="0.25">
      <c r="A209" s="107"/>
      <c r="B209" s="84"/>
      <c r="C209" s="92">
        <f>Book1345234[[#This Row],[FMP]]*2</f>
        <v>0</v>
      </c>
      <c r="D209" s="34"/>
      <c r="E209" s="34"/>
      <c r="F209" s="37"/>
      <c r="G209" s="4"/>
      <c r="H209" s="4"/>
      <c r="I209" s="4"/>
      <c r="J209" s="4"/>
      <c r="K209" s="35" t="str">
        <f>IFERROR(Book1345234[[#This Row],[Project Cost]]/Book1345234[[#This Row],['# of Structures Removed from 1% Annual Chance FP]],"")</f>
        <v/>
      </c>
      <c r="L209" s="4"/>
      <c r="M209" s="4"/>
      <c r="N209" s="35"/>
      <c r="O209" s="100"/>
      <c r="P209" s="84"/>
      <c r="Q209" s="37"/>
      <c r="R209" s="4"/>
      <c r="S209" s="36" t="str">
        <f>IFERROR(VLOOKUP(Book1345234[[#This Row],[ Severity Ranking: Pre-Project Average Depth of Flooding (100-year)]],#REF!,2,FALSE),"")</f>
        <v/>
      </c>
      <c r="T209" s="67"/>
      <c r="U209" s="37"/>
      <c r="V209" s="37"/>
      <c r="W209" s="128" t="e">
        <f>[1]!Book1345234[[#This Row],[Flood Plain Population]]/[1]!Book1345234[[#This Row],[Community Population Served]]</f>
        <v>#REF!</v>
      </c>
      <c r="X209" s="4"/>
      <c r="Y209" s="36" t="str">
        <f>IFERROR(VLOOKUP(Book1345234[[#This Row],[Severity Ranking: Community Need (% Population)]],#REF!,2,FALSE),"")</f>
        <v/>
      </c>
      <c r="Z209" s="66"/>
      <c r="AA209" s="91" t="e">
        <f>[1]!Book1345234[[#This Row],['# of Structures Removed from 1% Annual Chance FP]]/[1]!Book1345234[[#This Row],['# of Structures in 1% Annual Chance FP (Pre-Project)]]</f>
        <v>#REF!</v>
      </c>
      <c r="AB209" s="4"/>
      <c r="AC209" s="36" t="str">
        <f>IFERROR(VLOOKUP(Book1345234[[#This Row],[Flood Risk Reduction ]],#REF!,2,FALSE),"")</f>
        <v/>
      </c>
      <c r="AD209" s="66"/>
      <c r="AE209" s="78"/>
      <c r="AF209" s="37"/>
      <c r="AG209" s="128" t="e">
        <f>([1]!Book1345234[[#This Row],[Pre-Project Damage $]]-[1]!Book1345234[[#This Row],[Post-Project Damage $]])/[1]!Book1345234[[#This Row],[Pre-Project Damage $]]</f>
        <v>#REF!</v>
      </c>
      <c r="AH209" s="4"/>
      <c r="AI209" s="36" t="str">
        <f>IFERROR(VLOOKUP(Book1345234[[#This Row],[Flood Damage Reduction]],#REF!,2,FALSE),"")</f>
        <v/>
      </c>
      <c r="AJ209" s="93"/>
      <c r="AK209" s="83"/>
      <c r="AL209" s="37"/>
      <c r="AM209" s="36" t="str">
        <f>IFERROR(VLOOKUP(Book1345234[[#This Row],[ Reduction in Critical Facilities Flood Risk]],#REF!,2,FALSE),"")</f>
        <v/>
      </c>
      <c r="AN209" s="140" t="e">
        <f>VLOOKUP([1]!Book1345234[[#This Row],[FMP]],'[1]Life and Safety Tabular Data'!A206:L216,12,FALSE)</f>
        <v>#REF!</v>
      </c>
      <c r="AO209" s="43"/>
      <c r="AP209" s="4"/>
      <c r="AQ209" s="36" t="str">
        <f>IFERROR(VLOOKUP(Book1345234[[#This Row],[Life and Safety Ranking (Injury/Loss of Life)]],#REF!,2,FALSE),"")</f>
        <v/>
      </c>
      <c r="AR209" s="67"/>
      <c r="AS209" s="43"/>
      <c r="AT209" s="43"/>
      <c r="AU209" s="43"/>
      <c r="AV209" s="4"/>
      <c r="AW209" s="36" t="str">
        <f>IFERROR(VLOOKUP(Book1345234[[#This Row],[Water Supply Yield Ranking]],#REF!,2,FALSE),"")</f>
        <v/>
      </c>
      <c r="AX209" s="67"/>
      <c r="AY209" s="37"/>
      <c r="AZ209" s="4"/>
      <c r="BA209" s="36" t="str">
        <f>IFERROR(VLOOKUP(Book1345234[[#This Row],[Social Vulnerability Ranking]],#REF!,2,FALSE),"")</f>
        <v/>
      </c>
      <c r="BB209" s="67"/>
      <c r="BC209" s="43"/>
      <c r="BD209" s="4"/>
      <c r="BE209" s="36" t="str">
        <f>IFERROR(VLOOKUP(Book1345234[[#This Row],[Nature-Based Solutions Ranking]],#REF!,2,FALSE),"")</f>
        <v/>
      </c>
      <c r="BF209" s="67"/>
      <c r="BG209" s="37"/>
      <c r="BH209" s="4"/>
      <c r="BI209" s="36" t="str">
        <f>IFERROR(VLOOKUP(Book1345234[[#This Row],[Multiple Benefit Ranking]],#REF!,2,FALSE),"")</f>
        <v/>
      </c>
      <c r="BJ209" s="84"/>
      <c r="BK209" s="43"/>
      <c r="BL209" s="4"/>
      <c r="BM209" s="36" t="str">
        <f>IFERROR(VLOOKUP(Book1345234[[#This Row],[Operations and Maintenance Ranking]],#REF!,2,FALSE),"")</f>
        <v/>
      </c>
      <c r="BN209" s="67"/>
      <c r="BO209" s="4"/>
      <c r="BP209" s="36" t="str">
        <f>IFERROR(VLOOKUP(Book1345234[[#This Row],[Administrative, Regulatory and Other Obstacle Ranking]],#REF!,2,FALSE),"")</f>
        <v/>
      </c>
      <c r="BQ209" s="67"/>
      <c r="BR209" s="4"/>
      <c r="BS209" s="36" t="str">
        <f>IFERROR(VLOOKUP(Book1345234[[#This Row],[Environmental Benefit Ranking]],#REF!,2,FALSE),"")</f>
        <v/>
      </c>
      <c r="BT209" s="67"/>
      <c r="BU209" s="37"/>
      <c r="BV209" s="36" t="str">
        <f>IFERROR(VLOOKUP(Book1345234[[#This Row],[Environmental Impact Ranking]],#REF!,2,FALSE),"")</f>
        <v/>
      </c>
      <c r="BW209" s="77"/>
      <c r="BX209" s="83"/>
      <c r="BY209" s="4"/>
      <c r="BZ209" s="36" t="str">
        <f>IFERROR(VLOOKUP(Book1345234[[#This Row],[Mobility Ranking]],#REF!,2,FALSE),"")</f>
        <v/>
      </c>
      <c r="CA209" s="77"/>
      <c r="CB209" s="4"/>
      <c r="CC209" s="36" t="str">
        <f>IFERROR(VLOOKUP(Book1345234[[#This Row],[Regional Ranking]],#REF!,2,FALSE),"")</f>
        <v/>
      </c>
    </row>
    <row r="210" spans="1:81" x14ac:dyDescent="0.25">
      <c r="A210" s="107"/>
      <c r="B210" s="84"/>
      <c r="C210" s="92">
        <f>Book1345234[[#This Row],[FMP]]*2</f>
        <v>0</v>
      </c>
      <c r="D210" s="34"/>
      <c r="E210" s="34"/>
      <c r="F210" s="37"/>
      <c r="G210" s="4"/>
      <c r="H210" s="4"/>
      <c r="I210" s="4"/>
      <c r="J210" s="4"/>
      <c r="K210" s="35" t="str">
        <f>IFERROR(Book1345234[[#This Row],[Project Cost]]/Book1345234[[#This Row],['# of Structures Removed from 1% Annual Chance FP]],"")</f>
        <v/>
      </c>
      <c r="L210" s="4"/>
      <c r="M210" s="4"/>
      <c r="N210" s="35"/>
      <c r="O210" s="100"/>
      <c r="P210" s="84"/>
      <c r="Q210" s="37"/>
      <c r="R210" s="4"/>
      <c r="S210" s="36" t="str">
        <f>IFERROR(VLOOKUP(Book1345234[[#This Row],[ Severity Ranking: Pre-Project Average Depth of Flooding (100-year)]],#REF!,2,FALSE),"")</f>
        <v/>
      </c>
      <c r="T210" s="67"/>
      <c r="U210" s="37"/>
      <c r="V210" s="37"/>
      <c r="W210" s="128" t="e">
        <f>[1]!Book1345234[[#This Row],[Flood Plain Population]]/[1]!Book1345234[[#This Row],[Community Population Served]]</f>
        <v>#REF!</v>
      </c>
      <c r="X210" s="4"/>
      <c r="Y210" s="36" t="str">
        <f>IFERROR(VLOOKUP(Book1345234[[#This Row],[Severity Ranking: Community Need (% Population)]],#REF!,2,FALSE),"")</f>
        <v/>
      </c>
      <c r="Z210" s="66"/>
      <c r="AA210" s="91" t="e">
        <f>[1]!Book1345234[[#This Row],['# of Structures Removed from 1% Annual Chance FP]]/[1]!Book1345234[[#This Row],['# of Structures in 1% Annual Chance FP (Pre-Project)]]</f>
        <v>#REF!</v>
      </c>
      <c r="AB210" s="4"/>
      <c r="AC210" s="36" t="str">
        <f>IFERROR(VLOOKUP(Book1345234[[#This Row],[Flood Risk Reduction ]],#REF!,2,FALSE),"")</f>
        <v/>
      </c>
      <c r="AD210" s="66"/>
      <c r="AE210" s="78"/>
      <c r="AF210" s="37"/>
      <c r="AG210" s="128" t="e">
        <f>([1]!Book1345234[[#This Row],[Pre-Project Damage $]]-[1]!Book1345234[[#This Row],[Post-Project Damage $]])/[1]!Book1345234[[#This Row],[Pre-Project Damage $]]</f>
        <v>#REF!</v>
      </c>
      <c r="AH210" s="4"/>
      <c r="AI210" s="36" t="str">
        <f>IFERROR(VLOOKUP(Book1345234[[#This Row],[Flood Damage Reduction]],#REF!,2,FALSE),"")</f>
        <v/>
      </c>
      <c r="AJ210" s="93"/>
      <c r="AK210" s="83"/>
      <c r="AL210" s="37"/>
      <c r="AM210" s="36" t="str">
        <f>IFERROR(VLOOKUP(Book1345234[[#This Row],[ Reduction in Critical Facilities Flood Risk]],#REF!,2,FALSE),"")</f>
        <v/>
      </c>
      <c r="AN210" s="140" t="e">
        <f>VLOOKUP([1]!Book1345234[[#This Row],[FMP]],'[1]Life and Safety Tabular Data'!A207:L217,12,FALSE)</f>
        <v>#REF!</v>
      </c>
      <c r="AO210" s="43"/>
      <c r="AP210" s="4"/>
      <c r="AQ210" s="36" t="str">
        <f>IFERROR(VLOOKUP(Book1345234[[#This Row],[Life and Safety Ranking (Injury/Loss of Life)]],#REF!,2,FALSE),"")</f>
        <v/>
      </c>
      <c r="AR210" s="67"/>
      <c r="AS210" s="43"/>
      <c r="AT210" s="43"/>
      <c r="AU210" s="43"/>
      <c r="AV210" s="4"/>
      <c r="AW210" s="36" t="str">
        <f>IFERROR(VLOOKUP(Book1345234[[#This Row],[Water Supply Yield Ranking]],#REF!,2,FALSE),"")</f>
        <v/>
      </c>
      <c r="AX210" s="67"/>
      <c r="AY210" s="37"/>
      <c r="AZ210" s="4"/>
      <c r="BA210" s="36" t="str">
        <f>IFERROR(VLOOKUP(Book1345234[[#This Row],[Social Vulnerability Ranking]],#REF!,2,FALSE),"")</f>
        <v/>
      </c>
      <c r="BB210" s="67"/>
      <c r="BC210" s="43"/>
      <c r="BD210" s="4"/>
      <c r="BE210" s="36" t="str">
        <f>IFERROR(VLOOKUP(Book1345234[[#This Row],[Nature-Based Solutions Ranking]],#REF!,2,FALSE),"")</f>
        <v/>
      </c>
      <c r="BF210" s="67"/>
      <c r="BG210" s="37"/>
      <c r="BH210" s="4"/>
      <c r="BI210" s="36" t="str">
        <f>IFERROR(VLOOKUP(Book1345234[[#This Row],[Multiple Benefit Ranking]],#REF!,2,FALSE),"")</f>
        <v/>
      </c>
      <c r="BJ210" s="84"/>
      <c r="BK210" s="43"/>
      <c r="BL210" s="4"/>
      <c r="BM210" s="36" t="str">
        <f>IFERROR(VLOOKUP(Book1345234[[#This Row],[Operations and Maintenance Ranking]],#REF!,2,FALSE),"")</f>
        <v/>
      </c>
      <c r="BN210" s="67"/>
      <c r="BO210" s="4"/>
      <c r="BP210" s="36" t="str">
        <f>IFERROR(VLOOKUP(Book1345234[[#This Row],[Administrative, Regulatory and Other Obstacle Ranking]],#REF!,2,FALSE),"")</f>
        <v/>
      </c>
      <c r="BQ210" s="67"/>
      <c r="BR210" s="4"/>
      <c r="BS210" s="36" t="str">
        <f>IFERROR(VLOOKUP(Book1345234[[#This Row],[Environmental Benefit Ranking]],#REF!,2,FALSE),"")</f>
        <v/>
      </c>
      <c r="BT210" s="67"/>
      <c r="BU210" s="37"/>
      <c r="BV210" s="36" t="str">
        <f>IFERROR(VLOOKUP(Book1345234[[#This Row],[Environmental Impact Ranking]],#REF!,2,FALSE),"")</f>
        <v/>
      </c>
      <c r="BW210" s="77"/>
      <c r="BX210" s="83"/>
      <c r="BY210" s="4"/>
      <c r="BZ210" s="36" t="str">
        <f>IFERROR(VLOOKUP(Book1345234[[#This Row],[Mobility Ranking]],#REF!,2,FALSE),"")</f>
        <v/>
      </c>
      <c r="CA210" s="77"/>
      <c r="CB210" s="4"/>
      <c r="CC210" s="36" t="str">
        <f>IFERROR(VLOOKUP(Book1345234[[#This Row],[Regional Ranking]],#REF!,2,FALSE),"")</f>
        <v/>
      </c>
    </row>
    <row r="211" spans="1:81" x14ac:dyDescent="0.25">
      <c r="A211" s="107"/>
      <c r="B211" s="84"/>
      <c r="C211" s="92">
        <f>Book1345234[[#This Row],[FMP]]*2</f>
        <v>0</v>
      </c>
      <c r="D211" s="34"/>
      <c r="E211" s="34"/>
      <c r="F211" s="37"/>
      <c r="G211" s="4"/>
      <c r="H211" s="4"/>
      <c r="I211" s="4"/>
      <c r="J211" s="4"/>
      <c r="K211" s="35" t="str">
        <f>IFERROR(Book1345234[[#This Row],[Project Cost]]/Book1345234[[#This Row],['# of Structures Removed from 1% Annual Chance FP]],"")</f>
        <v/>
      </c>
      <c r="L211" s="4"/>
      <c r="M211" s="4"/>
      <c r="N211" s="35"/>
      <c r="O211" s="100"/>
      <c r="P211" s="84"/>
      <c r="Q211" s="37"/>
      <c r="R211" s="4"/>
      <c r="S211" s="36" t="str">
        <f>IFERROR(VLOOKUP(Book1345234[[#This Row],[ Severity Ranking: Pre-Project Average Depth of Flooding (100-year)]],#REF!,2,FALSE),"")</f>
        <v/>
      </c>
      <c r="T211" s="67"/>
      <c r="U211" s="37"/>
      <c r="V211" s="37"/>
      <c r="W211" s="128" t="e">
        <f>[1]!Book1345234[[#This Row],[Flood Plain Population]]/[1]!Book1345234[[#This Row],[Community Population Served]]</f>
        <v>#REF!</v>
      </c>
      <c r="X211" s="4"/>
      <c r="Y211" s="36" t="str">
        <f>IFERROR(VLOOKUP(Book1345234[[#This Row],[Severity Ranking: Community Need (% Population)]],#REF!,2,FALSE),"")</f>
        <v/>
      </c>
      <c r="Z211" s="66"/>
      <c r="AA211" s="91" t="e">
        <f>[1]!Book1345234[[#This Row],['# of Structures Removed from 1% Annual Chance FP]]/[1]!Book1345234[[#This Row],['# of Structures in 1% Annual Chance FP (Pre-Project)]]</f>
        <v>#REF!</v>
      </c>
      <c r="AB211" s="4"/>
      <c r="AC211" s="36" t="str">
        <f>IFERROR(VLOOKUP(Book1345234[[#This Row],[Flood Risk Reduction ]],#REF!,2,FALSE),"")</f>
        <v/>
      </c>
      <c r="AD211" s="66"/>
      <c r="AE211" s="78"/>
      <c r="AF211" s="37"/>
      <c r="AG211" s="128" t="e">
        <f>([1]!Book1345234[[#This Row],[Pre-Project Damage $]]-[1]!Book1345234[[#This Row],[Post-Project Damage $]])/[1]!Book1345234[[#This Row],[Pre-Project Damage $]]</f>
        <v>#REF!</v>
      </c>
      <c r="AH211" s="4"/>
      <c r="AI211" s="36" t="str">
        <f>IFERROR(VLOOKUP(Book1345234[[#This Row],[Flood Damage Reduction]],#REF!,2,FALSE),"")</f>
        <v/>
      </c>
      <c r="AJ211" s="93"/>
      <c r="AK211" s="83"/>
      <c r="AL211" s="37"/>
      <c r="AM211" s="36" t="str">
        <f>IFERROR(VLOOKUP(Book1345234[[#This Row],[ Reduction in Critical Facilities Flood Risk]],#REF!,2,FALSE),"")</f>
        <v/>
      </c>
      <c r="AN211" s="140" t="e">
        <f>VLOOKUP([1]!Book1345234[[#This Row],[FMP]],'[1]Life and Safety Tabular Data'!A208:L218,12,FALSE)</f>
        <v>#REF!</v>
      </c>
      <c r="AO211" s="43"/>
      <c r="AP211" s="4"/>
      <c r="AQ211" s="36" t="str">
        <f>IFERROR(VLOOKUP(Book1345234[[#This Row],[Life and Safety Ranking (Injury/Loss of Life)]],#REF!,2,FALSE),"")</f>
        <v/>
      </c>
      <c r="AR211" s="67"/>
      <c r="AS211" s="43"/>
      <c r="AT211" s="43"/>
      <c r="AU211" s="43"/>
      <c r="AV211" s="4"/>
      <c r="AW211" s="36" t="str">
        <f>IFERROR(VLOOKUP(Book1345234[[#This Row],[Water Supply Yield Ranking]],#REF!,2,FALSE),"")</f>
        <v/>
      </c>
      <c r="AX211" s="67"/>
      <c r="AY211" s="37"/>
      <c r="AZ211" s="4"/>
      <c r="BA211" s="36" t="str">
        <f>IFERROR(VLOOKUP(Book1345234[[#This Row],[Social Vulnerability Ranking]],#REF!,2,FALSE),"")</f>
        <v/>
      </c>
      <c r="BB211" s="67"/>
      <c r="BC211" s="43"/>
      <c r="BD211" s="4"/>
      <c r="BE211" s="36" t="str">
        <f>IFERROR(VLOOKUP(Book1345234[[#This Row],[Nature-Based Solutions Ranking]],#REF!,2,FALSE),"")</f>
        <v/>
      </c>
      <c r="BF211" s="67"/>
      <c r="BG211" s="37"/>
      <c r="BH211" s="4"/>
      <c r="BI211" s="36" t="str">
        <f>IFERROR(VLOOKUP(Book1345234[[#This Row],[Multiple Benefit Ranking]],#REF!,2,FALSE),"")</f>
        <v/>
      </c>
      <c r="BJ211" s="84"/>
      <c r="BK211" s="43"/>
      <c r="BL211" s="4"/>
      <c r="BM211" s="36" t="str">
        <f>IFERROR(VLOOKUP(Book1345234[[#This Row],[Operations and Maintenance Ranking]],#REF!,2,FALSE),"")</f>
        <v/>
      </c>
      <c r="BN211" s="67"/>
      <c r="BO211" s="4"/>
      <c r="BP211" s="36" t="str">
        <f>IFERROR(VLOOKUP(Book1345234[[#This Row],[Administrative, Regulatory and Other Obstacle Ranking]],#REF!,2,FALSE),"")</f>
        <v/>
      </c>
      <c r="BQ211" s="67"/>
      <c r="BR211" s="4"/>
      <c r="BS211" s="36" t="str">
        <f>IFERROR(VLOOKUP(Book1345234[[#This Row],[Environmental Benefit Ranking]],#REF!,2,FALSE),"")</f>
        <v/>
      </c>
      <c r="BT211" s="67"/>
      <c r="BU211" s="37"/>
      <c r="BV211" s="36" t="str">
        <f>IFERROR(VLOOKUP(Book1345234[[#This Row],[Environmental Impact Ranking]],#REF!,2,FALSE),"")</f>
        <v/>
      </c>
      <c r="BW211" s="77"/>
      <c r="BX211" s="83"/>
      <c r="BY211" s="4"/>
      <c r="BZ211" s="36" t="str">
        <f>IFERROR(VLOOKUP(Book1345234[[#This Row],[Mobility Ranking]],#REF!,2,FALSE),"")</f>
        <v/>
      </c>
      <c r="CA211" s="77"/>
      <c r="CB211" s="4"/>
      <c r="CC211" s="36" t="str">
        <f>IFERROR(VLOOKUP(Book1345234[[#This Row],[Regional Ranking]],#REF!,2,FALSE),"")</f>
        <v/>
      </c>
    </row>
    <row r="212" spans="1:81" x14ac:dyDescent="0.25">
      <c r="A212" s="107"/>
      <c r="B212" s="84"/>
      <c r="C212" s="92">
        <f>Book1345234[[#This Row],[FMP]]*2</f>
        <v>0</v>
      </c>
      <c r="D212" s="34"/>
      <c r="E212" s="34"/>
      <c r="F212" s="37"/>
      <c r="G212" s="4"/>
      <c r="H212" s="4"/>
      <c r="I212" s="4"/>
      <c r="J212" s="4"/>
      <c r="K212" s="35" t="str">
        <f>IFERROR(Book1345234[[#This Row],[Project Cost]]/Book1345234[[#This Row],['# of Structures Removed from 1% Annual Chance FP]],"")</f>
        <v/>
      </c>
      <c r="L212" s="4"/>
      <c r="M212" s="4"/>
      <c r="N212" s="35"/>
      <c r="O212" s="100"/>
      <c r="P212" s="84"/>
      <c r="Q212" s="37"/>
      <c r="R212" s="4"/>
      <c r="S212" s="36" t="str">
        <f>IFERROR(VLOOKUP(Book1345234[[#This Row],[ Severity Ranking: Pre-Project Average Depth of Flooding (100-year)]],#REF!,2,FALSE),"")</f>
        <v/>
      </c>
      <c r="T212" s="67"/>
      <c r="U212" s="37"/>
      <c r="V212" s="37"/>
      <c r="W212" s="128" t="e">
        <f>[1]!Book1345234[[#This Row],[Flood Plain Population]]/[1]!Book1345234[[#This Row],[Community Population Served]]</f>
        <v>#REF!</v>
      </c>
      <c r="X212" s="4"/>
      <c r="Y212" s="36" t="str">
        <f>IFERROR(VLOOKUP(Book1345234[[#This Row],[Severity Ranking: Community Need (% Population)]],#REF!,2,FALSE),"")</f>
        <v/>
      </c>
      <c r="Z212" s="66"/>
      <c r="AA212" s="91" t="e">
        <f>[1]!Book1345234[[#This Row],['# of Structures Removed from 1% Annual Chance FP]]/[1]!Book1345234[[#This Row],['# of Structures in 1% Annual Chance FP (Pre-Project)]]</f>
        <v>#REF!</v>
      </c>
      <c r="AB212" s="4"/>
      <c r="AC212" s="36" t="str">
        <f>IFERROR(VLOOKUP(Book1345234[[#This Row],[Flood Risk Reduction ]],#REF!,2,FALSE),"")</f>
        <v/>
      </c>
      <c r="AD212" s="66"/>
      <c r="AE212" s="78"/>
      <c r="AF212" s="37"/>
      <c r="AG212" s="128" t="e">
        <f>([1]!Book1345234[[#This Row],[Pre-Project Damage $]]-[1]!Book1345234[[#This Row],[Post-Project Damage $]])/[1]!Book1345234[[#This Row],[Pre-Project Damage $]]</f>
        <v>#REF!</v>
      </c>
      <c r="AH212" s="4"/>
      <c r="AI212" s="36" t="str">
        <f>IFERROR(VLOOKUP(Book1345234[[#This Row],[Flood Damage Reduction]],#REF!,2,FALSE),"")</f>
        <v/>
      </c>
      <c r="AJ212" s="93"/>
      <c r="AK212" s="83"/>
      <c r="AL212" s="37"/>
      <c r="AM212" s="36" t="str">
        <f>IFERROR(VLOOKUP(Book1345234[[#This Row],[ Reduction in Critical Facilities Flood Risk]],#REF!,2,FALSE),"")</f>
        <v/>
      </c>
      <c r="AN212" s="140" t="e">
        <f>VLOOKUP([1]!Book1345234[[#This Row],[FMP]],'[1]Life and Safety Tabular Data'!A209:L219,12,FALSE)</f>
        <v>#REF!</v>
      </c>
      <c r="AO212" s="43"/>
      <c r="AP212" s="4"/>
      <c r="AQ212" s="36" t="str">
        <f>IFERROR(VLOOKUP(Book1345234[[#This Row],[Life and Safety Ranking (Injury/Loss of Life)]],#REF!,2,FALSE),"")</f>
        <v/>
      </c>
      <c r="AR212" s="67"/>
      <c r="AS212" s="43"/>
      <c r="AT212" s="43"/>
      <c r="AU212" s="43"/>
      <c r="AV212" s="4"/>
      <c r="AW212" s="36" t="str">
        <f>IFERROR(VLOOKUP(Book1345234[[#This Row],[Water Supply Yield Ranking]],#REF!,2,FALSE),"")</f>
        <v/>
      </c>
      <c r="AX212" s="67"/>
      <c r="AY212" s="37"/>
      <c r="AZ212" s="4"/>
      <c r="BA212" s="36" t="str">
        <f>IFERROR(VLOOKUP(Book1345234[[#This Row],[Social Vulnerability Ranking]],#REF!,2,FALSE),"")</f>
        <v/>
      </c>
      <c r="BB212" s="67"/>
      <c r="BC212" s="43"/>
      <c r="BD212" s="4"/>
      <c r="BE212" s="36" t="str">
        <f>IFERROR(VLOOKUP(Book1345234[[#This Row],[Nature-Based Solutions Ranking]],#REF!,2,FALSE),"")</f>
        <v/>
      </c>
      <c r="BF212" s="67"/>
      <c r="BG212" s="37"/>
      <c r="BH212" s="4"/>
      <c r="BI212" s="36" t="str">
        <f>IFERROR(VLOOKUP(Book1345234[[#This Row],[Multiple Benefit Ranking]],#REF!,2,FALSE),"")</f>
        <v/>
      </c>
      <c r="BJ212" s="84"/>
      <c r="BK212" s="43"/>
      <c r="BL212" s="4"/>
      <c r="BM212" s="36" t="str">
        <f>IFERROR(VLOOKUP(Book1345234[[#This Row],[Operations and Maintenance Ranking]],#REF!,2,FALSE),"")</f>
        <v/>
      </c>
      <c r="BN212" s="67"/>
      <c r="BO212" s="4"/>
      <c r="BP212" s="36" t="str">
        <f>IFERROR(VLOOKUP(Book1345234[[#This Row],[Administrative, Regulatory and Other Obstacle Ranking]],#REF!,2,FALSE),"")</f>
        <v/>
      </c>
      <c r="BQ212" s="67"/>
      <c r="BR212" s="4"/>
      <c r="BS212" s="36" t="str">
        <f>IFERROR(VLOOKUP(Book1345234[[#This Row],[Environmental Benefit Ranking]],#REF!,2,FALSE),"")</f>
        <v/>
      </c>
      <c r="BT212" s="67"/>
      <c r="BU212" s="37"/>
      <c r="BV212" s="36" t="str">
        <f>IFERROR(VLOOKUP(Book1345234[[#This Row],[Environmental Impact Ranking]],#REF!,2,FALSE),"")</f>
        <v/>
      </c>
      <c r="BW212" s="77"/>
      <c r="BX212" s="83"/>
      <c r="BY212" s="4"/>
      <c r="BZ212" s="36" t="str">
        <f>IFERROR(VLOOKUP(Book1345234[[#This Row],[Mobility Ranking]],#REF!,2,FALSE),"")</f>
        <v/>
      </c>
      <c r="CA212" s="77"/>
      <c r="CB212" s="4"/>
      <c r="CC212" s="36" t="str">
        <f>IFERROR(VLOOKUP(Book1345234[[#This Row],[Regional Ranking]],#REF!,2,FALSE),"")</f>
        <v/>
      </c>
    </row>
    <row r="213" spans="1:81" x14ac:dyDescent="0.25">
      <c r="A213" s="107"/>
      <c r="B213" s="84"/>
      <c r="C213" s="92">
        <f>Book1345234[[#This Row],[FMP]]*2</f>
        <v>0</v>
      </c>
      <c r="D213" s="34"/>
      <c r="E213" s="34"/>
      <c r="F213" s="37"/>
      <c r="G213" s="4"/>
      <c r="H213" s="4"/>
      <c r="I213" s="4"/>
      <c r="J213" s="4"/>
      <c r="K213" s="35" t="str">
        <f>IFERROR(Book1345234[[#This Row],[Project Cost]]/Book1345234[[#This Row],['# of Structures Removed from 1% Annual Chance FP]],"")</f>
        <v/>
      </c>
      <c r="L213" s="4"/>
      <c r="M213" s="4"/>
      <c r="N213" s="35"/>
      <c r="O213" s="100"/>
      <c r="P213" s="84"/>
      <c r="Q213" s="37"/>
      <c r="R213" s="4"/>
      <c r="S213" s="36" t="str">
        <f>IFERROR(VLOOKUP(Book1345234[[#This Row],[ Severity Ranking: Pre-Project Average Depth of Flooding (100-year)]],#REF!,2,FALSE),"")</f>
        <v/>
      </c>
      <c r="T213" s="67"/>
      <c r="U213" s="37"/>
      <c r="V213" s="37"/>
      <c r="W213" s="128" t="e">
        <f>[1]!Book1345234[[#This Row],[Flood Plain Population]]/[1]!Book1345234[[#This Row],[Community Population Served]]</f>
        <v>#REF!</v>
      </c>
      <c r="X213" s="4"/>
      <c r="Y213" s="36" t="str">
        <f>IFERROR(VLOOKUP(Book1345234[[#This Row],[Severity Ranking: Community Need (% Population)]],#REF!,2,FALSE),"")</f>
        <v/>
      </c>
      <c r="Z213" s="66"/>
      <c r="AA213" s="91" t="e">
        <f>[1]!Book1345234[[#This Row],['# of Structures Removed from 1% Annual Chance FP]]/[1]!Book1345234[[#This Row],['# of Structures in 1% Annual Chance FP (Pre-Project)]]</f>
        <v>#REF!</v>
      </c>
      <c r="AB213" s="4"/>
      <c r="AC213" s="36" t="str">
        <f>IFERROR(VLOOKUP(Book1345234[[#This Row],[Flood Risk Reduction ]],#REF!,2,FALSE),"")</f>
        <v/>
      </c>
      <c r="AD213" s="66"/>
      <c r="AE213" s="78"/>
      <c r="AF213" s="37"/>
      <c r="AG213" s="128" t="e">
        <f>([1]!Book1345234[[#This Row],[Pre-Project Damage $]]-[1]!Book1345234[[#This Row],[Post-Project Damage $]])/[1]!Book1345234[[#This Row],[Pre-Project Damage $]]</f>
        <v>#REF!</v>
      </c>
      <c r="AH213" s="4"/>
      <c r="AI213" s="36" t="str">
        <f>IFERROR(VLOOKUP(Book1345234[[#This Row],[Flood Damage Reduction]],#REF!,2,FALSE),"")</f>
        <v/>
      </c>
      <c r="AJ213" s="93"/>
      <c r="AK213" s="83"/>
      <c r="AL213" s="37"/>
      <c r="AM213" s="36" t="str">
        <f>IFERROR(VLOOKUP(Book1345234[[#This Row],[ Reduction in Critical Facilities Flood Risk]],#REF!,2,FALSE),"")</f>
        <v/>
      </c>
      <c r="AN213" s="140" t="e">
        <f>VLOOKUP([1]!Book1345234[[#This Row],[FMP]],'[1]Life and Safety Tabular Data'!A210:L220,12,FALSE)</f>
        <v>#REF!</v>
      </c>
      <c r="AO213" s="43"/>
      <c r="AP213" s="4"/>
      <c r="AQ213" s="36" t="str">
        <f>IFERROR(VLOOKUP(Book1345234[[#This Row],[Life and Safety Ranking (Injury/Loss of Life)]],#REF!,2,FALSE),"")</f>
        <v/>
      </c>
      <c r="AR213" s="67"/>
      <c r="AS213" s="43"/>
      <c r="AT213" s="43"/>
      <c r="AU213" s="43"/>
      <c r="AV213" s="4"/>
      <c r="AW213" s="36" t="str">
        <f>IFERROR(VLOOKUP(Book1345234[[#This Row],[Water Supply Yield Ranking]],#REF!,2,FALSE),"")</f>
        <v/>
      </c>
      <c r="AX213" s="67"/>
      <c r="AY213" s="37"/>
      <c r="AZ213" s="4"/>
      <c r="BA213" s="36" t="str">
        <f>IFERROR(VLOOKUP(Book1345234[[#This Row],[Social Vulnerability Ranking]],#REF!,2,FALSE),"")</f>
        <v/>
      </c>
      <c r="BB213" s="67"/>
      <c r="BC213" s="43"/>
      <c r="BD213" s="4"/>
      <c r="BE213" s="36" t="str">
        <f>IFERROR(VLOOKUP(Book1345234[[#This Row],[Nature-Based Solutions Ranking]],#REF!,2,FALSE),"")</f>
        <v/>
      </c>
      <c r="BF213" s="67"/>
      <c r="BG213" s="37"/>
      <c r="BH213" s="4"/>
      <c r="BI213" s="36" t="str">
        <f>IFERROR(VLOOKUP(Book1345234[[#This Row],[Multiple Benefit Ranking]],#REF!,2,FALSE),"")</f>
        <v/>
      </c>
      <c r="BJ213" s="84"/>
      <c r="BK213" s="43"/>
      <c r="BL213" s="4"/>
      <c r="BM213" s="36" t="str">
        <f>IFERROR(VLOOKUP(Book1345234[[#This Row],[Operations and Maintenance Ranking]],#REF!,2,FALSE),"")</f>
        <v/>
      </c>
      <c r="BN213" s="67"/>
      <c r="BO213" s="4"/>
      <c r="BP213" s="36" t="str">
        <f>IFERROR(VLOOKUP(Book1345234[[#This Row],[Administrative, Regulatory and Other Obstacle Ranking]],#REF!,2,FALSE),"")</f>
        <v/>
      </c>
      <c r="BQ213" s="67"/>
      <c r="BR213" s="4"/>
      <c r="BS213" s="36" t="str">
        <f>IFERROR(VLOOKUP(Book1345234[[#This Row],[Environmental Benefit Ranking]],#REF!,2,FALSE),"")</f>
        <v/>
      </c>
      <c r="BT213" s="67"/>
      <c r="BU213" s="37"/>
      <c r="BV213" s="36" t="str">
        <f>IFERROR(VLOOKUP(Book1345234[[#This Row],[Environmental Impact Ranking]],#REF!,2,FALSE),"")</f>
        <v/>
      </c>
      <c r="BW213" s="77"/>
      <c r="BX213" s="83"/>
      <c r="BY213" s="4"/>
      <c r="BZ213" s="36" t="str">
        <f>IFERROR(VLOOKUP(Book1345234[[#This Row],[Mobility Ranking]],#REF!,2,FALSE),"")</f>
        <v/>
      </c>
      <c r="CA213" s="77"/>
      <c r="CB213" s="4"/>
      <c r="CC213" s="36" t="str">
        <f>IFERROR(VLOOKUP(Book1345234[[#This Row],[Regional Ranking]],#REF!,2,FALSE),"")</f>
        <v/>
      </c>
    </row>
    <row r="214" spans="1:81" x14ac:dyDescent="0.25">
      <c r="A214" s="107"/>
      <c r="B214" s="84"/>
      <c r="C214" s="92">
        <f>Book1345234[[#This Row],[FMP]]*2</f>
        <v>0</v>
      </c>
      <c r="D214" s="34"/>
      <c r="E214" s="34"/>
      <c r="F214" s="37"/>
      <c r="G214" s="4"/>
      <c r="H214" s="4"/>
      <c r="I214" s="4"/>
      <c r="J214" s="4"/>
      <c r="K214" s="35" t="str">
        <f>IFERROR(Book1345234[[#This Row],[Project Cost]]/Book1345234[[#This Row],['# of Structures Removed from 1% Annual Chance FP]],"")</f>
        <v/>
      </c>
      <c r="L214" s="4"/>
      <c r="M214" s="4"/>
      <c r="N214" s="35"/>
      <c r="O214" s="100"/>
      <c r="P214" s="84"/>
      <c r="Q214" s="37"/>
      <c r="R214" s="4"/>
      <c r="S214" s="36" t="str">
        <f>IFERROR(VLOOKUP(Book1345234[[#This Row],[ Severity Ranking: Pre-Project Average Depth of Flooding (100-year)]],#REF!,2,FALSE),"")</f>
        <v/>
      </c>
      <c r="T214" s="67"/>
      <c r="U214" s="37"/>
      <c r="V214" s="37"/>
      <c r="W214" s="128" t="e">
        <f>[1]!Book1345234[[#This Row],[Flood Plain Population]]/[1]!Book1345234[[#This Row],[Community Population Served]]</f>
        <v>#REF!</v>
      </c>
      <c r="X214" s="4"/>
      <c r="Y214" s="36" t="str">
        <f>IFERROR(VLOOKUP(Book1345234[[#This Row],[Severity Ranking: Community Need (% Population)]],#REF!,2,FALSE),"")</f>
        <v/>
      </c>
      <c r="Z214" s="66"/>
      <c r="AA214" s="91" t="e">
        <f>[1]!Book1345234[[#This Row],['# of Structures Removed from 1% Annual Chance FP]]/[1]!Book1345234[[#This Row],['# of Structures in 1% Annual Chance FP (Pre-Project)]]</f>
        <v>#REF!</v>
      </c>
      <c r="AB214" s="4"/>
      <c r="AC214" s="36" t="str">
        <f>IFERROR(VLOOKUP(Book1345234[[#This Row],[Flood Risk Reduction ]],#REF!,2,FALSE),"")</f>
        <v/>
      </c>
      <c r="AD214" s="66"/>
      <c r="AE214" s="78"/>
      <c r="AF214" s="37"/>
      <c r="AG214" s="128" t="e">
        <f>([1]!Book1345234[[#This Row],[Pre-Project Damage $]]-[1]!Book1345234[[#This Row],[Post-Project Damage $]])/[1]!Book1345234[[#This Row],[Pre-Project Damage $]]</f>
        <v>#REF!</v>
      </c>
      <c r="AH214" s="4"/>
      <c r="AI214" s="36" t="str">
        <f>IFERROR(VLOOKUP(Book1345234[[#This Row],[Flood Damage Reduction]],#REF!,2,FALSE),"")</f>
        <v/>
      </c>
      <c r="AJ214" s="93"/>
      <c r="AK214" s="83"/>
      <c r="AL214" s="37"/>
      <c r="AM214" s="36" t="str">
        <f>IFERROR(VLOOKUP(Book1345234[[#This Row],[ Reduction in Critical Facilities Flood Risk]],#REF!,2,FALSE),"")</f>
        <v/>
      </c>
      <c r="AN214" s="140" t="e">
        <f>VLOOKUP([1]!Book1345234[[#This Row],[FMP]],'[1]Life and Safety Tabular Data'!A211:L221,12,FALSE)</f>
        <v>#REF!</v>
      </c>
      <c r="AO214" s="43"/>
      <c r="AP214" s="4"/>
      <c r="AQ214" s="36" t="str">
        <f>IFERROR(VLOOKUP(Book1345234[[#This Row],[Life and Safety Ranking (Injury/Loss of Life)]],#REF!,2,FALSE),"")</f>
        <v/>
      </c>
      <c r="AR214" s="67"/>
      <c r="AS214" s="43"/>
      <c r="AT214" s="43"/>
      <c r="AU214" s="43"/>
      <c r="AV214" s="4"/>
      <c r="AW214" s="36" t="str">
        <f>IFERROR(VLOOKUP(Book1345234[[#This Row],[Water Supply Yield Ranking]],#REF!,2,FALSE),"")</f>
        <v/>
      </c>
      <c r="AX214" s="67"/>
      <c r="AY214" s="37"/>
      <c r="AZ214" s="4"/>
      <c r="BA214" s="36" t="str">
        <f>IFERROR(VLOOKUP(Book1345234[[#This Row],[Social Vulnerability Ranking]],#REF!,2,FALSE),"")</f>
        <v/>
      </c>
      <c r="BB214" s="67"/>
      <c r="BC214" s="43"/>
      <c r="BD214" s="4"/>
      <c r="BE214" s="36" t="str">
        <f>IFERROR(VLOOKUP(Book1345234[[#This Row],[Nature-Based Solutions Ranking]],#REF!,2,FALSE),"")</f>
        <v/>
      </c>
      <c r="BF214" s="67"/>
      <c r="BG214" s="37"/>
      <c r="BH214" s="4"/>
      <c r="BI214" s="36" t="str">
        <f>IFERROR(VLOOKUP(Book1345234[[#This Row],[Multiple Benefit Ranking]],#REF!,2,FALSE),"")</f>
        <v/>
      </c>
      <c r="BJ214" s="84"/>
      <c r="BK214" s="43"/>
      <c r="BL214" s="4"/>
      <c r="BM214" s="36" t="str">
        <f>IFERROR(VLOOKUP(Book1345234[[#This Row],[Operations and Maintenance Ranking]],#REF!,2,FALSE),"")</f>
        <v/>
      </c>
      <c r="BN214" s="67"/>
      <c r="BO214" s="4"/>
      <c r="BP214" s="36" t="str">
        <f>IFERROR(VLOOKUP(Book1345234[[#This Row],[Administrative, Regulatory and Other Obstacle Ranking]],#REF!,2,FALSE),"")</f>
        <v/>
      </c>
      <c r="BQ214" s="67"/>
      <c r="BR214" s="4"/>
      <c r="BS214" s="36" t="str">
        <f>IFERROR(VLOOKUP(Book1345234[[#This Row],[Environmental Benefit Ranking]],#REF!,2,FALSE),"")</f>
        <v/>
      </c>
      <c r="BT214" s="67"/>
      <c r="BU214" s="37"/>
      <c r="BV214" s="36" t="str">
        <f>IFERROR(VLOOKUP(Book1345234[[#This Row],[Environmental Impact Ranking]],#REF!,2,FALSE),"")</f>
        <v/>
      </c>
      <c r="BW214" s="77"/>
      <c r="BX214" s="83"/>
      <c r="BY214" s="4"/>
      <c r="BZ214" s="36" t="str">
        <f>IFERROR(VLOOKUP(Book1345234[[#This Row],[Mobility Ranking]],#REF!,2,FALSE),"")</f>
        <v/>
      </c>
      <c r="CA214" s="77"/>
      <c r="CB214" s="4"/>
      <c r="CC214" s="36" t="str">
        <f>IFERROR(VLOOKUP(Book1345234[[#This Row],[Regional Ranking]],#REF!,2,FALSE),"")</f>
        <v/>
      </c>
    </row>
    <row r="215" spans="1:81" x14ac:dyDescent="0.25">
      <c r="A215" s="107"/>
      <c r="B215" s="84"/>
      <c r="C215" s="92">
        <f>Book1345234[[#This Row],[FMP]]*2</f>
        <v>0</v>
      </c>
      <c r="D215" s="34"/>
      <c r="E215" s="34"/>
      <c r="F215" s="37"/>
      <c r="G215" s="4"/>
      <c r="H215" s="4"/>
      <c r="I215" s="4"/>
      <c r="J215" s="4"/>
      <c r="K215" s="35" t="str">
        <f>IFERROR(Book1345234[[#This Row],[Project Cost]]/Book1345234[[#This Row],['# of Structures Removed from 1% Annual Chance FP]],"")</f>
        <v/>
      </c>
      <c r="L215" s="4"/>
      <c r="M215" s="4"/>
      <c r="N215" s="35"/>
      <c r="O215" s="100"/>
      <c r="P215" s="84"/>
      <c r="Q215" s="37"/>
      <c r="R215" s="4"/>
      <c r="S215" s="36" t="str">
        <f>IFERROR(VLOOKUP(Book1345234[[#This Row],[ Severity Ranking: Pre-Project Average Depth of Flooding (100-year)]],#REF!,2,FALSE),"")</f>
        <v/>
      </c>
      <c r="T215" s="67"/>
      <c r="U215" s="37"/>
      <c r="V215" s="37"/>
      <c r="W215" s="128" t="e">
        <f>[1]!Book1345234[[#This Row],[Flood Plain Population]]/[1]!Book1345234[[#This Row],[Community Population Served]]</f>
        <v>#REF!</v>
      </c>
      <c r="X215" s="4"/>
      <c r="Y215" s="36" t="str">
        <f>IFERROR(VLOOKUP(Book1345234[[#This Row],[Severity Ranking: Community Need (% Population)]],#REF!,2,FALSE),"")</f>
        <v/>
      </c>
      <c r="Z215" s="66"/>
      <c r="AA215" s="91" t="e">
        <f>[1]!Book1345234[[#This Row],['# of Structures Removed from 1% Annual Chance FP]]/[1]!Book1345234[[#This Row],['# of Structures in 1% Annual Chance FP (Pre-Project)]]</f>
        <v>#REF!</v>
      </c>
      <c r="AB215" s="4"/>
      <c r="AC215" s="36" t="str">
        <f>IFERROR(VLOOKUP(Book1345234[[#This Row],[Flood Risk Reduction ]],#REF!,2,FALSE),"")</f>
        <v/>
      </c>
      <c r="AD215" s="66"/>
      <c r="AE215" s="78"/>
      <c r="AF215" s="37"/>
      <c r="AG215" s="128" t="e">
        <f>([1]!Book1345234[[#This Row],[Pre-Project Damage $]]-[1]!Book1345234[[#This Row],[Post-Project Damage $]])/[1]!Book1345234[[#This Row],[Pre-Project Damage $]]</f>
        <v>#REF!</v>
      </c>
      <c r="AH215" s="4"/>
      <c r="AI215" s="36" t="str">
        <f>IFERROR(VLOOKUP(Book1345234[[#This Row],[Flood Damage Reduction]],#REF!,2,FALSE),"")</f>
        <v/>
      </c>
      <c r="AJ215" s="93"/>
      <c r="AK215" s="83"/>
      <c r="AL215" s="37"/>
      <c r="AM215" s="36" t="str">
        <f>IFERROR(VLOOKUP(Book1345234[[#This Row],[ Reduction in Critical Facilities Flood Risk]],#REF!,2,FALSE),"")</f>
        <v/>
      </c>
      <c r="AN215" s="140" t="e">
        <f>VLOOKUP([1]!Book1345234[[#This Row],[FMP]],'[1]Life and Safety Tabular Data'!A212:L222,12,FALSE)</f>
        <v>#REF!</v>
      </c>
      <c r="AO215" s="43"/>
      <c r="AP215" s="4"/>
      <c r="AQ215" s="36" t="str">
        <f>IFERROR(VLOOKUP(Book1345234[[#This Row],[Life and Safety Ranking (Injury/Loss of Life)]],#REF!,2,FALSE),"")</f>
        <v/>
      </c>
      <c r="AR215" s="67"/>
      <c r="AS215" s="43"/>
      <c r="AT215" s="43"/>
      <c r="AU215" s="43"/>
      <c r="AV215" s="4"/>
      <c r="AW215" s="36" t="str">
        <f>IFERROR(VLOOKUP(Book1345234[[#This Row],[Water Supply Yield Ranking]],#REF!,2,FALSE),"")</f>
        <v/>
      </c>
      <c r="AX215" s="67"/>
      <c r="AY215" s="37"/>
      <c r="AZ215" s="4"/>
      <c r="BA215" s="36" t="str">
        <f>IFERROR(VLOOKUP(Book1345234[[#This Row],[Social Vulnerability Ranking]],#REF!,2,FALSE),"")</f>
        <v/>
      </c>
      <c r="BB215" s="67"/>
      <c r="BC215" s="43"/>
      <c r="BD215" s="4"/>
      <c r="BE215" s="36" t="str">
        <f>IFERROR(VLOOKUP(Book1345234[[#This Row],[Nature-Based Solutions Ranking]],#REF!,2,FALSE),"")</f>
        <v/>
      </c>
      <c r="BF215" s="67"/>
      <c r="BG215" s="37"/>
      <c r="BH215" s="4"/>
      <c r="BI215" s="36" t="str">
        <f>IFERROR(VLOOKUP(Book1345234[[#This Row],[Multiple Benefit Ranking]],#REF!,2,FALSE),"")</f>
        <v/>
      </c>
      <c r="BJ215" s="84"/>
      <c r="BK215" s="43"/>
      <c r="BL215" s="4"/>
      <c r="BM215" s="36" t="str">
        <f>IFERROR(VLOOKUP(Book1345234[[#This Row],[Operations and Maintenance Ranking]],#REF!,2,FALSE),"")</f>
        <v/>
      </c>
      <c r="BN215" s="67"/>
      <c r="BO215" s="4"/>
      <c r="BP215" s="36" t="str">
        <f>IFERROR(VLOOKUP(Book1345234[[#This Row],[Administrative, Regulatory and Other Obstacle Ranking]],#REF!,2,FALSE),"")</f>
        <v/>
      </c>
      <c r="BQ215" s="67"/>
      <c r="BR215" s="4"/>
      <c r="BS215" s="36" t="str">
        <f>IFERROR(VLOOKUP(Book1345234[[#This Row],[Environmental Benefit Ranking]],#REF!,2,FALSE),"")</f>
        <v/>
      </c>
      <c r="BT215" s="67"/>
      <c r="BU215" s="37"/>
      <c r="BV215" s="36" t="str">
        <f>IFERROR(VLOOKUP(Book1345234[[#This Row],[Environmental Impact Ranking]],#REF!,2,FALSE),"")</f>
        <v/>
      </c>
      <c r="BW215" s="77"/>
      <c r="BX215" s="83"/>
      <c r="BY215" s="4"/>
      <c r="BZ215" s="36" t="str">
        <f>IFERROR(VLOOKUP(Book1345234[[#This Row],[Mobility Ranking]],#REF!,2,FALSE),"")</f>
        <v/>
      </c>
      <c r="CA215" s="77"/>
      <c r="CB215" s="4"/>
      <c r="CC215" s="36" t="str">
        <f>IFERROR(VLOOKUP(Book1345234[[#This Row],[Regional Ranking]],#REF!,2,FALSE),"")</f>
        <v/>
      </c>
    </row>
    <row r="216" spans="1:81" x14ac:dyDescent="0.25">
      <c r="A216" s="107"/>
      <c r="B216" s="84"/>
      <c r="C216" s="92">
        <f>Book1345234[[#This Row],[FMP]]*2</f>
        <v>0</v>
      </c>
      <c r="D216" s="34"/>
      <c r="E216" s="34"/>
      <c r="F216" s="37"/>
      <c r="G216" s="4"/>
      <c r="H216" s="4"/>
      <c r="I216" s="4"/>
      <c r="J216" s="4"/>
      <c r="K216" s="35" t="str">
        <f>IFERROR(Book1345234[[#This Row],[Project Cost]]/Book1345234[[#This Row],['# of Structures Removed from 1% Annual Chance FP]],"")</f>
        <v/>
      </c>
      <c r="L216" s="4"/>
      <c r="M216" s="4"/>
      <c r="N216" s="35"/>
      <c r="O216" s="100"/>
      <c r="P216" s="84"/>
      <c r="Q216" s="37"/>
      <c r="R216" s="4"/>
      <c r="S216" s="36" t="str">
        <f>IFERROR(VLOOKUP(Book1345234[[#This Row],[ Severity Ranking: Pre-Project Average Depth of Flooding (100-year)]],#REF!,2,FALSE),"")</f>
        <v/>
      </c>
      <c r="T216" s="67"/>
      <c r="U216" s="37"/>
      <c r="V216" s="37"/>
      <c r="W216" s="128" t="e">
        <f>[1]!Book1345234[[#This Row],[Flood Plain Population]]/[1]!Book1345234[[#This Row],[Community Population Served]]</f>
        <v>#REF!</v>
      </c>
      <c r="X216" s="4"/>
      <c r="Y216" s="36" t="str">
        <f>IFERROR(VLOOKUP(Book1345234[[#This Row],[Severity Ranking: Community Need (% Population)]],#REF!,2,FALSE),"")</f>
        <v/>
      </c>
      <c r="Z216" s="66"/>
      <c r="AA216" s="91" t="e">
        <f>[1]!Book1345234[[#This Row],['# of Structures Removed from 1% Annual Chance FP]]/[1]!Book1345234[[#This Row],['# of Structures in 1% Annual Chance FP (Pre-Project)]]</f>
        <v>#REF!</v>
      </c>
      <c r="AB216" s="4"/>
      <c r="AC216" s="36" t="str">
        <f>IFERROR(VLOOKUP(Book1345234[[#This Row],[Flood Risk Reduction ]],#REF!,2,FALSE),"")</f>
        <v/>
      </c>
      <c r="AD216" s="66"/>
      <c r="AE216" s="78"/>
      <c r="AF216" s="37"/>
      <c r="AG216" s="128" t="e">
        <f>([1]!Book1345234[[#This Row],[Pre-Project Damage $]]-[1]!Book1345234[[#This Row],[Post-Project Damage $]])/[1]!Book1345234[[#This Row],[Pre-Project Damage $]]</f>
        <v>#REF!</v>
      </c>
      <c r="AH216" s="4"/>
      <c r="AI216" s="36" t="str">
        <f>IFERROR(VLOOKUP(Book1345234[[#This Row],[Flood Damage Reduction]],#REF!,2,FALSE),"")</f>
        <v/>
      </c>
      <c r="AJ216" s="93"/>
      <c r="AK216" s="83"/>
      <c r="AL216" s="37"/>
      <c r="AM216" s="36" t="str">
        <f>IFERROR(VLOOKUP(Book1345234[[#This Row],[ Reduction in Critical Facilities Flood Risk]],#REF!,2,FALSE),"")</f>
        <v/>
      </c>
      <c r="AN216" s="140" t="e">
        <f>VLOOKUP([1]!Book1345234[[#This Row],[FMP]],'[1]Life and Safety Tabular Data'!A213:L223,12,FALSE)</f>
        <v>#REF!</v>
      </c>
      <c r="AO216" s="43"/>
      <c r="AP216" s="4"/>
      <c r="AQ216" s="36" t="str">
        <f>IFERROR(VLOOKUP(Book1345234[[#This Row],[Life and Safety Ranking (Injury/Loss of Life)]],#REF!,2,FALSE),"")</f>
        <v/>
      </c>
      <c r="AR216" s="67"/>
      <c r="AS216" s="43"/>
      <c r="AT216" s="43"/>
      <c r="AU216" s="43"/>
      <c r="AV216" s="4"/>
      <c r="AW216" s="36" t="str">
        <f>IFERROR(VLOOKUP(Book1345234[[#This Row],[Water Supply Yield Ranking]],#REF!,2,FALSE),"")</f>
        <v/>
      </c>
      <c r="AX216" s="67"/>
      <c r="AY216" s="37"/>
      <c r="AZ216" s="4"/>
      <c r="BA216" s="36" t="str">
        <f>IFERROR(VLOOKUP(Book1345234[[#This Row],[Social Vulnerability Ranking]],#REF!,2,FALSE),"")</f>
        <v/>
      </c>
      <c r="BB216" s="67"/>
      <c r="BC216" s="43"/>
      <c r="BD216" s="4"/>
      <c r="BE216" s="36" t="str">
        <f>IFERROR(VLOOKUP(Book1345234[[#This Row],[Nature-Based Solutions Ranking]],#REF!,2,FALSE),"")</f>
        <v/>
      </c>
      <c r="BF216" s="67"/>
      <c r="BG216" s="37"/>
      <c r="BH216" s="4"/>
      <c r="BI216" s="36" t="str">
        <f>IFERROR(VLOOKUP(Book1345234[[#This Row],[Multiple Benefit Ranking]],#REF!,2,FALSE),"")</f>
        <v/>
      </c>
      <c r="BJ216" s="84"/>
      <c r="BK216" s="43"/>
      <c r="BL216" s="4"/>
      <c r="BM216" s="36" t="str">
        <f>IFERROR(VLOOKUP(Book1345234[[#This Row],[Operations and Maintenance Ranking]],#REF!,2,FALSE),"")</f>
        <v/>
      </c>
      <c r="BN216" s="67"/>
      <c r="BO216" s="4"/>
      <c r="BP216" s="36" t="str">
        <f>IFERROR(VLOOKUP(Book1345234[[#This Row],[Administrative, Regulatory and Other Obstacle Ranking]],#REF!,2,FALSE),"")</f>
        <v/>
      </c>
      <c r="BQ216" s="67"/>
      <c r="BR216" s="4"/>
      <c r="BS216" s="36" t="str">
        <f>IFERROR(VLOOKUP(Book1345234[[#This Row],[Environmental Benefit Ranking]],#REF!,2,FALSE),"")</f>
        <v/>
      </c>
      <c r="BT216" s="67"/>
      <c r="BU216" s="37"/>
      <c r="BV216" s="36" t="str">
        <f>IFERROR(VLOOKUP(Book1345234[[#This Row],[Environmental Impact Ranking]],#REF!,2,FALSE),"")</f>
        <v/>
      </c>
      <c r="BW216" s="77"/>
      <c r="BX216" s="83"/>
      <c r="BY216" s="4"/>
      <c r="BZ216" s="36" t="str">
        <f>IFERROR(VLOOKUP(Book1345234[[#This Row],[Mobility Ranking]],#REF!,2,FALSE),"")</f>
        <v/>
      </c>
      <c r="CA216" s="77"/>
      <c r="CB216" s="4"/>
      <c r="CC216" s="36" t="str">
        <f>IFERROR(VLOOKUP(Book1345234[[#This Row],[Regional Ranking]],#REF!,2,FALSE),"")</f>
        <v/>
      </c>
    </row>
    <row r="217" spans="1:81" x14ac:dyDescent="0.25">
      <c r="A217" s="107"/>
      <c r="B217" s="84"/>
      <c r="C217" s="92">
        <f>Book1345234[[#This Row],[FMP]]*2</f>
        <v>0</v>
      </c>
      <c r="D217" s="34"/>
      <c r="E217" s="34"/>
      <c r="F217" s="37"/>
      <c r="G217" s="4"/>
      <c r="H217" s="4"/>
      <c r="I217" s="4"/>
      <c r="J217" s="4"/>
      <c r="K217" s="35" t="str">
        <f>IFERROR(Book1345234[[#This Row],[Project Cost]]/Book1345234[[#This Row],['# of Structures Removed from 1% Annual Chance FP]],"")</f>
        <v/>
      </c>
      <c r="L217" s="4"/>
      <c r="M217" s="4"/>
      <c r="N217" s="35"/>
      <c r="O217" s="100"/>
      <c r="P217" s="84"/>
      <c r="Q217" s="37"/>
      <c r="R217" s="4"/>
      <c r="S217" s="36" t="str">
        <f>IFERROR(VLOOKUP(Book1345234[[#This Row],[ Severity Ranking: Pre-Project Average Depth of Flooding (100-year)]],#REF!,2,FALSE),"")</f>
        <v/>
      </c>
      <c r="T217" s="67"/>
      <c r="U217" s="37"/>
      <c r="V217" s="37"/>
      <c r="W217" s="128" t="e">
        <f>[1]!Book1345234[[#This Row],[Flood Plain Population]]/[1]!Book1345234[[#This Row],[Community Population Served]]</f>
        <v>#REF!</v>
      </c>
      <c r="X217" s="4"/>
      <c r="Y217" s="36" t="str">
        <f>IFERROR(VLOOKUP(Book1345234[[#This Row],[Severity Ranking: Community Need (% Population)]],#REF!,2,FALSE),"")</f>
        <v/>
      </c>
      <c r="Z217" s="66"/>
      <c r="AA217" s="91" t="e">
        <f>[1]!Book1345234[[#This Row],['# of Structures Removed from 1% Annual Chance FP]]/[1]!Book1345234[[#This Row],['# of Structures in 1% Annual Chance FP (Pre-Project)]]</f>
        <v>#REF!</v>
      </c>
      <c r="AB217" s="4"/>
      <c r="AC217" s="36" t="str">
        <f>IFERROR(VLOOKUP(Book1345234[[#This Row],[Flood Risk Reduction ]],#REF!,2,FALSE),"")</f>
        <v/>
      </c>
      <c r="AD217" s="66"/>
      <c r="AE217" s="78"/>
      <c r="AF217" s="37"/>
      <c r="AG217" s="128" t="e">
        <f>([1]!Book1345234[[#This Row],[Pre-Project Damage $]]-[1]!Book1345234[[#This Row],[Post-Project Damage $]])/[1]!Book1345234[[#This Row],[Pre-Project Damage $]]</f>
        <v>#REF!</v>
      </c>
      <c r="AH217" s="4"/>
      <c r="AI217" s="36" t="str">
        <f>IFERROR(VLOOKUP(Book1345234[[#This Row],[Flood Damage Reduction]],#REF!,2,FALSE),"")</f>
        <v/>
      </c>
      <c r="AJ217" s="93"/>
      <c r="AK217" s="83"/>
      <c r="AL217" s="37"/>
      <c r="AM217" s="36" t="str">
        <f>IFERROR(VLOOKUP(Book1345234[[#This Row],[ Reduction in Critical Facilities Flood Risk]],#REF!,2,FALSE),"")</f>
        <v/>
      </c>
      <c r="AN217" s="140" t="e">
        <f>VLOOKUP([1]!Book1345234[[#This Row],[FMP]],'[1]Life and Safety Tabular Data'!A214:L224,12,FALSE)</f>
        <v>#REF!</v>
      </c>
      <c r="AO217" s="43"/>
      <c r="AP217" s="4"/>
      <c r="AQ217" s="36" t="str">
        <f>IFERROR(VLOOKUP(Book1345234[[#This Row],[Life and Safety Ranking (Injury/Loss of Life)]],#REF!,2,FALSE),"")</f>
        <v/>
      </c>
      <c r="AR217" s="67"/>
      <c r="AS217" s="43"/>
      <c r="AT217" s="43"/>
      <c r="AU217" s="43"/>
      <c r="AV217" s="4"/>
      <c r="AW217" s="36" t="str">
        <f>IFERROR(VLOOKUP(Book1345234[[#This Row],[Water Supply Yield Ranking]],#REF!,2,FALSE),"")</f>
        <v/>
      </c>
      <c r="AX217" s="67"/>
      <c r="AY217" s="37"/>
      <c r="AZ217" s="4"/>
      <c r="BA217" s="36" t="str">
        <f>IFERROR(VLOOKUP(Book1345234[[#This Row],[Social Vulnerability Ranking]],#REF!,2,FALSE),"")</f>
        <v/>
      </c>
      <c r="BB217" s="67"/>
      <c r="BC217" s="43"/>
      <c r="BD217" s="4"/>
      <c r="BE217" s="36" t="str">
        <f>IFERROR(VLOOKUP(Book1345234[[#This Row],[Nature-Based Solutions Ranking]],#REF!,2,FALSE),"")</f>
        <v/>
      </c>
      <c r="BF217" s="67"/>
      <c r="BG217" s="37"/>
      <c r="BH217" s="4"/>
      <c r="BI217" s="36" t="str">
        <f>IFERROR(VLOOKUP(Book1345234[[#This Row],[Multiple Benefit Ranking]],#REF!,2,FALSE),"")</f>
        <v/>
      </c>
      <c r="BJ217" s="84"/>
      <c r="BK217" s="43"/>
      <c r="BL217" s="4"/>
      <c r="BM217" s="36" t="str">
        <f>IFERROR(VLOOKUP(Book1345234[[#This Row],[Operations and Maintenance Ranking]],#REF!,2,FALSE),"")</f>
        <v/>
      </c>
      <c r="BN217" s="67"/>
      <c r="BO217" s="4"/>
      <c r="BP217" s="36" t="str">
        <f>IFERROR(VLOOKUP(Book1345234[[#This Row],[Administrative, Regulatory and Other Obstacle Ranking]],#REF!,2,FALSE),"")</f>
        <v/>
      </c>
      <c r="BQ217" s="67"/>
      <c r="BR217" s="4"/>
      <c r="BS217" s="36" t="str">
        <f>IFERROR(VLOOKUP(Book1345234[[#This Row],[Environmental Benefit Ranking]],#REF!,2,FALSE),"")</f>
        <v/>
      </c>
      <c r="BT217" s="67"/>
      <c r="BU217" s="37"/>
      <c r="BV217" s="36" t="str">
        <f>IFERROR(VLOOKUP(Book1345234[[#This Row],[Environmental Impact Ranking]],#REF!,2,FALSE),"")</f>
        <v/>
      </c>
      <c r="BW217" s="77"/>
      <c r="BX217" s="83"/>
      <c r="BY217" s="4"/>
      <c r="BZ217" s="36" t="str">
        <f>IFERROR(VLOOKUP(Book1345234[[#This Row],[Mobility Ranking]],#REF!,2,FALSE),"")</f>
        <v/>
      </c>
      <c r="CA217" s="77"/>
      <c r="CB217" s="4"/>
      <c r="CC217" s="36" t="str">
        <f>IFERROR(VLOOKUP(Book1345234[[#This Row],[Regional Ranking]],#REF!,2,FALSE),"")</f>
        <v/>
      </c>
    </row>
    <row r="218" spans="1:81" x14ac:dyDescent="0.25">
      <c r="A218" s="107"/>
      <c r="B218" s="84"/>
      <c r="C218" s="92">
        <f>Book1345234[[#This Row],[FMP]]*2</f>
        <v>0</v>
      </c>
      <c r="D218" s="34"/>
      <c r="E218" s="34"/>
      <c r="F218" s="37"/>
      <c r="G218" s="4"/>
      <c r="H218" s="4"/>
      <c r="I218" s="4"/>
      <c r="J218" s="4"/>
      <c r="K218" s="35" t="str">
        <f>IFERROR(Book1345234[[#This Row],[Project Cost]]/Book1345234[[#This Row],['# of Structures Removed from 1% Annual Chance FP]],"")</f>
        <v/>
      </c>
      <c r="L218" s="4"/>
      <c r="M218" s="4"/>
      <c r="N218" s="35"/>
      <c r="O218" s="100"/>
      <c r="P218" s="84"/>
      <c r="Q218" s="37"/>
      <c r="R218" s="4"/>
      <c r="S218" s="36" t="str">
        <f>IFERROR(VLOOKUP(Book1345234[[#This Row],[ Severity Ranking: Pre-Project Average Depth of Flooding (100-year)]],#REF!,2,FALSE),"")</f>
        <v/>
      </c>
      <c r="T218" s="67"/>
      <c r="U218" s="37"/>
      <c r="V218" s="37"/>
      <c r="W218" s="128" t="e">
        <f>[1]!Book1345234[[#This Row],[Flood Plain Population]]/[1]!Book1345234[[#This Row],[Community Population Served]]</f>
        <v>#REF!</v>
      </c>
      <c r="X218" s="4"/>
      <c r="Y218" s="36" t="str">
        <f>IFERROR(VLOOKUP(Book1345234[[#This Row],[Severity Ranking: Community Need (% Population)]],#REF!,2,FALSE),"")</f>
        <v/>
      </c>
      <c r="Z218" s="66"/>
      <c r="AA218" s="91" t="e">
        <f>[1]!Book1345234[[#This Row],['# of Structures Removed from 1% Annual Chance FP]]/[1]!Book1345234[[#This Row],['# of Structures in 1% Annual Chance FP (Pre-Project)]]</f>
        <v>#REF!</v>
      </c>
      <c r="AB218" s="4"/>
      <c r="AC218" s="36" t="str">
        <f>IFERROR(VLOOKUP(Book1345234[[#This Row],[Flood Risk Reduction ]],#REF!,2,FALSE),"")</f>
        <v/>
      </c>
      <c r="AD218" s="66"/>
      <c r="AE218" s="78"/>
      <c r="AF218" s="37"/>
      <c r="AG218" s="128" t="e">
        <f>([1]!Book1345234[[#This Row],[Pre-Project Damage $]]-[1]!Book1345234[[#This Row],[Post-Project Damage $]])/[1]!Book1345234[[#This Row],[Pre-Project Damage $]]</f>
        <v>#REF!</v>
      </c>
      <c r="AH218" s="4"/>
      <c r="AI218" s="36" t="str">
        <f>IFERROR(VLOOKUP(Book1345234[[#This Row],[Flood Damage Reduction]],#REF!,2,FALSE),"")</f>
        <v/>
      </c>
      <c r="AJ218" s="93"/>
      <c r="AK218" s="83"/>
      <c r="AL218" s="37"/>
      <c r="AM218" s="36" t="str">
        <f>IFERROR(VLOOKUP(Book1345234[[#This Row],[ Reduction in Critical Facilities Flood Risk]],#REF!,2,FALSE),"")</f>
        <v/>
      </c>
      <c r="AN218" s="140" t="e">
        <f>VLOOKUP([1]!Book1345234[[#This Row],[FMP]],'[1]Life and Safety Tabular Data'!A215:L225,12,FALSE)</f>
        <v>#REF!</v>
      </c>
      <c r="AO218" s="43"/>
      <c r="AP218" s="4"/>
      <c r="AQ218" s="36" t="str">
        <f>IFERROR(VLOOKUP(Book1345234[[#This Row],[Life and Safety Ranking (Injury/Loss of Life)]],#REF!,2,FALSE),"")</f>
        <v/>
      </c>
      <c r="AR218" s="67"/>
      <c r="AS218" s="43"/>
      <c r="AT218" s="43"/>
      <c r="AU218" s="43"/>
      <c r="AV218" s="4"/>
      <c r="AW218" s="36" t="str">
        <f>IFERROR(VLOOKUP(Book1345234[[#This Row],[Water Supply Yield Ranking]],#REF!,2,FALSE),"")</f>
        <v/>
      </c>
      <c r="AX218" s="67"/>
      <c r="AY218" s="37"/>
      <c r="AZ218" s="4"/>
      <c r="BA218" s="36" t="str">
        <f>IFERROR(VLOOKUP(Book1345234[[#This Row],[Social Vulnerability Ranking]],#REF!,2,FALSE),"")</f>
        <v/>
      </c>
      <c r="BB218" s="67"/>
      <c r="BC218" s="43"/>
      <c r="BD218" s="4"/>
      <c r="BE218" s="36" t="str">
        <f>IFERROR(VLOOKUP(Book1345234[[#This Row],[Nature-Based Solutions Ranking]],#REF!,2,FALSE),"")</f>
        <v/>
      </c>
      <c r="BF218" s="67"/>
      <c r="BG218" s="37"/>
      <c r="BH218" s="4"/>
      <c r="BI218" s="36" t="str">
        <f>IFERROR(VLOOKUP(Book1345234[[#This Row],[Multiple Benefit Ranking]],#REF!,2,FALSE),"")</f>
        <v/>
      </c>
      <c r="BJ218" s="84"/>
      <c r="BK218" s="43"/>
      <c r="BL218" s="4"/>
      <c r="BM218" s="36" t="str">
        <f>IFERROR(VLOOKUP(Book1345234[[#This Row],[Operations and Maintenance Ranking]],#REF!,2,FALSE),"")</f>
        <v/>
      </c>
      <c r="BN218" s="67"/>
      <c r="BO218" s="4"/>
      <c r="BP218" s="36" t="str">
        <f>IFERROR(VLOOKUP(Book1345234[[#This Row],[Administrative, Regulatory and Other Obstacle Ranking]],#REF!,2,FALSE),"")</f>
        <v/>
      </c>
      <c r="BQ218" s="67"/>
      <c r="BR218" s="4"/>
      <c r="BS218" s="36" t="str">
        <f>IFERROR(VLOOKUP(Book1345234[[#This Row],[Environmental Benefit Ranking]],#REF!,2,FALSE),"")</f>
        <v/>
      </c>
      <c r="BT218" s="67"/>
      <c r="BU218" s="37"/>
      <c r="BV218" s="36" t="str">
        <f>IFERROR(VLOOKUP(Book1345234[[#This Row],[Environmental Impact Ranking]],#REF!,2,FALSE),"")</f>
        <v/>
      </c>
      <c r="BW218" s="77"/>
      <c r="BX218" s="83"/>
      <c r="BY218" s="4"/>
      <c r="BZ218" s="36" t="str">
        <f>IFERROR(VLOOKUP(Book1345234[[#This Row],[Mobility Ranking]],#REF!,2,FALSE),"")</f>
        <v/>
      </c>
      <c r="CA218" s="77"/>
      <c r="CB218" s="4"/>
      <c r="CC218" s="36" t="str">
        <f>IFERROR(VLOOKUP(Book1345234[[#This Row],[Regional Ranking]],#REF!,2,FALSE),"")</f>
        <v/>
      </c>
    </row>
    <row r="219" spans="1:81" x14ac:dyDescent="0.25">
      <c r="A219" s="107"/>
      <c r="B219" s="84"/>
      <c r="C219" s="92">
        <f>Book1345234[[#This Row],[FMP]]*2</f>
        <v>0</v>
      </c>
      <c r="D219" s="34"/>
      <c r="E219" s="34"/>
      <c r="F219" s="37"/>
      <c r="G219" s="4"/>
      <c r="H219" s="4"/>
      <c r="I219" s="4"/>
      <c r="J219" s="4"/>
      <c r="K219" s="35" t="str">
        <f>IFERROR(Book1345234[[#This Row],[Project Cost]]/Book1345234[[#This Row],['# of Structures Removed from 1% Annual Chance FP]],"")</f>
        <v/>
      </c>
      <c r="L219" s="4"/>
      <c r="M219" s="4"/>
      <c r="N219" s="35"/>
      <c r="O219" s="100"/>
      <c r="P219" s="84"/>
      <c r="Q219" s="37"/>
      <c r="R219" s="4"/>
      <c r="S219" s="36" t="str">
        <f>IFERROR(VLOOKUP(Book1345234[[#This Row],[ Severity Ranking: Pre-Project Average Depth of Flooding (100-year)]],#REF!,2,FALSE),"")</f>
        <v/>
      </c>
      <c r="T219" s="67"/>
      <c r="U219" s="37"/>
      <c r="V219" s="37"/>
      <c r="W219" s="128" t="e">
        <f>[1]!Book1345234[[#This Row],[Flood Plain Population]]/[1]!Book1345234[[#This Row],[Community Population Served]]</f>
        <v>#REF!</v>
      </c>
      <c r="X219" s="4"/>
      <c r="Y219" s="36" t="str">
        <f>IFERROR(VLOOKUP(Book1345234[[#This Row],[Severity Ranking: Community Need (% Population)]],#REF!,2,FALSE),"")</f>
        <v/>
      </c>
      <c r="Z219" s="66"/>
      <c r="AA219" s="91" t="e">
        <f>[1]!Book1345234[[#This Row],['# of Structures Removed from 1% Annual Chance FP]]/[1]!Book1345234[[#This Row],['# of Structures in 1% Annual Chance FP (Pre-Project)]]</f>
        <v>#REF!</v>
      </c>
      <c r="AB219" s="4"/>
      <c r="AC219" s="36" t="str">
        <f>IFERROR(VLOOKUP(Book1345234[[#This Row],[Flood Risk Reduction ]],#REF!,2,FALSE),"")</f>
        <v/>
      </c>
      <c r="AD219" s="66"/>
      <c r="AE219" s="78"/>
      <c r="AF219" s="37"/>
      <c r="AG219" s="128" t="e">
        <f>([1]!Book1345234[[#This Row],[Pre-Project Damage $]]-[1]!Book1345234[[#This Row],[Post-Project Damage $]])/[1]!Book1345234[[#This Row],[Pre-Project Damage $]]</f>
        <v>#REF!</v>
      </c>
      <c r="AH219" s="4"/>
      <c r="AI219" s="36" t="str">
        <f>IFERROR(VLOOKUP(Book1345234[[#This Row],[Flood Damage Reduction]],#REF!,2,FALSE),"")</f>
        <v/>
      </c>
      <c r="AJ219" s="93"/>
      <c r="AK219" s="83"/>
      <c r="AL219" s="37"/>
      <c r="AM219" s="36" t="str">
        <f>IFERROR(VLOOKUP(Book1345234[[#This Row],[ Reduction in Critical Facilities Flood Risk]],#REF!,2,FALSE),"")</f>
        <v/>
      </c>
      <c r="AN219" s="140" t="e">
        <f>VLOOKUP([1]!Book1345234[[#This Row],[FMP]],'[1]Life and Safety Tabular Data'!A216:L226,12,FALSE)</f>
        <v>#REF!</v>
      </c>
      <c r="AO219" s="43"/>
      <c r="AP219" s="4"/>
      <c r="AQ219" s="36" t="str">
        <f>IFERROR(VLOOKUP(Book1345234[[#This Row],[Life and Safety Ranking (Injury/Loss of Life)]],#REF!,2,FALSE),"")</f>
        <v/>
      </c>
      <c r="AR219" s="67"/>
      <c r="AS219" s="43"/>
      <c r="AT219" s="43"/>
      <c r="AU219" s="43"/>
      <c r="AV219" s="4"/>
      <c r="AW219" s="36" t="str">
        <f>IFERROR(VLOOKUP(Book1345234[[#This Row],[Water Supply Yield Ranking]],#REF!,2,FALSE),"")</f>
        <v/>
      </c>
      <c r="AX219" s="67"/>
      <c r="AY219" s="37"/>
      <c r="AZ219" s="4"/>
      <c r="BA219" s="36" t="str">
        <f>IFERROR(VLOOKUP(Book1345234[[#This Row],[Social Vulnerability Ranking]],#REF!,2,FALSE),"")</f>
        <v/>
      </c>
      <c r="BB219" s="67"/>
      <c r="BC219" s="43"/>
      <c r="BD219" s="4"/>
      <c r="BE219" s="36" t="str">
        <f>IFERROR(VLOOKUP(Book1345234[[#This Row],[Nature-Based Solutions Ranking]],#REF!,2,FALSE),"")</f>
        <v/>
      </c>
      <c r="BF219" s="67"/>
      <c r="BG219" s="37"/>
      <c r="BH219" s="4"/>
      <c r="BI219" s="36" t="str">
        <f>IFERROR(VLOOKUP(Book1345234[[#This Row],[Multiple Benefit Ranking]],#REF!,2,FALSE),"")</f>
        <v/>
      </c>
      <c r="BJ219" s="84"/>
      <c r="BK219" s="43"/>
      <c r="BL219" s="4"/>
      <c r="BM219" s="36" t="str">
        <f>IFERROR(VLOOKUP(Book1345234[[#This Row],[Operations and Maintenance Ranking]],#REF!,2,FALSE),"")</f>
        <v/>
      </c>
      <c r="BN219" s="67"/>
      <c r="BO219" s="4"/>
      <c r="BP219" s="36" t="str">
        <f>IFERROR(VLOOKUP(Book1345234[[#This Row],[Administrative, Regulatory and Other Obstacle Ranking]],#REF!,2,FALSE),"")</f>
        <v/>
      </c>
      <c r="BQ219" s="67"/>
      <c r="BR219" s="4"/>
      <c r="BS219" s="36" t="str">
        <f>IFERROR(VLOOKUP(Book1345234[[#This Row],[Environmental Benefit Ranking]],#REF!,2,FALSE),"")</f>
        <v/>
      </c>
      <c r="BT219" s="67"/>
      <c r="BU219" s="37"/>
      <c r="BV219" s="36" t="str">
        <f>IFERROR(VLOOKUP(Book1345234[[#This Row],[Environmental Impact Ranking]],#REF!,2,FALSE),"")</f>
        <v/>
      </c>
      <c r="BW219" s="77"/>
      <c r="BX219" s="83"/>
      <c r="BY219" s="4"/>
      <c r="BZ219" s="36" t="str">
        <f>IFERROR(VLOOKUP(Book1345234[[#This Row],[Mobility Ranking]],#REF!,2,FALSE),"")</f>
        <v/>
      </c>
      <c r="CA219" s="77"/>
      <c r="CB219" s="4"/>
      <c r="CC219" s="36" t="str">
        <f>IFERROR(VLOOKUP(Book1345234[[#This Row],[Regional Ranking]],#REF!,2,FALSE),"")</f>
        <v/>
      </c>
    </row>
    <row r="220" spans="1:81" x14ac:dyDescent="0.25">
      <c r="A220" s="107"/>
      <c r="B220" s="84"/>
      <c r="C220" s="92">
        <f>Book1345234[[#This Row],[FMP]]*2</f>
        <v>0</v>
      </c>
      <c r="D220" s="34"/>
      <c r="E220" s="34"/>
      <c r="F220" s="37"/>
      <c r="G220" s="4"/>
      <c r="H220" s="4"/>
      <c r="I220" s="4"/>
      <c r="J220" s="4"/>
      <c r="K220" s="35" t="str">
        <f>IFERROR(Book1345234[[#This Row],[Project Cost]]/Book1345234[[#This Row],['# of Structures Removed from 1% Annual Chance FP]],"")</f>
        <v/>
      </c>
      <c r="L220" s="4"/>
      <c r="M220" s="4"/>
      <c r="N220" s="35"/>
      <c r="O220" s="100"/>
      <c r="P220" s="84"/>
      <c r="Q220" s="37"/>
      <c r="R220" s="4"/>
      <c r="S220" s="36" t="str">
        <f>IFERROR(VLOOKUP(Book1345234[[#This Row],[ Severity Ranking: Pre-Project Average Depth of Flooding (100-year)]],#REF!,2,FALSE),"")</f>
        <v/>
      </c>
      <c r="T220" s="67"/>
      <c r="U220" s="37"/>
      <c r="V220" s="37"/>
      <c r="W220" s="128" t="e">
        <f>[1]!Book1345234[[#This Row],[Flood Plain Population]]/[1]!Book1345234[[#This Row],[Community Population Served]]</f>
        <v>#REF!</v>
      </c>
      <c r="X220" s="4"/>
      <c r="Y220" s="36" t="str">
        <f>IFERROR(VLOOKUP(Book1345234[[#This Row],[Severity Ranking: Community Need (% Population)]],#REF!,2,FALSE),"")</f>
        <v/>
      </c>
      <c r="Z220" s="66"/>
      <c r="AA220" s="91" t="e">
        <f>[1]!Book1345234[[#This Row],['# of Structures Removed from 1% Annual Chance FP]]/[1]!Book1345234[[#This Row],['# of Structures in 1% Annual Chance FP (Pre-Project)]]</f>
        <v>#REF!</v>
      </c>
      <c r="AB220" s="4"/>
      <c r="AC220" s="36" t="str">
        <f>IFERROR(VLOOKUP(Book1345234[[#This Row],[Flood Risk Reduction ]],#REF!,2,FALSE),"")</f>
        <v/>
      </c>
      <c r="AD220" s="66"/>
      <c r="AE220" s="78"/>
      <c r="AF220" s="37"/>
      <c r="AG220" s="128" t="e">
        <f>([1]!Book1345234[[#This Row],[Pre-Project Damage $]]-[1]!Book1345234[[#This Row],[Post-Project Damage $]])/[1]!Book1345234[[#This Row],[Pre-Project Damage $]]</f>
        <v>#REF!</v>
      </c>
      <c r="AH220" s="4"/>
      <c r="AI220" s="36" t="str">
        <f>IFERROR(VLOOKUP(Book1345234[[#This Row],[Flood Damage Reduction]],#REF!,2,FALSE),"")</f>
        <v/>
      </c>
      <c r="AJ220" s="93"/>
      <c r="AK220" s="83"/>
      <c r="AL220" s="37"/>
      <c r="AM220" s="36" t="str">
        <f>IFERROR(VLOOKUP(Book1345234[[#This Row],[ Reduction in Critical Facilities Flood Risk]],#REF!,2,FALSE),"")</f>
        <v/>
      </c>
      <c r="AN220" s="140" t="e">
        <f>VLOOKUP([1]!Book1345234[[#This Row],[FMP]],'[1]Life and Safety Tabular Data'!A217:L227,12,FALSE)</f>
        <v>#REF!</v>
      </c>
      <c r="AO220" s="43"/>
      <c r="AP220" s="4"/>
      <c r="AQ220" s="36" t="str">
        <f>IFERROR(VLOOKUP(Book1345234[[#This Row],[Life and Safety Ranking (Injury/Loss of Life)]],#REF!,2,FALSE),"")</f>
        <v/>
      </c>
      <c r="AR220" s="67"/>
      <c r="AS220" s="43"/>
      <c r="AT220" s="43"/>
      <c r="AU220" s="43"/>
      <c r="AV220" s="4"/>
      <c r="AW220" s="36" t="str">
        <f>IFERROR(VLOOKUP(Book1345234[[#This Row],[Water Supply Yield Ranking]],#REF!,2,FALSE),"")</f>
        <v/>
      </c>
      <c r="AX220" s="67"/>
      <c r="AY220" s="37"/>
      <c r="AZ220" s="4"/>
      <c r="BA220" s="36" t="str">
        <f>IFERROR(VLOOKUP(Book1345234[[#This Row],[Social Vulnerability Ranking]],#REF!,2,FALSE),"")</f>
        <v/>
      </c>
      <c r="BB220" s="67"/>
      <c r="BC220" s="43"/>
      <c r="BD220" s="4"/>
      <c r="BE220" s="36" t="str">
        <f>IFERROR(VLOOKUP(Book1345234[[#This Row],[Nature-Based Solutions Ranking]],#REF!,2,FALSE),"")</f>
        <v/>
      </c>
      <c r="BF220" s="67"/>
      <c r="BG220" s="37"/>
      <c r="BH220" s="4"/>
      <c r="BI220" s="36" t="str">
        <f>IFERROR(VLOOKUP(Book1345234[[#This Row],[Multiple Benefit Ranking]],#REF!,2,FALSE),"")</f>
        <v/>
      </c>
      <c r="BJ220" s="84"/>
      <c r="BK220" s="43"/>
      <c r="BL220" s="4"/>
      <c r="BM220" s="36" t="str">
        <f>IFERROR(VLOOKUP(Book1345234[[#This Row],[Operations and Maintenance Ranking]],#REF!,2,FALSE),"")</f>
        <v/>
      </c>
      <c r="BN220" s="67"/>
      <c r="BO220" s="4"/>
      <c r="BP220" s="36" t="str">
        <f>IFERROR(VLOOKUP(Book1345234[[#This Row],[Administrative, Regulatory and Other Obstacle Ranking]],#REF!,2,FALSE),"")</f>
        <v/>
      </c>
      <c r="BQ220" s="67"/>
      <c r="BR220" s="4"/>
      <c r="BS220" s="36" t="str">
        <f>IFERROR(VLOOKUP(Book1345234[[#This Row],[Environmental Benefit Ranking]],#REF!,2,FALSE),"")</f>
        <v/>
      </c>
      <c r="BT220" s="67"/>
      <c r="BU220" s="37"/>
      <c r="BV220" s="36" t="str">
        <f>IFERROR(VLOOKUP(Book1345234[[#This Row],[Environmental Impact Ranking]],#REF!,2,FALSE),"")</f>
        <v/>
      </c>
      <c r="BW220" s="77"/>
      <c r="BX220" s="83"/>
      <c r="BY220" s="4"/>
      <c r="BZ220" s="36" t="str">
        <f>IFERROR(VLOOKUP(Book1345234[[#This Row],[Mobility Ranking]],#REF!,2,FALSE),"")</f>
        <v/>
      </c>
      <c r="CA220" s="77"/>
      <c r="CB220" s="4"/>
      <c r="CC220" s="36" t="str">
        <f>IFERROR(VLOOKUP(Book1345234[[#This Row],[Regional Ranking]],#REF!,2,FALSE),"")</f>
        <v/>
      </c>
    </row>
    <row r="221" spans="1:81" x14ac:dyDescent="0.25">
      <c r="A221" s="107"/>
      <c r="B221" s="84"/>
      <c r="C221" s="92">
        <f>Book1345234[[#This Row],[FMP]]*2</f>
        <v>0</v>
      </c>
      <c r="D221" s="34"/>
      <c r="E221" s="34"/>
      <c r="F221" s="37"/>
      <c r="G221" s="4"/>
      <c r="H221" s="4"/>
      <c r="I221" s="4"/>
      <c r="J221" s="4"/>
      <c r="K221" s="35" t="str">
        <f>IFERROR(Book1345234[[#This Row],[Project Cost]]/Book1345234[[#This Row],['# of Structures Removed from 1% Annual Chance FP]],"")</f>
        <v/>
      </c>
      <c r="L221" s="4"/>
      <c r="M221" s="4"/>
      <c r="N221" s="35"/>
      <c r="O221" s="100"/>
      <c r="P221" s="84"/>
      <c r="Q221" s="37"/>
      <c r="R221" s="4"/>
      <c r="S221" s="36" t="str">
        <f>IFERROR(VLOOKUP(Book1345234[[#This Row],[ Severity Ranking: Pre-Project Average Depth of Flooding (100-year)]],#REF!,2,FALSE),"")</f>
        <v/>
      </c>
      <c r="T221" s="67"/>
      <c r="U221" s="37"/>
      <c r="V221" s="37"/>
      <c r="W221" s="128" t="e">
        <f>[1]!Book1345234[[#This Row],[Flood Plain Population]]/[1]!Book1345234[[#This Row],[Community Population Served]]</f>
        <v>#REF!</v>
      </c>
      <c r="X221" s="4"/>
      <c r="Y221" s="36" t="str">
        <f>IFERROR(VLOOKUP(Book1345234[[#This Row],[Severity Ranking: Community Need (% Population)]],#REF!,2,FALSE),"")</f>
        <v/>
      </c>
      <c r="Z221" s="66"/>
      <c r="AA221" s="91" t="e">
        <f>[1]!Book1345234[[#This Row],['# of Structures Removed from 1% Annual Chance FP]]/[1]!Book1345234[[#This Row],['# of Structures in 1% Annual Chance FP (Pre-Project)]]</f>
        <v>#REF!</v>
      </c>
      <c r="AB221" s="4"/>
      <c r="AC221" s="36" t="str">
        <f>IFERROR(VLOOKUP(Book1345234[[#This Row],[Flood Risk Reduction ]],#REF!,2,FALSE),"")</f>
        <v/>
      </c>
      <c r="AD221" s="66"/>
      <c r="AE221" s="78"/>
      <c r="AF221" s="37"/>
      <c r="AG221" s="128" t="e">
        <f>([1]!Book1345234[[#This Row],[Pre-Project Damage $]]-[1]!Book1345234[[#This Row],[Post-Project Damage $]])/[1]!Book1345234[[#This Row],[Pre-Project Damage $]]</f>
        <v>#REF!</v>
      </c>
      <c r="AH221" s="4"/>
      <c r="AI221" s="36" t="str">
        <f>IFERROR(VLOOKUP(Book1345234[[#This Row],[Flood Damage Reduction]],#REF!,2,FALSE),"")</f>
        <v/>
      </c>
      <c r="AJ221" s="93"/>
      <c r="AK221" s="83"/>
      <c r="AL221" s="37"/>
      <c r="AM221" s="36" t="str">
        <f>IFERROR(VLOOKUP(Book1345234[[#This Row],[ Reduction in Critical Facilities Flood Risk]],#REF!,2,FALSE),"")</f>
        <v/>
      </c>
      <c r="AN221" s="140" t="e">
        <f>VLOOKUP([1]!Book1345234[[#This Row],[FMP]],'[1]Life and Safety Tabular Data'!A218:L228,12,FALSE)</f>
        <v>#REF!</v>
      </c>
      <c r="AO221" s="43"/>
      <c r="AP221" s="4"/>
      <c r="AQ221" s="36" t="str">
        <f>IFERROR(VLOOKUP(Book1345234[[#This Row],[Life and Safety Ranking (Injury/Loss of Life)]],#REF!,2,FALSE),"")</f>
        <v/>
      </c>
      <c r="AR221" s="67"/>
      <c r="AS221" s="43"/>
      <c r="AT221" s="43"/>
      <c r="AU221" s="43"/>
      <c r="AV221" s="4"/>
      <c r="AW221" s="36" t="str">
        <f>IFERROR(VLOOKUP(Book1345234[[#This Row],[Water Supply Yield Ranking]],#REF!,2,FALSE),"")</f>
        <v/>
      </c>
      <c r="AX221" s="67"/>
      <c r="AY221" s="37"/>
      <c r="AZ221" s="4"/>
      <c r="BA221" s="36" t="str">
        <f>IFERROR(VLOOKUP(Book1345234[[#This Row],[Social Vulnerability Ranking]],#REF!,2,FALSE),"")</f>
        <v/>
      </c>
      <c r="BB221" s="67"/>
      <c r="BC221" s="43"/>
      <c r="BD221" s="4"/>
      <c r="BE221" s="36" t="str">
        <f>IFERROR(VLOOKUP(Book1345234[[#This Row],[Nature-Based Solutions Ranking]],#REF!,2,FALSE),"")</f>
        <v/>
      </c>
      <c r="BF221" s="67"/>
      <c r="BG221" s="37"/>
      <c r="BH221" s="4"/>
      <c r="BI221" s="36" t="str">
        <f>IFERROR(VLOOKUP(Book1345234[[#This Row],[Multiple Benefit Ranking]],#REF!,2,FALSE),"")</f>
        <v/>
      </c>
      <c r="BJ221" s="84"/>
      <c r="BK221" s="43"/>
      <c r="BL221" s="4"/>
      <c r="BM221" s="36" t="str">
        <f>IFERROR(VLOOKUP(Book1345234[[#This Row],[Operations and Maintenance Ranking]],#REF!,2,FALSE),"")</f>
        <v/>
      </c>
      <c r="BN221" s="67"/>
      <c r="BO221" s="4"/>
      <c r="BP221" s="36" t="str">
        <f>IFERROR(VLOOKUP(Book1345234[[#This Row],[Administrative, Regulatory and Other Obstacle Ranking]],#REF!,2,FALSE),"")</f>
        <v/>
      </c>
      <c r="BQ221" s="67"/>
      <c r="BR221" s="4"/>
      <c r="BS221" s="36" t="str">
        <f>IFERROR(VLOOKUP(Book1345234[[#This Row],[Environmental Benefit Ranking]],#REF!,2,FALSE),"")</f>
        <v/>
      </c>
      <c r="BT221" s="67"/>
      <c r="BU221" s="37"/>
      <c r="BV221" s="36" t="str">
        <f>IFERROR(VLOOKUP(Book1345234[[#This Row],[Environmental Impact Ranking]],#REF!,2,FALSE),"")</f>
        <v/>
      </c>
      <c r="BW221" s="77"/>
      <c r="BX221" s="83"/>
      <c r="BY221" s="4"/>
      <c r="BZ221" s="36" t="str">
        <f>IFERROR(VLOOKUP(Book1345234[[#This Row],[Mobility Ranking]],#REF!,2,FALSE),"")</f>
        <v/>
      </c>
      <c r="CA221" s="77"/>
      <c r="CB221" s="4"/>
      <c r="CC221" s="36" t="str">
        <f>IFERROR(VLOOKUP(Book1345234[[#This Row],[Regional Ranking]],#REF!,2,FALSE),"")</f>
        <v/>
      </c>
    </row>
    <row r="222" spans="1:81" x14ac:dyDescent="0.25">
      <c r="A222" s="107"/>
      <c r="B222" s="84"/>
      <c r="C222" s="92">
        <f>Book1345234[[#This Row],[FMP]]*2</f>
        <v>0</v>
      </c>
      <c r="D222" s="34"/>
      <c r="E222" s="34"/>
      <c r="F222" s="37"/>
      <c r="G222" s="4"/>
      <c r="H222" s="4"/>
      <c r="I222" s="4"/>
      <c r="J222" s="4"/>
      <c r="K222" s="35" t="str">
        <f>IFERROR(Book1345234[[#This Row],[Project Cost]]/Book1345234[[#This Row],['# of Structures Removed from 1% Annual Chance FP]],"")</f>
        <v/>
      </c>
      <c r="L222" s="4"/>
      <c r="M222" s="4"/>
      <c r="N222" s="35"/>
      <c r="O222" s="100"/>
      <c r="P222" s="84"/>
      <c r="Q222" s="37"/>
      <c r="R222" s="4"/>
      <c r="S222" s="36" t="str">
        <f>IFERROR(VLOOKUP(Book1345234[[#This Row],[ Severity Ranking: Pre-Project Average Depth of Flooding (100-year)]],#REF!,2,FALSE),"")</f>
        <v/>
      </c>
      <c r="T222" s="67"/>
      <c r="U222" s="37"/>
      <c r="V222" s="37"/>
      <c r="W222" s="128" t="e">
        <f>[1]!Book1345234[[#This Row],[Flood Plain Population]]/[1]!Book1345234[[#This Row],[Community Population Served]]</f>
        <v>#REF!</v>
      </c>
      <c r="X222" s="4"/>
      <c r="Y222" s="36" t="str">
        <f>IFERROR(VLOOKUP(Book1345234[[#This Row],[Severity Ranking: Community Need (% Population)]],#REF!,2,FALSE),"")</f>
        <v/>
      </c>
      <c r="Z222" s="66"/>
      <c r="AA222" s="91" t="e">
        <f>[1]!Book1345234[[#This Row],['# of Structures Removed from 1% Annual Chance FP]]/[1]!Book1345234[[#This Row],['# of Structures in 1% Annual Chance FP (Pre-Project)]]</f>
        <v>#REF!</v>
      </c>
      <c r="AB222" s="4"/>
      <c r="AC222" s="36" t="str">
        <f>IFERROR(VLOOKUP(Book1345234[[#This Row],[Flood Risk Reduction ]],#REF!,2,FALSE),"")</f>
        <v/>
      </c>
      <c r="AD222" s="66"/>
      <c r="AE222" s="78"/>
      <c r="AF222" s="37"/>
      <c r="AG222" s="128" t="e">
        <f>([1]!Book1345234[[#This Row],[Pre-Project Damage $]]-[1]!Book1345234[[#This Row],[Post-Project Damage $]])/[1]!Book1345234[[#This Row],[Pre-Project Damage $]]</f>
        <v>#REF!</v>
      </c>
      <c r="AH222" s="4"/>
      <c r="AI222" s="36" t="str">
        <f>IFERROR(VLOOKUP(Book1345234[[#This Row],[Flood Damage Reduction]],#REF!,2,FALSE),"")</f>
        <v/>
      </c>
      <c r="AJ222" s="93"/>
      <c r="AK222" s="83"/>
      <c r="AL222" s="37"/>
      <c r="AM222" s="36" t="str">
        <f>IFERROR(VLOOKUP(Book1345234[[#This Row],[ Reduction in Critical Facilities Flood Risk]],#REF!,2,FALSE),"")</f>
        <v/>
      </c>
      <c r="AN222" s="140" t="e">
        <f>VLOOKUP([1]!Book1345234[[#This Row],[FMP]],'[1]Life and Safety Tabular Data'!A219:L229,12,FALSE)</f>
        <v>#REF!</v>
      </c>
      <c r="AO222" s="43"/>
      <c r="AP222" s="4"/>
      <c r="AQ222" s="36" t="str">
        <f>IFERROR(VLOOKUP(Book1345234[[#This Row],[Life and Safety Ranking (Injury/Loss of Life)]],#REF!,2,FALSE),"")</f>
        <v/>
      </c>
      <c r="AR222" s="67"/>
      <c r="AS222" s="43"/>
      <c r="AT222" s="43"/>
      <c r="AU222" s="43"/>
      <c r="AV222" s="4"/>
      <c r="AW222" s="36" t="str">
        <f>IFERROR(VLOOKUP(Book1345234[[#This Row],[Water Supply Yield Ranking]],#REF!,2,FALSE),"")</f>
        <v/>
      </c>
      <c r="AX222" s="67"/>
      <c r="AY222" s="37"/>
      <c r="AZ222" s="4"/>
      <c r="BA222" s="36" t="str">
        <f>IFERROR(VLOOKUP(Book1345234[[#This Row],[Social Vulnerability Ranking]],#REF!,2,FALSE),"")</f>
        <v/>
      </c>
      <c r="BB222" s="67"/>
      <c r="BC222" s="43"/>
      <c r="BD222" s="4"/>
      <c r="BE222" s="36" t="str">
        <f>IFERROR(VLOOKUP(Book1345234[[#This Row],[Nature-Based Solutions Ranking]],#REF!,2,FALSE),"")</f>
        <v/>
      </c>
      <c r="BF222" s="67"/>
      <c r="BG222" s="37"/>
      <c r="BH222" s="4"/>
      <c r="BI222" s="36" t="str">
        <f>IFERROR(VLOOKUP(Book1345234[[#This Row],[Multiple Benefit Ranking]],#REF!,2,FALSE),"")</f>
        <v/>
      </c>
      <c r="BJ222" s="84"/>
      <c r="BK222" s="43"/>
      <c r="BL222" s="4"/>
      <c r="BM222" s="36" t="str">
        <f>IFERROR(VLOOKUP(Book1345234[[#This Row],[Operations and Maintenance Ranking]],#REF!,2,FALSE),"")</f>
        <v/>
      </c>
      <c r="BN222" s="67"/>
      <c r="BO222" s="4"/>
      <c r="BP222" s="36" t="str">
        <f>IFERROR(VLOOKUP(Book1345234[[#This Row],[Administrative, Regulatory and Other Obstacle Ranking]],#REF!,2,FALSE),"")</f>
        <v/>
      </c>
      <c r="BQ222" s="67"/>
      <c r="BR222" s="4"/>
      <c r="BS222" s="36" t="str">
        <f>IFERROR(VLOOKUP(Book1345234[[#This Row],[Environmental Benefit Ranking]],#REF!,2,FALSE),"")</f>
        <v/>
      </c>
      <c r="BT222" s="67"/>
      <c r="BU222" s="37"/>
      <c r="BV222" s="36" t="str">
        <f>IFERROR(VLOOKUP(Book1345234[[#This Row],[Environmental Impact Ranking]],#REF!,2,FALSE),"")</f>
        <v/>
      </c>
      <c r="BW222" s="77"/>
      <c r="BX222" s="83"/>
      <c r="BY222" s="4"/>
      <c r="BZ222" s="36" t="str">
        <f>IFERROR(VLOOKUP(Book1345234[[#This Row],[Mobility Ranking]],#REF!,2,FALSE),"")</f>
        <v/>
      </c>
      <c r="CA222" s="77"/>
      <c r="CB222" s="4"/>
      <c r="CC222" s="36" t="str">
        <f>IFERROR(VLOOKUP(Book1345234[[#This Row],[Regional Ranking]],#REF!,2,FALSE),"")</f>
        <v/>
      </c>
    </row>
    <row r="223" spans="1:81" x14ac:dyDescent="0.25">
      <c r="A223" s="107"/>
      <c r="B223" s="84"/>
      <c r="C223" s="92">
        <f>Book1345234[[#This Row],[FMP]]*2</f>
        <v>0</v>
      </c>
      <c r="D223" s="34"/>
      <c r="E223" s="34"/>
      <c r="F223" s="37"/>
      <c r="G223" s="4"/>
      <c r="H223" s="4"/>
      <c r="I223" s="4"/>
      <c r="J223" s="4"/>
      <c r="K223" s="35" t="str">
        <f>IFERROR(Book1345234[[#This Row],[Project Cost]]/Book1345234[[#This Row],['# of Structures Removed from 1% Annual Chance FP]],"")</f>
        <v/>
      </c>
      <c r="L223" s="4"/>
      <c r="M223" s="4"/>
      <c r="N223" s="35"/>
      <c r="O223" s="100"/>
      <c r="P223" s="84"/>
      <c r="Q223" s="37"/>
      <c r="R223" s="4"/>
      <c r="S223" s="36" t="str">
        <f>IFERROR(VLOOKUP(Book1345234[[#This Row],[ Severity Ranking: Pre-Project Average Depth of Flooding (100-year)]],#REF!,2,FALSE),"")</f>
        <v/>
      </c>
      <c r="T223" s="67"/>
      <c r="U223" s="37"/>
      <c r="V223" s="37"/>
      <c r="W223" s="128" t="e">
        <f>[1]!Book1345234[[#This Row],[Flood Plain Population]]/[1]!Book1345234[[#This Row],[Community Population Served]]</f>
        <v>#REF!</v>
      </c>
      <c r="X223" s="4"/>
      <c r="Y223" s="36" t="str">
        <f>IFERROR(VLOOKUP(Book1345234[[#This Row],[Severity Ranking: Community Need (% Population)]],#REF!,2,FALSE),"")</f>
        <v/>
      </c>
      <c r="Z223" s="66"/>
      <c r="AA223" s="91" t="e">
        <f>[1]!Book1345234[[#This Row],['# of Structures Removed from 1% Annual Chance FP]]/[1]!Book1345234[[#This Row],['# of Structures in 1% Annual Chance FP (Pre-Project)]]</f>
        <v>#REF!</v>
      </c>
      <c r="AB223" s="4"/>
      <c r="AC223" s="36" t="str">
        <f>IFERROR(VLOOKUP(Book1345234[[#This Row],[Flood Risk Reduction ]],#REF!,2,FALSE),"")</f>
        <v/>
      </c>
      <c r="AD223" s="66"/>
      <c r="AE223" s="78"/>
      <c r="AF223" s="37"/>
      <c r="AG223" s="128" t="e">
        <f>([1]!Book1345234[[#This Row],[Pre-Project Damage $]]-[1]!Book1345234[[#This Row],[Post-Project Damage $]])/[1]!Book1345234[[#This Row],[Pre-Project Damage $]]</f>
        <v>#REF!</v>
      </c>
      <c r="AH223" s="4"/>
      <c r="AI223" s="36" t="str">
        <f>IFERROR(VLOOKUP(Book1345234[[#This Row],[Flood Damage Reduction]],#REF!,2,FALSE),"")</f>
        <v/>
      </c>
      <c r="AJ223" s="93"/>
      <c r="AK223" s="83"/>
      <c r="AL223" s="37"/>
      <c r="AM223" s="36" t="str">
        <f>IFERROR(VLOOKUP(Book1345234[[#This Row],[ Reduction in Critical Facilities Flood Risk]],#REF!,2,FALSE),"")</f>
        <v/>
      </c>
      <c r="AN223" s="140" t="e">
        <f>VLOOKUP([1]!Book1345234[[#This Row],[FMP]],'[1]Life and Safety Tabular Data'!A220:L230,12,FALSE)</f>
        <v>#REF!</v>
      </c>
      <c r="AO223" s="43"/>
      <c r="AP223" s="4"/>
      <c r="AQ223" s="36" t="str">
        <f>IFERROR(VLOOKUP(Book1345234[[#This Row],[Life and Safety Ranking (Injury/Loss of Life)]],#REF!,2,FALSE),"")</f>
        <v/>
      </c>
      <c r="AR223" s="67"/>
      <c r="AS223" s="43"/>
      <c r="AT223" s="43"/>
      <c r="AU223" s="43"/>
      <c r="AV223" s="4"/>
      <c r="AW223" s="36" t="str">
        <f>IFERROR(VLOOKUP(Book1345234[[#This Row],[Water Supply Yield Ranking]],#REF!,2,FALSE),"")</f>
        <v/>
      </c>
      <c r="AX223" s="67"/>
      <c r="AY223" s="37"/>
      <c r="AZ223" s="4"/>
      <c r="BA223" s="36" t="str">
        <f>IFERROR(VLOOKUP(Book1345234[[#This Row],[Social Vulnerability Ranking]],#REF!,2,FALSE),"")</f>
        <v/>
      </c>
      <c r="BB223" s="67"/>
      <c r="BC223" s="43"/>
      <c r="BD223" s="4"/>
      <c r="BE223" s="36" t="str">
        <f>IFERROR(VLOOKUP(Book1345234[[#This Row],[Nature-Based Solutions Ranking]],#REF!,2,FALSE),"")</f>
        <v/>
      </c>
      <c r="BF223" s="67"/>
      <c r="BG223" s="37"/>
      <c r="BH223" s="4"/>
      <c r="BI223" s="36" t="str">
        <f>IFERROR(VLOOKUP(Book1345234[[#This Row],[Multiple Benefit Ranking]],#REF!,2,FALSE),"")</f>
        <v/>
      </c>
      <c r="BJ223" s="84"/>
      <c r="BK223" s="43"/>
      <c r="BL223" s="4"/>
      <c r="BM223" s="36" t="str">
        <f>IFERROR(VLOOKUP(Book1345234[[#This Row],[Operations and Maintenance Ranking]],#REF!,2,FALSE),"")</f>
        <v/>
      </c>
      <c r="BN223" s="67"/>
      <c r="BO223" s="4"/>
      <c r="BP223" s="36" t="str">
        <f>IFERROR(VLOOKUP(Book1345234[[#This Row],[Administrative, Regulatory and Other Obstacle Ranking]],#REF!,2,FALSE),"")</f>
        <v/>
      </c>
      <c r="BQ223" s="67"/>
      <c r="BR223" s="4"/>
      <c r="BS223" s="36" t="str">
        <f>IFERROR(VLOOKUP(Book1345234[[#This Row],[Environmental Benefit Ranking]],#REF!,2,FALSE),"")</f>
        <v/>
      </c>
      <c r="BT223" s="67"/>
      <c r="BU223" s="37"/>
      <c r="BV223" s="36" t="str">
        <f>IFERROR(VLOOKUP(Book1345234[[#This Row],[Environmental Impact Ranking]],#REF!,2,FALSE),"")</f>
        <v/>
      </c>
      <c r="BW223" s="77"/>
      <c r="BX223" s="83"/>
      <c r="BY223" s="4"/>
      <c r="BZ223" s="36" t="str">
        <f>IFERROR(VLOOKUP(Book1345234[[#This Row],[Mobility Ranking]],#REF!,2,FALSE),"")</f>
        <v/>
      </c>
      <c r="CA223" s="77"/>
      <c r="CB223" s="4"/>
      <c r="CC223" s="36" t="str">
        <f>IFERROR(VLOOKUP(Book1345234[[#This Row],[Regional Ranking]],#REF!,2,FALSE),"")</f>
        <v/>
      </c>
    </row>
    <row r="224" spans="1:81" x14ac:dyDescent="0.25">
      <c r="A224" s="107"/>
      <c r="B224" s="84"/>
      <c r="C224" s="92">
        <f>Book1345234[[#This Row],[FMP]]*2</f>
        <v>0</v>
      </c>
      <c r="D224" s="34"/>
      <c r="E224" s="34"/>
      <c r="F224" s="37"/>
      <c r="G224" s="4"/>
      <c r="H224" s="4"/>
      <c r="I224" s="4"/>
      <c r="J224" s="4"/>
      <c r="K224" s="35" t="str">
        <f>IFERROR(Book1345234[[#This Row],[Project Cost]]/Book1345234[[#This Row],['# of Structures Removed from 1% Annual Chance FP]],"")</f>
        <v/>
      </c>
      <c r="L224" s="4"/>
      <c r="M224" s="4"/>
      <c r="N224" s="35"/>
      <c r="O224" s="100"/>
      <c r="P224" s="84"/>
      <c r="Q224" s="37"/>
      <c r="R224" s="4"/>
      <c r="S224" s="36" t="str">
        <f>IFERROR(VLOOKUP(Book1345234[[#This Row],[ Severity Ranking: Pre-Project Average Depth of Flooding (100-year)]],#REF!,2,FALSE),"")</f>
        <v/>
      </c>
      <c r="T224" s="67"/>
      <c r="U224" s="37"/>
      <c r="V224" s="37"/>
      <c r="W224" s="128" t="e">
        <f>[1]!Book1345234[[#This Row],[Flood Plain Population]]/[1]!Book1345234[[#This Row],[Community Population Served]]</f>
        <v>#REF!</v>
      </c>
      <c r="X224" s="4"/>
      <c r="Y224" s="36" t="str">
        <f>IFERROR(VLOOKUP(Book1345234[[#This Row],[Severity Ranking: Community Need (% Population)]],#REF!,2,FALSE),"")</f>
        <v/>
      </c>
      <c r="Z224" s="66"/>
      <c r="AA224" s="91" t="e">
        <f>[1]!Book1345234[[#This Row],['# of Structures Removed from 1% Annual Chance FP]]/[1]!Book1345234[[#This Row],['# of Structures in 1% Annual Chance FP (Pre-Project)]]</f>
        <v>#REF!</v>
      </c>
      <c r="AB224" s="4"/>
      <c r="AC224" s="36" t="str">
        <f>IFERROR(VLOOKUP(Book1345234[[#This Row],[Flood Risk Reduction ]],#REF!,2,FALSE),"")</f>
        <v/>
      </c>
      <c r="AD224" s="66"/>
      <c r="AE224" s="78"/>
      <c r="AF224" s="37"/>
      <c r="AG224" s="128" t="e">
        <f>([1]!Book1345234[[#This Row],[Pre-Project Damage $]]-[1]!Book1345234[[#This Row],[Post-Project Damage $]])/[1]!Book1345234[[#This Row],[Pre-Project Damage $]]</f>
        <v>#REF!</v>
      </c>
      <c r="AH224" s="4"/>
      <c r="AI224" s="36" t="str">
        <f>IFERROR(VLOOKUP(Book1345234[[#This Row],[Flood Damage Reduction]],#REF!,2,FALSE),"")</f>
        <v/>
      </c>
      <c r="AJ224" s="93"/>
      <c r="AK224" s="83"/>
      <c r="AL224" s="37"/>
      <c r="AM224" s="36" t="str">
        <f>IFERROR(VLOOKUP(Book1345234[[#This Row],[ Reduction in Critical Facilities Flood Risk]],#REF!,2,FALSE),"")</f>
        <v/>
      </c>
      <c r="AN224" s="140" t="e">
        <f>VLOOKUP([1]!Book1345234[[#This Row],[FMP]],'[1]Life and Safety Tabular Data'!A221:L231,12,FALSE)</f>
        <v>#REF!</v>
      </c>
      <c r="AO224" s="43"/>
      <c r="AP224" s="4"/>
      <c r="AQ224" s="36" t="str">
        <f>IFERROR(VLOOKUP(Book1345234[[#This Row],[Life and Safety Ranking (Injury/Loss of Life)]],#REF!,2,FALSE),"")</f>
        <v/>
      </c>
      <c r="AR224" s="67"/>
      <c r="AS224" s="43"/>
      <c r="AT224" s="43"/>
      <c r="AU224" s="43"/>
      <c r="AV224" s="4"/>
      <c r="AW224" s="36" t="str">
        <f>IFERROR(VLOOKUP(Book1345234[[#This Row],[Water Supply Yield Ranking]],#REF!,2,FALSE),"")</f>
        <v/>
      </c>
      <c r="AX224" s="67"/>
      <c r="AY224" s="37"/>
      <c r="AZ224" s="4"/>
      <c r="BA224" s="36" t="str">
        <f>IFERROR(VLOOKUP(Book1345234[[#This Row],[Social Vulnerability Ranking]],#REF!,2,FALSE),"")</f>
        <v/>
      </c>
      <c r="BB224" s="67"/>
      <c r="BC224" s="43"/>
      <c r="BD224" s="4"/>
      <c r="BE224" s="36" t="str">
        <f>IFERROR(VLOOKUP(Book1345234[[#This Row],[Nature-Based Solutions Ranking]],#REF!,2,FALSE),"")</f>
        <v/>
      </c>
      <c r="BF224" s="67"/>
      <c r="BG224" s="37"/>
      <c r="BH224" s="4"/>
      <c r="BI224" s="36" t="str">
        <f>IFERROR(VLOOKUP(Book1345234[[#This Row],[Multiple Benefit Ranking]],#REF!,2,FALSE),"")</f>
        <v/>
      </c>
      <c r="BJ224" s="84"/>
      <c r="BK224" s="43"/>
      <c r="BL224" s="4"/>
      <c r="BM224" s="36" t="str">
        <f>IFERROR(VLOOKUP(Book1345234[[#This Row],[Operations and Maintenance Ranking]],#REF!,2,FALSE),"")</f>
        <v/>
      </c>
      <c r="BN224" s="67"/>
      <c r="BO224" s="4"/>
      <c r="BP224" s="36" t="str">
        <f>IFERROR(VLOOKUP(Book1345234[[#This Row],[Administrative, Regulatory and Other Obstacle Ranking]],#REF!,2,FALSE),"")</f>
        <v/>
      </c>
      <c r="BQ224" s="67"/>
      <c r="BR224" s="4"/>
      <c r="BS224" s="36" t="str">
        <f>IFERROR(VLOOKUP(Book1345234[[#This Row],[Environmental Benefit Ranking]],#REF!,2,FALSE),"")</f>
        <v/>
      </c>
      <c r="BT224" s="67"/>
      <c r="BU224" s="37"/>
      <c r="BV224" s="36" t="str">
        <f>IFERROR(VLOOKUP(Book1345234[[#This Row],[Environmental Impact Ranking]],#REF!,2,FALSE),"")</f>
        <v/>
      </c>
      <c r="BW224" s="77"/>
      <c r="BX224" s="83"/>
      <c r="BY224" s="4"/>
      <c r="BZ224" s="36" t="str">
        <f>IFERROR(VLOOKUP(Book1345234[[#This Row],[Mobility Ranking]],#REF!,2,FALSE),"")</f>
        <v/>
      </c>
      <c r="CA224" s="77"/>
      <c r="CB224" s="4"/>
      <c r="CC224" s="36" t="str">
        <f>IFERROR(VLOOKUP(Book1345234[[#This Row],[Regional Ranking]],#REF!,2,FALSE),"")</f>
        <v/>
      </c>
    </row>
    <row r="225" spans="1:81" x14ac:dyDescent="0.25">
      <c r="A225" s="107"/>
      <c r="B225" s="84"/>
      <c r="C225" s="92">
        <f>Book1345234[[#This Row],[FMP]]*2</f>
        <v>0</v>
      </c>
      <c r="D225" s="34"/>
      <c r="E225" s="34"/>
      <c r="F225" s="37"/>
      <c r="G225" s="4"/>
      <c r="H225" s="4"/>
      <c r="I225" s="4"/>
      <c r="J225" s="4"/>
      <c r="K225" s="35" t="str">
        <f>IFERROR(Book1345234[[#This Row],[Project Cost]]/Book1345234[[#This Row],['# of Structures Removed from 1% Annual Chance FP]],"")</f>
        <v/>
      </c>
      <c r="L225" s="4"/>
      <c r="M225" s="4"/>
      <c r="N225" s="35"/>
      <c r="O225" s="100"/>
      <c r="P225" s="84"/>
      <c r="Q225" s="37"/>
      <c r="R225" s="4"/>
      <c r="S225" s="36" t="str">
        <f>IFERROR(VLOOKUP(Book1345234[[#This Row],[ Severity Ranking: Pre-Project Average Depth of Flooding (100-year)]],#REF!,2,FALSE),"")</f>
        <v/>
      </c>
      <c r="T225" s="67"/>
      <c r="U225" s="37"/>
      <c r="V225" s="37"/>
      <c r="W225" s="128" t="e">
        <f>[1]!Book1345234[[#This Row],[Flood Plain Population]]/[1]!Book1345234[[#This Row],[Community Population Served]]</f>
        <v>#REF!</v>
      </c>
      <c r="X225" s="4"/>
      <c r="Y225" s="36" t="str">
        <f>IFERROR(VLOOKUP(Book1345234[[#This Row],[Severity Ranking: Community Need (% Population)]],#REF!,2,FALSE),"")</f>
        <v/>
      </c>
      <c r="Z225" s="66"/>
      <c r="AA225" s="91" t="e">
        <f>[1]!Book1345234[[#This Row],['# of Structures Removed from 1% Annual Chance FP]]/[1]!Book1345234[[#This Row],['# of Structures in 1% Annual Chance FP (Pre-Project)]]</f>
        <v>#REF!</v>
      </c>
      <c r="AB225" s="4"/>
      <c r="AC225" s="36" t="str">
        <f>IFERROR(VLOOKUP(Book1345234[[#This Row],[Flood Risk Reduction ]],#REF!,2,FALSE),"")</f>
        <v/>
      </c>
      <c r="AD225" s="66"/>
      <c r="AE225" s="78"/>
      <c r="AF225" s="37"/>
      <c r="AG225" s="128" t="e">
        <f>([1]!Book1345234[[#This Row],[Pre-Project Damage $]]-[1]!Book1345234[[#This Row],[Post-Project Damage $]])/[1]!Book1345234[[#This Row],[Pre-Project Damage $]]</f>
        <v>#REF!</v>
      </c>
      <c r="AH225" s="4"/>
      <c r="AI225" s="36" t="str">
        <f>IFERROR(VLOOKUP(Book1345234[[#This Row],[Flood Damage Reduction]],#REF!,2,FALSE),"")</f>
        <v/>
      </c>
      <c r="AJ225" s="93"/>
      <c r="AK225" s="83"/>
      <c r="AL225" s="37"/>
      <c r="AM225" s="36" t="str">
        <f>IFERROR(VLOOKUP(Book1345234[[#This Row],[ Reduction in Critical Facilities Flood Risk]],#REF!,2,FALSE),"")</f>
        <v/>
      </c>
      <c r="AN225" s="140" t="e">
        <f>VLOOKUP([1]!Book1345234[[#This Row],[FMP]],'[1]Life and Safety Tabular Data'!A222:L232,12,FALSE)</f>
        <v>#REF!</v>
      </c>
      <c r="AO225" s="43"/>
      <c r="AP225" s="4"/>
      <c r="AQ225" s="36" t="str">
        <f>IFERROR(VLOOKUP(Book1345234[[#This Row],[Life and Safety Ranking (Injury/Loss of Life)]],#REF!,2,FALSE),"")</f>
        <v/>
      </c>
      <c r="AR225" s="67"/>
      <c r="AS225" s="43"/>
      <c r="AT225" s="43"/>
      <c r="AU225" s="43"/>
      <c r="AV225" s="4"/>
      <c r="AW225" s="36" t="str">
        <f>IFERROR(VLOOKUP(Book1345234[[#This Row],[Water Supply Yield Ranking]],#REF!,2,FALSE),"")</f>
        <v/>
      </c>
      <c r="AX225" s="67"/>
      <c r="AY225" s="37"/>
      <c r="AZ225" s="4"/>
      <c r="BA225" s="36" t="str">
        <f>IFERROR(VLOOKUP(Book1345234[[#This Row],[Social Vulnerability Ranking]],#REF!,2,FALSE),"")</f>
        <v/>
      </c>
      <c r="BB225" s="67"/>
      <c r="BC225" s="43"/>
      <c r="BD225" s="4"/>
      <c r="BE225" s="36" t="str">
        <f>IFERROR(VLOOKUP(Book1345234[[#This Row],[Nature-Based Solutions Ranking]],#REF!,2,FALSE),"")</f>
        <v/>
      </c>
      <c r="BF225" s="67"/>
      <c r="BG225" s="37"/>
      <c r="BH225" s="4"/>
      <c r="BI225" s="36" t="str">
        <f>IFERROR(VLOOKUP(Book1345234[[#This Row],[Multiple Benefit Ranking]],#REF!,2,FALSE),"")</f>
        <v/>
      </c>
      <c r="BJ225" s="84"/>
      <c r="BK225" s="43"/>
      <c r="BL225" s="4"/>
      <c r="BM225" s="36" t="str">
        <f>IFERROR(VLOOKUP(Book1345234[[#This Row],[Operations and Maintenance Ranking]],#REF!,2,FALSE),"")</f>
        <v/>
      </c>
      <c r="BN225" s="67"/>
      <c r="BO225" s="4"/>
      <c r="BP225" s="36" t="str">
        <f>IFERROR(VLOOKUP(Book1345234[[#This Row],[Administrative, Regulatory and Other Obstacle Ranking]],#REF!,2,FALSE),"")</f>
        <v/>
      </c>
      <c r="BQ225" s="67"/>
      <c r="BR225" s="4"/>
      <c r="BS225" s="36" t="str">
        <f>IFERROR(VLOOKUP(Book1345234[[#This Row],[Environmental Benefit Ranking]],#REF!,2,FALSE),"")</f>
        <v/>
      </c>
      <c r="BT225" s="67"/>
      <c r="BU225" s="37"/>
      <c r="BV225" s="36" t="str">
        <f>IFERROR(VLOOKUP(Book1345234[[#This Row],[Environmental Impact Ranking]],#REF!,2,FALSE),"")</f>
        <v/>
      </c>
      <c r="BW225" s="77"/>
      <c r="BX225" s="83"/>
      <c r="BY225" s="4"/>
      <c r="BZ225" s="36" t="str">
        <f>IFERROR(VLOOKUP(Book1345234[[#This Row],[Mobility Ranking]],#REF!,2,FALSE),"")</f>
        <v/>
      </c>
      <c r="CA225" s="77"/>
      <c r="CB225" s="4"/>
      <c r="CC225" s="36" t="str">
        <f>IFERROR(VLOOKUP(Book1345234[[#This Row],[Regional Ranking]],#REF!,2,FALSE),"")</f>
        <v/>
      </c>
    </row>
    <row r="226" spans="1:81" x14ac:dyDescent="0.25">
      <c r="A226" s="107"/>
      <c r="B226" s="84"/>
      <c r="C226" s="92">
        <f>Book1345234[[#This Row],[FMP]]*2</f>
        <v>0</v>
      </c>
      <c r="D226" s="34"/>
      <c r="E226" s="34"/>
      <c r="F226" s="37"/>
      <c r="G226" s="4"/>
      <c r="H226" s="4"/>
      <c r="I226" s="4"/>
      <c r="J226" s="4"/>
      <c r="K226" s="35" t="str">
        <f>IFERROR(Book1345234[[#This Row],[Project Cost]]/Book1345234[[#This Row],['# of Structures Removed from 1% Annual Chance FP]],"")</f>
        <v/>
      </c>
      <c r="L226" s="4"/>
      <c r="M226" s="4"/>
      <c r="N226" s="35"/>
      <c r="O226" s="100"/>
      <c r="P226" s="84"/>
      <c r="Q226" s="37"/>
      <c r="R226" s="4"/>
      <c r="S226" s="36" t="str">
        <f>IFERROR(VLOOKUP(Book1345234[[#This Row],[ Severity Ranking: Pre-Project Average Depth of Flooding (100-year)]],#REF!,2,FALSE),"")</f>
        <v/>
      </c>
      <c r="T226" s="67"/>
      <c r="U226" s="37"/>
      <c r="V226" s="37"/>
      <c r="W226" s="128" t="e">
        <f>[1]!Book1345234[[#This Row],[Flood Plain Population]]/[1]!Book1345234[[#This Row],[Community Population Served]]</f>
        <v>#REF!</v>
      </c>
      <c r="X226" s="4"/>
      <c r="Y226" s="36" t="str">
        <f>IFERROR(VLOOKUP(Book1345234[[#This Row],[Severity Ranking: Community Need (% Population)]],#REF!,2,FALSE),"")</f>
        <v/>
      </c>
      <c r="Z226" s="66"/>
      <c r="AA226" s="91" t="e">
        <f>[1]!Book1345234[[#This Row],['# of Structures Removed from 1% Annual Chance FP]]/[1]!Book1345234[[#This Row],['# of Structures in 1% Annual Chance FP (Pre-Project)]]</f>
        <v>#REF!</v>
      </c>
      <c r="AB226" s="4"/>
      <c r="AC226" s="36" t="str">
        <f>IFERROR(VLOOKUP(Book1345234[[#This Row],[Flood Risk Reduction ]],#REF!,2,FALSE),"")</f>
        <v/>
      </c>
      <c r="AD226" s="66"/>
      <c r="AE226" s="78"/>
      <c r="AF226" s="37"/>
      <c r="AG226" s="128" t="e">
        <f>([1]!Book1345234[[#This Row],[Pre-Project Damage $]]-[1]!Book1345234[[#This Row],[Post-Project Damage $]])/[1]!Book1345234[[#This Row],[Pre-Project Damage $]]</f>
        <v>#REF!</v>
      </c>
      <c r="AH226" s="4"/>
      <c r="AI226" s="36" t="str">
        <f>IFERROR(VLOOKUP(Book1345234[[#This Row],[Flood Damage Reduction]],#REF!,2,FALSE),"")</f>
        <v/>
      </c>
      <c r="AJ226" s="93"/>
      <c r="AK226" s="83"/>
      <c r="AL226" s="37"/>
      <c r="AM226" s="36" t="str">
        <f>IFERROR(VLOOKUP(Book1345234[[#This Row],[ Reduction in Critical Facilities Flood Risk]],#REF!,2,FALSE),"")</f>
        <v/>
      </c>
      <c r="AN226" s="140" t="e">
        <f>VLOOKUP([1]!Book1345234[[#This Row],[FMP]],'[1]Life and Safety Tabular Data'!A223:L233,12,FALSE)</f>
        <v>#REF!</v>
      </c>
      <c r="AO226" s="43"/>
      <c r="AP226" s="4"/>
      <c r="AQ226" s="36" t="str">
        <f>IFERROR(VLOOKUP(Book1345234[[#This Row],[Life and Safety Ranking (Injury/Loss of Life)]],#REF!,2,FALSE),"")</f>
        <v/>
      </c>
      <c r="AR226" s="67"/>
      <c r="AS226" s="43"/>
      <c r="AT226" s="43"/>
      <c r="AU226" s="43"/>
      <c r="AV226" s="4"/>
      <c r="AW226" s="36" t="str">
        <f>IFERROR(VLOOKUP(Book1345234[[#This Row],[Water Supply Yield Ranking]],#REF!,2,FALSE),"")</f>
        <v/>
      </c>
      <c r="AX226" s="67"/>
      <c r="AY226" s="37"/>
      <c r="AZ226" s="4"/>
      <c r="BA226" s="36" t="str">
        <f>IFERROR(VLOOKUP(Book1345234[[#This Row],[Social Vulnerability Ranking]],#REF!,2,FALSE),"")</f>
        <v/>
      </c>
      <c r="BB226" s="67"/>
      <c r="BC226" s="43"/>
      <c r="BD226" s="4"/>
      <c r="BE226" s="36" t="str">
        <f>IFERROR(VLOOKUP(Book1345234[[#This Row],[Nature-Based Solutions Ranking]],#REF!,2,FALSE),"")</f>
        <v/>
      </c>
      <c r="BF226" s="67"/>
      <c r="BG226" s="37"/>
      <c r="BH226" s="4"/>
      <c r="BI226" s="36" t="str">
        <f>IFERROR(VLOOKUP(Book1345234[[#This Row],[Multiple Benefit Ranking]],#REF!,2,FALSE),"")</f>
        <v/>
      </c>
      <c r="BJ226" s="84"/>
      <c r="BK226" s="43"/>
      <c r="BL226" s="4"/>
      <c r="BM226" s="36" t="str">
        <f>IFERROR(VLOOKUP(Book1345234[[#This Row],[Operations and Maintenance Ranking]],#REF!,2,FALSE),"")</f>
        <v/>
      </c>
      <c r="BN226" s="67"/>
      <c r="BO226" s="4"/>
      <c r="BP226" s="36" t="str">
        <f>IFERROR(VLOOKUP(Book1345234[[#This Row],[Administrative, Regulatory and Other Obstacle Ranking]],#REF!,2,FALSE),"")</f>
        <v/>
      </c>
      <c r="BQ226" s="67"/>
      <c r="BR226" s="4"/>
      <c r="BS226" s="36" t="str">
        <f>IFERROR(VLOOKUP(Book1345234[[#This Row],[Environmental Benefit Ranking]],#REF!,2,FALSE),"")</f>
        <v/>
      </c>
      <c r="BT226" s="67"/>
      <c r="BU226" s="37"/>
      <c r="BV226" s="36" t="str">
        <f>IFERROR(VLOOKUP(Book1345234[[#This Row],[Environmental Impact Ranking]],#REF!,2,FALSE),"")</f>
        <v/>
      </c>
      <c r="BW226" s="77"/>
      <c r="BX226" s="83"/>
      <c r="BY226" s="4"/>
      <c r="BZ226" s="36" t="str">
        <f>IFERROR(VLOOKUP(Book1345234[[#This Row],[Mobility Ranking]],#REF!,2,FALSE),"")</f>
        <v/>
      </c>
      <c r="CA226" s="77"/>
      <c r="CB226" s="4"/>
      <c r="CC226" s="36" t="str">
        <f>IFERROR(VLOOKUP(Book1345234[[#This Row],[Regional Ranking]],#REF!,2,FALSE),"")</f>
        <v/>
      </c>
    </row>
    <row r="227" spans="1:81" x14ac:dyDescent="0.25">
      <c r="A227" s="107"/>
      <c r="B227" s="84"/>
      <c r="C227" s="92">
        <f>Book1345234[[#This Row],[FMP]]*2</f>
        <v>0</v>
      </c>
      <c r="D227" s="34"/>
      <c r="E227" s="34"/>
      <c r="F227" s="37"/>
      <c r="G227" s="4"/>
      <c r="H227" s="4"/>
      <c r="I227" s="4"/>
      <c r="J227" s="4"/>
      <c r="K227" s="35" t="str">
        <f>IFERROR(Book1345234[[#This Row],[Project Cost]]/Book1345234[[#This Row],['# of Structures Removed from 1% Annual Chance FP]],"")</f>
        <v/>
      </c>
      <c r="L227" s="4"/>
      <c r="M227" s="4"/>
      <c r="N227" s="35"/>
      <c r="O227" s="100"/>
      <c r="P227" s="84"/>
      <c r="Q227" s="37"/>
      <c r="R227" s="4"/>
      <c r="S227" s="36" t="str">
        <f>IFERROR(VLOOKUP(Book1345234[[#This Row],[ Severity Ranking: Pre-Project Average Depth of Flooding (100-year)]],#REF!,2,FALSE),"")</f>
        <v/>
      </c>
      <c r="T227" s="67"/>
      <c r="U227" s="37"/>
      <c r="V227" s="37"/>
      <c r="W227" s="128" t="e">
        <f>[1]!Book1345234[[#This Row],[Flood Plain Population]]/[1]!Book1345234[[#This Row],[Community Population Served]]</f>
        <v>#REF!</v>
      </c>
      <c r="X227" s="4"/>
      <c r="Y227" s="36" t="str">
        <f>IFERROR(VLOOKUP(Book1345234[[#This Row],[Severity Ranking: Community Need (% Population)]],#REF!,2,FALSE),"")</f>
        <v/>
      </c>
      <c r="Z227" s="66"/>
      <c r="AA227" s="91" t="e">
        <f>[1]!Book1345234[[#This Row],['# of Structures Removed from 1% Annual Chance FP]]/[1]!Book1345234[[#This Row],['# of Structures in 1% Annual Chance FP (Pre-Project)]]</f>
        <v>#REF!</v>
      </c>
      <c r="AB227" s="4"/>
      <c r="AC227" s="36" t="str">
        <f>IFERROR(VLOOKUP(Book1345234[[#This Row],[Flood Risk Reduction ]],#REF!,2,FALSE),"")</f>
        <v/>
      </c>
      <c r="AD227" s="66"/>
      <c r="AE227" s="78"/>
      <c r="AF227" s="37"/>
      <c r="AG227" s="128" t="e">
        <f>([1]!Book1345234[[#This Row],[Pre-Project Damage $]]-[1]!Book1345234[[#This Row],[Post-Project Damage $]])/[1]!Book1345234[[#This Row],[Pre-Project Damage $]]</f>
        <v>#REF!</v>
      </c>
      <c r="AH227" s="4"/>
      <c r="AI227" s="36" t="str">
        <f>IFERROR(VLOOKUP(Book1345234[[#This Row],[Flood Damage Reduction]],#REF!,2,FALSE),"")</f>
        <v/>
      </c>
      <c r="AJ227" s="93"/>
      <c r="AK227" s="83"/>
      <c r="AL227" s="37"/>
      <c r="AM227" s="36" t="str">
        <f>IFERROR(VLOOKUP(Book1345234[[#This Row],[ Reduction in Critical Facilities Flood Risk]],#REF!,2,FALSE),"")</f>
        <v/>
      </c>
      <c r="AN227" s="140" t="e">
        <f>VLOOKUP([1]!Book1345234[[#This Row],[FMP]],'[1]Life and Safety Tabular Data'!A224:L234,12,FALSE)</f>
        <v>#REF!</v>
      </c>
      <c r="AO227" s="43"/>
      <c r="AP227" s="4"/>
      <c r="AQ227" s="36" t="str">
        <f>IFERROR(VLOOKUP(Book1345234[[#This Row],[Life and Safety Ranking (Injury/Loss of Life)]],#REF!,2,FALSE),"")</f>
        <v/>
      </c>
      <c r="AR227" s="67"/>
      <c r="AS227" s="43"/>
      <c r="AT227" s="43"/>
      <c r="AU227" s="43"/>
      <c r="AV227" s="4"/>
      <c r="AW227" s="36" t="str">
        <f>IFERROR(VLOOKUP(Book1345234[[#This Row],[Water Supply Yield Ranking]],#REF!,2,FALSE),"")</f>
        <v/>
      </c>
      <c r="AX227" s="67"/>
      <c r="AY227" s="37"/>
      <c r="AZ227" s="4"/>
      <c r="BA227" s="36" t="str">
        <f>IFERROR(VLOOKUP(Book1345234[[#This Row],[Social Vulnerability Ranking]],#REF!,2,FALSE),"")</f>
        <v/>
      </c>
      <c r="BB227" s="67"/>
      <c r="BC227" s="43"/>
      <c r="BD227" s="4"/>
      <c r="BE227" s="36" t="str">
        <f>IFERROR(VLOOKUP(Book1345234[[#This Row],[Nature-Based Solutions Ranking]],#REF!,2,FALSE),"")</f>
        <v/>
      </c>
      <c r="BF227" s="67"/>
      <c r="BG227" s="37"/>
      <c r="BH227" s="4"/>
      <c r="BI227" s="36" t="str">
        <f>IFERROR(VLOOKUP(Book1345234[[#This Row],[Multiple Benefit Ranking]],#REF!,2,FALSE),"")</f>
        <v/>
      </c>
      <c r="BJ227" s="84"/>
      <c r="BK227" s="43"/>
      <c r="BL227" s="4"/>
      <c r="BM227" s="36" t="str">
        <f>IFERROR(VLOOKUP(Book1345234[[#This Row],[Operations and Maintenance Ranking]],#REF!,2,FALSE),"")</f>
        <v/>
      </c>
      <c r="BN227" s="67"/>
      <c r="BO227" s="4"/>
      <c r="BP227" s="36" t="str">
        <f>IFERROR(VLOOKUP(Book1345234[[#This Row],[Administrative, Regulatory and Other Obstacle Ranking]],#REF!,2,FALSE),"")</f>
        <v/>
      </c>
      <c r="BQ227" s="67"/>
      <c r="BR227" s="4"/>
      <c r="BS227" s="36" t="str">
        <f>IFERROR(VLOOKUP(Book1345234[[#This Row],[Environmental Benefit Ranking]],#REF!,2,FALSE),"")</f>
        <v/>
      </c>
      <c r="BT227" s="67"/>
      <c r="BU227" s="37"/>
      <c r="BV227" s="36" t="str">
        <f>IFERROR(VLOOKUP(Book1345234[[#This Row],[Environmental Impact Ranking]],#REF!,2,FALSE),"")</f>
        <v/>
      </c>
      <c r="BW227" s="77"/>
      <c r="BX227" s="83"/>
      <c r="BY227" s="4"/>
      <c r="BZ227" s="36" t="str">
        <f>IFERROR(VLOOKUP(Book1345234[[#This Row],[Mobility Ranking]],#REF!,2,FALSE),"")</f>
        <v/>
      </c>
      <c r="CA227" s="77"/>
      <c r="CB227" s="4"/>
      <c r="CC227" s="36" t="str">
        <f>IFERROR(VLOOKUP(Book1345234[[#This Row],[Regional Ranking]],#REF!,2,FALSE),"")</f>
        <v/>
      </c>
    </row>
    <row r="228" spans="1:81" x14ac:dyDescent="0.25">
      <c r="A228" s="107"/>
      <c r="B228" s="84"/>
      <c r="C228" s="92">
        <f>Book1345234[[#This Row],[FMP]]*2</f>
        <v>0</v>
      </c>
      <c r="D228" s="34"/>
      <c r="E228" s="34"/>
      <c r="F228" s="37"/>
      <c r="G228" s="4"/>
      <c r="H228" s="4"/>
      <c r="I228" s="4"/>
      <c r="J228" s="4"/>
      <c r="K228" s="35" t="str">
        <f>IFERROR(Book1345234[[#This Row],[Project Cost]]/Book1345234[[#This Row],['# of Structures Removed from 1% Annual Chance FP]],"")</f>
        <v/>
      </c>
      <c r="L228" s="4"/>
      <c r="M228" s="4"/>
      <c r="N228" s="35"/>
      <c r="O228" s="100"/>
      <c r="P228" s="84"/>
      <c r="Q228" s="37"/>
      <c r="R228" s="4"/>
      <c r="S228" s="36" t="str">
        <f>IFERROR(VLOOKUP(Book1345234[[#This Row],[ Severity Ranking: Pre-Project Average Depth of Flooding (100-year)]],#REF!,2,FALSE),"")</f>
        <v/>
      </c>
      <c r="T228" s="67"/>
      <c r="U228" s="37"/>
      <c r="V228" s="37"/>
      <c r="W228" s="128" t="e">
        <f>[1]!Book1345234[[#This Row],[Flood Plain Population]]/[1]!Book1345234[[#This Row],[Community Population Served]]</f>
        <v>#REF!</v>
      </c>
      <c r="X228" s="4"/>
      <c r="Y228" s="36" t="str">
        <f>IFERROR(VLOOKUP(Book1345234[[#This Row],[Severity Ranking: Community Need (% Population)]],#REF!,2,FALSE),"")</f>
        <v/>
      </c>
      <c r="Z228" s="66"/>
      <c r="AA228" s="91" t="e">
        <f>[1]!Book1345234[[#This Row],['# of Structures Removed from 1% Annual Chance FP]]/[1]!Book1345234[[#This Row],['# of Structures in 1% Annual Chance FP (Pre-Project)]]</f>
        <v>#REF!</v>
      </c>
      <c r="AB228" s="4"/>
      <c r="AC228" s="36" t="str">
        <f>IFERROR(VLOOKUP(Book1345234[[#This Row],[Flood Risk Reduction ]],#REF!,2,FALSE),"")</f>
        <v/>
      </c>
      <c r="AD228" s="66"/>
      <c r="AE228" s="78"/>
      <c r="AF228" s="37"/>
      <c r="AG228" s="128" t="e">
        <f>([1]!Book1345234[[#This Row],[Pre-Project Damage $]]-[1]!Book1345234[[#This Row],[Post-Project Damage $]])/[1]!Book1345234[[#This Row],[Pre-Project Damage $]]</f>
        <v>#REF!</v>
      </c>
      <c r="AH228" s="4"/>
      <c r="AI228" s="36" t="str">
        <f>IFERROR(VLOOKUP(Book1345234[[#This Row],[Flood Damage Reduction]],#REF!,2,FALSE),"")</f>
        <v/>
      </c>
      <c r="AJ228" s="93"/>
      <c r="AK228" s="83"/>
      <c r="AL228" s="37"/>
      <c r="AM228" s="36" t="str">
        <f>IFERROR(VLOOKUP(Book1345234[[#This Row],[ Reduction in Critical Facilities Flood Risk]],#REF!,2,FALSE),"")</f>
        <v/>
      </c>
      <c r="AN228" s="140" t="e">
        <f>VLOOKUP([1]!Book1345234[[#This Row],[FMP]],'[1]Life and Safety Tabular Data'!A225:L235,12,FALSE)</f>
        <v>#REF!</v>
      </c>
      <c r="AO228" s="43"/>
      <c r="AP228" s="4"/>
      <c r="AQ228" s="36" t="str">
        <f>IFERROR(VLOOKUP(Book1345234[[#This Row],[Life and Safety Ranking (Injury/Loss of Life)]],#REF!,2,FALSE),"")</f>
        <v/>
      </c>
      <c r="AR228" s="67"/>
      <c r="AS228" s="43"/>
      <c r="AT228" s="43"/>
      <c r="AU228" s="43"/>
      <c r="AV228" s="4"/>
      <c r="AW228" s="36" t="str">
        <f>IFERROR(VLOOKUP(Book1345234[[#This Row],[Water Supply Yield Ranking]],#REF!,2,FALSE),"")</f>
        <v/>
      </c>
      <c r="AX228" s="67"/>
      <c r="AY228" s="37"/>
      <c r="AZ228" s="4"/>
      <c r="BA228" s="36" t="str">
        <f>IFERROR(VLOOKUP(Book1345234[[#This Row],[Social Vulnerability Ranking]],#REF!,2,FALSE),"")</f>
        <v/>
      </c>
      <c r="BB228" s="67"/>
      <c r="BC228" s="43"/>
      <c r="BD228" s="4"/>
      <c r="BE228" s="36" t="str">
        <f>IFERROR(VLOOKUP(Book1345234[[#This Row],[Nature-Based Solutions Ranking]],#REF!,2,FALSE),"")</f>
        <v/>
      </c>
      <c r="BF228" s="67"/>
      <c r="BG228" s="37"/>
      <c r="BH228" s="4"/>
      <c r="BI228" s="36" t="str">
        <f>IFERROR(VLOOKUP(Book1345234[[#This Row],[Multiple Benefit Ranking]],#REF!,2,FALSE),"")</f>
        <v/>
      </c>
      <c r="BJ228" s="84"/>
      <c r="BK228" s="43"/>
      <c r="BL228" s="4"/>
      <c r="BM228" s="36" t="str">
        <f>IFERROR(VLOOKUP(Book1345234[[#This Row],[Operations and Maintenance Ranking]],#REF!,2,FALSE),"")</f>
        <v/>
      </c>
      <c r="BN228" s="67"/>
      <c r="BO228" s="4"/>
      <c r="BP228" s="36" t="str">
        <f>IFERROR(VLOOKUP(Book1345234[[#This Row],[Administrative, Regulatory and Other Obstacle Ranking]],#REF!,2,FALSE),"")</f>
        <v/>
      </c>
      <c r="BQ228" s="67"/>
      <c r="BR228" s="4"/>
      <c r="BS228" s="36" t="str">
        <f>IFERROR(VLOOKUP(Book1345234[[#This Row],[Environmental Benefit Ranking]],#REF!,2,FALSE),"")</f>
        <v/>
      </c>
      <c r="BT228" s="67"/>
      <c r="BU228" s="37"/>
      <c r="BV228" s="36" t="str">
        <f>IFERROR(VLOOKUP(Book1345234[[#This Row],[Environmental Impact Ranking]],#REF!,2,FALSE),"")</f>
        <v/>
      </c>
      <c r="BW228" s="77"/>
      <c r="BX228" s="83"/>
      <c r="BY228" s="4"/>
      <c r="BZ228" s="36" t="str">
        <f>IFERROR(VLOOKUP(Book1345234[[#This Row],[Mobility Ranking]],#REF!,2,FALSE),"")</f>
        <v/>
      </c>
      <c r="CA228" s="77"/>
      <c r="CB228" s="4"/>
      <c r="CC228" s="36" t="str">
        <f>IFERROR(VLOOKUP(Book1345234[[#This Row],[Regional Ranking]],#REF!,2,FALSE),"")</f>
        <v/>
      </c>
    </row>
    <row r="229" spans="1:81" x14ac:dyDescent="0.25">
      <c r="A229" s="107"/>
      <c r="B229" s="84"/>
      <c r="C229" s="92">
        <f>Book1345234[[#This Row],[FMP]]*2</f>
        <v>0</v>
      </c>
      <c r="D229" s="34"/>
      <c r="E229" s="34"/>
      <c r="F229" s="37"/>
      <c r="G229" s="4"/>
      <c r="H229" s="4"/>
      <c r="I229" s="4"/>
      <c r="J229" s="4"/>
      <c r="K229" s="35" t="str">
        <f>IFERROR(Book1345234[[#This Row],[Project Cost]]/Book1345234[[#This Row],['# of Structures Removed from 1% Annual Chance FP]],"")</f>
        <v/>
      </c>
      <c r="L229" s="4"/>
      <c r="M229" s="4"/>
      <c r="N229" s="35"/>
      <c r="O229" s="100"/>
      <c r="P229" s="84"/>
      <c r="Q229" s="37"/>
      <c r="R229" s="4"/>
      <c r="S229" s="36" t="str">
        <f>IFERROR(VLOOKUP(Book1345234[[#This Row],[ Severity Ranking: Pre-Project Average Depth of Flooding (100-year)]],#REF!,2,FALSE),"")</f>
        <v/>
      </c>
      <c r="T229" s="67"/>
      <c r="U229" s="37"/>
      <c r="V229" s="37"/>
      <c r="W229" s="128" t="e">
        <f>[1]!Book1345234[[#This Row],[Flood Plain Population]]/[1]!Book1345234[[#This Row],[Community Population Served]]</f>
        <v>#REF!</v>
      </c>
      <c r="X229" s="4"/>
      <c r="Y229" s="36" t="str">
        <f>IFERROR(VLOOKUP(Book1345234[[#This Row],[Severity Ranking: Community Need (% Population)]],#REF!,2,FALSE),"")</f>
        <v/>
      </c>
      <c r="Z229" s="66"/>
      <c r="AA229" s="91" t="e">
        <f>[1]!Book1345234[[#This Row],['# of Structures Removed from 1% Annual Chance FP]]/[1]!Book1345234[[#This Row],['# of Structures in 1% Annual Chance FP (Pre-Project)]]</f>
        <v>#REF!</v>
      </c>
      <c r="AB229" s="4"/>
      <c r="AC229" s="36" t="str">
        <f>IFERROR(VLOOKUP(Book1345234[[#This Row],[Flood Risk Reduction ]],#REF!,2,FALSE),"")</f>
        <v/>
      </c>
      <c r="AD229" s="66"/>
      <c r="AE229" s="78"/>
      <c r="AF229" s="37"/>
      <c r="AG229" s="128" t="e">
        <f>([1]!Book1345234[[#This Row],[Pre-Project Damage $]]-[1]!Book1345234[[#This Row],[Post-Project Damage $]])/[1]!Book1345234[[#This Row],[Pre-Project Damage $]]</f>
        <v>#REF!</v>
      </c>
      <c r="AH229" s="4"/>
      <c r="AI229" s="36" t="str">
        <f>IFERROR(VLOOKUP(Book1345234[[#This Row],[Flood Damage Reduction]],#REF!,2,FALSE),"")</f>
        <v/>
      </c>
      <c r="AJ229" s="93"/>
      <c r="AK229" s="83"/>
      <c r="AL229" s="37"/>
      <c r="AM229" s="36" t="str">
        <f>IFERROR(VLOOKUP(Book1345234[[#This Row],[ Reduction in Critical Facilities Flood Risk]],#REF!,2,FALSE),"")</f>
        <v/>
      </c>
      <c r="AN229" s="140" t="e">
        <f>VLOOKUP([1]!Book1345234[[#This Row],[FMP]],'[1]Life and Safety Tabular Data'!A226:L236,12,FALSE)</f>
        <v>#REF!</v>
      </c>
      <c r="AO229" s="43"/>
      <c r="AP229" s="4"/>
      <c r="AQ229" s="36" t="str">
        <f>IFERROR(VLOOKUP(Book1345234[[#This Row],[Life and Safety Ranking (Injury/Loss of Life)]],#REF!,2,FALSE),"")</f>
        <v/>
      </c>
      <c r="AR229" s="67"/>
      <c r="AS229" s="43"/>
      <c r="AT229" s="43"/>
      <c r="AU229" s="43"/>
      <c r="AV229" s="4"/>
      <c r="AW229" s="36" t="str">
        <f>IFERROR(VLOOKUP(Book1345234[[#This Row],[Water Supply Yield Ranking]],#REF!,2,FALSE),"")</f>
        <v/>
      </c>
      <c r="AX229" s="67"/>
      <c r="AY229" s="37"/>
      <c r="AZ229" s="4"/>
      <c r="BA229" s="36" t="str">
        <f>IFERROR(VLOOKUP(Book1345234[[#This Row],[Social Vulnerability Ranking]],#REF!,2,FALSE),"")</f>
        <v/>
      </c>
      <c r="BB229" s="67"/>
      <c r="BC229" s="43"/>
      <c r="BD229" s="4"/>
      <c r="BE229" s="36" t="str">
        <f>IFERROR(VLOOKUP(Book1345234[[#This Row],[Nature-Based Solutions Ranking]],#REF!,2,FALSE),"")</f>
        <v/>
      </c>
      <c r="BF229" s="67"/>
      <c r="BG229" s="37"/>
      <c r="BH229" s="4"/>
      <c r="BI229" s="36" t="str">
        <f>IFERROR(VLOOKUP(Book1345234[[#This Row],[Multiple Benefit Ranking]],#REF!,2,FALSE),"")</f>
        <v/>
      </c>
      <c r="BJ229" s="84"/>
      <c r="BK229" s="43"/>
      <c r="BL229" s="4"/>
      <c r="BM229" s="36" t="str">
        <f>IFERROR(VLOOKUP(Book1345234[[#This Row],[Operations and Maintenance Ranking]],#REF!,2,FALSE),"")</f>
        <v/>
      </c>
      <c r="BN229" s="67"/>
      <c r="BO229" s="4"/>
      <c r="BP229" s="36" t="str">
        <f>IFERROR(VLOOKUP(Book1345234[[#This Row],[Administrative, Regulatory and Other Obstacle Ranking]],#REF!,2,FALSE),"")</f>
        <v/>
      </c>
      <c r="BQ229" s="67"/>
      <c r="BR229" s="4"/>
      <c r="BS229" s="36" t="str">
        <f>IFERROR(VLOOKUP(Book1345234[[#This Row],[Environmental Benefit Ranking]],#REF!,2,FALSE),"")</f>
        <v/>
      </c>
      <c r="BT229" s="67"/>
      <c r="BU229" s="37"/>
      <c r="BV229" s="36" t="str">
        <f>IFERROR(VLOOKUP(Book1345234[[#This Row],[Environmental Impact Ranking]],#REF!,2,FALSE),"")</f>
        <v/>
      </c>
      <c r="BW229" s="77"/>
      <c r="BX229" s="83"/>
      <c r="BY229" s="4"/>
      <c r="BZ229" s="36" t="str">
        <f>IFERROR(VLOOKUP(Book1345234[[#This Row],[Mobility Ranking]],#REF!,2,FALSE),"")</f>
        <v/>
      </c>
      <c r="CA229" s="77"/>
      <c r="CB229" s="4"/>
      <c r="CC229" s="36" t="str">
        <f>IFERROR(VLOOKUP(Book1345234[[#This Row],[Regional Ranking]],#REF!,2,FALSE),"")</f>
        <v/>
      </c>
    </row>
    <row r="230" spans="1:81" x14ac:dyDescent="0.25">
      <c r="A230" s="107"/>
      <c r="B230" s="84"/>
      <c r="C230" s="92">
        <f>Book1345234[[#This Row],[FMP]]*2</f>
        <v>0</v>
      </c>
      <c r="D230" s="34"/>
      <c r="E230" s="34"/>
      <c r="F230" s="37"/>
      <c r="G230" s="4"/>
      <c r="H230" s="4"/>
      <c r="I230" s="4"/>
      <c r="J230" s="4"/>
      <c r="K230" s="35" t="str">
        <f>IFERROR(Book1345234[[#This Row],[Project Cost]]/Book1345234[[#This Row],['# of Structures Removed from 1% Annual Chance FP]],"")</f>
        <v/>
      </c>
      <c r="L230" s="4"/>
      <c r="M230" s="4"/>
      <c r="N230" s="35"/>
      <c r="O230" s="100"/>
      <c r="P230" s="84"/>
      <c r="Q230" s="37"/>
      <c r="R230" s="4"/>
      <c r="S230" s="36" t="str">
        <f>IFERROR(VLOOKUP(Book1345234[[#This Row],[ Severity Ranking: Pre-Project Average Depth of Flooding (100-year)]],#REF!,2,FALSE),"")</f>
        <v/>
      </c>
      <c r="T230" s="67"/>
      <c r="U230" s="37"/>
      <c r="V230" s="37"/>
      <c r="W230" s="128" t="e">
        <f>[1]!Book1345234[[#This Row],[Flood Plain Population]]/[1]!Book1345234[[#This Row],[Community Population Served]]</f>
        <v>#REF!</v>
      </c>
      <c r="X230" s="4"/>
      <c r="Y230" s="36" t="str">
        <f>IFERROR(VLOOKUP(Book1345234[[#This Row],[Severity Ranking: Community Need (% Population)]],#REF!,2,FALSE),"")</f>
        <v/>
      </c>
      <c r="Z230" s="66"/>
      <c r="AA230" s="91" t="e">
        <f>[1]!Book1345234[[#This Row],['# of Structures Removed from 1% Annual Chance FP]]/[1]!Book1345234[[#This Row],['# of Structures in 1% Annual Chance FP (Pre-Project)]]</f>
        <v>#REF!</v>
      </c>
      <c r="AB230" s="4"/>
      <c r="AC230" s="36" t="str">
        <f>IFERROR(VLOOKUP(Book1345234[[#This Row],[Flood Risk Reduction ]],#REF!,2,FALSE),"")</f>
        <v/>
      </c>
      <c r="AD230" s="66"/>
      <c r="AE230" s="78"/>
      <c r="AF230" s="37"/>
      <c r="AG230" s="128" t="e">
        <f>([1]!Book1345234[[#This Row],[Pre-Project Damage $]]-[1]!Book1345234[[#This Row],[Post-Project Damage $]])/[1]!Book1345234[[#This Row],[Pre-Project Damage $]]</f>
        <v>#REF!</v>
      </c>
      <c r="AH230" s="4"/>
      <c r="AI230" s="36" t="str">
        <f>IFERROR(VLOOKUP(Book1345234[[#This Row],[Flood Damage Reduction]],#REF!,2,FALSE),"")</f>
        <v/>
      </c>
      <c r="AJ230" s="93"/>
      <c r="AK230" s="83"/>
      <c r="AL230" s="37"/>
      <c r="AM230" s="36" t="str">
        <f>IFERROR(VLOOKUP(Book1345234[[#This Row],[ Reduction in Critical Facilities Flood Risk]],#REF!,2,FALSE),"")</f>
        <v/>
      </c>
      <c r="AN230" s="140" t="e">
        <f>VLOOKUP([1]!Book1345234[[#This Row],[FMP]],'[1]Life and Safety Tabular Data'!A227:L237,12,FALSE)</f>
        <v>#REF!</v>
      </c>
      <c r="AO230" s="43"/>
      <c r="AP230" s="4"/>
      <c r="AQ230" s="36" t="str">
        <f>IFERROR(VLOOKUP(Book1345234[[#This Row],[Life and Safety Ranking (Injury/Loss of Life)]],#REF!,2,FALSE),"")</f>
        <v/>
      </c>
      <c r="AR230" s="67"/>
      <c r="AS230" s="43"/>
      <c r="AT230" s="43"/>
      <c r="AU230" s="43"/>
      <c r="AV230" s="4"/>
      <c r="AW230" s="36" t="str">
        <f>IFERROR(VLOOKUP(Book1345234[[#This Row],[Water Supply Yield Ranking]],#REF!,2,FALSE),"")</f>
        <v/>
      </c>
      <c r="AX230" s="67"/>
      <c r="AY230" s="37"/>
      <c r="AZ230" s="4"/>
      <c r="BA230" s="36" t="str">
        <f>IFERROR(VLOOKUP(Book1345234[[#This Row],[Social Vulnerability Ranking]],#REF!,2,FALSE),"")</f>
        <v/>
      </c>
      <c r="BB230" s="67"/>
      <c r="BC230" s="43"/>
      <c r="BD230" s="4"/>
      <c r="BE230" s="36" t="str">
        <f>IFERROR(VLOOKUP(Book1345234[[#This Row],[Nature-Based Solutions Ranking]],#REF!,2,FALSE),"")</f>
        <v/>
      </c>
      <c r="BF230" s="67"/>
      <c r="BG230" s="37"/>
      <c r="BH230" s="4"/>
      <c r="BI230" s="36" t="str">
        <f>IFERROR(VLOOKUP(Book1345234[[#This Row],[Multiple Benefit Ranking]],#REF!,2,FALSE),"")</f>
        <v/>
      </c>
      <c r="BJ230" s="84"/>
      <c r="BK230" s="43"/>
      <c r="BL230" s="4"/>
      <c r="BM230" s="36" t="str">
        <f>IFERROR(VLOOKUP(Book1345234[[#This Row],[Operations and Maintenance Ranking]],#REF!,2,FALSE),"")</f>
        <v/>
      </c>
      <c r="BN230" s="67"/>
      <c r="BO230" s="4"/>
      <c r="BP230" s="36" t="str">
        <f>IFERROR(VLOOKUP(Book1345234[[#This Row],[Administrative, Regulatory and Other Obstacle Ranking]],#REF!,2,FALSE),"")</f>
        <v/>
      </c>
      <c r="BQ230" s="67"/>
      <c r="BR230" s="4"/>
      <c r="BS230" s="36" t="str">
        <f>IFERROR(VLOOKUP(Book1345234[[#This Row],[Environmental Benefit Ranking]],#REF!,2,FALSE),"")</f>
        <v/>
      </c>
      <c r="BT230" s="67"/>
      <c r="BU230" s="37"/>
      <c r="BV230" s="36" t="str">
        <f>IFERROR(VLOOKUP(Book1345234[[#This Row],[Environmental Impact Ranking]],#REF!,2,FALSE),"")</f>
        <v/>
      </c>
      <c r="BW230" s="77"/>
      <c r="BX230" s="83"/>
      <c r="BY230" s="4"/>
      <c r="BZ230" s="36" t="str">
        <f>IFERROR(VLOOKUP(Book1345234[[#This Row],[Mobility Ranking]],#REF!,2,FALSE),"")</f>
        <v/>
      </c>
      <c r="CA230" s="77"/>
      <c r="CB230" s="4"/>
      <c r="CC230" s="36" t="str">
        <f>IFERROR(VLOOKUP(Book1345234[[#This Row],[Regional Ranking]],#REF!,2,FALSE),"")</f>
        <v/>
      </c>
    </row>
    <row r="231" spans="1:81" x14ac:dyDescent="0.25">
      <c r="A231" s="107"/>
      <c r="B231" s="84"/>
      <c r="C231" s="92">
        <f>Book1345234[[#This Row],[FMP]]*2</f>
        <v>0</v>
      </c>
      <c r="D231" s="34"/>
      <c r="E231" s="34"/>
      <c r="F231" s="37"/>
      <c r="G231" s="4"/>
      <c r="H231" s="4"/>
      <c r="I231" s="4"/>
      <c r="J231" s="4"/>
      <c r="K231" s="35" t="str">
        <f>IFERROR(Book1345234[[#This Row],[Project Cost]]/Book1345234[[#This Row],['# of Structures Removed from 1% Annual Chance FP]],"")</f>
        <v/>
      </c>
      <c r="L231" s="4"/>
      <c r="M231" s="4"/>
      <c r="N231" s="35"/>
      <c r="O231" s="100"/>
      <c r="P231" s="84"/>
      <c r="Q231" s="37"/>
      <c r="R231" s="4"/>
      <c r="S231" s="36" t="str">
        <f>IFERROR(VLOOKUP(Book1345234[[#This Row],[ Severity Ranking: Pre-Project Average Depth of Flooding (100-year)]],#REF!,2,FALSE),"")</f>
        <v/>
      </c>
      <c r="T231" s="67"/>
      <c r="U231" s="37"/>
      <c r="V231" s="37"/>
      <c r="W231" s="128" t="e">
        <f>[1]!Book1345234[[#This Row],[Flood Plain Population]]/[1]!Book1345234[[#This Row],[Community Population Served]]</f>
        <v>#REF!</v>
      </c>
      <c r="X231" s="4"/>
      <c r="Y231" s="36" t="str">
        <f>IFERROR(VLOOKUP(Book1345234[[#This Row],[Severity Ranking: Community Need (% Population)]],#REF!,2,FALSE),"")</f>
        <v/>
      </c>
      <c r="Z231" s="66"/>
      <c r="AA231" s="91" t="e">
        <f>[1]!Book1345234[[#This Row],['# of Structures Removed from 1% Annual Chance FP]]/[1]!Book1345234[[#This Row],['# of Structures in 1% Annual Chance FP (Pre-Project)]]</f>
        <v>#REF!</v>
      </c>
      <c r="AB231" s="4"/>
      <c r="AC231" s="36" t="str">
        <f>IFERROR(VLOOKUP(Book1345234[[#This Row],[Flood Risk Reduction ]],#REF!,2,FALSE),"")</f>
        <v/>
      </c>
      <c r="AD231" s="66"/>
      <c r="AE231" s="78"/>
      <c r="AF231" s="37"/>
      <c r="AG231" s="128" t="e">
        <f>([1]!Book1345234[[#This Row],[Pre-Project Damage $]]-[1]!Book1345234[[#This Row],[Post-Project Damage $]])/[1]!Book1345234[[#This Row],[Pre-Project Damage $]]</f>
        <v>#REF!</v>
      </c>
      <c r="AH231" s="4"/>
      <c r="AI231" s="36" t="str">
        <f>IFERROR(VLOOKUP(Book1345234[[#This Row],[Flood Damage Reduction]],#REF!,2,FALSE),"")</f>
        <v/>
      </c>
      <c r="AJ231" s="93"/>
      <c r="AK231" s="83"/>
      <c r="AL231" s="37"/>
      <c r="AM231" s="36" t="str">
        <f>IFERROR(VLOOKUP(Book1345234[[#This Row],[ Reduction in Critical Facilities Flood Risk]],#REF!,2,FALSE),"")</f>
        <v/>
      </c>
      <c r="AN231" s="140" t="e">
        <f>VLOOKUP([1]!Book1345234[[#This Row],[FMP]],'[1]Life and Safety Tabular Data'!A228:L238,12,FALSE)</f>
        <v>#REF!</v>
      </c>
      <c r="AO231" s="43"/>
      <c r="AP231" s="4"/>
      <c r="AQ231" s="36" t="str">
        <f>IFERROR(VLOOKUP(Book1345234[[#This Row],[Life and Safety Ranking (Injury/Loss of Life)]],#REF!,2,FALSE),"")</f>
        <v/>
      </c>
      <c r="AR231" s="67"/>
      <c r="AS231" s="43"/>
      <c r="AT231" s="43"/>
      <c r="AU231" s="43"/>
      <c r="AV231" s="4"/>
      <c r="AW231" s="36" t="str">
        <f>IFERROR(VLOOKUP(Book1345234[[#This Row],[Water Supply Yield Ranking]],#REF!,2,FALSE),"")</f>
        <v/>
      </c>
      <c r="AX231" s="67"/>
      <c r="AY231" s="37"/>
      <c r="AZ231" s="4"/>
      <c r="BA231" s="36" t="str">
        <f>IFERROR(VLOOKUP(Book1345234[[#This Row],[Social Vulnerability Ranking]],#REF!,2,FALSE),"")</f>
        <v/>
      </c>
      <c r="BB231" s="67"/>
      <c r="BC231" s="43"/>
      <c r="BD231" s="4"/>
      <c r="BE231" s="36" t="str">
        <f>IFERROR(VLOOKUP(Book1345234[[#This Row],[Nature-Based Solutions Ranking]],#REF!,2,FALSE),"")</f>
        <v/>
      </c>
      <c r="BF231" s="67"/>
      <c r="BG231" s="37"/>
      <c r="BH231" s="4"/>
      <c r="BI231" s="36" t="str">
        <f>IFERROR(VLOOKUP(Book1345234[[#This Row],[Multiple Benefit Ranking]],#REF!,2,FALSE),"")</f>
        <v/>
      </c>
      <c r="BJ231" s="84"/>
      <c r="BK231" s="43"/>
      <c r="BL231" s="4"/>
      <c r="BM231" s="36" t="str">
        <f>IFERROR(VLOOKUP(Book1345234[[#This Row],[Operations and Maintenance Ranking]],#REF!,2,FALSE),"")</f>
        <v/>
      </c>
      <c r="BN231" s="67"/>
      <c r="BO231" s="4"/>
      <c r="BP231" s="36" t="str">
        <f>IFERROR(VLOOKUP(Book1345234[[#This Row],[Administrative, Regulatory and Other Obstacle Ranking]],#REF!,2,FALSE),"")</f>
        <v/>
      </c>
      <c r="BQ231" s="67"/>
      <c r="BR231" s="4"/>
      <c r="BS231" s="36" t="str">
        <f>IFERROR(VLOOKUP(Book1345234[[#This Row],[Environmental Benefit Ranking]],#REF!,2,FALSE),"")</f>
        <v/>
      </c>
      <c r="BT231" s="67"/>
      <c r="BU231" s="37"/>
      <c r="BV231" s="36" t="str">
        <f>IFERROR(VLOOKUP(Book1345234[[#This Row],[Environmental Impact Ranking]],#REF!,2,FALSE),"")</f>
        <v/>
      </c>
      <c r="BW231" s="77"/>
      <c r="BX231" s="83"/>
      <c r="BY231" s="4"/>
      <c r="BZ231" s="36" t="str">
        <f>IFERROR(VLOOKUP(Book1345234[[#This Row],[Mobility Ranking]],#REF!,2,FALSE),"")</f>
        <v/>
      </c>
      <c r="CA231" s="77"/>
      <c r="CB231" s="4"/>
      <c r="CC231" s="36" t="str">
        <f>IFERROR(VLOOKUP(Book1345234[[#This Row],[Regional Ranking]],#REF!,2,FALSE),"")</f>
        <v/>
      </c>
    </row>
    <row r="232" spans="1:81" x14ac:dyDescent="0.25">
      <c r="A232" s="107"/>
      <c r="B232" s="84"/>
      <c r="C232" s="92">
        <f>Book1345234[[#This Row],[FMP]]*2</f>
        <v>0</v>
      </c>
      <c r="D232" s="34"/>
      <c r="E232" s="34"/>
      <c r="F232" s="37"/>
      <c r="G232" s="4"/>
      <c r="H232" s="4"/>
      <c r="I232" s="4"/>
      <c r="J232" s="4"/>
      <c r="K232" s="35" t="str">
        <f>IFERROR(Book1345234[[#This Row],[Project Cost]]/Book1345234[[#This Row],['# of Structures Removed from 1% Annual Chance FP]],"")</f>
        <v/>
      </c>
      <c r="L232" s="4"/>
      <c r="M232" s="4"/>
      <c r="N232" s="35"/>
      <c r="O232" s="100"/>
      <c r="P232" s="84"/>
      <c r="Q232" s="37"/>
      <c r="R232" s="4"/>
      <c r="S232" s="36" t="str">
        <f>IFERROR(VLOOKUP(Book1345234[[#This Row],[ Severity Ranking: Pre-Project Average Depth of Flooding (100-year)]],#REF!,2,FALSE),"")</f>
        <v/>
      </c>
      <c r="T232" s="67"/>
      <c r="U232" s="37"/>
      <c r="V232" s="37"/>
      <c r="W232" s="128" t="e">
        <f>[1]!Book1345234[[#This Row],[Flood Plain Population]]/[1]!Book1345234[[#This Row],[Community Population Served]]</f>
        <v>#REF!</v>
      </c>
      <c r="X232" s="4"/>
      <c r="Y232" s="36" t="str">
        <f>IFERROR(VLOOKUP(Book1345234[[#This Row],[Severity Ranking: Community Need (% Population)]],#REF!,2,FALSE),"")</f>
        <v/>
      </c>
      <c r="Z232" s="66"/>
      <c r="AA232" s="91" t="e">
        <f>[1]!Book1345234[[#This Row],['# of Structures Removed from 1% Annual Chance FP]]/[1]!Book1345234[[#This Row],['# of Structures in 1% Annual Chance FP (Pre-Project)]]</f>
        <v>#REF!</v>
      </c>
      <c r="AB232" s="4"/>
      <c r="AC232" s="36" t="str">
        <f>IFERROR(VLOOKUP(Book1345234[[#This Row],[Flood Risk Reduction ]],#REF!,2,FALSE),"")</f>
        <v/>
      </c>
      <c r="AD232" s="66"/>
      <c r="AE232" s="78"/>
      <c r="AF232" s="37"/>
      <c r="AG232" s="128" t="e">
        <f>([1]!Book1345234[[#This Row],[Pre-Project Damage $]]-[1]!Book1345234[[#This Row],[Post-Project Damage $]])/[1]!Book1345234[[#This Row],[Pre-Project Damage $]]</f>
        <v>#REF!</v>
      </c>
      <c r="AH232" s="4"/>
      <c r="AI232" s="36" t="str">
        <f>IFERROR(VLOOKUP(Book1345234[[#This Row],[Flood Damage Reduction]],#REF!,2,FALSE),"")</f>
        <v/>
      </c>
      <c r="AJ232" s="93"/>
      <c r="AK232" s="83"/>
      <c r="AL232" s="37"/>
      <c r="AM232" s="36" t="str">
        <f>IFERROR(VLOOKUP(Book1345234[[#This Row],[ Reduction in Critical Facilities Flood Risk]],#REF!,2,FALSE),"")</f>
        <v/>
      </c>
      <c r="AN232" s="140" t="e">
        <f>VLOOKUP([1]!Book1345234[[#This Row],[FMP]],'[1]Life and Safety Tabular Data'!A229:L239,12,FALSE)</f>
        <v>#REF!</v>
      </c>
      <c r="AO232" s="43"/>
      <c r="AP232" s="4"/>
      <c r="AQ232" s="36" t="str">
        <f>IFERROR(VLOOKUP(Book1345234[[#This Row],[Life and Safety Ranking (Injury/Loss of Life)]],#REF!,2,FALSE),"")</f>
        <v/>
      </c>
      <c r="AR232" s="67"/>
      <c r="AS232" s="43"/>
      <c r="AT232" s="43"/>
      <c r="AU232" s="43"/>
      <c r="AV232" s="4"/>
      <c r="AW232" s="36" t="str">
        <f>IFERROR(VLOOKUP(Book1345234[[#This Row],[Water Supply Yield Ranking]],#REF!,2,FALSE),"")</f>
        <v/>
      </c>
      <c r="AX232" s="67"/>
      <c r="AY232" s="37"/>
      <c r="AZ232" s="4"/>
      <c r="BA232" s="36" t="str">
        <f>IFERROR(VLOOKUP(Book1345234[[#This Row],[Social Vulnerability Ranking]],#REF!,2,FALSE),"")</f>
        <v/>
      </c>
      <c r="BB232" s="67"/>
      <c r="BC232" s="43"/>
      <c r="BD232" s="4"/>
      <c r="BE232" s="36" t="str">
        <f>IFERROR(VLOOKUP(Book1345234[[#This Row],[Nature-Based Solutions Ranking]],#REF!,2,FALSE),"")</f>
        <v/>
      </c>
      <c r="BF232" s="67"/>
      <c r="BG232" s="37"/>
      <c r="BH232" s="4"/>
      <c r="BI232" s="36" t="str">
        <f>IFERROR(VLOOKUP(Book1345234[[#This Row],[Multiple Benefit Ranking]],#REF!,2,FALSE),"")</f>
        <v/>
      </c>
      <c r="BJ232" s="84"/>
      <c r="BK232" s="43"/>
      <c r="BL232" s="4"/>
      <c r="BM232" s="36" t="str">
        <f>IFERROR(VLOOKUP(Book1345234[[#This Row],[Operations and Maintenance Ranking]],#REF!,2,FALSE),"")</f>
        <v/>
      </c>
      <c r="BN232" s="67"/>
      <c r="BO232" s="4"/>
      <c r="BP232" s="36" t="str">
        <f>IFERROR(VLOOKUP(Book1345234[[#This Row],[Administrative, Regulatory and Other Obstacle Ranking]],#REF!,2,FALSE),"")</f>
        <v/>
      </c>
      <c r="BQ232" s="67"/>
      <c r="BR232" s="4"/>
      <c r="BS232" s="36" t="str">
        <f>IFERROR(VLOOKUP(Book1345234[[#This Row],[Environmental Benefit Ranking]],#REF!,2,FALSE),"")</f>
        <v/>
      </c>
      <c r="BT232" s="67"/>
      <c r="BU232" s="37"/>
      <c r="BV232" s="36" t="str">
        <f>IFERROR(VLOOKUP(Book1345234[[#This Row],[Environmental Impact Ranking]],#REF!,2,FALSE),"")</f>
        <v/>
      </c>
      <c r="BW232" s="77"/>
      <c r="BX232" s="83"/>
      <c r="BY232" s="4"/>
      <c r="BZ232" s="36" t="str">
        <f>IFERROR(VLOOKUP(Book1345234[[#This Row],[Mobility Ranking]],#REF!,2,FALSE),"")</f>
        <v/>
      </c>
      <c r="CA232" s="77"/>
      <c r="CB232" s="4"/>
      <c r="CC232" s="36" t="str">
        <f>IFERROR(VLOOKUP(Book1345234[[#This Row],[Regional Ranking]],#REF!,2,FALSE),"")</f>
        <v/>
      </c>
    </row>
    <row r="233" spans="1:81" x14ac:dyDescent="0.25">
      <c r="A233" s="107"/>
      <c r="B233" s="84"/>
      <c r="C233" s="92">
        <f>Book1345234[[#This Row],[FMP]]*2</f>
        <v>0</v>
      </c>
      <c r="D233" s="34"/>
      <c r="E233" s="34"/>
      <c r="F233" s="37"/>
      <c r="G233" s="4"/>
      <c r="H233" s="4"/>
      <c r="I233" s="4"/>
      <c r="J233" s="4"/>
      <c r="K233" s="35" t="str">
        <f>IFERROR(Book1345234[[#This Row],[Project Cost]]/Book1345234[[#This Row],['# of Structures Removed from 1% Annual Chance FP]],"")</f>
        <v/>
      </c>
      <c r="L233" s="4"/>
      <c r="M233" s="4"/>
      <c r="N233" s="35"/>
      <c r="O233" s="100"/>
      <c r="P233" s="84"/>
      <c r="Q233" s="37"/>
      <c r="R233" s="4"/>
      <c r="S233" s="36" t="str">
        <f>IFERROR(VLOOKUP(Book1345234[[#This Row],[ Severity Ranking: Pre-Project Average Depth of Flooding (100-year)]],#REF!,2,FALSE),"")</f>
        <v/>
      </c>
      <c r="T233" s="67"/>
      <c r="U233" s="37"/>
      <c r="V233" s="37"/>
      <c r="W233" s="128" t="e">
        <f>[1]!Book1345234[[#This Row],[Flood Plain Population]]/[1]!Book1345234[[#This Row],[Community Population Served]]</f>
        <v>#REF!</v>
      </c>
      <c r="X233" s="4"/>
      <c r="Y233" s="36" t="str">
        <f>IFERROR(VLOOKUP(Book1345234[[#This Row],[Severity Ranking: Community Need (% Population)]],#REF!,2,FALSE),"")</f>
        <v/>
      </c>
      <c r="Z233" s="66"/>
      <c r="AA233" s="91" t="e">
        <f>[1]!Book1345234[[#This Row],['# of Structures Removed from 1% Annual Chance FP]]/[1]!Book1345234[[#This Row],['# of Structures in 1% Annual Chance FP (Pre-Project)]]</f>
        <v>#REF!</v>
      </c>
      <c r="AB233" s="4"/>
      <c r="AC233" s="36" t="str">
        <f>IFERROR(VLOOKUP(Book1345234[[#This Row],[Flood Risk Reduction ]],#REF!,2,FALSE),"")</f>
        <v/>
      </c>
      <c r="AD233" s="66"/>
      <c r="AE233" s="78"/>
      <c r="AF233" s="37"/>
      <c r="AG233" s="128" t="e">
        <f>([1]!Book1345234[[#This Row],[Pre-Project Damage $]]-[1]!Book1345234[[#This Row],[Post-Project Damage $]])/[1]!Book1345234[[#This Row],[Pre-Project Damage $]]</f>
        <v>#REF!</v>
      </c>
      <c r="AH233" s="4"/>
      <c r="AI233" s="36" t="str">
        <f>IFERROR(VLOOKUP(Book1345234[[#This Row],[Flood Damage Reduction]],#REF!,2,FALSE),"")</f>
        <v/>
      </c>
      <c r="AJ233" s="93"/>
      <c r="AK233" s="83"/>
      <c r="AL233" s="37"/>
      <c r="AM233" s="36" t="str">
        <f>IFERROR(VLOOKUP(Book1345234[[#This Row],[ Reduction in Critical Facilities Flood Risk]],#REF!,2,FALSE),"")</f>
        <v/>
      </c>
      <c r="AN233" s="140" t="e">
        <f>VLOOKUP([1]!Book1345234[[#This Row],[FMP]],'[1]Life and Safety Tabular Data'!A230:L240,12,FALSE)</f>
        <v>#REF!</v>
      </c>
      <c r="AO233" s="43"/>
      <c r="AP233" s="4"/>
      <c r="AQ233" s="36" t="str">
        <f>IFERROR(VLOOKUP(Book1345234[[#This Row],[Life and Safety Ranking (Injury/Loss of Life)]],#REF!,2,FALSE),"")</f>
        <v/>
      </c>
      <c r="AR233" s="67"/>
      <c r="AS233" s="43"/>
      <c r="AT233" s="43"/>
      <c r="AU233" s="43"/>
      <c r="AV233" s="4"/>
      <c r="AW233" s="36" t="str">
        <f>IFERROR(VLOOKUP(Book1345234[[#This Row],[Water Supply Yield Ranking]],#REF!,2,FALSE),"")</f>
        <v/>
      </c>
      <c r="AX233" s="67"/>
      <c r="AY233" s="37"/>
      <c r="AZ233" s="4"/>
      <c r="BA233" s="36" t="str">
        <f>IFERROR(VLOOKUP(Book1345234[[#This Row],[Social Vulnerability Ranking]],#REF!,2,FALSE),"")</f>
        <v/>
      </c>
      <c r="BB233" s="67"/>
      <c r="BC233" s="43"/>
      <c r="BD233" s="4"/>
      <c r="BE233" s="36" t="str">
        <f>IFERROR(VLOOKUP(Book1345234[[#This Row],[Nature-Based Solutions Ranking]],#REF!,2,FALSE),"")</f>
        <v/>
      </c>
      <c r="BF233" s="67"/>
      <c r="BG233" s="37"/>
      <c r="BH233" s="4"/>
      <c r="BI233" s="36" t="str">
        <f>IFERROR(VLOOKUP(Book1345234[[#This Row],[Multiple Benefit Ranking]],#REF!,2,FALSE),"")</f>
        <v/>
      </c>
      <c r="BJ233" s="84"/>
      <c r="BK233" s="43"/>
      <c r="BL233" s="4"/>
      <c r="BM233" s="36" t="str">
        <f>IFERROR(VLOOKUP(Book1345234[[#This Row],[Operations and Maintenance Ranking]],#REF!,2,FALSE),"")</f>
        <v/>
      </c>
      <c r="BN233" s="67"/>
      <c r="BO233" s="4"/>
      <c r="BP233" s="36" t="str">
        <f>IFERROR(VLOOKUP(Book1345234[[#This Row],[Administrative, Regulatory and Other Obstacle Ranking]],#REF!,2,FALSE),"")</f>
        <v/>
      </c>
      <c r="BQ233" s="67"/>
      <c r="BR233" s="4"/>
      <c r="BS233" s="36" t="str">
        <f>IFERROR(VLOOKUP(Book1345234[[#This Row],[Environmental Benefit Ranking]],#REF!,2,FALSE),"")</f>
        <v/>
      </c>
      <c r="BT233" s="67"/>
      <c r="BU233" s="37"/>
      <c r="BV233" s="36" t="str">
        <f>IFERROR(VLOOKUP(Book1345234[[#This Row],[Environmental Impact Ranking]],#REF!,2,FALSE),"")</f>
        <v/>
      </c>
      <c r="BW233" s="77"/>
      <c r="BX233" s="83"/>
      <c r="BY233" s="4"/>
      <c r="BZ233" s="36" t="str">
        <f>IFERROR(VLOOKUP(Book1345234[[#This Row],[Mobility Ranking]],#REF!,2,FALSE),"")</f>
        <v/>
      </c>
      <c r="CA233" s="77"/>
      <c r="CB233" s="4"/>
      <c r="CC233" s="36" t="str">
        <f>IFERROR(VLOOKUP(Book1345234[[#This Row],[Regional Ranking]],#REF!,2,FALSE),"")</f>
        <v/>
      </c>
    </row>
    <row r="234" spans="1:81" x14ac:dyDescent="0.25">
      <c r="A234" s="107"/>
      <c r="B234" s="84"/>
      <c r="C234" s="92">
        <f>Book1345234[[#This Row],[FMP]]*2</f>
        <v>0</v>
      </c>
      <c r="D234" s="34"/>
      <c r="E234" s="34"/>
      <c r="F234" s="37"/>
      <c r="G234" s="4"/>
      <c r="H234" s="4"/>
      <c r="I234" s="4"/>
      <c r="J234" s="4"/>
      <c r="K234" s="35" t="str">
        <f>IFERROR(Book1345234[[#This Row],[Project Cost]]/Book1345234[[#This Row],['# of Structures Removed from 1% Annual Chance FP]],"")</f>
        <v/>
      </c>
      <c r="L234" s="4"/>
      <c r="M234" s="4"/>
      <c r="N234" s="35"/>
      <c r="O234" s="100"/>
      <c r="P234" s="84"/>
      <c r="Q234" s="37"/>
      <c r="R234" s="4"/>
      <c r="S234" s="36" t="str">
        <f>IFERROR(VLOOKUP(Book1345234[[#This Row],[ Severity Ranking: Pre-Project Average Depth of Flooding (100-year)]],#REF!,2,FALSE),"")</f>
        <v/>
      </c>
      <c r="T234" s="67"/>
      <c r="U234" s="37"/>
      <c r="V234" s="37"/>
      <c r="W234" s="128" t="e">
        <f>[1]!Book1345234[[#This Row],[Flood Plain Population]]/[1]!Book1345234[[#This Row],[Community Population Served]]</f>
        <v>#REF!</v>
      </c>
      <c r="X234" s="4"/>
      <c r="Y234" s="36" t="str">
        <f>IFERROR(VLOOKUP(Book1345234[[#This Row],[Severity Ranking: Community Need (% Population)]],#REF!,2,FALSE),"")</f>
        <v/>
      </c>
      <c r="Z234" s="66"/>
      <c r="AA234" s="91" t="e">
        <f>[1]!Book1345234[[#This Row],['# of Structures Removed from 1% Annual Chance FP]]/[1]!Book1345234[[#This Row],['# of Structures in 1% Annual Chance FP (Pre-Project)]]</f>
        <v>#REF!</v>
      </c>
      <c r="AB234" s="4"/>
      <c r="AC234" s="36" t="str">
        <f>IFERROR(VLOOKUP(Book1345234[[#This Row],[Flood Risk Reduction ]],#REF!,2,FALSE),"")</f>
        <v/>
      </c>
      <c r="AD234" s="66"/>
      <c r="AE234" s="78"/>
      <c r="AF234" s="37"/>
      <c r="AG234" s="128" t="e">
        <f>([1]!Book1345234[[#This Row],[Pre-Project Damage $]]-[1]!Book1345234[[#This Row],[Post-Project Damage $]])/[1]!Book1345234[[#This Row],[Pre-Project Damage $]]</f>
        <v>#REF!</v>
      </c>
      <c r="AH234" s="4"/>
      <c r="AI234" s="36" t="str">
        <f>IFERROR(VLOOKUP(Book1345234[[#This Row],[Flood Damage Reduction]],#REF!,2,FALSE),"")</f>
        <v/>
      </c>
      <c r="AJ234" s="93"/>
      <c r="AK234" s="83"/>
      <c r="AL234" s="37"/>
      <c r="AM234" s="36" t="str">
        <f>IFERROR(VLOOKUP(Book1345234[[#This Row],[ Reduction in Critical Facilities Flood Risk]],#REF!,2,FALSE),"")</f>
        <v/>
      </c>
      <c r="AN234" s="140" t="e">
        <f>VLOOKUP([1]!Book1345234[[#This Row],[FMP]],'[1]Life and Safety Tabular Data'!A231:L241,12,FALSE)</f>
        <v>#REF!</v>
      </c>
      <c r="AO234" s="43"/>
      <c r="AP234" s="4"/>
      <c r="AQ234" s="36" t="str">
        <f>IFERROR(VLOOKUP(Book1345234[[#This Row],[Life and Safety Ranking (Injury/Loss of Life)]],#REF!,2,FALSE),"")</f>
        <v/>
      </c>
      <c r="AR234" s="67"/>
      <c r="AS234" s="43"/>
      <c r="AT234" s="43"/>
      <c r="AU234" s="43"/>
      <c r="AV234" s="4"/>
      <c r="AW234" s="36" t="str">
        <f>IFERROR(VLOOKUP(Book1345234[[#This Row],[Water Supply Yield Ranking]],#REF!,2,FALSE),"")</f>
        <v/>
      </c>
      <c r="AX234" s="67"/>
      <c r="AY234" s="37"/>
      <c r="AZ234" s="4"/>
      <c r="BA234" s="36" t="str">
        <f>IFERROR(VLOOKUP(Book1345234[[#This Row],[Social Vulnerability Ranking]],#REF!,2,FALSE),"")</f>
        <v/>
      </c>
      <c r="BB234" s="67"/>
      <c r="BC234" s="43"/>
      <c r="BD234" s="4"/>
      <c r="BE234" s="36" t="str">
        <f>IFERROR(VLOOKUP(Book1345234[[#This Row],[Nature-Based Solutions Ranking]],#REF!,2,FALSE),"")</f>
        <v/>
      </c>
      <c r="BF234" s="67"/>
      <c r="BG234" s="37"/>
      <c r="BH234" s="4"/>
      <c r="BI234" s="36" t="str">
        <f>IFERROR(VLOOKUP(Book1345234[[#This Row],[Multiple Benefit Ranking]],#REF!,2,FALSE),"")</f>
        <v/>
      </c>
      <c r="BJ234" s="84"/>
      <c r="BK234" s="43"/>
      <c r="BL234" s="4"/>
      <c r="BM234" s="36" t="str">
        <f>IFERROR(VLOOKUP(Book1345234[[#This Row],[Operations and Maintenance Ranking]],#REF!,2,FALSE),"")</f>
        <v/>
      </c>
      <c r="BN234" s="67"/>
      <c r="BO234" s="4"/>
      <c r="BP234" s="36" t="str">
        <f>IFERROR(VLOOKUP(Book1345234[[#This Row],[Administrative, Regulatory and Other Obstacle Ranking]],#REF!,2,FALSE),"")</f>
        <v/>
      </c>
      <c r="BQ234" s="67"/>
      <c r="BR234" s="4"/>
      <c r="BS234" s="36" t="str">
        <f>IFERROR(VLOOKUP(Book1345234[[#This Row],[Environmental Benefit Ranking]],#REF!,2,FALSE),"")</f>
        <v/>
      </c>
      <c r="BT234" s="67"/>
      <c r="BU234" s="37"/>
      <c r="BV234" s="36" t="str">
        <f>IFERROR(VLOOKUP(Book1345234[[#This Row],[Environmental Impact Ranking]],#REF!,2,FALSE),"")</f>
        <v/>
      </c>
      <c r="BW234" s="77"/>
      <c r="BX234" s="83"/>
      <c r="BY234" s="4"/>
      <c r="BZ234" s="36" t="str">
        <f>IFERROR(VLOOKUP(Book1345234[[#This Row],[Mobility Ranking]],#REF!,2,FALSE),"")</f>
        <v/>
      </c>
      <c r="CA234" s="77"/>
      <c r="CB234" s="4"/>
      <c r="CC234" s="36" t="str">
        <f>IFERROR(VLOOKUP(Book1345234[[#This Row],[Regional Ranking]],#REF!,2,FALSE),"")</f>
        <v/>
      </c>
    </row>
    <row r="235" spans="1:81" x14ac:dyDescent="0.25">
      <c r="A235" s="107"/>
      <c r="B235" s="84"/>
      <c r="C235" s="92">
        <f>Book1345234[[#This Row],[FMP]]*2</f>
        <v>0</v>
      </c>
      <c r="D235" s="34"/>
      <c r="E235" s="34"/>
      <c r="F235" s="37"/>
      <c r="G235" s="4"/>
      <c r="H235" s="4"/>
      <c r="I235" s="4"/>
      <c r="J235" s="4"/>
      <c r="K235" s="35" t="str">
        <f>IFERROR(Book1345234[[#This Row],[Project Cost]]/Book1345234[[#This Row],['# of Structures Removed from 1% Annual Chance FP]],"")</f>
        <v/>
      </c>
      <c r="L235" s="4"/>
      <c r="M235" s="4"/>
      <c r="N235" s="35"/>
      <c r="O235" s="100"/>
      <c r="P235" s="84"/>
      <c r="Q235" s="37"/>
      <c r="R235" s="4"/>
      <c r="S235" s="36" t="str">
        <f>IFERROR(VLOOKUP(Book1345234[[#This Row],[ Severity Ranking: Pre-Project Average Depth of Flooding (100-year)]],#REF!,2,FALSE),"")</f>
        <v/>
      </c>
      <c r="T235" s="67"/>
      <c r="U235" s="37"/>
      <c r="V235" s="37"/>
      <c r="W235" s="128" t="e">
        <f>[1]!Book1345234[[#This Row],[Flood Plain Population]]/[1]!Book1345234[[#This Row],[Community Population Served]]</f>
        <v>#REF!</v>
      </c>
      <c r="X235" s="4"/>
      <c r="Y235" s="36" t="str">
        <f>IFERROR(VLOOKUP(Book1345234[[#This Row],[Severity Ranking: Community Need (% Population)]],#REF!,2,FALSE),"")</f>
        <v/>
      </c>
      <c r="Z235" s="66"/>
      <c r="AA235" s="91" t="e">
        <f>[1]!Book1345234[[#This Row],['# of Structures Removed from 1% Annual Chance FP]]/[1]!Book1345234[[#This Row],['# of Structures in 1% Annual Chance FP (Pre-Project)]]</f>
        <v>#REF!</v>
      </c>
      <c r="AB235" s="4"/>
      <c r="AC235" s="36" t="str">
        <f>IFERROR(VLOOKUP(Book1345234[[#This Row],[Flood Risk Reduction ]],#REF!,2,FALSE),"")</f>
        <v/>
      </c>
      <c r="AD235" s="66"/>
      <c r="AE235" s="78"/>
      <c r="AF235" s="37"/>
      <c r="AG235" s="128" t="e">
        <f>([1]!Book1345234[[#This Row],[Pre-Project Damage $]]-[1]!Book1345234[[#This Row],[Post-Project Damage $]])/[1]!Book1345234[[#This Row],[Pre-Project Damage $]]</f>
        <v>#REF!</v>
      </c>
      <c r="AH235" s="4"/>
      <c r="AI235" s="36" t="str">
        <f>IFERROR(VLOOKUP(Book1345234[[#This Row],[Flood Damage Reduction]],#REF!,2,FALSE),"")</f>
        <v/>
      </c>
      <c r="AJ235" s="93"/>
      <c r="AK235" s="83"/>
      <c r="AL235" s="37"/>
      <c r="AM235" s="36" t="str">
        <f>IFERROR(VLOOKUP(Book1345234[[#This Row],[ Reduction in Critical Facilities Flood Risk]],#REF!,2,FALSE),"")</f>
        <v/>
      </c>
      <c r="AN235" s="140" t="e">
        <f>VLOOKUP([1]!Book1345234[[#This Row],[FMP]],'[1]Life and Safety Tabular Data'!A232:L242,12,FALSE)</f>
        <v>#REF!</v>
      </c>
      <c r="AO235" s="43"/>
      <c r="AP235" s="4"/>
      <c r="AQ235" s="36" t="str">
        <f>IFERROR(VLOOKUP(Book1345234[[#This Row],[Life and Safety Ranking (Injury/Loss of Life)]],#REF!,2,FALSE),"")</f>
        <v/>
      </c>
      <c r="AR235" s="67"/>
      <c r="AS235" s="43"/>
      <c r="AT235" s="43"/>
      <c r="AU235" s="43"/>
      <c r="AV235" s="4"/>
      <c r="AW235" s="36" t="str">
        <f>IFERROR(VLOOKUP(Book1345234[[#This Row],[Water Supply Yield Ranking]],#REF!,2,FALSE),"")</f>
        <v/>
      </c>
      <c r="AX235" s="67"/>
      <c r="AY235" s="37"/>
      <c r="AZ235" s="4"/>
      <c r="BA235" s="36" t="str">
        <f>IFERROR(VLOOKUP(Book1345234[[#This Row],[Social Vulnerability Ranking]],#REF!,2,FALSE),"")</f>
        <v/>
      </c>
      <c r="BB235" s="67"/>
      <c r="BC235" s="43"/>
      <c r="BD235" s="4"/>
      <c r="BE235" s="36" t="str">
        <f>IFERROR(VLOOKUP(Book1345234[[#This Row],[Nature-Based Solutions Ranking]],#REF!,2,FALSE),"")</f>
        <v/>
      </c>
      <c r="BF235" s="67"/>
      <c r="BG235" s="37"/>
      <c r="BH235" s="4"/>
      <c r="BI235" s="36" t="str">
        <f>IFERROR(VLOOKUP(Book1345234[[#This Row],[Multiple Benefit Ranking]],#REF!,2,FALSE),"")</f>
        <v/>
      </c>
      <c r="BJ235" s="84"/>
      <c r="BK235" s="43"/>
      <c r="BL235" s="4"/>
      <c r="BM235" s="36" t="str">
        <f>IFERROR(VLOOKUP(Book1345234[[#This Row],[Operations and Maintenance Ranking]],#REF!,2,FALSE),"")</f>
        <v/>
      </c>
      <c r="BN235" s="67"/>
      <c r="BO235" s="4"/>
      <c r="BP235" s="36" t="str">
        <f>IFERROR(VLOOKUP(Book1345234[[#This Row],[Administrative, Regulatory and Other Obstacle Ranking]],#REF!,2,FALSE),"")</f>
        <v/>
      </c>
      <c r="BQ235" s="67"/>
      <c r="BR235" s="4"/>
      <c r="BS235" s="36" t="str">
        <f>IFERROR(VLOOKUP(Book1345234[[#This Row],[Environmental Benefit Ranking]],#REF!,2,FALSE),"")</f>
        <v/>
      </c>
      <c r="BT235" s="67"/>
      <c r="BU235" s="37"/>
      <c r="BV235" s="36" t="str">
        <f>IFERROR(VLOOKUP(Book1345234[[#This Row],[Environmental Impact Ranking]],#REF!,2,FALSE),"")</f>
        <v/>
      </c>
      <c r="BW235" s="77"/>
      <c r="BX235" s="83"/>
      <c r="BY235" s="4"/>
      <c r="BZ235" s="36" t="str">
        <f>IFERROR(VLOOKUP(Book1345234[[#This Row],[Mobility Ranking]],#REF!,2,FALSE),"")</f>
        <v/>
      </c>
      <c r="CA235" s="77"/>
      <c r="CB235" s="4"/>
      <c r="CC235" s="36" t="str">
        <f>IFERROR(VLOOKUP(Book1345234[[#This Row],[Regional Ranking]],#REF!,2,FALSE),"")</f>
        <v/>
      </c>
    </row>
    <row r="236" spans="1:81" x14ac:dyDescent="0.25">
      <c r="A236" s="107"/>
      <c r="B236" s="84"/>
      <c r="C236" s="92">
        <f>Book1345234[[#This Row],[FMP]]*2</f>
        <v>0</v>
      </c>
      <c r="D236" s="34"/>
      <c r="E236" s="34"/>
      <c r="F236" s="37"/>
      <c r="G236" s="4"/>
      <c r="H236" s="4"/>
      <c r="I236" s="4"/>
      <c r="J236" s="4"/>
      <c r="K236" s="35" t="str">
        <f>IFERROR(Book1345234[[#This Row],[Project Cost]]/Book1345234[[#This Row],['# of Structures Removed from 1% Annual Chance FP]],"")</f>
        <v/>
      </c>
      <c r="L236" s="4"/>
      <c r="M236" s="4"/>
      <c r="N236" s="35"/>
      <c r="O236" s="100"/>
      <c r="P236" s="84"/>
      <c r="Q236" s="37"/>
      <c r="R236" s="4"/>
      <c r="S236" s="36" t="str">
        <f>IFERROR(VLOOKUP(Book1345234[[#This Row],[ Severity Ranking: Pre-Project Average Depth of Flooding (100-year)]],#REF!,2,FALSE),"")</f>
        <v/>
      </c>
      <c r="T236" s="67"/>
      <c r="U236" s="37"/>
      <c r="V236" s="37"/>
      <c r="W236" s="128" t="e">
        <f>[1]!Book1345234[[#This Row],[Flood Plain Population]]/[1]!Book1345234[[#This Row],[Community Population Served]]</f>
        <v>#REF!</v>
      </c>
      <c r="X236" s="4"/>
      <c r="Y236" s="36" t="str">
        <f>IFERROR(VLOOKUP(Book1345234[[#This Row],[Severity Ranking: Community Need (% Population)]],#REF!,2,FALSE),"")</f>
        <v/>
      </c>
      <c r="Z236" s="66"/>
      <c r="AA236" s="91" t="e">
        <f>[1]!Book1345234[[#This Row],['# of Structures Removed from 1% Annual Chance FP]]/[1]!Book1345234[[#This Row],['# of Structures in 1% Annual Chance FP (Pre-Project)]]</f>
        <v>#REF!</v>
      </c>
      <c r="AB236" s="4"/>
      <c r="AC236" s="36" t="str">
        <f>IFERROR(VLOOKUP(Book1345234[[#This Row],[Flood Risk Reduction ]],#REF!,2,FALSE),"")</f>
        <v/>
      </c>
      <c r="AD236" s="66"/>
      <c r="AE236" s="78"/>
      <c r="AF236" s="37"/>
      <c r="AG236" s="128" t="e">
        <f>([1]!Book1345234[[#This Row],[Pre-Project Damage $]]-[1]!Book1345234[[#This Row],[Post-Project Damage $]])/[1]!Book1345234[[#This Row],[Pre-Project Damage $]]</f>
        <v>#REF!</v>
      </c>
      <c r="AH236" s="4"/>
      <c r="AI236" s="36" t="str">
        <f>IFERROR(VLOOKUP(Book1345234[[#This Row],[Flood Damage Reduction]],#REF!,2,FALSE),"")</f>
        <v/>
      </c>
      <c r="AJ236" s="93"/>
      <c r="AK236" s="83"/>
      <c r="AL236" s="37"/>
      <c r="AM236" s="36" t="str">
        <f>IFERROR(VLOOKUP(Book1345234[[#This Row],[ Reduction in Critical Facilities Flood Risk]],#REF!,2,FALSE),"")</f>
        <v/>
      </c>
      <c r="AN236" s="140" t="e">
        <f>VLOOKUP([1]!Book1345234[[#This Row],[FMP]],'[1]Life and Safety Tabular Data'!A233:L243,12,FALSE)</f>
        <v>#REF!</v>
      </c>
      <c r="AO236" s="43"/>
      <c r="AP236" s="4"/>
      <c r="AQ236" s="36" t="str">
        <f>IFERROR(VLOOKUP(Book1345234[[#This Row],[Life and Safety Ranking (Injury/Loss of Life)]],#REF!,2,FALSE),"")</f>
        <v/>
      </c>
      <c r="AR236" s="67"/>
      <c r="AS236" s="43"/>
      <c r="AT236" s="43"/>
      <c r="AU236" s="43"/>
      <c r="AV236" s="4"/>
      <c r="AW236" s="36" t="str">
        <f>IFERROR(VLOOKUP(Book1345234[[#This Row],[Water Supply Yield Ranking]],#REF!,2,FALSE),"")</f>
        <v/>
      </c>
      <c r="AX236" s="67"/>
      <c r="AY236" s="37"/>
      <c r="AZ236" s="4"/>
      <c r="BA236" s="36" t="str">
        <f>IFERROR(VLOOKUP(Book1345234[[#This Row],[Social Vulnerability Ranking]],#REF!,2,FALSE),"")</f>
        <v/>
      </c>
      <c r="BB236" s="67"/>
      <c r="BC236" s="43"/>
      <c r="BD236" s="4"/>
      <c r="BE236" s="36" t="str">
        <f>IFERROR(VLOOKUP(Book1345234[[#This Row],[Nature-Based Solutions Ranking]],#REF!,2,FALSE),"")</f>
        <v/>
      </c>
      <c r="BF236" s="67"/>
      <c r="BG236" s="37"/>
      <c r="BH236" s="4"/>
      <c r="BI236" s="36" t="str">
        <f>IFERROR(VLOOKUP(Book1345234[[#This Row],[Multiple Benefit Ranking]],#REF!,2,FALSE),"")</f>
        <v/>
      </c>
      <c r="BJ236" s="84"/>
      <c r="BK236" s="43"/>
      <c r="BL236" s="4"/>
      <c r="BM236" s="36" t="str">
        <f>IFERROR(VLOOKUP(Book1345234[[#This Row],[Operations and Maintenance Ranking]],#REF!,2,FALSE),"")</f>
        <v/>
      </c>
      <c r="BN236" s="67"/>
      <c r="BO236" s="4"/>
      <c r="BP236" s="36" t="str">
        <f>IFERROR(VLOOKUP(Book1345234[[#This Row],[Administrative, Regulatory and Other Obstacle Ranking]],#REF!,2,FALSE),"")</f>
        <v/>
      </c>
      <c r="BQ236" s="67"/>
      <c r="BR236" s="4"/>
      <c r="BS236" s="36" t="str">
        <f>IFERROR(VLOOKUP(Book1345234[[#This Row],[Environmental Benefit Ranking]],#REF!,2,FALSE),"")</f>
        <v/>
      </c>
      <c r="BT236" s="67"/>
      <c r="BU236" s="37"/>
      <c r="BV236" s="36" t="str">
        <f>IFERROR(VLOOKUP(Book1345234[[#This Row],[Environmental Impact Ranking]],#REF!,2,FALSE),"")</f>
        <v/>
      </c>
      <c r="BW236" s="77"/>
      <c r="BX236" s="83"/>
      <c r="BY236" s="4"/>
      <c r="BZ236" s="36" t="str">
        <f>IFERROR(VLOOKUP(Book1345234[[#This Row],[Mobility Ranking]],#REF!,2,FALSE),"")</f>
        <v/>
      </c>
      <c r="CA236" s="77"/>
      <c r="CB236" s="4"/>
      <c r="CC236" s="36" t="str">
        <f>IFERROR(VLOOKUP(Book1345234[[#This Row],[Regional Ranking]],#REF!,2,FALSE),"")</f>
        <v/>
      </c>
    </row>
    <row r="237" spans="1:81" x14ac:dyDescent="0.25">
      <c r="A237" s="107"/>
      <c r="B237" s="84"/>
      <c r="C237" s="92">
        <f>Book1345234[[#This Row],[FMP]]*2</f>
        <v>0</v>
      </c>
      <c r="D237" s="34"/>
      <c r="E237" s="34"/>
      <c r="F237" s="37"/>
      <c r="G237" s="4"/>
      <c r="H237" s="4"/>
      <c r="I237" s="4"/>
      <c r="J237" s="4"/>
      <c r="K237" s="35" t="str">
        <f>IFERROR(Book1345234[[#This Row],[Project Cost]]/Book1345234[[#This Row],['# of Structures Removed from 1% Annual Chance FP]],"")</f>
        <v/>
      </c>
      <c r="L237" s="4"/>
      <c r="M237" s="4"/>
      <c r="N237" s="35"/>
      <c r="O237" s="100"/>
      <c r="P237" s="84"/>
      <c r="Q237" s="37"/>
      <c r="R237" s="4"/>
      <c r="S237" s="36" t="str">
        <f>IFERROR(VLOOKUP(Book1345234[[#This Row],[ Severity Ranking: Pre-Project Average Depth of Flooding (100-year)]],#REF!,2,FALSE),"")</f>
        <v/>
      </c>
      <c r="T237" s="67"/>
      <c r="U237" s="37"/>
      <c r="V237" s="37"/>
      <c r="W237" s="128" t="e">
        <f>[1]!Book1345234[[#This Row],[Flood Plain Population]]/[1]!Book1345234[[#This Row],[Community Population Served]]</f>
        <v>#REF!</v>
      </c>
      <c r="X237" s="4"/>
      <c r="Y237" s="36" t="str">
        <f>IFERROR(VLOOKUP(Book1345234[[#This Row],[Severity Ranking: Community Need (% Population)]],#REF!,2,FALSE),"")</f>
        <v/>
      </c>
      <c r="Z237" s="66"/>
      <c r="AA237" s="91" t="e">
        <f>[1]!Book1345234[[#This Row],['# of Structures Removed from 1% Annual Chance FP]]/[1]!Book1345234[[#This Row],['# of Structures in 1% Annual Chance FP (Pre-Project)]]</f>
        <v>#REF!</v>
      </c>
      <c r="AB237" s="4"/>
      <c r="AC237" s="36" t="str">
        <f>IFERROR(VLOOKUP(Book1345234[[#This Row],[Flood Risk Reduction ]],#REF!,2,FALSE),"")</f>
        <v/>
      </c>
      <c r="AD237" s="66"/>
      <c r="AE237" s="78"/>
      <c r="AF237" s="37"/>
      <c r="AG237" s="128" t="e">
        <f>([1]!Book1345234[[#This Row],[Pre-Project Damage $]]-[1]!Book1345234[[#This Row],[Post-Project Damage $]])/[1]!Book1345234[[#This Row],[Pre-Project Damage $]]</f>
        <v>#REF!</v>
      </c>
      <c r="AH237" s="4"/>
      <c r="AI237" s="36" t="str">
        <f>IFERROR(VLOOKUP(Book1345234[[#This Row],[Flood Damage Reduction]],#REF!,2,FALSE),"")</f>
        <v/>
      </c>
      <c r="AJ237" s="93"/>
      <c r="AK237" s="83"/>
      <c r="AL237" s="37"/>
      <c r="AM237" s="36" t="str">
        <f>IFERROR(VLOOKUP(Book1345234[[#This Row],[ Reduction in Critical Facilities Flood Risk]],#REF!,2,FALSE),"")</f>
        <v/>
      </c>
      <c r="AN237" s="140" t="e">
        <f>VLOOKUP([1]!Book1345234[[#This Row],[FMP]],'[1]Life and Safety Tabular Data'!A234:L244,12,FALSE)</f>
        <v>#REF!</v>
      </c>
      <c r="AO237" s="43"/>
      <c r="AP237" s="4"/>
      <c r="AQ237" s="36" t="str">
        <f>IFERROR(VLOOKUP(Book1345234[[#This Row],[Life and Safety Ranking (Injury/Loss of Life)]],#REF!,2,FALSE),"")</f>
        <v/>
      </c>
      <c r="AR237" s="67"/>
      <c r="AS237" s="43"/>
      <c r="AT237" s="43"/>
      <c r="AU237" s="43"/>
      <c r="AV237" s="4"/>
      <c r="AW237" s="36" t="str">
        <f>IFERROR(VLOOKUP(Book1345234[[#This Row],[Water Supply Yield Ranking]],#REF!,2,FALSE),"")</f>
        <v/>
      </c>
      <c r="AX237" s="67"/>
      <c r="AY237" s="37"/>
      <c r="AZ237" s="4"/>
      <c r="BA237" s="36" t="str">
        <f>IFERROR(VLOOKUP(Book1345234[[#This Row],[Social Vulnerability Ranking]],#REF!,2,FALSE),"")</f>
        <v/>
      </c>
      <c r="BB237" s="67"/>
      <c r="BC237" s="43"/>
      <c r="BD237" s="4"/>
      <c r="BE237" s="36" t="str">
        <f>IFERROR(VLOOKUP(Book1345234[[#This Row],[Nature-Based Solutions Ranking]],#REF!,2,FALSE),"")</f>
        <v/>
      </c>
      <c r="BF237" s="67"/>
      <c r="BG237" s="37"/>
      <c r="BH237" s="4"/>
      <c r="BI237" s="36" t="str">
        <f>IFERROR(VLOOKUP(Book1345234[[#This Row],[Multiple Benefit Ranking]],#REF!,2,FALSE),"")</f>
        <v/>
      </c>
      <c r="BJ237" s="84"/>
      <c r="BK237" s="43"/>
      <c r="BL237" s="4"/>
      <c r="BM237" s="36" t="str">
        <f>IFERROR(VLOOKUP(Book1345234[[#This Row],[Operations and Maintenance Ranking]],#REF!,2,FALSE),"")</f>
        <v/>
      </c>
      <c r="BN237" s="67"/>
      <c r="BO237" s="4"/>
      <c r="BP237" s="36" t="str">
        <f>IFERROR(VLOOKUP(Book1345234[[#This Row],[Administrative, Regulatory and Other Obstacle Ranking]],#REF!,2,FALSE),"")</f>
        <v/>
      </c>
      <c r="BQ237" s="67"/>
      <c r="BR237" s="4"/>
      <c r="BS237" s="36" t="str">
        <f>IFERROR(VLOOKUP(Book1345234[[#This Row],[Environmental Benefit Ranking]],#REF!,2,FALSE),"")</f>
        <v/>
      </c>
      <c r="BT237" s="67"/>
      <c r="BU237" s="37"/>
      <c r="BV237" s="36" t="str">
        <f>IFERROR(VLOOKUP(Book1345234[[#This Row],[Environmental Impact Ranking]],#REF!,2,FALSE),"")</f>
        <v/>
      </c>
      <c r="BW237" s="77"/>
      <c r="BX237" s="83"/>
      <c r="BY237" s="4"/>
      <c r="BZ237" s="36" t="str">
        <f>IFERROR(VLOOKUP(Book1345234[[#This Row],[Mobility Ranking]],#REF!,2,FALSE),"")</f>
        <v/>
      </c>
      <c r="CA237" s="77"/>
      <c r="CB237" s="4"/>
      <c r="CC237" s="36" t="str">
        <f>IFERROR(VLOOKUP(Book1345234[[#This Row],[Regional Ranking]],#REF!,2,FALSE),"")</f>
        <v/>
      </c>
    </row>
    <row r="238" spans="1:81" x14ac:dyDescent="0.25">
      <c r="A238" s="107"/>
      <c r="B238" s="84"/>
      <c r="C238" s="92">
        <f>Book1345234[[#This Row],[FMP]]*2</f>
        <v>0</v>
      </c>
      <c r="D238" s="34"/>
      <c r="E238" s="34"/>
      <c r="F238" s="37"/>
      <c r="G238" s="4"/>
      <c r="H238" s="4"/>
      <c r="I238" s="4"/>
      <c r="J238" s="4"/>
      <c r="K238" s="35" t="str">
        <f>IFERROR(Book1345234[[#This Row],[Project Cost]]/Book1345234[[#This Row],['# of Structures Removed from 1% Annual Chance FP]],"")</f>
        <v/>
      </c>
      <c r="L238" s="4"/>
      <c r="M238" s="4"/>
      <c r="N238" s="35"/>
      <c r="O238" s="100"/>
      <c r="P238" s="84"/>
      <c r="Q238" s="37"/>
      <c r="R238" s="4"/>
      <c r="S238" s="36" t="str">
        <f>IFERROR(VLOOKUP(Book1345234[[#This Row],[ Severity Ranking: Pre-Project Average Depth of Flooding (100-year)]],#REF!,2,FALSE),"")</f>
        <v/>
      </c>
      <c r="T238" s="67"/>
      <c r="U238" s="37"/>
      <c r="V238" s="37"/>
      <c r="W238" s="128" t="e">
        <f>[1]!Book1345234[[#This Row],[Flood Plain Population]]/[1]!Book1345234[[#This Row],[Community Population Served]]</f>
        <v>#REF!</v>
      </c>
      <c r="X238" s="4"/>
      <c r="Y238" s="36" t="str">
        <f>IFERROR(VLOOKUP(Book1345234[[#This Row],[Severity Ranking: Community Need (% Population)]],#REF!,2,FALSE),"")</f>
        <v/>
      </c>
      <c r="Z238" s="66"/>
      <c r="AA238" s="91" t="e">
        <f>[1]!Book1345234[[#This Row],['# of Structures Removed from 1% Annual Chance FP]]/[1]!Book1345234[[#This Row],['# of Structures in 1% Annual Chance FP (Pre-Project)]]</f>
        <v>#REF!</v>
      </c>
      <c r="AB238" s="4"/>
      <c r="AC238" s="36" t="str">
        <f>IFERROR(VLOOKUP(Book1345234[[#This Row],[Flood Risk Reduction ]],#REF!,2,FALSE),"")</f>
        <v/>
      </c>
      <c r="AD238" s="66"/>
      <c r="AE238" s="78"/>
      <c r="AF238" s="37"/>
      <c r="AG238" s="128" t="e">
        <f>([1]!Book1345234[[#This Row],[Pre-Project Damage $]]-[1]!Book1345234[[#This Row],[Post-Project Damage $]])/[1]!Book1345234[[#This Row],[Pre-Project Damage $]]</f>
        <v>#REF!</v>
      </c>
      <c r="AH238" s="4"/>
      <c r="AI238" s="36" t="str">
        <f>IFERROR(VLOOKUP(Book1345234[[#This Row],[Flood Damage Reduction]],#REF!,2,FALSE),"")</f>
        <v/>
      </c>
      <c r="AJ238" s="93"/>
      <c r="AK238" s="83"/>
      <c r="AL238" s="37"/>
      <c r="AM238" s="36" t="str">
        <f>IFERROR(VLOOKUP(Book1345234[[#This Row],[ Reduction in Critical Facilities Flood Risk]],#REF!,2,FALSE),"")</f>
        <v/>
      </c>
      <c r="AN238" s="140" t="e">
        <f>VLOOKUP([1]!Book1345234[[#This Row],[FMP]],'[1]Life and Safety Tabular Data'!A235:L245,12,FALSE)</f>
        <v>#REF!</v>
      </c>
      <c r="AO238" s="43"/>
      <c r="AP238" s="4"/>
      <c r="AQ238" s="36" t="str">
        <f>IFERROR(VLOOKUP(Book1345234[[#This Row],[Life and Safety Ranking (Injury/Loss of Life)]],#REF!,2,FALSE),"")</f>
        <v/>
      </c>
      <c r="AR238" s="67"/>
      <c r="AS238" s="43"/>
      <c r="AT238" s="43"/>
      <c r="AU238" s="43"/>
      <c r="AV238" s="4"/>
      <c r="AW238" s="36" t="str">
        <f>IFERROR(VLOOKUP(Book1345234[[#This Row],[Water Supply Yield Ranking]],#REF!,2,FALSE),"")</f>
        <v/>
      </c>
      <c r="AX238" s="67"/>
      <c r="AY238" s="37"/>
      <c r="AZ238" s="4"/>
      <c r="BA238" s="36" t="str">
        <f>IFERROR(VLOOKUP(Book1345234[[#This Row],[Social Vulnerability Ranking]],#REF!,2,FALSE),"")</f>
        <v/>
      </c>
      <c r="BB238" s="67"/>
      <c r="BC238" s="43"/>
      <c r="BD238" s="4"/>
      <c r="BE238" s="36" t="str">
        <f>IFERROR(VLOOKUP(Book1345234[[#This Row],[Nature-Based Solutions Ranking]],#REF!,2,FALSE),"")</f>
        <v/>
      </c>
      <c r="BF238" s="67"/>
      <c r="BG238" s="37"/>
      <c r="BH238" s="4"/>
      <c r="BI238" s="36" t="str">
        <f>IFERROR(VLOOKUP(Book1345234[[#This Row],[Multiple Benefit Ranking]],#REF!,2,FALSE),"")</f>
        <v/>
      </c>
      <c r="BJ238" s="84"/>
      <c r="BK238" s="43"/>
      <c r="BL238" s="4"/>
      <c r="BM238" s="36" t="str">
        <f>IFERROR(VLOOKUP(Book1345234[[#This Row],[Operations and Maintenance Ranking]],#REF!,2,FALSE),"")</f>
        <v/>
      </c>
      <c r="BN238" s="67"/>
      <c r="BO238" s="4"/>
      <c r="BP238" s="36" t="str">
        <f>IFERROR(VLOOKUP(Book1345234[[#This Row],[Administrative, Regulatory and Other Obstacle Ranking]],#REF!,2,FALSE),"")</f>
        <v/>
      </c>
      <c r="BQ238" s="67"/>
      <c r="BR238" s="4"/>
      <c r="BS238" s="36" t="str">
        <f>IFERROR(VLOOKUP(Book1345234[[#This Row],[Environmental Benefit Ranking]],#REF!,2,FALSE),"")</f>
        <v/>
      </c>
      <c r="BT238" s="67"/>
      <c r="BU238" s="37"/>
      <c r="BV238" s="36" t="str">
        <f>IFERROR(VLOOKUP(Book1345234[[#This Row],[Environmental Impact Ranking]],#REF!,2,FALSE),"")</f>
        <v/>
      </c>
      <c r="BW238" s="77"/>
      <c r="BX238" s="83"/>
      <c r="BY238" s="4"/>
      <c r="BZ238" s="36" t="str">
        <f>IFERROR(VLOOKUP(Book1345234[[#This Row],[Mobility Ranking]],#REF!,2,FALSE),"")</f>
        <v/>
      </c>
      <c r="CA238" s="77"/>
      <c r="CB238" s="4"/>
      <c r="CC238" s="36" t="str">
        <f>IFERROR(VLOOKUP(Book1345234[[#This Row],[Regional Ranking]],#REF!,2,FALSE),"")</f>
        <v/>
      </c>
    </row>
    <row r="239" spans="1:81" x14ac:dyDescent="0.25">
      <c r="A239" s="107"/>
      <c r="B239" s="84"/>
      <c r="C239" s="92">
        <f>Book1345234[[#This Row],[FMP]]*2</f>
        <v>0</v>
      </c>
      <c r="D239" s="34"/>
      <c r="E239" s="34"/>
      <c r="F239" s="37"/>
      <c r="G239" s="4"/>
      <c r="H239" s="4"/>
      <c r="I239" s="4"/>
      <c r="J239" s="4"/>
      <c r="K239" s="35" t="str">
        <f>IFERROR(Book1345234[[#This Row],[Project Cost]]/Book1345234[[#This Row],['# of Structures Removed from 1% Annual Chance FP]],"")</f>
        <v/>
      </c>
      <c r="L239" s="4"/>
      <c r="M239" s="4"/>
      <c r="N239" s="35"/>
      <c r="O239" s="100"/>
      <c r="P239" s="84"/>
      <c r="Q239" s="37"/>
      <c r="R239" s="4"/>
      <c r="S239" s="36" t="str">
        <f>IFERROR(VLOOKUP(Book1345234[[#This Row],[ Severity Ranking: Pre-Project Average Depth of Flooding (100-year)]],#REF!,2,FALSE),"")</f>
        <v/>
      </c>
      <c r="T239" s="67"/>
      <c r="U239" s="37"/>
      <c r="V239" s="37"/>
      <c r="W239" s="128" t="e">
        <f>[1]!Book1345234[[#This Row],[Flood Plain Population]]/[1]!Book1345234[[#This Row],[Community Population Served]]</f>
        <v>#REF!</v>
      </c>
      <c r="X239" s="4"/>
      <c r="Y239" s="36" t="str">
        <f>IFERROR(VLOOKUP(Book1345234[[#This Row],[Severity Ranking: Community Need (% Population)]],#REF!,2,FALSE),"")</f>
        <v/>
      </c>
      <c r="Z239" s="66"/>
      <c r="AA239" s="91" t="e">
        <f>[1]!Book1345234[[#This Row],['# of Structures Removed from 1% Annual Chance FP]]/[1]!Book1345234[[#This Row],['# of Structures in 1% Annual Chance FP (Pre-Project)]]</f>
        <v>#REF!</v>
      </c>
      <c r="AB239" s="4"/>
      <c r="AC239" s="36" t="str">
        <f>IFERROR(VLOOKUP(Book1345234[[#This Row],[Flood Risk Reduction ]],#REF!,2,FALSE),"")</f>
        <v/>
      </c>
      <c r="AD239" s="66"/>
      <c r="AE239" s="78"/>
      <c r="AF239" s="37"/>
      <c r="AG239" s="128" t="e">
        <f>([1]!Book1345234[[#This Row],[Pre-Project Damage $]]-[1]!Book1345234[[#This Row],[Post-Project Damage $]])/[1]!Book1345234[[#This Row],[Pre-Project Damage $]]</f>
        <v>#REF!</v>
      </c>
      <c r="AH239" s="4"/>
      <c r="AI239" s="36" t="str">
        <f>IFERROR(VLOOKUP(Book1345234[[#This Row],[Flood Damage Reduction]],#REF!,2,FALSE),"")</f>
        <v/>
      </c>
      <c r="AJ239" s="93"/>
      <c r="AK239" s="83"/>
      <c r="AL239" s="37"/>
      <c r="AM239" s="36" t="str">
        <f>IFERROR(VLOOKUP(Book1345234[[#This Row],[ Reduction in Critical Facilities Flood Risk]],#REF!,2,FALSE),"")</f>
        <v/>
      </c>
      <c r="AN239" s="140" t="e">
        <f>VLOOKUP([1]!Book1345234[[#This Row],[FMP]],'[1]Life and Safety Tabular Data'!A236:L246,12,FALSE)</f>
        <v>#REF!</v>
      </c>
      <c r="AO239" s="43"/>
      <c r="AP239" s="4"/>
      <c r="AQ239" s="36" t="str">
        <f>IFERROR(VLOOKUP(Book1345234[[#This Row],[Life and Safety Ranking (Injury/Loss of Life)]],#REF!,2,FALSE),"")</f>
        <v/>
      </c>
      <c r="AR239" s="67"/>
      <c r="AS239" s="43"/>
      <c r="AT239" s="43"/>
      <c r="AU239" s="43"/>
      <c r="AV239" s="4"/>
      <c r="AW239" s="36" t="str">
        <f>IFERROR(VLOOKUP(Book1345234[[#This Row],[Water Supply Yield Ranking]],#REF!,2,FALSE),"")</f>
        <v/>
      </c>
      <c r="AX239" s="67"/>
      <c r="AY239" s="37"/>
      <c r="AZ239" s="4"/>
      <c r="BA239" s="36" t="str">
        <f>IFERROR(VLOOKUP(Book1345234[[#This Row],[Social Vulnerability Ranking]],#REF!,2,FALSE),"")</f>
        <v/>
      </c>
      <c r="BB239" s="67"/>
      <c r="BC239" s="43"/>
      <c r="BD239" s="4"/>
      <c r="BE239" s="36" t="str">
        <f>IFERROR(VLOOKUP(Book1345234[[#This Row],[Nature-Based Solutions Ranking]],#REF!,2,FALSE),"")</f>
        <v/>
      </c>
      <c r="BF239" s="67"/>
      <c r="BG239" s="37"/>
      <c r="BH239" s="4"/>
      <c r="BI239" s="36" t="str">
        <f>IFERROR(VLOOKUP(Book1345234[[#This Row],[Multiple Benefit Ranking]],#REF!,2,FALSE),"")</f>
        <v/>
      </c>
      <c r="BJ239" s="84"/>
      <c r="BK239" s="43"/>
      <c r="BL239" s="4"/>
      <c r="BM239" s="36" t="str">
        <f>IFERROR(VLOOKUP(Book1345234[[#This Row],[Operations and Maintenance Ranking]],#REF!,2,FALSE),"")</f>
        <v/>
      </c>
      <c r="BN239" s="67"/>
      <c r="BO239" s="4"/>
      <c r="BP239" s="36" t="str">
        <f>IFERROR(VLOOKUP(Book1345234[[#This Row],[Administrative, Regulatory and Other Obstacle Ranking]],#REF!,2,FALSE),"")</f>
        <v/>
      </c>
      <c r="BQ239" s="67"/>
      <c r="BR239" s="4"/>
      <c r="BS239" s="36" t="str">
        <f>IFERROR(VLOOKUP(Book1345234[[#This Row],[Environmental Benefit Ranking]],#REF!,2,FALSE),"")</f>
        <v/>
      </c>
      <c r="BT239" s="67"/>
      <c r="BU239" s="37"/>
      <c r="BV239" s="36" t="str">
        <f>IFERROR(VLOOKUP(Book1345234[[#This Row],[Environmental Impact Ranking]],#REF!,2,FALSE),"")</f>
        <v/>
      </c>
      <c r="BW239" s="77"/>
      <c r="BX239" s="83"/>
      <c r="BY239" s="4"/>
      <c r="BZ239" s="36" t="str">
        <f>IFERROR(VLOOKUP(Book1345234[[#This Row],[Mobility Ranking]],#REF!,2,FALSE),"")</f>
        <v/>
      </c>
      <c r="CA239" s="77"/>
      <c r="CB239" s="4"/>
      <c r="CC239" s="36" t="str">
        <f>IFERROR(VLOOKUP(Book1345234[[#This Row],[Regional Ranking]],#REF!,2,FALSE),"")</f>
        <v/>
      </c>
    </row>
    <row r="240" spans="1:81" x14ac:dyDescent="0.25">
      <c r="A240" s="107"/>
      <c r="B240" s="84"/>
      <c r="C240" s="92">
        <f>Book1345234[[#This Row],[FMP]]*2</f>
        <v>0</v>
      </c>
      <c r="D240" s="34"/>
      <c r="E240" s="34"/>
      <c r="F240" s="37"/>
      <c r="G240" s="4"/>
      <c r="H240" s="4"/>
      <c r="I240" s="4"/>
      <c r="J240" s="4"/>
      <c r="K240" s="35" t="str">
        <f>IFERROR(Book1345234[[#This Row],[Project Cost]]/Book1345234[[#This Row],['# of Structures Removed from 1% Annual Chance FP]],"")</f>
        <v/>
      </c>
      <c r="L240" s="4"/>
      <c r="M240" s="4"/>
      <c r="N240" s="35"/>
      <c r="O240" s="100"/>
      <c r="P240" s="84"/>
      <c r="Q240" s="37"/>
      <c r="R240" s="4"/>
      <c r="S240" s="36" t="str">
        <f>IFERROR(VLOOKUP(Book1345234[[#This Row],[ Severity Ranking: Pre-Project Average Depth of Flooding (100-year)]],#REF!,2,FALSE),"")</f>
        <v/>
      </c>
      <c r="T240" s="67"/>
      <c r="U240" s="37"/>
      <c r="V240" s="37"/>
      <c r="W240" s="128" t="e">
        <f>[1]!Book1345234[[#This Row],[Flood Plain Population]]/[1]!Book1345234[[#This Row],[Community Population Served]]</f>
        <v>#REF!</v>
      </c>
      <c r="X240" s="4"/>
      <c r="Y240" s="36" t="str">
        <f>IFERROR(VLOOKUP(Book1345234[[#This Row],[Severity Ranking: Community Need (% Population)]],#REF!,2,FALSE),"")</f>
        <v/>
      </c>
      <c r="Z240" s="66"/>
      <c r="AA240" s="91" t="e">
        <f>[1]!Book1345234[[#This Row],['# of Structures Removed from 1% Annual Chance FP]]/[1]!Book1345234[[#This Row],['# of Structures in 1% Annual Chance FP (Pre-Project)]]</f>
        <v>#REF!</v>
      </c>
      <c r="AB240" s="4"/>
      <c r="AC240" s="36" t="str">
        <f>IFERROR(VLOOKUP(Book1345234[[#This Row],[Flood Risk Reduction ]],#REF!,2,FALSE),"")</f>
        <v/>
      </c>
      <c r="AD240" s="66"/>
      <c r="AE240" s="78"/>
      <c r="AF240" s="37"/>
      <c r="AG240" s="128" t="e">
        <f>([1]!Book1345234[[#This Row],[Pre-Project Damage $]]-[1]!Book1345234[[#This Row],[Post-Project Damage $]])/[1]!Book1345234[[#This Row],[Pre-Project Damage $]]</f>
        <v>#REF!</v>
      </c>
      <c r="AH240" s="4"/>
      <c r="AI240" s="36" t="str">
        <f>IFERROR(VLOOKUP(Book1345234[[#This Row],[Flood Damage Reduction]],#REF!,2,FALSE),"")</f>
        <v/>
      </c>
      <c r="AJ240" s="93"/>
      <c r="AK240" s="83"/>
      <c r="AL240" s="37"/>
      <c r="AM240" s="36" t="str">
        <f>IFERROR(VLOOKUP(Book1345234[[#This Row],[ Reduction in Critical Facilities Flood Risk]],#REF!,2,FALSE),"")</f>
        <v/>
      </c>
      <c r="AN240" s="140" t="e">
        <f>VLOOKUP([1]!Book1345234[[#This Row],[FMP]],'[1]Life and Safety Tabular Data'!A237:L247,12,FALSE)</f>
        <v>#REF!</v>
      </c>
      <c r="AO240" s="43"/>
      <c r="AP240" s="4"/>
      <c r="AQ240" s="36" t="str">
        <f>IFERROR(VLOOKUP(Book1345234[[#This Row],[Life and Safety Ranking (Injury/Loss of Life)]],#REF!,2,FALSE),"")</f>
        <v/>
      </c>
      <c r="AR240" s="67"/>
      <c r="AS240" s="43"/>
      <c r="AT240" s="43"/>
      <c r="AU240" s="43"/>
      <c r="AV240" s="4"/>
      <c r="AW240" s="36" t="str">
        <f>IFERROR(VLOOKUP(Book1345234[[#This Row],[Water Supply Yield Ranking]],#REF!,2,FALSE),"")</f>
        <v/>
      </c>
      <c r="AX240" s="67"/>
      <c r="AY240" s="37"/>
      <c r="AZ240" s="4"/>
      <c r="BA240" s="36" t="str">
        <f>IFERROR(VLOOKUP(Book1345234[[#This Row],[Social Vulnerability Ranking]],#REF!,2,FALSE),"")</f>
        <v/>
      </c>
      <c r="BB240" s="67"/>
      <c r="BC240" s="43"/>
      <c r="BD240" s="4"/>
      <c r="BE240" s="36" t="str">
        <f>IFERROR(VLOOKUP(Book1345234[[#This Row],[Nature-Based Solutions Ranking]],#REF!,2,FALSE),"")</f>
        <v/>
      </c>
      <c r="BF240" s="67"/>
      <c r="BG240" s="37"/>
      <c r="BH240" s="4"/>
      <c r="BI240" s="36" t="str">
        <f>IFERROR(VLOOKUP(Book1345234[[#This Row],[Multiple Benefit Ranking]],#REF!,2,FALSE),"")</f>
        <v/>
      </c>
      <c r="BJ240" s="84"/>
      <c r="BK240" s="43"/>
      <c r="BL240" s="4"/>
      <c r="BM240" s="36" t="str">
        <f>IFERROR(VLOOKUP(Book1345234[[#This Row],[Operations and Maintenance Ranking]],#REF!,2,FALSE),"")</f>
        <v/>
      </c>
      <c r="BN240" s="67"/>
      <c r="BO240" s="4"/>
      <c r="BP240" s="36" t="str">
        <f>IFERROR(VLOOKUP(Book1345234[[#This Row],[Administrative, Regulatory and Other Obstacle Ranking]],#REF!,2,FALSE),"")</f>
        <v/>
      </c>
      <c r="BQ240" s="67"/>
      <c r="BR240" s="4"/>
      <c r="BS240" s="36" t="str">
        <f>IFERROR(VLOOKUP(Book1345234[[#This Row],[Environmental Benefit Ranking]],#REF!,2,FALSE),"")</f>
        <v/>
      </c>
      <c r="BT240" s="67"/>
      <c r="BU240" s="37"/>
      <c r="BV240" s="36" t="str">
        <f>IFERROR(VLOOKUP(Book1345234[[#This Row],[Environmental Impact Ranking]],#REF!,2,FALSE),"")</f>
        <v/>
      </c>
      <c r="BW240" s="77"/>
      <c r="BX240" s="83"/>
      <c r="BY240" s="4"/>
      <c r="BZ240" s="36" t="str">
        <f>IFERROR(VLOOKUP(Book1345234[[#This Row],[Mobility Ranking]],#REF!,2,FALSE),"")</f>
        <v/>
      </c>
      <c r="CA240" s="77"/>
      <c r="CB240" s="4"/>
      <c r="CC240" s="36" t="str">
        <f>IFERROR(VLOOKUP(Book1345234[[#This Row],[Regional Ranking]],#REF!,2,FALSE),"")</f>
        <v/>
      </c>
    </row>
    <row r="241" spans="1:81" x14ac:dyDescent="0.25">
      <c r="A241" s="107"/>
      <c r="B241" s="84"/>
      <c r="C241" s="92">
        <f>Book1345234[[#This Row],[FMP]]*2</f>
        <v>0</v>
      </c>
      <c r="D241" s="34"/>
      <c r="E241" s="34"/>
      <c r="F241" s="37"/>
      <c r="G241" s="4"/>
      <c r="H241" s="4"/>
      <c r="I241" s="4"/>
      <c r="J241" s="4"/>
      <c r="K241" s="35" t="str">
        <f>IFERROR(Book1345234[[#This Row],[Project Cost]]/Book1345234[[#This Row],['# of Structures Removed from 1% Annual Chance FP]],"")</f>
        <v/>
      </c>
      <c r="L241" s="4"/>
      <c r="M241" s="4"/>
      <c r="N241" s="35"/>
      <c r="O241" s="100"/>
      <c r="P241" s="84"/>
      <c r="Q241" s="37"/>
      <c r="R241" s="4"/>
      <c r="S241" s="36" t="str">
        <f>IFERROR(VLOOKUP(Book1345234[[#This Row],[ Severity Ranking: Pre-Project Average Depth of Flooding (100-year)]],#REF!,2,FALSE),"")</f>
        <v/>
      </c>
      <c r="T241" s="67"/>
      <c r="U241" s="37"/>
      <c r="V241" s="37"/>
      <c r="W241" s="128" t="e">
        <f>[1]!Book1345234[[#This Row],[Flood Plain Population]]/[1]!Book1345234[[#This Row],[Community Population Served]]</f>
        <v>#REF!</v>
      </c>
      <c r="X241" s="4"/>
      <c r="Y241" s="36" t="str">
        <f>IFERROR(VLOOKUP(Book1345234[[#This Row],[Severity Ranking: Community Need (% Population)]],#REF!,2,FALSE),"")</f>
        <v/>
      </c>
      <c r="Z241" s="66"/>
      <c r="AA241" s="91" t="e">
        <f>[1]!Book1345234[[#This Row],['# of Structures Removed from 1% Annual Chance FP]]/[1]!Book1345234[[#This Row],['# of Structures in 1% Annual Chance FP (Pre-Project)]]</f>
        <v>#REF!</v>
      </c>
      <c r="AB241" s="4"/>
      <c r="AC241" s="36" t="str">
        <f>IFERROR(VLOOKUP(Book1345234[[#This Row],[Flood Risk Reduction ]],#REF!,2,FALSE),"")</f>
        <v/>
      </c>
      <c r="AD241" s="66"/>
      <c r="AE241" s="78"/>
      <c r="AF241" s="37"/>
      <c r="AG241" s="128" t="e">
        <f>([1]!Book1345234[[#This Row],[Pre-Project Damage $]]-[1]!Book1345234[[#This Row],[Post-Project Damage $]])/[1]!Book1345234[[#This Row],[Pre-Project Damage $]]</f>
        <v>#REF!</v>
      </c>
      <c r="AH241" s="4"/>
      <c r="AI241" s="36" t="str">
        <f>IFERROR(VLOOKUP(Book1345234[[#This Row],[Flood Damage Reduction]],#REF!,2,FALSE),"")</f>
        <v/>
      </c>
      <c r="AJ241" s="93"/>
      <c r="AK241" s="83"/>
      <c r="AL241" s="37"/>
      <c r="AM241" s="36" t="str">
        <f>IFERROR(VLOOKUP(Book1345234[[#This Row],[ Reduction in Critical Facilities Flood Risk]],#REF!,2,FALSE),"")</f>
        <v/>
      </c>
      <c r="AN241" s="140" t="e">
        <f>VLOOKUP([1]!Book1345234[[#This Row],[FMP]],'[1]Life and Safety Tabular Data'!A238:L248,12,FALSE)</f>
        <v>#REF!</v>
      </c>
      <c r="AO241" s="43"/>
      <c r="AP241" s="4"/>
      <c r="AQ241" s="36" t="str">
        <f>IFERROR(VLOOKUP(Book1345234[[#This Row],[Life and Safety Ranking (Injury/Loss of Life)]],#REF!,2,FALSE),"")</f>
        <v/>
      </c>
      <c r="AR241" s="67"/>
      <c r="AS241" s="43"/>
      <c r="AT241" s="43"/>
      <c r="AU241" s="43"/>
      <c r="AV241" s="4"/>
      <c r="AW241" s="36" t="str">
        <f>IFERROR(VLOOKUP(Book1345234[[#This Row],[Water Supply Yield Ranking]],#REF!,2,FALSE),"")</f>
        <v/>
      </c>
      <c r="AX241" s="67"/>
      <c r="AY241" s="37"/>
      <c r="AZ241" s="4"/>
      <c r="BA241" s="36" t="str">
        <f>IFERROR(VLOOKUP(Book1345234[[#This Row],[Social Vulnerability Ranking]],#REF!,2,FALSE),"")</f>
        <v/>
      </c>
      <c r="BB241" s="67"/>
      <c r="BC241" s="43"/>
      <c r="BD241" s="4"/>
      <c r="BE241" s="36" t="str">
        <f>IFERROR(VLOOKUP(Book1345234[[#This Row],[Nature-Based Solutions Ranking]],#REF!,2,FALSE),"")</f>
        <v/>
      </c>
      <c r="BF241" s="67"/>
      <c r="BG241" s="37"/>
      <c r="BH241" s="4"/>
      <c r="BI241" s="36" t="str">
        <f>IFERROR(VLOOKUP(Book1345234[[#This Row],[Multiple Benefit Ranking]],#REF!,2,FALSE),"")</f>
        <v/>
      </c>
      <c r="BJ241" s="84"/>
      <c r="BK241" s="43"/>
      <c r="BL241" s="4"/>
      <c r="BM241" s="36" t="str">
        <f>IFERROR(VLOOKUP(Book1345234[[#This Row],[Operations and Maintenance Ranking]],#REF!,2,FALSE),"")</f>
        <v/>
      </c>
      <c r="BN241" s="67"/>
      <c r="BO241" s="4"/>
      <c r="BP241" s="36" t="str">
        <f>IFERROR(VLOOKUP(Book1345234[[#This Row],[Administrative, Regulatory and Other Obstacle Ranking]],#REF!,2,FALSE),"")</f>
        <v/>
      </c>
      <c r="BQ241" s="67"/>
      <c r="BR241" s="4"/>
      <c r="BS241" s="36" t="str">
        <f>IFERROR(VLOOKUP(Book1345234[[#This Row],[Environmental Benefit Ranking]],#REF!,2,FALSE),"")</f>
        <v/>
      </c>
      <c r="BT241" s="67"/>
      <c r="BU241" s="37"/>
      <c r="BV241" s="36" t="str">
        <f>IFERROR(VLOOKUP(Book1345234[[#This Row],[Environmental Impact Ranking]],#REF!,2,FALSE),"")</f>
        <v/>
      </c>
      <c r="BW241" s="77"/>
      <c r="BX241" s="83"/>
      <c r="BY241" s="4"/>
      <c r="BZ241" s="36" t="str">
        <f>IFERROR(VLOOKUP(Book1345234[[#This Row],[Mobility Ranking]],#REF!,2,FALSE),"")</f>
        <v/>
      </c>
      <c r="CA241" s="77"/>
      <c r="CB241" s="4"/>
      <c r="CC241" s="36" t="str">
        <f>IFERROR(VLOOKUP(Book1345234[[#This Row],[Regional Ranking]],#REF!,2,FALSE),"")</f>
        <v/>
      </c>
    </row>
    <row r="242" spans="1:81" x14ac:dyDescent="0.25">
      <c r="A242" s="107"/>
      <c r="B242" s="84"/>
      <c r="C242" s="92">
        <f>Book1345234[[#This Row],[FMP]]*2</f>
        <v>0</v>
      </c>
      <c r="D242" s="34"/>
      <c r="E242" s="34"/>
      <c r="F242" s="37"/>
      <c r="G242" s="4"/>
      <c r="H242" s="4"/>
      <c r="I242" s="4"/>
      <c r="J242" s="4"/>
      <c r="K242" s="35" t="str">
        <f>IFERROR(Book1345234[[#This Row],[Project Cost]]/Book1345234[[#This Row],['# of Structures Removed from 1% Annual Chance FP]],"")</f>
        <v/>
      </c>
      <c r="L242" s="4"/>
      <c r="M242" s="4"/>
      <c r="N242" s="35"/>
      <c r="O242" s="100"/>
      <c r="P242" s="84"/>
      <c r="Q242" s="37"/>
      <c r="R242" s="4"/>
      <c r="S242" s="36" t="str">
        <f>IFERROR(VLOOKUP(Book1345234[[#This Row],[ Severity Ranking: Pre-Project Average Depth of Flooding (100-year)]],#REF!,2,FALSE),"")</f>
        <v/>
      </c>
      <c r="T242" s="67"/>
      <c r="U242" s="37"/>
      <c r="V242" s="37"/>
      <c r="W242" s="128" t="e">
        <f>[1]!Book1345234[[#This Row],[Flood Plain Population]]/[1]!Book1345234[[#This Row],[Community Population Served]]</f>
        <v>#REF!</v>
      </c>
      <c r="X242" s="4"/>
      <c r="Y242" s="36" t="str">
        <f>IFERROR(VLOOKUP(Book1345234[[#This Row],[Severity Ranking: Community Need (% Population)]],#REF!,2,FALSE),"")</f>
        <v/>
      </c>
      <c r="Z242" s="66"/>
      <c r="AA242" s="91" t="e">
        <f>[1]!Book1345234[[#This Row],['# of Structures Removed from 1% Annual Chance FP]]/[1]!Book1345234[[#This Row],['# of Structures in 1% Annual Chance FP (Pre-Project)]]</f>
        <v>#REF!</v>
      </c>
      <c r="AB242" s="4"/>
      <c r="AC242" s="36" t="str">
        <f>IFERROR(VLOOKUP(Book1345234[[#This Row],[Flood Risk Reduction ]],#REF!,2,FALSE),"")</f>
        <v/>
      </c>
      <c r="AD242" s="66"/>
      <c r="AE242" s="78"/>
      <c r="AF242" s="37"/>
      <c r="AG242" s="128" t="e">
        <f>([1]!Book1345234[[#This Row],[Pre-Project Damage $]]-[1]!Book1345234[[#This Row],[Post-Project Damage $]])/[1]!Book1345234[[#This Row],[Pre-Project Damage $]]</f>
        <v>#REF!</v>
      </c>
      <c r="AH242" s="4"/>
      <c r="AI242" s="36" t="str">
        <f>IFERROR(VLOOKUP(Book1345234[[#This Row],[Flood Damage Reduction]],#REF!,2,FALSE),"")</f>
        <v/>
      </c>
      <c r="AJ242" s="93"/>
      <c r="AK242" s="83"/>
      <c r="AL242" s="37"/>
      <c r="AM242" s="36" t="str">
        <f>IFERROR(VLOOKUP(Book1345234[[#This Row],[ Reduction in Critical Facilities Flood Risk]],#REF!,2,FALSE),"")</f>
        <v/>
      </c>
      <c r="AN242" s="140" t="e">
        <f>VLOOKUP([1]!Book1345234[[#This Row],[FMP]],'[1]Life and Safety Tabular Data'!A239:L249,12,FALSE)</f>
        <v>#REF!</v>
      </c>
      <c r="AO242" s="43"/>
      <c r="AP242" s="4"/>
      <c r="AQ242" s="36" t="str">
        <f>IFERROR(VLOOKUP(Book1345234[[#This Row],[Life and Safety Ranking (Injury/Loss of Life)]],#REF!,2,FALSE),"")</f>
        <v/>
      </c>
      <c r="AR242" s="67"/>
      <c r="AS242" s="43"/>
      <c r="AT242" s="43"/>
      <c r="AU242" s="43"/>
      <c r="AV242" s="4"/>
      <c r="AW242" s="36" t="str">
        <f>IFERROR(VLOOKUP(Book1345234[[#This Row],[Water Supply Yield Ranking]],#REF!,2,FALSE),"")</f>
        <v/>
      </c>
      <c r="AX242" s="67"/>
      <c r="AY242" s="37"/>
      <c r="AZ242" s="4"/>
      <c r="BA242" s="36" t="str">
        <f>IFERROR(VLOOKUP(Book1345234[[#This Row],[Social Vulnerability Ranking]],#REF!,2,FALSE),"")</f>
        <v/>
      </c>
      <c r="BB242" s="67"/>
      <c r="BC242" s="43"/>
      <c r="BD242" s="4"/>
      <c r="BE242" s="36" t="str">
        <f>IFERROR(VLOOKUP(Book1345234[[#This Row],[Nature-Based Solutions Ranking]],#REF!,2,FALSE),"")</f>
        <v/>
      </c>
      <c r="BF242" s="67"/>
      <c r="BG242" s="37"/>
      <c r="BH242" s="4"/>
      <c r="BI242" s="36" t="str">
        <f>IFERROR(VLOOKUP(Book1345234[[#This Row],[Multiple Benefit Ranking]],#REF!,2,FALSE),"")</f>
        <v/>
      </c>
      <c r="BJ242" s="84"/>
      <c r="BK242" s="43"/>
      <c r="BL242" s="4"/>
      <c r="BM242" s="36" t="str">
        <f>IFERROR(VLOOKUP(Book1345234[[#This Row],[Operations and Maintenance Ranking]],#REF!,2,FALSE),"")</f>
        <v/>
      </c>
      <c r="BN242" s="67"/>
      <c r="BO242" s="4"/>
      <c r="BP242" s="36" t="str">
        <f>IFERROR(VLOOKUP(Book1345234[[#This Row],[Administrative, Regulatory and Other Obstacle Ranking]],#REF!,2,FALSE),"")</f>
        <v/>
      </c>
      <c r="BQ242" s="67"/>
      <c r="BR242" s="4"/>
      <c r="BS242" s="36" t="str">
        <f>IFERROR(VLOOKUP(Book1345234[[#This Row],[Environmental Benefit Ranking]],#REF!,2,FALSE),"")</f>
        <v/>
      </c>
      <c r="BT242" s="67"/>
      <c r="BU242" s="37"/>
      <c r="BV242" s="36" t="str">
        <f>IFERROR(VLOOKUP(Book1345234[[#This Row],[Environmental Impact Ranking]],#REF!,2,FALSE),"")</f>
        <v/>
      </c>
      <c r="BW242" s="77"/>
      <c r="BX242" s="83"/>
      <c r="BY242" s="4"/>
      <c r="BZ242" s="36" t="str">
        <f>IFERROR(VLOOKUP(Book1345234[[#This Row],[Mobility Ranking]],#REF!,2,FALSE),"")</f>
        <v/>
      </c>
      <c r="CA242" s="77"/>
      <c r="CB242" s="4"/>
      <c r="CC242" s="36" t="str">
        <f>IFERROR(VLOOKUP(Book1345234[[#This Row],[Regional Ranking]],#REF!,2,FALSE),"")</f>
        <v/>
      </c>
    </row>
    <row r="243" spans="1:81" x14ac:dyDescent="0.25">
      <c r="A243" s="107"/>
      <c r="B243" s="84"/>
      <c r="C243" s="92">
        <f>Book1345234[[#This Row],[FMP]]*2</f>
        <v>0</v>
      </c>
      <c r="D243" s="34"/>
      <c r="E243" s="34"/>
      <c r="F243" s="37"/>
      <c r="G243" s="4"/>
      <c r="H243" s="4"/>
      <c r="I243" s="4"/>
      <c r="J243" s="4"/>
      <c r="K243" s="35" t="str">
        <f>IFERROR(Book1345234[[#This Row],[Project Cost]]/Book1345234[[#This Row],['# of Structures Removed from 1% Annual Chance FP]],"")</f>
        <v/>
      </c>
      <c r="L243" s="4"/>
      <c r="M243" s="4"/>
      <c r="N243" s="35"/>
      <c r="O243" s="100"/>
      <c r="P243" s="84"/>
      <c r="Q243" s="37"/>
      <c r="R243" s="4"/>
      <c r="S243" s="36" t="str">
        <f>IFERROR(VLOOKUP(Book1345234[[#This Row],[ Severity Ranking: Pre-Project Average Depth of Flooding (100-year)]],#REF!,2,FALSE),"")</f>
        <v/>
      </c>
      <c r="T243" s="67"/>
      <c r="U243" s="37"/>
      <c r="V243" s="37"/>
      <c r="W243" s="128" t="e">
        <f>[1]!Book1345234[[#This Row],[Flood Plain Population]]/[1]!Book1345234[[#This Row],[Community Population Served]]</f>
        <v>#REF!</v>
      </c>
      <c r="X243" s="4"/>
      <c r="Y243" s="36" t="str">
        <f>IFERROR(VLOOKUP(Book1345234[[#This Row],[Severity Ranking: Community Need (% Population)]],#REF!,2,FALSE),"")</f>
        <v/>
      </c>
      <c r="Z243" s="66"/>
      <c r="AA243" s="91" t="e">
        <f>[1]!Book1345234[[#This Row],['# of Structures Removed from 1% Annual Chance FP]]/[1]!Book1345234[[#This Row],['# of Structures in 1% Annual Chance FP (Pre-Project)]]</f>
        <v>#REF!</v>
      </c>
      <c r="AB243" s="4"/>
      <c r="AC243" s="36" t="str">
        <f>IFERROR(VLOOKUP(Book1345234[[#This Row],[Flood Risk Reduction ]],#REF!,2,FALSE),"")</f>
        <v/>
      </c>
      <c r="AD243" s="66"/>
      <c r="AE243" s="78"/>
      <c r="AF243" s="37"/>
      <c r="AG243" s="128" t="e">
        <f>([1]!Book1345234[[#This Row],[Pre-Project Damage $]]-[1]!Book1345234[[#This Row],[Post-Project Damage $]])/[1]!Book1345234[[#This Row],[Pre-Project Damage $]]</f>
        <v>#REF!</v>
      </c>
      <c r="AH243" s="4"/>
      <c r="AI243" s="36" t="str">
        <f>IFERROR(VLOOKUP(Book1345234[[#This Row],[Flood Damage Reduction]],#REF!,2,FALSE),"")</f>
        <v/>
      </c>
      <c r="AJ243" s="93"/>
      <c r="AK243" s="83"/>
      <c r="AL243" s="37"/>
      <c r="AM243" s="36" t="str">
        <f>IFERROR(VLOOKUP(Book1345234[[#This Row],[ Reduction in Critical Facilities Flood Risk]],#REF!,2,FALSE),"")</f>
        <v/>
      </c>
      <c r="AN243" s="140" t="e">
        <f>VLOOKUP([1]!Book1345234[[#This Row],[FMP]],'[1]Life and Safety Tabular Data'!A240:L250,12,FALSE)</f>
        <v>#REF!</v>
      </c>
      <c r="AO243" s="43"/>
      <c r="AP243" s="4"/>
      <c r="AQ243" s="36" t="str">
        <f>IFERROR(VLOOKUP(Book1345234[[#This Row],[Life and Safety Ranking (Injury/Loss of Life)]],#REF!,2,FALSE),"")</f>
        <v/>
      </c>
      <c r="AR243" s="67"/>
      <c r="AS243" s="43"/>
      <c r="AT243" s="43"/>
      <c r="AU243" s="43"/>
      <c r="AV243" s="4"/>
      <c r="AW243" s="36" t="str">
        <f>IFERROR(VLOOKUP(Book1345234[[#This Row],[Water Supply Yield Ranking]],#REF!,2,FALSE),"")</f>
        <v/>
      </c>
      <c r="AX243" s="67"/>
      <c r="AY243" s="37"/>
      <c r="AZ243" s="4"/>
      <c r="BA243" s="36" t="str">
        <f>IFERROR(VLOOKUP(Book1345234[[#This Row],[Social Vulnerability Ranking]],#REF!,2,FALSE),"")</f>
        <v/>
      </c>
      <c r="BB243" s="67"/>
      <c r="BC243" s="43"/>
      <c r="BD243" s="4"/>
      <c r="BE243" s="36" t="str">
        <f>IFERROR(VLOOKUP(Book1345234[[#This Row],[Nature-Based Solutions Ranking]],#REF!,2,FALSE),"")</f>
        <v/>
      </c>
      <c r="BF243" s="67"/>
      <c r="BG243" s="37"/>
      <c r="BH243" s="4"/>
      <c r="BI243" s="36" t="str">
        <f>IFERROR(VLOOKUP(Book1345234[[#This Row],[Multiple Benefit Ranking]],#REF!,2,FALSE),"")</f>
        <v/>
      </c>
      <c r="BJ243" s="84"/>
      <c r="BK243" s="43"/>
      <c r="BL243" s="4"/>
      <c r="BM243" s="36" t="str">
        <f>IFERROR(VLOOKUP(Book1345234[[#This Row],[Operations and Maintenance Ranking]],#REF!,2,FALSE),"")</f>
        <v/>
      </c>
      <c r="BN243" s="67"/>
      <c r="BO243" s="4"/>
      <c r="BP243" s="36" t="str">
        <f>IFERROR(VLOOKUP(Book1345234[[#This Row],[Administrative, Regulatory and Other Obstacle Ranking]],#REF!,2,FALSE),"")</f>
        <v/>
      </c>
      <c r="BQ243" s="67"/>
      <c r="BR243" s="4"/>
      <c r="BS243" s="36" t="str">
        <f>IFERROR(VLOOKUP(Book1345234[[#This Row],[Environmental Benefit Ranking]],#REF!,2,FALSE),"")</f>
        <v/>
      </c>
      <c r="BT243" s="67"/>
      <c r="BU243" s="37"/>
      <c r="BV243" s="36" t="str">
        <f>IFERROR(VLOOKUP(Book1345234[[#This Row],[Environmental Impact Ranking]],#REF!,2,FALSE),"")</f>
        <v/>
      </c>
      <c r="BW243" s="77"/>
      <c r="BX243" s="83"/>
      <c r="BY243" s="4"/>
      <c r="BZ243" s="36" t="str">
        <f>IFERROR(VLOOKUP(Book1345234[[#This Row],[Mobility Ranking]],#REF!,2,FALSE),"")</f>
        <v/>
      </c>
      <c r="CA243" s="77"/>
      <c r="CB243" s="4"/>
      <c r="CC243" s="36" t="str">
        <f>IFERROR(VLOOKUP(Book1345234[[#This Row],[Regional Ranking]],#REF!,2,FALSE),"")</f>
        <v/>
      </c>
    </row>
    <row r="244" spans="1:81" x14ac:dyDescent="0.25">
      <c r="A244" s="107"/>
      <c r="B244" s="84"/>
      <c r="C244" s="92">
        <f>Book1345234[[#This Row],[FMP]]*2</f>
        <v>0</v>
      </c>
      <c r="D244" s="34"/>
      <c r="E244" s="34"/>
      <c r="F244" s="37"/>
      <c r="G244" s="4"/>
      <c r="H244" s="4"/>
      <c r="I244" s="4"/>
      <c r="J244" s="4"/>
      <c r="K244" s="35" t="str">
        <f>IFERROR(Book1345234[[#This Row],[Project Cost]]/Book1345234[[#This Row],['# of Structures Removed from 1% Annual Chance FP]],"")</f>
        <v/>
      </c>
      <c r="L244" s="4"/>
      <c r="M244" s="4"/>
      <c r="N244" s="35"/>
      <c r="O244" s="100"/>
      <c r="P244" s="84"/>
      <c r="Q244" s="37"/>
      <c r="R244" s="4"/>
      <c r="S244" s="36" t="str">
        <f>IFERROR(VLOOKUP(Book1345234[[#This Row],[ Severity Ranking: Pre-Project Average Depth of Flooding (100-year)]],#REF!,2,FALSE),"")</f>
        <v/>
      </c>
      <c r="T244" s="67"/>
      <c r="U244" s="37"/>
      <c r="V244" s="37"/>
      <c r="W244" s="128" t="e">
        <f>[1]!Book1345234[[#This Row],[Flood Plain Population]]/[1]!Book1345234[[#This Row],[Community Population Served]]</f>
        <v>#REF!</v>
      </c>
      <c r="X244" s="4"/>
      <c r="Y244" s="36" t="str">
        <f>IFERROR(VLOOKUP(Book1345234[[#This Row],[Severity Ranking: Community Need (% Population)]],#REF!,2,FALSE),"")</f>
        <v/>
      </c>
      <c r="Z244" s="66"/>
      <c r="AA244" s="91" t="e">
        <f>[1]!Book1345234[[#This Row],['# of Structures Removed from 1% Annual Chance FP]]/[1]!Book1345234[[#This Row],['# of Structures in 1% Annual Chance FP (Pre-Project)]]</f>
        <v>#REF!</v>
      </c>
      <c r="AB244" s="4"/>
      <c r="AC244" s="36" t="str">
        <f>IFERROR(VLOOKUP(Book1345234[[#This Row],[Flood Risk Reduction ]],#REF!,2,FALSE),"")</f>
        <v/>
      </c>
      <c r="AD244" s="66"/>
      <c r="AE244" s="78"/>
      <c r="AF244" s="37"/>
      <c r="AG244" s="128" t="e">
        <f>([1]!Book1345234[[#This Row],[Pre-Project Damage $]]-[1]!Book1345234[[#This Row],[Post-Project Damage $]])/[1]!Book1345234[[#This Row],[Pre-Project Damage $]]</f>
        <v>#REF!</v>
      </c>
      <c r="AH244" s="4"/>
      <c r="AI244" s="36" t="str">
        <f>IFERROR(VLOOKUP(Book1345234[[#This Row],[Flood Damage Reduction]],#REF!,2,FALSE),"")</f>
        <v/>
      </c>
      <c r="AJ244" s="93"/>
      <c r="AK244" s="83"/>
      <c r="AL244" s="37"/>
      <c r="AM244" s="36" t="str">
        <f>IFERROR(VLOOKUP(Book1345234[[#This Row],[ Reduction in Critical Facilities Flood Risk]],#REF!,2,FALSE),"")</f>
        <v/>
      </c>
      <c r="AN244" s="140" t="e">
        <f>VLOOKUP([1]!Book1345234[[#This Row],[FMP]],'[1]Life and Safety Tabular Data'!A241:L251,12,FALSE)</f>
        <v>#REF!</v>
      </c>
      <c r="AO244" s="43"/>
      <c r="AP244" s="4"/>
      <c r="AQ244" s="36" t="str">
        <f>IFERROR(VLOOKUP(Book1345234[[#This Row],[Life and Safety Ranking (Injury/Loss of Life)]],#REF!,2,FALSE),"")</f>
        <v/>
      </c>
      <c r="AR244" s="67"/>
      <c r="AS244" s="43"/>
      <c r="AT244" s="43"/>
      <c r="AU244" s="43"/>
      <c r="AV244" s="4"/>
      <c r="AW244" s="36" t="str">
        <f>IFERROR(VLOOKUP(Book1345234[[#This Row],[Water Supply Yield Ranking]],#REF!,2,FALSE),"")</f>
        <v/>
      </c>
      <c r="AX244" s="67"/>
      <c r="AY244" s="37"/>
      <c r="AZ244" s="4"/>
      <c r="BA244" s="36" t="str">
        <f>IFERROR(VLOOKUP(Book1345234[[#This Row],[Social Vulnerability Ranking]],#REF!,2,FALSE),"")</f>
        <v/>
      </c>
      <c r="BB244" s="67"/>
      <c r="BC244" s="43"/>
      <c r="BD244" s="4"/>
      <c r="BE244" s="36" t="str">
        <f>IFERROR(VLOOKUP(Book1345234[[#This Row],[Nature-Based Solutions Ranking]],#REF!,2,FALSE),"")</f>
        <v/>
      </c>
      <c r="BF244" s="67"/>
      <c r="BG244" s="37"/>
      <c r="BH244" s="4"/>
      <c r="BI244" s="36" t="str">
        <f>IFERROR(VLOOKUP(Book1345234[[#This Row],[Multiple Benefit Ranking]],#REF!,2,FALSE),"")</f>
        <v/>
      </c>
      <c r="BJ244" s="84"/>
      <c r="BK244" s="43"/>
      <c r="BL244" s="4"/>
      <c r="BM244" s="36" t="str">
        <f>IFERROR(VLOOKUP(Book1345234[[#This Row],[Operations and Maintenance Ranking]],#REF!,2,FALSE),"")</f>
        <v/>
      </c>
      <c r="BN244" s="67"/>
      <c r="BO244" s="4"/>
      <c r="BP244" s="36" t="str">
        <f>IFERROR(VLOOKUP(Book1345234[[#This Row],[Administrative, Regulatory and Other Obstacle Ranking]],#REF!,2,FALSE),"")</f>
        <v/>
      </c>
      <c r="BQ244" s="67"/>
      <c r="BR244" s="4"/>
      <c r="BS244" s="36" t="str">
        <f>IFERROR(VLOOKUP(Book1345234[[#This Row],[Environmental Benefit Ranking]],#REF!,2,FALSE),"")</f>
        <v/>
      </c>
      <c r="BT244" s="67"/>
      <c r="BU244" s="37"/>
      <c r="BV244" s="36" t="str">
        <f>IFERROR(VLOOKUP(Book1345234[[#This Row],[Environmental Impact Ranking]],#REF!,2,FALSE),"")</f>
        <v/>
      </c>
      <c r="BW244" s="77"/>
      <c r="BX244" s="83"/>
      <c r="BY244" s="4"/>
      <c r="BZ244" s="36" t="str">
        <f>IFERROR(VLOOKUP(Book1345234[[#This Row],[Mobility Ranking]],#REF!,2,FALSE),"")</f>
        <v/>
      </c>
      <c r="CA244" s="77"/>
      <c r="CB244" s="4"/>
      <c r="CC244" s="36" t="str">
        <f>IFERROR(VLOOKUP(Book1345234[[#This Row],[Regional Ranking]],#REF!,2,FALSE),"")</f>
        <v/>
      </c>
    </row>
    <row r="245" spans="1:81" x14ac:dyDescent="0.25">
      <c r="A245" s="107"/>
      <c r="B245" s="84"/>
      <c r="C245" s="92">
        <f>Book1345234[[#This Row],[FMP]]*2</f>
        <v>0</v>
      </c>
      <c r="D245" s="34"/>
      <c r="E245" s="34"/>
      <c r="F245" s="37"/>
      <c r="G245" s="4"/>
      <c r="H245" s="4"/>
      <c r="I245" s="4"/>
      <c r="J245" s="4"/>
      <c r="K245" s="35" t="str">
        <f>IFERROR(Book1345234[[#This Row],[Project Cost]]/Book1345234[[#This Row],['# of Structures Removed from 1% Annual Chance FP]],"")</f>
        <v/>
      </c>
      <c r="L245" s="4"/>
      <c r="M245" s="4"/>
      <c r="N245" s="35"/>
      <c r="O245" s="100"/>
      <c r="P245" s="84"/>
      <c r="Q245" s="37"/>
      <c r="R245" s="4"/>
      <c r="S245" s="36" t="str">
        <f>IFERROR(VLOOKUP(Book1345234[[#This Row],[ Severity Ranking: Pre-Project Average Depth of Flooding (100-year)]],#REF!,2,FALSE),"")</f>
        <v/>
      </c>
      <c r="T245" s="67"/>
      <c r="U245" s="37"/>
      <c r="V245" s="37"/>
      <c r="W245" s="128" t="e">
        <f>[1]!Book1345234[[#This Row],[Flood Plain Population]]/[1]!Book1345234[[#This Row],[Community Population Served]]</f>
        <v>#REF!</v>
      </c>
      <c r="X245" s="4"/>
      <c r="Y245" s="36" t="str">
        <f>IFERROR(VLOOKUP(Book1345234[[#This Row],[Severity Ranking: Community Need (% Population)]],#REF!,2,FALSE),"")</f>
        <v/>
      </c>
      <c r="Z245" s="66"/>
      <c r="AA245" s="91" t="e">
        <f>[1]!Book1345234[[#This Row],['# of Structures Removed from 1% Annual Chance FP]]/[1]!Book1345234[[#This Row],['# of Structures in 1% Annual Chance FP (Pre-Project)]]</f>
        <v>#REF!</v>
      </c>
      <c r="AB245" s="4"/>
      <c r="AC245" s="36" t="str">
        <f>IFERROR(VLOOKUP(Book1345234[[#This Row],[Flood Risk Reduction ]],#REF!,2,FALSE),"")</f>
        <v/>
      </c>
      <c r="AD245" s="66"/>
      <c r="AE245" s="78"/>
      <c r="AF245" s="37"/>
      <c r="AG245" s="128" t="e">
        <f>([1]!Book1345234[[#This Row],[Pre-Project Damage $]]-[1]!Book1345234[[#This Row],[Post-Project Damage $]])/[1]!Book1345234[[#This Row],[Pre-Project Damage $]]</f>
        <v>#REF!</v>
      </c>
      <c r="AH245" s="4"/>
      <c r="AI245" s="36" t="str">
        <f>IFERROR(VLOOKUP(Book1345234[[#This Row],[Flood Damage Reduction]],#REF!,2,FALSE),"")</f>
        <v/>
      </c>
      <c r="AJ245" s="93"/>
      <c r="AK245" s="83"/>
      <c r="AL245" s="37"/>
      <c r="AM245" s="36" t="str">
        <f>IFERROR(VLOOKUP(Book1345234[[#This Row],[ Reduction in Critical Facilities Flood Risk]],#REF!,2,FALSE),"")</f>
        <v/>
      </c>
      <c r="AN245" s="140" t="e">
        <f>VLOOKUP([1]!Book1345234[[#This Row],[FMP]],'[1]Life and Safety Tabular Data'!A242:L252,12,FALSE)</f>
        <v>#REF!</v>
      </c>
      <c r="AO245" s="43"/>
      <c r="AP245" s="4"/>
      <c r="AQ245" s="36" t="str">
        <f>IFERROR(VLOOKUP(Book1345234[[#This Row],[Life and Safety Ranking (Injury/Loss of Life)]],#REF!,2,FALSE),"")</f>
        <v/>
      </c>
      <c r="AR245" s="67"/>
      <c r="AS245" s="43"/>
      <c r="AT245" s="43"/>
      <c r="AU245" s="43"/>
      <c r="AV245" s="4"/>
      <c r="AW245" s="36" t="str">
        <f>IFERROR(VLOOKUP(Book1345234[[#This Row],[Water Supply Yield Ranking]],#REF!,2,FALSE),"")</f>
        <v/>
      </c>
      <c r="AX245" s="67"/>
      <c r="AY245" s="37"/>
      <c r="AZ245" s="4"/>
      <c r="BA245" s="36" t="str">
        <f>IFERROR(VLOOKUP(Book1345234[[#This Row],[Social Vulnerability Ranking]],#REF!,2,FALSE),"")</f>
        <v/>
      </c>
      <c r="BB245" s="67"/>
      <c r="BC245" s="43"/>
      <c r="BD245" s="4"/>
      <c r="BE245" s="36" t="str">
        <f>IFERROR(VLOOKUP(Book1345234[[#This Row],[Nature-Based Solutions Ranking]],#REF!,2,FALSE),"")</f>
        <v/>
      </c>
      <c r="BF245" s="67"/>
      <c r="BG245" s="37"/>
      <c r="BH245" s="4"/>
      <c r="BI245" s="36" t="str">
        <f>IFERROR(VLOOKUP(Book1345234[[#This Row],[Multiple Benefit Ranking]],#REF!,2,FALSE),"")</f>
        <v/>
      </c>
      <c r="BJ245" s="84"/>
      <c r="BK245" s="43"/>
      <c r="BL245" s="4"/>
      <c r="BM245" s="36" t="str">
        <f>IFERROR(VLOOKUP(Book1345234[[#This Row],[Operations and Maintenance Ranking]],#REF!,2,FALSE),"")</f>
        <v/>
      </c>
      <c r="BN245" s="67"/>
      <c r="BO245" s="4"/>
      <c r="BP245" s="36" t="str">
        <f>IFERROR(VLOOKUP(Book1345234[[#This Row],[Administrative, Regulatory and Other Obstacle Ranking]],#REF!,2,FALSE),"")</f>
        <v/>
      </c>
      <c r="BQ245" s="67"/>
      <c r="BR245" s="4"/>
      <c r="BS245" s="36" t="str">
        <f>IFERROR(VLOOKUP(Book1345234[[#This Row],[Environmental Benefit Ranking]],#REF!,2,FALSE),"")</f>
        <v/>
      </c>
      <c r="BT245" s="67"/>
      <c r="BU245" s="37"/>
      <c r="BV245" s="36" t="str">
        <f>IFERROR(VLOOKUP(Book1345234[[#This Row],[Environmental Impact Ranking]],#REF!,2,FALSE),"")</f>
        <v/>
      </c>
      <c r="BW245" s="77"/>
      <c r="BX245" s="83"/>
      <c r="BY245" s="4"/>
      <c r="BZ245" s="36" t="str">
        <f>IFERROR(VLOOKUP(Book1345234[[#This Row],[Mobility Ranking]],#REF!,2,FALSE),"")</f>
        <v/>
      </c>
      <c r="CA245" s="77"/>
      <c r="CB245" s="4"/>
      <c r="CC245" s="36" t="str">
        <f>IFERROR(VLOOKUP(Book1345234[[#This Row],[Regional Ranking]],#REF!,2,FALSE),"")</f>
        <v/>
      </c>
    </row>
    <row r="246" spans="1:81" x14ac:dyDescent="0.25">
      <c r="A246" s="107"/>
      <c r="B246" s="84"/>
      <c r="C246" s="92">
        <f>Book1345234[[#This Row],[FMP]]*2</f>
        <v>0</v>
      </c>
      <c r="D246" s="34"/>
      <c r="E246" s="34"/>
      <c r="F246" s="37"/>
      <c r="G246" s="4"/>
      <c r="H246" s="4"/>
      <c r="I246" s="4"/>
      <c r="J246" s="4"/>
      <c r="K246" s="35" t="str">
        <f>IFERROR(Book1345234[[#This Row],[Project Cost]]/Book1345234[[#This Row],['# of Structures Removed from 1% Annual Chance FP]],"")</f>
        <v/>
      </c>
      <c r="L246" s="4"/>
      <c r="M246" s="4"/>
      <c r="N246" s="35"/>
      <c r="O246" s="100"/>
      <c r="P246" s="84"/>
      <c r="Q246" s="37"/>
      <c r="R246" s="4"/>
      <c r="S246" s="36" t="str">
        <f>IFERROR(VLOOKUP(Book1345234[[#This Row],[ Severity Ranking: Pre-Project Average Depth of Flooding (100-year)]],#REF!,2,FALSE),"")</f>
        <v/>
      </c>
      <c r="T246" s="67"/>
      <c r="U246" s="37"/>
      <c r="V246" s="37"/>
      <c r="W246" s="128" t="e">
        <f>[1]!Book1345234[[#This Row],[Flood Plain Population]]/[1]!Book1345234[[#This Row],[Community Population Served]]</f>
        <v>#REF!</v>
      </c>
      <c r="X246" s="4"/>
      <c r="Y246" s="36" t="str">
        <f>IFERROR(VLOOKUP(Book1345234[[#This Row],[Severity Ranking: Community Need (% Population)]],#REF!,2,FALSE),"")</f>
        <v/>
      </c>
      <c r="Z246" s="66"/>
      <c r="AA246" s="91" t="e">
        <f>[1]!Book1345234[[#This Row],['# of Structures Removed from 1% Annual Chance FP]]/[1]!Book1345234[[#This Row],['# of Structures in 1% Annual Chance FP (Pre-Project)]]</f>
        <v>#REF!</v>
      </c>
      <c r="AB246" s="4"/>
      <c r="AC246" s="36" t="str">
        <f>IFERROR(VLOOKUP(Book1345234[[#This Row],[Flood Risk Reduction ]],#REF!,2,FALSE),"")</f>
        <v/>
      </c>
      <c r="AD246" s="66"/>
      <c r="AE246" s="78"/>
      <c r="AF246" s="37"/>
      <c r="AG246" s="128" t="e">
        <f>([1]!Book1345234[[#This Row],[Pre-Project Damage $]]-[1]!Book1345234[[#This Row],[Post-Project Damage $]])/[1]!Book1345234[[#This Row],[Pre-Project Damage $]]</f>
        <v>#REF!</v>
      </c>
      <c r="AH246" s="4"/>
      <c r="AI246" s="36" t="str">
        <f>IFERROR(VLOOKUP(Book1345234[[#This Row],[Flood Damage Reduction]],#REF!,2,FALSE),"")</f>
        <v/>
      </c>
      <c r="AJ246" s="93"/>
      <c r="AK246" s="83"/>
      <c r="AL246" s="37"/>
      <c r="AM246" s="36" t="str">
        <f>IFERROR(VLOOKUP(Book1345234[[#This Row],[ Reduction in Critical Facilities Flood Risk]],#REF!,2,FALSE),"")</f>
        <v/>
      </c>
      <c r="AN246" s="140" t="e">
        <f>VLOOKUP([1]!Book1345234[[#This Row],[FMP]],'[1]Life and Safety Tabular Data'!A243:L253,12,FALSE)</f>
        <v>#REF!</v>
      </c>
      <c r="AO246" s="43"/>
      <c r="AP246" s="4"/>
      <c r="AQ246" s="36" t="str">
        <f>IFERROR(VLOOKUP(Book1345234[[#This Row],[Life and Safety Ranking (Injury/Loss of Life)]],#REF!,2,FALSE),"")</f>
        <v/>
      </c>
      <c r="AR246" s="67"/>
      <c r="AS246" s="43"/>
      <c r="AT246" s="43"/>
      <c r="AU246" s="43"/>
      <c r="AV246" s="4"/>
      <c r="AW246" s="36" t="str">
        <f>IFERROR(VLOOKUP(Book1345234[[#This Row],[Water Supply Yield Ranking]],#REF!,2,FALSE),"")</f>
        <v/>
      </c>
      <c r="AX246" s="67"/>
      <c r="AY246" s="37"/>
      <c r="AZ246" s="4"/>
      <c r="BA246" s="36" t="str">
        <f>IFERROR(VLOOKUP(Book1345234[[#This Row],[Social Vulnerability Ranking]],#REF!,2,FALSE),"")</f>
        <v/>
      </c>
      <c r="BB246" s="67"/>
      <c r="BC246" s="43"/>
      <c r="BD246" s="4"/>
      <c r="BE246" s="36" t="str">
        <f>IFERROR(VLOOKUP(Book1345234[[#This Row],[Nature-Based Solutions Ranking]],#REF!,2,FALSE),"")</f>
        <v/>
      </c>
      <c r="BF246" s="67"/>
      <c r="BG246" s="37"/>
      <c r="BH246" s="4"/>
      <c r="BI246" s="36" t="str">
        <f>IFERROR(VLOOKUP(Book1345234[[#This Row],[Multiple Benefit Ranking]],#REF!,2,FALSE),"")</f>
        <v/>
      </c>
      <c r="BJ246" s="84"/>
      <c r="BK246" s="43"/>
      <c r="BL246" s="4"/>
      <c r="BM246" s="36" t="str">
        <f>IFERROR(VLOOKUP(Book1345234[[#This Row],[Operations and Maintenance Ranking]],#REF!,2,FALSE),"")</f>
        <v/>
      </c>
      <c r="BN246" s="67"/>
      <c r="BO246" s="4"/>
      <c r="BP246" s="36" t="str">
        <f>IFERROR(VLOOKUP(Book1345234[[#This Row],[Administrative, Regulatory and Other Obstacle Ranking]],#REF!,2,FALSE),"")</f>
        <v/>
      </c>
      <c r="BQ246" s="67"/>
      <c r="BR246" s="4"/>
      <c r="BS246" s="36" t="str">
        <f>IFERROR(VLOOKUP(Book1345234[[#This Row],[Environmental Benefit Ranking]],#REF!,2,FALSE),"")</f>
        <v/>
      </c>
      <c r="BT246" s="67"/>
      <c r="BU246" s="37"/>
      <c r="BV246" s="36" t="str">
        <f>IFERROR(VLOOKUP(Book1345234[[#This Row],[Environmental Impact Ranking]],#REF!,2,FALSE),"")</f>
        <v/>
      </c>
      <c r="BW246" s="77"/>
      <c r="BX246" s="83"/>
      <c r="BY246" s="4"/>
      <c r="BZ246" s="36" t="str">
        <f>IFERROR(VLOOKUP(Book1345234[[#This Row],[Mobility Ranking]],#REF!,2,FALSE),"")</f>
        <v/>
      </c>
      <c r="CA246" s="77"/>
      <c r="CB246" s="4"/>
      <c r="CC246" s="36" t="str">
        <f>IFERROR(VLOOKUP(Book1345234[[#This Row],[Regional Ranking]],#REF!,2,FALSE),"")</f>
        <v/>
      </c>
    </row>
    <row r="247" spans="1:81" x14ac:dyDescent="0.25">
      <c r="A247" s="107"/>
      <c r="B247" s="84"/>
      <c r="C247" s="92">
        <f>Book1345234[[#This Row],[FMP]]*2</f>
        <v>0</v>
      </c>
      <c r="D247" s="34"/>
      <c r="E247" s="34"/>
      <c r="F247" s="37"/>
      <c r="G247" s="4"/>
      <c r="H247" s="4"/>
      <c r="I247" s="4"/>
      <c r="J247" s="4"/>
      <c r="K247" s="35" t="str">
        <f>IFERROR(Book1345234[[#This Row],[Project Cost]]/Book1345234[[#This Row],['# of Structures Removed from 1% Annual Chance FP]],"")</f>
        <v/>
      </c>
      <c r="L247" s="4"/>
      <c r="M247" s="4"/>
      <c r="N247" s="35"/>
      <c r="O247" s="100"/>
      <c r="P247" s="84"/>
      <c r="Q247" s="37"/>
      <c r="R247" s="4"/>
      <c r="S247" s="36" t="str">
        <f>IFERROR(VLOOKUP(Book1345234[[#This Row],[ Severity Ranking: Pre-Project Average Depth of Flooding (100-year)]],#REF!,2,FALSE),"")</f>
        <v/>
      </c>
      <c r="T247" s="67"/>
      <c r="U247" s="37"/>
      <c r="V247" s="37"/>
      <c r="W247" s="128" t="e">
        <f>[1]!Book1345234[[#This Row],[Flood Plain Population]]/[1]!Book1345234[[#This Row],[Community Population Served]]</f>
        <v>#REF!</v>
      </c>
      <c r="X247" s="4"/>
      <c r="Y247" s="36" t="str">
        <f>IFERROR(VLOOKUP(Book1345234[[#This Row],[Severity Ranking: Community Need (% Population)]],#REF!,2,FALSE),"")</f>
        <v/>
      </c>
      <c r="Z247" s="66"/>
      <c r="AA247" s="91" t="e">
        <f>[1]!Book1345234[[#This Row],['# of Structures Removed from 1% Annual Chance FP]]/[1]!Book1345234[[#This Row],['# of Structures in 1% Annual Chance FP (Pre-Project)]]</f>
        <v>#REF!</v>
      </c>
      <c r="AB247" s="4"/>
      <c r="AC247" s="36" t="str">
        <f>IFERROR(VLOOKUP(Book1345234[[#This Row],[Flood Risk Reduction ]],#REF!,2,FALSE),"")</f>
        <v/>
      </c>
      <c r="AD247" s="66"/>
      <c r="AE247" s="78"/>
      <c r="AF247" s="37"/>
      <c r="AG247" s="128" t="e">
        <f>([1]!Book1345234[[#This Row],[Pre-Project Damage $]]-[1]!Book1345234[[#This Row],[Post-Project Damage $]])/[1]!Book1345234[[#This Row],[Pre-Project Damage $]]</f>
        <v>#REF!</v>
      </c>
      <c r="AH247" s="4"/>
      <c r="AI247" s="36" t="str">
        <f>IFERROR(VLOOKUP(Book1345234[[#This Row],[Flood Damage Reduction]],#REF!,2,FALSE),"")</f>
        <v/>
      </c>
      <c r="AJ247" s="93"/>
      <c r="AK247" s="83"/>
      <c r="AL247" s="37"/>
      <c r="AM247" s="36" t="str">
        <f>IFERROR(VLOOKUP(Book1345234[[#This Row],[ Reduction in Critical Facilities Flood Risk]],#REF!,2,FALSE),"")</f>
        <v/>
      </c>
      <c r="AN247" s="140" t="e">
        <f>VLOOKUP([1]!Book1345234[[#This Row],[FMP]],'[1]Life and Safety Tabular Data'!A244:L254,12,FALSE)</f>
        <v>#REF!</v>
      </c>
      <c r="AO247" s="43"/>
      <c r="AP247" s="4"/>
      <c r="AQ247" s="36" t="str">
        <f>IFERROR(VLOOKUP(Book1345234[[#This Row],[Life and Safety Ranking (Injury/Loss of Life)]],#REF!,2,FALSE),"")</f>
        <v/>
      </c>
      <c r="AR247" s="67"/>
      <c r="AS247" s="43"/>
      <c r="AT247" s="43"/>
      <c r="AU247" s="43"/>
      <c r="AV247" s="4"/>
      <c r="AW247" s="36" t="str">
        <f>IFERROR(VLOOKUP(Book1345234[[#This Row],[Water Supply Yield Ranking]],#REF!,2,FALSE),"")</f>
        <v/>
      </c>
      <c r="AX247" s="67"/>
      <c r="AY247" s="37"/>
      <c r="AZ247" s="4"/>
      <c r="BA247" s="36" t="str">
        <f>IFERROR(VLOOKUP(Book1345234[[#This Row],[Social Vulnerability Ranking]],#REF!,2,FALSE),"")</f>
        <v/>
      </c>
      <c r="BB247" s="67"/>
      <c r="BC247" s="43"/>
      <c r="BD247" s="4"/>
      <c r="BE247" s="36" t="str">
        <f>IFERROR(VLOOKUP(Book1345234[[#This Row],[Nature-Based Solutions Ranking]],#REF!,2,FALSE),"")</f>
        <v/>
      </c>
      <c r="BF247" s="67"/>
      <c r="BG247" s="37"/>
      <c r="BH247" s="4"/>
      <c r="BI247" s="36" t="str">
        <f>IFERROR(VLOOKUP(Book1345234[[#This Row],[Multiple Benefit Ranking]],#REF!,2,FALSE),"")</f>
        <v/>
      </c>
      <c r="BJ247" s="84"/>
      <c r="BK247" s="43"/>
      <c r="BL247" s="4"/>
      <c r="BM247" s="36" t="str">
        <f>IFERROR(VLOOKUP(Book1345234[[#This Row],[Operations and Maintenance Ranking]],#REF!,2,FALSE),"")</f>
        <v/>
      </c>
      <c r="BN247" s="67"/>
      <c r="BO247" s="4"/>
      <c r="BP247" s="36" t="str">
        <f>IFERROR(VLOOKUP(Book1345234[[#This Row],[Administrative, Regulatory and Other Obstacle Ranking]],#REF!,2,FALSE),"")</f>
        <v/>
      </c>
      <c r="BQ247" s="67"/>
      <c r="BR247" s="4"/>
      <c r="BS247" s="36" t="str">
        <f>IFERROR(VLOOKUP(Book1345234[[#This Row],[Environmental Benefit Ranking]],#REF!,2,FALSE),"")</f>
        <v/>
      </c>
      <c r="BT247" s="67"/>
      <c r="BU247" s="37"/>
      <c r="BV247" s="36" t="str">
        <f>IFERROR(VLOOKUP(Book1345234[[#This Row],[Environmental Impact Ranking]],#REF!,2,FALSE),"")</f>
        <v/>
      </c>
      <c r="BW247" s="77"/>
      <c r="BX247" s="83"/>
      <c r="BY247" s="4"/>
      <c r="BZ247" s="36" t="str">
        <f>IFERROR(VLOOKUP(Book1345234[[#This Row],[Mobility Ranking]],#REF!,2,FALSE),"")</f>
        <v/>
      </c>
      <c r="CA247" s="77"/>
      <c r="CB247" s="4"/>
      <c r="CC247" s="36" t="str">
        <f>IFERROR(VLOOKUP(Book1345234[[#This Row],[Regional Ranking]],#REF!,2,FALSE),"")</f>
        <v/>
      </c>
    </row>
    <row r="248" spans="1:81" x14ac:dyDescent="0.25">
      <c r="A248" s="107"/>
      <c r="B248" s="84"/>
      <c r="C248" s="92">
        <f>Book1345234[[#This Row],[FMP]]*2</f>
        <v>0</v>
      </c>
      <c r="D248" s="34"/>
      <c r="E248" s="34"/>
      <c r="F248" s="37"/>
      <c r="G248" s="4"/>
      <c r="H248" s="4"/>
      <c r="I248" s="4"/>
      <c r="J248" s="4"/>
      <c r="K248" s="35" t="str">
        <f>IFERROR(Book1345234[[#This Row],[Project Cost]]/Book1345234[[#This Row],['# of Structures Removed from 1% Annual Chance FP]],"")</f>
        <v/>
      </c>
      <c r="L248" s="4"/>
      <c r="M248" s="4"/>
      <c r="N248" s="35"/>
      <c r="O248" s="100"/>
      <c r="P248" s="84"/>
      <c r="Q248" s="37"/>
      <c r="R248" s="4"/>
      <c r="S248" s="36" t="str">
        <f>IFERROR(VLOOKUP(Book1345234[[#This Row],[ Severity Ranking: Pre-Project Average Depth of Flooding (100-year)]],#REF!,2,FALSE),"")</f>
        <v/>
      </c>
      <c r="T248" s="67"/>
      <c r="U248" s="37"/>
      <c r="V248" s="37"/>
      <c r="W248" s="128" t="e">
        <f>[1]!Book1345234[[#This Row],[Flood Plain Population]]/[1]!Book1345234[[#This Row],[Community Population Served]]</f>
        <v>#REF!</v>
      </c>
      <c r="X248" s="4"/>
      <c r="Y248" s="36" t="str">
        <f>IFERROR(VLOOKUP(Book1345234[[#This Row],[Severity Ranking: Community Need (% Population)]],#REF!,2,FALSE),"")</f>
        <v/>
      </c>
      <c r="Z248" s="66"/>
      <c r="AA248" s="91" t="e">
        <f>[1]!Book1345234[[#This Row],['# of Structures Removed from 1% Annual Chance FP]]/[1]!Book1345234[[#This Row],['# of Structures in 1% Annual Chance FP (Pre-Project)]]</f>
        <v>#REF!</v>
      </c>
      <c r="AB248" s="4"/>
      <c r="AC248" s="36" t="str">
        <f>IFERROR(VLOOKUP(Book1345234[[#This Row],[Flood Risk Reduction ]],#REF!,2,FALSE),"")</f>
        <v/>
      </c>
      <c r="AD248" s="66"/>
      <c r="AE248" s="78"/>
      <c r="AF248" s="37"/>
      <c r="AG248" s="128" t="e">
        <f>([1]!Book1345234[[#This Row],[Pre-Project Damage $]]-[1]!Book1345234[[#This Row],[Post-Project Damage $]])/[1]!Book1345234[[#This Row],[Pre-Project Damage $]]</f>
        <v>#REF!</v>
      </c>
      <c r="AH248" s="4"/>
      <c r="AI248" s="36" t="str">
        <f>IFERROR(VLOOKUP(Book1345234[[#This Row],[Flood Damage Reduction]],#REF!,2,FALSE),"")</f>
        <v/>
      </c>
      <c r="AJ248" s="93"/>
      <c r="AK248" s="83"/>
      <c r="AL248" s="37"/>
      <c r="AM248" s="36" t="str">
        <f>IFERROR(VLOOKUP(Book1345234[[#This Row],[ Reduction in Critical Facilities Flood Risk]],#REF!,2,FALSE),"")</f>
        <v/>
      </c>
      <c r="AN248" s="140" t="e">
        <f>VLOOKUP([1]!Book1345234[[#This Row],[FMP]],'[1]Life and Safety Tabular Data'!A245:L255,12,FALSE)</f>
        <v>#REF!</v>
      </c>
      <c r="AO248" s="43"/>
      <c r="AP248" s="4"/>
      <c r="AQ248" s="36" t="str">
        <f>IFERROR(VLOOKUP(Book1345234[[#This Row],[Life and Safety Ranking (Injury/Loss of Life)]],#REF!,2,FALSE),"")</f>
        <v/>
      </c>
      <c r="AR248" s="67"/>
      <c r="AS248" s="43"/>
      <c r="AT248" s="43"/>
      <c r="AU248" s="43"/>
      <c r="AV248" s="4"/>
      <c r="AW248" s="36" t="str">
        <f>IFERROR(VLOOKUP(Book1345234[[#This Row],[Water Supply Yield Ranking]],#REF!,2,FALSE),"")</f>
        <v/>
      </c>
      <c r="AX248" s="67"/>
      <c r="AY248" s="37"/>
      <c r="AZ248" s="4"/>
      <c r="BA248" s="36" t="str">
        <f>IFERROR(VLOOKUP(Book1345234[[#This Row],[Social Vulnerability Ranking]],#REF!,2,FALSE),"")</f>
        <v/>
      </c>
      <c r="BB248" s="67"/>
      <c r="BC248" s="43"/>
      <c r="BD248" s="4"/>
      <c r="BE248" s="36" t="str">
        <f>IFERROR(VLOOKUP(Book1345234[[#This Row],[Nature-Based Solutions Ranking]],#REF!,2,FALSE),"")</f>
        <v/>
      </c>
      <c r="BF248" s="67"/>
      <c r="BG248" s="37"/>
      <c r="BH248" s="4"/>
      <c r="BI248" s="36" t="str">
        <f>IFERROR(VLOOKUP(Book1345234[[#This Row],[Multiple Benefit Ranking]],#REF!,2,FALSE),"")</f>
        <v/>
      </c>
      <c r="BJ248" s="84"/>
      <c r="BK248" s="43"/>
      <c r="BL248" s="4"/>
      <c r="BM248" s="36" t="str">
        <f>IFERROR(VLOOKUP(Book1345234[[#This Row],[Operations and Maintenance Ranking]],#REF!,2,FALSE),"")</f>
        <v/>
      </c>
      <c r="BN248" s="67"/>
      <c r="BO248" s="4"/>
      <c r="BP248" s="36" t="str">
        <f>IFERROR(VLOOKUP(Book1345234[[#This Row],[Administrative, Regulatory and Other Obstacle Ranking]],#REF!,2,FALSE),"")</f>
        <v/>
      </c>
      <c r="BQ248" s="67"/>
      <c r="BR248" s="4"/>
      <c r="BS248" s="36" t="str">
        <f>IFERROR(VLOOKUP(Book1345234[[#This Row],[Environmental Benefit Ranking]],#REF!,2,FALSE),"")</f>
        <v/>
      </c>
      <c r="BT248" s="67"/>
      <c r="BU248" s="37"/>
      <c r="BV248" s="36" t="str">
        <f>IFERROR(VLOOKUP(Book1345234[[#This Row],[Environmental Impact Ranking]],#REF!,2,FALSE),"")</f>
        <v/>
      </c>
      <c r="BW248" s="77"/>
      <c r="BX248" s="83"/>
      <c r="BY248" s="4"/>
      <c r="BZ248" s="36" t="str">
        <f>IFERROR(VLOOKUP(Book1345234[[#This Row],[Mobility Ranking]],#REF!,2,FALSE),"")</f>
        <v/>
      </c>
      <c r="CA248" s="77"/>
      <c r="CB248" s="4"/>
      <c r="CC248" s="36" t="str">
        <f>IFERROR(VLOOKUP(Book1345234[[#This Row],[Regional Ranking]],#REF!,2,FALSE),"")</f>
        <v/>
      </c>
    </row>
    <row r="249" spans="1:81" x14ac:dyDescent="0.25">
      <c r="A249" s="107"/>
      <c r="B249" s="84"/>
      <c r="C249" s="92">
        <f>Book1345234[[#This Row],[FMP]]*2</f>
        <v>0</v>
      </c>
      <c r="D249" s="34"/>
      <c r="E249" s="34"/>
      <c r="F249" s="37"/>
      <c r="G249" s="4"/>
      <c r="H249" s="4"/>
      <c r="I249" s="4"/>
      <c r="J249" s="4"/>
      <c r="K249" s="35" t="str">
        <f>IFERROR(Book1345234[[#This Row],[Project Cost]]/Book1345234[[#This Row],['# of Structures Removed from 1% Annual Chance FP]],"")</f>
        <v/>
      </c>
      <c r="L249" s="4"/>
      <c r="M249" s="4"/>
      <c r="N249" s="35"/>
      <c r="O249" s="100"/>
      <c r="P249" s="84"/>
      <c r="Q249" s="37"/>
      <c r="R249" s="4"/>
      <c r="S249" s="36" t="str">
        <f>IFERROR(VLOOKUP(Book1345234[[#This Row],[ Severity Ranking: Pre-Project Average Depth of Flooding (100-year)]],#REF!,2,FALSE),"")</f>
        <v/>
      </c>
      <c r="T249" s="67"/>
      <c r="U249" s="37"/>
      <c r="V249" s="37"/>
      <c r="W249" s="128" t="e">
        <f>[1]!Book1345234[[#This Row],[Flood Plain Population]]/[1]!Book1345234[[#This Row],[Community Population Served]]</f>
        <v>#REF!</v>
      </c>
      <c r="X249" s="4"/>
      <c r="Y249" s="36" t="str">
        <f>IFERROR(VLOOKUP(Book1345234[[#This Row],[Severity Ranking: Community Need (% Population)]],#REF!,2,FALSE),"")</f>
        <v/>
      </c>
      <c r="Z249" s="66"/>
      <c r="AA249" s="91" t="e">
        <f>[1]!Book1345234[[#This Row],['# of Structures Removed from 1% Annual Chance FP]]/[1]!Book1345234[[#This Row],['# of Structures in 1% Annual Chance FP (Pre-Project)]]</f>
        <v>#REF!</v>
      </c>
      <c r="AB249" s="4"/>
      <c r="AC249" s="36" t="str">
        <f>IFERROR(VLOOKUP(Book1345234[[#This Row],[Flood Risk Reduction ]],#REF!,2,FALSE),"")</f>
        <v/>
      </c>
      <c r="AD249" s="66"/>
      <c r="AE249" s="78"/>
      <c r="AF249" s="37"/>
      <c r="AG249" s="128" t="e">
        <f>([1]!Book1345234[[#This Row],[Pre-Project Damage $]]-[1]!Book1345234[[#This Row],[Post-Project Damage $]])/[1]!Book1345234[[#This Row],[Pre-Project Damage $]]</f>
        <v>#REF!</v>
      </c>
      <c r="AH249" s="4"/>
      <c r="AI249" s="36" t="str">
        <f>IFERROR(VLOOKUP(Book1345234[[#This Row],[Flood Damage Reduction]],#REF!,2,FALSE),"")</f>
        <v/>
      </c>
      <c r="AJ249" s="93"/>
      <c r="AK249" s="83"/>
      <c r="AL249" s="37"/>
      <c r="AM249" s="36" t="str">
        <f>IFERROR(VLOOKUP(Book1345234[[#This Row],[ Reduction in Critical Facilities Flood Risk]],#REF!,2,FALSE),"")</f>
        <v/>
      </c>
      <c r="AN249" s="140" t="e">
        <f>VLOOKUP([1]!Book1345234[[#This Row],[FMP]],'[1]Life and Safety Tabular Data'!A246:L256,12,FALSE)</f>
        <v>#REF!</v>
      </c>
      <c r="AO249" s="43"/>
      <c r="AP249" s="4"/>
      <c r="AQ249" s="36" t="str">
        <f>IFERROR(VLOOKUP(Book1345234[[#This Row],[Life and Safety Ranking (Injury/Loss of Life)]],#REF!,2,FALSE),"")</f>
        <v/>
      </c>
      <c r="AR249" s="67"/>
      <c r="AS249" s="43"/>
      <c r="AT249" s="43"/>
      <c r="AU249" s="43"/>
      <c r="AV249" s="4"/>
      <c r="AW249" s="36" t="str">
        <f>IFERROR(VLOOKUP(Book1345234[[#This Row],[Water Supply Yield Ranking]],#REF!,2,FALSE),"")</f>
        <v/>
      </c>
      <c r="AX249" s="67"/>
      <c r="AY249" s="37"/>
      <c r="AZ249" s="4"/>
      <c r="BA249" s="36" t="str">
        <f>IFERROR(VLOOKUP(Book1345234[[#This Row],[Social Vulnerability Ranking]],#REF!,2,FALSE),"")</f>
        <v/>
      </c>
      <c r="BB249" s="67"/>
      <c r="BC249" s="43"/>
      <c r="BD249" s="4"/>
      <c r="BE249" s="36" t="str">
        <f>IFERROR(VLOOKUP(Book1345234[[#This Row],[Nature-Based Solutions Ranking]],#REF!,2,FALSE),"")</f>
        <v/>
      </c>
      <c r="BF249" s="67"/>
      <c r="BG249" s="37"/>
      <c r="BH249" s="4"/>
      <c r="BI249" s="36" t="str">
        <f>IFERROR(VLOOKUP(Book1345234[[#This Row],[Multiple Benefit Ranking]],#REF!,2,FALSE),"")</f>
        <v/>
      </c>
      <c r="BJ249" s="84"/>
      <c r="BK249" s="43"/>
      <c r="BL249" s="4"/>
      <c r="BM249" s="36" t="str">
        <f>IFERROR(VLOOKUP(Book1345234[[#This Row],[Operations and Maintenance Ranking]],#REF!,2,FALSE),"")</f>
        <v/>
      </c>
      <c r="BN249" s="67"/>
      <c r="BO249" s="4"/>
      <c r="BP249" s="36" t="str">
        <f>IFERROR(VLOOKUP(Book1345234[[#This Row],[Administrative, Regulatory and Other Obstacle Ranking]],#REF!,2,FALSE),"")</f>
        <v/>
      </c>
      <c r="BQ249" s="67"/>
      <c r="BR249" s="4"/>
      <c r="BS249" s="36" t="str">
        <f>IFERROR(VLOOKUP(Book1345234[[#This Row],[Environmental Benefit Ranking]],#REF!,2,FALSE),"")</f>
        <v/>
      </c>
      <c r="BT249" s="67"/>
      <c r="BU249" s="37"/>
      <c r="BV249" s="36" t="str">
        <f>IFERROR(VLOOKUP(Book1345234[[#This Row],[Environmental Impact Ranking]],#REF!,2,FALSE),"")</f>
        <v/>
      </c>
      <c r="BW249" s="77"/>
      <c r="BX249" s="83"/>
      <c r="BY249" s="4"/>
      <c r="BZ249" s="36" t="str">
        <f>IFERROR(VLOOKUP(Book1345234[[#This Row],[Mobility Ranking]],#REF!,2,FALSE),"")</f>
        <v/>
      </c>
      <c r="CA249" s="77"/>
      <c r="CB249" s="4"/>
      <c r="CC249" s="36" t="str">
        <f>IFERROR(VLOOKUP(Book1345234[[#This Row],[Regional Ranking]],#REF!,2,FALSE),"")</f>
        <v/>
      </c>
    </row>
    <row r="250" spans="1:81" x14ac:dyDescent="0.25">
      <c r="A250" s="107"/>
      <c r="B250" s="84"/>
      <c r="C250" s="92">
        <f>Book1345234[[#This Row],[FMP]]*2</f>
        <v>0</v>
      </c>
      <c r="D250" s="34"/>
      <c r="E250" s="34"/>
      <c r="F250" s="37"/>
      <c r="G250" s="4"/>
      <c r="H250" s="4"/>
      <c r="I250" s="4"/>
      <c r="J250" s="4"/>
      <c r="K250" s="35" t="str">
        <f>IFERROR(Book1345234[[#This Row],[Project Cost]]/Book1345234[[#This Row],['# of Structures Removed from 1% Annual Chance FP]],"")</f>
        <v/>
      </c>
      <c r="L250" s="4"/>
      <c r="M250" s="4"/>
      <c r="N250" s="35"/>
      <c r="O250" s="100"/>
      <c r="P250" s="84"/>
      <c r="Q250" s="37"/>
      <c r="R250" s="4"/>
      <c r="S250" s="36" t="str">
        <f>IFERROR(VLOOKUP(Book1345234[[#This Row],[ Severity Ranking: Pre-Project Average Depth of Flooding (100-year)]],#REF!,2,FALSE),"")</f>
        <v/>
      </c>
      <c r="T250" s="67"/>
      <c r="U250" s="37"/>
      <c r="V250" s="37"/>
      <c r="W250" s="128" t="e">
        <f>[1]!Book1345234[[#This Row],[Flood Plain Population]]/[1]!Book1345234[[#This Row],[Community Population Served]]</f>
        <v>#REF!</v>
      </c>
      <c r="X250" s="4"/>
      <c r="Y250" s="36" t="str">
        <f>IFERROR(VLOOKUP(Book1345234[[#This Row],[Severity Ranking: Community Need (% Population)]],#REF!,2,FALSE),"")</f>
        <v/>
      </c>
      <c r="Z250" s="66"/>
      <c r="AA250" s="91" t="e">
        <f>[1]!Book1345234[[#This Row],['# of Structures Removed from 1% Annual Chance FP]]/[1]!Book1345234[[#This Row],['# of Structures in 1% Annual Chance FP (Pre-Project)]]</f>
        <v>#REF!</v>
      </c>
      <c r="AB250" s="4"/>
      <c r="AC250" s="36" t="str">
        <f>IFERROR(VLOOKUP(Book1345234[[#This Row],[Flood Risk Reduction ]],#REF!,2,FALSE),"")</f>
        <v/>
      </c>
      <c r="AD250" s="66"/>
      <c r="AE250" s="78"/>
      <c r="AF250" s="37"/>
      <c r="AG250" s="128" t="e">
        <f>([1]!Book1345234[[#This Row],[Pre-Project Damage $]]-[1]!Book1345234[[#This Row],[Post-Project Damage $]])/[1]!Book1345234[[#This Row],[Pre-Project Damage $]]</f>
        <v>#REF!</v>
      </c>
      <c r="AH250" s="4"/>
      <c r="AI250" s="36" t="str">
        <f>IFERROR(VLOOKUP(Book1345234[[#This Row],[Flood Damage Reduction]],#REF!,2,FALSE),"")</f>
        <v/>
      </c>
      <c r="AJ250" s="93"/>
      <c r="AK250" s="83"/>
      <c r="AL250" s="37"/>
      <c r="AM250" s="36" t="str">
        <f>IFERROR(VLOOKUP(Book1345234[[#This Row],[ Reduction in Critical Facilities Flood Risk]],#REF!,2,FALSE),"")</f>
        <v/>
      </c>
      <c r="AN250" s="140" t="e">
        <f>VLOOKUP([1]!Book1345234[[#This Row],[FMP]],'[1]Life and Safety Tabular Data'!A247:L257,12,FALSE)</f>
        <v>#REF!</v>
      </c>
      <c r="AO250" s="43"/>
      <c r="AP250" s="4"/>
      <c r="AQ250" s="36" t="str">
        <f>IFERROR(VLOOKUP(Book1345234[[#This Row],[Life and Safety Ranking (Injury/Loss of Life)]],#REF!,2,FALSE),"")</f>
        <v/>
      </c>
      <c r="AR250" s="67"/>
      <c r="AS250" s="43"/>
      <c r="AT250" s="43"/>
      <c r="AU250" s="43"/>
      <c r="AV250" s="4"/>
      <c r="AW250" s="36" t="str">
        <f>IFERROR(VLOOKUP(Book1345234[[#This Row],[Water Supply Yield Ranking]],#REF!,2,FALSE),"")</f>
        <v/>
      </c>
      <c r="AX250" s="67"/>
      <c r="AY250" s="37"/>
      <c r="AZ250" s="4"/>
      <c r="BA250" s="36" t="str">
        <f>IFERROR(VLOOKUP(Book1345234[[#This Row],[Social Vulnerability Ranking]],#REF!,2,FALSE),"")</f>
        <v/>
      </c>
      <c r="BB250" s="67"/>
      <c r="BC250" s="43"/>
      <c r="BD250" s="4"/>
      <c r="BE250" s="36" t="str">
        <f>IFERROR(VLOOKUP(Book1345234[[#This Row],[Nature-Based Solutions Ranking]],#REF!,2,FALSE),"")</f>
        <v/>
      </c>
      <c r="BF250" s="67"/>
      <c r="BG250" s="37"/>
      <c r="BH250" s="4"/>
      <c r="BI250" s="36" t="str">
        <f>IFERROR(VLOOKUP(Book1345234[[#This Row],[Multiple Benefit Ranking]],#REF!,2,FALSE),"")</f>
        <v/>
      </c>
      <c r="BJ250" s="84"/>
      <c r="BK250" s="43"/>
      <c r="BL250" s="4"/>
      <c r="BM250" s="36" t="str">
        <f>IFERROR(VLOOKUP(Book1345234[[#This Row],[Operations and Maintenance Ranking]],#REF!,2,FALSE),"")</f>
        <v/>
      </c>
      <c r="BN250" s="67"/>
      <c r="BO250" s="4"/>
      <c r="BP250" s="36" t="str">
        <f>IFERROR(VLOOKUP(Book1345234[[#This Row],[Administrative, Regulatory and Other Obstacle Ranking]],#REF!,2,FALSE),"")</f>
        <v/>
      </c>
      <c r="BQ250" s="67"/>
      <c r="BR250" s="4"/>
      <c r="BS250" s="36" t="str">
        <f>IFERROR(VLOOKUP(Book1345234[[#This Row],[Environmental Benefit Ranking]],#REF!,2,FALSE),"")</f>
        <v/>
      </c>
      <c r="BT250" s="67"/>
      <c r="BU250" s="37"/>
      <c r="BV250" s="36" t="str">
        <f>IFERROR(VLOOKUP(Book1345234[[#This Row],[Environmental Impact Ranking]],#REF!,2,FALSE),"")</f>
        <v/>
      </c>
      <c r="BW250" s="77"/>
      <c r="BX250" s="83"/>
      <c r="BY250" s="4"/>
      <c r="BZ250" s="36" t="str">
        <f>IFERROR(VLOOKUP(Book1345234[[#This Row],[Mobility Ranking]],#REF!,2,FALSE),"")</f>
        <v/>
      </c>
      <c r="CA250" s="77"/>
      <c r="CB250" s="4"/>
      <c r="CC250" s="36" t="str">
        <f>IFERROR(VLOOKUP(Book1345234[[#This Row],[Regional Ranking]],#REF!,2,FALSE),"")</f>
        <v/>
      </c>
    </row>
    <row r="251" spans="1:81" x14ac:dyDescent="0.25">
      <c r="A251" s="107"/>
      <c r="B251" s="84"/>
      <c r="C251" s="92">
        <f>Book1345234[[#This Row],[FMP]]*2</f>
        <v>0</v>
      </c>
      <c r="D251" s="34"/>
      <c r="E251" s="34"/>
      <c r="F251" s="37"/>
      <c r="G251" s="4"/>
      <c r="H251" s="4"/>
      <c r="I251" s="4"/>
      <c r="J251" s="4"/>
      <c r="K251" s="35" t="str">
        <f>IFERROR(Book1345234[[#This Row],[Project Cost]]/Book1345234[[#This Row],['# of Structures Removed from 1% Annual Chance FP]],"")</f>
        <v/>
      </c>
      <c r="L251" s="4"/>
      <c r="M251" s="4"/>
      <c r="N251" s="35"/>
      <c r="O251" s="100"/>
      <c r="P251" s="84"/>
      <c r="Q251" s="37"/>
      <c r="R251" s="4"/>
      <c r="S251" s="36" t="str">
        <f>IFERROR(VLOOKUP(Book1345234[[#This Row],[ Severity Ranking: Pre-Project Average Depth of Flooding (100-year)]],#REF!,2,FALSE),"")</f>
        <v/>
      </c>
      <c r="T251" s="67"/>
      <c r="U251" s="37"/>
      <c r="V251" s="37"/>
      <c r="W251" s="128" t="e">
        <f>[1]!Book1345234[[#This Row],[Flood Plain Population]]/[1]!Book1345234[[#This Row],[Community Population Served]]</f>
        <v>#REF!</v>
      </c>
      <c r="X251" s="4"/>
      <c r="Y251" s="36" t="str">
        <f>IFERROR(VLOOKUP(Book1345234[[#This Row],[Severity Ranking: Community Need (% Population)]],#REF!,2,FALSE),"")</f>
        <v/>
      </c>
      <c r="Z251" s="66"/>
      <c r="AA251" s="91" t="e">
        <f>[1]!Book1345234[[#This Row],['# of Structures Removed from 1% Annual Chance FP]]/[1]!Book1345234[[#This Row],['# of Structures in 1% Annual Chance FP (Pre-Project)]]</f>
        <v>#REF!</v>
      </c>
      <c r="AB251" s="4"/>
      <c r="AC251" s="36" t="str">
        <f>IFERROR(VLOOKUP(Book1345234[[#This Row],[Flood Risk Reduction ]],#REF!,2,FALSE),"")</f>
        <v/>
      </c>
      <c r="AD251" s="66"/>
      <c r="AE251" s="78"/>
      <c r="AF251" s="37"/>
      <c r="AG251" s="128" t="e">
        <f>([1]!Book1345234[[#This Row],[Pre-Project Damage $]]-[1]!Book1345234[[#This Row],[Post-Project Damage $]])/[1]!Book1345234[[#This Row],[Pre-Project Damage $]]</f>
        <v>#REF!</v>
      </c>
      <c r="AH251" s="4"/>
      <c r="AI251" s="36" t="str">
        <f>IFERROR(VLOOKUP(Book1345234[[#This Row],[Flood Damage Reduction]],#REF!,2,FALSE),"")</f>
        <v/>
      </c>
      <c r="AJ251" s="93"/>
      <c r="AK251" s="83"/>
      <c r="AL251" s="37"/>
      <c r="AM251" s="36" t="str">
        <f>IFERROR(VLOOKUP(Book1345234[[#This Row],[ Reduction in Critical Facilities Flood Risk]],#REF!,2,FALSE),"")</f>
        <v/>
      </c>
      <c r="AN251" s="140" t="e">
        <f>VLOOKUP([1]!Book1345234[[#This Row],[FMP]],'[1]Life and Safety Tabular Data'!A248:L258,12,FALSE)</f>
        <v>#REF!</v>
      </c>
      <c r="AO251" s="43"/>
      <c r="AP251" s="4"/>
      <c r="AQ251" s="36" t="str">
        <f>IFERROR(VLOOKUP(Book1345234[[#This Row],[Life and Safety Ranking (Injury/Loss of Life)]],#REF!,2,FALSE),"")</f>
        <v/>
      </c>
      <c r="AR251" s="67"/>
      <c r="AS251" s="43"/>
      <c r="AT251" s="43"/>
      <c r="AU251" s="43"/>
      <c r="AV251" s="4"/>
      <c r="AW251" s="36" t="str">
        <f>IFERROR(VLOOKUP(Book1345234[[#This Row],[Water Supply Yield Ranking]],#REF!,2,FALSE),"")</f>
        <v/>
      </c>
      <c r="AX251" s="67"/>
      <c r="AY251" s="37"/>
      <c r="AZ251" s="4"/>
      <c r="BA251" s="36" t="str">
        <f>IFERROR(VLOOKUP(Book1345234[[#This Row],[Social Vulnerability Ranking]],#REF!,2,FALSE),"")</f>
        <v/>
      </c>
      <c r="BB251" s="67"/>
      <c r="BC251" s="43"/>
      <c r="BD251" s="4"/>
      <c r="BE251" s="36" t="str">
        <f>IFERROR(VLOOKUP(Book1345234[[#This Row],[Nature-Based Solutions Ranking]],#REF!,2,FALSE),"")</f>
        <v/>
      </c>
      <c r="BF251" s="67"/>
      <c r="BG251" s="37"/>
      <c r="BH251" s="4"/>
      <c r="BI251" s="36" t="str">
        <f>IFERROR(VLOOKUP(Book1345234[[#This Row],[Multiple Benefit Ranking]],#REF!,2,FALSE),"")</f>
        <v/>
      </c>
      <c r="BJ251" s="84"/>
      <c r="BK251" s="43"/>
      <c r="BL251" s="4"/>
      <c r="BM251" s="36" t="str">
        <f>IFERROR(VLOOKUP(Book1345234[[#This Row],[Operations and Maintenance Ranking]],#REF!,2,FALSE),"")</f>
        <v/>
      </c>
      <c r="BN251" s="67"/>
      <c r="BO251" s="4"/>
      <c r="BP251" s="36" t="str">
        <f>IFERROR(VLOOKUP(Book1345234[[#This Row],[Administrative, Regulatory and Other Obstacle Ranking]],#REF!,2,FALSE),"")</f>
        <v/>
      </c>
      <c r="BQ251" s="67"/>
      <c r="BR251" s="4"/>
      <c r="BS251" s="36" t="str">
        <f>IFERROR(VLOOKUP(Book1345234[[#This Row],[Environmental Benefit Ranking]],#REF!,2,FALSE),"")</f>
        <v/>
      </c>
      <c r="BT251" s="67"/>
      <c r="BU251" s="37"/>
      <c r="BV251" s="36" t="str">
        <f>IFERROR(VLOOKUP(Book1345234[[#This Row],[Environmental Impact Ranking]],#REF!,2,FALSE),"")</f>
        <v/>
      </c>
      <c r="BW251" s="77"/>
      <c r="BX251" s="83"/>
      <c r="BY251" s="4"/>
      <c r="BZ251" s="36" t="str">
        <f>IFERROR(VLOOKUP(Book1345234[[#This Row],[Mobility Ranking]],#REF!,2,FALSE),"")</f>
        <v/>
      </c>
      <c r="CA251" s="77"/>
      <c r="CB251" s="4"/>
      <c r="CC251" s="36" t="str">
        <f>IFERROR(VLOOKUP(Book1345234[[#This Row],[Regional Ranking]],#REF!,2,FALSE),"")</f>
        <v/>
      </c>
    </row>
    <row r="252" spans="1:81" x14ac:dyDescent="0.25">
      <c r="A252" s="107"/>
      <c r="B252" s="84"/>
      <c r="C252" s="92">
        <f>Book1345234[[#This Row],[FMP]]*2</f>
        <v>0</v>
      </c>
      <c r="D252" s="34"/>
      <c r="E252" s="34"/>
      <c r="F252" s="37"/>
      <c r="G252" s="4"/>
      <c r="H252" s="4"/>
      <c r="I252" s="4"/>
      <c r="J252" s="4"/>
      <c r="K252" s="35" t="str">
        <f>IFERROR(Book1345234[[#This Row],[Project Cost]]/Book1345234[[#This Row],['# of Structures Removed from 1% Annual Chance FP]],"")</f>
        <v/>
      </c>
      <c r="L252" s="4"/>
      <c r="M252" s="4"/>
      <c r="N252" s="35"/>
      <c r="O252" s="100"/>
      <c r="P252" s="84"/>
      <c r="Q252" s="37"/>
      <c r="R252" s="4"/>
      <c r="S252" s="36" t="str">
        <f>IFERROR(VLOOKUP(Book1345234[[#This Row],[ Severity Ranking: Pre-Project Average Depth of Flooding (100-year)]],#REF!,2,FALSE),"")</f>
        <v/>
      </c>
      <c r="T252" s="67"/>
      <c r="U252" s="37"/>
      <c r="V252" s="37"/>
      <c r="W252" s="128" t="e">
        <f>[1]!Book1345234[[#This Row],[Flood Plain Population]]/[1]!Book1345234[[#This Row],[Community Population Served]]</f>
        <v>#REF!</v>
      </c>
      <c r="X252" s="4"/>
      <c r="Y252" s="36" t="str">
        <f>IFERROR(VLOOKUP(Book1345234[[#This Row],[Severity Ranking: Community Need (% Population)]],#REF!,2,FALSE),"")</f>
        <v/>
      </c>
      <c r="Z252" s="66"/>
      <c r="AA252" s="91" t="e">
        <f>[1]!Book1345234[[#This Row],['# of Structures Removed from 1% Annual Chance FP]]/[1]!Book1345234[[#This Row],['# of Structures in 1% Annual Chance FP (Pre-Project)]]</f>
        <v>#REF!</v>
      </c>
      <c r="AB252" s="4"/>
      <c r="AC252" s="36" t="str">
        <f>IFERROR(VLOOKUP(Book1345234[[#This Row],[Flood Risk Reduction ]],#REF!,2,FALSE),"")</f>
        <v/>
      </c>
      <c r="AD252" s="66"/>
      <c r="AE252" s="78"/>
      <c r="AF252" s="37"/>
      <c r="AG252" s="128" t="e">
        <f>([1]!Book1345234[[#This Row],[Pre-Project Damage $]]-[1]!Book1345234[[#This Row],[Post-Project Damage $]])/[1]!Book1345234[[#This Row],[Pre-Project Damage $]]</f>
        <v>#REF!</v>
      </c>
      <c r="AH252" s="4"/>
      <c r="AI252" s="36" t="str">
        <f>IFERROR(VLOOKUP(Book1345234[[#This Row],[Flood Damage Reduction]],#REF!,2,FALSE),"")</f>
        <v/>
      </c>
      <c r="AJ252" s="93"/>
      <c r="AK252" s="83"/>
      <c r="AL252" s="37"/>
      <c r="AM252" s="36" t="str">
        <f>IFERROR(VLOOKUP(Book1345234[[#This Row],[ Reduction in Critical Facilities Flood Risk]],#REF!,2,FALSE),"")</f>
        <v/>
      </c>
      <c r="AN252" s="140" t="e">
        <f>VLOOKUP([1]!Book1345234[[#This Row],[FMP]],'[1]Life and Safety Tabular Data'!A249:L259,12,FALSE)</f>
        <v>#REF!</v>
      </c>
      <c r="AO252" s="43"/>
      <c r="AP252" s="4"/>
      <c r="AQ252" s="36" t="str">
        <f>IFERROR(VLOOKUP(Book1345234[[#This Row],[Life and Safety Ranking (Injury/Loss of Life)]],#REF!,2,FALSE),"")</f>
        <v/>
      </c>
      <c r="AR252" s="67"/>
      <c r="AS252" s="43"/>
      <c r="AT252" s="43"/>
      <c r="AU252" s="43"/>
      <c r="AV252" s="4"/>
      <c r="AW252" s="36" t="str">
        <f>IFERROR(VLOOKUP(Book1345234[[#This Row],[Water Supply Yield Ranking]],#REF!,2,FALSE),"")</f>
        <v/>
      </c>
      <c r="AX252" s="67"/>
      <c r="AY252" s="37"/>
      <c r="AZ252" s="4"/>
      <c r="BA252" s="36" t="str">
        <f>IFERROR(VLOOKUP(Book1345234[[#This Row],[Social Vulnerability Ranking]],#REF!,2,FALSE),"")</f>
        <v/>
      </c>
      <c r="BB252" s="67"/>
      <c r="BC252" s="43"/>
      <c r="BD252" s="4"/>
      <c r="BE252" s="36" t="str">
        <f>IFERROR(VLOOKUP(Book1345234[[#This Row],[Nature-Based Solutions Ranking]],#REF!,2,FALSE),"")</f>
        <v/>
      </c>
      <c r="BF252" s="67"/>
      <c r="BG252" s="37"/>
      <c r="BH252" s="4"/>
      <c r="BI252" s="36" t="str">
        <f>IFERROR(VLOOKUP(Book1345234[[#This Row],[Multiple Benefit Ranking]],#REF!,2,FALSE),"")</f>
        <v/>
      </c>
      <c r="BJ252" s="84"/>
      <c r="BK252" s="43"/>
      <c r="BL252" s="4"/>
      <c r="BM252" s="36" t="str">
        <f>IFERROR(VLOOKUP(Book1345234[[#This Row],[Operations and Maintenance Ranking]],#REF!,2,FALSE),"")</f>
        <v/>
      </c>
      <c r="BN252" s="67"/>
      <c r="BO252" s="4"/>
      <c r="BP252" s="36" t="str">
        <f>IFERROR(VLOOKUP(Book1345234[[#This Row],[Administrative, Regulatory and Other Obstacle Ranking]],#REF!,2,FALSE),"")</f>
        <v/>
      </c>
      <c r="BQ252" s="67"/>
      <c r="BR252" s="4"/>
      <c r="BS252" s="36" t="str">
        <f>IFERROR(VLOOKUP(Book1345234[[#This Row],[Environmental Benefit Ranking]],#REF!,2,FALSE),"")</f>
        <v/>
      </c>
      <c r="BT252" s="67"/>
      <c r="BU252" s="37"/>
      <c r="BV252" s="36" t="str">
        <f>IFERROR(VLOOKUP(Book1345234[[#This Row],[Environmental Impact Ranking]],#REF!,2,FALSE),"")</f>
        <v/>
      </c>
      <c r="BW252" s="77"/>
      <c r="BX252" s="83"/>
      <c r="BY252" s="4"/>
      <c r="BZ252" s="36" t="str">
        <f>IFERROR(VLOOKUP(Book1345234[[#This Row],[Mobility Ranking]],#REF!,2,FALSE),"")</f>
        <v/>
      </c>
      <c r="CA252" s="77"/>
      <c r="CB252" s="4"/>
      <c r="CC252" s="36" t="str">
        <f>IFERROR(VLOOKUP(Book1345234[[#This Row],[Regional Ranking]],#REF!,2,FALSE),"")</f>
        <v/>
      </c>
    </row>
    <row r="253" spans="1:81" x14ac:dyDescent="0.25">
      <c r="A253" s="107"/>
      <c r="B253" s="84"/>
      <c r="C253" s="92">
        <f>Book1345234[[#This Row],[FMP]]*2</f>
        <v>0</v>
      </c>
      <c r="D253" s="34"/>
      <c r="E253" s="34"/>
      <c r="F253" s="37"/>
      <c r="G253" s="4"/>
      <c r="H253" s="4"/>
      <c r="I253" s="4"/>
      <c r="J253" s="4"/>
      <c r="K253" s="35" t="str">
        <f>IFERROR(Book1345234[[#This Row],[Project Cost]]/Book1345234[[#This Row],['# of Structures Removed from 1% Annual Chance FP]],"")</f>
        <v/>
      </c>
      <c r="L253" s="4"/>
      <c r="M253" s="4"/>
      <c r="N253" s="35"/>
      <c r="O253" s="100"/>
      <c r="P253" s="84"/>
      <c r="Q253" s="37"/>
      <c r="R253" s="4"/>
      <c r="S253" s="36" t="str">
        <f>IFERROR(VLOOKUP(Book1345234[[#This Row],[ Severity Ranking: Pre-Project Average Depth of Flooding (100-year)]],#REF!,2,FALSE),"")</f>
        <v/>
      </c>
      <c r="T253" s="67"/>
      <c r="U253" s="37"/>
      <c r="V253" s="37"/>
      <c r="W253" s="128" t="e">
        <f>[1]!Book1345234[[#This Row],[Flood Plain Population]]/[1]!Book1345234[[#This Row],[Community Population Served]]</f>
        <v>#REF!</v>
      </c>
      <c r="X253" s="4"/>
      <c r="Y253" s="36" t="str">
        <f>IFERROR(VLOOKUP(Book1345234[[#This Row],[Severity Ranking: Community Need (% Population)]],#REF!,2,FALSE),"")</f>
        <v/>
      </c>
      <c r="Z253" s="66"/>
      <c r="AA253" s="91" t="e">
        <f>[1]!Book1345234[[#This Row],['# of Structures Removed from 1% Annual Chance FP]]/[1]!Book1345234[[#This Row],['# of Structures in 1% Annual Chance FP (Pre-Project)]]</f>
        <v>#REF!</v>
      </c>
      <c r="AB253" s="4"/>
      <c r="AC253" s="36" t="str">
        <f>IFERROR(VLOOKUP(Book1345234[[#This Row],[Flood Risk Reduction ]],#REF!,2,FALSE),"")</f>
        <v/>
      </c>
      <c r="AD253" s="66"/>
      <c r="AE253" s="78"/>
      <c r="AF253" s="37"/>
      <c r="AG253" s="128" t="e">
        <f>([1]!Book1345234[[#This Row],[Pre-Project Damage $]]-[1]!Book1345234[[#This Row],[Post-Project Damage $]])/[1]!Book1345234[[#This Row],[Pre-Project Damage $]]</f>
        <v>#REF!</v>
      </c>
      <c r="AH253" s="4"/>
      <c r="AI253" s="36" t="str">
        <f>IFERROR(VLOOKUP(Book1345234[[#This Row],[Flood Damage Reduction]],#REF!,2,FALSE),"")</f>
        <v/>
      </c>
      <c r="AJ253" s="93"/>
      <c r="AK253" s="83"/>
      <c r="AL253" s="37"/>
      <c r="AM253" s="36" t="str">
        <f>IFERROR(VLOOKUP(Book1345234[[#This Row],[ Reduction in Critical Facilities Flood Risk]],#REF!,2,FALSE),"")</f>
        <v/>
      </c>
      <c r="AN253" s="140" t="e">
        <f>VLOOKUP([1]!Book1345234[[#This Row],[FMP]],'[1]Life and Safety Tabular Data'!A250:L260,12,FALSE)</f>
        <v>#REF!</v>
      </c>
      <c r="AO253" s="43"/>
      <c r="AP253" s="4"/>
      <c r="AQ253" s="36" t="str">
        <f>IFERROR(VLOOKUP(Book1345234[[#This Row],[Life and Safety Ranking (Injury/Loss of Life)]],#REF!,2,FALSE),"")</f>
        <v/>
      </c>
      <c r="AR253" s="67"/>
      <c r="AS253" s="43"/>
      <c r="AT253" s="43"/>
      <c r="AU253" s="43"/>
      <c r="AV253" s="4"/>
      <c r="AW253" s="36" t="str">
        <f>IFERROR(VLOOKUP(Book1345234[[#This Row],[Water Supply Yield Ranking]],#REF!,2,FALSE),"")</f>
        <v/>
      </c>
      <c r="AX253" s="67"/>
      <c r="AY253" s="37"/>
      <c r="AZ253" s="4"/>
      <c r="BA253" s="36" t="str">
        <f>IFERROR(VLOOKUP(Book1345234[[#This Row],[Social Vulnerability Ranking]],#REF!,2,FALSE),"")</f>
        <v/>
      </c>
      <c r="BB253" s="67"/>
      <c r="BC253" s="43"/>
      <c r="BD253" s="4"/>
      <c r="BE253" s="36" t="str">
        <f>IFERROR(VLOOKUP(Book1345234[[#This Row],[Nature-Based Solutions Ranking]],#REF!,2,FALSE),"")</f>
        <v/>
      </c>
      <c r="BF253" s="67"/>
      <c r="BG253" s="37"/>
      <c r="BH253" s="4"/>
      <c r="BI253" s="36" t="str">
        <f>IFERROR(VLOOKUP(Book1345234[[#This Row],[Multiple Benefit Ranking]],#REF!,2,FALSE),"")</f>
        <v/>
      </c>
      <c r="BJ253" s="84"/>
      <c r="BK253" s="43"/>
      <c r="BL253" s="4"/>
      <c r="BM253" s="36" t="str">
        <f>IFERROR(VLOOKUP(Book1345234[[#This Row],[Operations and Maintenance Ranking]],#REF!,2,FALSE),"")</f>
        <v/>
      </c>
      <c r="BN253" s="67"/>
      <c r="BO253" s="4"/>
      <c r="BP253" s="36" t="str">
        <f>IFERROR(VLOOKUP(Book1345234[[#This Row],[Administrative, Regulatory and Other Obstacle Ranking]],#REF!,2,FALSE),"")</f>
        <v/>
      </c>
      <c r="BQ253" s="67"/>
      <c r="BR253" s="4"/>
      <c r="BS253" s="36" t="str">
        <f>IFERROR(VLOOKUP(Book1345234[[#This Row],[Environmental Benefit Ranking]],#REF!,2,FALSE),"")</f>
        <v/>
      </c>
      <c r="BT253" s="67"/>
      <c r="BU253" s="37"/>
      <c r="BV253" s="36" t="str">
        <f>IFERROR(VLOOKUP(Book1345234[[#This Row],[Environmental Impact Ranking]],#REF!,2,FALSE),"")</f>
        <v/>
      </c>
      <c r="BW253" s="77"/>
      <c r="BX253" s="83"/>
      <c r="BY253" s="4"/>
      <c r="BZ253" s="36" t="str">
        <f>IFERROR(VLOOKUP(Book1345234[[#This Row],[Mobility Ranking]],#REF!,2,FALSE),"")</f>
        <v/>
      </c>
      <c r="CA253" s="77"/>
      <c r="CB253" s="4"/>
      <c r="CC253" s="36" t="str">
        <f>IFERROR(VLOOKUP(Book1345234[[#This Row],[Regional Ranking]],#REF!,2,FALSE),"")</f>
        <v/>
      </c>
    </row>
    <row r="254" spans="1:81" x14ac:dyDescent="0.25">
      <c r="A254" s="107"/>
      <c r="B254" s="84"/>
      <c r="C254" s="92">
        <f>Book1345234[[#This Row],[FMP]]*2</f>
        <v>0</v>
      </c>
      <c r="D254" s="34"/>
      <c r="E254" s="34"/>
      <c r="F254" s="37"/>
      <c r="G254" s="4"/>
      <c r="H254" s="4"/>
      <c r="I254" s="4"/>
      <c r="J254" s="4"/>
      <c r="K254" s="35" t="str">
        <f>IFERROR(Book1345234[[#This Row],[Project Cost]]/Book1345234[[#This Row],['# of Structures Removed from 1% Annual Chance FP]],"")</f>
        <v/>
      </c>
      <c r="L254" s="4"/>
      <c r="M254" s="4"/>
      <c r="N254" s="35"/>
      <c r="O254" s="100"/>
      <c r="P254" s="84"/>
      <c r="Q254" s="37"/>
      <c r="R254" s="4"/>
      <c r="S254" s="36" t="str">
        <f>IFERROR(VLOOKUP(Book1345234[[#This Row],[ Severity Ranking: Pre-Project Average Depth of Flooding (100-year)]],#REF!,2,FALSE),"")</f>
        <v/>
      </c>
      <c r="T254" s="67"/>
      <c r="U254" s="37"/>
      <c r="V254" s="37"/>
      <c r="W254" s="128" t="e">
        <f>[1]!Book1345234[[#This Row],[Flood Plain Population]]/[1]!Book1345234[[#This Row],[Community Population Served]]</f>
        <v>#REF!</v>
      </c>
      <c r="X254" s="4"/>
      <c r="Y254" s="36" t="str">
        <f>IFERROR(VLOOKUP(Book1345234[[#This Row],[Severity Ranking: Community Need (% Population)]],#REF!,2,FALSE),"")</f>
        <v/>
      </c>
      <c r="Z254" s="66"/>
      <c r="AA254" s="91" t="e">
        <f>[1]!Book1345234[[#This Row],['# of Structures Removed from 1% Annual Chance FP]]/[1]!Book1345234[[#This Row],['# of Structures in 1% Annual Chance FP (Pre-Project)]]</f>
        <v>#REF!</v>
      </c>
      <c r="AB254" s="4"/>
      <c r="AC254" s="36" t="str">
        <f>IFERROR(VLOOKUP(Book1345234[[#This Row],[Flood Risk Reduction ]],#REF!,2,FALSE),"")</f>
        <v/>
      </c>
      <c r="AD254" s="66"/>
      <c r="AE254" s="78"/>
      <c r="AF254" s="37"/>
      <c r="AG254" s="128" t="e">
        <f>([1]!Book1345234[[#This Row],[Pre-Project Damage $]]-[1]!Book1345234[[#This Row],[Post-Project Damage $]])/[1]!Book1345234[[#This Row],[Pre-Project Damage $]]</f>
        <v>#REF!</v>
      </c>
      <c r="AH254" s="4"/>
      <c r="AI254" s="36" t="str">
        <f>IFERROR(VLOOKUP(Book1345234[[#This Row],[Flood Damage Reduction]],#REF!,2,FALSE),"")</f>
        <v/>
      </c>
      <c r="AJ254" s="93"/>
      <c r="AK254" s="83"/>
      <c r="AL254" s="37"/>
      <c r="AM254" s="36" t="str">
        <f>IFERROR(VLOOKUP(Book1345234[[#This Row],[ Reduction in Critical Facilities Flood Risk]],#REF!,2,FALSE),"")</f>
        <v/>
      </c>
      <c r="AN254" s="140" t="e">
        <f>VLOOKUP([1]!Book1345234[[#This Row],[FMP]],'[1]Life and Safety Tabular Data'!A251:L261,12,FALSE)</f>
        <v>#REF!</v>
      </c>
      <c r="AO254" s="43"/>
      <c r="AP254" s="4"/>
      <c r="AQ254" s="36" t="str">
        <f>IFERROR(VLOOKUP(Book1345234[[#This Row],[Life and Safety Ranking (Injury/Loss of Life)]],#REF!,2,FALSE),"")</f>
        <v/>
      </c>
      <c r="AR254" s="67"/>
      <c r="AS254" s="43"/>
      <c r="AT254" s="43"/>
      <c r="AU254" s="43"/>
      <c r="AV254" s="4"/>
      <c r="AW254" s="36" t="str">
        <f>IFERROR(VLOOKUP(Book1345234[[#This Row],[Water Supply Yield Ranking]],#REF!,2,FALSE),"")</f>
        <v/>
      </c>
      <c r="AX254" s="67"/>
      <c r="AY254" s="37"/>
      <c r="AZ254" s="4"/>
      <c r="BA254" s="36" t="str">
        <f>IFERROR(VLOOKUP(Book1345234[[#This Row],[Social Vulnerability Ranking]],#REF!,2,FALSE),"")</f>
        <v/>
      </c>
      <c r="BB254" s="67"/>
      <c r="BC254" s="43"/>
      <c r="BD254" s="4"/>
      <c r="BE254" s="36" t="str">
        <f>IFERROR(VLOOKUP(Book1345234[[#This Row],[Nature-Based Solutions Ranking]],#REF!,2,FALSE),"")</f>
        <v/>
      </c>
      <c r="BF254" s="67"/>
      <c r="BG254" s="37"/>
      <c r="BH254" s="4"/>
      <c r="BI254" s="36" t="str">
        <f>IFERROR(VLOOKUP(Book1345234[[#This Row],[Multiple Benefit Ranking]],#REF!,2,FALSE),"")</f>
        <v/>
      </c>
      <c r="BJ254" s="84"/>
      <c r="BK254" s="43"/>
      <c r="BL254" s="4"/>
      <c r="BM254" s="36" t="str">
        <f>IFERROR(VLOOKUP(Book1345234[[#This Row],[Operations and Maintenance Ranking]],#REF!,2,FALSE),"")</f>
        <v/>
      </c>
      <c r="BN254" s="67"/>
      <c r="BO254" s="4"/>
      <c r="BP254" s="36" t="str">
        <f>IFERROR(VLOOKUP(Book1345234[[#This Row],[Administrative, Regulatory and Other Obstacle Ranking]],#REF!,2,FALSE),"")</f>
        <v/>
      </c>
      <c r="BQ254" s="67"/>
      <c r="BR254" s="4"/>
      <c r="BS254" s="36" t="str">
        <f>IFERROR(VLOOKUP(Book1345234[[#This Row],[Environmental Benefit Ranking]],#REF!,2,FALSE),"")</f>
        <v/>
      </c>
      <c r="BT254" s="67"/>
      <c r="BU254" s="37"/>
      <c r="BV254" s="36" t="str">
        <f>IFERROR(VLOOKUP(Book1345234[[#This Row],[Environmental Impact Ranking]],#REF!,2,FALSE),"")</f>
        <v/>
      </c>
      <c r="BW254" s="77"/>
      <c r="BX254" s="83"/>
      <c r="BY254" s="4"/>
      <c r="BZ254" s="36" t="str">
        <f>IFERROR(VLOOKUP(Book1345234[[#This Row],[Mobility Ranking]],#REF!,2,FALSE),"")</f>
        <v/>
      </c>
      <c r="CA254" s="77"/>
      <c r="CB254" s="4"/>
      <c r="CC254" s="36" t="str">
        <f>IFERROR(VLOOKUP(Book1345234[[#This Row],[Regional Ranking]],#REF!,2,FALSE),"")</f>
        <v/>
      </c>
    </row>
    <row r="255" spans="1:81" x14ac:dyDescent="0.25">
      <c r="A255" s="107"/>
      <c r="B255" s="84"/>
      <c r="C255" s="92">
        <f>Book1345234[[#This Row],[FMP]]*2</f>
        <v>0</v>
      </c>
      <c r="D255" s="34"/>
      <c r="E255" s="34"/>
      <c r="F255" s="37"/>
      <c r="G255" s="4"/>
      <c r="H255" s="4"/>
      <c r="I255" s="4"/>
      <c r="J255" s="4"/>
      <c r="K255" s="35" t="str">
        <f>IFERROR(Book1345234[[#This Row],[Project Cost]]/Book1345234[[#This Row],['# of Structures Removed from 1% Annual Chance FP]],"")</f>
        <v/>
      </c>
      <c r="L255" s="4"/>
      <c r="M255" s="4"/>
      <c r="N255" s="35"/>
      <c r="O255" s="100"/>
      <c r="P255" s="84"/>
      <c r="Q255" s="37"/>
      <c r="R255" s="4"/>
      <c r="S255" s="36" t="str">
        <f>IFERROR(VLOOKUP(Book1345234[[#This Row],[ Severity Ranking: Pre-Project Average Depth of Flooding (100-year)]],#REF!,2,FALSE),"")</f>
        <v/>
      </c>
      <c r="T255" s="67"/>
      <c r="U255" s="37"/>
      <c r="V255" s="37"/>
      <c r="W255" s="128" t="e">
        <f>[1]!Book1345234[[#This Row],[Flood Plain Population]]/[1]!Book1345234[[#This Row],[Community Population Served]]</f>
        <v>#REF!</v>
      </c>
      <c r="X255" s="4"/>
      <c r="Y255" s="36" t="str">
        <f>IFERROR(VLOOKUP(Book1345234[[#This Row],[Severity Ranking: Community Need (% Population)]],#REF!,2,FALSE),"")</f>
        <v/>
      </c>
      <c r="Z255" s="66"/>
      <c r="AA255" s="91" t="e">
        <f>[1]!Book1345234[[#This Row],['# of Structures Removed from 1% Annual Chance FP]]/[1]!Book1345234[[#This Row],['# of Structures in 1% Annual Chance FP (Pre-Project)]]</f>
        <v>#REF!</v>
      </c>
      <c r="AB255" s="4"/>
      <c r="AC255" s="36" t="str">
        <f>IFERROR(VLOOKUP(Book1345234[[#This Row],[Flood Risk Reduction ]],#REF!,2,FALSE),"")</f>
        <v/>
      </c>
      <c r="AD255" s="66"/>
      <c r="AE255" s="78"/>
      <c r="AF255" s="37"/>
      <c r="AG255" s="128" t="e">
        <f>([1]!Book1345234[[#This Row],[Pre-Project Damage $]]-[1]!Book1345234[[#This Row],[Post-Project Damage $]])/[1]!Book1345234[[#This Row],[Pre-Project Damage $]]</f>
        <v>#REF!</v>
      </c>
      <c r="AH255" s="4"/>
      <c r="AI255" s="36" t="str">
        <f>IFERROR(VLOOKUP(Book1345234[[#This Row],[Flood Damage Reduction]],#REF!,2,FALSE),"")</f>
        <v/>
      </c>
      <c r="AJ255" s="93"/>
      <c r="AK255" s="83"/>
      <c r="AL255" s="37"/>
      <c r="AM255" s="36" t="str">
        <f>IFERROR(VLOOKUP(Book1345234[[#This Row],[ Reduction in Critical Facilities Flood Risk]],#REF!,2,FALSE),"")</f>
        <v/>
      </c>
      <c r="AN255" s="140" t="e">
        <f>VLOOKUP([1]!Book1345234[[#This Row],[FMP]],'[1]Life and Safety Tabular Data'!A252:L262,12,FALSE)</f>
        <v>#REF!</v>
      </c>
      <c r="AO255" s="43"/>
      <c r="AP255" s="4"/>
      <c r="AQ255" s="36" t="str">
        <f>IFERROR(VLOOKUP(Book1345234[[#This Row],[Life and Safety Ranking (Injury/Loss of Life)]],#REF!,2,FALSE),"")</f>
        <v/>
      </c>
      <c r="AR255" s="67"/>
      <c r="AS255" s="43"/>
      <c r="AT255" s="43"/>
      <c r="AU255" s="43"/>
      <c r="AV255" s="4"/>
      <c r="AW255" s="36" t="str">
        <f>IFERROR(VLOOKUP(Book1345234[[#This Row],[Water Supply Yield Ranking]],#REF!,2,FALSE),"")</f>
        <v/>
      </c>
      <c r="AX255" s="67"/>
      <c r="AY255" s="37"/>
      <c r="AZ255" s="4"/>
      <c r="BA255" s="36" t="str">
        <f>IFERROR(VLOOKUP(Book1345234[[#This Row],[Social Vulnerability Ranking]],#REF!,2,FALSE),"")</f>
        <v/>
      </c>
      <c r="BB255" s="67"/>
      <c r="BC255" s="43"/>
      <c r="BD255" s="4"/>
      <c r="BE255" s="36" t="str">
        <f>IFERROR(VLOOKUP(Book1345234[[#This Row],[Nature-Based Solutions Ranking]],#REF!,2,FALSE),"")</f>
        <v/>
      </c>
      <c r="BF255" s="67"/>
      <c r="BG255" s="37"/>
      <c r="BH255" s="4"/>
      <c r="BI255" s="36" t="str">
        <f>IFERROR(VLOOKUP(Book1345234[[#This Row],[Multiple Benefit Ranking]],#REF!,2,FALSE),"")</f>
        <v/>
      </c>
      <c r="BJ255" s="84"/>
      <c r="BK255" s="43"/>
      <c r="BL255" s="4"/>
      <c r="BM255" s="36" t="str">
        <f>IFERROR(VLOOKUP(Book1345234[[#This Row],[Operations and Maintenance Ranking]],#REF!,2,FALSE),"")</f>
        <v/>
      </c>
      <c r="BN255" s="67"/>
      <c r="BO255" s="4"/>
      <c r="BP255" s="36" t="str">
        <f>IFERROR(VLOOKUP(Book1345234[[#This Row],[Administrative, Regulatory and Other Obstacle Ranking]],#REF!,2,FALSE),"")</f>
        <v/>
      </c>
      <c r="BQ255" s="67"/>
      <c r="BR255" s="4"/>
      <c r="BS255" s="36" t="str">
        <f>IFERROR(VLOOKUP(Book1345234[[#This Row],[Environmental Benefit Ranking]],#REF!,2,FALSE),"")</f>
        <v/>
      </c>
      <c r="BT255" s="67"/>
      <c r="BU255" s="37"/>
      <c r="BV255" s="36" t="str">
        <f>IFERROR(VLOOKUP(Book1345234[[#This Row],[Environmental Impact Ranking]],#REF!,2,FALSE),"")</f>
        <v/>
      </c>
      <c r="BW255" s="77"/>
      <c r="BX255" s="83"/>
      <c r="BY255" s="4"/>
      <c r="BZ255" s="36" t="str">
        <f>IFERROR(VLOOKUP(Book1345234[[#This Row],[Mobility Ranking]],#REF!,2,FALSE),"")</f>
        <v/>
      </c>
      <c r="CA255" s="77"/>
      <c r="CB255" s="4"/>
      <c r="CC255" s="36" t="str">
        <f>IFERROR(VLOOKUP(Book1345234[[#This Row],[Regional Ranking]],#REF!,2,FALSE),"")</f>
        <v/>
      </c>
    </row>
    <row r="256" spans="1:81" x14ac:dyDescent="0.25">
      <c r="A256" s="107"/>
      <c r="B256" s="84"/>
      <c r="C256" s="92">
        <f>Book1345234[[#This Row],[FMP]]*2</f>
        <v>0</v>
      </c>
      <c r="D256" s="34"/>
      <c r="E256" s="34"/>
      <c r="F256" s="37"/>
      <c r="G256" s="4"/>
      <c r="H256" s="4"/>
      <c r="I256" s="4"/>
      <c r="J256" s="4"/>
      <c r="K256" s="35" t="str">
        <f>IFERROR(Book1345234[[#This Row],[Project Cost]]/Book1345234[[#This Row],['# of Structures Removed from 1% Annual Chance FP]],"")</f>
        <v/>
      </c>
      <c r="L256" s="4"/>
      <c r="M256" s="4"/>
      <c r="N256" s="35"/>
      <c r="O256" s="100"/>
      <c r="P256" s="84"/>
      <c r="Q256" s="37"/>
      <c r="R256" s="4"/>
      <c r="S256" s="36" t="str">
        <f>IFERROR(VLOOKUP(Book1345234[[#This Row],[ Severity Ranking: Pre-Project Average Depth of Flooding (100-year)]],#REF!,2,FALSE),"")</f>
        <v/>
      </c>
      <c r="T256" s="67"/>
      <c r="U256" s="37"/>
      <c r="V256" s="37"/>
      <c r="W256" s="128" t="e">
        <f>[1]!Book1345234[[#This Row],[Flood Plain Population]]/[1]!Book1345234[[#This Row],[Community Population Served]]</f>
        <v>#REF!</v>
      </c>
      <c r="X256" s="4"/>
      <c r="Y256" s="36" t="str">
        <f>IFERROR(VLOOKUP(Book1345234[[#This Row],[Severity Ranking: Community Need (% Population)]],#REF!,2,FALSE),"")</f>
        <v/>
      </c>
      <c r="Z256" s="66"/>
      <c r="AA256" s="91" t="e">
        <f>[1]!Book1345234[[#This Row],['# of Structures Removed from 1% Annual Chance FP]]/[1]!Book1345234[[#This Row],['# of Structures in 1% Annual Chance FP (Pre-Project)]]</f>
        <v>#REF!</v>
      </c>
      <c r="AB256" s="4"/>
      <c r="AC256" s="36" t="str">
        <f>IFERROR(VLOOKUP(Book1345234[[#This Row],[Flood Risk Reduction ]],#REF!,2,FALSE),"")</f>
        <v/>
      </c>
      <c r="AD256" s="66"/>
      <c r="AE256" s="78"/>
      <c r="AF256" s="37"/>
      <c r="AG256" s="128" t="e">
        <f>([1]!Book1345234[[#This Row],[Pre-Project Damage $]]-[1]!Book1345234[[#This Row],[Post-Project Damage $]])/[1]!Book1345234[[#This Row],[Pre-Project Damage $]]</f>
        <v>#REF!</v>
      </c>
      <c r="AH256" s="4"/>
      <c r="AI256" s="36" t="str">
        <f>IFERROR(VLOOKUP(Book1345234[[#This Row],[Flood Damage Reduction]],#REF!,2,FALSE),"")</f>
        <v/>
      </c>
      <c r="AJ256" s="93"/>
      <c r="AK256" s="83"/>
      <c r="AL256" s="37"/>
      <c r="AM256" s="36" t="str">
        <f>IFERROR(VLOOKUP(Book1345234[[#This Row],[ Reduction in Critical Facilities Flood Risk]],#REF!,2,FALSE),"")</f>
        <v/>
      </c>
      <c r="AN256" s="140" t="e">
        <f>VLOOKUP([1]!Book1345234[[#This Row],[FMP]],'[1]Life and Safety Tabular Data'!A253:L263,12,FALSE)</f>
        <v>#REF!</v>
      </c>
      <c r="AO256" s="43"/>
      <c r="AP256" s="4"/>
      <c r="AQ256" s="36" t="str">
        <f>IFERROR(VLOOKUP(Book1345234[[#This Row],[Life and Safety Ranking (Injury/Loss of Life)]],#REF!,2,FALSE),"")</f>
        <v/>
      </c>
      <c r="AR256" s="67"/>
      <c r="AS256" s="43"/>
      <c r="AT256" s="43"/>
      <c r="AU256" s="43"/>
      <c r="AV256" s="4"/>
      <c r="AW256" s="36" t="str">
        <f>IFERROR(VLOOKUP(Book1345234[[#This Row],[Water Supply Yield Ranking]],#REF!,2,FALSE),"")</f>
        <v/>
      </c>
      <c r="AX256" s="67"/>
      <c r="AY256" s="37"/>
      <c r="AZ256" s="4"/>
      <c r="BA256" s="36" t="str">
        <f>IFERROR(VLOOKUP(Book1345234[[#This Row],[Social Vulnerability Ranking]],#REF!,2,FALSE),"")</f>
        <v/>
      </c>
      <c r="BB256" s="67"/>
      <c r="BC256" s="43"/>
      <c r="BD256" s="4"/>
      <c r="BE256" s="36" t="str">
        <f>IFERROR(VLOOKUP(Book1345234[[#This Row],[Nature-Based Solutions Ranking]],#REF!,2,FALSE),"")</f>
        <v/>
      </c>
      <c r="BF256" s="67"/>
      <c r="BG256" s="37"/>
      <c r="BH256" s="4"/>
      <c r="BI256" s="36" t="str">
        <f>IFERROR(VLOOKUP(Book1345234[[#This Row],[Multiple Benefit Ranking]],#REF!,2,FALSE),"")</f>
        <v/>
      </c>
      <c r="BJ256" s="84"/>
      <c r="BK256" s="43"/>
      <c r="BL256" s="4"/>
      <c r="BM256" s="36" t="str">
        <f>IFERROR(VLOOKUP(Book1345234[[#This Row],[Operations and Maintenance Ranking]],#REF!,2,FALSE),"")</f>
        <v/>
      </c>
      <c r="BN256" s="67"/>
      <c r="BO256" s="4"/>
      <c r="BP256" s="36" t="str">
        <f>IFERROR(VLOOKUP(Book1345234[[#This Row],[Administrative, Regulatory and Other Obstacle Ranking]],#REF!,2,FALSE),"")</f>
        <v/>
      </c>
      <c r="BQ256" s="67"/>
      <c r="BR256" s="4"/>
      <c r="BS256" s="36" t="str">
        <f>IFERROR(VLOOKUP(Book1345234[[#This Row],[Environmental Benefit Ranking]],#REF!,2,FALSE),"")</f>
        <v/>
      </c>
      <c r="BT256" s="67"/>
      <c r="BU256" s="37"/>
      <c r="BV256" s="36" t="str">
        <f>IFERROR(VLOOKUP(Book1345234[[#This Row],[Environmental Impact Ranking]],#REF!,2,FALSE),"")</f>
        <v/>
      </c>
      <c r="BW256" s="77"/>
      <c r="BX256" s="83"/>
      <c r="BY256" s="4"/>
      <c r="BZ256" s="36" t="str">
        <f>IFERROR(VLOOKUP(Book1345234[[#This Row],[Mobility Ranking]],#REF!,2,FALSE),"")</f>
        <v/>
      </c>
      <c r="CA256" s="77"/>
      <c r="CB256" s="4"/>
      <c r="CC256" s="36" t="str">
        <f>IFERROR(VLOOKUP(Book1345234[[#This Row],[Regional Ranking]],#REF!,2,FALSE),"")</f>
        <v/>
      </c>
    </row>
    <row r="257" spans="1:81" x14ac:dyDescent="0.25">
      <c r="A257" s="107"/>
      <c r="B257" s="84"/>
      <c r="C257" s="92">
        <f>Book1345234[[#This Row],[FMP]]*2</f>
        <v>0</v>
      </c>
      <c r="D257" s="34"/>
      <c r="E257" s="34"/>
      <c r="F257" s="37"/>
      <c r="G257" s="4"/>
      <c r="H257" s="4"/>
      <c r="I257" s="4"/>
      <c r="J257" s="4"/>
      <c r="K257" s="35" t="str">
        <f>IFERROR(Book1345234[[#This Row],[Project Cost]]/Book1345234[[#This Row],['# of Structures Removed from 1% Annual Chance FP]],"")</f>
        <v/>
      </c>
      <c r="L257" s="4"/>
      <c r="M257" s="4"/>
      <c r="N257" s="35"/>
      <c r="O257" s="100"/>
      <c r="P257" s="84"/>
      <c r="Q257" s="37"/>
      <c r="R257" s="4"/>
      <c r="S257" s="36" t="str">
        <f>IFERROR(VLOOKUP(Book1345234[[#This Row],[ Severity Ranking: Pre-Project Average Depth of Flooding (100-year)]],#REF!,2,FALSE),"")</f>
        <v/>
      </c>
      <c r="T257" s="67"/>
      <c r="U257" s="37"/>
      <c r="V257" s="37"/>
      <c r="W257" s="128" t="e">
        <f>[1]!Book1345234[[#This Row],[Flood Plain Population]]/[1]!Book1345234[[#This Row],[Community Population Served]]</f>
        <v>#REF!</v>
      </c>
      <c r="X257" s="4"/>
      <c r="Y257" s="36" t="str">
        <f>IFERROR(VLOOKUP(Book1345234[[#This Row],[Severity Ranking: Community Need (% Population)]],#REF!,2,FALSE),"")</f>
        <v/>
      </c>
      <c r="Z257" s="66"/>
      <c r="AA257" s="91" t="e">
        <f>[1]!Book1345234[[#This Row],['# of Structures Removed from 1% Annual Chance FP]]/[1]!Book1345234[[#This Row],['# of Structures in 1% Annual Chance FP (Pre-Project)]]</f>
        <v>#REF!</v>
      </c>
      <c r="AB257" s="4"/>
      <c r="AC257" s="36" t="str">
        <f>IFERROR(VLOOKUP(Book1345234[[#This Row],[Flood Risk Reduction ]],#REF!,2,FALSE),"")</f>
        <v/>
      </c>
      <c r="AD257" s="66"/>
      <c r="AE257" s="78"/>
      <c r="AF257" s="37"/>
      <c r="AG257" s="128" t="e">
        <f>([1]!Book1345234[[#This Row],[Pre-Project Damage $]]-[1]!Book1345234[[#This Row],[Post-Project Damage $]])/[1]!Book1345234[[#This Row],[Pre-Project Damage $]]</f>
        <v>#REF!</v>
      </c>
      <c r="AH257" s="4"/>
      <c r="AI257" s="36" t="str">
        <f>IFERROR(VLOOKUP(Book1345234[[#This Row],[Flood Damage Reduction]],#REF!,2,FALSE),"")</f>
        <v/>
      </c>
      <c r="AJ257" s="93"/>
      <c r="AK257" s="83"/>
      <c r="AL257" s="37"/>
      <c r="AM257" s="36" t="str">
        <f>IFERROR(VLOOKUP(Book1345234[[#This Row],[ Reduction in Critical Facilities Flood Risk]],#REF!,2,FALSE),"")</f>
        <v/>
      </c>
      <c r="AN257" s="140" t="e">
        <f>VLOOKUP([1]!Book1345234[[#This Row],[FMP]],'[1]Life and Safety Tabular Data'!A254:L264,12,FALSE)</f>
        <v>#REF!</v>
      </c>
      <c r="AO257" s="43"/>
      <c r="AP257" s="4"/>
      <c r="AQ257" s="36" t="str">
        <f>IFERROR(VLOOKUP(Book1345234[[#This Row],[Life and Safety Ranking (Injury/Loss of Life)]],#REF!,2,FALSE),"")</f>
        <v/>
      </c>
      <c r="AR257" s="67"/>
      <c r="AS257" s="43"/>
      <c r="AT257" s="43"/>
      <c r="AU257" s="43"/>
      <c r="AV257" s="4"/>
      <c r="AW257" s="36" t="str">
        <f>IFERROR(VLOOKUP(Book1345234[[#This Row],[Water Supply Yield Ranking]],#REF!,2,FALSE),"")</f>
        <v/>
      </c>
      <c r="AX257" s="67"/>
      <c r="AY257" s="37"/>
      <c r="AZ257" s="4"/>
      <c r="BA257" s="36" t="str">
        <f>IFERROR(VLOOKUP(Book1345234[[#This Row],[Social Vulnerability Ranking]],#REF!,2,FALSE),"")</f>
        <v/>
      </c>
      <c r="BB257" s="67"/>
      <c r="BC257" s="43"/>
      <c r="BD257" s="4"/>
      <c r="BE257" s="36" t="str">
        <f>IFERROR(VLOOKUP(Book1345234[[#This Row],[Nature-Based Solutions Ranking]],#REF!,2,FALSE),"")</f>
        <v/>
      </c>
      <c r="BF257" s="67"/>
      <c r="BG257" s="37"/>
      <c r="BH257" s="4"/>
      <c r="BI257" s="36" t="str">
        <f>IFERROR(VLOOKUP(Book1345234[[#This Row],[Multiple Benefit Ranking]],#REF!,2,FALSE),"")</f>
        <v/>
      </c>
      <c r="BJ257" s="84"/>
      <c r="BK257" s="43"/>
      <c r="BL257" s="4"/>
      <c r="BM257" s="36" t="str">
        <f>IFERROR(VLOOKUP(Book1345234[[#This Row],[Operations and Maintenance Ranking]],#REF!,2,FALSE),"")</f>
        <v/>
      </c>
      <c r="BN257" s="67"/>
      <c r="BO257" s="4"/>
      <c r="BP257" s="36" t="str">
        <f>IFERROR(VLOOKUP(Book1345234[[#This Row],[Administrative, Regulatory and Other Obstacle Ranking]],#REF!,2,FALSE),"")</f>
        <v/>
      </c>
      <c r="BQ257" s="67"/>
      <c r="BR257" s="4"/>
      <c r="BS257" s="36" t="str">
        <f>IFERROR(VLOOKUP(Book1345234[[#This Row],[Environmental Benefit Ranking]],#REF!,2,FALSE),"")</f>
        <v/>
      </c>
      <c r="BT257" s="67"/>
      <c r="BU257" s="37"/>
      <c r="BV257" s="36" t="str">
        <f>IFERROR(VLOOKUP(Book1345234[[#This Row],[Environmental Impact Ranking]],#REF!,2,FALSE),"")</f>
        <v/>
      </c>
      <c r="BW257" s="77"/>
      <c r="BX257" s="83"/>
      <c r="BY257" s="4"/>
      <c r="BZ257" s="36" t="str">
        <f>IFERROR(VLOOKUP(Book1345234[[#This Row],[Mobility Ranking]],#REF!,2,FALSE),"")</f>
        <v/>
      </c>
      <c r="CA257" s="77"/>
      <c r="CB257" s="4"/>
      <c r="CC257" s="36" t="str">
        <f>IFERROR(VLOOKUP(Book1345234[[#This Row],[Regional Ranking]],#REF!,2,FALSE),"")</f>
        <v/>
      </c>
    </row>
    <row r="258" spans="1:81" x14ac:dyDescent="0.25">
      <c r="A258" s="107"/>
      <c r="B258" s="84"/>
      <c r="C258" s="92">
        <f>Book1345234[[#This Row],[FMP]]*2</f>
        <v>0</v>
      </c>
      <c r="D258" s="34"/>
      <c r="E258" s="34"/>
      <c r="F258" s="37"/>
      <c r="G258" s="4"/>
      <c r="H258" s="4"/>
      <c r="I258" s="4"/>
      <c r="J258" s="4"/>
      <c r="K258" s="35" t="str">
        <f>IFERROR(Book1345234[[#This Row],[Project Cost]]/Book1345234[[#This Row],['# of Structures Removed from 1% Annual Chance FP]],"")</f>
        <v/>
      </c>
      <c r="L258" s="4"/>
      <c r="M258" s="4"/>
      <c r="N258" s="35"/>
      <c r="O258" s="100"/>
      <c r="P258" s="84"/>
      <c r="Q258" s="37"/>
      <c r="R258" s="4"/>
      <c r="S258" s="36" t="str">
        <f>IFERROR(VLOOKUP(Book1345234[[#This Row],[ Severity Ranking: Pre-Project Average Depth of Flooding (100-year)]],#REF!,2,FALSE),"")</f>
        <v/>
      </c>
      <c r="T258" s="67"/>
      <c r="U258" s="37"/>
      <c r="V258" s="37"/>
      <c r="W258" s="128" t="e">
        <f>[1]!Book1345234[[#This Row],[Flood Plain Population]]/[1]!Book1345234[[#This Row],[Community Population Served]]</f>
        <v>#REF!</v>
      </c>
      <c r="X258" s="4"/>
      <c r="Y258" s="36" t="str">
        <f>IFERROR(VLOOKUP(Book1345234[[#This Row],[Severity Ranking: Community Need (% Population)]],#REF!,2,FALSE),"")</f>
        <v/>
      </c>
      <c r="Z258" s="66"/>
      <c r="AA258" s="91" t="e">
        <f>[1]!Book1345234[[#This Row],['# of Structures Removed from 1% Annual Chance FP]]/[1]!Book1345234[[#This Row],['# of Structures in 1% Annual Chance FP (Pre-Project)]]</f>
        <v>#REF!</v>
      </c>
      <c r="AB258" s="4"/>
      <c r="AC258" s="36" t="str">
        <f>IFERROR(VLOOKUP(Book1345234[[#This Row],[Flood Risk Reduction ]],#REF!,2,FALSE),"")</f>
        <v/>
      </c>
      <c r="AD258" s="66"/>
      <c r="AE258" s="78"/>
      <c r="AF258" s="37"/>
      <c r="AG258" s="128" t="e">
        <f>([1]!Book1345234[[#This Row],[Pre-Project Damage $]]-[1]!Book1345234[[#This Row],[Post-Project Damage $]])/[1]!Book1345234[[#This Row],[Pre-Project Damage $]]</f>
        <v>#REF!</v>
      </c>
      <c r="AH258" s="4"/>
      <c r="AI258" s="36" t="str">
        <f>IFERROR(VLOOKUP(Book1345234[[#This Row],[Flood Damage Reduction]],#REF!,2,FALSE),"")</f>
        <v/>
      </c>
      <c r="AJ258" s="93"/>
      <c r="AK258" s="83"/>
      <c r="AL258" s="37"/>
      <c r="AM258" s="36" t="str">
        <f>IFERROR(VLOOKUP(Book1345234[[#This Row],[ Reduction in Critical Facilities Flood Risk]],#REF!,2,FALSE),"")</f>
        <v/>
      </c>
      <c r="AN258" s="140" t="e">
        <f>VLOOKUP([1]!Book1345234[[#This Row],[FMP]],'[1]Life and Safety Tabular Data'!A255:L265,12,FALSE)</f>
        <v>#REF!</v>
      </c>
      <c r="AO258" s="43"/>
      <c r="AP258" s="4"/>
      <c r="AQ258" s="36" t="str">
        <f>IFERROR(VLOOKUP(Book1345234[[#This Row],[Life and Safety Ranking (Injury/Loss of Life)]],#REF!,2,FALSE),"")</f>
        <v/>
      </c>
      <c r="AR258" s="67"/>
      <c r="AS258" s="43"/>
      <c r="AT258" s="43"/>
      <c r="AU258" s="43"/>
      <c r="AV258" s="4"/>
      <c r="AW258" s="36" t="str">
        <f>IFERROR(VLOOKUP(Book1345234[[#This Row],[Water Supply Yield Ranking]],#REF!,2,FALSE),"")</f>
        <v/>
      </c>
      <c r="AX258" s="67"/>
      <c r="AY258" s="37"/>
      <c r="AZ258" s="4"/>
      <c r="BA258" s="36" t="str">
        <f>IFERROR(VLOOKUP(Book1345234[[#This Row],[Social Vulnerability Ranking]],#REF!,2,FALSE),"")</f>
        <v/>
      </c>
      <c r="BB258" s="67"/>
      <c r="BC258" s="43"/>
      <c r="BD258" s="4"/>
      <c r="BE258" s="36" t="str">
        <f>IFERROR(VLOOKUP(Book1345234[[#This Row],[Nature-Based Solutions Ranking]],#REF!,2,FALSE),"")</f>
        <v/>
      </c>
      <c r="BF258" s="67"/>
      <c r="BG258" s="37"/>
      <c r="BH258" s="4"/>
      <c r="BI258" s="36" t="str">
        <f>IFERROR(VLOOKUP(Book1345234[[#This Row],[Multiple Benefit Ranking]],#REF!,2,FALSE),"")</f>
        <v/>
      </c>
      <c r="BJ258" s="84"/>
      <c r="BK258" s="43"/>
      <c r="BL258" s="4"/>
      <c r="BM258" s="36" t="str">
        <f>IFERROR(VLOOKUP(Book1345234[[#This Row],[Operations and Maintenance Ranking]],#REF!,2,FALSE),"")</f>
        <v/>
      </c>
      <c r="BN258" s="67"/>
      <c r="BO258" s="4"/>
      <c r="BP258" s="36" t="str">
        <f>IFERROR(VLOOKUP(Book1345234[[#This Row],[Administrative, Regulatory and Other Obstacle Ranking]],#REF!,2,FALSE),"")</f>
        <v/>
      </c>
      <c r="BQ258" s="67"/>
      <c r="BR258" s="4"/>
      <c r="BS258" s="36" t="str">
        <f>IFERROR(VLOOKUP(Book1345234[[#This Row],[Environmental Benefit Ranking]],#REF!,2,FALSE),"")</f>
        <v/>
      </c>
      <c r="BT258" s="67"/>
      <c r="BU258" s="37"/>
      <c r="BV258" s="36" t="str">
        <f>IFERROR(VLOOKUP(Book1345234[[#This Row],[Environmental Impact Ranking]],#REF!,2,FALSE),"")</f>
        <v/>
      </c>
      <c r="BW258" s="77"/>
      <c r="BX258" s="83"/>
      <c r="BY258" s="4"/>
      <c r="BZ258" s="36" t="str">
        <f>IFERROR(VLOOKUP(Book1345234[[#This Row],[Mobility Ranking]],#REF!,2,FALSE),"")</f>
        <v/>
      </c>
      <c r="CA258" s="77"/>
      <c r="CB258" s="4"/>
      <c r="CC258" s="36" t="str">
        <f>IFERROR(VLOOKUP(Book1345234[[#This Row],[Regional Ranking]],#REF!,2,FALSE),"")</f>
        <v/>
      </c>
    </row>
    <row r="259" spans="1:81" x14ac:dyDescent="0.25">
      <c r="A259" s="107"/>
      <c r="B259" s="84"/>
      <c r="C259" s="92">
        <f>Book1345234[[#This Row],[FMP]]*2</f>
        <v>0</v>
      </c>
      <c r="D259" s="34"/>
      <c r="E259" s="34"/>
      <c r="F259" s="37"/>
      <c r="G259" s="4"/>
      <c r="H259" s="4"/>
      <c r="I259" s="4"/>
      <c r="J259" s="4"/>
      <c r="K259" s="35" t="str">
        <f>IFERROR(Book1345234[[#This Row],[Project Cost]]/Book1345234[[#This Row],['# of Structures Removed from 1% Annual Chance FP]],"")</f>
        <v/>
      </c>
      <c r="L259" s="4"/>
      <c r="M259" s="4"/>
      <c r="N259" s="35"/>
      <c r="O259" s="100"/>
      <c r="P259" s="84"/>
      <c r="Q259" s="37"/>
      <c r="R259" s="4"/>
      <c r="S259" s="36" t="str">
        <f>IFERROR(VLOOKUP(Book1345234[[#This Row],[ Severity Ranking: Pre-Project Average Depth of Flooding (100-year)]],#REF!,2,FALSE),"")</f>
        <v/>
      </c>
      <c r="T259" s="67"/>
      <c r="U259" s="37"/>
      <c r="V259" s="37"/>
      <c r="W259" s="128" t="e">
        <f>[1]!Book1345234[[#This Row],[Flood Plain Population]]/[1]!Book1345234[[#This Row],[Community Population Served]]</f>
        <v>#REF!</v>
      </c>
      <c r="X259" s="4"/>
      <c r="Y259" s="36" t="str">
        <f>IFERROR(VLOOKUP(Book1345234[[#This Row],[Severity Ranking: Community Need (% Population)]],#REF!,2,FALSE),"")</f>
        <v/>
      </c>
      <c r="Z259" s="66"/>
      <c r="AA259" s="91" t="e">
        <f>[1]!Book1345234[[#This Row],['# of Structures Removed from 1% Annual Chance FP]]/[1]!Book1345234[[#This Row],['# of Structures in 1% Annual Chance FP (Pre-Project)]]</f>
        <v>#REF!</v>
      </c>
      <c r="AB259" s="4"/>
      <c r="AC259" s="36" t="str">
        <f>IFERROR(VLOOKUP(Book1345234[[#This Row],[Flood Risk Reduction ]],#REF!,2,FALSE),"")</f>
        <v/>
      </c>
      <c r="AD259" s="66"/>
      <c r="AE259" s="78"/>
      <c r="AF259" s="37"/>
      <c r="AG259" s="128" t="e">
        <f>([1]!Book1345234[[#This Row],[Pre-Project Damage $]]-[1]!Book1345234[[#This Row],[Post-Project Damage $]])/[1]!Book1345234[[#This Row],[Pre-Project Damage $]]</f>
        <v>#REF!</v>
      </c>
      <c r="AH259" s="4"/>
      <c r="AI259" s="36" t="str">
        <f>IFERROR(VLOOKUP(Book1345234[[#This Row],[Flood Damage Reduction]],#REF!,2,FALSE),"")</f>
        <v/>
      </c>
      <c r="AJ259" s="93"/>
      <c r="AK259" s="83"/>
      <c r="AL259" s="37"/>
      <c r="AM259" s="36" t="str">
        <f>IFERROR(VLOOKUP(Book1345234[[#This Row],[ Reduction in Critical Facilities Flood Risk]],#REF!,2,FALSE),"")</f>
        <v/>
      </c>
      <c r="AN259" s="140" t="e">
        <f>VLOOKUP([1]!Book1345234[[#This Row],[FMP]],'[1]Life and Safety Tabular Data'!A256:L266,12,FALSE)</f>
        <v>#REF!</v>
      </c>
      <c r="AO259" s="43"/>
      <c r="AP259" s="4"/>
      <c r="AQ259" s="36" t="str">
        <f>IFERROR(VLOOKUP(Book1345234[[#This Row],[Life and Safety Ranking (Injury/Loss of Life)]],#REF!,2,FALSE),"")</f>
        <v/>
      </c>
      <c r="AR259" s="67"/>
      <c r="AS259" s="43"/>
      <c r="AT259" s="43"/>
      <c r="AU259" s="43"/>
      <c r="AV259" s="4"/>
      <c r="AW259" s="36" t="str">
        <f>IFERROR(VLOOKUP(Book1345234[[#This Row],[Water Supply Yield Ranking]],#REF!,2,FALSE),"")</f>
        <v/>
      </c>
      <c r="AX259" s="67"/>
      <c r="AY259" s="37"/>
      <c r="AZ259" s="4"/>
      <c r="BA259" s="36" t="str">
        <f>IFERROR(VLOOKUP(Book1345234[[#This Row],[Social Vulnerability Ranking]],#REF!,2,FALSE),"")</f>
        <v/>
      </c>
      <c r="BB259" s="67"/>
      <c r="BC259" s="43"/>
      <c r="BD259" s="4"/>
      <c r="BE259" s="36" t="str">
        <f>IFERROR(VLOOKUP(Book1345234[[#This Row],[Nature-Based Solutions Ranking]],#REF!,2,FALSE),"")</f>
        <v/>
      </c>
      <c r="BF259" s="67"/>
      <c r="BG259" s="37"/>
      <c r="BH259" s="4"/>
      <c r="BI259" s="36" t="str">
        <f>IFERROR(VLOOKUP(Book1345234[[#This Row],[Multiple Benefit Ranking]],#REF!,2,FALSE),"")</f>
        <v/>
      </c>
      <c r="BJ259" s="84"/>
      <c r="BK259" s="43"/>
      <c r="BL259" s="4"/>
      <c r="BM259" s="36" t="str">
        <f>IFERROR(VLOOKUP(Book1345234[[#This Row],[Operations and Maintenance Ranking]],#REF!,2,FALSE),"")</f>
        <v/>
      </c>
      <c r="BN259" s="67"/>
      <c r="BO259" s="4"/>
      <c r="BP259" s="36" t="str">
        <f>IFERROR(VLOOKUP(Book1345234[[#This Row],[Administrative, Regulatory and Other Obstacle Ranking]],#REF!,2,FALSE),"")</f>
        <v/>
      </c>
      <c r="BQ259" s="67"/>
      <c r="BR259" s="4"/>
      <c r="BS259" s="36" t="str">
        <f>IFERROR(VLOOKUP(Book1345234[[#This Row],[Environmental Benefit Ranking]],#REF!,2,FALSE),"")</f>
        <v/>
      </c>
      <c r="BT259" s="67"/>
      <c r="BU259" s="37"/>
      <c r="BV259" s="36" t="str">
        <f>IFERROR(VLOOKUP(Book1345234[[#This Row],[Environmental Impact Ranking]],#REF!,2,FALSE),"")</f>
        <v/>
      </c>
      <c r="BW259" s="77"/>
      <c r="BX259" s="83"/>
      <c r="BY259" s="4"/>
      <c r="BZ259" s="36" t="str">
        <f>IFERROR(VLOOKUP(Book1345234[[#This Row],[Mobility Ranking]],#REF!,2,FALSE),"")</f>
        <v/>
      </c>
      <c r="CA259" s="77"/>
      <c r="CB259" s="4"/>
      <c r="CC259" s="36" t="str">
        <f>IFERROR(VLOOKUP(Book1345234[[#This Row],[Regional Ranking]],#REF!,2,FALSE),"")</f>
        <v/>
      </c>
    </row>
    <row r="260" spans="1:81" x14ac:dyDescent="0.25">
      <c r="A260" s="107"/>
      <c r="B260" s="84"/>
      <c r="C260" s="92">
        <f>Book1345234[[#This Row],[FMP]]*2</f>
        <v>0</v>
      </c>
      <c r="D260" s="34"/>
      <c r="E260" s="34"/>
      <c r="F260" s="37"/>
      <c r="G260" s="4"/>
      <c r="H260" s="4"/>
      <c r="I260" s="4"/>
      <c r="J260" s="4"/>
      <c r="K260" s="35" t="str">
        <f>IFERROR(Book1345234[[#This Row],[Project Cost]]/Book1345234[[#This Row],['# of Structures Removed from 1% Annual Chance FP]],"")</f>
        <v/>
      </c>
      <c r="L260" s="4"/>
      <c r="M260" s="4"/>
      <c r="N260" s="35"/>
      <c r="O260" s="100"/>
      <c r="P260" s="84"/>
      <c r="Q260" s="37"/>
      <c r="R260" s="4"/>
      <c r="S260" s="36" t="str">
        <f>IFERROR(VLOOKUP(Book1345234[[#This Row],[ Severity Ranking: Pre-Project Average Depth of Flooding (100-year)]],#REF!,2,FALSE),"")</f>
        <v/>
      </c>
      <c r="T260" s="67"/>
      <c r="U260" s="37"/>
      <c r="V260" s="37"/>
      <c r="W260" s="128" t="e">
        <f>[1]!Book1345234[[#This Row],[Flood Plain Population]]/[1]!Book1345234[[#This Row],[Community Population Served]]</f>
        <v>#REF!</v>
      </c>
      <c r="X260" s="4"/>
      <c r="Y260" s="36" t="str">
        <f>IFERROR(VLOOKUP(Book1345234[[#This Row],[Severity Ranking: Community Need (% Population)]],#REF!,2,FALSE),"")</f>
        <v/>
      </c>
      <c r="Z260" s="66"/>
      <c r="AA260" s="91" t="e">
        <f>[1]!Book1345234[[#This Row],['# of Structures Removed from 1% Annual Chance FP]]/[1]!Book1345234[[#This Row],['# of Structures in 1% Annual Chance FP (Pre-Project)]]</f>
        <v>#REF!</v>
      </c>
      <c r="AB260" s="4"/>
      <c r="AC260" s="36" t="str">
        <f>IFERROR(VLOOKUP(Book1345234[[#This Row],[Flood Risk Reduction ]],#REF!,2,FALSE),"")</f>
        <v/>
      </c>
      <c r="AD260" s="66"/>
      <c r="AE260" s="78"/>
      <c r="AF260" s="37"/>
      <c r="AG260" s="128" t="e">
        <f>([1]!Book1345234[[#This Row],[Pre-Project Damage $]]-[1]!Book1345234[[#This Row],[Post-Project Damage $]])/[1]!Book1345234[[#This Row],[Pre-Project Damage $]]</f>
        <v>#REF!</v>
      </c>
      <c r="AH260" s="4"/>
      <c r="AI260" s="36" t="str">
        <f>IFERROR(VLOOKUP(Book1345234[[#This Row],[Flood Damage Reduction]],#REF!,2,FALSE),"")</f>
        <v/>
      </c>
      <c r="AJ260" s="93"/>
      <c r="AK260" s="83"/>
      <c r="AL260" s="37"/>
      <c r="AM260" s="36" t="str">
        <f>IFERROR(VLOOKUP(Book1345234[[#This Row],[ Reduction in Critical Facilities Flood Risk]],#REF!,2,FALSE),"")</f>
        <v/>
      </c>
      <c r="AN260" s="140" t="e">
        <f>VLOOKUP([1]!Book1345234[[#This Row],[FMP]],'[1]Life and Safety Tabular Data'!A257:L267,12,FALSE)</f>
        <v>#REF!</v>
      </c>
      <c r="AO260" s="43"/>
      <c r="AP260" s="4"/>
      <c r="AQ260" s="36" t="str">
        <f>IFERROR(VLOOKUP(Book1345234[[#This Row],[Life and Safety Ranking (Injury/Loss of Life)]],#REF!,2,FALSE),"")</f>
        <v/>
      </c>
      <c r="AR260" s="67"/>
      <c r="AS260" s="43"/>
      <c r="AT260" s="43"/>
      <c r="AU260" s="43"/>
      <c r="AV260" s="4"/>
      <c r="AW260" s="36" t="str">
        <f>IFERROR(VLOOKUP(Book1345234[[#This Row],[Water Supply Yield Ranking]],#REF!,2,FALSE),"")</f>
        <v/>
      </c>
      <c r="AX260" s="67"/>
      <c r="AY260" s="37"/>
      <c r="AZ260" s="4"/>
      <c r="BA260" s="36" t="str">
        <f>IFERROR(VLOOKUP(Book1345234[[#This Row],[Social Vulnerability Ranking]],#REF!,2,FALSE),"")</f>
        <v/>
      </c>
      <c r="BB260" s="67"/>
      <c r="BC260" s="43"/>
      <c r="BD260" s="4"/>
      <c r="BE260" s="36" t="str">
        <f>IFERROR(VLOOKUP(Book1345234[[#This Row],[Nature-Based Solutions Ranking]],#REF!,2,FALSE),"")</f>
        <v/>
      </c>
      <c r="BF260" s="67"/>
      <c r="BG260" s="37"/>
      <c r="BH260" s="4"/>
      <c r="BI260" s="36" t="str">
        <f>IFERROR(VLOOKUP(Book1345234[[#This Row],[Multiple Benefit Ranking]],#REF!,2,FALSE),"")</f>
        <v/>
      </c>
      <c r="BJ260" s="84"/>
      <c r="BK260" s="43"/>
      <c r="BL260" s="4"/>
      <c r="BM260" s="36" t="str">
        <f>IFERROR(VLOOKUP(Book1345234[[#This Row],[Operations and Maintenance Ranking]],#REF!,2,FALSE),"")</f>
        <v/>
      </c>
      <c r="BN260" s="67"/>
      <c r="BO260" s="4"/>
      <c r="BP260" s="36" t="str">
        <f>IFERROR(VLOOKUP(Book1345234[[#This Row],[Administrative, Regulatory and Other Obstacle Ranking]],#REF!,2,FALSE),"")</f>
        <v/>
      </c>
      <c r="BQ260" s="67"/>
      <c r="BR260" s="4"/>
      <c r="BS260" s="36" t="str">
        <f>IFERROR(VLOOKUP(Book1345234[[#This Row],[Environmental Benefit Ranking]],#REF!,2,FALSE),"")</f>
        <v/>
      </c>
      <c r="BT260" s="67"/>
      <c r="BU260" s="37"/>
      <c r="BV260" s="36" t="str">
        <f>IFERROR(VLOOKUP(Book1345234[[#This Row],[Environmental Impact Ranking]],#REF!,2,FALSE),"")</f>
        <v/>
      </c>
      <c r="BW260" s="77"/>
      <c r="BX260" s="83"/>
      <c r="BY260" s="4"/>
      <c r="BZ260" s="36" t="str">
        <f>IFERROR(VLOOKUP(Book1345234[[#This Row],[Mobility Ranking]],#REF!,2,FALSE),"")</f>
        <v/>
      </c>
      <c r="CA260" s="77"/>
      <c r="CB260" s="4"/>
      <c r="CC260" s="36" t="str">
        <f>IFERROR(VLOOKUP(Book1345234[[#This Row],[Regional Ranking]],#REF!,2,FALSE),"")</f>
        <v/>
      </c>
    </row>
    <row r="261" spans="1:81" x14ac:dyDescent="0.25">
      <c r="A261" s="107"/>
      <c r="B261" s="84"/>
      <c r="C261" s="92">
        <f>Book1345234[[#This Row],[FMP]]*2</f>
        <v>0</v>
      </c>
      <c r="D261" s="34"/>
      <c r="E261" s="34"/>
      <c r="F261" s="37"/>
      <c r="G261" s="4"/>
      <c r="H261" s="4"/>
      <c r="I261" s="4"/>
      <c r="J261" s="4"/>
      <c r="K261" s="35" t="str">
        <f>IFERROR(Book1345234[[#This Row],[Project Cost]]/Book1345234[[#This Row],['# of Structures Removed from 1% Annual Chance FP]],"")</f>
        <v/>
      </c>
      <c r="L261" s="4"/>
      <c r="M261" s="4"/>
      <c r="N261" s="35"/>
      <c r="O261" s="100"/>
      <c r="P261" s="84"/>
      <c r="Q261" s="37"/>
      <c r="R261" s="4"/>
      <c r="S261" s="36" t="str">
        <f>IFERROR(VLOOKUP(Book1345234[[#This Row],[ Severity Ranking: Pre-Project Average Depth of Flooding (100-year)]],#REF!,2,FALSE),"")</f>
        <v/>
      </c>
      <c r="T261" s="67"/>
      <c r="U261" s="37"/>
      <c r="V261" s="37"/>
      <c r="W261" s="128" t="e">
        <f>[1]!Book1345234[[#This Row],[Flood Plain Population]]/[1]!Book1345234[[#This Row],[Community Population Served]]</f>
        <v>#REF!</v>
      </c>
      <c r="X261" s="4"/>
      <c r="Y261" s="36" t="str">
        <f>IFERROR(VLOOKUP(Book1345234[[#This Row],[Severity Ranking: Community Need (% Population)]],#REF!,2,FALSE),"")</f>
        <v/>
      </c>
      <c r="Z261" s="66"/>
      <c r="AA261" s="91" t="e">
        <f>[1]!Book1345234[[#This Row],['# of Structures Removed from 1% Annual Chance FP]]/[1]!Book1345234[[#This Row],['# of Structures in 1% Annual Chance FP (Pre-Project)]]</f>
        <v>#REF!</v>
      </c>
      <c r="AB261" s="4"/>
      <c r="AC261" s="36" t="str">
        <f>IFERROR(VLOOKUP(Book1345234[[#This Row],[Flood Risk Reduction ]],#REF!,2,FALSE),"")</f>
        <v/>
      </c>
      <c r="AD261" s="66"/>
      <c r="AE261" s="78"/>
      <c r="AF261" s="37"/>
      <c r="AG261" s="128" t="e">
        <f>([1]!Book1345234[[#This Row],[Pre-Project Damage $]]-[1]!Book1345234[[#This Row],[Post-Project Damage $]])/[1]!Book1345234[[#This Row],[Pre-Project Damage $]]</f>
        <v>#REF!</v>
      </c>
      <c r="AH261" s="4"/>
      <c r="AI261" s="36" t="str">
        <f>IFERROR(VLOOKUP(Book1345234[[#This Row],[Flood Damage Reduction]],#REF!,2,FALSE),"")</f>
        <v/>
      </c>
      <c r="AJ261" s="93"/>
      <c r="AK261" s="83"/>
      <c r="AL261" s="37"/>
      <c r="AM261" s="36" t="str">
        <f>IFERROR(VLOOKUP(Book1345234[[#This Row],[ Reduction in Critical Facilities Flood Risk]],#REF!,2,FALSE),"")</f>
        <v/>
      </c>
      <c r="AN261" s="140" t="e">
        <f>VLOOKUP([1]!Book1345234[[#This Row],[FMP]],'[1]Life and Safety Tabular Data'!A258:L268,12,FALSE)</f>
        <v>#REF!</v>
      </c>
      <c r="AO261" s="43"/>
      <c r="AP261" s="4"/>
      <c r="AQ261" s="36" t="str">
        <f>IFERROR(VLOOKUP(Book1345234[[#This Row],[Life and Safety Ranking (Injury/Loss of Life)]],#REF!,2,FALSE),"")</f>
        <v/>
      </c>
      <c r="AR261" s="67"/>
      <c r="AS261" s="43"/>
      <c r="AT261" s="43"/>
      <c r="AU261" s="43"/>
      <c r="AV261" s="4"/>
      <c r="AW261" s="36" t="str">
        <f>IFERROR(VLOOKUP(Book1345234[[#This Row],[Water Supply Yield Ranking]],#REF!,2,FALSE),"")</f>
        <v/>
      </c>
      <c r="AX261" s="67"/>
      <c r="AY261" s="37"/>
      <c r="AZ261" s="4"/>
      <c r="BA261" s="36" t="str">
        <f>IFERROR(VLOOKUP(Book1345234[[#This Row],[Social Vulnerability Ranking]],#REF!,2,FALSE),"")</f>
        <v/>
      </c>
      <c r="BB261" s="67"/>
      <c r="BC261" s="43"/>
      <c r="BD261" s="4"/>
      <c r="BE261" s="36" t="str">
        <f>IFERROR(VLOOKUP(Book1345234[[#This Row],[Nature-Based Solutions Ranking]],#REF!,2,FALSE),"")</f>
        <v/>
      </c>
      <c r="BF261" s="67"/>
      <c r="BG261" s="37"/>
      <c r="BH261" s="4"/>
      <c r="BI261" s="36" t="str">
        <f>IFERROR(VLOOKUP(Book1345234[[#This Row],[Multiple Benefit Ranking]],#REF!,2,FALSE),"")</f>
        <v/>
      </c>
      <c r="BJ261" s="84"/>
      <c r="BK261" s="43"/>
      <c r="BL261" s="4"/>
      <c r="BM261" s="36" t="str">
        <f>IFERROR(VLOOKUP(Book1345234[[#This Row],[Operations and Maintenance Ranking]],#REF!,2,FALSE),"")</f>
        <v/>
      </c>
      <c r="BN261" s="67"/>
      <c r="BO261" s="4"/>
      <c r="BP261" s="36" t="str">
        <f>IFERROR(VLOOKUP(Book1345234[[#This Row],[Administrative, Regulatory and Other Obstacle Ranking]],#REF!,2,FALSE),"")</f>
        <v/>
      </c>
      <c r="BQ261" s="67"/>
      <c r="BR261" s="4"/>
      <c r="BS261" s="36" t="str">
        <f>IFERROR(VLOOKUP(Book1345234[[#This Row],[Environmental Benefit Ranking]],#REF!,2,FALSE),"")</f>
        <v/>
      </c>
      <c r="BT261" s="67"/>
      <c r="BU261" s="37"/>
      <c r="BV261" s="36" t="str">
        <f>IFERROR(VLOOKUP(Book1345234[[#This Row],[Environmental Impact Ranking]],#REF!,2,FALSE),"")</f>
        <v/>
      </c>
      <c r="BW261" s="77"/>
      <c r="BX261" s="83"/>
      <c r="BY261" s="4"/>
      <c r="BZ261" s="36" t="str">
        <f>IFERROR(VLOOKUP(Book1345234[[#This Row],[Mobility Ranking]],#REF!,2,FALSE),"")</f>
        <v/>
      </c>
      <c r="CA261" s="77"/>
      <c r="CB261" s="4"/>
      <c r="CC261" s="36" t="str">
        <f>IFERROR(VLOOKUP(Book1345234[[#This Row],[Regional Ranking]],#REF!,2,FALSE),"")</f>
        <v/>
      </c>
    </row>
    <row r="262" spans="1:81" x14ac:dyDescent="0.25">
      <c r="A262" s="107"/>
      <c r="B262" s="84"/>
      <c r="C262" s="92">
        <f>Book1345234[[#This Row],[FMP]]*2</f>
        <v>0</v>
      </c>
      <c r="D262" s="34"/>
      <c r="E262" s="34"/>
      <c r="F262" s="37"/>
      <c r="G262" s="4"/>
      <c r="H262" s="4"/>
      <c r="I262" s="4"/>
      <c r="J262" s="4"/>
      <c r="K262" s="35" t="str">
        <f>IFERROR(Book1345234[[#This Row],[Project Cost]]/Book1345234[[#This Row],['# of Structures Removed from 1% Annual Chance FP]],"")</f>
        <v/>
      </c>
      <c r="L262" s="4"/>
      <c r="M262" s="4"/>
      <c r="N262" s="35"/>
      <c r="O262" s="100"/>
      <c r="P262" s="84"/>
      <c r="Q262" s="37"/>
      <c r="R262" s="4"/>
      <c r="S262" s="36" t="str">
        <f>IFERROR(VLOOKUP(Book1345234[[#This Row],[ Severity Ranking: Pre-Project Average Depth of Flooding (100-year)]],#REF!,2,FALSE),"")</f>
        <v/>
      </c>
      <c r="T262" s="67"/>
      <c r="U262" s="37"/>
      <c r="V262" s="37"/>
      <c r="W262" s="128" t="e">
        <f>[1]!Book1345234[[#This Row],[Flood Plain Population]]/[1]!Book1345234[[#This Row],[Community Population Served]]</f>
        <v>#REF!</v>
      </c>
      <c r="X262" s="4"/>
      <c r="Y262" s="36" t="str">
        <f>IFERROR(VLOOKUP(Book1345234[[#This Row],[Severity Ranking: Community Need (% Population)]],#REF!,2,FALSE),"")</f>
        <v/>
      </c>
      <c r="Z262" s="66"/>
      <c r="AA262" s="91" t="e">
        <f>[1]!Book1345234[[#This Row],['# of Structures Removed from 1% Annual Chance FP]]/[1]!Book1345234[[#This Row],['# of Structures in 1% Annual Chance FP (Pre-Project)]]</f>
        <v>#REF!</v>
      </c>
      <c r="AB262" s="4"/>
      <c r="AC262" s="36" t="str">
        <f>IFERROR(VLOOKUP(Book1345234[[#This Row],[Flood Risk Reduction ]],#REF!,2,FALSE),"")</f>
        <v/>
      </c>
      <c r="AD262" s="66"/>
      <c r="AE262" s="78"/>
      <c r="AF262" s="37"/>
      <c r="AG262" s="128" t="e">
        <f>([1]!Book1345234[[#This Row],[Pre-Project Damage $]]-[1]!Book1345234[[#This Row],[Post-Project Damage $]])/[1]!Book1345234[[#This Row],[Pre-Project Damage $]]</f>
        <v>#REF!</v>
      </c>
      <c r="AH262" s="4"/>
      <c r="AI262" s="36" t="str">
        <f>IFERROR(VLOOKUP(Book1345234[[#This Row],[Flood Damage Reduction]],#REF!,2,FALSE),"")</f>
        <v/>
      </c>
      <c r="AJ262" s="93"/>
      <c r="AK262" s="83"/>
      <c r="AL262" s="37"/>
      <c r="AM262" s="36" t="str">
        <f>IFERROR(VLOOKUP(Book1345234[[#This Row],[ Reduction in Critical Facilities Flood Risk]],#REF!,2,FALSE),"")</f>
        <v/>
      </c>
      <c r="AN262" s="140" t="e">
        <f>VLOOKUP([1]!Book1345234[[#This Row],[FMP]],'[1]Life and Safety Tabular Data'!A259:L269,12,FALSE)</f>
        <v>#REF!</v>
      </c>
      <c r="AO262" s="43"/>
      <c r="AP262" s="4"/>
      <c r="AQ262" s="36" t="str">
        <f>IFERROR(VLOOKUP(Book1345234[[#This Row],[Life and Safety Ranking (Injury/Loss of Life)]],#REF!,2,FALSE),"")</f>
        <v/>
      </c>
      <c r="AR262" s="67"/>
      <c r="AS262" s="43"/>
      <c r="AT262" s="43"/>
      <c r="AU262" s="43"/>
      <c r="AV262" s="4"/>
      <c r="AW262" s="36" t="str">
        <f>IFERROR(VLOOKUP(Book1345234[[#This Row],[Water Supply Yield Ranking]],#REF!,2,FALSE),"")</f>
        <v/>
      </c>
      <c r="AX262" s="67"/>
      <c r="AY262" s="37"/>
      <c r="AZ262" s="4"/>
      <c r="BA262" s="36" t="str">
        <f>IFERROR(VLOOKUP(Book1345234[[#This Row],[Social Vulnerability Ranking]],#REF!,2,FALSE),"")</f>
        <v/>
      </c>
      <c r="BB262" s="67"/>
      <c r="BC262" s="43"/>
      <c r="BD262" s="4"/>
      <c r="BE262" s="36" t="str">
        <f>IFERROR(VLOOKUP(Book1345234[[#This Row],[Nature-Based Solutions Ranking]],#REF!,2,FALSE),"")</f>
        <v/>
      </c>
      <c r="BF262" s="67"/>
      <c r="BG262" s="37"/>
      <c r="BH262" s="4"/>
      <c r="BI262" s="36" t="str">
        <f>IFERROR(VLOOKUP(Book1345234[[#This Row],[Multiple Benefit Ranking]],#REF!,2,FALSE),"")</f>
        <v/>
      </c>
      <c r="BJ262" s="84"/>
      <c r="BK262" s="43"/>
      <c r="BL262" s="4"/>
      <c r="BM262" s="36" t="str">
        <f>IFERROR(VLOOKUP(Book1345234[[#This Row],[Operations and Maintenance Ranking]],#REF!,2,FALSE),"")</f>
        <v/>
      </c>
      <c r="BN262" s="67"/>
      <c r="BO262" s="4"/>
      <c r="BP262" s="36" t="str">
        <f>IFERROR(VLOOKUP(Book1345234[[#This Row],[Administrative, Regulatory and Other Obstacle Ranking]],#REF!,2,FALSE),"")</f>
        <v/>
      </c>
      <c r="BQ262" s="67"/>
      <c r="BR262" s="4"/>
      <c r="BS262" s="36" t="str">
        <f>IFERROR(VLOOKUP(Book1345234[[#This Row],[Environmental Benefit Ranking]],#REF!,2,FALSE),"")</f>
        <v/>
      </c>
      <c r="BT262" s="67"/>
      <c r="BU262" s="37"/>
      <c r="BV262" s="36" t="str">
        <f>IFERROR(VLOOKUP(Book1345234[[#This Row],[Environmental Impact Ranking]],#REF!,2,FALSE),"")</f>
        <v/>
      </c>
      <c r="BW262" s="77"/>
      <c r="BX262" s="83"/>
      <c r="BY262" s="4"/>
      <c r="BZ262" s="36" t="str">
        <f>IFERROR(VLOOKUP(Book1345234[[#This Row],[Mobility Ranking]],#REF!,2,FALSE),"")</f>
        <v/>
      </c>
      <c r="CA262" s="77"/>
      <c r="CB262" s="4"/>
      <c r="CC262" s="36" t="str">
        <f>IFERROR(VLOOKUP(Book1345234[[#This Row],[Regional Ranking]],#REF!,2,FALSE),"")</f>
        <v/>
      </c>
    </row>
    <row r="263" spans="1:81" x14ac:dyDescent="0.25">
      <c r="A263" s="107"/>
      <c r="B263" s="84"/>
      <c r="C263" s="92">
        <f>Book1345234[[#This Row],[FMP]]*2</f>
        <v>0</v>
      </c>
      <c r="D263" s="34"/>
      <c r="E263" s="34"/>
      <c r="F263" s="37"/>
      <c r="G263" s="4"/>
      <c r="H263" s="4"/>
      <c r="I263" s="4"/>
      <c r="J263" s="4"/>
      <c r="K263" s="35" t="str">
        <f>IFERROR(Book1345234[[#This Row],[Project Cost]]/Book1345234[[#This Row],['# of Structures Removed from 1% Annual Chance FP]],"")</f>
        <v/>
      </c>
      <c r="L263" s="4"/>
      <c r="M263" s="4"/>
      <c r="N263" s="35"/>
      <c r="O263" s="100"/>
      <c r="P263" s="84"/>
      <c r="Q263" s="37"/>
      <c r="R263" s="4"/>
      <c r="S263" s="36" t="str">
        <f>IFERROR(VLOOKUP(Book1345234[[#This Row],[ Severity Ranking: Pre-Project Average Depth of Flooding (100-year)]],#REF!,2,FALSE),"")</f>
        <v/>
      </c>
      <c r="T263" s="67"/>
      <c r="U263" s="37"/>
      <c r="V263" s="37"/>
      <c r="W263" s="128" t="e">
        <f>[1]!Book1345234[[#This Row],[Flood Plain Population]]/[1]!Book1345234[[#This Row],[Community Population Served]]</f>
        <v>#REF!</v>
      </c>
      <c r="X263" s="4"/>
      <c r="Y263" s="36" t="str">
        <f>IFERROR(VLOOKUP(Book1345234[[#This Row],[Severity Ranking: Community Need (% Population)]],#REF!,2,FALSE),"")</f>
        <v/>
      </c>
      <c r="Z263" s="66"/>
      <c r="AA263" s="91" t="e">
        <f>[1]!Book1345234[[#This Row],['# of Structures Removed from 1% Annual Chance FP]]/[1]!Book1345234[[#This Row],['# of Structures in 1% Annual Chance FP (Pre-Project)]]</f>
        <v>#REF!</v>
      </c>
      <c r="AB263" s="4"/>
      <c r="AC263" s="36" t="str">
        <f>IFERROR(VLOOKUP(Book1345234[[#This Row],[Flood Risk Reduction ]],#REF!,2,FALSE),"")</f>
        <v/>
      </c>
      <c r="AD263" s="66"/>
      <c r="AE263" s="78"/>
      <c r="AF263" s="37"/>
      <c r="AG263" s="128" t="e">
        <f>([1]!Book1345234[[#This Row],[Pre-Project Damage $]]-[1]!Book1345234[[#This Row],[Post-Project Damage $]])/[1]!Book1345234[[#This Row],[Pre-Project Damage $]]</f>
        <v>#REF!</v>
      </c>
      <c r="AH263" s="4"/>
      <c r="AI263" s="36" t="str">
        <f>IFERROR(VLOOKUP(Book1345234[[#This Row],[Flood Damage Reduction]],#REF!,2,FALSE),"")</f>
        <v/>
      </c>
      <c r="AJ263" s="93"/>
      <c r="AK263" s="83"/>
      <c r="AL263" s="37"/>
      <c r="AM263" s="36" t="str">
        <f>IFERROR(VLOOKUP(Book1345234[[#This Row],[ Reduction in Critical Facilities Flood Risk]],#REF!,2,FALSE),"")</f>
        <v/>
      </c>
      <c r="AN263" s="140" t="e">
        <f>VLOOKUP([1]!Book1345234[[#This Row],[FMP]],'[1]Life and Safety Tabular Data'!A260:L270,12,FALSE)</f>
        <v>#REF!</v>
      </c>
      <c r="AO263" s="43"/>
      <c r="AP263" s="4"/>
      <c r="AQ263" s="36" t="str">
        <f>IFERROR(VLOOKUP(Book1345234[[#This Row],[Life and Safety Ranking (Injury/Loss of Life)]],#REF!,2,FALSE),"")</f>
        <v/>
      </c>
      <c r="AR263" s="67"/>
      <c r="AS263" s="43"/>
      <c r="AT263" s="43"/>
      <c r="AU263" s="43"/>
      <c r="AV263" s="4"/>
      <c r="AW263" s="36" t="str">
        <f>IFERROR(VLOOKUP(Book1345234[[#This Row],[Water Supply Yield Ranking]],#REF!,2,FALSE),"")</f>
        <v/>
      </c>
      <c r="AX263" s="67"/>
      <c r="AY263" s="37"/>
      <c r="AZ263" s="4"/>
      <c r="BA263" s="36" t="str">
        <f>IFERROR(VLOOKUP(Book1345234[[#This Row],[Social Vulnerability Ranking]],#REF!,2,FALSE),"")</f>
        <v/>
      </c>
      <c r="BB263" s="67"/>
      <c r="BC263" s="43"/>
      <c r="BD263" s="4"/>
      <c r="BE263" s="36" t="str">
        <f>IFERROR(VLOOKUP(Book1345234[[#This Row],[Nature-Based Solutions Ranking]],#REF!,2,FALSE),"")</f>
        <v/>
      </c>
      <c r="BF263" s="67"/>
      <c r="BG263" s="37"/>
      <c r="BH263" s="4"/>
      <c r="BI263" s="36" t="str">
        <f>IFERROR(VLOOKUP(Book1345234[[#This Row],[Multiple Benefit Ranking]],#REF!,2,FALSE),"")</f>
        <v/>
      </c>
      <c r="BJ263" s="84"/>
      <c r="BK263" s="43"/>
      <c r="BL263" s="4"/>
      <c r="BM263" s="36" t="str">
        <f>IFERROR(VLOOKUP(Book1345234[[#This Row],[Operations and Maintenance Ranking]],#REF!,2,FALSE),"")</f>
        <v/>
      </c>
      <c r="BN263" s="67"/>
      <c r="BO263" s="4"/>
      <c r="BP263" s="36" t="str">
        <f>IFERROR(VLOOKUP(Book1345234[[#This Row],[Administrative, Regulatory and Other Obstacle Ranking]],#REF!,2,FALSE),"")</f>
        <v/>
      </c>
      <c r="BQ263" s="67"/>
      <c r="BR263" s="4"/>
      <c r="BS263" s="36" t="str">
        <f>IFERROR(VLOOKUP(Book1345234[[#This Row],[Environmental Benefit Ranking]],#REF!,2,FALSE),"")</f>
        <v/>
      </c>
      <c r="BT263" s="67"/>
      <c r="BU263" s="37"/>
      <c r="BV263" s="36" t="str">
        <f>IFERROR(VLOOKUP(Book1345234[[#This Row],[Environmental Impact Ranking]],#REF!,2,FALSE),"")</f>
        <v/>
      </c>
      <c r="BW263" s="77"/>
      <c r="BX263" s="83"/>
      <c r="BY263" s="4"/>
      <c r="BZ263" s="36" t="str">
        <f>IFERROR(VLOOKUP(Book1345234[[#This Row],[Mobility Ranking]],#REF!,2,FALSE),"")</f>
        <v/>
      </c>
      <c r="CA263" s="77"/>
      <c r="CB263" s="4"/>
      <c r="CC263" s="36" t="str">
        <f>IFERROR(VLOOKUP(Book1345234[[#This Row],[Regional Ranking]],#REF!,2,FALSE),"")</f>
        <v/>
      </c>
    </row>
    <row r="264" spans="1:81" x14ac:dyDescent="0.25">
      <c r="A264" s="107"/>
      <c r="B264" s="84"/>
      <c r="C264" s="92">
        <f>Book1345234[[#This Row],[FMP]]*2</f>
        <v>0</v>
      </c>
      <c r="D264" s="34"/>
      <c r="E264" s="34"/>
      <c r="F264" s="37"/>
      <c r="G264" s="4"/>
      <c r="H264" s="4"/>
      <c r="I264" s="4"/>
      <c r="J264" s="4"/>
      <c r="K264" s="35" t="str">
        <f>IFERROR(Book1345234[[#This Row],[Project Cost]]/Book1345234[[#This Row],['# of Structures Removed from 1% Annual Chance FP]],"")</f>
        <v/>
      </c>
      <c r="L264" s="4"/>
      <c r="M264" s="4"/>
      <c r="N264" s="35"/>
      <c r="O264" s="100"/>
      <c r="P264" s="84"/>
      <c r="Q264" s="37"/>
      <c r="R264" s="4"/>
      <c r="S264" s="36" t="str">
        <f>IFERROR(VLOOKUP(Book1345234[[#This Row],[ Severity Ranking: Pre-Project Average Depth of Flooding (100-year)]],#REF!,2,FALSE),"")</f>
        <v/>
      </c>
      <c r="T264" s="67"/>
      <c r="U264" s="37"/>
      <c r="V264" s="37"/>
      <c r="W264" s="128" t="e">
        <f>[1]!Book1345234[[#This Row],[Flood Plain Population]]/[1]!Book1345234[[#This Row],[Community Population Served]]</f>
        <v>#REF!</v>
      </c>
      <c r="X264" s="4"/>
      <c r="Y264" s="36" t="str">
        <f>IFERROR(VLOOKUP(Book1345234[[#This Row],[Severity Ranking: Community Need (% Population)]],#REF!,2,FALSE),"")</f>
        <v/>
      </c>
      <c r="Z264" s="66"/>
      <c r="AA264" s="91" t="e">
        <f>[1]!Book1345234[[#This Row],['# of Structures Removed from 1% Annual Chance FP]]/[1]!Book1345234[[#This Row],['# of Structures in 1% Annual Chance FP (Pre-Project)]]</f>
        <v>#REF!</v>
      </c>
      <c r="AB264" s="4"/>
      <c r="AC264" s="36" t="str">
        <f>IFERROR(VLOOKUP(Book1345234[[#This Row],[Flood Risk Reduction ]],#REF!,2,FALSE),"")</f>
        <v/>
      </c>
      <c r="AD264" s="66"/>
      <c r="AE264" s="78"/>
      <c r="AF264" s="37"/>
      <c r="AG264" s="128" t="e">
        <f>([1]!Book1345234[[#This Row],[Pre-Project Damage $]]-[1]!Book1345234[[#This Row],[Post-Project Damage $]])/[1]!Book1345234[[#This Row],[Pre-Project Damage $]]</f>
        <v>#REF!</v>
      </c>
      <c r="AH264" s="4"/>
      <c r="AI264" s="36" t="str">
        <f>IFERROR(VLOOKUP(Book1345234[[#This Row],[Flood Damage Reduction]],#REF!,2,FALSE),"")</f>
        <v/>
      </c>
      <c r="AJ264" s="93"/>
      <c r="AK264" s="83"/>
      <c r="AL264" s="37"/>
      <c r="AM264" s="36" t="str">
        <f>IFERROR(VLOOKUP(Book1345234[[#This Row],[ Reduction in Critical Facilities Flood Risk]],#REF!,2,FALSE),"")</f>
        <v/>
      </c>
      <c r="AN264" s="140" t="e">
        <f>VLOOKUP([1]!Book1345234[[#This Row],[FMP]],'[1]Life and Safety Tabular Data'!A261:L271,12,FALSE)</f>
        <v>#REF!</v>
      </c>
      <c r="AO264" s="43"/>
      <c r="AP264" s="4"/>
      <c r="AQ264" s="36" t="str">
        <f>IFERROR(VLOOKUP(Book1345234[[#This Row],[Life and Safety Ranking (Injury/Loss of Life)]],#REF!,2,FALSE),"")</f>
        <v/>
      </c>
      <c r="AR264" s="67"/>
      <c r="AS264" s="43"/>
      <c r="AT264" s="43"/>
      <c r="AU264" s="43"/>
      <c r="AV264" s="4"/>
      <c r="AW264" s="36" t="str">
        <f>IFERROR(VLOOKUP(Book1345234[[#This Row],[Water Supply Yield Ranking]],#REF!,2,FALSE),"")</f>
        <v/>
      </c>
      <c r="AX264" s="67"/>
      <c r="AY264" s="37"/>
      <c r="AZ264" s="4"/>
      <c r="BA264" s="36" t="str">
        <f>IFERROR(VLOOKUP(Book1345234[[#This Row],[Social Vulnerability Ranking]],#REF!,2,FALSE),"")</f>
        <v/>
      </c>
      <c r="BB264" s="67"/>
      <c r="BC264" s="43"/>
      <c r="BD264" s="4"/>
      <c r="BE264" s="36" t="str">
        <f>IFERROR(VLOOKUP(Book1345234[[#This Row],[Nature-Based Solutions Ranking]],#REF!,2,FALSE),"")</f>
        <v/>
      </c>
      <c r="BF264" s="67"/>
      <c r="BG264" s="37"/>
      <c r="BH264" s="4"/>
      <c r="BI264" s="36" t="str">
        <f>IFERROR(VLOOKUP(Book1345234[[#This Row],[Multiple Benefit Ranking]],#REF!,2,FALSE),"")</f>
        <v/>
      </c>
      <c r="BJ264" s="84"/>
      <c r="BK264" s="43"/>
      <c r="BL264" s="4"/>
      <c r="BM264" s="36" t="str">
        <f>IFERROR(VLOOKUP(Book1345234[[#This Row],[Operations and Maintenance Ranking]],#REF!,2,FALSE),"")</f>
        <v/>
      </c>
      <c r="BN264" s="67"/>
      <c r="BO264" s="4"/>
      <c r="BP264" s="36" t="str">
        <f>IFERROR(VLOOKUP(Book1345234[[#This Row],[Administrative, Regulatory and Other Obstacle Ranking]],#REF!,2,FALSE),"")</f>
        <v/>
      </c>
      <c r="BQ264" s="67"/>
      <c r="BR264" s="4"/>
      <c r="BS264" s="36" t="str">
        <f>IFERROR(VLOOKUP(Book1345234[[#This Row],[Environmental Benefit Ranking]],#REF!,2,FALSE),"")</f>
        <v/>
      </c>
      <c r="BT264" s="67"/>
      <c r="BU264" s="37"/>
      <c r="BV264" s="36" t="str">
        <f>IFERROR(VLOOKUP(Book1345234[[#This Row],[Environmental Impact Ranking]],#REF!,2,FALSE),"")</f>
        <v/>
      </c>
      <c r="BW264" s="77"/>
      <c r="BX264" s="83"/>
      <c r="BY264" s="4"/>
      <c r="BZ264" s="36" t="str">
        <f>IFERROR(VLOOKUP(Book1345234[[#This Row],[Mobility Ranking]],#REF!,2,FALSE),"")</f>
        <v/>
      </c>
      <c r="CA264" s="77"/>
      <c r="CB264" s="4"/>
      <c r="CC264" s="36" t="str">
        <f>IFERROR(VLOOKUP(Book1345234[[#This Row],[Regional Ranking]],#REF!,2,FALSE),"")</f>
        <v/>
      </c>
    </row>
    <row r="265" spans="1:81" x14ac:dyDescent="0.25">
      <c r="A265" s="107"/>
      <c r="B265" s="84"/>
      <c r="C265" s="92">
        <f>Book1345234[[#This Row],[FMP]]*2</f>
        <v>0</v>
      </c>
      <c r="D265" s="34"/>
      <c r="E265" s="34"/>
      <c r="F265" s="37"/>
      <c r="G265" s="4"/>
      <c r="H265" s="4"/>
      <c r="I265" s="4"/>
      <c r="J265" s="4"/>
      <c r="K265" s="35" t="str">
        <f>IFERROR(Book1345234[[#This Row],[Project Cost]]/Book1345234[[#This Row],['# of Structures Removed from 1% Annual Chance FP]],"")</f>
        <v/>
      </c>
      <c r="L265" s="4"/>
      <c r="M265" s="4"/>
      <c r="N265" s="35"/>
      <c r="O265" s="100"/>
      <c r="P265" s="84"/>
      <c r="Q265" s="37"/>
      <c r="R265" s="4"/>
      <c r="S265" s="36" t="str">
        <f>IFERROR(VLOOKUP(Book1345234[[#This Row],[ Severity Ranking: Pre-Project Average Depth of Flooding (100-year)]],#REF!,2,FALSE),"")</f>
        <v/>
      </c>
      <c r="T265" s="67"/>
      <c r="U265" s="37"/>
      <c r="V265" s="37"/>
      <c r="W265" s="128" t="e">
        <f>[1]!Book1345234[[#This Row],[Flood Plain Population]]/[1]!Book1345234[[#This Row],[Community Population Served]]</f>
        <v>#REF!</v>
      </c>
      <c r="X265" s="4"/>
      <c r="Y265" s="36" t="str">
        <f>IFERROR(VLOOKUP(Book1345234[[#This Row],[Severity Ranking: Community Need (% Population)]],#REF!,2,FALSE),"")</f>
        <v/>
      </c>
      <c r="Z265" s="66"/>
      <c r="AA265" s="91" t="e">
        <f>[1]!Book1345234[[#This Row],['# of Structures Removed from 1% Annual Chance FP]]/[1]!Book1345234[[#This Row],['# of Structures in 1% Annual Chance FP (Pre-Project)]]</f>
        <v>#REF!</v>
      </c>
      <c r="AB265" s="4"/>
      <c r="AC265" s="36" t="str">
        <f>IFERROR(VLOOKUP(Book1345234[[#This Row],[Flood Risk Reduction ]],#REF!,2,FALSE),"")</f>
        <v/>
      </c>
      <c r="AD265" s="66"/>
      <c r="AE265" s="78"/>
      <c r="AF265" s="37"/>
      <c r="AG265" s="128" t="e">
        <f>([1]!Book1345234[[#This Row],[Pre-Project Damage $]]-[1]!Book1345234[[#This Row],[Post-Project Damage $]])/[1]!Book1345234[[#This Row],[Pre-Project Damage $]]</f>
        <v>#REF!</v>
      </c>
      <c r="AH265" s="4"/>
      <c r="AI265" s="36" t="str">
        <f>IFERROR(VLOOKUP(Book1345234[[#This Row],[Flood Damage Reduction]],#REF!,2,FALSE),"")</f>
        <v/>
      </c>
      <c r="AJ265" s="93"/>
      <c r="AK265" s="83"/>
      <c r="AL265" s="37"/>
      <c r="AM265" s="36" t="str">
        <f>IFERROR(VLOOKUP(Book1345234[[#This Row],[ Reduction in Critical Facilities Flood Risk]],#REF!,2,FALSE),"")</f>
        <v/>
      </c>
      <c r="AN265" s="140" t="e">
        <f>VLOOKUP([1]!Book1345234[[#This Row],[FMP]],'[1]Life and Safety Tabular Data'!A262:L272,12,FALSE)</f>
        <v>#REF!</v>
      </c>
      <c r="AO265" s="43"/>
      <c r="AP265" s="4"/>
      <c r="AQ265" s="36" t="str">
        <f>IFERROR(VLOOKUP(Book1345234[[#This Row],[Life and Safety Ranking (Injury/Loss of Life)]],#REF!,2,FALSE),"")</f>
        <v/>
      </c>
      <c r="AR265" s="67"/>
      <c r="AS265" s="43"/>
      <c r="AT265" s="43"/>
      <c r="AU265" s="43"/>
      <c r="AV265" s="4"/>
      <c r="AW265" s="36" t="str">
        <f>IFERROR(VLOOKUP(Book1345234[[#This Row],[Water Supply Yield Ranking]],#REF!,2,FALSE),"")</f>
        <v/>
      </c>
      <c r="AX265" s="67"/>
      <c r="AY265" s="37"/>
      <c r="AZ265" s="4"/>
      <c r="BA265" s="36" t="str">
        <f>IFERROR(VLOOKUP(Book1345234[[#This Row],[Social Vulnerability Ranking]],#REF!,2,FALSE),"")</f>
        <v/>
      </c>
      <c r="BB265" s="67"/>
      <c r="BC265" s="43"/>
      <c r="BD265" s="4"/>
      <c r="BE265" s="36" t="str">
        <f>IFERROR(VLOOKUP(Book1345234[[#This Row],[Nature-Based Solutions Ranking]],#REF!,2,FALSE),"")</f>
        <v/>
      </c>
      <c r="BF265" s="67"/>
      <c r="BG265" s="37"/>
      <c r="BH265" s="4"/>
      <c r="BI265" s="36" t="str">
        <f>IFERROR(VLOOKUP(Book1345234[[#This Row],[Multiple Benefit Ranking]],#REF!,2,FALSE),"")</f>
        <v/>
      </c>
      <c r="BJ265" s="84"/>
      <c r="BK265" s="43"/>
      <c r="BL265" s="4"/>
      <c r="BM265" s="36" t="str">
        <f>IFERROR(VLOOKUP(Book1345234[[#This Row],[Operations and Maintenance Ranking]],#REF!,2,FALSE),"")</f>
        <v/>
      </c>
      <c r="BN265" s="67"/>
      <c r="BO265" s="4"/>
      <c r="BP265" s="36" t="str">
        <f>IFERROR(VLOOKUP(Book1345234[[#This Row],[Administrative, Regulatory and Other Obstacle Ranking]],#REF!,2,FALSE),"")</f>
        <v/>
      </c>
      <c r="BQ265" s="67"/>
      <c r="BR265" s="4"/>
      <c r="BS265" s="36" t="str">
        <f>IFERROR(VLOOKUP(Book1345234[[#This Row],[Environmental Benefit Ranking]],#REF!,2,FALSE),"")</f>
        <v/>
      </c>
      <c r="BT265" s="67"/>
      <c r="BU265" s="37"/>
      <c r="BV265" s="36" t="str">
        <f>IFERROR(VLOOKUP(Book1345234[[#This Row],[Environmental Impact Ranking]],#REF!,2,FALSE),"")</f>
        <v/>
      </c>
      <c r="BW265" s="77"/>
      <c r="BX265" s="83"/>
      <c r="BY265" s="4"/>
      <c r="BZ265" s="36" t="str">
        <f>IFERROR(VLOOKUP(Book1345234[[#This Row],[Mobility Ranking]],#REF!,2,FALSE),"")</f>
        <v/>
      </c>
      <c r="CA265" s="77"/>
      <c r="CB265" s="4"/>
      <c r="CC265" s="36" t="str">
        <f>IFERROR(VLOOKUP(Book1345234[[#This Row],[Regional Ranking]],#REF!,2,FALSE),"")</f>
        <v/>
      </c>
    </row>
    <row r="266" spans="1:81" x14ac:dyDescent="0.25">
      <c r="A266" s="107"/>
      <c r="B266" s="84"/>
      <c r="C266" s="92">
        <f>Book1345234[[#This Row],[FMP]]*2</f>
        <v>0</v>
      </c>
      <c r="D266" s="34"/>
      <c r="E266" s="34"/>
      <c r="F266" s="37"/>
      <c r="G266" s="4"/>
      <c r="H266" s="4"/>
      <c r="I266" s="4"/>
      <c r="J266" s="4"/>
      <c r="K266" s="35" t="str">
        <f>IFERROR(Book1345234[[#This Row],[Project Cost]]/Book1345234[[#This Row],['# of Structures Removed from 1% Annual Chance FP]],"")</f>
        <v/>
      </c>
      <c r="L266" s="4"/>
      <c r="M266" s="4"/>
      <c r="N266" s="35"/>
      <c r="O266" s="100"/>
      <c r="P266" s="84"/>
      <c r="Q266" s="37"/>
      <c r="R266" s="4"/>
      <c r="S266" s="36" t="str">
        <f>IFERROR(VLOOKUP(Book1345234[[#This Row],[ Severity Ranking: Pre-Project Average Depth of Flooding (100-year)]],#REF!,2,FALSE),"")</f>
        <v/>
      </c>
      <c r="T266" s="67"/>
      <c r="U266" s="37"/>
      <c r="V266" s="37"/>
      <c r="W266" s="128" t="e">
        <f>[1]!Book1345234[[#This Row],[Flood Plain Population]]/[1]!Book1345234[[#This Row],[Community Population Served]]</f>
        <v>#REF!</v>
      </c>
      <c r="X266" s="4"/>
      <c r="Y266" s="36" t="str">
        <f>IFERROR(VLOOKUP(Book1345234[[#This Row],[Severity Ranking: Community Need (% Population)]],#REF!,2,FALSE),"")</f>
        <v/>
      </c>
      <c r="Z266" s="66"/>
      <c r="AA266" s="91" t="e">
        <f>[1]!Book1345234[[#This Row],['# of Structures Removed from 1% Annual Chance FP]]/[1]!Book1345234[[#This Row],['# of Structures in 1% Annual Chance FP (Pre-Project)]]</f>
        <v>#REF!</v>
      </c>
      <c r="AB266" s="4"/>
      <c r="AC266" s="36" t="str">
        <f>IFERROR(VLOOKUP(Book1345234[[#This Row],[Flood Risk Reduction ]],#REF!,2,FALSE),"")</f>
        <v/>
      </c>
      <c r="AD266" s="66"/>
      <c r="AE266" s="78"/>
      <c r="AF266" s="37"/>
      <c r="AG266" s="128" t="e">
        <f>([1]!Book1345234[[#This Row],[Pre-Project Damage $]]-[1]!Book1345234[[#This Row],[Post-Project Damage $]])/[1]!Book1345234[[#This Row],[Pre-Project Damage $]]</f>
        <v>#REF!</v>
      </c>
      <c r="AH266" s="4"/>
      <c r="AI266" s="36" t="str">
        <f>IFERROR(VLOOKUP(Book1345234[[#This Row],[Flood Damage Reduction]],#REF!,2,FALSE),"")</f>
        <v/>
      </c>
      <c r="AJ266" s="93"/>
      <c r="AK266" s="83"/>
      <c r="AL266" s="37"/>
      <c r="AM266" s="36" t="str">
        <f>IFERROR(VLOOKUP(Book1345234[[#This Row],[ Reduction in Critical Facilities Flood Risk]],#REF!,2,FALSE),"")</f>
        <v/>
      </c>
      <c r="AN266" s="140" t="e">
        <f>VLOOKUP([1]!Book1345234[[#This Row],[FMP]],'[1]Life and Safety Tabular Data'!A263:L273,12,FALSE)</f>
        <v>#REF!</v>
      </c>
      <c r="AO266" s="43"/>
      <c r="AP266" s="4"/>
      <c r="AQ266" s="36" t="str">
        <f>IFERROR(VLOOKUP(Book1345234[[#This Row],[Life and Safety Ranking (Injury/Loss of Life)]],#REF!,2,FALSE),"")</f>
        <v/>
      </c>
      <c r="AR266" s="67"/>
      <c r="AS266" s="43"/>
      <c r="AT266" s="43"/>
      <c r="AU266" s="43"/>
      <c r="AV266" s="4"/>
      <c r="AW266" s="36" t="str">
        <f>IFERROR(VLOOKUP(Book1345234[[#This Row],[Water Supply Yield Ranking]],#REF!,2,FALSE),"")</f>
        <v/>
      </c>
      <c r="AX266" s="67"/>
      <c r="AY266" s="37"/>
      <c r="AZ266" s="4"/>
      <c r="BA266" s="36" t="str">
        <f>IFERROR(VLOOKUP(Book1345234[[#This Row],[Social Vulnerability Ranking]],#REF!,2,FALSE),"")</f>
        <v/>
      </c>
      <c r="BB266" s="67"/>
      <c r="BC266" s="43"/>
      <c r="BD266" s="4"/>
      <c r="BE266" s="36" t="str">
        <f>IFERROR(VLOOKUP(Book1345234[[#This Row],[Nature-Based Solutions Ranking]],#REF!,2,FALSE),"")</f>
        <v/>
      </c>
      <c r="BF266" s="67"/>
      <c r="BG266" s="37"/>
      <c r="BH266" s="4"/>
      <c r="BI266" s="36" t="str">
        <f>IFERROR(VLOOKUP(Book1345234[[#This Row],[Multiple Benefit Ranking]],#REF!,2,FALSE),"")</f>
        <v/>
      </c>
      <c r="BJ266" s="84"/>
      <c r="BK266" s="43"/>
      <c r="BL266" s="4"/>
      <c r="BM266" s="36" t="str">
        <f>IFERROR(VLOOKUP(Book1345234[[#This Row],[Operations and Maintenance Ranking]],#REF!,2,FALSE),"")</f>
        <v/>
      </c>
      <c r="BN266" s="67"/>
      <c r="BO266" s="4"/>
      <c r="BP266" s="36" t="str">
        <f>IFERROR(VLOOKUP(Book1345234[[#This Row],[Administrative, Regulatory and Other Obstacle Ranking]],#REF!,2,FALSE),"")</f>
        <v/>
      </c>
      <c r="BQ266" s="67"/>
      <c r="BR266" s="4"/>
      <c r="BS266" s="36" t="str">
        <f>IFERROR(VLOOKUP(Book1345234[[#This Row],[Environmental Benefit Ranking]],#REF!,2,FALSE),"")</f>
        <v/>
      </c>
      <c r="BT266" s="67"/>
      <c r="BU266" s="37"/>
      <c r="BV266" s="36" t="str">
        <f>IFERROR(VLOOKUP(Book1345234[[#This Row],[Environmental Impact Ranking]],#REF!,2,FALSE),"")</f>
        <v/>
      </c>
      <c r="BW266" s="77"/>
      <c r="BX266" s="83"/>
      <c r="BY266" s="4"/>
      <c r="BZ266" s="36" t="str">
        <f>IFERROR(VLOOKUP(Book1345234[[#This Row],[Mobility Ranking]],#REF!,2,FALSE),"")</f>
        <v/>
      </c>
      <c r="CA266" s="77"/>
      <c r="CB266" s="4"/>
      <c r="CC266" s="36" t="str">
        <f>IFERROR(VLOOKUP(Book1345234[[#This Row],[Regional Ranking]],#REF!,2,FALSE),"")</f>
        <v/>
      </c>
    </row>
    <row r="267" spans="1:81" x14ac:dyDescent="0.25">
      <c r="A267" s="107"/>
      <c r="B267" s="84"/>
      <c r="C267" s="92">
        <f>Book1345234[[#This Row],[FMP]]*2</f>
        <v>0</v>
      </c>
      <c r="D267" s="34"/>
      <c r="E267" s="34"/>
      <c r="F267" s="37"/>
      <c r="G267" s="4"/>
      <c r="H267" s="4"/>
      <c r="I267" s="4"/>
      <c r="J267" s="4"/>
      <c r="K267" s="35" t="str">
        <f>IFERROR(Book1345234[[#This Row],[Project Cost]]/Book1345234[[#This Row],['# of Structures Removed from 1% Annual Chance FP]],"")</f>
        <v/>
      </c>
      <c r="L267" s="4"/>
      <c r="M267" s="4"/>
      <c r="N267" s="35"/>
      <c r="O267" s="100"/>
      <c r="P267" s="84"/>
      <c r="Q267" s="37"/>
      <c r="R267" s="4"/>
      <c r="S267" s="36" t="str">
        <f>IFERROR(VLOOKUP(Book1345234[[#This Row],[ Severity Ranking: Pre-Project Average Depth of Flooding (100-year)]],#REF!,2,FALSE),"")</f>
        <v/>
      </c>
      <c r="T267" s="67"/>
      <c r="U267" s="37"/>
      <c r="V267" s="37"/>
      <c r="W267" s="128" t="e">
        <f>[1]!Book1345234[[#This Row],[Flood Plain Population]]/[1]!Book1345234[[#This Row],[Community Population Served]]</f>
        <v>#REF!</v>
      </c>
      <c r="X267" s="4"/>
      <c r="Y267" s="36" t="str">
        <f>IFERROR(VLOOKUP(Book1345234[[#This Row],[Severity Ranking: Community Need (% Population)]],#REF!,2,FALSE),"")</f>
        <v/>
      </c>
      <c r="Z267" s="66"/>
      <c r="AA267" s="91" t="e">
        <f>[1]!Book1345234[[#This Row],['# of Structures Removed from 1% Annual Chance FP]]/[1]!Book1345234[[#This Row],['# of Structures in 1% Annual Chance FP (Pre-Project)]]</f>
        <v>#REF!</v>
      </c>
      <c r="AB267" s="4"/>
      <c r="AC267" s="36" t="str">
        <f>IFERROR(VLOOKUP(Book1345234[[#This Row],[Flood Risk Reduction ]],#REF!,2,FALSE),"")</f>
        <v/>
      </c>
      <c r="AD267" s="66"/>
      <c r="AE267" s="78"/>
      <c r="AF267" s="37"/>
      <c r="AG267" s="128" t="e">
        <f>([1]!Book1345234[[#This Row],[Pre-Project Damage $]]-[1]!Book1345234[[#This Row],[Post-Project Damage $]])/[1]!Book1345234[[#This Row],[Pre-Project Damage $]]</f>
        <v>#REF!</v>
      </c>
      <c r="AH267" s="4"/>
      <c r="AI267" s="36" t="str">
        <f>IFERROR(VLOOKUP(Book1345234[[#This Row],[Flood Damage Reduction]],#REF!,2,FALSE),"")</f>
        <v/>
      </c>
      <c r="AJ267" s="93"/>
      <c r="AK267" s="83"/>
      <c r="AL267" s="37"/>
      <c r="AM267" s="36" t="str">
        <f>IFERROR(VLOOKUP(Book1345234[[#This Row],[ Reduction in Critical Facilities Flood Risk]],#REF!,2,FALSE),"")</f>
        <v/>
      </c>
      <c r="AN267" s="140" t="e">
        <f>VLOOKUP([1]!Book1345234[[#This Row],[FMP]],'[1]Life and Safety Tabular Data'!A264:L274,12,FALSE)</f>
        <v>#REF!</v>
      </c>
      <c r="AO267" s="43"/>
      <c r="AP267" s="4"/>
      <c r="AQ267" s="36" t="str">
        <f>IFERROR(VLOOKUP(Book1345234[[#This Row],[Life and Safety Ranking (Injury/Loss of Life)]],#REF!,2,FALSE),"")</f>
        <v/>
      </c>
      <c r="AR267" s="67"/>
      <c r="AS267" s="43"/>
      <c r="AT267" s="43"/>
      <c r="AU267" s="43"/>
      <c r="AV267" s="4"/>
      <c r="AW267" s="36" t="str">
        <f>IFERROR(VLOOKUP(Book1345234[[#This Row],[Water Supply Yield Ranking]],#REF!,2,FALSE),"")</f>
        <v/>
      </c>
      <c r="AX267" s="67"/>
      <c r="AY267" s="37"/>
      <c r="AZ267" s="4"/>
      <c r="BA267" s="36" t="str">
        <f>IFERROR(VLOOKUP(Book1345234[[#This Row],[Social Vulnerability Ranking]],#REF!,2,FALSE),"")</f>
        <v/>
      </c>
      <c r="BB267" s="67"/>
      <c r="BC267" s="43"/>
      <c r="BD267" s="4"/>
      <c r="BE267" s="36" t="str">
        <f>IFERROR(VLOOKUP(Book1345234[[#This Row],[Nature-Based Solutions Ranking]],#REF!,2,FALSE),"")</f>
        <v/>
      </c>
      <c r="BF267" s="67"/>
      <c r="BG267" s="37"/>
      <c r="BH267" s="4"/>
      <c r="BI267" s="36" t="str">
        <f>IFERROR(VLOOKUP(Book1345234[[#This Row],[Multiple Benefit Ranking]],#REF!,2,FALSE),"")</f>
        <v/>
      </c>
      <c r="BJ267" s="84"/>
      <c r="BK267" s="43"/>
      <c r="BL267" s="4"/>
      <c r="BM267" s="36" t="str">
        <f>IFERROR(VLOOKUP(Book1345234[[#This Row],[Operations and Maintenance Ranking]],#REF!,2,FALSE),"")</f>
        <v/>
      </c>
      <c r="BN267" s="67"/>
      <c r="BO267" s="4"/>
      <c r="BP267" s="36" t="str">
        <f>IFERROR(VLOOKUP(Book1345234[[#This Row],[Administrative, Regulatory and Other Obstacle Ranking]],#REF!,2,FALSE),"")</f>
        <v/>
      </c>
      <c r="BQ267" s="67"/>
      <c r="BR267" s="4"/>
      <c r="BS267" s="36" t="str">
        <f>IFERROR(VLOOKUP(Book1345234[[#This Row],[Environmental Benefit Ranking]],#REF!,2,FALSE),"")</f>
        <v/>
      </c>
      <c r="BT267" s="67"/>
      <c r="BU267" s="37"/>
      <c r="BV267" s="36" t="str">
        <f>IFERROR(VLOOKUP(Book1345234[[#This Row],[Environmental Impact Ranking]],#REF!,2,FALSE),"")</f>
        <v/>
      </c>
      <c r="BW267" s="77"/>
      <c r="BX267" s="83"/>
      <c r="BY267" s="4"/>
      <c r="BZ267" s="36" t="str">
        <f>IFERROR(VLOOKUP(Book1345234[[#This Row],[Mobility Ranking]],#REF!,2,FALSE),"")</f>
        <v/>
      </c>
      <c r="CA267" s="77"/>
      <c r="CB267" s="4"/>
      <c r="CC267" s="36" t="str">
        <f>IFERROR(VLOOKUP(Book1345234[[#This Row],[Regional Ranking]],#REF!,2,FALSE),"")</f>
        <v/>
      </c>
    </row>
    <row r="268" spans="1:81" x14ac:dyDescent="0.25">
      <c r="A268" s="107"/>
      <c r="B268" s="84"/>
      <c r="C268" s="92">
        <f>Book1345234[[#This Row],[FMP]]*2</f>
        <v>0</v>
      </c>
      <c r="D268" s="34"/>
      <c r="E268" s="34"/>
      <c r="F268" s="37"/>
      <c r="G268" s="4"/>
      <c r="H268" s="4"/>
      <c r="I268" s="4"/>
      <c r="J268" s="4"/>
      <c r="K268" s="35" t="str">
        <f>IFERROR(Book1345234[[#This Row],[Project Cost]]/Book1345234[[#This Row],['# of Structures Removed from 1% Annual Chance FP]],"")</f>
        <v/>
      </c>
      <c r="L268" s="4"/>
      <c r="M268" s="4"/>
      <c r="N268" s="35"/>
      <c r="O268" s="100"/>
      <c r="P268" s="84"/>
      <c r="Q268" s="37"/>
      <c r="R268" s="4"/>
      <c r="S268" s="36" t="str">
        <f>IFERROR(VLOOKUP(Book1345234[[#This Row],[ Severity Ranking: Pre-Project Average Depth of Flooding (100-year)]],#REF!,2,FALSE),"")</f>
        <v/>
      </c>
      <c r="T268" s="67"/>
      <c r="U268" s="37"/>
      <c r="V268" s="37"/>
      <c r="W268" s="128" t="e">
        <f>[1]!Book1345234[[#This Row],[Flood Plain Population]]/[1]!Book1345234[[#This Row],[Community Population Served]]</f>
        <v>#REF!</v>
      </c>
      <c r="X268" s="4"/>
      <c r="Y268" s="36" t="str">
        <f>IFERROR(VLOOKUP(Book1345234[[#This Row],[Severity Ranking: Community Need (% Population)]],#REF!,2,FALSE),"")</f>
        <v/>
      </c>
      <c r="Z268" s="66"/>
      <c r="AA268" s="91" t="e">
        <f>[1]!Book1345234[[#This Row],['# of Structures Removed from 1% Annual Chance FP]]/[1]!Book1345234[[#This Row],['# of Structures in 1% Annual Chance FP (Pre-Project)]]</f>
        <v>#REF!</v>
      </c>
      <c r="AB268" s="4"/>
      <c r="AC268" s="36" t="str">
        <f>IFERROR(VLOOKUP(Book1345234[[#This Row],[Flood Risk Reduction ]],#REF!,2,FALSE),"")</f>
        <v/>
      </c>
      <c r="AD268" s="66"/>
      <c r="AE268" s="78"/>
      <c r="AF268" s="37"/>
      <c r="AG268" s="128" t="e">
        <f>([1]!Book1345234[[#This Row],[Pre-Project Damage $]]-[1]!Book1345234[[#This Row],[Post-Project Damage $]])/[1]!Book1345234[[#This Row],[Pre-Project Damage $]]</f>
        <v>#REF!</v>
      </c>
      <c r="AH268" s="4"/>
      <c r="AI268" s="36" t="str">
        <f>IFERROR(VLOOKUP(Book1345234[[#This Row],[Flood Damage Reduction]],#REF!,2,FALSE),"")</f>
        <v/>
      </c>
      <c r="AJ268" s="93"/>
      <c r="AK268" s="83"/>
      <c r="AL268" s="37"/>
      <c r="AM268" s="36" t="str">
        <f>IFERROR(VLOOKUP(Book1345234[[#This Row],[ Reduction in Critical Facilities Flood Risk]],#REF!,2,FALSE),"")</f>
        <v/>
      </c>
      <c r="AN268" s="140" t="e">
        <f>VLOOKUP([1]!Book1345234[[#This Row],[FMP]],'[1]Life and Safety Tabular Data'!A265:L275,12,FALSE)</f>
        <v>#REF!</v>
      </c>
      <c r="AO268" s="43"/>
      <c r="AP268" s="4"/>
      <c r="AQ268" s="36" t="str">
        <f>IFERROR(VLOOKUP(Book1345234[[#This Row],[Life and Safety Ranking (Injury/Loss of Life)]],#REF!,2,FALSE),"")</f>
        <v/>
      </c>
      <c r="AR268" s="67"/>
      <c r="AS268" s="43"/>
      <c r="AT268" s="43"/>
      <c r="AU268" s="43"/>
      <c r="AV268" s="4"/>
      <c r="AW268" s="36" t="str">
        <f>IFERROR(VLOOKUP(Book1345234[[#This Row],[Water Supply Yield Ranking]],#REF!,2,FALSE),"")</f>
        <v/>
      </c>
      <c r="AX268" s="67"/>
      <c r="AY268" s="37"/>
      <c r="AZ268" s="4"/>
      <c r="BA268" s="36" t="str">
        <f>IFERROR(VLOOKUP(Book1345234[[#This Row],[Social Vulnerability Ranking]],#REF!,2,FALSE),"")</f>
        <v/>
      </c>
      <c r="BB268" s="67"/>
      <c r="BC268" s="43"/>
      <c r="BD268" s="4"/>
      <c r="BE268" s="36" t="str">
        <f>IFERROR(VLOOKUP(Book1345234[[#This Row],[Nature-Based Solutions Ranking]],#REF!,2,FALSE),"")</f>
        <v/>
      </c>
      <c r="BF268" s="67"/>
      <c r="BG268" s="37"/>
      <c r="BH268" s="4"/>
      <c r="BI268" s="36" t="str">
        <f>IFERROR(VLOOKUP(Book1345234[[#This Row],[Multiple Benefit Ranking]],#REF!,2,FALSE),"")</f>
        <v/>
      </c>
      <c r="BJ268" s="84"/>
      <c r="BK268" s="43"/>
      <c r="BL268" s="4"/>
      <c r="BM268" s="36" t="str">
        <f>IFERROR(VLOOKUP(Book1345234[[#This Row],[Operations and Maintenance Ranking]],#REF!,2,FALSE),"")</f>
        <v/>
      </c>
      <c r="BN268" s="67"/>
      <c r="BO268" s="4"/>
      <c r="BP268" s="36" t="str">
        <f>IFERROR(VLOOKUP(Book1345234[[#This Row],[Administrative, Regulatory and Other Obstacle Ranking]],#REF!,2,FALSE),"")</f>
        <v/>
      </c>
      <c r="BQ268" s="67"/>
      <c r="BR268" s="4"/>
      <c r="BS268" s="36" t="str">
        <f>IFERROR(VLOOKUP(Book1345234[[#This Row],[Environmental Benefit Ranking]],#REF!,2,FALSE),"")</f>
        <v/>
      </c>
      <c r="BT268" s="67"/>
      <c r="BU268" s="37"/>
      <c r="BV268" s="36" t="str">
        <f>IFERROR(VLOOKUP(Book1345234[[#This Row],[Environmental Impact Ranking]],#REF!,2,FALSE),"")</f>
        <v/>
      </c>
      <c r="BW268" s="77"/>
      <c r="BX268" s="83"/>
      <c r="BY268" s="4"/>
      <c r="BZ268" s="36" t="str">
        <f>IFERROR(VLOOKUP(Book1345234[[#This Row],[Mobility Ranking]],#REF!,2,FALSE),"")</f>
        <v/>
      </c>
      <c r="CA268" s="77"/>
      <c r="CB268" s="4"/>
      <c r="CC268" s="36" t="str">
        <f>IFERROR(VLOOKUP(Book1345234[[#This Row],[Regional Ranking]],#REF!,2,FALSE),"")</f>
        <v/>
      </c>
    </row>
    <row r="269" spans="1:81" x14ac:dyDescent="0.25">
      <c r="A269" s="107"/>
      <c r="B269" s="84"/>
      <c r="C269" s="92">
        <f>Book1345234[[#This Row],[FMP]]*2</f>
        <v>0</v>
      </c>
      <c r="D269" s="34"/>
      <c r="E269" s="34"/>
      <c r="F269" s="37"/>
      <c r="G269" s="4"/>
      <c r="H269" s="4"/>
      <c r="I269" s="4"/>
      <c r="J269" s="4"/>
      <c r="K269" s="35" t="str">
        <f>IFERROR(Book1345234[[#This Row],[Project Cost]]/Book1345234[[#This Row],['# of Structures Removed from 1% Annual Chance FP]],"")</f>
        <v/>
      </c>
      <c r="L269" s="4"/>
      <c r="M269" s="4"/>
      <c r="N269" s="35"/>
      <c r="O269" s="100"/>
      <c r="P269" s="84"/>
      <c r="Q269" s="37"/>
      <c r="R269" s="4"/>
      <c r="S269" s="36" t="str">
        <f>IFERROR(VLOOKUP(Book1345234[[#This Row],[ Severity Ranking: Pre-Project Average Depth of Flooding (100-year)]],#REF!,2,FALSE),"")</f>
        <v/>
      </c>
      <c r="T269" s="67"/>
      <c r="U269" s="37"/>
      <c r="V269" s="37"/>
      <c r="W269" s="128" t="e">
        <f>[1]!Book1345234[[#This Row],[Flood Plain Population]]/[1]!Book1345234[[#This Row],[Community Population Served]]</f>
        <v>#REF!</v>
      </c>
      <c r="X269" s="4"/>
      <c r="Y269" s="36" t="str">
        <f>IFERROR(VLOOKUP(Book1345234[[#This Row],[Severity Ranking: Community Need (% Population)]],#REF!,2,FALSE),"")</f>
        <v/>
      </c>
      <c r="Z269" s="66"/>
      <c r="AA269" s="91" t="e">
        <f>[1]!Book1345234[[#This Row],['# of Structures Removed from 1% Annual Chance FP]]/[1]!Book1345234[[#This Row],['# of Structures in 1% Annual Chance FP (Pre-Project)]]</f>
        <v>#REF!</v>
      </c>
      <c r="AB269" s="4"/>
      <c r="AC269" s="36" t="str">
        <f>IFERROR(VLOOKUP(Book1345234[[#This Row],[Flood Risk Reduction ]],#REF!,2,FALSE),"")</f>
        <v/>
      </c>
      <c r="AD269" s="66"/>
      <c r="AE269" s="78"/>
      <c r="AF269" s="37"/>
      <c r="AG269" s="128" t="e">
        <f>([1]!Book1345234[[#This Row],[Pre-Project Damage $]]-[1]!Book1345234[[#This Row],[Post-Project Damage $]])/[1]!Book1345234[[#This Row],[Pre-Project Damage $]]</f>
        <v>#REF!</v>
      </c>
      <c r="AH269" s="4"/>
      <c r="AI269" s="36" t="str">
        <f>IFERROR(VLOOKUP(Book1345234[[#This Row],[Flood Damage Reduction]],#REF!,2,FALSE),"")</f>
        <v/>
      </c>
      <c r="AJ269" s="93"/>
      <c r="AK269" s="83"/>
      <c r="AL269" s="37"/>
      <c r="AM269" s="36" t="str">
        <f>IFERROR(VLOOKUP(Book1345234[[#This Row],[ Reduction in Critical Facilities Flood Risk]],#REF!,2,FALSE),"")</f>
        <v/>
      </c>
      <c r="AN269" s="140" t="e">
        <f>VLOOKUP([1]!Book1345234[[#This Row],[FMP]],'[1]Life and Safety Tabular Data'!A266:L276,12,FALSE)</f>
        <v>#REF!</v>
      </c>
      <c r="AO269" s="43"/>
      <c r="AP269" s="4"/>
      <c r="AQ269" s="36" t="str">
        <f>IFERROR(VLOOKUP(Book1345234[[#This Row],[Life and Safety Ranking (Injury/Loss of Life)]],#REF!,2,FALSE),"")</f>
        <v/>
      </c>
      <c r="AR269" s="67"/>
      <c r="AS269" s="43"/>
      <c r="AT269" s="43"/>
      <c r="AU269" s="43"/>
      <c r="AV269" s="4"/>
      <c r="AW269" s="36" t="str">
        <f>IFERROR(VLOOKUP(Book1345234[[#This Row],[Water Supply Yield Ranking]],#REF!,2,FALSE),"")</f>
        <v/>
      </c>
      <c r="AX269" s="67"/>
      <c r="AY269" s="37"/>
      <c r="AZ269" s="4"/>
      <c r="BA269" s="36" t="str">
        <f>IFERROR(VLOOKUP(Book1345234[[#This Row],[Social Vulnerability Ranking]],#REF!,2,FALSE),"")</f>
        <v/>
      </c>
      <c r="BB269" s="67"/>
      <c r="BC269" s="43"/>
      <c r="BD269" s="4"/>
      <c r="BE269" s="36" t="str">
        <f>IFERROR(VLOOKUP(Book1345234[[#This Row],[Nature-Based Solutions Ranking]],#REF!,2,FALSE),"")</f>
        <v/>
      </c>
      <c r="BF269" s="67"/>
      <c r="BG269" s="37"/>
      <c r="BH269" s="4"/>
      <c r="BI269" s="36" t="str">
        <f>IFERROR(VLOOKUP(Book1345234[[#This Row],[Multiple Benefit Ranking]],#REF!,2,FALSE),"")</f>
        <v/>
      </c>
      <c r="BJ269" s="84"/>
      <c r="BK269" s="43"/>
      <c r="BL269" s="4"/>
      <c r="BM269" s="36" t="str">
        <f>IFERROR(VLOOKUP(Book1345234[[#This Row],[Operations and Maintenance Ranking]],#REF!,2,FALSE),"")</f>
        <v/>
      </c>
      <c r="BN269" s="67"/>
      <c r="BO269" s="4"/>
      <c r="BP269" s="36" t="str">
        <f>IFERROR(VLOOKUP(Book1345234[[#This Row],[Administrative, Regulatory and Other Obstacle Ranking]],#REF!,2,FALSE),"")</f>
        <v/>
      </c>
      <c r="BQ269" s="67"/>
      <c r="BR269" s="4"/>
      <c r="BS269" s="36" t="str">
        <f>IFERROR(VLOOKUP(Book1345234[[#This Row],[Environmental Benefit Ranking]],#REF!,2,FALSE),"")</f>
        <v/>
      </c>
      <c r="BT269" s="67"/>
      <c r="BU269" s="37"/>
      <c r="BV269" s="36" t="str">
        <f>IFERROR(VLOOKUP(Book1345234[[#This Row],[Environmental Impact Ranking]],#REF!,2,FALSE),"")</f>
        <v/>
      </c>
      <c r="BW269" s="77"/>
      <c r="BX269" s="83"/>
      <c r="BY269" s="4"/>
      <c r="BZ269" s="36" t="str">
        <f>IFERROR(VLOOKUP(Book1345234[[#This Row],[Mobility Ranking]],#REF!,2,FALSE),"")</f>
        <v/>
      </c>
      <c r="CA269" s="77"/>
      <c r="CB269" s="4"/>
      <c r="CC269" s="36" t="str">
        <f>IFERROR(VLOOKUP(Book1345234[[#This Row],[Regional Ranking]],#REF!,2,FALSE),"")</f>
        <v/>
      </c>
    </row>
    <row r="270" spans="1:81" x14ac:dyDescent="0.25">
      <c r="A270" s="107"/>
      <c r="B270" s="84"/>
      <c r="C270" s="92">
        <f>Book1345234[[#This Row],[FMP]]*2</f>
        <v>0</v>
      </c>
      <c r="D270" s="34"/>
      <c r="E270" s="34"/>
      <c r="F270" s="37"/>
      <c r="G270" s="4"/>
      <c r="H270" s="4"/>
      <c r="I270" s="4"/>
      <c r="J270" s="4"/>
      <c r="K270" s="35" t="str">
        <f>IFERROR(Book1345234[[#This Row],[Project Cost]]/Book1345234[[#This Row],['# of Structures Removed from 1% Annual Chance FP]],"")</f>
        <v/>
      </c>
      <c r="L270" s="4"/>
      <c r="M270" s="4"/>
      <c r="N270" s="35"/>
      <c r="O270" s="100"/>
      <c r="P270" s="84"/>
      <c r="Q270" s="37"/>
      <c r="R270" s="4"/>
      <c r="S270" s="36" t="str">
        <f>IFERROR(VLOOKUP(Book1345234[[#This Row],[ Severity Ranking: Pre-Project Average Depth of Flooding (100-year)]],#REF!,2,FALSE),"")</f>
        <v/>
      </c>
      <c r="T270" s="67"/>
      <c r="U270" s="37"/>
      <c r="V270" s="37"/>
      <c r="W270" s="128" t="e">
        <f>[1]!Book1345234[[#This Row],[Flood Plain Population]]/[1]!Book1345234[[#This Row],[Community Population Served]]</f>
        <v>#REF!</v>
      </c>
      <c r="X270" s="4"/>
      <c r="Y270" s="36" t="str">
        <f>IFERROR(VLOOKUP(Book1345234[[#This Row],[Severity Ranking: Community Need (% Population)]],#REF!,2,FALSE),"")</f>
        <v/>
      </c>
      <c r="Z270" s="66"/>
      <c r="AA270" s="91" t="e">
        <f>[1]!Book1345234[[#This Row],['# of Structures Removed from 1% Annual Chance FP]]/[1]!Book1345234[[#This Row],['# of Structures in 1% Annual Chance FP (Pre-Project)]]</f>
        <v>#REF!</v>
      </c>
      <c r="AB270" s="4"/>
      <c r="AC270" s="36" t="str">
        <f>IFERROR(VLOOKUP(Book1345234[[#This Row],[Flood Risk Reduction ]],#REF!,2,FALSE),"")</f>
        <v/>
      </c>
      <c r="AD270" s="66"/>
      <c r="AE270" s="78"/>
      <c r="AF270" s="37"/>
      <c r="AG270" s="128" t="e">
        <f>([1]!Book1345234[[#This Row],[Pre-Project Damage $]]-[1]!Book1345234[[#This Row],[Post-Project Damage $]])/[1]!Book1345234[[#This Row],[Pre-Project Damage $]]</f>
        <v>#REF!</v>
      </c>
      <c r="AH270" s="4"/>
      <c r="AI270" s="36" t="str">
        <f>IFERROR(VLOOKUP(Book1345234[[#This Row],[Flood Damage Reduction]],#REF!,2,FALSE),"")</f>
        <v/>
      </c>
      <c r="AJ270" s="93"/>
      <c r="AK270" s="83"/>
      <c r="AL270" s="37"/>
      <c r="AM270" s="36" t="str">
        <f>IFERROR(VLOOKUP(Book1345234[[#This Row],[ Reduction in Critical Facilities Flood Risk]],#REF!,2,FALSE),"")</f>
        <v/>
      </c>
      <c r="AN270" s="140" t="e">
        <f>VLOOKUP([1]!Book1345234[[#This Row],[FMP]],'[1]Life and Safety Tabular Data'!A267:L277,12,FALSE)</f>
        <v>#REF!</v>
      </c>
      <c r="AO270" s="43"/>
      <c r="AP270" s="4"/>
      <c r="AQ270" s="36" t="str">
        <f>IFERROR(VLOOKUP(Book1345234[[#This Row],[Life and Safety Ranking (Injury/Loss of Life)]],#REF!,2,FALSE),"")</f>
        <v/>
      </c>
      <c r="AR270" s="67"/>
      <c r="AS270" s="43"/>
      <c r="AT270" s="43"/>
      <c r="AU270" s="43"/>
      <c r="AV270" s="4"/>
      <c r="AW270" s="36" t="str">
        <f>IFERROR(VLOOKUP(Book1345234[[#This Row],[Water Supply Yield Ranking]],#REF!,2,FALSE),"")</f>
        <v/>
      </c>
      <c r="AX270" s="67"/>
      <c r="AY270" s="37"/>
      <c r="AZ270" s="4"/>
      <c r="BA270" s="36" t="str">
        <f>IFERROR(VLOOKUP(Book1345234[[#This Row],[Social Vulnerability Ranking]],#REF!,2,FALSE),"")</f>
        <v/>
      </c>
      <c r="BB270" s="67"/>
      <c r="BC270" s="43"/>
      <c r="BD270" s="4"/>
      <c r="BE270" s="36" t="str">
        <f>IFERROR(VLOOKUP(Book1345234[[#This Row],[Nature-Based Solutions Ranking]],#REF!,2,FALSE),"")</f>
        <v/>
      </c>
      <c r="BF270" s="67"/>
      <c r="BG270" s="37"/>
      <c r="BH270" s="4"/>
      <c r="BI270" s="36" t="str">
        <f>IFERROR(VLOOKUP(Book1345234[[#This Row],[Multiple Benefit Ranking]],#REF!,2,FALSE),"")</f>
        <v/>
      </c>
      <c r="BJ270" s="84"/>
      <c r="BK270" s="43"/>
      <c r="BL270" s="4"/>
      <c r="BM270" s="36" t="str">
        <f>IFERROR(VLOOKUP(Book1345234[[#This Row],[Operations and Maintenance Ranking]],#REF!,2,FALSE),"")</f>
        <v/>
      </c>
      <c r="BN270" s="67"/>
      <c r="BO270" s="4"/>
      <c r="BP270" s="36" t="str">
        <f>IFERROR(VLOOKUP(Book1345234[[#This Row],[Administrative, Regulatory and Other Obstacle Ranking]],#REF!,2,FALSE),"")</f>
        <v/>
      </c>
      <c r="BQ270" s="67"/>
      <c r="BR270" s="4"/>
      <c r="BS270" s="36" t="str">
        <f>IFERROR(VLOOKUP(Book1345234[[#This Row],[Environmental Benefit Ranking]],#REF!,2,FALSE),"")</f>
        <v/>
      </c>
      <c r="BT270" s="67"/>
      <c r="BU270" s="37"/>
      <c r="BV270" s="36" t="str">
        <f>IFERROR(VLOOKUP(Book1345234[[#This Row],[Environmental Impact Ranking]],#REF!,2,FALSE),"")</f>
        <v/>
      </c>
      <c r="BW270" s="77"/>
      <c r="BX270" s="83"/>
      <c r="BY270" s="4"/>
      <c r="BZ270" s="36" t="str">
        <f>IFERROR(VLOOKUP(Book1345234[[#This Row],[Mobility Ranking]],#REF!,2,FALSE),"")</f>
        <v/>
      </c>
      <c r="CA270" s="77"/>
      <c r="CB270" s="4"/>
      <c r="CC270" s="36" t="str">
        <f>IFERROR(VLOOKUP(Book1345234[[#This Row],[Regional Ranking]],#REF!,2,FALSE),"")</f>
        <v/>
      </c>
    </row>
    <row r="271" spans="1:81" x14ac:dyDescent="0.25">
      <c r="A271" s="107"/>
      <c r="B271" s="84"/>
      <c r="C271" s="92">
        <f>Book1345234[[#This Row],[FMP]]*2</f>
        <v>0</v>
      </c>
      <c r="D271" s="34"/>
      <c r="E271" s="34"/>
      <c r="F271" s="37"/>
      <c r="G271" s="4"/>
      <c r="H271" s="4"/>
      <c r="I271" s="4"/>
      <c r="J271" s="4"/>
      <c r="K271" s="35" t="str">
        <f>IFERROR(Book1345234[[#This Row],[Project Cost]]/Book1345234[[#This Row],['# of Structures Removed from 1% Annual Chance FP]],"")</f>
        <v/>
      </c>
      <c r="L271" s="4"/>
      <c r="M271" s="4"/>
      <c r="N271" s="35"/>
      <c r="O271" s="100"/>
      <c r="P271" s="84"/>
      <c r="Q271" s="37"/>
      <c r="R271" s="4"/>
      <c r="S271" s="36" t="str">
        <f>IFERROR(VLOOKUP(Book1345234[[#This Row],[ Severity Ranking: Pre-Project Average Depth of Flooding (100-year)]],#REF!,2,FALSE),"")</f>
        <v/>
      </c>
      <c r="T271" s="67"/>
      <c r="U271" s="37"/>
      <c r="V271" s="37"/>
      <c r="W271" s="128" t="e">
        <f>[1]!Book1345234[[#This Row],[Flood Plain Population]]/[1]!Book1345234[[#This Row],[Community Population Served]]</f>
        <v>#REF!</v>
      </c>
      <c r="X271" s="4"/>
      <c r="Y271" s="36" t="str">
        <f>IFERROR(VLOOKUP(Book1345234[[#This Row],[Severity Ranking: Community Need (% Population)]],#REF!,2,FALSE),"")</f>
        <v/>
      </c>
      <c r="Z271" s="66"/>
      <c r="AA271" s="91" t="e">
        <f>[1]!Book1345234[[#This Row],['# of Structures Removed from 1% Annual Chance FP]]/[1]!Book1345234[[#This Row],['# of Structures in 1% Annual Chance FP (Pre-Project)]]</f>
        <v>#REF!</v>
      </c>
      <c r="AB271" s="4"/>
      <c r="AC271" s="36" t="str">
        <f>IFERROR(VLOOKUP(Book1345234[[#This Row],[Flood Risk Reduction ]],#REF!,2,FALSE),"")</f>
        <v/>
      </c>
      <c r="AD271" s="66"/>
      <c r="AE271" s="78"/>
      <c r="AF271" s="37"/>
      <c r="AG271" s="128" t="e">
        <f>([1]!Book1345234[[#This Row],[Pre-Project Damage $]]-[1]!Book1345234[[#This Row],[Post-Project Damage $]])/[1]!Book1345234[[#This Row],[Pre-Project Damage $]]</f>
        <v>#REF!</v>
      </c>
      <c r="AH271" s="4"/>
      <c r="AI271" s="36" t="str">
        <f>IFERROR(VLOOKUP(Book1345234[[#This Row],[Flood Damage Reduction]],#REF!,2,FALSE),"")</f>
        <v/>
      </c>
      <c r="AJ271" s="93"/>
      <c r="AK271" s="83"/>
      <c r="AL271" s="37"/>
      <c r="AM271" s="36" t="str">
        <f>IFERROR(VLOOKUP(Book1345234[[#This Row],[ Reduction in Critical Facilities Flood Risk]],#REF!,2,FALSE),"")</f>
        <v/>
      </c>
      <c r="AN271" s="140" t="e">
        <f>VLOOKUP([1]!Book1345234[[#This Row],[FMP]],'[1]Life and Safety Tabular Data'!A268:L278,12,FALSE)</f>
        <v>#REF!</v>
      </c>
      <c r="AO271" s="43"/>
      <c r="AP271" s="4"/>
      <c r="AQ271" s="36" t="str">
        <f>IFERROR(VLOOKUP(Book1345234[[#This Row],[Life and Safety Ranking (Injury/Loss of Life)]],#REF!,2,FALSE),"")</f>
        <v/>
      </c>
      <c r="AR271" s="67"/>
      <c r="AS271" s="43"/>
      <c r="AT271" s="43"/>
      <c r="AU271" s="43"/>
      <c r="AV271" s="4"/>
      <c r="AW271" s="36" t="str">
        <f>IFERROR(VLOOKUP(Book1345234[[#This Row],[Water Supply Yield Ranking]],#REF!,2,FALSE),"")</f>
        <v/>
      </c>
      <c r="AX271" s="67"/>
      <c r="AY271" s="37"/>
      <c r="AZ271" s="4"/>
      <c r="BA271" s="36" t="str">
        <f>IFERROR(VLOOKUP(Book1345234[[#This Row],[Social Vulnerability Ranking]],#REF!,2,FALSE),"")</f>
        <v/>
      </c>
      <c r="BB271" s="67"/>
      <c r="BC271" s="43"/>
      <c r="BD271" s="4"/>
      <c r="BE271" s="36" t="str">
        <f>IFERROR(VLOOKUP(Book1345234[[#This Row],[Nature-Based Solutions Ranking]],#REF!,2,FALSE),"")</f>
        <v/>
      </c>
      <c r="BF271" s="67"/>
      <c r="BG271" s="37"/>
      <c r="BH271" s="4"/>
      <c r="BI271" s="36" t="str">
        <f>IFERROR(VLOOKUP(Book1345234[[#This Row],[Multiple Benefit Ranking]],#REF!,2,FALSE),"")</f>
        <v/>
      </c>
      <c r="BJ271" s="84"/>
      <c r="BK271" s="43"/>
      <c r="BL271" s="4"/>
      <c r="BM271" s="36" t="str">
        <f>IFERROR(VLOOKUP(Book1345234[[#This Row],[Operations and Maintenance Ranking]],#REF!,2,FALSE),"")</f>
        <v/>
      </c>
      <c r="BN271" s="67"/>
      <c r="BO271" s="4"/>
      <c r="BP271" s="36" t="str">
        <f>IFERROR(VLOOKUP(Book1345234[[#This Row],[Administrative, Regulatory and Other Obstacle Ranking]],#REF!,2,FALSE),"")</f>
        <v/>
      </c>
      <c r="BQ271" s="67"/>
      <c r="BR271" s="4"/>
      <c r="BS271" s="36" t="str">
        <f>IFERROR(VLOOKUP(Book1345234[[#This Row],[Environmental Benefit Ranking]],#REF!,2,FALSE),"")</f>
        <v/>
      </c>
      <c r="BT271" s="67"/>
      <c r="BU271" s="37"/>
      <c r="BV271" s="36" t="str">
        <f>IFERROR(VLOOKUP(Book1345234[[#This Row],[Environmental Impact Ranking]],#REF!,2,FALSE),"")</f>
        <v/>
      </c>
      <c r="BW271" s="77"/>
      <c r="BX271" s="83"/>
      <c r="BY271" s="4"/>
      <c r="BZ271" s="36" t="str">
        <f>IFERROR(VLOOKUP(Book1345234[[#This Row],[Mobility Ranking]],#REF!,2,FALSE),"")</f>
        <v/>
      </c>
      <c r="CA271" s="77"/>
      <c r="CB271" s="4"/>
      <c r="CC271" s="36" t="str">
        <f>IFERROR(VLOOKUP(Book1345234[[#This Row],[Regional Ranking]],#REF!,2,FALSE),"")</f>
        <v/>
      </c>
    </row>
    <row r="272" spans="1:81" x14ac:dyDescent="0.25">
      <c r="A272" s="107"/>
      <c r="B272" s="84"/>
      <c r="C272" s="92">
        <f>Book1345234[[#This Row],[FMP]]*2</f>
        <v>0</v>
      </c>
      <c r="D272" s="34"/>
      <c r="E272" s="34"/>
      <c r="F272" s="37"/>
      <c r="G272" s="4"/>
      <c r="H272" s="4"/>
      <c r="I272" s="4"/>
      <c r="J272" s="4"/>
      <c r="K272" s="35" t="str">
        <f>IFERROR(Book1345234[[#This Row],[Project Cost]]/Book1345234[[#This Row],['# of Structures Removed from 1% Annual Chance FP]],"")</f>
        <v/>
      </c>
      <c r="L272" s="4"/>
      <c r="M272" s="4"/>
      <c r="N272" s="35"/>
      <c r="O272" s="100"/>
      <c r="P272" s="84"/>
      <c r="Q272" s="37"/>
      <c r="R272" s="4"/>
      <c r="S272" s="36" t="str">
        <f>IFERROR(VLOOKUP(Book1345234[[#This Row],[ Severity Ranking: Pre-Project Average Depth of Flooding (100-year)]],#REF!,2,FALSE),"")</f>
        <v/>
      </c>
      <c r="T272" s="67"/>
      <c r="U272" s="37"/>
      <c r="V272" s="37"/>
      <c r="W272" s="128" t="e">
        <f>[1]!Book1345234[[#This Row],[Flood Plain Population]]/[1]!Book1345234[[#This Row],[Community Population Served]]</f>
        <v>#REF!</v>
      </c>
      <c r="X272" s="4"/>
      <c r="Y272" s="36" t="str">
        <f>IFERROR(VLOOKUP(Book1345234[[#This Row],[Severity Ranking: Community Need (% Population)]],#REF!,2,FALSE),"")</f>
        <v/>
      </c>
      <c r="Z272" s="66"/>
      <c r="AA272" s="91" t="e">
        <f>[1]!Book1345234[[#This Row],['# of Structures Removed from 1% Annual Chance FP]]/[1]!Book1345234[[#This Row],['# of Structures in 1% Annual Chance FP (Pre-Project)]]</f>
        <v>#REF!</v>
      </c>
      <c r="AB272" s="4"/>
      <c r="AC272" s="36" t="str">
        <f>IFERROR(VLOOKUP(Book1345234[[#This Row],[Flood Risk Reduction ]],#REF!,2,FALSE),"")</f>
        <v/>
      </c>
      <c r="AD272" s="66"/>
      <c r="AE272" s="78"/>
      <c r="AF272" s="37"/>
      <c r="AG272" s="128" t="e">
        <f>([1]!Book1345234[[#This Row],[Pre-Project Damage $]]-[1]!Book1345234[[#This Row],[Post-Project Damage $]])/[1]!Book1345234[[#This Row],[Pre-Project Damage $]]</f>
        <v>#REF!</v>
      </c>
      <c r="AH272" s="4"/>
      <c r="AI272" s="36" t="str">
        <f>IFERROR(VLOOKUP(Book1345234[[#This Row],[Flood Damage Reduction]],#REF!,2,FALSE),"")</f>
        <v/>
      </c>
      <c r="AJ272" s="93"/>
      <c r="AK272" s="83"/>
      <c r="AL272" s="37"/>
      <c r="AM272" s="36" t="str">
        <f>IFERROR(VLOOKUP(Book1345234[[#This Row],[ Reduction in Critical Facilities Flood Risk]],#REF!,2,FALSE),"")</f>
        <v/>
      </c>
      <c r="AN272" s="140" t="e">
        <f>VLOOKUP([1]!Book1345234[[#This Row],[FMP]],'[1]Life and Safety Tabular Data'!A269:L279,12,FALSE)</f>
        <v>#REF!</v>
      </c>
      <c r="AO272" s="43"/>
      <c r="AP272" s="4"/>
      <c r="AQ272" s="36" t="str">
        <f>IFERROR(VLOOKUP(Book1345234[[#This Row],[Life and Safety Ranking (Injury/Loss of Life)]],#REF!,2,FALSE),"")</f>
        <v/>
      </c>
      <c r="AR272" s="67"/>
      <c r="AS272" s="43"/>
      <c r="AT272" s="43"/>
      <c r="AU272" s="43"/>
      <c r="AV272" s="4"/>
      <c r="AW272" s="36" t="str">
        <f>IFERROR(VLOOKUP(Book1345234[[#This Row],[Water Supply Yield Ranking]],#REF!,2,FALSE),"")</f>
        <v/>
      </c>
      <c r="AX272" s="67"/>
      <c r="AY272" s="37"/>
      <c r="AZ272" s="4"/>
      <c r="BA272" s="36" t="str">
        <f>IFERROR(VLOOKUP(Book1345234[[#This Row],[Social Vulnerability Ranking]],#REF!,2,FALSE),"")</f>
        <v/>
      </c>
      <c r="BB272" s="67"/>
      <c r="BC272" s="43"/>
      <c r="BD272" s="4"/>
      <c r="BE272" s="36" t="str">
        <f>IFERROR(VLOOKUP(Book1345234[[#This Row],[Nature-Based Solutions Ranking]],#REF!,2,FALSE),"")</f>
        <v/>
      </c>
      <c r="BF272" s="67"/>
      <c r="BG272" s="37"/>
      <c r="BH272" s="4"/>
      <c r="BI272" s="36" t="str">
        <f>IFERROR(VLOOKUP(Book1345234[[#This Row],[Multiple Benefit Ranking]],#REF!,2,FALSE),"")</f>
        <v/>
      </c>
      <c r="BJ272" s="84"/>
      <c r="BK272" s="43"/>
      <c r="BL272" s="4"/>
      <c r="BM272" s="36" t="str">
        <f>IFERROR(VLOOKUP(Book1345234[[#This Row],[Operations and Maintenance Ranking]],#REF!,2,FALSE),"")</f>
        <v/>
      </c>
      <c r="BN272" s="67"/>
      <c r="BO272" s="4"/>
      <c r="BP272" s="36" t="str">
        <f>IFERROR(VLOOKUP(Book1345234[[#This Row],[Administrative, Regulatory and Other Obstacle Ranking]],#REF!,2,FALSE),"")</f>
        <v/>
      </c>
      <c r="BQ272" s="67"/>
      <c r="BR272" s="4"/>
      <c r="BS272" s="36" t="str">
        <f>IFERROR(VLOOKUP(Book1345234[[#This Row],[Environmental Benefit Ranking]],#REF!,2,FALSE),"")</f>
        <v/>
      </c>
      <c r="BT272" s="67"/>
      <c r="BU272" s="37"/>
      <c r="BV272" s="36" t="str">
        <f>IFERROR(VLOOKUP(Book1345234[[#This Row],[Environmental Impact Ranking]],#REF!,2,FALSE),"")</f>
        <v/>
      </c>
      <c r="BW272" s="77"/>
      <c r="BX272" s="83"/>
      <c r="BY272" s="4"/>
      <c r="BZ272" s="36" t="str">
        <f>IFERROR(VLOOKUP(Book1345234[[#This Row],[Mobility Ranking]],#REF!,2,FALSE),"")</f>
        <v/>
      </c>
      <c r="CA272" s="77"/>
      <c r="CB272" s="4"/>
      <c r="CC272" s="36" t="str">
        <f>IFERROR(VLOOKUP(Book1345234[[#This Row],[Regional Ranking]],#REF!,2,FALSE),"")</f>
        <v/>
      </c>
    </row>
    <row r="273" spans="1:81" x14ac:dyDescent="0.25">
      <c r="A273" s="107"/>
      <c r="B273" s="84"/>
      <c r="C273" s="92">
        <f>Book1345234[[#This Row],[FMP]]*2</f>
        <v>0</v>
      </c>
      <c r="D273" s="34"/>
      <c r="E273" s="34"/>
      <c r="F273" s="37"/>
      <c r="G273" s="4"/>
      <c r="H273" s="4"/>
      <c r="I273" s="4"/>
      <c r="J273" s="4"/>
      <c r="K273" s="35" t="str">
        <f>IFERROR(Book1345234[[#This Row],[Project Cost]]/Book1345234[[#This Row],['# of Structures Removed from 1% Annual Chance FP]],"")</f>
        <v/>
      </c>
      <c r="L273" s="4"/>
      <c r="M273" s="4"/>
      <c r="N273" s="35"/>
      <c r="O273" s="100"/>
      <c r="P273" s="84"/>
      <c r="Q273" s="37"/>
      <c r="R273" s="4"/>
      <c r="S273" s="36" t="str">
        <f>IFERROR(VLOOKUP(Book1345234[[#This Row],[ Severity Ranking: Pre-Project Average Depth of Flooding (100-year)]],#REF!,2,FALSE),"")</f>
        <v/>
      </c>
      <c r="T273" s="67"/>
      <c r="U273" s="37"/>
      <c r="V273" s="37"/>
      <c r="W273" s="128" t="e">
        <f>[1]!Book1345234[[#This Row],[Flood Plain Population]]/[1]!Book1345234[[#This Row],[Community Population Served]]</f>
        <v>#REF!</v>
      </c>
      <c r="X273" s="4"/>
      <c r="Y273" s="36" t="str">
        <f>IFERROR(VLOOKUP(Book1345234[[#This Row],[Severity Ranking: Community Need (% Population)]],#REF!,2,FALSE),"")</f>
        <v/>
      </c>
      <c r="Z273" s="66"/>
      <c r="AA273" s="91" t="e">
        <f>[1]!Book1345234[[#This Row],['# of Structures Removed from 1% Annual Chance FP]]/[1]!Book1345234[[#This Row],['# of Structures in 1% Annual Chance FP (Pre-Project)]]</f>
        <v>#REF!</v>
      </c>
      <c r="AB273" s="4"/>
      <c r="AC273" s="36" t="str">
        <f>IFERROR(VLOOKUP(Book1345234[[#This Row],[Flood Risk Reduction ]],#REF!,2,FALSE),"")</f>
        <v/>
      </c>
      <c r="AD273" s="66"/>
      <c r="AE273" s="78"/>
      <c r="AF273" s="37"/>
      <c r="AG273" s="128" t="e">
        <f>([1]!Book1345234[[#This Row],[Pre-Project Damage $]]-[1]!Book1345234[[#This Row],[Post-Project Damage $]])/[1]!Book1345234[[#This Row],[Pre-Project Damage $]]</f>
        <v>#REF!</v>
      </c>
      <c r="AH273" s="4"/>
      <c r="AI273" s="36" t="str">
        <f>IFERROR(VLOOKUP(Book1345234[[#This Row],[Flood Damage Reduction]],#REF!,2,FALSE),"")</f>
        <v/>
      </c>
      <c r="AJ273" s="93"/>
      <c r="AK273" s="83"/>
      <c r="AL273" s="37"/>
      <c r="AM273" s="36" t="str">
        <f>IFERROR(VLOOKUP(Book1345234[[#This Row],[ Reduction in Critical Facilities Flood Risk]],#REF!,2,FALSE),"")</f>
        <v/>
      </c>
      <c r="AN273" s="140" t="e">
        <f>VLOOKUP([1]!Book1345234[[#This Row],[FMP]],'[1]Life and Safety Tabular Data'!A270:L280,12,FALSE)</f>
        <v>#REF!</v>
      </c>
      <c r="AO273" s="43"/>
      <c r="AP273" s="4"/>
      <c r="AQ273" s="36" t="str">
        <f>IFERROR(VLOOKUP(Book1345234[[#This Row],[Life and Safety Ranking (Injury/Loss of Life)]],#REF!,2,FALSE),"")</f>
        <v/>
      </c>
      <c r="AR273" s="67"/>
      <c r="AS273" s="43"/>
      <c r="AT273" s="43"/>
      <c r="AU273" s="43"/>
      <c r="AV273" s="4"/>
      <c r="AW273" s="36" t="str">
        <f>IFERROR(VLOOKUP(Book1345234[[#This Row],[Water Supply Yield Ranking]],#REF!,2,FALSE),"")</f>
        <v/>
      </c>
      <c r="AX273" s="67"/>
      <c r="AY273" s="37"/>
      <c r="AZ273" s="4"/>
      <c r="BA273" s="36" t="str">
        <f>IFERROR(VLOOKUP(Book1345234[[#This Row],[Social Vulnerability Ranking]],#REF!,2,FALSE),"")</f>
        <v/>
      </c>
      <c r="BB273" s="67"/>
      <c r="BC273" s="43"/>
      <c r="BD273" s="4"/>
      <c r="BE273" s="36" t="str">
        <f>IFERROR(VLOOKUP(Book1345234[[#This Row],[Nature-Based Solutions Ranking]],#REF!,2,FALSE),"")</f>
        <v/>
      </c>
      <c r="BF273" s="67"/>
      <c r="BG273" s="37"/>
      <c r="BH273" s="4"/>
      <c r="BI273" s="36" t="str">
        <f>IFERROR(VLOOKUP(Book1345234[[#This Row],[Multiple Benefit Ranking]],#REF!,2,FALSE),"")</f>
        <v/>
      </c>
      <c r="BJ273" s="84"/>
      <c r="BK273" s="43"/>
      <c r="BL273" s="4"/>
      <c r="BM273" s="36" t="str">
        <f>IFERROR(VLOOKUP(Book1345234[[#This Row],[Operations and Maintenance Ranking]],#REF!,2,FALSE),"")</f>
        <v/>
      </c>
      <c r="BN273" s="67"/>
      <c r="BO273" s="4"/>
      <c r="BP273" s="36" t="str">
        <f>IFERROR(VLOOKUP(Book1345234[[#This Row],[Administrative, Regulatory and Other Obstacle Ranking]],#REF!,2,FALSE),"")</f>
        <v/>
      </c>
      <c r="BQ273" s="67"/>
      <c r="BR273" s="4"/>
      <c r="BS273" s="36" t="str">
        <f>IFERROR(VLOOKUP(Book1345234[[#This Row],[Environmental Benefit Ranking]],#REF!,2,FALSE),"")</f>
        <v/>
      </c>
      <c r="BT273" s="67"/>
      <c r="BU273" s="37"/>
      <c r="BV273" s="36" t="str">
        <f>IFERROR(VLOOKUP(Book1345234[[#This Row],[Environmental Impact Ranking]],#REF!,2,FALSE),"")</f>
        <v/>
      </c>
      <c r="BW273" s="77"/>
      <c r="BX273" s="83"/>
      <c r="BY273" s="4"/>
      <c r="BZ273" s="36" t="str">
        <f>IFERROR(VLOOKUP(Book1345234[[#This Row],[Mobility Ranking]],#REF!,2,FALSE),"")</f>
        <v/>
      </c>
      <c r="CA273" s="77"/>
      <c r="CB273" s="4"/>
      <c r="CC273" s="36" t="str">
        <f>IFERROR(VLOOKUP(Book1345234[[#This Row],[Regional Ranking]],#REF!,2,FALSE),"")</f>
        <v/>
      </c>
    </row>
    <row r="274" spans="1:81" x14ac:dyDescent="0.25">
      <c r="A274" s="107"/>
      <c r="B274" s="84"/>
      <c r="C274" s="92">
        <f>Book1345234[[#This Row],[FMP]]*2</f>
        <v>0</v>
      </c>
      <c r="D274" s="34"/>
      <c r="E274" s="34"/>
      <c r="F274" s="37"/>
      <c r="G274" s="4"/>
      <c r="H274" s="4"/>
      <c r="I274" s="4"/>
      <c r="J274" s="4"/>
      <c r="K274" s="35" t="str">
        <f>IFERROR(Book1345234[[#This Row],[Project Cost]]/Book1345234[[#This Row],['# of Structures Removed from 1% Annual Chance FP]],"")</f>
        <v/>
      </c>
      <c r="L274" s="4"/>
      <c r="M274" s="4"/>
      <c r="N274" s="35"/>
      <c r="O274" s="100"/>
      <c r="P274" s="84"/>
      <c r="Q274" s="37"/>
      <c r="R274" s="4"/>
      <c r="S274" s="36" t="str">
        <f>IFERROR(VLOOKUP(Book1345234[[#This Row],[ Severity Ranking: Pre-Project Average Depth of Flooding (100-year)]],#REF!,2,FALSE),"")</f>
        <v/>
      </c>
      <c r="T274" s="67"/>
      <c r="U274" s="37"/>
      <c r="V274" s="37"/>
      <c r="W274" s="128" t="e">
        <f>[1]!Book1345234[[#This Row],[Flood Plain Population]]/[1]!Book1345234[[#This Row],[Community Population Served]]</f>
        <v>#REF!</v>
      </c>
      <c r="X274" s="4"/>
      <c r="Y274" s="36" t="str">
        <f>IFERROR(VLOOKUP(Book1345234[[#This Row],[Severity Ranking: Community Need (% Population)]],#REF!,2,FALSE),"")</f>
        <v/>
      </c>
      <c r="Z274" s="66"/>
      <c r="AA274" s="91" t="e">
        <f>[1]!Book1345234[[#This Row],['# of Structures Removed from 1% Annual Chance FP]]/[1]!Book1345234[[#This Row],['# of Structures in 1% Annual Chance FP (Pre-Project)]]</f>
        <v>#REF!</v>
      </c>
      <c r="AB274" s="4"/>
      <c r="AC274" s="36" t="str">
        <f>IFERROR(VLOOKUP(Book1345234[[#This Row],[Flood Risk Reduction ]],#REF!,2,FALSE),"")</f>
        <v/>
      </c>
      <c r="AD274" s="66"/>
      <c r="AE274" s="78"/>
      <c r="AF274" s="37"/>
      <c r="AG274" s="128" t="e">
        <f>([1]!Book1345234[[#This Row],[Pre-Project Damage $]]-[1]!Book1345234[[#This Row],[Post-Project Damage $]])/[1]!Book1345234[[#This Row],[Pre-Project Damage $]]</f>
        <v>#REF!</v>
      </c>
      <c r="AH274" s="4"/>
      <c r="AI274" s="36" t="str">
        <f>IFERROR(VLOOKUP(Book1345234[[#This Row],[Flood Damage Reduction]],#REF!,2,FALSE),"")</f>
        <v/>
      </c>
      <c r="AJ274" s="93"/>
      <c r="AK274" s="83"/>
      <c r="AL274" s="37"/>
      <c r="AM274" s="36" t="str">
        <f>IFERROR(VLOOKUP(Book1345234[[#This Row],[ Reduction in Critical Facilities Flood Risk]],#REF!,2,FALSE),"")</f>
        <v/>
      </c>
      <c r="AN274" s="140" t="e">
        <f>VLOOKUP([1]!Book1345234[[#This Row],[FMP]],'[1]Life and Safety Tabular Data'!A271:L281,12,FALSE)</f>
        <v>#REF!</v>
      </c>
      <c r="AO274" s="43"/>
      <c r="AP274" s="4"/>
      <c r="AQ274" s="36" t="str">
        <f>IFERROR(VLOOKUP(Book1345234[[#This Row],[Life and Safety Ranking (Injury/Loss of Life)]],#REF!,2,FALSE),"")</f>
        <v/>
      </c>
      <c r="AR274" s="67"/>
      <c r="AS274" s="43"/>
      <c r="AT274" s="43"/>
      <c r="AU274" s="43"/>
      <c r="AV274" s="4"/>
      <c r="AW274" s="36" t="str">
        <f>IFERROR(VLOOKUP(Book1345234[[#This Row],[Water Supply Yield Ranking]],#REF!,2,FALSE),"")</f>
        <v/>
      </c>
      <c r="AX274" s="67"/>
      <c r="AY274" s="37"/>
      <c r="AZ274" s="4"/>
      <c r="BA274" s="36" t="str">
        <f>IFERROR(VLOOKUP(Book1345234[[#This Row],[Social Vulnerability Ranking]],#REF!,2,FALSE),"")</f>
        <v/>
      </c>
      <c r="BB274" s="67"/>
      <c r="BC274" s="43"/>
      <c r="BD274" s="4"/>
      <c r="BE274" s="36" t="str">
        <f>IFERROR(VLOOKUP(Book1345234[[#This Row],[Nature-Based Solutions Ranking]],#REF!,2,FALSE),"")</f>
        <v/>
      </c>
      <c r="BF274" s="67"/>
      <c r="BG274" s="37"/>
      <c r="BH274" s="4"/>
      <c r="BI274" s="36" t="str">
        <f>IFERROR(VLOOKUP(Book1345234[[#This Row],[Multiple Benefit Ranking]],#REF!,2,FALSE),"")</f>
        <v/>
      </c>
      <c r="BJ274" s="84"/>
      <c r="BK274" s="43"/>
      <c r="BL274" s="4"/>
      <c r="BM274" s="36" t="str">
        <f>IFERROR(VLOOKUP(Book1345234[[#This Row],[Operations and Maintenance Ranking]],#REF!,2,FALSE),"")</f>
        <v/>
      </c>
      <c r="BN274" s="67"/>
      <c r="BO274" s="4"/>
      <c r="BP274" s="36" t="str">
        <f>IFERROR(VLOOKUP(Book1345234[[#This Row],[Administrative, Regulatory and Other Obstacle Ranking]],#REF!,2,FALSE),"")</f>
        <v/>
      </c>
      <c r="BQ274" s="67"/>
      <c r="BR274" s="4"/>
      <c r="BS274" s="36" t="str">
        <f>IFERROR(VLOOKUP(Book1345234[[#This Row],[Environmental Benefit Ranking]],#REF!,2,FALSE),"")</f>
        <v/>
      </c>
      <c r="BT274" s="67"/>
      <c r="BU274" s="37"/>
      <c r="BV274" s="36" t="str">
        <f>IFERROR(VLOOKUP(Book1345234[[#This Row],[Environmental Impact Ranking]],#REF!,2,FALSE),"")</f>
        <v/>
      </c>
      <c r="BW274" s="77"/>
      <c r="BX274" s="83"/>
      <c r="BY274" s="4"/>
      <c r="BZ274" s="36" t="str">
        <f>IFERROR(VLOOKUP(Book1345234[[#This Row],[Mobility Ranking]],#REF!,2,FALSE),"")</f>
        <v/>
      </c>
      <c r="CA274" s="77"/>
      <c r="CB274" s="4"/>
      <c r="CC274" s="36" t="str">
        <f>IFERROR(VLOOKUP(Book1345234[[#This Row],[Regional Ranking]],#REF!,2,FALSE),"")</f>
        <v/>
      </c>
    </row>
    <row r="275" spans="1:81" x14ac:dyDescent="0.25">
      <c r="A275" s="107"/>
      <c r="B275" s="84"/>
      <c r="C275" s="92">
        <f>Book1345234[[#This Row],[FMP]]*2</f>
        <v>0</v>
      </c>
      <c r="D275" s="34"/>
      <c r="E275" s="34"/>
      <c r="F275" s="37"/>
      <c r="G275" s="4"/>
      <c r="H275" s="4"/>
      <c r="I275" s="4"/>
      <c r="J275" s="4"/>
      <c r="K275" s="35" t="str">
        <f>IFERROR(Book1345234[[#This Row],[Project Cost]]/Book1345234[[#This Row],['# of Structures Removed from 1% Annual Chance FP]],"")</f>
        <v/>
      </c>
      <c r="L275" s="4"/>
      <c r="M275" s="4"/>
      <c r="N275" s="35"/>
      <c r="O275" s="100"/>
      <c r="P275" s="84"/>
      <c r="Q275" s="37"/>
      <c r="R275" s="4"/>
      <c r="S275" s="36" t="str">
        <f>IFERROR(VLOOKUP(Book1345234[[#This Row],[ Severity Ranking: Pre-Project Average Depth of Flooding (100-year)]],#REF!,2,FALSE),"")</f>
        <v/>
      </c>
      <c r="T275" s="67"/>
      <c r="U275" s="37"/>
      <c r="V275" s="37"/>
      <c r="W275" s="128" t="e">
        <f>[1]!Book1345234[[#This Row],[Flood Plain Population]]/[1]!Book1345234[[#This Row],[Community Population Served]]</f>
        <v>#REF!</v>
      </c>
      <c r="X275" s="4"/>
      <c r="Y275" s="36" t="str">
        <f>IFERROR(VLOOKUP(Book1345234[[#This Row],[Severity Ranking: Community Need (% Population)]],#REF!,2,FALSE),"")</f>
        <v/>
      </c>
      <c r="Z275" s="66"/>
      <c r="AA275" s="91" t="e">
        <f>[1]!Book1345234[[#This Row],['# of Structures Removed from 1% Annual Chance FP]]/[1]!Book1345234[[#This Row],['# of Structures in 1% Annual Chance FP (Pre-Project)]]</f>
        <v>#REF!</v>
      </c>
      <c r="AB275" s="4"/>
      <c r="AC275" s="36" t="str">
        <f>IFERROR(VLOOKUP(Book1345234[[#This Row],[Flood Risk Reduction ]],#REF!,2,FALSE),"")</f>
        <v/>
      </c>
      <c r="AD275" s="66"/>
      <c r="AE275" s="78"/>
      <c r="AF275" s="37"/>
      <c r="AG275" s="128" t="e">
        <f>([1]!Book1345234[[#This Row],[Pre-Project Damage $]]-[1]!Book1345234[[#This Row],[Post-Project Damage $]])/[1]!Book1345234[[#This Row],[Pre-Project Damage $]]</f>
        <v>#REF!</v>
      </c>
      <c r="AH275" s="4"/>
      <c r="AI275" s="36" t="str">
        <f>IFERROR(VLOOKUP(Book1345234[[#This Row],[Flood Damage Reduction]],#REF!,2,FALSE),"")</f>
        <v/>
      </c>
      <c r="AJ275" s="93"/>
      <c r="AK275" s="83"/>
      <c r="AL275" s="37"/>
      <c r="AM275" s="36" t="str">
        <f>IFERROR(VLOOKUP(Book1345234[[#This Row],[ Reduction in Critical Facilities Flood Risk]],#REF!,2,FALSE),"")</f>
        <v/>
      </c>
      <c r="AN275" s="140" t="e">
        <f>VLOOKUP([1]!Book1345234[[#This Row],[FMP]],'[1]Life and Safety Tabular Data'!A272:L282,12,FALSE)</f>
        <v>#REF!</v>
      </c>
      <c r="AO275" s="43"/>
      <c r="AP275" s="4"/>
      <c r="AQ275" s="36" t="str">
        <f>IFERROR(VLOOKUP(Book1345234[[#This Row],[Life and Safety Ranking (Injury/Loss of Life)]],#REF!,2,FALSE),"")</f>
        <v/>
      </c>
      <c r="AR275" s="67"/>
      <c r="AS275" s="43"/>
      <c r="AT275" s="43"/>
      <c r="AU275" s="43"/>
      <c r="AV275" s="4"/>
      <c r="AW275" s="36" t="str">
        <f>IFERROR(VLOOKUP(Book1345234[[#This Row],[Water Supply Yield Ranking]],#REF!,2,FALSE),"")</f>
        <v/>
      </c>
      <c r="AX275" s="67"/>
      <c r="AY275" s="37"/>
      <c r="AZ275" s="4"/>
      <c r="BA275" s="36" t="str">
        <f>IFERROR(VLOOKUP(Book1345234[[#This Row],[Social Vulnerability Ranking]],#REF!,2,FALSE),"")</f>
        <v/>
      </c>
      <c r="BB275" s="67"/>
      <c r="BC275" s="43"/>
      <c r="BD275" s="4"/>
      <c r="BE275" s="36" t="str">
        <f>IFERROR(VLOOKUP(Book1345234[[#This Row],[Nature-Based Solutions Ranking]],#REF!,2,FALSE),"")</f>
        <v/>
      </c>
      <c r="BF275" s="67"/>
      <c r="BG275" s="37"/>
      <c r="BH275" s="4"/>
      <c r="BI275" s="36" t="str">
        <f>IFERROR(VLOOKUP(Book1345234[[#This Row],[Multiple Benefit Ranking]],#REF!,2,FALSE),"")</f>
        <v/>
      </c>
      <c r="BJ275" s="84"/>
      <c r="BK275" s="43"/>
      <c r="BL275" s="4"/>
      <c r="BM275" s="36" t="str">
        <f>IFERROR(VLOOKUP(Book1345234[[#This Row],[Operations and Maintenance Ranking]],#REF!,2,FALSE),"")</f>
        <v/>
      </c>
      <c r="BN275" s="67"/>
      <c r="BO275" s="4"/>
      <c r="BP275" s="36" t="str">
        <f>IFERROR(VLOOKUP(Book1345234[[#This Row],[Administrative, Regulatory and Other Obstacle Ranking]],#REF!,2,FALSE),"")</f>
        <v/>
      </c>
      <c r="BQ275" s="67"/>
      <c r="BR275" s="4"/>
      <c r="BS275" s="36" t="str">
        <f>IFERROR(VLOOKUP(Book1345234[[#This Row],[Environmental Benefit Ranking]],#REF!,2,FALSE),"")</f>
        <v/>
      </c>
      <c r="BT275" s="67"/>
      <c r="BU275" s="37"/>
      <c r="BV275" s="36" t="str">
        <f>IFERROR(VLOOKUP(Book1345234[[#This Row],[Environmental Impact Ranking]],#REF!,2,FALSE),"")</f>
        <v/>
      </c>
      <c r="BW275" s="77"/>
      <c r="BX275" s="83"/>
      <c r="BY275" s="4"/>
      <c r="BZ275" s="36" t="str">
        <f>IFERROR(VLOOKUP(Book1345234[[#This Row],[Mobility Ranking]],#REF!,2,FALSE),"")</f>
        <v/>
      </c>
      <c r="CA275" s="77"/>
      <c r="CB275" s="4"/>
      <c r="CC275" s="36" t="str">
        <f>IFERROR(VLOOKUP(Book1345234[[#This Row],[Regional Ranking]],#REF!,2,FALSE),"")</f>
        <v/>
      </c>
    </row>
    <row r="276" spans="1:81" x14ac:dyDescent="0.25">
      <c r="A276" s="107"/>
      <c r="B276" s="84"/>
      <c r="C276" s="92">
        <f>Book1345234[[#This Row],[FMP]]*2</f>
        <v>0</v>
      </c>
      <c r="D276" s="34"/>
      <c r="E276" s="34"/>
      <c r="F276" s="37"/>
      <c r="G276" s="4"/>
      <c r="H276" s="4"/>
      <c r="I276" s="4"/>
      <c r="J276" s="4"/>
      <c r="K276" s="35" t="str">
        <f>IFERROR(Book1345234[[#This Row],[Project Cost]]/Book1345234[[#This Row],['# of Structures Removed from 1% Annual Chance FP]],"")</f>
        <v/>
      </c>
      <c r="L276" s="4"/>
      <c r="M276" s="4"/>
      <c r="N276" s="35"/>
      <c r="O276" s="100"/>
      <c r="P276" s="84"/>
      <c r="Q276" s="37"/>
      <c r="R276" s="4"/>
      <c r="S276" s="36" t="str">
        <f>IFERROR(VLOOKUP(Book1345234[[#This Row],[ Severity Ranking: Pre-Project Average Depth of Flooding (100-year)]],#REF!,2,FALSE),"")</f>
        <v/>
      </c>
      <c r="T276" s="67"/>
      <c r="U276" s="37"/>
      <c r="V276" s="37"/>
      <c r="W276" s="128" t="e">
        <f>[1]!Book1345234[[#This Row],[Flood Plain Population]]/[1]!Book1345234[[#This Row],[Community Population Served]]</f>
        <v>#REF!</v>
      </c>
      <c r="X276" s="4"/>
      <c r="Y276" s="36" t="str">
        <f>IFERROR(VLOOKUP(Book1345234[[#This Row],[Severity Ranking: Community Need (% Population)]],#REF!,2,FALSE),"")</f>
        <v/>
      </c>
      <c r="Z276" s="66"/>
      <c r="AA276" s="91" t="e">
        <f>[1]!Book1345234[[#This Row],['# of Structures Removed from 1% Annual Chance FP]]/[1]!Book1345234[[#This Row],['# of Structures in 1% Annual Chance FP (Pre-Project)]]</f>
        <v>#REF!</v>
      </c>
      <c r="AB276" s="4"/>
      <c r="AC276" s="36" t="str">
        <f>IFERROR(VLOOKUP(Book1345234[[#This Row],[Flood Risk Reduction ]],#REF!,2,FALSE),"")</f>
        <v/>
      </c>
      <c r="AD276" s="66"/>
      <c r="AE276" s="78"/>
      <c r="AF276" s="37"/>
      <c r="AG276" s="128" t="e">
        <f>([1]!Book1345234[[#This Row],[Pre-Project Damage $]]-[1]!Book1345234[[#This Row],[Post-Project Damage $]])/[1]!Book1345234[[#This Row],[Pre-Project Damage $]]</f>
        <v>#REF!</v>
      </c>
      <c r="AH276" s="4"/>
      <c r="AI276" s="36" t="str">
        <f>IFERROR(VLOOKUP(Book1345234[[#This Row],[Flood Damage Reduction]],#REF!,2,FALSE),"")</f>
        <v/>
      </c>
      <c r="AJ276" s="93"/>
      <c r="AK276" s="83"/>
      <c r="AL276" s="37"/>
      <c r="AM276" s="36" t="str">
        <f>IFERROR(VLOOKUP(Book1345234[[#This Row],[ Reduction in Critical Facilities Flood Risk]],#REF!,2,FALSE),"")</f>
        <v/>
      </c>
      <c r="AN276" s="140" t="e">
        <f>VLOOKUP([1]!Book1345234[[#This Row],[FMP]],'[1]Life and Safety Tabular Data'!A273:L283,12,FALSE)</f>
        <v>#REF!</v>
      </c>
      <c r="AO276" s="43"/>
      <c r="AP276" s="4"/>
      <c r="AQ276" s="36" t="str">
        <f>IFERROR(VLOOKUP(Book1345234[[#This Row],[Life and Safety Ranking (Injury/Loss of Life)]],#REF!,2,FALSE),"")</f>
        <v/>
      </c>
      <c r="AR276" s="67"/>
      <c r="AS276" s="43"/>
      <c r="AT276" s="43"/>
      <c r="AU276" s="43"/>
      <c r="AV276" s="4"/>
      <c r="AW276" s="36" t="str">
        <f>IFERROR(VLOOKUP(Book1345234[[#This Row],[Water Supply Yield Ranking]],#REF!,2,FALSE),"")</f>
        <v/>
      </c>
      <c r="AX276" s="67"/>
      <c r="AY276" s="37"/>
      <c r="AZ276" s="4"/>
      <c r="BA276" s="36" t="str">
        <f>IFERROR(VLOOKUP(Book1345234[[#This Row],[Social Vulnerability Ranking]],#REF!,2,FALSE),"")</f>
        <v/>
      </c>
      <c r="BB276" s="67"/>
      <c r="BC276" s="43"/>
      <c r="BD276" s="4"/>
      <c r="BE276" s="36" t="str">
        <f>IFERROR(VLOOKUP(Book1345234[[#This Row],[Nature-Based Solutions Ranking]],#REF!,2,FALSE),"")</f>
        <v/>
      </c>
      <c r="BF276" s="67"/>
      <c r="BG276" s="37"/>
      <c r="BH276" s="4"/>
      <c r="BI276" s="36" t="str">
        <f>IFERROR(VLOOKUP(Book1345234[[#This Row],[Multiple Benefit Ranking]],#REF!,2,FALSE),"")</f>
        <v/>
      </c>
      <c r="BJ276" s="84"/>
      <c r="BK276" s="43"/>
      <c r="BL276" s="4"/>
      <c r="BM276" s="36" t="str">
        <f>IFERROR(VLOOKUP(Book1345234[[#This Row],[Operations and Maintenance Ranking]],#REF!,2,FALSE),"")</f>
        <v/>
      </c>
      <c r="BN276" s="67"/>
      <c r="BO276" s="4"/>
      <c r="BP276" s="36" t="str">
        <f>IFERROR(VLOOKUP(Book1345234[[#This Row],[Administrative, Regulatory and Other Obstacle Ranking]],#REF!,2,FALSE),"")</f>
        <v/>
      </c>
      <c r="BQ276" s="67"/>
      <c r="BR276" s="4"/>
      <c r="BS276" s="36" t="str">
        <f>IFERROR(VLOOKUP(Book1345234[[#This Row],[Environmental Benefit Ranking]],#REF!,2,FALSE),"")</f>
        <v/>
      </c>
      <c r="BT276" s="67"/>
      <c r="BU276" s="37"/>
      <c r="BV276" s="36" t="str">
        <f>IFERROR(VLOOKUP(Book1345234[[#This Row],[Environmental Impact Ranking]],#REF!,2,FALSE),"")</f>
        <v/>
      </c>
      <c r="BW276" s="77"/>
      <c r="BX276" s="83"/>
      <c r="BY276" s="4"/>
      <c r="BZ276" s="36" t="str">
        <f>IFERROR(VLOOKUP(Book1345234[[#This Row],[Mobility Ranking]],#REF!,2,FALSE),"")</f>
        <v/>
      </c>
      <c r="CA276" s="77"/>
      <c r="CB276" s="4"/>
      <c r="CC276" s="36" t="str">
        <f>IFERROR(VLOOKUP(Book1345234[[#This Row],[Regional Ranking]],#REF!,2,FALSE),"")</f>
        <v/>
      </c>
    </row>
    <row r="277" spans="1:81" x14ac:dyDescent="0.25">
      <c r="A277" s="107"/>
      <c r="B277" s="84"/>
      <c r="C277" s="92">
        <f>Book1345234[[#This Row],[FMP]]*2</f>
        <v>0</v>
      </c>
      <c r="D277" s="34"/>
      <c r="E277" s="34"/>
      <c r="F277" s="37"/>
      <c r="G277" s="4"/>
      <c r="H277" s="4"/>
      <c r="I277" s="4"/>
      <c r="J277" s="4"/>
      <c r="K277" s="35" t="str">
        <f>IFERROR(Book1345234[[#This Row],[Project Cost]]/Book1345234[[#This Row],['# of Structures Removed from 1% Annual Chance FP]],"")</f>
        <v/>
      </c>
      <c r="L277" s="4"/>
      <c r="M277" s="4"/>
      <c r="N277" s="35"/>
      <c r="O277" s="100"/>
      <c r="P277" s="84"/>
      <c r="Q277" s="37"/>
      <c r="R277" s="4"/>
      <c r="S277" s="36" t="str">
        <f>IFERROR(VLOOKUP(Book1345234[[#This Row],[ Severity Ranking: Pre-Project Average Depth of Flooding (100-year)]],#REF!,2,FALSE),"")</f>
        <v/>
      </c>
      <c r="T277" s="67"/>
      <c r="U277" s="37"/>
      <c r="V277" s="37"/>
      <c r="W277" s="128" t="e">
        <f>[1]!Book1345234[[#This Row],[Flood Plain Population]]/[1]!Book1345234[[#This Row],[Community Population Served]]</f>
        <v>#REF!</v>
      </c>
      <c r="X277" s="4"/>
      <c r="Y277" s="36" t="str">
        <f>IFERROR(VLOOKUP(Book1345234[[#This Row],[Severity Ranking: Community Need (% Population)]],#REF!,2,FALSE),"")</f>
        <v/>
      </c>
      <c r="Z277" s="66"/>
      <c r="AA277" s="91" t="e">
        <f>[1]!Book1345234[[#This Row],['# of Structures Removed from 1% Annual Chance FP]]/[1]!Book1345234[[#This Row],['# of Structures in 1% Annual Chance FP (Pre-Project)]]</f>
        <v>#REF!</v>
      </c>
      <c r="AB277" s="4"/>
      <c r="AC277" s="36" t="str">
        <f>IFERROR(VLOOKUP(Book1345234[[#This Row],[Flood Risk Reduction ]],#REF!,2,FALSE),"")</f>
        <v/>
      </c>
      <c r="AD277" s="66"/>
      <c r="AE277" s="78"/>
      <c r="AF277" s="37"/>
      <c r="AG277" s="128" t="e">
        <f>([1]!Book1345234[[#This Row],[Pre-Project Damage $]]-[1]!Book1345234[[#This Row],[Post-Project Damage $]])/[1]!Book1345234[[#This Row],[Pre-Project Damage $]]</f>
        <v>#REF!</v>
      </c>
      <c r="AH277" s="4"/>
      <c r="AI277" s="36" t="str">
        <f>IFERROR(VLOOKUP(Book1345234[[#This Row],[Flood Damage Reduction]],#REF!,2,FALSE),"")</f>
        <v/>
      </c>
      <c r="AJ277" s="93"/>
      <c r="AK277" s="83"/>
      <c r="AL277" s="37"/>
      <c r="AM277" s="36" t="str">
        <f>IFERROR(VLOOKUP(Book1345234[[#This Row],[ Reduction in Critical Facilities Flood Risk]],#REF!,2,FALSE),"")</f>
        <v/>
      </c>
      <c r="AN277" s="140" t="e">
        <f>VLOOKUP([1]!Book1345234[[#This Row],[FMP]],'[1]Life and Safety Tabular Data'!A274:L284,12,FALSE)</f>
        <v>#REF!</v>
      </c>
      <c r="AO277" s="43"/>
      <c r="AP277" s="4"/>
      <c r="AQ277" s="36" t="str">
        <f>IFERROR(VLOOKUP(Book1345234[[#This Row],[Life and Safety Ranking (Injury/Loss of Life)]],#REF!,2,FALSE),"")</f>
        <v/>
      </c>
      <c r="AR277" s="67"/>
      <c r="AS277" s="43"/>
      <c r="AT277" s="43"/>
      <c r="AU277" s="43"/>
      <c r="AV277" s="4"/>
      <c r="AW277" s="36" t="str">
        <f>IFERROR(VLOOKUP(Book1345234[[#This Row],[Water Supply Yield Ranking]],#REF!,2,FALSE),"")</f>
        <v/>
      </c>
      <c r="AX277" s="67"/>
      <c r="AY277" s="37"/>
      <c r="AZ277" s="4"/>
      <c r="BA277" s="36" t="str">
        <f>IFERROR(VLOOKUP(Book1345234[[#This Row],[Social Vulnerability Ranking]],#REF!,2,FALSE),"")</f>
        <v/>
      </c>
      <c r="BB277" s="67"/>
      <c r="BC277" s="43"/>
      <c r="BD277" s="4"/>
      <c r="BE277" s="36" t="str">
        <f>IFERROR(VLOOKUP(Book1345234[[#This Row],[Nature-Based Solutions Ranking]],#REF!,2,FALSE),"")</f>
        <v/>
      </c>
      <c r="BF277" s="67"/>
      <c r="BG277" s="37"/>
      <c r="BH277" s="4"/>
      <c r="BI277" s="36" t="str">
        <f>IFERROR(VLOOKUP(Book1345234[[#This Row],[Multiple Benefit Ranking]],#REF!,2,FALSE),"")</f>
        <v/>
      </c>
      <c r="BJ277" s="84"/>
      <c r="BK277" s="43"/>
      <c r="BL277" s="4"/>
      <c r="BM277" s="36" t="str">
        <f>IFERROR(VLOOKUP(Book1345234[[#This Row],[Operations and Maintenance Ranking]],#REF!,2,FALSE),"")</f>
        <v/>
      </c>
      <c r="BN277" s="67"/>
      <c r="BO277" s="4"/>
      <c r="BP277" s="36" t="str">
        <f>IFERROR(VLOOKUP(Book1345234[[#This Row],[Administrative, Regulatory and Other Obstacle Ranking]],#REF!,2,FALSE),"")</f>
        <v/>
      </c>
      <c r="BQ277" s="67"/>
      <c r="BR277" s="4"/>
      <c r="BS277" s="36" t="str">
        <f>IFERROR(VLOOKUP(Book1345234[[#This Row],[Environmental Benefit Ranking]],#REF!,2,FALSE),"")</f>
        <v/>
      </c>
      <c r="BT277" s="67"/>
      <c r="BU277" s="37"/>
      <c r="BV277" s="36" t="str">
        <f>IFERROR(VLOOKUP(Book1345234[[#This Row],[Environmental Impact Ranking]],#REF!,2,FALSE),"")</f>
        <v/>
      </c>
      <c r="BW277" s="77"/>
      <c r="BX277" s="83"/>
      <c r="BY277" s="4"/>
      <c r="BZ277" s="36" t="str">
        <f>IFERROR(VLOOKUP(Book1345234[[#This Row],[Mobility Ranking]],#REF!,2,FALSE),"")</f>
        <v/>
      </c>
      <c r="CA277" s="77"/>
      <c r="CB277" s="4"/>
      <c r="CC277" s="36" t="str">
        <f>IFERROR(VLOOKUP(Book1345234[[#This Row],[Regional Ranking]],#REF!,2,FALSE),"")</f>
        <v/>
      </c>
    </row>
    <row r="278" spans="1:81" x14ac:dyDescent="0.25">
      <c r="A278" s="107"/>
      <c r="B278" s="84"/>
      <c r="C278" s="92">
        <f>Book1345234[[#This Row],[FMP]]*2</f>
        <v>0</v>
      </c>
      <c r="D278" s="34"/>
      <c r="E278" s="34"/>
      <c r="F278" s="37"/>
      <c r="G278" s="4"/>
      <c r="H278" s="4"/>
      <c r="I278" s="4"/>
      <c r="J278" s="4"/>
      <c r="K278" s="35" t="str">
        <f>IFERROR(Book1345234[[#This Row],[Project Cost]]/Book1345234[[#This Row],['# of Structures Removed from 1% Annual Chance FP]],"")</f>
        <v/>
      </c>
      <c r="L278" s="4"/>
      <c r="M278" s="4"/>
      <c r="N278" s="35"/>
      <c r="O278" s="100"/>
      <c r="P278" s="84"/>
      <c r="Q278" s="37"/>
      <c r="R278" s="4"/>
      <c r="S278" s="36" t="str">
        <f>IFERROR(VLOOKUP(Book1345234[[#This Row],[ Severity Ranking: Pre-Project Average Depth of Flooding (100-year)]],#REF!,2,FALSE),"")</f>
        <v/>
      </c>
      <c r="T278" s="67"/>
      <c r="U278" s="37"/>
      <c r="V278" s="37"/>
      <c r="W278" s="128" t="e">
        <f>[1]!Book1345234[[#This Row],[Flood Plain Population]]/[1]!Book1345234[[#This Row],[Community Population Served]]</f>
        <v>#REF!</v>
      </c>
      <c r="X278" s="4"/>
      <c r="Y278" s="36" t="str">
        <f>IFERROR(VLOOKUP(Book1345234[[#This Row],[Severity Ranking: Community Need (% Population)]],#REF!,2,FALSE),"")</f>
        <v/>
      </c>
      <c r="Z278" s="66"/>
      <c r="AA278" s="91" t="e">
        <f>[1]!Book1345234[[#This Row],['# of Structures Removed from 1% Annual Chance FP]]/[1]!Book1345234[[#This Row],['# of Structures in 1% Annual Chance FP (Pre-Project)]]</f>
        <v>#REF!</v>
      </c>
      <c r="AB278" s="4"/>
      <c r="AC278" s="36" t="str">
        <f>IFERROR(VLOOKUP(Book1345234[[#This Row],[Flood Risk Reduction ]],#REF!,2,FALSE),"")</f>
        <v/>
      </c>
      <c r="AD278" s="66"/>
      <c r="AE278" s="78"/>
      <c r="AF278" s="37"/>
      <c r="AG278" s="128" t="e">
        <f>([1]!Book1345234[[#This Row],[Pre-Project Damage $]]-[1]!Book1345234[[#This Row],[Post-Project Damage $]])/[1]!Book1345234[[#This Row],[Pre-Project Damage $]]</f>
        <v>#REF!</v>
      </c>
      <c r="AH278" s="4"/>
      <c r="AI278" s="36" t="str">
        <f>IFERROR(VLOOKUP(Book1345234[[#This Row],[Flood Damage Reduction]],#REF!,2,FALSE),"")</f>
        <v/>
      </c>
      <c r="AJ278" s="93"/>
      <c r="AK278" s="83"/>
      <c r="AL278" s="37"/>
      <c r="AM278" s="36" t="str">
        <f>IFERROR(VLOOKUP(Book1345234[[#This Row],[ Reduction in Critical Facilities Flood Risk]],#REF!,2,FALSE),"")</f>
        <v/>
      </c>
      <c r="AN278" s="140" t="e">
        <f>VLOOKUP([1]!Book1345234[[#This Row],[FMP]],'[1]Life and Safety Tabular Data'!A275:L285,12,FALSE)</f>
        <v>#REF!</v>
      </c>
      <c r="AO278" s="43"/>
      <c r="AP278" s="4"/>
      <c r="AQ278" s="36" t="str">
        <f>IFERROR(VLOOKUP(Book1345234[[#This Row],[Life and Safety Ranking (Injury/Loss of Life)]],#REF!,2,FALSE),"")</f>
        <v/>
      </c>
      <c r="AR278" s="67"/>
      <c r="AS278" s="43"/>
      <c r="AT278" s="43"/>
      <c r="AU278" s="43"/>
      <c r="AV278" s="4"/>
      <c r="AW278" s="36" t="str">
        <f>IFERROR(VLOOKUP(Book1345234[[#This Row],[Water Supply Yield Ranking]],#REF!,2,FALSE),"")</f>
        <v/>
      </c>
      <c r="AX278" s="67"/>
      <c r="AY278" s="37"/>
      <c r="AZ278" s="4"/>
      <c r="BA278" s="36" t="str">
        <f>IFERROR(VLOOKUP(Book1345234[[#This Row],[Social Vulnerability Ranking]],#REF!,2,FALSE),"")</f>
        <v/>
      </c>
      <c r="BB278" s="67"/>
      <c r="BC278" s="43"/>
      <c r="BD278" s="4"/>
      <c r="BE278" s="36" t="str">
        <f>IFERROR(VLOOKUP(Book1345234[[#This Row],[Nature-Based Solutions Ranking]],#REF!,2,FALSE),"")</f>
        <v/>
      </c>
      <c r="BF278" s="67"/>
      <c r="BG278" s="37"/>
      <c r="BH278" s="4"/>
      <c r="BI278" s="36" t="str">
        <f>IFERROR(VLOOKUP(Book1345234[[#This Row],[Multiple Benefit Ranking]],#REF!,2,FALSE),"")</f>
        <v/>
      </c>
      <c r="BJ278" s="84"/>
      <c r="BK278" s="43"/>
      <c r="BL278" s="4"/>
      <c r="BM278" s="36" t="str">
        <f>IFERROR(VLOOKUP(Book1345234[[#This Row],[Operations and Maintenance Ranking]],#REF!,2,FALSE),"")</f>
        <v/>
      </c>
      <c r="BN278" s="67"/>
      <c r="BO278" s="4"/>
      <c r="BP278" s="36" t="str">
        <f>IFERROR(VLOOKUP(Book1345234[[#This Row],[Administrative, Regulatory and Other Obstacle Ranking]],#REF!,2,FALSE),"")</f>
        <v/>
      </c>
      <c r="BQ278" s="67"/>
      <c r="BR278" s="4"/>
      <c r="BS278" s="36" t="str">
        <f>IFERROR(VLOOKUP(Book1345234[[#This Row],[Environmental Benefit Ranking]],#REF!,2,FALSE),"")</f>
        <v/>
      </c>
      <c r="BT278" s="67"/>
      <c r="BU278" s="37"/>
      <c r="BV278" s="36" t="str">
        <f>IFERROR(VLOOKUP(Book1345234[[#This Row],[Environmental Impact Ranking]],#REF!,2,FALSE),"")</f>
        <v/>
      </c>
      <c r="BW278" s="77"/>
      <c r="BX278" s="83"/>
      <c r="BY278" s="4"/>
      <c r="BZ278" s="36" t="str">
        <f>IFERROR(VLOOKUP(Book1345234[[#This Row],[Mobility Ranking]],#REF!,2,FALSE),"")</f>
        <v/>
      </c>
      <c r="CA278" s="77"/>
      <c r="CB278" s="4"/>
      <c r="CC278" s="36" t="str">
        <f>IFERROR(VLOOKUP(Book1345234[[#This Row],[Regional Ranking]],#REF!,2,FALSE),"")</f>
        <v/>
      </c>
    </row>
    <row r="279" spans="1:81" x14ac:dyDescent="0.25">
      <c r="A279" s="107"/>
      <c r="B279" s="84"/>
      <c r="C279" s="92">
        <f>Book1345234[[#This Row],[FMP]]*2</f>
        <v>0</v>
      </c>
      <c r="D279" s="34"/>
      <c r="E279" s="34"/>
      <c r="F279" s="37"/>
      <c r="G279" s="4"/>
      <c r="H279" s="4"/>
      <c r="I279" s="4"/>
      <c r="J279" s="4"/>
      <c r="K279" s="35" t="str">
        <f>IFERROR(Book1345234[[#This Row],[Project Cost]]/Book1345234[[#This Row],['# of Structures Removed from 1% Annual Chance FP]],"")</f>
        <v/>
      </c>
      <c r="L279" s="4"/>
      <c r="M279" s="4"/>
      <c r="N279" s="35"/>
      <c r="O279" s="100"/>
      <c r="P279" s="84"/>
      <c r="Q279" s="37"/>
      <c r="R279" s="4"/>
      <c r="S279" s="36" t="str">
        <f>IFERROR(VLOOKUP(Book1345234[[#This Row],[ Severity Ranking: Pre-Project Average Depth of Flooding (100-year)]],#REF!,2,FALSE),"")</f>
        <v/>
      </c>
      <c r="T279" s="67"/>
      <c r="U279" s="37"/>
      <c r="V279" s="37"/>
      <c r="W279" s="128" t="e">
        <f>[1]!Book1345234[[#This Row],[Flood Plain Population]]/[1]!Book1345234[[#This Row],[Community Population Served]]</f>
        <v>#REF!</v>
      </c>
      <c r="X279" s="4"/>
      <c r="Y279" s="36" t="str">
        <f>IFERROR(VLOOKUP(Book1345234[[#This Row],[Severity Ranking: Community Need (% Population)]],#REF!,2,FALSE),"")</f>
        <v/>
      </c>
      <c r="Z279" s="66"/>
      <c r="AA279" s="91" t="e">
        <f>[1]!Book1345234[[#This Row],['# of Structures Removed from 1% Annual Chance FP]]/[1]!Book1345234[[#This Row],['# of Structures in 1% Annual Chance FP (Pre-Project)]]</f>
        <v>#REF!</v>
      </c>
      <c r="AB279" s="4"/>
      <c r="AC279" s="36" t="str">
        <f>IFERROR(VLOOKUP(Book1345234[[#This Row],[Flood Risk Reduction ]],#REF!,2,FALSE),"")</f>
        <v/>
      </c>
      <c r="AD279" s="66"/>
      <c r="AE279" s="78"/>
      <c r="AF279" s="37"/>
      <c r="AG279" s="128" t="e">
        <f>([1]!Book1345234[[#This Row],[Pre-Project Damage $]]-[1]!Book1345234[[#This Row],[Post-Project Damage $]])/[1]!Book1345234[[#This Row],[Pre-Project Damage $]]</f>
        <v>#REF!</v>
      </c>
      <c r="AH279" s="4"/>
      <c r="AI279" s="36" t="str">
        <f>IFERROR(VLOOKUP(Book1345234[[#This Row],[Flood Damage Reduction]],#REF!,2,FALSE),"")</f>
        <v/>
      </c>
      <c r="AJ279" s="93"/>
      <c r="AK279" s="83"/>
      <c r="AL279" s="37"/>
      <c r="AM279" s="36" t="str">
        <f>IFERROR(VLOOKUP(Book1345234[[#This Row],[ Reduction in Critical Facilities Flood Risk]],#REF!,2,FALSE),"")</f>
        <v/>
      </c>
      <c r="AN279" s="140" t="e">
        <f>VLOOKUP([1]!Book1345234[[#This Row],[FMP]],'[1]Life and Safety Tabular Data'!A276:L286,12,FALSE)</f>
        <v>#REF!</v>
      </c>
      <c r="AO279" s="43"/>
      <c r="AP279" s="4"/>
      <c r="AQ279" s="36" t="str">
        <f>IFERROR(VLOOKUP(Book1345234[[#This Row],[Life and Safety Ranking (Injury/Loss of Life)]],#REF!,2,FALSE),"")</f>
        <v/>
      </c>
      <c r="AR279" s="67"/>
      <c r="AS279" s="43"/>
      <c r="AT279" s="43"/>
      <c r="AU279" s="43"/>
      <c r="AV279" s="4"/>
      <c r="AW279" s="36" t="str">
        <f>IFERROR(VLOOKUP(Book1345234[[#This Row],[Water Supply Yield Ranking]],#REF!,2,FALSE),"")</f>
        <v/>
      </c>
      <c r="AX279" s="67"/>
      <c r="AY279" s="37"/>
      <c r="AZ279" s="4"/>
      <c r="BA279" s="36" t="str">
        <f>IFERROR(VLOOKUP(Book1345234[[#This Row],[Social Vulnerability Ranking]],#REF!,2,FALSE),"")</f>
        <v/>
      </c>
      <c r="BB279" s="67"/>
      <c r="BC279" s="43"/>
      <c r="BD279" s="4"/>
      <c r="BE279" s="36" t="str">
        <f>IFERROR(VLOOKUP(Book1345234[[#This Row],[Nature-Based Solutions Ranking]],#REF!,2,FALSE),"")</f>
        <v/>
      </c>
      <c r="BF279" s="67"/>
      <c r="BG279" s="37"/>
      <c r="BH279" s="4"/>
      <c r="BI279" s="36" t="str">
        <f>IFERROR(VLOOKUP(Book1345234[[#This Row],[Multiple Benefit Ranking]],#REF!,2,FALSE),"")</f>
        <v/>
      </c>
      <c r="BJ279" s="84"/>
      <c r="BK279" s="43"/>
      <c r="BL279" s="4"/>
      <c r="BM279" s="36" t="str">
        <f>IFERROR(VLOOKUP(Book1345234[[#This Row],[Operations and Maintenance Ranking]],#REF!,2,FALSE),"")</f>
        <v/>
      </c>
      <c r="BN279" s="67"/>
      <c r="BO279" s="4"/>
      <c r="BP279" s="36" t="str">
        <f>IFERROR(VLOOKUP(Book1345234[[#This Row],[Administrative, Regulatory and Other Obstacle Ranking]],#REF!,2,FALSE),"")</f>
        <v/>
      </c>
      <c r="BQ279" s="67"/>
      <c r="BR279" s="4"/>
      <c r="BS279" s="36" t="str">
        <f>IFERROR(VLOOKUP(Book1345234[[#This Row],[Environmental Benefit Ranking]],#REF!,2,FALSE),"")</f>
        <v/>
      </c>
      <c r="BT279" s="67"/>
      <c r="BU279" s="37"/>
      <c r="BV279" s="36" t="str">
        <f>IFERROR(VLOOKUP(Book1345234[[#This Row],[Environmental Impact Ranking]],#REF!,2,FALSE),"")</f>
        <v/>
      </c>
      <c r="BW279" s="77"/>
      <c r="BX279" s="83"/>
      <c r="BY279" s="4"/>
      <c r="BZ279" s="36" t="str">
        <f>IFERROR(VLOOKUP(Book1345234[[#This Row],[Mobility Ranking]],#REF!,2,FALSE),"")</f>
        <v/>
      </c>
      <c r="CA279" s="77"/>
      <c r="CB279" s="4"/>
      <c r="CC279" s="36" t="str">
        <f>IFERROR(VLOOKUP(Book1345234[[#This Row],[Regional Ranking]],#REF!,2,FALSE),"")</f>
        <v/>
      </c>
    </row>
    <row r="280" spans="1:81" x14ac:dyDescent="0.25">
      <c r="A280" s="107"/>
      <c r="B280" s="84"/>
      <c r="C280" s="92">
        <f>Book1345234[[#This Row],[FMP]]*2</f>
        <v>0</v>
      </c>
      <c r="D280" s="34"/>
      <c r="E280" s="34"/>
      <c r="F280" s="37"/>
      <c r="G280" s="4"/>
      <c r="H280" s="4"/>
      <c r="I280" s="4"/>
      <c r="J280" s="4"/>
      <c r="K280" s="35" t="str">
        <f>IFERROR(Book1345234[[#This Row],[Project Cost]]/Book1345234[[#This Row],['# of Structures Removed from 1% Annual Chance FP]],"")</f>
        <v/>
      </c>
      <c r="L280" s="4"/>
      <c r="M280" s="4"/>
      <c r="N280" s="35"/>
      <c r="O280" s="100"/>
      <c r="P280" s="84"/>
      <c r="Q280" s="37"/>
      <c r="R280" s="4"/>
      <c r="S280" s="36" t="str">
        <f>IFERROR(VLOOKUP(Book1345234[[#This Row],[ Severity Ranking: Pre-Project Average Depth of Flooding (100-year)]],#REF!,2,FALSE),"")</f>
        <v/>
      </c>
      <c r="T280" s="67"/>
      <c r="U280" s="37"/>
      <c r="V280" s="37"/>
      <c r="W280" s="128" t="e">
        <f>[1]!Book1345234[[#This Row],[Flood Plain Population]]/[1]!Book1345234[[#This Row],[Community Population Served]]</f>
        <v>#REF!</v>
      </c>
      <c r="X280" s="4"/>
      <c r="Y280" s="36" t="str">
        <f>IFERROR(VLOOKUP(Book1345234[[#This Row],[Severity Ranking: Community Need (% Population)]],#REF!,2,FALSE),"")</f>
        <v/>
      </c>
      <c r="Z280" s="66"/>
      <c r="AA280" s="91" t="e">
        <f>[1]!Book1345234[[#This Row],['# of Structures Removed from 1% Annual Chance FP]]/[1]!Book1345234[[#This Row],['# of Structures in 1% Annual Chance FP (Pre-Project)]]</f>
        <v>#REF!</v>
      </c>
      <c r="AB280" s="4"/>
      <c r="AC280" s="36" t="str">
        <f>IFERROR(VLOOKUP(Book1345234[[#This Row],[Flood Risk Reduction ]],#REF!,2,FALSE),"")</f>
        <v/>
      </c>
      <c r="AD280" s="66"/>
      <c r="AE280" s="78"/>
      <c r="AF280" s="37"/>
      <c r="AG280" s="128" t="e">
        <f>([1]!Book1345234[[#This Row],[Pre-Project Damage $]]-[1]!Book1345234[[#This Row],[Post-Project Damage $]])/[1]!Book1345234[[#This Row],[Pre-Project Damage $]]</f>
        <v>#REF!</v>
      </c>
      <c r="AH280" s="4"/>
      <c r="AI280" s="36" t="str">
        <f>IFERROR(VLOOKUP(Book1345234[[#This Row],[Flood Damage Reduction]],#REF!,2,FALSE),"")</f>
        <v/>
      </c>
      <c r="AJ280" s="93"/>
      <c r="AK280" s="83"/>
      <c r="AL280" s="37"/>
      <c r="AM280" s="36" t="str">
        <f>IFERROR(VLOOKUP(Book1345234[[#This Row],[ Reduction in Critical Facilities Flood Risk]],#REF!,2,FALSE),"")</f>
        <v/>
      </c>
      <c r="AN280" s="140" t="e">
        <f>VLOOKUP([1]!Book1345234[[#This Row],[FMP]],'[1]Life and Safety Tabular Data'!A277:L287,12,FALSE)</f>
        <v>#REF!</v>
      </c>
      <c r="AO280" s="43"/>
      <c r="AP280" s="4"/>
      <c r="AQ280" s="36" t="str">
        <f>IFERROR(VLOOKUP(Book1345234[[#This Row],[Life and Safety Ranking (Injury/Loss of Life)]],#REF!,2,FALSE),"")</f>
        <v/>
      </c>
      <c r="AR280" s="67"/>
      <c r="AS280" s="43"/>
      <c r="AT280" s="43"/>
      <c r="AU280" s="43"/>
      <c r="AV280" s="4"/>
      <c r="AW280" s="36" t="str">
        <f>IFERROR(VLOOKUP(Book1345234[[#This Row],[Water Supply Yield Ranking]],#REF!,2,FALSE),"")</f>
        <v/>
      </c>
      <c r="AX280" s="67"/>
      <c r="AY280" s="37"/>
      <c r="AZ280" s="4"/>
      <c r="BA280" s="36" t="str">
        <f>IFERROR(VLOOKUP(Book1345234[[#This Row],[Social Vulnerability Ranking]],#REF!,2,FALSE),"")</f>
        <v/>
      </c>
      <c r="BB280" s="67"/>
      <c r="BC280" s="43"/>
      <c r="BD280" s="4"/>
      <c r="BE280" s="36" t="str">
        <f>IFERROR(VLOOKUP(Book1345234[[#This Row],[Nature-Based Solutions Ranking]],#REF!,2,FALSE),"")</f>
        <v/>
      </c>
      <c r="BF280" s="67"/>
      <c r="BG280" s="37"/>
      <c r="BH280" s="4"/>
      <c r="BI280" s="36" t="str">
        <f>IFERROR(VLOOKUP(Book1345234[[#This Row],[Multiple Benefit Ranking]],#REF!,2,FALSE),"")</f>
        <v/>
      </c>
      <c r="BJ280" s="84"/>
      <c r="BK280" s="43"/>
      <c r="BL280" s="4"/>
      <c r="BM280" s="36" t="str">
        <f>IFERROR(VLOOKUP(Book1345234[[#This Row],[Operations and Maintenance Ranking]],#REF!,2,FALSE),"")</f>
        <v/>
      </c>
      <c r="BN280" s="67"/>
      <c r="BO280" s="4"/>
      <c r="BP280" s="36" t="str">
        <f>IFERROR(VLOOKUP(Book1345234[[#This Row],[Administrative, Regulatory and Other Obstacle Ranking]],#REF!,2,FALSE),"")</f>
        <v/>
      </c>
      <c r="BQ280" s="67"/>
      <c r="BR280" s="4"/>
      <c r="BS280" s="36" t="str">
        <f>IFERROR(VLOOKUP(Book1345234[[#This Row],[Environmental Benefit Ranking]],#REF!,2,FALSE),"")</f>
        <v/>
      </c>
      <c r="BT280" s="67"/>
      <c r="BU280" s="37"/>
      <c r="BV280" s="36" t="str">
        <f>IFERROR(VLOOKUP(Book1345234[[#This Row],[Environmental Impact Ranking]],#REF!,2,FALSE),"")</f>
        <v/>
      </c>
      <c r="BW280" s="77"/>
      <c r="BX280" s="83"/>
      <c r="BY280" s="4"/>
      <c r="BZ280" s="36" t="str">
        <f>IFERROR(VLOOKUP(Book1345234[[#This Row],[Mobility Ranking]],#REF!,2,FALSE),"")</f>
        <v/>
      </c>
      <c r="CA280" s="77"/>
      <c r="CB280" s="4"/>
      <c r="CC280" s="36" t="str">
        <f>IFERROR(VLOOKUP(Book1345234[[#This Row],[Regional Ranking]],#REF!,2,FALSE),"")</f>
        <v/>
      </c>
    </row>
    <row r="281" spans="1:81" x14ac:dyDescent="0.25">
      <c r="A281" s="107"/>
      <c r="B281" s="84"/>
      <c r="C281" s="92">
        <f>Book1345234[[#This Row],[FMP]]*2</f>
        <v>0</v>
      </c>
      <c r="D281" s="34"/>
      <c r="E281" s="34"/>
      <c r="F281" s="37"/>
      <c r="G281" s="4"/>
      <c r="H281" s="4"/>
      <c r="I281" s="4"/>
      <c r="J281" s="4"/>
      <c r="K281" s="35" t="str">
        <f>IFERROR(Book1345234[[#This Row],[Project Cost]]/Book1345234[[#This Row],['# of Structures Removed from 1% Annual Chance FP]],"")</f>
        <v/>
      </c>
      <c r="L281" s="4"/>
      <c r="M281" s="4"/>
      <c r="N281" s="35"/>
      <c r="O281" s="100"/>
      <c r="P281" s="84"/>
      <c r="Q281" s="37"/>
      <c r="R281" s="4"/>
      <c r="S281" s="36" t="str">
        <f>IFERROR(VLOOKUP(Book1345234[[#This Row],[ Severity Ranking: Pre-Project Average Depth of Flooding (100-year)]],#REF!,2,FALSE),"")</f>
        <v/>
      </c>
      <c r="T281" s="67"/>
      <c r="U281" s="37"/>
      <c r="V281" s="37"/>
      <c r="W281" s="128" t="e">
        <f>[1]!Book1345234[[#This Row],[Flood Plain Population]]/[1]!Book1345234[[#This Row],[Community Population Served]]</f>
        <v>#REF!</v>
      </c>
      <c r="X281" s="4"/>
      <c r="Y281" s="36" t="str">
        <f>IFERROR(VLOOKUP(Book1345234[[#This Row],[Severity Ranking: Community Need (% Population)]],#REF!,2,FALSE),"")</f>
        <v/>
      </c>
      <c r="Z281" s="66"/>
      <c r="AA281" s="91" t="e">
        <f>[1]!Book1345234[[#This Row],['# of Structures Removed from 1% Annual Chance FP]]/[1]!Book1345234[[#This Row],['# of Structures in 1% Annual Chance FP (Pre-Project)]]</f>
        <v>#REF!</v>
      </c>
      <c r="AB281" s="4"/>
      <c r="AC281" s="36" t="str">
        <f>IFERROR(VLOOKUP(Book1345234[[#This Row],[Flood Risk Reduction ]],#REF!,2,FALSE),"")</f>
        <v/>
      </c>
      <c r="AD281" s="66"/>
      <c r="AE281" s="78"/>
      <c r="AF281" s="37"/>
      <c r="AG281" s="128" t="e">
        <f>([1]!Book1345234[[#This Row],[Pre-Project Damage $]]-[1]!Book1345234[[#This Row],[Post-Project Damage $]])/[1]!Book1345234[[#This Row],[Pre-Project Damage $]]</f>
        <v>#REF!</v>
      </c>
      <c r="AH281" s="4"/>
      <c r="AI281" s="36" t="str">
        <f>IFERROR(VLOOKUP(Book1345234[[#This Row],[Flood Damage Reduction]],#REF!,2,FALSE),"")</f>
        <v/>
      </c>
      <c r="AJ281" s="93"/>
      <c r="AK281" s="83"/>
      <c r="AL281" s="37"/>
      <c r="AM281" s="36" t="str">
        <f>IFERROR(VLOOKUP(Book1345234[[#This Row],[ Reduction in Critical Facilities Flood Risk]],#REF!,2,FALSE),"")</f>
        <v/>
      </c>
      <c r="AN281" s="140" t="e">
        <f>VLOOKUP([1]!Book1345234[[#This Row],[FMP]],'[1]Life and Safety Tabular Data'!A278:L288,12,FALSE)</f>
        <v>#REF!</v>
      </c>
      <c r="AO281" s="43"/>
      <c r="AP281" s="4"/>
      <c r="AQ281" s="36" t="str">
        <f>IFERROR(VLOOKUP(Book1345234[[#This Row],[Life and Safety Ranking (Injury/Loss of Life)]],#REF!,2,FALSE),"")</f>
        <v/>
      </c>
      <c r="AR281" s="67"/>
      <c r="AS281" s="43"/>
      <c r="AT281" s="43"/>
      <c r="AU281" s="43"/>
      <c r="AV281" s="4"/>
      <c r="AW281" s="36" t="str">
        <f>IFERROR(VLOOKUP(Book1345234[[#This Row],[Water Supply Yield Ranking]],#REF!,2,FALSE),"")</f>
        <v/>
      </c>
      <c r="AX281" s="67"/>
      <c r="AY281" s="37"/>
      <c r="AZ281" s="4"/>
      <c r="BA281" s="36" t="str">
        <f>IFERROR(VLOOKUP(Book1345234[[#This Row],[Social Vulnerability Ranking]],#REF!,2,FALSE),"")</f>
        <v/>
      </c>
      <c r="BB281" s="67"/>
      <c r="BC281" s="43"/>
      <c r="BD281" s="4"/>
      <c r="BE281" s="36" t="str">
        <f>IFERROR(VLOOKUP(Book1345234[[#This Row],[Nature-Based Solutions Ranking]],#REF!,2,FALSE),"")</f>
        <v/>
      </c>
      <c r="BF281" s="67"/>
      <c r="BG281" s="37"/>
      <c r="BH281" s="4"/>
      <c r="BI281" s="36" t="str">
        <f>IFERROR(VLOOKUP(Book1345234[[#This Row],[Multiple Benefit Ranking]],#REF!,2,FALSE),"")</f>
        <v/>
      </c>
      <c r="BJ281" s="84"/>
      <c r="BK281" s="43"/>
      <c r="BL281" s="4"/>
      <c r="BM281" s="36" t="str">
        <f>IFERROR(VLOOKUP(Book1345234[[#This Row],[Operations and Maintenance Ranking]],#REF!,2,FALSE),"")</f>
        <v/>
      </c>
      <c r="BN281" s="67"/>
      <c r="BO281" s="4"/>
      <c r="BP281" s="36" t="str">
        <f>IFERROR(VLOOKUP(Book1345234[[#This Row],[Administrative, Regulatory and Other Obstacle Ranking]],#REF!,2,FALSE),"")</f>
        <v/>
      </c>
      <c r="BQ281" s="67"/>
      <c r="BR281" s="4"/>
      <c r="BS281" s="36" t="str">
        <f>IFERROR(VLOOKUP(Book1345234[[#This Row],[Environmental Benefit Ranking]],#REF!,2,FALSE),"")</f>
        <v/>
      </c>
      <c r="BT281" s="67"/>
      <c r="BU281" s="37"/>
      <c r="BV281" s="36" t="str">
        <f>IFERROR(VLOOKUP(Book1345234[[#This Row],[Environmental Impact Ranking]],#REF!,2,FALSE),"")</f>
        <v/>
      </c>
      <c r="BW281" s="77"/>
      <c r="BX281" s="83"/>
      <c r="BY281" s="4"/>
      <c r="BZ281" s="36" t="str">
        <f>IFERROR(VLOOKUP(Book1345234[[#This Row],[Mobility Ranking]],#REF!,2,FALSE),"")</f>
        <v/>
      </c>
      <c r="CA281" s="77"/>
      <c r="CB281" s="4"/>
      <c r="CC281" s="36" t="str">
        <f>IFERROR(VLOOKUP(Book1345234[[#This Row],[Regional Ranking]],#REF!,2,FALSE),"")</f>
        <v/>
      </c>
    </row>
    <row r="282" spans="1:81" x14ac:dyDescent="0.25">
      <c r="A282" s="107"/>
      <c r="B282" s="84"/>
      <c r="C282" s="92">
        <f>Book1345234[[#This Row],[FMP]]*2</f>
        <v>0</v>
      </c>
      <c r="D282" s="34"/>
      <c r="E282" s="34"/>
      <c r="F282" s="37"/>
      <c r="G282" s="4"/>
      <c r="H282" s="4"/>
      <c r="I282" s="4"/>
      <c r="J282" s="4"/>
      <c r="K282" s="35" t="str">
        <f>IFERROR(Book1345234[[#This Row],[Project Cost]]/Book1345234[[#This Row],['# of Structures Removed from 1% Annual Chance FP]],"")</f>
        <v/>
      </c>
      <c r="L282" s="4"/>
      <c r="M282" s="4"/>
      <c r="N282" s="35"/>
      <c r="O282" s="100"/>
      <c r="P282" s="84"/>
      <c r="Q282" s="37"/>
      <c r="R282" s="4"/>
      <c r="S282" s="36" t="str">
        <f>IFERROR(VLOOKUP(Book1345234[[#This Row],[ Severity Ranking: Pre-Project Average Depth of Flooding (100-year)]],#REF!,2,FALSE),"")</f>
        <v/>
      </c>
      <c r="T282" s="67"/>
      <c r="U282" s="37"/>
      <c r="V282" s="37"/>
      <c r="W282" s="128" t="e">
        <f>[1]!Book1345234[[#This Row],[Flood Plain Population]]/[1]!Book1345234[[#This Row],[Community Population Served]]</f>
        <v>#REF!</v>
      </c>
      <c r="X282" s="4"/>
      <c r="Y282" s="36" t="str">
        <f>IFERROR(VLOOKUP(Book1345234[[#This Row],[Severity Ranking: Community Need (% Population)]],#REF!,2,FALSE),"")</f>
        <v/>
      </c>
      <c r="Z282" s="66"/>
      <c r="AA282" s="91" t="e">
        <f>[1]!Book1345234[[#This Row],['# of Structures Removed from 1% Annual Chance FP]]/[1]!Book1345234[[#This Row],['# of Structures in 1% Annual Chance FP (Pre-Project)]]</f>
        <v>#REF!</v>
      </c>
      <c r="AB282" s="4"/>
      <c r="AC282" s="36" t="str">
        <f>IFERROR(VLOOKUP(Book1345234[[#This Row],[Flood Risk Reduction ]],#REF!,2,FALSE),"")</f>
        <v/>
      </c>
      <c r="AD282" s="66"/>
      <c r="AE282" s="78"/>
      <c r="AF282" s="37"/>
      <c r="AG282" s="128" t="e">
        <f>([1]!Book1345234[[#This Row],[Pre-Project Damage $]]-[1]!Book1345234[[#This Row],[Post-Project Damage $]])/[1]!Book1345234[[#This Row],[Pre-Project Damage $]]</f>
        <v>#REF!</v>
      </c>
      <c r="AH282" s="4"/>
      <c r="AI282" s="36" t="str">
        <f>IFERROR(VLOOKUP(Book1345234[[#This Row],[Flood Damage Reduction]],#REF!,2,FALSE),"")</f>
        <v/>
      </c>
      <c r="AJ282" s="93"/>
      <c r="AK282" s="83"/>
      <c r="AL282" s="37"/>
      <c r="AM282" s="36" t="str">
        <f>IFERROR(VLOOKUP(Book1345234[[#This Row],[ Reduction in Critical Facilities Flood Risk]],#REF!,2,FALSE),"")</f>
        <v/>
      </c>
      <c r="AN282" s="140" t="e">
        <f>VLOOKUP([1]!Book1345234[[#This Row],[FMP]],'[1]Life and Safety Tabular Data'!A279:L289,12,FALSE)</f>
        <v>#REF!</v>
      </c>
      <c r="AO282" s="43"/>
      <c r="AP282" s="4"/>
      <c r="AQ282" s="36" t="str">
        <f>IFERROR(VLOOKUP(Book1345234[[#This Row],[Life and Safety Ranking (Injury/Loss of Life)]],#REF!,2,FALSE),"")</f>
        <v/>
      </c>
      <c r="AR282" s="67"/>
      <c r="AS282" s="43"/>
      <c r="AT282" s="43"/>
      <c r="AU282" s="43"/>
      <c r="AV282" s="4"/>
      <c r="AW282" s="36" t="str">
        <f>IFERROR(VLOOKUP(Book1345234[[#This Row],[Water Supply Yield Ranking]],#REF!,2,FALSE),"")</f>
        <v/>
      </c>
      <c r="AX282" s="67"/>
      <c r="AY282" s="37"/>
      <c r="AZ282" s="4"/>
      <c r="BA282" s="36" t="str">
        <f>IFERROR(VLOOKUP(Book1345234[[#This Row],[Social Vulnerability Ranking]],#REF!,2,FALSE),"")</f>
        <v/>
      </c>
      <c r="BB282" s="67"/>
      <c r="BC282" s="43"/>
      <c r="BD282" s="4"/>
      <c r="BE282" s="36" t="str">
        <f>IFERROR(VLOOKUP(Book1345234[[#This Row],[Nature-Based Solutions Ranking]],#REF!,2,FALSE),"")</f>
        <v/>
      </c>
      <c r="BF282" s="67"/>
      <c r="BG282" s="37"/>
      <c r="BH282" s="4"/>
      <c r="BI282" s="36" t="str">
        <f>IFERROR(VLOOKUP(Book1345234[[#This Row],[Multiple Benefit Ranking]],#REF!,2,FALSE),"")</f>
        <v/>
      </c>
      <c r="BJ282" s="84"/>
      <c r="BK282" s="43"/>
      <c r="BL282" s="4"/>
      <c r="BM282" s="36" t="str">
        <f>IFERROR(VLOOKUP(Book1345234[[#This Row],[Operations and Maintenance Ranking]],#REF!,2,FALSE),"")</f>
        <v/>
      </c>
      <c r="BN282" s="67"/>
      <c r="BO282" s="4"/>
      <c r="BP282" s="36" t="str">
        <f>IFERROR(VLOOKUP(Book1345234[[#This Row],[Administrative, Regulatory and Other Obstacle Ranking]],#REF!,2,FALSE),"")</f>
        <v/>
      </c>
      <c r="BQ282" s="67"/>
      <c r="BR282" s="4"/>
      <c r="BS282" s="36" t="str">
        <f>IFERROR(VLOOKUP(Book1345234[[#This Row],[Environmental Benefit Ranking]],#REF!,2,FALSE),"")</f>
        <v/>
      </c>
      <c r="BT282" s="67"/>
      <c r="BU282" s="37"/>
      <c r="BV282" s="36" t="str">
        <f>IFERROR(VLOOKUP(Book1345234[[#This Row],[Environmental Impact Ranking]],#REF!,2,FALSE),"")</f>
        <v/>
      </c>
      <c r="BW282" s="77"/>
      <c r="BX282" s="83"/>
      <c r="BY282" s="4"/>
      <c r="BZ282" s="36" t="str">
        <f>IFERROR(VLOOKUP(Book1345234[[#This Row],[Mobility Ranking]],#REF!,2,FALSE),"")</f>
        <v/>
      </c>
      <c r="CA282" s="77"/>
      <c r="CB282" s="4"/>
      <c r="CC282" s="36" t="str">
        <f>IFERROR(VLOOKUP(Book1345234[[#This Row],[Regional Ranking]],#REF!,2,FALSE),"")</f>
        <v/>
      </c>
    </row>
    <row r="283" spans="1:81" x14ac:dyDescent="0.25">
      <c r="A283" s="107"/>
      <c r="B283" s="84"/>
      <c r="C283" s="92">
        <f>Book1345234[[#This Row],[FMP]]*2</f>
        <v>0</v>
      </c>
      <c r="D283" s="34"/>
      <c r="E283" s="34"/>
      <c r="F283" s="37"/>
      <c r="G283" s="4"/>
      <c r="H283" s="4"/>
      <c r="I283" s="4"/>
      <c r="J283" s="4"/>
      <c r="K283" s="35" t="str">
        <f>IFERROR(Book1345234[[#This Row],[Project Cost]]/Book1345234[[#This Row],['# of Structures Removed from 1% Annual Chance FP]],"")</f>
        <v/>
      </c>
      <c r="L283" s="4"/>
      <c r="M283" s="4"/>
      <c r="N283" s="35"/>
      <c r="O283" s="100"/>
      <c r="P283" s="84"/>
      <c r="Q283" s="37"/>
      <c r="R283" s="4"/>
      <c r="S283" s="36" t="str">
        <f>IFERROR(VLOOKUP(Book1345234[[#This Row],[ Severity Ranking: Pre-Project Average Depth of Flooding (100-year)]],#REF!,2,FALSE),"")</f>
        <v/>
      </c>
      <c r="T283" s="67"/>
      <c r="U283" s="37"/>
      <c r="V283" s="37"/>
      <c r="W283" s="128" t="e">
        <f>[1]!Book1345234[[#This Row],[Flood Plain Population]]/[1]!Book1345234[[#This Row],[Community Population Served]]</f>
        <v>#REF!</v>
      </c>
      <c r="X283" s="4"/>
      <c r="Y283" s="36" t="str">
        <f>IFERROR(VLOOKUP(Book1345234[[#This Row],[Severity Ranking: Community Need (% Population)]],#REF!,2,FALSE),"")</f>
        <v/>
      </c>
      <c r="Z283" s="66"/>
      <c r="AA283" s="91" t="e">
        <f>[1]!Book1345234[[#This Row],['# of Structures Removed from 1% Annual Chance FP]]/[1]!Book1345234[[#This Row],['# of Structures in 1% Annual Chance FP (Pre-Project)]]</f>
        <v>#REF!</v>
      </c>
      <c r="AB283" s="4"/>
      <c r="AC283" s="36" t="str">
        <f>IFERROR(VLOOKUP(Book1345234[[#This Row],[Flood Risk Reduction ]],#REF!,2,FALSE),"")</f>
        <v/>
      </c>
      <c r="AD283" s="66"/>
      <c r="AE283" s="78"/>
      <c r="AF283" s="37"/>
      <c r="AG283" s="128" t="e">
        <f>([1]!Book1345234[[#This Row],[Pre-Project Damage $]]-[1]!Book1345234[[#This Row],[Post-Project Damage $]])/[1]!Book1345234[[#This Row],[Pre-Project Damage $]]</f>
        <v>#REF!</v>
      </c>
      <c r="AH283" s="4"/>
      <c r="AI283" s="36" t="str">
        <f>IFERROR(VLOOKUP(Book1345234[[#This Row],[Flood Damage Reduction]],#REF!,2,FALSE),"")</f>
        <v/>
      </c>
      <c r="AJ283" s="93"/>
      <c r="AK283" s="83"/>
      <c r="AL283" s="37"/>
      <c r="AM283" s="36" t="str">
        <f>IFERROR(VLOOKUP(Book1345234[[#This Row],[ Reduction in Critical Facilities Flood Risk]],#REF!,2,FALSE),"")</f>
        <v/>
      </c>
      <c r="AN283" s="140" t="e">
        <f>VLOOKUP([1]!Book1345234[[#This Row],[FMP]],'[1]Life and Safety Tabular Data'!A280:L290,12,FALSE)</f>
        <v>#REF!</v>
      </c>
      <c r="AO283" s="43"/>
      <c r="AP283" s="4"/>
      <c r="AQ283" s="36" t="str">
        <f>IFERROR(VLOOKUP(Book1345234[[#This Row],[Life and Safety Ranking (Injury/Loss of Life)]],#REF!,2,FALSE),"")</f>
        <v/>
      </c>
      <c r="AR283" s="67"/>
      <c r="AS283" s="43"/>
      <c r="AT283" s="43"/>
      <c r="AU283" s="43"/>
      <c r="AV283" s="4"/>
      <c r="AW283" s="36" t="str">
        <f>IFERROR(VLOOKUP(Book1345234[[#This Row],[Water Supply Yield Ranking]],#REF!,2,FALSE),"")</f>
        <v/>
      </c>
      <c r="AX283" s="67"/>
      <c r="AY283" s="37"/>
      <c r="AZ283" s="4"/>
      <c r="BA283" s="36" t="str">
        <f>IFERROR(VLOOKUP(Book1345234[[#This Row],[Social Vulnerability Ranking]],#REF!,2,FALSE),"")</f>
        <v/>
      </c>
      <c r="BB283" s="67"/>
      <c r="BC283" s="43"/>
      <c r="BD283" s="4"/>
      <c r="BE283" s="36" t="str">
        <f>IFERROR(VLOOKUP(Book1345234[[#This Row],[Nature-Based Solutions Ranking]],#REF!,2,FALSE),"")</f>
        <v/>
      </c>
      <c r="BF283" s="67"/>
      <c r="BG283" s="37"/>
      <c r="BH283" s="4"/>
      <c r="BI283" s="36" t="str">
        <f>IFERROR(VLOOKUP(Book1345234[[#This Row],[Multiple Benefit Ranking]],#REF!,2,FALSE),"")</f>
        <v/>
      </c>
      <c r="BJ283" s="84"/>
      <c r="BK283" s="43"/>
      <c r="BL283" s="4"/>
      <c r="BM283" s="36" t="str">
        <f>IFERROR(VLOOKUP(Book1345234[[#This Row],[Operations and Maintenance Ranking]],#REF!,2,FALSE),"")</f>
        <v/>
      </c>
      <c r="BN283" s="67"/>
      <c r="BO283" s="4"/>
      <c r="BP283" s="36" t="str">
        <f>IFERROR(VLOOKUP(Book1345234[[#This Row],[Administrative, Regulatory and Other Obstacle Ranking]],#REF!,2,FALSE),"")</f>
        <v/>
      </c>
      <c r="BQ283" s="67"/>
      <c r="BR283" s="4"/>
      <c r="BS283" s="36" t="str">
        <f>IFERROR(VLOOKUP(Book1345234[[#This Row],[Environmental Benefit Ranking]],#REF!,2,FALSE),"")</f>
        <v/>
      </c>
      <c r="BT283" s="67"/>
      <c r="BU283" s="37"/>
      <c r="BV283" s="36" t="str">
        <f>IFERROR(VLOOKUP(Book1345234[[#This Row],[Environmental Impact Ranking]],#REF!,2,FALSE),"")</f>
        <v/>
      </c>
      <c r="BW283" s="77"/>
      <c r="BX283" s="83"/>
      <c r="BY283" s="4"/>
      <c r="BZ283" s="36" t="str">
        <f>IFERROR(VLOOKUP(Book1345234[[#This Row],[Mobility Ranking]],#REF!,2,FALSE),"")</f>
        <v/>
      </c>
      <c r="CA283" s="77"/>
      <c r="CB283" s="4"/>
      <c r="CC283" s="36" t="str">
        <f>IFERROR(VLOOKUP(Book1345234[[#This Row],[Regional Ranking]],#REF!,2,FALSE),"")</f>
        <v/>
      </c>
    </row>
    <row r="284" spans="1:81" x14ac:dyDescent="0.25">
      <c r="A284" s="107"/>
      <c r="B284" s="84"/>
      <c r="C284" s="92">
        <f>Book1345234[[#This Row],[FMP]]*2</f>
        <v>0</v>
      </c>
      <c r="D284" s="34"/>
      <c r="E284" s="34"/>
      <c r="F284" s="37"/>
      <c r="G284" s="4"/>
      <c r="H284" s="4"/>
      <c r="I284" s="4"/>
      <c r="J284" s="4"/>
      <c r="K284" s="35" t="str">
        <f>IFERROR(Book1345234[[#This Row],[Project Cost]]/Book1345234[[#This Row],['# of Structures Removed from 1% Annual Chance FP]],"")</f>
        <v/>
      </c>
      <c r="L284" s="4"/>
      <c r="M284" s="4"/>
      <c r="N284" s="35"/>
      <c r="O284" s="100"/>
      <c r="P284" s="84"/>
      <c r="Q284" s="37"/>
      <c r="R284" s="4"/>
      <c r="S284" s="36" t="str">
        <f>IFERROR(VLOOKUP(Book1345234[[#This Row],[ Severity Ranking: Pre-Project Average Depth of Flooding (100-year)]],#REF!,2,FALSE),"")</f>
        <v/>
      </c>
      <c r="T284" s="67"/>
      <c r="U284" s="37"/>
      <c r="V284" s="37"/>
      <c r="W284" s="128" t="e">
        <f>[1]!Book1345234[[#This Row],[Flood Plain Population]]/[1]!Book1345234[[#This Row],[Community Population Served]]</f>
        <v>#REF!</v>
      </c>
      <c r="X284" s="4"/>
      <c r="Y284" s="36" t="str">
        <f>IFERROR(VLOOKUP(Book1345234[[#This Row],[Severity Ranking: Community Need (% Population)]],#REF!,2,FALSE),"")</f>
        <v/>
      </c>
      <c r="Z284" s="66"/>
      <c r="AA284" s="91" t="e">
        <f>[1]!Book1345234[[#This Row],['# of Structures Removed from 1% Annual Chance FP]]/[1]!Book1345234[[#This Row],['# of Structures in 1% Annual Chance FP (Pre-Project)]]</f>
        <v>#REF!</v>
      </c>
      <c r="AB284" s="4"/>
      <c r="AC284" s="36" t="str">
        <f>IFERROR(VLOOKUP(Book1345234[[#This Row],[Flood Risk Reduction ]],#REF!,2,FALSE),"")</f>
        <v/>
      </c>
      <c r="AD284" s="66"/>
      <c r="AE284" s="78"/>
      <c r="AF284" s="37"/>
      <c r="AG284" s="128" t="e">
        <f>([1]!Book1345234[[#This Row],[Pre-Project Damage $]]-[1]!Book1345234[[#This Row],[Post-Project Damage $]])/[1]!Book1345234[[#This Row],[Pre-Project Damage $]]</f>
        <v>#REF!</v>
      </c>
      <c r="AH284" s="4"/>
      <c r="AI284" s="36" t="str">
        <f>IFERROR(VLOOKUP(Book1345234[[#This Row],[Flood Damage Reduction]],#REF!,2,FALSE),"")</f>
        <v/>
      </c>
      <c r="AJ284" s="93"/>
      <c r="AK284" s="83"/>
      <c r="AL284" s="37"/>
      <c r="AM284" s="36" t="str">
        <f>IFERROR(VLOOKUP(Book1345234[[#This Row],[ Reduction in Critical Facilities Flood Risk]],#REF!,2,FALSE),"")</f>
        <v/>
      </c>
      <c r="AN284" s="140" t="e">
        <f>VLOOKUP([1]!Book1345234[[#This Row],[FMP]],'[1]Life and Safety Tabular Data'!A281:L291,12,FALSE)</f>
        <v>#REF!</v>
      </c>
      <c r="AO284" s="43"/>
      <c r="AP284" s="4"/>
      <c r="AQ284" s="36" t="str">
        <f>IFERROR(VLOOKUP(Book1345234[[#This Row],[Life and Safety Ranking (Injury/Loss of Life)]],#REF!,2,FALSE),"")</f>
        <v/>
      </c>
      <c r="AR284" s="67"/>
      <c r="AS284" s="43"/>
      <c r="AT284" s="43"/>
      <c r="AU284" s="43"/>
      <c r="AV284" s="4"/>
      <c r="AW284" s="36" t="str">
        <f>IFERROR(VLOOKUP(Book1345234[[#This Row],[Water Supply Yield Ranking]],#REF!,2,FALSE),"")</f>
        <v/>
      </c>
      <c r="AX284" s="67"/>
      <c r="AY284" s="37"/>
      <c r="AZ284" s="4"/>
      <c r="BA284" s="36" t="str">
        <f>IFERROR(VLOOKUP(Book1345234[[#This Row],[Social Vulnerability Ranking]],#REF!,2,FALSE),"")</f>
        <v/>
      </c>
      <c r="BB284" s="67"/>
      <c r="BC284" s="43"/>
      <c r="BD284" s="4"/>
      <c r="BE284" s="36" t="str">
        <f>IFERROR(VLOOKUP(Book1345234[[#This Row],[Nature-Based Solutions Ranking]],#REF!,2,FALSE),"")</f>
        <v/>
      </c>
      <c r="BF284" s="67"/>
      <c r="BG284" s="37"/>
      <c r="BH284" s="4"/>
      <c r="BI284" s="36" t="str">
        <f>IFERROR(VLOOKUP(Book1345234[[#This Row],[Multiple Benefit Ranking]],#REF!,2,FALSE),"")</f>
        <v/>
      </c>
      <c r="BJ284" s="84"/>
      <c r="BK284" s="43"/>
      <c r="BL284" s="4"/>
      <c r="BM284" s="36" t="str">
        <f>IFERROR(VLOOKUP(Book1345234[[#This Row],[Operations and Maintenance Ranking]],#REF!,2,FALSE),"")</f>
        <v/>
      </c>
      <c r="BN284" s="67"/>
      <c r="BO284" s="4"/>
      <c r="BP284" s="36" t="str">
        <f>IFERROR(VLOOKUP(Book1345234[[#This Row],[Administrative, Regulatory and Other Obstacle Ranking]],#REF!,2,FALSE),"")</f>
        <v/>
      </c>
      <c r="BQ284" s="67"/>
      <c r="BR284" s="4"/>
      <c r="BS284" s="36" t="str">
        <f>IFERROR(VLOOKUP(Book1345234[[#This Row],[Environmental Benefit Ranking]],#REF!,2,FALSE),"")</f>
        <v/>
      </c>
      <c r="BT284" s="67"/>
      <c r="BU284" s="37"/>
      <c r="BV284" s="36" t="str">
        <f>IFERROR(VLOOKUP(Book1345234[[#This Row],[Environmental Impact Ranking]],#REF!,2,FALSE),"")</f>
        <v/>
      </c>
      <c r="BW284" s="77"/>
      <c r="BX284" s="83"/>
      <c r="BY284" s="4"/>
      <c r="BZ284" s="36" t="str">
        <f>IFERROR(VLOOKUP(Book1345234[[#This Row],[Mobility Ranking]],#REF!,2,FALSE),"")</f>
        <v/>
      </c>
      <c r="CA284" s="77"/>
      <c r="CB284" s="4"/>
      <c r="CC284" s="36" t="str">
        <f>IFERROR(VLOOKUP(Book1345234[[#This Row],[Regional Ranking]],#REF!,2,FALSE),"")</f>
        <v/>
      </c>
    </row>
    <row r="285" spans="1:81" x14ac:dyDescent="0.25">
      <c r="A285" s="107"/>
      <c r="B285" s="84"/>
      <c r="C285" s="92">
        <f>Book1345234[[#This Row],[FMP]]*2</f>
        <v>0</v>
      </c>
      <c r="D285" s="34"/>
      <c r="E285" s="34"/>
      <c r="F285" s="37"/>
      <c r="G285" s="4"/>
      <c r="H285" s="4"/>
      <c r="I285" s="4"/>
      <c r="J285" s="4"/>
      <c r="K285" s="35" t="str">
        <f>IFERROR(Book1345234[[#This Row],[Project Cost]]/Book1345234[[#This Row],['# of Structures Removed from 1% Annual Chance FP]],"")</f>
        <v/>
      </c>
      <c r="L285" s="4"/>
      <c r="M285" s="4"/>
      <c r="N285" s="35"/>
      <c r="O285" s="100"/>
      <c r="P285" s="84"/>
      <c r="Q285" s="37"/>
      <c r="R285" s="4"/>
      <c r="S285" s="36" t="str">
        <f>IFERROR(VLOOKUP(Book1345234[[#This Row],[ Severity Ranking: Pre-Project Average Depth of Flooding (100-year)]],#REF!,2,FALSE),"")</f>
        <v/>
      </c>
      <c r="T285" s="67"/>
      <c r="U285" s="37"/>
      <c r="V285" s="37"/>
      <c r="W285" s="128" t="e">
        <f>[1]!Book1345234[[#This Row],[Flood Plain Population]]/[1]!Book1345234[[#This Row],[Community Population Served]]</f>
        <v>#REF!</v>
      </c>
      <c r="X285" s="4"/>
      <c r="Y285" s="36" t="str">
        <f>IFERROR(VLOOKUP(Book1345234[[#This Row],[Severity Ranking: Community Need (% Population)]],#REF!,2,FALSE),"")</f>
        <v/>
      </c>
      <c r="Z285" s="66"/>
      <c r="AA285" s="91" t="e">
        <f>[1]!Book1345234[[#This Row],['# of Structures Removed from 1% Annual Chance FP]]/[1]!Book1345234[[#This Row],['# of Structures in 1% Annual Chance FP (Pre-Project)]]</f>
        <v>#REF!</v>
      </c>
      <c r="AB285" s="4"/>
      <c r="AC285" s="36" t="str">
        <f>IFERROR(VLOOKUP(Book1345234[[#This Row],[Flood Risk Reduction ]],#REF!,2,FALSE),"")</f>
        <v/>
      </c>
      <c r="AD285" s="66"/>
      <c r="AE285" s="78"/>
      <c r="AF285" s="37"/>
      <c r="AG285" s="128" t="e">
        <f>([1]!Book1345234[[#This Row],[Pre-Project Damage $]]-[1]!Book1345234[[#This Row],[Post-Project Damage $]])/[1]!Book1345234[[#This Row],[Pre-Project Damage $]]</f>
        <v>#REF!</v>
      </c>
      <c r="AH285" s="4"/>
      <c r="AI285" s="36" t="str">
        <f>IFERROR(VLOOKUP(Book1345234[[#This Row],[Flood Damage Reduction]],#REF!,2,FALSE),"")</f>
        <v/>
      </c>
      <c r="AJ285" s="93"/>
      <c r="AK285" s="83"/>
      <c r="AL285" s="37"/>
      <c r="AM285" s="36" t="str">
        <f>IFERROR(VLOOKUP(Book1345234[[#This Row],[ Reduction in Critical Facilities Flood Risk]],#REF!,2,FALSE),"")</f>
        <v/>
      </c>
      <c r="AN285" s="140" t="e">
        <f>VLOOKUP([1]!Book1345234[[#This Row],[FMP]],'[1]Life and Safety Tabular Data'!A282:L292,12,FALSE)</f>
        <v>#REF!</v>
      </c>
      <c r="AO285" s="43"/>
      <c r="AP285" s="4"/>
      <c r="AQ285" s="36" t="str">
        <f>IFERROR(VLOOKUP(Book1345234[[#This Row],[Life and Safety Ranking (Injury/Loss of Life)]],#REF!,2,FALSE),"")</f>
        <v/>
      </c>
      <c r="AR285" s="67"/>
      <c r="AS285" s="43"/>
      <c r="AT285" s="43"/>
      <c r="AU285" s="43"/>
      <c r="AV285" s="4"/>
      <c r="AW285" s="36" t="str">
        <f>IFERROR(VLOOKUP(Book1345234[[#This Row],[Water Supply Yield Ranking]],#REF!,2,FALSE),"")</f>
        <v/>
      </c>
      <c r="AX285" s="67"/>
      <c r="AY285" s="37"/>
      <c r="AZ285" s="4"/>
      <c r="BA285" s="36" t="str">
        <f>IFERROR(VLOOKUP(Book1345234[[#This Row],[Social Vulnerability Ranking]],#REF!,2,FALSE),"")</f>
        <v/>
      </c>
      <c r="BB285" s="67"/>
      <c r="BC285" s="43"/>
      <c r="BD285" s="4"/>
      <c r="BE285" s="36" t="str">
        <f>IFERROR(VLOOKUP(Book1345234[[#This Row],[Nature-Based Solutions Ranking]],#REF!,2,FALSE),"")</f>
        <v/>
      </c>
      <c r="BF285" s="67"/>
      <c r="BG285" s="37"/>
      <c r="BH285" s="4"/>
      <c r="BI285" s="36" t="str">
        <f>IFERROR(VLOOKUP(Book1345234[[#This Row],[Multiple Benefit Ranking]],#REF!,2,FALSE),"")</f>
        <v/>
      </c>
      <c r="BJ285" s="84"/>
      <c r="BK285" s="43"/>
      <c r="BL285" s="4"/>
      <c r="BM285" s="36" t="str">
        <f>IFERROR(VLOOKUP(Book1345234[[#This Row],[Operations and Maintenance Ranking]],#REF!,2,FALSE),"")</f>
        <v/>
      </c>
      <c r="BN285" s="67"/>
      <c r="BO285" s="4"/>
      <c r="BP285" s="36" t="str">
        <f>IFERROR(VLOOKUP(Book1345234[[#This Row],[Administrative, Regulatory and Other Obstacle Ranking]],#REF!,2,FALSE),"")</f>
        <v/>
      </c>
      <c r="BQ285" s="67"/>
      <c r="BR285" s="4"/>
      <c r="BS285" s="36" t="str">
        <f>IFERROR(VLOOKUP(Book1345234[[#This Row],[Environmental Benefit Ranking]],#REF!,2,FALSE),"")</f>
        <v/>
      </c>
      <c r="BT285" s="67"/>
      <c r="BU285" s="37"/>
      <c r="BV285" s="36" t="str">
        <f>IFERROR(VLOOKUP(Book1345234[[#This Row],[Environmental Impact Ranking]],#REF!,2,FALSE),"")</f>
        <v/>
      </c>
      <c r="BW285" s="77"/>
      <c r="BX285" s="83"/>
      <c r="BY285" s="4"/>
      <c r="BZ285" s="36" t="str">
        <f>IFERROR(VLOOKUP(Book1345234[[#This Row],[Mobility Ranking]],#REF!,2,FALSE),"")</f>
        <v/>
      </c>
      <c r="CA285" s="77"/>
      <c r="CB285" s="4"/>
      <c r="CC285" s="36" t="str">
        <f>IFERROR(VLOOKUP(Book1345234[[#This Row],[Regional Ranking]],#REF!,2,FALSE),"")</f>
        <v/>
      </c>
    </row>
    <row r="286" spans="1:81" x14ac:dyDescent="0.25">
      <c r="A286" s="107"/>
      <c r="B286" s="84"/>
      <c r="C286" s="92">
        <f>Book1345234[[#This Row],[FMP]]*2</f>
        <v>0</v>
      </c>
      <c r="D286" s="34"/>
      <c r="E286" s="34"/>
      <c r="F286" s="37"/>
      <c r="G286" s="4"/>
      <c r="H286" s="4"/>
      <c r="I286" s="4"/>
      <c r="J286" s="4"/>
      <c r="K286" s="35" t="str">
        <f>IFERROR(Book1345234[[#This Row],[Project Cost]]/Book1345234[[#This Row],['# of Structures Removed from 1% Annual Chance FP]],"")</f>
        <v/>
      </c>
      <c r="L286" s="4"/>
      <c r="M286" s="4"/>
      <c r="N286" s="35"/>
      <c r="O286" s="100"/>
      <c r="P286" s="84"/>
      <c r="Q286" s="37"/>
      <c r="R286" s="4"/>
      <c r="S286" s="36" t="str">
        <f>IFERROR(VLOOKUP(Book1345234[[#This Row],[ Severity Ranking: Pre-Project Average Depth of Flooding (100-year)]],#REF!,2,FALSE),"")</f>
        <v/>
      </c>
      <c r="T286" s="67"/>
      <c r="U286" s="37"/>
      <c r="V286" s="37"/>
      <c r="W286" s="128" t="e">
        <f>[1]!Book1345234[[#This Row],[Flood Plain Population]]/[1]!Book1345234[[#This Row],[Community Population Served]]</f>
        <v>#REF!</v>
      </c>
      <c r="X286" s="4"/>
      <c r="Y286" s="36" t="str">
        <f>IFERROR(VLOOKUP(Book1345234[[#This Row],[Severity Ranking: Community Need (% Population)]],#REF!,2,FALSE),"")</f>
        <v/>
      </c>
      <c r="Z286" s="66"/>
      <c r="AA286" s="91" t="e">
        <f>[1]!Book1345234[[#This Row],['# of Structures Removed from 1% Annual Chance FP]]/[1]!Book1345234[[#This Row],['# of Structures in 1% Annual Chance FP (Pre-Project)]]</f>
        <v>#REF!</v>
      </c>
      <c r="AB286" s="4"/>
      <c r="AC286" s="36" t="str">
        <f>IFERROR(VLOOKUP(Book1345234[[#This Row],[Flood Risk Reduction ]],#REF!,2,FALSE),"")</f>
        <v/>
      </c>
      <c r="AD286" s="66"/>
      <c r="AE286" s="78"/>
      <c r="AF286" s="37"/>
      <c r="AG286" s="128" t="e">
        <f>([1]!Book1345234[[#This Row],[Pre-Project Damage $]]-[1]!Book1345234[[#This Row],[Post-Project Damage $]])/[1]!Book1345234[[#This Row],[Pre-Project Damage $]]</f>
        <v>#REF!</v>
      </c>
      <c r="AH286" s="4"/>
      <c r="AI286" s="36" t="str">
        <f>IFERROR(VLOOKUP(Book1345234[[#This Row],[Flood Damage Reduction]],#REF!,2,FALSE),"")</f>
        <v/>
      </c>
      <c r="AJ286" s="93"/>
      <c r="AK286" s="83"/>
      <c r="AL286" s="37"/>
      <c r="AM286" s="36" t="str">
        <f>IFERROR(VLOOKUP(Book1345234[[#This Row],[ Reduction in Critical Facilities Flood Risk]],#REF!,2,FALSE),"")</f>
        <v/>
      </c>
      <c r="AN286" s="140" t="e">
        <f>VLOOKUP([1]!Book1345234[[#This Row],[FMP]],'[1]Life and Safety Tabular Data'!A283:L293,12,FALSE)</f>
        <v>#REF!</v>
      </c>
      <c r="AO286" s="43"/>
      <c r="AP286" s="4"/>
      <c r="AQ286" s="36" t="str">
        <f>IFERROR(VLOOKUP(Book1345234[[#This Row],[Life and Safety Ranking (Injury/Loss of Life)]],#REF!,2,FALSE),"")</f>
        <v/>
      </c>
      <c r="AR286" s="67"/>
      <c r="AS286" s="43"/>
      <c r="AT286" s="43"/>
      <c r="AU286" s="43"/>
      <c r="AV286" s="4"/>
      <c r="AW286" s="36" t="str">
        <f>IFERROR(VLOOKUP(Book1345234[[#This Row],[Water Supply Yield Ranking]],#REF!,2,FALSE),"")</f>
        <v/>
      </c>
      <c r="AX286" s="67"/>
      <c r="AY286" s="37"/>
      <c r="AZ286" s="4"/>
      <c r="BA286" s="36" t="str">
        <f>IFERROR(VLOOKUP(Book1345234[[#This Row],[Social Vulnerability Ranking]],#REF!,2,FALSE),"")</f>
        <v/>
      </c>
      <c r="BB286" s="67"/>
      <c r="BC286" s="43"/>
      <c r="BD286" s="4"/>
      <c r="BE286" s="36" t="str">
        <f>IFERROR(VLOOKUP(Book1345234[[#This Row],[Nature-Based Solutions Ranking]],#REF!,2,FALSE),"")</f>
        <v/>
      </c>
      <c r="BF286" s="67"/>
      <c r="BG286" s="37"/>
      <c r="BH286" s="4"/>
      <c r="BI286" s="36" t="str">
        <f>IFERROR(VLOOKUP(Book1345234[[#This Row],[Multiple Benefit Ranking]],#REF!,2,FALSE),"")</f>
        <v/>
      </c>
      <c r="BJ286" s="84"/>
      <c r="BK286" s="43"/>
      <c r="BL286" s="4"/>
      <c r="BM286" s="36" t="str">
        <f>IFERROR(VLOOKUP(Book1345234[[#This Row],[Operations and Maintenance Ranking]],#REF!,2,FALSE),"")</f>
        <v/>
      </c>
      <c r="BN286" s="67"/>
      <c r="BO286" s="4"/>
      <c r="BP286" s="36" t="str">
        <f>IFERROR(VLOOKUP(Book1345234[[#This Row],[Administrative, Regulatory and Other Obstacle Ranking]],#REF!,2,FALSE),"")</f>
        <v/>
      </c>
      <c r="BQ286" s="67"/>
      <c r="BR286" s="4"/>
      <c r="BS286" s="36" t="str">
        <f>IFERROR(VLOOKUP(Book1345234[[#This Row],[Environmental Benefit Ranking]],#REF!,2,FALSE),"")</f>
        <v/>
      </c>
      <c r="BT286" s="67"/>
      <c r="BU286" s="37"/>
      <c r="BV286" s="36" t="str">
        <f>IFERROR(VLOOKUP(Book1345234[[#This Row],[Environmental Impact Ranking]],#REF!,2,FALSE),"")</f>
        <v/>
      </c>
      <c r="BW286" s="77"/>
      <c r="BX286" s="83"/>
      <c r="BY286" s="4"/>
      <c r="BZ286" s="36" t="str">
        <f>IFERROR(VLOOKUP(Book1345234[[#This Row],[Mobility Ranking]],#REF!,2,FALSE),"")</f>
        <v/>
      </c>
      <c r="CA286" s="77"/>
      <c r="CB286" s="4"/>
      <c r="CC286" s="36" t="str">
        <f>IFERROR(VLOOKUP(Book1345234[[#This Row],[Regional Ranking]],#REF!,2,FALSE),"")</f>
        <v/>
      </c>
    </row>
    <row r="287" spans="1:81" x14ac:dyDescent="0.25">
      <c r="A287" s="107"/>
      <c r="B287" s="84"/>
      <c r="C287" s="92">
        <f>Book1345234[[#This Row],[FMP]]*2</f>
        <v>0</v>
      </c>
      <c r="D287" s="34"/>
      <c r="E287" s="34"/>
      <c r="F287" s="37"/>
      <c r="G287" s="4"/>
      <c r="H287" s="4"/>
      <c r="I287" s="4"/>
      <c r="J287" s="4"/>
      <c r="K287" s="35" t="str">
        <f>IFERROR(Book1345234[[#This Row],[Project Cost]]/Book1345234[[#This Row],['# of Structures Removed from 1% Annual Chance FP]],"")</f>
        <v/>
      </c>
      <c r="L287" s="4"/>
      <c r="M287" s="4"/>
      <c r="N287" s="35"/>
      <c r="O287" s="100"/>
      <c r="P287" s="84"/>
      <c r="Q287" s="37"/>
      <c r="R287" s="4"/>
      <c r="S287" s="36" t="str">
        <f>IFERROR(VLOOKUP(Book1345234[[#This Row],[ Severity Ranking: Pre-Project Average Depth of Flooding (100-year)]],#REF!,2,FALSE),"")</f>
        <v/>
      </c>
      <c r="T287" s="67"/>
      <c r="U287" s="37"/>
      <c r="V287" s="37"/>
      <c r="W287" s="128" t="e">
        <f>[1]!Book1345234[[#This Row],[Flood Plain Population]]/[1]!Book1345234[[#This Row],[Community Population Served]]</f>
        <v>#REF!</v>
      </c>
      <c r="X287" s="4"/>
      <c r="Y287" s="36" t="str">
        <f>IFERROR(VLOOKUP(Book1345234[[#This Row],[Severity Ranking: Community Need (% Population)]],#REF!,2,FALSE),"")</f>
        <v/>
      </c>
      <c r="Z287" s="66"/>
      <c r="AA287" s="91" t="e">
        <f>[1]!Book1345234[[#This Row],['# of Structures Removed from 1% Annual Chance FP]]/[1]!Book1345234[[#This Row],['# of Structures in 1% Annual Chance FP (Pre-Project)]]</f>
        <v>#REF!</v>
      </c>
      <c r="AB287" s="4"/>
      <c r="AC287" s="36" t="str">
        <f>IFERROR(VLOOKUP(Book1345234[[#This Row],[Flood Risk Reduction ]],#REF!,2,FALSE),"")</f>
        <v/>
      </c>
      <c r="AD287" s="66"/>
      <c r="AE287" s="78"/>
      <c r="AF287" s="37"/>
      <c r="AG287" s="128" t="e">
        <f>([1]!Book1345234[[#This Row],[Pre-Project Damage $]]-[1]!Book1345234[[#This Row],[Post-Project Damage $]])/[1]!Book1345234[[#This Row],[Pre-Project Damage $]]</f>
        <v>#REF!</v>
      </c>
      <c r="AH287" s="4"/>
      <c r="AI287" s="36" t="str">
        <f>IFERROR(VLOOKUP(Book1345234[[#This Row],[Flood Damage Reduction]],#REF!,2,FALSE),"")</f>
        <v/>
      </c>
      <c r="AJ287" s="93"/>
      <c r="AK287" s="83"/>
      <c r="AL287" s="37"/>
      <c r="AM287" s="36" t="str">
        <f>IFERROR(VLOOKUP(Book1345234[[#This Row],[ Reduction in Critical Facilities Flood Risk]],#REF!,2,FALSE),"")</f>
        <v/>
      </c>
      <c r="AN287" s="140" t="e">
        <f>VLOOKUP([1]!Book1345234[[#This Row],[FMP]],'[1]Life and Safety Tabular Data'!A284:L294,12,FALSE)</f>
        <v>#REF!</v>
      </c>
      <c r="AO287" s="43"/>
      <c r="AP287" s="4"/>
      <c r="AQ287" s="36" t="str">
        <f>IFERROR(VLOOKUP(Book1345234[[#This Row],[Life and Safety Ranking (Injury/Loss of Life)]],#REF!,2,FALSE),"")</f>
        <v/>
      </c>
      <c r="AR287" s="67"/>
      <c r="AS287" s="43"/>
      <c r="AT287" s="43"/>
      <c r="AU287" s="43"/>
      <c r="AV287" s="4"/>
      <c r="AW287" s="36" t="str">
        <f>IFERROR(VLOOKUP(Book1345234[[#This Row],[Water Supply Yield Ranking]],#REF!,2,FALSE),"")</f>
        <v/>
      </c>
      <c r="AX287" s="67"/>
      <c r="AY287" s="37"/>
      <c r="AZ287" s="4"/>
      <c r="BA287" s="36" t="str">
        <f>IFERROR(VLOOKUP(Book1345234[[#This Row],[Social Vulnerability Ranking]],#REF!,2,FALSE),"")</f>
        <v/>
      </c>
      <c r="BB287" s="67"/>
      <c r="BC287" s="43"/>
      <c r="BD287" s="4"/>
      <c r="BE287" s="36" t="str">
        <f>IFERROR(VLOOKUP(Book1345234[[#This Row],[Nature-Based Solutions Ranking]],#REF!,2,FALSE),"")</f>
        <v/>
      </c>
      <c r="BF287" s="67"/>
      <c r="BG287" s="37"/>
      <c r="BH287" s="4"/>
      <c r="BI287" s="36" t="str">
        <f>IFERROR(VLOOKUP(Book1345234[[#This Row],[Multiple Benefit Ranking]],#REF!,2,FALSE),"")</f>
        <v/>
      </c>
      <c r="BJ287" s="84"/>
      <c r="BK287" s="43"/>
      <c r="BL287" s="4"/>
      <c r="BM287" s="36" t="str">
        <f>IFERROR(VLOOKUP(Book1345234[[#This Row],[Operations and Maintenance Ranking]],#REF!,2,FALSE),"")</f>
        <v/>
      </c>
      <c r="BN287" s="67"/>
      <c r="BO287" s="4"/>
      <c r="BP287" s="36" t="str">
        <f>IFERROR(VLOOKUP(Book1345234[[#This Row],[Administrative, Regulatory and Other Obstacle Ranking]],#REF!,2,FALSE),"")</f>
        <v/>
      </c>
      <c r="BQ287" s="67"/>
      <c r="BR287" s="4"/>
      <c r="BS287" s="36" t="str">
        <f>IFERROR(VLOOKUP(Book1345234[[#This Row],[Environmental Benefit Ranking]],#REF!,2,FALSE),"")</f>
        <v/>
      </c>
      <c r="BT287" s="67"/>
      <c r="BU287" s="37"/>
      <c r="BV287" s="36" t="str">
        <f>IFERROR(VLOOKUP(Book1345234[[#This Row],[Environmental Impact Ranking]],#REF!,2,FALSE),"")</f>
        <v/>
      </c>
      <c r="BW287" s="77"/>
      <c r="BX287" s="83"/>
      <c r="BY287" s="4"/>
      <c r="BZ287" s="36" t="str">
        <f>IFERROR(VLOOKUP(Book1345234[[#This Row],[Mobility Ranking]],#REF!,2,FALSE),"")</f>
        <v/>
      </c>
      <c r="CA287" s="77"/>
      <c r="CB287" s="4"/>
      <c r="CC287" s="36" t="str">
        <f>IFERROR(VLOOKUP(Book1345234[[#This Row],[Regional Ranking]],#REF!,2,FALSE),"")</f>
        <v/>
      </c>
    </row>
    <row r="288" spans="1:81" x14ac:dyDescent="0.25">
      <c r="A288" s="107"/>
      <c r="B288" s="84"/>
      <c r="C288" s="92">
        <f>Book1345234[[#This Row],[FMP]]*2</f>
        <v>0</v>
      </c>
      <c r="D288" s="34"/>
      <c r="E288" s="34"/>
      <c r="F288" s="37"/>
      <c r="G288" s="4"/>
      <c r="H288" s="4"/>
      <c r="I288" s="4"/>
      <c r="J288" s="4"/>
      <c r="K288" s="35" t="str">
        <f>IFERROR(Book1345234[[#This Row],[Project Cost]]/Book1345234[[#This Row],['# of Structures Removed from 1% Annual Chance FP]],"")</f>
        <v/>
      </c>
      <c r="L288" s="4"/>
      <c r="M288" s="4"/>
      <c r="N288" s="35"/>
      <c r="O288" s="100"/>
      <c r="P288" s="84"/>
      <c r="Q288" s="37"/>
      <c r="R288" s="4"/>
      <c r="S288" s="36" t="str">
        <f>IFERROR(VLOOKUP(Book1345234[[#This Row],[ Severity Ranking: Pre-Project Average Depth of Flooding (100-year)]],#REF!,2,FALSE),"")</f>
        <v/>
      </c>
      <c r="T288" s="67"/>
      <c r="U288" s="37"/>
      <c r="V288" s="37"/>
      <c r="W288" s="128" t="e">
        <f>[1]!Book1345234[[#This Row],[Flood Plain Population]]/[1]!Book1345234[[#This Row],[Community Population Served]]</f>
        <v>#REF!</v>
      </c>
      <c r="X288" s="4"/>
      <c r="Y288" s="36" t="str">
        <f>IFERROR(VLOOKUP(Book1345234[[#This Row],[Severity Ranking: Community Need (% Population)]],#REF!,2,FALSE),"")</f>
        <v/>
      </c>
      <c r="Z288" s="66"/>
      <c r="AA288" s="91" t="e">
        <f>[1]!Book1345234[[#This Row],['# of Structures Removed from 1% Annual Chance FP]]/[1]!Book1345234[[#This Row],['# of Structures in 1% Annual Chance FP (Pre-Project)]]</f>
        <v>#REF!</v>
      </c>
      <c r="AB288" s="4"/>
      <c r="AC288" s="36" t="str">
        <f>IFERROR(VLOOKUP(Book1345234[[#This Row],[Flood Risk Reduction ]],#REF!,2,FALSE),"")</f>
        <v/>
      </c>
      <c r="AD288" s="66"/>
      <c r="AE288" s="78"/>
      <c r="AF288" s="37"/>
      <c r="AG288" s="128" t="e">
        <f>([1]!Book1345234[[#This Row],[Pre-Project Damage $]]-[1]!Book1345234[[#This Row],[Post-Project Damage $]])/[1]!Book1345234[[#This Row],[Pre-Project Damage $]]</f>
        <v>#REF!</v>
      </c>
      <c r="AH288" s="4"/>
      <c r="AI288" s="36" t="str">
        <f>IFERROR(VLOOKUP(Book1345234[[#This Row],[Flood Damage Reduction]],#REF!,2,FALSE),"")</f>
        <v/>
      </c>
      <c r="AJ288" s="93"/>
      <c r="AK288" s="83"/>
      <c r="AL288" s="37"/>
      <c r="AM288" s="36" t="str">
        <f>IFERROR(VLOOKUP(Book1345234[[#This Row],[ Reduction in Critical Facilities Flood Risk]],#REF!,2,FALSE),"")</f>
        <v/>
      </c>
      <c r="AN288" s="140" t="e">
        <f>VLOOKUP([1]!Book1345234[[#This Row],[FMP]],'[1]Life and Safety Tabular Data'!A285:L295,12,FALSE)</f>
        <v>#REF!</v>
      </c>
      <c r="AO288" s="43"/>
      <c r="AP288" s="4"/>
      <c r="AQ288" s="36" t="str">
        <f>IFERROR(VLOOKUP(Book1345234[[#This Row],[Life and Safety Ranking (Injury/Loss of Life)]],#REF!,2,FALSE),"")</f>
        <v/>
      </c>
      <c r="AR288" s="67"/>
      <c r="AS288" s="43"/>
      <c r="AT288" s="43"/>
      <c r="AU288" s="43"/>
      <c r="AV288" s="4"/>
      <c r="AW288" s="36" t="str">
        <f>IFERROR(VLOOKUP(Book1345234[[#This Row],[Water Supply Yield Ranking]],#REF!,2,FALSE),"")</f>
        <v/>
      </c>
      <c r="AX288" s="67"/>
      <c r="AY288" s="37"/>
      <c r="AZ288" s="4"/>
      <c r="BA288" s="36" t="str">
        <f>IFERROR(VLOOKUP(Book1345234[[#This Row],[Social Vulnerability Ranking]],#REF!,2,FALSE),"")</f>
        <v/>
      </c>
      <c r="BB288" s="67"/>
      <c r="BC288" s="43"/>
      <c r="BD288" s="4"/>
      <c r="BE288" s="36" t="str">
        <f>IFERROR(VLOOKUP(Book1345234[[#This Row],[Nature-Based Solutions Ranking]],#REF!,2,FALSE),"")</f>
        <v/>
      </c>
      <c r="BF288" s="67"/>
      <c r="BG288" s="37"/>
      <c r="BH288" s="4"/>
      <c r="BI288" s="36" t="str">
        <f>IFERROR(VLOOKUP(Book1345234[[#This Row],[Multiple Benefit Ranking]],#REF!,2,FALSE),"")</f>
        <v/>
      </c>
      <c r="BJ288" s="84"/>
      <c r="BK288" s="43"/>
      <c r="BL288" s="4"/>
      <c r="BM288" s="36" t="str">
        <f>IFERROR(VLOOKUP(Book1345234[[#This Row],[Operations and Maintenance Ranking]],#REF!,2,FALSE),"")</f>
        <v/>
      </c>
      <c r="BN288" s="67"/>
      <c r="BO288" s="4"/>
      <c r="BP288" s="36" t="str">
        <f>IFERROR(VLOOKUP(Book1345234[[#This Row],[Administrative, Regulatory and Other Obstacle Ranking]],#REF!,2,FALSE),"")</f>
        <v/>
      </c>
      <c r="BQ288" s="67"/>
      <c r="BR288" s="4"/>
      <c r="BS288" s="36" t="str">
        <f>IFERROR(VLOOKUP(Book1345234[[#This Row],[Environmental Benefit Ranking]],#REF!,2,FALSE),"")</f>
        <v/>
      </c>
      <c r="BT288" s="67"/>
      <c r="BU288" s="37"/>
      <c r="BV288" s="36" t="str">
        <f>IFERROR(VLOOKUP(Book1345234[[#This Row],[Environmental Impact Ranking]],#REF!,2,FALSE),"")</f>
        <v/>
      </c>
      <c r="BW288" s="77"/>
      <c r="BX288" s="83"/>
      <c r="BY288" s="4"/>
      <c r="BZ288" s="36" t="str">
        <f>IFERROR(VLOOKUP(Book1345234[[#This Row],[Mobility Ranking]],#REF!,2,FALSE),"")</f>
        <v/>
      </c>
      <c r="CA288" s="77"/>
      <c r="CB288" s="4"/>
      <c r="CC288" s="36" t="str">
        <f>IFERROR(VLOOKUP(Book1345234[[#This Row],[Regional Ranking]],#REF!,2,FALSE),"")</f>
        <v/>
      </c>
    </row>
    <row r="289" spans="1:81" x14ac:dyDescent="0.25">
      <c r="A289" s="107"/>
      <c r="B289" s="84"/>
      <c r="C289" s="92">
        <f>Book1345234[[#This Row],[FMP]]*2</f>
        <v>0</v>
      </c>
      <c r="D289" s="34"/>
      <c r="E289" s="34"/>
      <c r="F289" s="37"/>
      <c r="G289" s="4"/>
      <c r="H289" s="4"/>
      <c r="I289" s="4"/>
      <c r="J289" s="4"/>
      <c r="K289" s="35" t="str">
        <f>IFERROR(Book1345234[[#This Row],[Project Cost]]/Book1345234[[#This Row],['# of Structures Removed from 1% Annual Chance FP]],"")</f>
        <v/>
      </c>
      <c r="L289" s="4"/>
      <c r="M289" s="4"/>
      <c r="N289" s="35"/>
      <c r="O289" s="100"/>
      <c r="P289" s="84"/>
      <c r="Q289" s="37"/>
      <c r="R289" s="4"/>
      <c r="S289" s="36" t="str">
        <f>IFERROR(VLOOKUP(Book1345234[[#This Row],[ Severity Ranking: Pre-Project Average Depth of Flooding (100-year)]],#REF!,2,FALSE),"")</f>
        <v/>
      </c>
      <c r="T289" s="67"/>
      <c r="U289" s="37"/>
      <c r="V289" s="37"/>
      <c r="W289" s="128" t="e">
        <f>[1]!Book1345234[[#This Row],[Flood Plain Population]]/[1]!Book1345234[[#This Row],[Community Population Served]]</f>
        <v>#REF!</v>
      </c>
      <c r="X289" s="4"/>
      <c r="Y289" s="36" t="str">
        <f>IFERROR(VLOOKUP(Book1345234[[#This Row],[Severity Ranking: Community Need (% Population)]],#REF!,2,FALSE),"")</f>
        <v/>
      </c>
      <c r="Z289" s="66"/>
      <c r="AA289" s="91" t="e">
        <f>[1]!Book1345234[[#This Row],['# of Structures Removed from 1% Annual Chance FP]]/[1]!Book1345234[[#This Row],['# of Structures in 1% Annual Chance FP (Pre-Project)]]</f>
        <v>#REF!</v>
      </c>
      <c r="AB289" s="4"/>
      <c r="AC289" s="36" t="str">
        <f>IFERROR(VLOOKUP(Book1345234[[#This Row],[Flood Risk Reduction ]],#REF!,2,FALSE),"")</f>
        <v/>
      </c>
      <c r="AD289" s="66"/>
      <c r="AE289" s="78"/>
      <c r="AF289" s="37"/>
      <c r="AG289" s="128" t="e">
        <f>([1]!Book1345234[[#This Row],[Pre-Project Damage $]]-[1]!Book1345234[[#This Row],[Post-Project Damage $]])/[1]!Book1345234[[#This Row],[Pre-Project Damage $]]</f>
        <v>#REF!</v>
      </c>
      <c r="AH289" s="4"/>
      <c r="AI289" s="36" t="str">
        <f>IFERROR(VLOOKUP(Book1345234[[#This Row],[Flood Damage Reduction]],#REF!,2,FALSE),"")</f>
        <v/>
      </c>
      <c r="AJ289" s="93"/>
      <c r="AK289" s="83"/>
      <c r="AL289" s="37"/>
      <c r="AM289" s="36" t="str">
        <f>IFERROR(VLOOKUP(Book1345234[[#This Row],[ Reduction in Critical Facilities Flood Risk]],#REF!,2,FALSE),"")</f>
        <v/>
      </c>
      <c r="AN289" s="140" t="e">
        <f>VLOOKUP([1]!Book1345234[[#This Row],[FMP]],'[1]Life and Safety Tabular Data'!A286:L296,12,FALSE)</f>
        <v>#REF!</v>
      </c>
      <c r="AO289" s="43"/>
      <c r="AP289" s="4"/>
      <c r="AQ289" s="36" t="str">
        <f>IFERROR(VLOOKUP(Book1345234[[#This Row],[Life and Safety Ranking (Injury/Loss of Life)]],#REF!,2,FALSE),"")</f>
        <v/>
      </c>
      <c r="AR289" s="67"/>
      <c r="AS289" s="43"/>
      <c r="AT289" s="43"/>
      <c r="AU289" s="43"/>
      <c r="AV289" s="4"/>
      <c r="AW289" s="36" t="str">
        <f>IFERROR(VLOOKUP(Book1345234[[#This Row],[Water Supply Yield Ranking]],#REF!,2,FALSE),"")</f>
        <v/>
      </c>
      <c r="AX289" s="67"/>
      <c r="AY289" s="37"/>
      <c r="AZ289" s="4"/>
      <c r="BA289" s="36" t="str">
        <f>IFERROR(VLOOKUP(Book1345234[[#This Row],[Social Vulnerability Ranking]],#REF!,2,FALSE),"")</f>
        <v/>
      </c>
      <c r="BB289" s="67"/>
      <c r="BC289" s="43"/>
      <c r="BD289" s="4"/>
      <c r="BE289" s="36" t="str">
        <f>IFERROR(VLOOKUP(Book1345234[[#This Row],[Nature-Based Solutions Ranking]],#REF!,2,FALSE),"")</f>
        <v/>
      </c>
      <c r="BF289" s="67"/>
      <c r="BG289" s="37"/>
      <c r="BH289" s="4"/>
      <c r="BI289" s="36" t="str">
        <f>IFERROR(VLOOKUP(Book1345234[[#This Row],[Multiple Benefit Ranking]],#REF!,2,FALSE),"")</f>
        <v/>
      </c>
      <c r="BJ289" s="84"/>
      <c r="BK289" s="43"/>
      <c r="BL289" s="4"/>
      <c r="BM289" s="36" t="str">
        <f>IFERROR(VLOOKUP(Book1345234[[#This Row],[Operations and Maintenance Ranking]],#REF!,2,FALSE),"")</f>
        <v/>
      </c>
      <c r="BN289" s="67"/>
      <c r="BO289" s="4"/>
      <c r="BP289" s="36" t="str">
        <f>IFERROR(VLOOKUP(Book1345234[[#This Row],[Administrative, Regulatory and Other Obstacle Ranking]],#REF!,2,FALSE),"")</f>
        <v/>
      </c>
      <c r="BQ289" s="67"/>
      <c r="BR289" s="4"/>
      <c r="BS289" s="36" t="str">
        <f>IFERROR(VLOOKUP(Book1345234[[#This Row],[Environmental Benefit Ranking]],#REF!,2,FALSE),"")</f>
        <v/>
      </c>
      <c r="BT289" s="67"/>
      <c r="BU289" s="37"/>
      <c r="BV289" s="36" t="str">
        <f>IFERROR(VLOOKUP(Book1345234[[#This Row],[Environmental Impact Ranking]],#REF!,2,FALSE),"")</f>
        <v/>
      </c>
      <c r="BW289" s="77"/>
      <c r="BX289" s="83"/>
      <c r="BY289" s="4"/>
      <c r="BZ289" s="36" t="str">
        <f>IFERROR(VLOOKUP(Book1345234[[#This Row],[Mobility Ranking]],#REF!,2,FALSE),"")</f>
        <v/>
      </c>
      <c r="CA289" s="77"/>
      <c r="CB289" s="4"/>
      <c r="CC289" s="36" t="str">
        <f>IFERROR(VLOOKUP(Book1345234[[#This Row],[Regional Ranking]],#REF!,2,FALSE),"")</f>
        <v/>
      </c>
    </row>
    <row r="290" spans="1:81" x14ac:dyDescent="0.25">
      <c r="A290" s="107"/>
      <c r="B290" s="84"/>
      <c r="C290" s="92">
        <f>Book1345234[[#This Row],[FMP]]*2</f>
        <v>0</v>
      </c>
      <c r="D290" s="34"/>
      <c r="E290" s="34"/>
      <c r="F290" s="37"/>
      <c r="G290" s="4"/>
      <c r="H290" s="4"/>
      <c r="I290" s="4"/>
      <c r="J290" s="4"/>
      <c r="K290" s="35" t="str">
        <f>IFERROR(Book1345234[[#This Row],[Project Cost]]/Book1345234[[#This Row],['# of Structures Removed from 1% Annual Chance FP]],"")</f>
        <v/>
      </c>
      <c r="L290" s="4"/>
      <c r="M290" s="4"/>
      <c r="N290" s="35"/>
      <c r="O290" s="100"/>
      <c r="P290" s="84"/>
      <c r="Q290" s="37"/>
      <c r="R290" s="4"/>
      <c r="S290" s="36" t="str">
        <f>IFERROR(VLOOKUP(Book1345234[[#This Row],[ Severity Ranking: Pre-Project Average Depth of Flooding (100-year)]],#REF!,2,FALSE),"")</f>
        <v/>
      </c>
      <c r="T290" s="67"/>
      <c r="U290" s="37"/>
      <c r="V290" s="37"/>
      <c r="W290" s="128" t="e">
        <f>[1]!Book1345234[[#This Row],[Flood Plain Population]]/[1]!Book1345234[[#This Row],[Community Population Served]]</f>
        <v>#REF!</v>
      </c>
      <c r="X290" s="4"/>
      <c r="Y290" s="36" t="str">
        <f>IFERROR(VLOOKUP(Book1345234[[#This Row],[Severity Ranking: Community Need (% Population)]],#REF!,2,FALSE),"")</f>
        <v/>
      </c>
      <c r="Z290" s="66"/>
      <c r="AA290" s="91" t="e">
        <f>[1]!Book1345234[[#This Row],['# of Structures Removed from 1% Annual Chance FP]]/[1]!Book1345234[[#This Row],['# of Structures in 1% Annual Chance FP (Pre-Project)]]</f>
        <v>#REF!</v>
      </c>
      <c r="AB290" s="4"/>
      <c r="AC290" s="36" t="str">
        <f>IFERROR(VLOOKUP(Book1345234[[#This Row],[Flood Risk Reduction ]],#REF!,2,FALSE),"")</f>
        <v/>
      </c>
      <c r="AD290" s="66"/>
      <c r="AE290" s="78"/>
      <c r="AF290" s="37"/>
      <c r="AG290" s="128" t="e">
        <f>([1]!Book1345234[[#This Row],[Pre-Project Damage $]]-[1]!Book1345234[[#This Row],[Post-Project Damage $]])/[1]!Book1345234[[#This Row],[Pre-Project Damage $]]</f>
        <v>#REF!</v>
      </c>
      <c r="AH290" s="4"/>
      <c r="AI290" s="36" t="str">
        <f>IFERROR(VLOOKUP(Book1345234[[#This Row],[Flood Damage Reduction]],#REF!,2,FALSE),"")</f>
        <v/>
      </c>
      <c r="AJ290" s="93"/>
      <c r="AK290" s="83"/>
      <c r="AL290" s="37"/>
      <c r="AM290" s="36" t="str">
        <f>IFERROR(VLOOKUP(Book1345234[[#This Row],[ Reduction in Critical Facilities Flood Risk]],#REF!,2,FALSE),"")</f>
        <v/>
      </c>
      <c r="AN290" s="140" t="e">
        <f>VLOOKUP([1]!Book1345234[[#This Row],[FMP]],'[1]Life and Safety Tabular Data'!A287:L297,12,FALSE)</f>
        <v>#REF!</v>
      </c>
      <c r="AO290" s="43"/>
      <c r="AP290" s="4"/>
      <c r="AQ290" s="36" t="str">
        <f>IFERROR(VLOOKUP(Book1345234[[#This Row],[Life and Safety Ranking (Injury/Loss of Life)]],#REF!,2,FALSE),"")</f>
        <v/>
      </c>
      <c r="AR290" s="67"/>
      <c r="AS290" s="43"/>
      <c r="AT290" s="43"/>
      <c r="AU290" s="43"/>
      <c r="AV290" s="4"/>
      <c r="AW290" s="36" t="str">
        <f>IFERROR(VLOOKUP(Book1345234[[#This Row],[Water Supply Yield Ranking]],#REF!,2,FALSE),"")</f>
        <v/>
      </c>
      <c r="AX290" s="67"/>
      <c r="AY290" s="37"/>
      <c r="AZ290" s="4"/>
      <c r="BA290" s="36" t="str">
        <f>IFERROR(VLOOKUP(Book1345234[[#This Row],[Social Vulnerability Ranking]],#REF!,2,FALSE),"")</f>
        <v/>
      </c>
      <c r="BB290" s="67"/>
      <c r="BC290" s="43"/>
      <c r="BD290" s="4"/>
      <c r="BE290" s="36" t="str">
        <f>IFERROR(VLOOKUP(Book1345234[[#This Row],[Nature-Based Solutions Ranking]],#REF!,2,FALSE),"")</f>
        <v/>
      </c>
      <c r="BF290" s="67"/>
      <c r="BG290" s="37"/>
      <c r="BH290" s="4"/>
      <c r="BI290" s="36" t="str">
        <f>IFERROR(VLOOKUP(Book1345234[[#This Row],[Multiple Benefit Ranking]],#REF!,2,FALSE),"")</f>
        <v/>
      </c>
      <c r="BJ290" s="84"/>
      <c r="BK290" s="43"/>
      <c r="BL290" s="4"/>
      <c r="BM290" s="36" t="str">
        <f>IFERROR(VLOOKUP(Book1345234[[#This Row],[Operations and Maintenance Ranking]],#REF!,2,FALSE),"")</f>
        <v/>
      </c>
      <c r="BN290" s="67"/>
      <c r="BO290" s="4"/>
      <c r="BP290" s="36" t="str">
        <f>IFERROR(VLOOKUP(Book1345234[[#This Row],[Administrative, Regulatory and Other Obstacle Ranking]],#REF!,2,FALSE),"")</f>
        <v/>
      </c>
      <c r="BQ290" s="67"/>
      <c r="BR290" s="4"/>
      <c r="BS290" s="36" t="str">
        <f>IFERROR(VLOOKUP(Book1345234[[#This Row],[Environmental Benefit Ranking]],#REF!,2,FALSE),"")</f>
        <v/>
      </c>
      <c r="BT290" s="67"/>
      <c r="BU290" s="37"/>
      <c r="BV290" s="36" t="str">
        <f>IFERROR(VLOOKUP(Book1345234[[#This Row],[Environmental Impact Ranking]],#REF!,2,FALSE),"")</f>
        <v/>
      </c>
      <c r="BW290" s="77"/>
      <c r="BX290" s="83"/>
      <c r="BY290" s="4"/>
      <c r="BZ290" s="36" t="str">
        <f>IFERROR(VLOOKUP(Book1345234[[#This Row],[Mobility Ranking]],#REF!,2,FALSE),"")</f>
        <v/>
      </c>
      <c r="CA290" s="77"/>
      <c r="CB290" s="4"/>
      <c r="CC290" s="36" t="str">
        <f>IFERROR(VLOOKUP(Book1345234[[#This Row],[Regional Ranking]],#REF!,2,FALSE),"")</f>
        <v/>
      </c>
    </row>
    <row r="291" spans="1:81" x14ac:dyDescent="0.25">
      <c r="A291" s="107"/>
      <c r="B291" s="84"/>
      <c r="C291" s="92">
        <f>Book1345234[[#This Row],[FMP]]*2</f>
        <v>0</v>
      </c>
      <c r="D291" s="34"/>
      <c r="E291" s="34"/>
      <c r="F291" s="37"/>
      <c r="G291" s="4"/>
      <c r="H291" s="4"/>
      <c r="I291" s="4"/>
      <c r="J291" s="4"/>
      <c r="K291" s="35" t="str">
        <f>IFERROR(Book1345234[[#This Row],[Project Cost]]/Book1345234[[#This Row],['# of Structures Removed from 1% Annual Chance FP]],"")</f>
        <v/>
      </c>
      <c r="L291" s="4"/>
      <c r="M291" s="4"/>
      <c r="N291" s="35"/>
      <c r="O291" s="100"/>
      <c r="P291" s="84"/>
      <c r="Q291" s="37"/>
      <c r="R291" s="4"/>
      <c r="S291" s="36" t="str">
        <f>IFERROR(VLOOKUP(Book1345234[[#This Row],[ Severity Ranking: Pre-Project Average Depth of Flooding (100-year)]],#REF!,2,FALSE),"")</f>
        <v/>
      </c>
      <c r="T291" s="67"/>
      <c r="U291" s="37"/>
      <c r="V291" s="37"/>
      <c r="W291" s="128" t="e">
        <f>[1]!Book1345234[[#This Row],[Flood Plain Population]]/[1]!Book1345234[[#This Row],[Community Population Served]]</f>
        <v>#REF!</v>
      </c>
      <c r="X291" s="4"/>
      <c r="Y291" s="36" t="str">
        <f>IFERROR(VLOOKUP(Book1345234[[#This Row],[Severity Ranking: Community Need (% Population)]],#REF!,2,FALSE),"")</f>
        <v/>
      </c>
      <c r="Z291" s="66"/>
      <c r="AA291" s="91" t="e">
        <f>[1]!Book1345234[[#This Row],['# of Structures Removed from 1% Annual Chance FP]]/[1]!Book1345234[[#This Row],['# of Structures in 1% Annual Chance FP (Pre-Project)]]</f>
        <v>#REF!</v>
      </c>
      <c r="AB291" s="4"/>
      <c r="AC291" s="36" t="str">
        <f>IFERROR(VLOOKUP(Book1345234[[#This Row],[Flood Risk Reduction ]],#REF!,2,FALSE),"")</f>
        <v/>
      </c>
      <c r="AD291" s="66"/>
      <c r="AE291" s="78"/>
      <c r="AF291" s="37"/>
      <c r="AG291" s="128" t="e">
        <f>([1]!Book1345234[[#This Row],[Pre-Project Damage $]]-[1]!Book1345234[[#This Row],[Post-Project Damage $]])/[1]!Book1345234[[#This Row],[Pre-Project Damage $]]</f>
        <v>#REF!</v>
      </c>
      <c r="AH291" s="4"/>
      <c r="AI291" s="36" t="str">
        <f>IFERROR(VLOOKUP(Book1345234[[#This Row],[Flood Damage Reduction]],#REF!,2,FALSE),"")</f>
        <v/>
      </c>
      <c r="AJ291" s="93"/>
      <c r="AK291" s="83"/>
      <c r="AL291" s="37"/>
      <c r="AM291" s="36" t="str">
        <f>IFERROR(VLOOKUP(Book1345234[[#This Row],[ Reduction in Critical Facilities Flood Risk]],#REF!,2,FALSE),"")</f>
        <v/>
      </c>
      <c r="AN291" s="140" t="e">
        <f>VLOOKUP([1]!Book1345234[[#This Row],[FMP]],'[1]Life and Safety Tabular Data'!A288:L298,12,FALSE)</f>
        <v>#REF!</v>
      </c>
      <c r="AO291" s="43"/>
      <c r="AP291" s="4"/>
      <c r="AQ291" s="36" t="str">
        <f>IFERROR(VLOOKUP(Book1345234[[#This Row],[Life and Safety Ranking (Injury/Loss of Life)]],#REF!,2,FALSE),"")</f>
        <v/>
      </c>
      <c r="AR291" s="67"/>
      <c r="AS291" s="43"/>
      <c r="AT291" s="43"/>
      <c r="AU291" s="43"/>
      <c r="AV291" s="4"/>
      <c r="AW291" s="36" t="str">
        <f>IFERROR(VLOOKUP(Book1345234[[#This Row],[Water Supply Yield Ranking]],#REF!,2,FALSE),"")</f>
        <v/>
      </c>
      <c r="AX291" s="67"/>
      <c r="AY291" s="37"/>
      <c r="AZ291" s="4"/>
      <c r="BA291" s="36" t="str">
        <f>IFERROR(VLOOKUP(Book1345234[[#This Row],[Social Vulnerability Ranking]],#REF!,2,FALSE),"")</f>
        <v/>
      </c>
      <c r="BB291" s="67"/>
      <c r="BC291" s="43"/>
      <c r="BD291" s="4"/>
      <c r="BE291" s="36" t="str">
        <f>IFERROR(VLOOKUP(Book1345234[[#This Row],[Nature-Based Solutions Ranking]],#REF!,2,FALSE),"")</f>
        <v/>
      </c>
      <c r="BF291" s="67"/>
      <c r="BG291" s="37"/>
      <c r="BH291" s="4"/>
      <c r="BI291" s="36" t="str">
        <f>IFERROR(VLOOKUP(Book1345234[[#This Row],[Multiple Benefit Ranking]],#REF!,2,FALSE),"")</f>
        <v/>
      </c>
      <c r="BJ291" s="84"/>
      <c r="BK291" s="43"/>
      <c r="BL291" s="4"/>
      <c r="BM291" s="36" t="str">
        <f>IFERROR(VLOOKUP(Book1345234[[#This Row],[Operations and Maintenance Ranking]],#REF!,2,FALSE),"")</f>
        <v/>
      </c>
      <c r="BN291" s="67"/>
      <c r="BO291" s="4"/>
      <c r="BP291" s="36" t="str">
        <f>IFERROR(VLOOKUP(Book1345234[[#This Row],[Administrative, Regulatory and Other Obstacle Ranking]],#REF!,2,FALSE),"")</f>
        <v/>
      </c>
      <c r="BQ291" s="67"/>
      <c r="BR291" s="4"/>
      <c r="BS291" s="36" t="str">
        <f>IFERROR(VLOOKUP(Book1345234[[#This Row],[Environmental Benefit Ranking]],#REF!,2,FALSE),"")</f>
        <v/>
      </c>
      <c r="BT291" s="67"/>
      <c r="BU291" s="37"/>
      <c r="BV291" s="36" t="str">
        <f>IFERROR(VLOOKUP(Book1345234[[#This Row],[Environmental Impact Ranking]],#REF!,2,FALSE),"")</f>
        <v/>
      </c>
      <c r="BW291" s="77"/>
      <c r="BX291" s="83"/>
      <c r="BY291" s="4"/>
      <c r="BZ291" s="36" t="str">
        <f>IFERROR(VLOOKUP(Book1345234[[#This Row],[Mobility Ranking]],#REF!,2,FALSE),"")</f>
        <v/>
      </c>
      <c r="CA291" s="77"/>
      <c r="CB291" s="4"/>
      <c r="CC291" s="36" t="str">
        <f>IFERROR(VLOOKUP(Book1345234[[#This Row],[Regional Ranking]],#REF!,2,FALSE),"")</f>
        <v/>
      </c>
    </row>
    <row r="292" spans="1:81" x14ac:dyDescent="0.25">
      <c r="A292" s="107"/>
      <c r="B292" s="84"/>
      <c r="C292" s="92">
        <f>Book1345234[[#This Row],[FMP]]*2</f>
        <v>0</v>
      </c>
      <c r="D292" s="34"/>
      <c r="E292" s="34"/>
      <c r="F292" s="37"/>
      <c r="G292" s="4"/>
      <c r="H292" s="4"/>
      <c r="I292" s="4"/>
      <c r="J292" s="4"/>
      <c r="K292" s="35" t="str">
        <f>IFERROR(Book1345234[[#This Row],[Project Cost]]/Book1345234[[#This Row],['# of Structures Removed from 1% Annual Chance FP]],"")</f>
        <v/>
      </c>
      <c r="L292" s="4"/>
      <c r="M292" s="4"/>
      <c r="N292" s="35"/>
      <c r="O292" s="100"/>
      <c r="P292" s="84"/>
      <c r="Q292" s="37"/>
      <c r="R292" s="4"/>
      <c r="S292" s="36" t="str">
        <f>IFERROR(VLOOKUP(Book1345234[[#This Row],[ Severity Ranking: Pre-Project Average Depth of Flooding (100-year)]],#REF!,2,FALSE),"")</f>
        <v/>
      </c>
      <c r="T292" s="67"/>
      <c r="U292" s="37"/>
      <c r="V292" s="37"/>
      <c r="W292" s="128" t="e">
        <f>[1]!Book1345234[[#This Row],[Flood Plain Population]]/[1]!Book1345234[[#This Row],[Community Population Served]]</f>
        <v>#REF!</v>
      </c>
      <c r="X292" s="4"/>
      <c r="Y292" s="36" t="str">
        <f>IFERROR(VLOOKUP(Book1345234[[#This Row],[Severity Ranking: Community Need (% Population)]],#REF!,2,FALSE),"")</f>
        <v/>
      </c>
      <c r="Z292" s="66"/>
      <c r="AA292" s="91" t="e">
        <f>[1]!Book1345234[[#This Row],['# of Structures Removed from 1% Annual Chance FP]]/[1]!Book1345234[[#This Row],['# of Structures in 1% Annual Chance FP (Pre-Project)]]</f>
        <v>#REF!</v>
      </c>
      <c r="AB292" s="4"/>
      <c r="AC292" s="36" t="str">
        <f>IFERROR(VLOOKUP(Book1345234[[#This Row],[Flood Risk Reduction ]],#REF!,2,FALSE),"")</f>
        <v/>
      </c>
      <c r="AD292" s="66"/>
      <c r="AE292" s="78"/>
      <c r="AF292" s="37"/>
      <c r="AG292" s="128" t="e">
        <f>([1]!Book1345234[[#This Row],[Pre-Project Damage $]]-[1]!Book1345234[[#This Row],[Post-Project Damage $]])/[1]!Book1345234[[#This Row],[Pre-Project Damage $]]</f>
        <v>#REF!</v>
      </c>
      <c r="AH292" s="4"/>
      <c r="AI292" s="36" t="str">
        <f>IFERROR(VLOOKUP(Book1345234[[#This Row],[Flood Damage Reduction]],#REF!,2,FALSE),"")</f>
        <v/>
      </c>
      <c r="AJ292" s="93"/>
      <c r="AK292" s="83"/>
      <c r="AL292" s="37"/>
      <c r="AM292" s="36" t="str">
        <f>IFERROR(VLOOKUP(Book1345234[[#This Row],[ Reduction in Critical Facilities Flood Risk]],#REF!,2,FALSE),"")</f>
        <v/>
      </c>
      <c r="AN292" s="140" t="e">
        <f>VLOOKUP([1]!Book1345234[[#This Row],[FMP]],'[1]Life and Safety Tabular Data'!A289:L299,12,FALSE)</f>
        <v>#REF!</v>
      </c>
      <c r="AO292" s="43"/>
      <c r="AP292" s="4"/>
      <c r="AQ292" s="36" t="str">
        <f>IFERROR(VLOOKUP(Book1345234[[#This Row],[Life and Safety Ranking (Injury/Loss of Life)]],#REF!,2,FALSE),"")</f>
        <v/>
      </c>
      <c r="AR292" s="67"/>
      <c r="AS292" s="43"/>
      <c r="AT292" s="43"/>
      <c r="AU292" s="43"/>
      <c r="AV292" s="4"/>
      <c r="AW292" s="36" t="str">
        <f>IFERROR(VLOOKUP(Book1345234[[#This Row],[Water Supply Yield Ranking]],#REF!,2,FALSE),"")</f>
        <v/>
      </c>
      <c r="AX292" s="67"/>
      <c r="AY292" s="37"/>
      <c r="AZ292" s="4"/>
      <c r="BA292" s="36" t="str">
        <f>IFERROR(VLOOKUP(Book1345234[[#This Row],[Social Vulnerability Ranking]],#REF!,2,FALSE),"")</f>
        <v/>
      </c>
      <c r="BB292" s="67"/>
      <c r="BC292" s="43"/>
      <c r="BD292" s="4"/>
      <c r="BE292" s="36" t="str">
        <f>IFERROR(VLOOKUP(Book1345234[[#This Row],[Nature-Based Solutions Ranking]],#REF!,2,FALSE),"")</f>
        <v/>
      </c>
      <c r="BF292" s="67"/>
      <c r="BG292" s="37"/>
      <c r="BH292" s="4"/>
      <c r="BI292" s="36" t="str">
        <f>IFERROR(VLOOKUP(Book1345234[[#This Row],[Multiple Benefit Ranking]],#REF!,2,FALSE),"")</f>
        <v/>
      </c>
      <c r="BJ292" s="84"/>
      <c r="BK292" s="43"/>
      <c r="BL292" s="4"/>
      <c r="BM292" s="36" t="str">
        <f>IFERROR(VLOOKUP(Book1345234[[#This Row],[Operations and Maintenance Ranking]],#REF!,2,FALSE),"")</f>
        <v/>
      </c>
      <c r="BN292" s="67"/>
      <c r="BO292" s="4"/>
      <c r="BP292" s="36" t="str">
        <f>IFERROR(VLOOKUP(Book1345234[[#This Row],[Administrative, Regulatory and Other Obstacle Ranking]],#REF!,2,FALSE),"")</f>
        <v/>
      </c>
      <c r="BQ292" s="67"/>
      <c r="BR292" s="4"/>
      <c r="BS292" s="36" t="str">
        <f>IFERROR(VLOOKUP(Book1345234[[#This Row],[Environmental Benefit Ranking]],#REF!,2,FALSE),"")</f>
        <v/>
      </c>
      <c r="BT292" s="67"/>
      <c r="BU292" s="37"/>
      <c r="BV292" s="36" t="str">
        <f>IFERROR(VLOOKUP(Book1345234[[#This Row],[Environmental Impact Ranking]],#REF!,2,FALSE),"")</f>
        <v/>
      </c>
      <c r="BW292" s="77"/>
      <c r="BX292" s="83"/>
      <c r="BY292" s="4"/>
      <c r="BZ292" s="36" t="str">
        <f>IFERROR(VLOOKUP(Book1345234[[#This Row],[Mobility Ranking]],#REF!,2,FALSE),"")</f>
        <v/>
      </c>
      <c r="CA292" s="77"/>
      <c r="CB292" s="4"/>
      <c r="CC292" s="36" t="str">
        <f>IFERROR(VLOOKUP(Book1345234[[#This Row],[Regional Ranking]],#REF!,2,FALSE),"")</f>
        <v/>
      </c>
    </row>
    <row r="293" spans="1:81" x14ac:dyDescent="0.25">
      <c r="A293" s="107"/>
      <c r="B293" s="84"/>
      <c r="C293" s="92">
        <f>Book1345234[[#This Row],[FMP]]*2</f>
        <v>0</v>
      </c>
      <c r="D293" s="34"/>
      <c r="E293" s="34"/>
      <c r="F293" s="37"/>
      <c r="G293" s="4"/>
      <c r="H293" s="4"/>
      <c r="I293" s="4"/>
      <c r="J293" s="4"/>
      <c r="K293" s="35" t="str">
        <f>IFERROR(Book1345234[[#This Row],[Project Cost]]/Book1345234[[#This Row],['# of Structures Removed from 1% Annual Chance FP]],"")</f>
        <v/>
      </c>
      <c r="L293" s="4"/>
      <c r="M293" s="4"/>
      <c r="N293" s="35"/>
      <c r="O293" s="100"/>
      <c r="P293" s="84"/>
      <c r="Q293" s="37"/>
      <c r="R293" s="4"/>
      <c r="S293" s="36" t="str">
        <f>IFERROR(VLOOKUP(Book1345234[[#This Row],[ Severity Ranking: Pre-Project Average Depth of Flooding (100-year)]],#REF!,2,FALSE),"")</f>
        <v/>
      </c>
      <c r="T293" s="67"/>
      <c r="U293" s="37"/>
      <c r="V293" s="37"/>
      <c r="W293" s="128" t="e">
        <f>[1]!Book1345234[[#This Row],[Flood Plain Population]]/[1]!Book1345234[[#This Row],[Community Population Served]]</f>
        <v>#REF!</v>
      </c>
      <c r="X293" s="4"/>
      <c r="Y293" s="36" t="str">
        <f>IFERROR(VLOOKUP(Book1345234[[#This Row],[Severity Ranking: Community Need (% Population)]],#REF!,2,FALSE),"")</f>
        <v/>
      </c>
      <c r="Z293" s="66"/>
      <c r="AA293" s="91" t="e">
        <f>[1]!Book1345234[[#This Row],['# of Structures Removed from 1% Annual Chance FP]]/[1]!Book1345234[[#This Row],['# of Structures in 1% Annual Chance FP (Pre-Project)]]</f>
        <v>#REF!</v>
      </c>
      <c r="AB293" s="4"/>
      <c r="AC293" s="36" t="str">
        <f>IFERROR(VLOOKUP(Book1345234[[#This Row],[Flood Risk Reduction ]],#REF!,2,FALSE),"")</f>
        <v/>
      </c>
      <c r="AD293" s="66"/>
      <c r="AE293" s="78"/>
      <c r="AF293" s="37"/>
      <c r="AG293" s="128" t="e">
        <f>([1]!Book1345234[[#This Row],[Pre-Project Damage $]]-[1]!Book1345234[[#This Row],[Post-Project Damage $]])/[1]!Book1345234[[#This Row],[Pre-Project Damage $]]</f>
        <v>#REF!</v>
      </c>
      <c r="AH293" s="4"/>
      <c r="AI293" s="36" t="str">
        <f>IFERROR(VLOOKUP(Book1345234[[#This Row],[Flood Damage Reduction]],#REF!,2,FALSE),"")</f>
        <v/>
      </c>
      <c r="AJ293" s="93"/>
      <c r="AK293" s="83"/>
      <c r="AL293" s="37"/>
      <c r="AM293" s="36" t="str">
        <f>IFERROR(VLOOKUP(Book1345234[[#This Row],[ Reduction in Critical Facilities Flood Risk]],#REF!,2,FALSE),"")</f>
        <v/>
      </c>
      <c r="AN293" s="140" t="e">
        <f>VLOOKUP([1]!Book1345234[[#This Row],[FMP]],'[1]Life and Safety Tabular Data'!A290:L300,12,FALSE)</f>
        <v>#REF!</v>
      </c>
      <c r="AO293" s="43"/>
      <c r="AP293" s="4"/>
      <c r="AQ293" s="36" t="str">
        <f>IFERROR(VLOOKUP(Book1345234[[#This Row],[Life and Safety Ranking (Injury/Loss of Life)]],#REF!,2,FALSE),"")</f>
        <v/>
      </c>
      <c r="AR293" s="67"/>
      <c r="AS293" s="43"/>
      <c r="AT293" s="43"/>
      <c r="AU293" s="43"/>
      <c r="AV293" s="4"/>
      <c r="AW293" s="36" t="str">
        <f>IFERROR(VLOOKUP(Book1345234[[#This Row],[Water Supply Yield Ranking]],#REF!,2,FALSE),"")</f>
        <v/>
      </c>
      <c r="AX293" s="67"/>
      <c r="AY293" s="37"/>
      <c r="AZ293" s="4"/>
      <c r="BA293" s="36" t="str">
        <f>IFERROR(VLOOKUP(Book1345234[[#This Row],[Social Vulnerability Ranking]],#REF!,2,FALSE),"")</f>
        <v/>
      </c>
      <c r="BB293" s="67"/>
      <c r="BC293" s="43"/>
      <c r="BD293" s="4"/>
      <c r="BE293" s="36" t="str">
        <f>IFERROR(VLOOKUP(Book1345234[[#This Row],[Nature-Based Solutions Ranking]],#REF!,2,FALSE),"")</f>
        <v/>
      </c>
      <c r="BF293" s="67"/>
      <c r="BG293" s="37"/>
      <c r="BH293" s="4"/>
      <c r="BI293" s="36" t="str">
        <f>IFERROR(VLOOKUP(Book1345234[[#This Row],[Multiple Benefit Ranking]],#REF!,2,FALSE),"")</f>
        <v/>
      </c>
      <c r="BJ293" s="84"/>
      <c r="BK293" s="43"/>
      <c r="BL293" s="4"/>
      <c r="BM293" s="36" t="str">
        <f>IFERROR(VLOOKUP(Book1345234[[#This Row],[Operations and Maintenance Ranking]],#REF!,2,FALSE),"")</f>
        <v/>
      </c>
      <c r="BN293" s="67"/>
      <c r="BO293" s="4"/>
      <c r="BP293" s="36" t="str">
        <f>IFERROR(VLOOKUP(Book1345234[[#This Row],[Administrative, Regulatory and Other Obstacle Ranking]],#REF!,2,FALSE),"")</f>
        <v/>
      </c>
      <c r="BQ293" s="67"/>
      <c r="BR293" s="4"/>
      <c r="BS293" s="36" t="str">
        <f>IFERROR(VLOOKUP(Book1345234[[#This Row],[Environmental Benefit Ranking]],#REF!,2,FALSE),"")</f>
        <v/>
      </c>
      <c r="BT293" s="67"/>
      <c r="BU293" s="37"/>
      <c r="BV293" s="36" t="str">
        <f>IFERROR(VLOOKUP(Book1345234[[#This Row],[Environmental Impact Ranking]],#REF!,2,FALSE),"")</f>
        <v/>
      </c>
      <c r="BW293" s="77"/>
      <c r="BX293" s="83"/>
      <c r="BY293" s="4"/>
      <c r="BZ293" s="36" t="str">
        <f>IFERROR(VLOOKUP(Book1345234[[#This Row],[Mobility Ranking]],#REF!,2,FALSE),"")</f>
        <v/>
      </c>
      <c r="CA293" s="77"/>
      <c r="CB293" s="4"/>
      <c r="CC293" s="36" t="str">
        <f>IFERROR(VLOOKUP(Book1345234[[#This Row],[Regional Ranking]],#REF!,2,FALSE),"")</f>
        <v/>
      </c>
    </row>
    <row r="294" spans="1:81" x14ac:dyDescent="0.25">
      <c r="A294" s="107"/>
      <c r="B294" s="84"/>
      <c r="C294" s="92">
        <f>Book1345234[[#This Row],[FMP]]*2</f>
        <v>0</v>
      </c>
      <c r="D294" s="34"/>
      <c r="E294" s="34"/>
      <c r="F294" s="37"/>
      <c r="G294" s="4"/>
      <c r="H294" s="4"/>
      <c r="I294" s="4"/>
      <c r="J294" s="4"/>
      <c r="K294" s="35" t="str">
        <f>IFERROR(Book1345234[[#This Row],[Project Cost]]/Book1345234[[#This Row],['# of Structures Removed from 1% Annual Chance FP]],"")</f>
        <v/>
      </c>
      <c r="L294" s="4"/>
      <c r="M294" s="4"/>
      <c r="N294" s="35"/>
      <c r="O294" s="100"/>
      <c r="P294" s="84"/>
      <c r="Q294" s="37"/>
      <c r="R294" s="4"/>
      <c r="S294" s="36" t="str">
        <f>IFERROR(VLOOKUP(Book1345234[[#This Row],[ Severity Ranking: Pre-Project Average Depth of Flooding (100-year)]],#REF!,2,FALSE),"")</f>
        <v/>
      </c>
      <c r="T294" s="67"/>
      <c r="U294" s="37"/>
      <c r="V294" s="37"/>
      <c r="W294" s="128" t="e">
        <f>[1]!Book1345234[[#This Row],[Flood Plain Population]]/[1]!Book1345234[[#This Row],[Community Population Served]]</f>
        <v>#REF!</v>
      </c>
      <c r="X294" s="4"/>
      <c r="Y294" s="36" t="str">
        <f>IFERROR(VLOOKUP(Book1345234[[#This Row],[Severity Ranking: Community Need (% Population)]],#REF!,2,FALSE),"")</f>
        <v/>
      </c>
      <c r="Z294" s="66"/>
      <c r="AA294" s="91" t="e">
        <f>[1]!Book1345234[[#This Row],['# of Structures Removed from 1% Annual Chance FP]]/[1]!Book1345234[[#This Row],['# of Structures in 1% Annual Chance FP (Pre-Project)]]</f>
        <v>#REF!</v>
      </c>
      <c r="AB294" s="4"/>
      <c r="AC294" s="36" t="str">
        <f>IFERROR(VLOOKUP(Book1345234[[#This Row],[Flood Risk Reduction ]],#REF!,2,FALSE),"")</f>
        <v/>
      </c>
      <c r="AD294" s="66"/>
      <c r="AE294" s="78"/>
      <c r="AF294" s="37"/>
      <c r="AG294" s="128" t="e">
        <f>([1]!Book1345234[[#This Row],[Pre-Project Damage $]]-[1]!Book1345234[[#This Row],[Post-Project Damage $]])/[1]!Book1345234[[#This Row],[Pre-Project Damage $]]</f>
        <v>#REF!</v>
      </c>
      <c r="AH294" s="4"/>
      <c r="AI294" s="36" t="str">
        <f>IFERROR(VLOOKUP(Book1345234[[#This Row],[Flood Damage Reduction]],#REF!,2,FALSE),"")</f>
        <v/>
      </c>
      <c r="AJ294" s="93"/>
      <c r="AK294" s="83"/>
      <c r="AL294" s="37"/>
      <c r="AM294" s="36" t="str">
        <f>IFERROR(VLOOKUP(Book1345234[[#This Row],[ Reduction in Critical Facilities Flood Risk]],#REF!,2,FALSE),"")</f>
        <v/>
      </c>
      <c r="AN294" s="140" t="e">
        <f>VLOOKUP([1]!Book1345234[[#This Row],[FMP]],'[1]Life and Safety Tabular Data'!A291:L301,12,FALSE)</f>
        <v>#REF!</v>
      </c>
      <c r="AO294" s="43"/>
      <c r="AP294" s="4"/>
      <c r="AQ294" s="36" t="str">
        <f>IFERROR(VLOOKUP(Book1345234[[#This Row],[Life and Safety Ranking (Injury/Loss of Life)]],#REF!,2,FALSE),"")</f>
        <v/>
      </c>
      <c r="AR294" s="67"/>
      <c r="AS294" s="43"/>
      <c r="AT294" s="43"/>
      <c r="AU294" s="43"/>
      <c r="AV294" s="4"/>
      <c r="AW294" s="36" t="str">
        <f>IFERROR(VLOOKUP(Book1345234[[#This Row],[Water Supply Yield Ranking]],#REF!,2,FALSE),"")</f>
        <v/>
      </c>
      <c r="AX294" s="67"/>
      <c r="AY294" s="37"/>
      <c r="AZ294" s="4"/>
      <c r="BA294" s="36" t="str">
        <f>IFERROR(VLOOKUP(Book1345234[[#This Row],[Social Vulnerability Ranking]],#REF!,2,FALSE),"")</f>
        <v/>
      </c>
      <c r="BB294" s="67"/>
      <c r="BC294" s="43"/>
      <c r="BD294" s="4"/>
      <c r="BE294" s="36" t="str">
        <f>IFERROR(VLOOKUP(Book1345234[[#This Row],[Nature-Based Solutions Ranking]],#REF!,2,FALSE),"")</f>
        <v/>
      </c>
      <c r="BF294" s="67"/>
      <c r="BG294" s="37"/>
      <c r="BH294" s="4"/>
      <c r="BI294" s="36" t="str">
        <f>IFERROR(VLOOKUP(Book1345234[[#This Row],[Multiple Benefit Ranking]],#REF!,2,FALSE),"")</f>
        <v/>
      </c>
      <c r="BJ294" s="84"/>
      <c r="BK294" s="43"/>
      <c r="BL294" s="4"/>
      <c r="BM294" s="36" t="str">
        <f>IFERROR(VLOOKUP(Book1345234[[#This Row],[Operations and Maintenance Ranking]],#REF!,2,FALSE),"")</f>
        <v/>
      </c>
      <c r="BN294" s="67"/>
      <c r="BO294" s="4"/>
      <c r="BP294" s="36" t="str">
        <f>IFERROR(VLOOKUP(Book1345234[[#This Row],[Administrative, Regulatory and Other Obstacle Ranking]],#REF!,2,FALSE),"")</f>
        <v/>
      </c>
      <c r="BQ294" s="67"/>
      <c r="BR294" s="4"/>
      <c r="BS294" s="36" t="str">
        <f>IFERROR(VLOOKUP(Book1345234[[#This Row],[Environmental Benefit Ranking]],#REF!,2,FALSE),"")</f>
        <v/>
      </c>
      <c r="BT294" s="67"/>
      <c r="BU294" s="37"/>
      <c r="BV294" s="36" t="str">
        <f>IFERROR(VLOOKUP(Book1345234[[#This Row],[Environmental Impact Ranking]],#REF!,2,FALSE),"")</f>
        <v/>
      </c>
      <c r="BW294" s="77"/>
      <c r="BX294" s="83"/>
      <c r="BY294" s="4"/>
      <c r="BZ294" s="36" t="str">
        <f>IFERROR(VLOOKUP(Book1345234[[#This Row],[Mobility Ranking]],#REF!,2,FALSE),"")</f>
        <v/>
      </c>
      <c r="CA294" s="77"/>
      <c r="CB294" s="4"/>
      <c r="CC294" s="36" t="str">
        <f>IFERROR(VLOOKUP(Book1345234[[#This Row],[Regional Ranking]],#REF!,2,FALSE),"")</f>
        <v/>
      </c>
    </row>
    <row r="295" spans="1:81" x14ac:dyDescent="0.25">
      <c r="A295" s="107"/>
      <c r="B295" s="84"/>
      <c r="C295" s="92">
        <f>Book1345234[[#This Row],[FMP]]*2</f>
        <v>0</v>
      </c>
      <c r="D295" s="34"/>
      <c r="E295" s="34"/>
      <c r="F295" s="37"/>
      <c r="G295" s="4"/>
      <c r="H295" s="4"/>
      <c r="I295" s="4"/>
      <c r="J295" s="4"/>
      <c r="K295" s="35" t="str">
        <f>IFERROR(Book1345234[[#This Row],[Project Cost]]/Book1345234[[#This Row],['# of Structures Removed from 1% Annual Chance FP]],"")</f>
        <v/>
      </c>
      <c r="L295" s="4"/>
      <c r="M295" s="4"/>
      <c r="N295" s="35"/>
      <c r="O295" s="100"/>
      <c r="P295" s="84"/>
      <c r="Q295" s="37"/>
      <c r="R295" s="4"/>
      <c r="S295" s="36" t="str">
        <f>IFERROR(VLOOKUP(Book1345234[[#This Row],[ Severity Ranking: Pre-Project Average Depth of Flooding (100-year)]],#REF!,2,FALSE),"")</f>
        <v/>
      </c>
      <c r="T295" s="67"/>
      <c r="U295" s="37"/>
      <c r="V295" s="37"/>
      <c r="W295" s="128" t="e">
        <f>[1]!Book1345234[[#This Row],[Flood Plain Population]]/[1]!Book1345234[[#This Row],[Community Population Served]]</f>
        <v>#REF!</v>
      </c>
      <c r="X295" s="4"/>
      <c r="Y295" s="36" t="str">
        <f>IFERROR(VLOOKUP(Book1345234[[#This Row],[Severity Ranking: Community Need (% Population)]],#REF!,2,FALSE),"")</f>
        <v/>
      </c>
      <c r="Z295" s="66"/>
      <c r="AA295" s="91" t="e">
        <f>[1]!Book1345234[[#This Row],['# of Structures Removed from 1% Annual Chance FP]]/[1]!Book1345234[[#This Row],['# of Structures in 1% Annual Chance FP (Pre-Project)]]</f>
        <v>#REF!</v>
      </c>
      <c r="AB295" s="4"/>
      <c r="AC295" s="36" t="str">
        <f>IFERROR(VLOOKUP(Book1345234[[#This Row],[Flood Risk Reduction ]],#REF!,2,FALSE),"")</f>
        <v/>
      </c>
      <c r="AD295" s="66"/>
      <c r="AE295" s="78"/>
      <c r="AF295" s="37"/>
      <c r="AG295" s="128" t="e">
        <f>([1]!Book1345234[[#This Row],[Pre-Project Damage $]]-[1]!Book1345234[[#This Row],[Post-Project Damage $]])/[1]!Book1345234[[#This Row],[Pre-Project Damage $]]</f>
        <v>#REF!</v>
      </c>
      <c r="AH295" s="4"/>
      <c r="AI295" s="36" t="str">
        <f>IFERROR(VLOOKUP(Book1345234[[#This Row],[Flood Damage Reduction]],#REF!,2,FALSE),"")</f>
        <v/>
      </c>
      <c r="AJ295" s="93"/>
      <c r="AK295" s="83"/>
      <c r="AL295" s="37"/>
      <c r="AM295" s="36" t="str">
        <f>IFERROR(VLOOKUP(Book1345234[[#This Row],[ Reduction in Critical Facilities Flood Risk]],#REF!,2,FALSE),"")</f>
        <v/>
      </c>
      <c r="AN295" s="140" t="e">
        <f>VLOOKUP([1]!Book1345234[[#This Row],[FMP]],'[1]Life and Safety Tabular Data'!A292:L302,12,FALSE)</f>
        <v>#REF!</v>
      </c>
      <c r="AO295" s="43"/>
      <c r="AP295" s="4"/>
      <c r="AQ295" s="36" t="str">
        <f>IFERROR(VLOOKUP(Book1345234[[#This Row],[Life and Safety Ranking (Injury/Loss of Life)]],#REF!,2,FALSE),"")</f>
        <v/>
      </c>
      <c r="AR295" s="67"/>
      <c r="AS295" s="43"/>
      <c r="AT295" s="43"/>
      <c r="AU295" s="43"/>
      <c r="AV295" s="4"/>
      <c r="AW295" s="36" t="str">
        <f>IFERROR(VLOOKUP(Book1345234[[#This Row],[Water Supply Yield Ranking]],#REF!,2,FALSE),"")</f>
        <v/>
      </c>
      <c r="AX295" s="67"/>
      <c r="AY295" s="37"/>
      <c r="AZ295" s="4"/>
      <c r="BA295" s="36" t="str">
        <f>IFERROR(VLOOKUP(Book1345234[[#This Row],[Social Vulnerability Ranking]],#REF!,2,FALSE),"")</f>
        <v/>
      </c>
      <c r="BB295" s="67"/>
      <c r="BC295" s="43"/>
      <c r="BD295" s="4"/>
      <c r="BE295" s="36" t="str">
        <f>IFERROR(VLOOKUP(Book1345234[[#This Row],[Nature-Based Solutions Ranking]],#REF!,2,FALSE),"")</f>
        <v/>
      </c>
      <c r="BF295" s="67"/>
      <c r="BG295" s="37"/>
      <c r="BH295" s="4"/>
      <c r="BI295" s="36" t="str">
        <f>IFERROR(VLOOKUP(Book1345234[[#This Row],[Multiple Benefit Ranking]],#REF!,2,FALSE),"")</f>
        <v/>
      </c>
      <c r="BJ295" s="84"/>
      <c r="BK295" s="43"/>
      <c r="BL295" s="4"/>
      <c r="BM295" s="36" t="str">
        <f>IFERROR(VLOOKUP(Book1345234[[#This Row],[Operations and Maintenance Ranking]],#REF!,2,FALSE),"")</f>
        <v/>
      </c>
      <c r="BN295" s="67"/>
      <c r="BO295" s="4"/>
      <c r="BP295" s="36" t="str">
        <f>IFERROR(VLOOKUP(Book1345234[[#This Row],[Administrative, Regulatory and Other Obstacle Ranking]],#REF!,2,FALSE),"")</f>
        <v/>
      </c>
      <c r="BQ295" s="67"/>
      <c r="BR295" s="4"/>
      <c r="BS295" s="36" t="str">
        <f>IFERROR(VLOOKUP(Book1345234[[#This Row],[Environmental Benefit Ranking]],#REF!,2,FALSE),"")</f>
        <v/>
      </c>
      <c r="BT295" s="67"/>
      <c r="BU295" s="37"/>
      <c r="BV295" s="36" t="str">
        <f>IFERROR(VLOOKUP(Book1345234[[#This Row],[Environmental Impact Ranking]],#REF!,2,FALSE),"")</f>
        <v/>
      </c>
      <c r="BW295" s="77"/>
      <c r="BX295" s="83"/>
      <c r="BY295" s="4"/>
      <c r="BZ295" s="36" t="str">
        <f>IFERROR(VLOOKUP(Book1345234[[#This Row],[Mobility Ranking]],#REF!,2,FALSE),"")</f>
        <v/>
      </c>
      <c r="CA295" s="77"/>
      <c r="CB295" s="4"/>
      <c r="CC295" s="36" t="str">
        <f>IFERROR(VLOOKUP(Book1345234[[#This Row],[Regional Ranking]],#REF!,2,FALSE),"")</f>
        <v/>
      </c>
    </row>
    <row r="296" spans="1:81" x14ac:dyDescent="0.25">
      <c r="A296" s="107"/>
      <c r="B296" s="84"/>
      <c r="C296" s="92">
        <f>Book1345234[[#This Row],[FMP]]*2</f>
        <v>0</v>
      </c>
      <c r="D296" s="34"/>
      <c r="E296" s="34"/>
      <c r="F296" s="37"/>
      <c r="G296" s="4"/>
      <c r="H296" s="4"/>
      <c r="I296" s="4"/>
      <c r="J296" s="4"/>
      <c r="K296" s="35" t="str">
        <f>IFERROR(Book1345234[[#This Row],[Project Cost]]/Book1345234[[#This Row],['# of Structures Removed from 1% Annual Chance FP]],"")</f>
        <v/>
      </c>
      <c r="L296" s="4"/>
      <c r="M296" s="4"/>
      <c r="N296" s="35"/>
      <c r="O296" s="100"/>
      <c r="P296" s="84"/>
      <c r="Q296" s="37"/>
      <c r="R296" s="4"/>
      <c r="S296" s="36" t="str">
        <f>IFERROR(VLOOKUP(Book1345234[[#This Row],[ Severity Ranking: Pre-Project Average Depth of Flooding (100-year)]],#REF!,2,FALSE),"")</f>
        <v/>
      </c>
      <c r="T296" s="67"/>
      <c r="U296" s="37"/>
      <c r="V296" s="37"/>
      <c r="W296" s="128" t="e">
        <f>[1]!Book1345234[[#This Row],[Flood Plain Population]]/[1]!Book1345234[[#This Row],[Community Population Served]]</f>
        <v>#REF!</v>
      </c>
      <c r="X296" s="4"/>
      <c r="Y296" s="36" t="str">
        <f>IFERROR(VLOOKUP(Book1345234[[#This Row],[Severity Ranking: Community Need (% Population)]],#REF!,2,FALSE),"")</f>
        <v/>
      </c>
      <c r="Z296" s="66"/>
      <c r="AA296" s="91" t="e">
        <f>[1]!Book1345234[[#This Row],['# of Structures Removed from 1% Annual Chance FP]]/[1]!Book1345234[[#This Row],['# of Structures in 1% Annual Chance FP (Pre-Project)]]</f>
        <v>#REF!</v>
      </c>
      <c r="AB296" s="4"/>
      <c r="AC296" s="36" t="str">
        <f>IFERROR(VLOOKUP(Book1345234[[#This Row],[Flood Risk Reduction ]],#REF!,2,FALSE),"")</f>
        <v/>
      </c>
      <c r="AD296" s="66"/>
      <c r="AE296" s="78"/>
      <c r="AF296" s="37"/>
      <c r="AG296" s="128" t="e">
        <f>([1]!Book1345234[[#This Row],[Pre-Project Damage $]]-[1]!Book1345234[[#This Row],[Post-Project Damage $]])/[1]!Book1345234[[#This Row],[Pre-Project Damage $]]</f>
        <v>#REF!</v>
      </c>
      <c r="AH296" s="4"/>
      <c r="AI296" s="36" t="str">
        <f>IFERROR(VLOOKUP(Book1345234[[#This Row],[Flood Damage Reduction]],#REF!,2,FALSE),"")</f>
        <v/>
      </c>
      <c r="AJ296" s="93"/>
      <c r="AK296" s="83"/>
      <c r="AL296" s="37"/>
      <c r="AM296" s="36" t="str">
        <f>IFERROR(VLOOKUP(Book1345234[[#This Row],[ Reduction in Critical Facilities Flood Risk]],#REF!,2,FALSE),"")</f>
        <v/>
      </c>
      <c r="AN296" s="140" t="e">
        <f>VLOOKUP([1]!Book1345234[[#This Row],[FMP]],'[1]Life and Safety Tabular Data'!A293:L303,12,FALSE)</f>
        <v>#REF!</v>
      </c>
      <c r="AO296" s="43"/>
      <c r="AP296" s="4"/>
      <c r="AQ296" s="36" t="str">
        <f>IFERROR(VLOOKUP(Book1345234[[#This Row],[Life and Safety Ranking (Injury/Loss of Life)]],#REF!,2,FALSE),"")</f>
        <v/>
      </c>
      <c r="AR296" s="67"/>
      <c r="AS296" s="43"/>
      <c r="AT296" s="43"/>
      <c r="AU296" s="43"/>
      <c r="AV296" s="4"/>
      <c r="AW296" s="36" t="str">
        <f>IFERROR(VLOOKUP(Book1345234[[#This Row],[Water Supply Yield Ranking]],#REF!,2,FALSE),"")</f>
        <v/>
      </c>
      <c r="AX296" s="67"/>
      <c r="AY296" s="37"/>
      <c r="AZ296" s="4"/>
      <c r="BA296" s="36" t="str">
        <f>IFERROR(VLOOKUP(Book1345234[[#This Row],[Social Vulnerability Ranking]],#REF!,2,FALSE),"")</f>
        <v/>
      </c>
      <c r="BB296" s="67"/>
      <c r="BC296" s="43"/>
      <c r="BD296" s="4"/>
      <c r="BE296" s="36" t="str">
        <f>IFERROR(VLOOKUP(Book1345234[[#This Row],[Nature-Based Solutions Ranking]],#REF!,2,FALSE),"")</f>
        <v/>
      </c>
      <c r="BF296" s="67"/>
      <c r="BG296" s="37"/>
      <c r="BH296" s="4"/>
      <c r="BI296" s="36" t="str">
        <f>IFERROR(VLOOKUP(Book1345234[[#This Row],[Multiple Benefit Ranking]],#REF!,2,FALSE),"")</f>
        <v/>
      </c>
      <c r="BJ296" s="84"/>
      <c r="BK296" s="43"/>
      <c r="BL296" s="4"/>
      <c r="BM296" s="36" t="str">
        <f>IFERROR(VLOOKUP(Book1345234[[#This Row],[Operations and Maintenance Ranking]],#REF!,2,FALSE),"")</f>
        <v/>
      </c>
      <c r="BN296" s="67"/>
      <c r="BO296" s="4"/>
      <c r="BP296" s="36" t="str">
        <f>IFERROR(VLOOKUP(Book1345234[[#This Row],[Administrative, Regulatory and Other Obstacle Ranking]],#REF!,2,FALSE),"")</f>
        <v/>
      </c>
      <c r="BQ296" s="67"/>
      <c r="BR296" s="4"/>
      <c r="BS296" s="36" t="str">
        <f>IFERROR(VLOOKUP(Book1345234[[#This Row],[Environmental Benefit Ranking]],#REF!,2,FALSE),"")</f>
        <v/>
      </c>
      <c r="BT296" s="67"/>
      <c r="BU296" s="37"/>
      <c r="BV296" s="36" t="str">
        <f>IFERROR(VLOOKUP(Book1345234[[#This Row],[Environmental Impact Ranking]],#REF!,2,FALSE),"")</f>
        <v/>
      </c>
      <c r="BW296" s="77"/>
      <c r="BX296" s="83"/>
      <c r="BY296" s="4"/>
      <c r="BZ296" s="36" t="str">
        <f>IFERROR(VLOOKUP(Book1345234[[#This Row],[Mobility Ranking]],#REF!,2,FALSE),"")</f>
        <v/>
      </c>
      <c r="CA296" s="77"/>
      <c r="CB296" s="4"/>
      <c r="CC296" s="36" t="str">
        <f>IFERROR(VLOOKUP(Book1345234[[#This Row],[Regional Ranking]],#REF!,2,FALSE),"")</f>
        <v/>
      </c>
    </row>
    <row r="297" spans="1:81" x14ac:dyDescent="0.25">
      <c r="A297" s="107"/>
      <c r="B297" s="84"/>
      <c r="C297" s="92">
        <f>Book1345234[[#This Row],[FMP]]*2</f>
        <v>0</v>
      </c>
      <c r="D297" s="34"/>
      <c r="E297" s="34"/>
      <c r="F297" s="37"/>
      <c r="G297" s="4"/>
      <c r="H297" s="4"/>
      <c r="I297" s="4"/>
      <c r="J297" s="4"/>
      <c r="K297" s="35" t="str">
        <f>IFERROR(Book1345234[[#This Row],[Project Cost]]/Book1345234[[#This Row],['# of Structures Removed from 1% Annual Chance FP]],"")</f>
        <v/>
      </c>
      <c r="L297" s="4"/>
      <c r="M297" s="4"/>
      <c r="N297" s="35"/>
      <c r="O297" s="100"/>
      <c r="P297" s="84"/>
      <c r="Q297" s="37"/>
      <c r="R297" s="4"/>
      <c r="S297" s="36" t="str">
        <f>IFERROR(VLOOKUP(Book1345234[[#This Row],[ Severity Ranking: Pre-Project Average Depth of Flooding (100-year)]],#REF!,2,FALSE),"")</f>
        <v/>
      </c>
      <c r="T297" s="67"/>
      <c r="U297" s="37"/>
      <c r="V297" s="37"/>
      <c r="W297" s="128" t="e">
        <f>[1]!Book1345234[[#This Row],[Flood Plain Population]]/[1]!Book1345234[[#This Row],[Community Population Served]]</f>
        <v>#REF!</v>
      </c>
      <c r="X297" s="4"/>
      <c r="Y297" s="36" t="str">
        <f>IFERROR(VLOOKUP(Book1345234[[#This Row],[Severity Ranking: Community Need (% Population)]],#REF!,2,FALSE),"")</f>
        <v/>
      </c>
      <c r="Z297" s="66"/>
      <c r="AA297" s="91" t="e">
        <f>[1]!Book1345234[[#This Row],['# of Structures Removed from 1% Annual Chance FP]]/[1]!Book1345234[[#This Row],['# of Structures in 1% Annual Chance FP (Pre-Project)]]</f>
        <v>#REF!</v>
      </c>
      <c r="AB297" s="4"/>
      <c r="AC297" s="36" t="str">
        <f>IFERROR(VLOOKUP(Book1345234[[#This Row],[Flood Risk Reduction ]],#REF!,2,FALSE),"")</f>
        <v/>
      </c>
      <c r="AD297" s="66"/>
      <c r="AE297" s="78"/>
      <c r="AF297" s="37"/>
      <c r="AG297" s="128" t="e">
        <f>([1]!Book1345234[[#This Row],[Pre-Project Damage $]]-[1]!Book1345234[[#This Row],[Post-Project Damage $]])/[1]!Book1345234[[#This Row],[Pre-Project Damage $]]</f>
        <v>#REF!</v>
      </c>
      <c r="AH297" s="4"/>
      <c r="AI297" s="36" t="str">
        <f>IFERROR(VLOOKUP(Book1345234[[#This Row],[Flood Damage Reduction]],#REF!,2,FALSE),"")</f>
        <v/>
      </c>
      <c r="AJ297" s="93"/>
      <c r="AK297" s="83"/>
      <c r="AL297" s="37"/>
      <c r="AM297" s="36" t="str">
        <f>IFERROR(VLOOKUP(Book1345234[[#This Row],[ Reduction in Critical Facilities Flood Risk]],#REF!,2,FALSE),"")</f>
        <v/>
      </c>
      <c r="AN297" s="140" t="e">
        <f>VLOOKUP([1]!Book1345234[[#This Row],[FMP]],'[1]Life and Safety Tabular Data'!A294:L304,12,FALSE)</f>
        <v>#REF!</v>
      </c>
      <c r="AO297" s="43"/>
      <c r="AP297" s="4"/>
      <c r="AQ297" s="36" t="str">
        <f>IFERROR(VLOOKUP(Book1345234[[#This Row],[Life and Safety Ranking (Injury/Loss of Life)]],#REF!,2,FALSE),"")</f>
        <v/>
      </c>
      <c r="AR297" s="67"/>
      <c r="AS297" s="43"/>
      <c r="AT297" s="43"/>
      <c r="AU297" s="43"/>
      <c r="AV297" s="4"/>
      <c r="AW297" s="36" t="str">
        <f>IFERROR(VLOOKUP(Book1345234[[#This Row],[Water Supply Yield Ranking]],#REF!,2,FALSE),"")</f>
        <v/>
      </c>
      <c r="AX297" s="67"/>
      <c r="AY297" s="37"/>
      <c r="AZ297" s="4"/>
      <c r="BA297" s="36" t="str">
        <f>IFERROR(VLOOKUP(Book1345234[[#This Row],[Social Vulnerability Ranking]],#REF!,2,FALSE),"")</f>
        <v/>
      </c>
      <c r="BB297" s="67"/>
      <c r="BC297" s="43"/>
      <c r="BD297" s="4"/>
      <c r="BE297" s="36" t="str">
        <f>IFERROR(VLOOKUP(Book1345234[[#This Row],[Nature-Based Solutions Ranking]],#REF!,2,FALSE),"")</f>
        <v/>
      </c>
      <c r="BF297" s="67"/>
      <c r="BG297" s="37"/>
      <c r="BH297" s="4"/>
      <c r="BI297" s="36" t="str">
        <f>IFERROR(VLOOKUP(Book1345234[[#This Row],[Multiple Benefit Ranking]],#REF!,2,FALSE),"")</f>
        <v/>
      </c>
      <c r="BJ297" s="84"/>
      <c r="BK297" s="43"/>
      <c r="BL297" s="4"/>
      <c r="BM297" s="36" t="str">
        <f>IFERROR(VLOOKUP(Book1345234[[#This Row],[Operations and Maintenance Ranking]],#REF!,2,FALSE),"")</f>
        <v/>
      </c>
      <c r="BN297" s="67"/>
      <c r="BO297" s="4"/>
      <c r="BP297" s="36" t="str">
        <f>IFERROR(VLOOKUP(Book1345234[[#This Row],[Administrative, Regulatory and Other Obstacle Ranking]],#REF!,2,FALSE),"")</f>
        <v/>
      </c>
      <c r="BQ297" s="67"/>
      <c r="BR297" s="4"/>
      <c r="BS297" s="36" t="str">
        <f>IFERROR(VLOOKUP(Book1345234[[#This Row],[Environmental Benefit Ranking]],#REF!,2,FALSE),"")</f>
        <v/>
      </c>
      <c r="BT297" s="67"/>
      <c r="BU297" s="37"/>
      <c r="BV297" s="36" t="str">
        <f>IFERROR(VLOOKUP(Book1345234[[#This Row],[Environmental Impact Ranking]],#REF!,2,FALSE),"")</f>
        <v/>
      </c>
      <c r="BW297" s="77"/>
      <c r="BX297" s="83"/>
      <c r="BY297" s="4"/>
      <c r="BZ297" s="36" t="str">
        <f>IFERROR(VLOOKUP(Book1345234[[#This Row],[Mobility Ranking]],#REF!,2,FALSE),"")</f>
        <v/>
      </c>
      <c r="CA297" s="77"/>
      <c r="CB297" s="4"/>
      <c r="CC297" s="36" t="str">
        <f>IFERROR(VLOOKUP(Book1345234[[#This Row],[Regional Ranking]],#REF!,2,FALSE),"")</f>
        <v/>
      </c>
    </row>
    <row r="298" spans="1:81" x14ac:dyDescent="0.25">
      <c r="A298" s="107"/>
      <c r="B298" s="84"/>
      <c r="C298" s="92">
        <f>Book1345234[[#This Row],[FMP]]*2</f>
        <v>0</v>
      </c>
      <c r="D298" s="34"/>
      <c r="E298" s="34"/>
      <c r="F298" s="37"/>
      <c r="G298" s="4"/>
      <c r="H298" s="4"/>
      <c r="I298" s="4"/>
      <c r="J298" s="4"/>
      <c r="K298" s="35" t="str">
        <f>IFERROR(Book1345234[[#This Row],[Project Cost]]/Book1345234[[#This Row],['# of Structures Removed from 1% Annual Chance FP]],"")</f>
        <v/>
      </c>
      <c r="L298" s="4"/>
      <c r="M298" s="4"/>
      <c r="N298" s="35"/>
      <c r="O298" s="100"/>
      <c r="P298" s="84"/>
      <c r="Q298" s="37"/>
      <c r="R298" s="4"/>
      <c r="S298" s="36" t="str">
        <f>IFERROR(VLOOKUP(Book1345234[[#This Row],[ Severity Ranking: Pre-Project Average Depth of Flooding (100-year)]],#REF!,2,FALSE),"")</f>
        <v/>
      </c>
      <c r="T298" s="67"/>
      <c r="U298" s="37"/>
      <c r="V298" s="37"/>
      <c r="W298" s="128" t="e">
        <f>[1]!Book1345234[[#This Row],[Flood Plain Population]]/[1]!Book1345234[[#This Row],[Community Population Served]]</f>
        <v>#REF!</v>
      </c>
      <c r="X298" s="4"/>
      <c r="Y298" s="36" t="str">
        <f>IFERROR(VLOOKUP(Book1345234[[#This Row],[Severity Ranking: Community Need (% Population)]],#REF!,2,FALSE),"")</f>
        <v/>
      </c>
      <c r="Z298" s="66"/>
      <c r="AA298" s="91" t="e">
        <f>[1]!Book1345234[[#This Row],['# of Structures Removed from 1% Annual Chance FP]]/[1]!Book1345234[[#This Row],['# of Structures in 1% Annual Chance FP (Pre-Project)]]</f>
        <v>#REF!</v>
      </c>
      <c r="AB298" s="4"/>
      <c r="AC298" s="36" t="str">
        <f>IFERROR(VLOOKUP(Book1345234[[#This Row],[Flood Risk Reduction ]],#REF!,2,FALSE),"")</f>
        <v/>
      </c>
      <c r="AD298" s="66"/>
      <c r="AE298" s="78"/>
      <c r="AF298" s="37"/>
      <c r="AG298" s="128" t="e">
        <f>([1]!Book1345234[[#This Row],[Pre-Project Damage $]]-[1]!Book1345234[[#This Row],[Post-Project Damage $]])/[1]!Book1345234[[#This Row],[Pre-Project Damage $]]</f>
        <v>#REF!</v>
      </c>
      <c r="AH298" s="4"/>
      <c r="AI298" s="36" t="str">
        <f>IFERROR(VLOOKUP(Book1345234[[#This Row],[Flood Damage Reduction]],#REF!,2,FALSE),"")</f>
        <v/>
      </c>
      <c r="AJ298" s="93"/>
      <c r="AK298" s="83"/>
      <c r="AL298" s="37"/>
      <c r="AM298" s="36" t="str">
        <f>IFERROR(VLOOKUP(Book1345234[[#This Row],[ Reduction in Critical Facilities Flood Risk]],#REF!,2,FALSE),"")</f>
        <v/>
      </c>
      <c r="AN298" s="140" t="e">
        <f>VLOOKUP([1]!Book1345234[[#This Row],[FMP]],'[1]Life and Safety Tabular Data'!A295:L305,12,FALSE)</f>
        <v>#REF!</v>
      </c>
      <c r="AO298" s="43"/>
      <c r="AP298" s="4"/>
      <c r="AQ298" s="36" t="str">
        <f>IFERROR(VLOOKUP(Book1345234[[#This Row],[Life and Safety Ranking (Injury/Loss of Life)]],#REF!,2,FALSE),"")</f>
        <v/>
      </c>
      <c r="AR298" s="67"/>
      <c r="AS298" s="43"/>
      <c r="AT298" s="43"/>
      <c r="AU298" s="43"/>
      <c r="AV298" s="4"/>
      <c r="AW298" s="36" t="str">
        <f>IFERROR(VLOOKUP(Book1345234[[#This Row],[Water Supply Yield Ranking]],#REF!,2,FALSE),"")</f>
        <v/>
      </c>
      <c r="AX298" s="67"/>
      <c r="AY298" s="37"/>
      <c r="AZ298" s="4"/>
      <c r="BA298" s="36" t="str">
        <f>IFERROR(VLOOKUP(Book1345234[[#This Row],[Social Vulnerability Ranking]],#REF!,2,FALSE),"")</f>
        <v/>
      </c>
      <c r="BB298" s="67"/>
      <c r="BC298" s="43"/>
      <c r="BD298" s="4"/>
      <c r="BE298" s="36" t="str">
        <f>IFERROR(VLOOKUP(Book1345234[[#This Row],[Nature-Based Solutions Ranking]],#REF!,2,FALSE),"")</f>
        <v/>
      </c>
      <c r="BF298" s="67"/>
      <c r="BG298" s="37"/>
      <c r="BH298" s="4"/>
      <c r="BI298" s="36" t="str">
        <f>IFERROR(VLOOKUP(Book1345234[[#This Row],[Multiple Benefit Ranking]],#REF!,2,FALSE),"")</f>
        <v/>
      </c>
      <c r="BJ298" s="84"/>
      <c r="BK298" s="43"/>
      <c r="BL298" s="4"/>
      <c r="BM298" s="36" t="str">
        <f>IFERROR(VLOOKUP(Book1345234[[#This Row],[Operations and Maintenance Ranking]],#REF!,2,FALSE),"")</f>
        <v/>
      </c>
      <c r="BN298" s="67"/>
      <c r="BO298" s="4"/>
      <c r="BP298" s="36" t="str">
        <f>IFERROR(VLOOKUP(Book1345234[[#This Row],[Administrative, Regulatory and Other Obstacle Ranking]],#REF!,2,FALSE),"")</f>
        <v/>
      </c>
      <c r="BQ298" s="67"/>
      <c r="BR298" s="4"/>
      <c r="BS298" s="36" t="str">
        <f>IFERROR(VLOOKUP(Book1345234[[#This Row],[Environmental Benefit Ranking]],#REF!,2,FALSE),"")</f>
        <v/>
      </c>
      <c r="BT298" s="67"/>
      <c r="BU298" s="37"/>
      <c r="BV298" s="36" t="str">
        <f>IFERROR(VLOOKUP(Book1345234[[#This Row],[Environmental Impact Ranking]],#REF!,2,FALSE),"")</f>
        <v/>
      </c>
      <c r="BW298" s="77"/>
      <c r="BX298" s="83"/>
      <c r="BY298" s="4"/>
      <c r="BZ298" s="36" t="str">
        <f>IFERROR(VLOOKUP(Book1345234[[#This Row],[Mobility Ranking]],#REF!,2,FALSE),"")</f>
        <v/>
      </c>
      <c r="CA298" s="77"/>
      <c r="CB298" s="4"/>
      <c r="CC298" s="36" t="str">
        <f>IFERROR(VLOOKUP(Book1345234[[#This Row],[Regional Ranking]],#REF!,2,FALSE),"")</f>
        <v/>
      </c>
    </row>
    <row r="299" spans="1:81" x14ac:dyDescent="0.25">
      <c r="A299" s="107"/>
      <c r="B299" s="84"/>
      <c r="C299" s="92">
        <f>Book1345234[[#This Row],[FMP]]*2</f>
        <v>0</v>
      </c>
      <c r="D299" s="34"/>
      <c r="E299" s="34"/>
      <c r="F299" s="37"/>
      <c r="G299" s="4"/>
      <c r="H299" s="4"/>
      <c r="I299" s="4"/>
      <c r="J299" s="4"/>
      <c r="K299" s="35" t="str">
        <f>IFERROR(Book1345234[[#This Row],[Project Cost]]/Book1345234[[#This Row],['# of Structures Removed from 1% Annual Chance FP]],"")</f>
        <v/>
      </c>
      <c r="L299" s="4"/>
      <c r="M299" s="4"/>
      <c r="N299" s="35"/>
      <c r="O299" s="100"/>
      <c r="P299" s="84"/>
      <c r="Q299" s="37"/>
      <c r="R299" s="4"/>
      <c r="S299" s="36" t="str">
        <f>IFERROR(VLOOKUP(Book1345234[[#This Row],[ Severity Ranking: Pre-Project Average Depth of Flooding (100-year)]],#REF!,2,FALSE),"")</f>
        <v/>
      </c>
      <c r="T299" s="67"/>
      <c r="U299" s="37"/>
      <c r="V299" s="37"/>
      <c r="W299" s="128" t="e">
        <f>[1]!Book1345234[[#This Row],[Flood Plain Population]]/[1]!Book1345234[[#This Row],[Community Population Served]]</f>
        <v>#REF!</v>
      </c>
      <c r="X299" s="4"/>
      <c r="Y299" s="36" t="str">
        <f>IFERROR(VLOOKUP(Book1345234[[#This Row],[Severity Ranking: Community Need (% Population)]],#REF!,2,FALSE),"")</f>
        <v/>
      </c>
      <c r="Z299" s="66"/>
      <c r="AA299" s="91" t="e">
        <f>[1]!Book1345234[[#This Row],['# of Structures Removed from 1% Annual Chance FP]]/[1]!Book1345234[[#This Row],['# of Structures in 1% Annual Chance FP (Pre-Project)]]</f>
        <v>#REF!</v>
      </c>
      <c r="AB299" s="4"/>
      <c r="AC299" s="36" t="str">
        <f>IFERROR(VLOOKUP(Book1345234[[#This Row],[Flood Risk Reduction ]],#REF!,2,FALSE),"")</f>
        <v/>
      </c>
      <c r="AD299" s="66"/>
      <c r="AE299" s="78"/>
      <c r="AF299" s="37"/>
      <c r="AG299" s="128" t="e">
        <f>([1]!Book1345234[[#This Row],[Pre-Project Damage $]]-[1]!Book1345234[[#This Row],[Post-Project Damage $]])/[1]!Book1345234[[#This Row],[Pre-Project Damage $]]</f>
        <v>#REF!</v>
      </c>
      <c r="AH299" s="4"/>
      <c r="AI299" s="36" t="str">
        <f>IFERROR(VLOOKUP(Book1345234[[#This Row],[Flood Damage Reduction]],#REF!,2,FALSE),"")</f>
        <v/>
      </c>
      <c r="AJ299" s="93"/>
      <c r="AK299" s="83"/>
      <c r="AL299" s="37"/>
      <c r="AM299" s="36" t="str">
        <f>IFERROR(VLOOKUP(Book1345234[[#This Row],[ Reduction in Critical Facilities Flood Risk]],#REF!,2,FALSE),"")</f>
        <v/>
      </c>
      <c r="AN299" s="140" t="e">
        <f>VLOOKUP([1]!Book1345234[[#This Row],[FMP]],'[1]Life and Safety Tabular Data'!A296:L306,12,FALSE)</f>
        <v>#REF!</v>
      </c>
      <c r="AO299" s="43"/>
      <c r="AP299" s="4"/>
      <c r="AQ299" s="36" t="str">
        <f>IFERROR(VLOOKUP(Book1345234[[#This Row],[Life and Safety Ranking (Injury/Loss of Life)]],#REF!,2,FALSE),"")</f>
        <v/>
      </c>
      <c r="AR299" s="67"/>
      <c r="AS299" s="43"/>
      <c r="AT299" s="43"/>
      <c r="AU299" s="43"/>
      <c r="AV299" s="4"/>
      <c r="AW299" s="36" t="str">
        <f>IFERROR(VLOOKUP(Book1345234[[#This Row],[Water Supply Yield Ranking]],#REF!,2,FALSE),"")</f>
        <v/>
      </c>
      <c r="AX299" s="67"/>
      <c r="AY299" s="37"/>
      <c r="AZ299" s="4"/>
      <c r="BA299" s="36" t="str">
        <f>IFERROR(VLOOKUP(Book1345234[[#This Row],[Social Vulnerability Ranking]],#REF!,2,FALSE),"")</f>
        <v/>
      </c>
      <c r="BB299" s="67"/>
      <c r="BC299" s="43"/>
      <c r="BD299" s="4"/>
      <c r="BE299" s="36" t="str">
        <f>IFERROR(VLOOKUP(Book1345234[[#This Row],[Nature-Based Solutions Ranking]],#REF!,2,FALSE),"")</f>
        <v/>
      </c>
      <c r="BF299" s="67"/>
      <c r="BG299" s="37"/>
      <c r="BH299" s="4"/>
      <c r="BI299" s="36" t="str">
        <f>IFERROR(VLOOKUP(Book1345234[[#This Row],[Multiple Benefit Ranking]],#REF!,2,FALSE),"")</f>
        <v/>
      </c>
      <c r="BJ299" s="84"/>
      <c r="BK299" s="43"/>
      <c r="BL299" s="4"/>
      <c r="BM299" s="36" t="str">
        <f>IFERROR(VLOOKUP(Book1345234[[#This Row],[Operations and Maintenance Ranking]],#REF!,2,FALSE),"")</f>
        <v/>
      </c>
      <c r="BN299" s="67"/>
      <c r="BO299" s="4"/>
      <c r="BP299" s="36" t="str">
        <f>IFERROR(VLOOKUP(Book1345234[[#This Row],[Administrative, Regulatory and Other Obstacle Ranking]],#REF!,2,FALSE),"")</f>
        <v/>
      </c>
      <c r="BQ299" s="67"/>
      <c r="BR299" s="4"/>
      <c r="BS299" s="36" t="str">
        <f>IFERROR(VLOOKUP(Book1345234[[#This Row],[Environmental Benefit Ranking]],#REF!,2,FALSE),"")</f>
        <v/>
      </c>
      <c r="BT299" s="67"/>
      <c r="BU299" s="37"/>
      <c r="BV299" s="36" t="str">
        <f>IFERROR(VLOOKUP(Book1345234[[#This Row],[Environmental Impact Ranking]],#REF!,2,FALSE),"")</f>
        <v/>
      </c>
      <c r="BW299" s="77"/>
      <c r="BX299" s="83"/>
      <c r="BY299" s="4"/>
      <c r="BZ299" s="36" t="str">
        <f>IFERROR(VLOOKUP(Book1345234[[#This Row],[Mobility Ranking]],#REF!,2,FALSE),"")</f>
        <v/>
      </c>
      <c r="CA299" s="77"/>
      <c r="CB299" s="4"/>
      <c r="CC299" s="36" t="str">
        <f>IFERROR(VLOOKUP(Book1345234[[#This Row],[Regional Ranking]],#REF!,2,FALSE),"")</f>
        <v/>
      </c>
    </row>
    <row r="300" spans="1:81" x14ac:dyDescent="0.25">
      <c r="A300" s="107"/>
      <c r="B300" s="84"/>
      <c r="C300" s="92">
        <f>Book1345234[[#This Row],[FMP]]*2</f>
        <v>0</v>
      </c>
      <c r="D300" s="34"/>
      <c r="E300" s="34"/>
      <c r="F300" s="37"/>
      <c r="G300" s="4"/>
      <c r="H300" s="4"/>
      <c r="I300" s="4"/>
      <c r="J300" s="4"/>
      <c r="K300" s="35" t="str">
        <f>IFERROR(Book1345234[[#This Row],[Project Cost]]/Book1345234[[#This Row],['# of Structures Removed from 1% Annual Chance FP]],"")</f>
        <v/>
      </c>
      <c r="L300" s="4"/>
      <c r="M300" s="4"/>
      <c r="N300" s="35"/>
      <c r="O300" s="100"/>
      <c r="P300" s="84"/>
      <c r="Q300" s="37"/>
      <c r="R300" s="4"/>
      <c r="S300" s="36" t="str">
        <f>IFERROR(VLOOKUP(Book1345234[[#This Row],[ Severity Ranking: Pre-Project Average Depth of Flooding (100-year)]],#REF!,2,FALSE),"")</f>
        <v/>
      </c>
      <c r="T300" s="67"/>
      <c r="U300" s="37"/>
      <c r="V300" s="37"/>
      <c r="W300" s="128" t="e">
        <f>[1]!Book1345234[[#This Row],[Flood Plain Population]]/[1]!Book1345234[[#This Row],[Community Population Served]]</f>
        <v>#REF!</v>
      </c>
      <c r="X300" s="4"/>
      <c r="Y300" s="36" t="str">
        <f>IFERROR(VLOOKUP(Book1345234[[#This Row],[Severity Ranking: Community Need (% Population)]],#REF!,2,FALSE),"")</f>
        <v/>
      </c>
      <c r="Z300" s="66"/>
      <c r="AA300" s="91" t="e">
        <f>[1]!Book1345234[[#This Row],['# of Structures Removed from 1% Annual Chance FP]]/[1]!Book1345234[[#This Row],['# of Structures in 1% Annual Chance FP (Pre-Project)]]</f>
        <v>#REF!</v>
      </c>
      <c r="AB300" s="4"/>
      <c r="AC300" s="36" t="str">
        <f>IFERROR(VLOOKUP(Book1345234[[#This Row],[Flood Risk Reduction ]],#REF!,2,FALSE),"")</f>
        <v/>
      </c>
      <c r="AD300" s="66"/>
      <c r="AE300" s="78"/>
      <c r="AF300" s="37"/>
      <c r="AG300" s="128" t="e">
        <f>([1]!Book1345234[[#This Row],[Pre-Project Damage $]]-[1]!Book1345234[[#This Row],[Post-Project Damage $]])/[1]!Book1345234[[#This Row],[Pre-Project Damage $]]</f>
        <v>#REF!</v>
      </c>
      <c r="AH300" s="4"/>
      <c r="AI300" s="36" t="str">
        <f>IFERROR(VLOOKUP(Book1345234[[#This Row],[Flood Damage Reduction]],#REF!,2,FALSE),"")</f>
        <v/>
      </c>
      <c r="AJ300" s="93"/>
      <c r="AK300" s="83"/>
      <c r="AL300" s="37"/>
      <c r="AM300" s="36" t="str">
        <f>IFERROR(VLOOKUP(Book1345234[[#This Row],[ Reduction in Critical Facilities Flood Risk]],#REF!,2,FALSE),"")</f>
        <v/>
      </c>
      <c r="AN300" s="140" t="e">
        <f>VLOOKUP([1]!Book1345234[[#This Row],[FMP]],'[1]Life and Safety Tabular Data'!A297:L307,12,FALSE)</f>
        <v>#REF!</v>
      </c>
      <c r="AO300" s="43"/>
      <c r="AP300" s="4"/>
      <c r="AQ300" s="36" t="str">
        <f>IFERROR(VLOOKUP(Book1345234[[#This Row],[Life and Safety Ranking (Injury/Loss of Life)]],#REF!,2,FALSE),"")</f>
        <v/>
      </c>
      <c r="AR300" s="67"/>
      <c r="AS300" s="43"/>
      <c r="AT300" s="43"/>
      <c r="AU300" s="43"/>
      <c r="AV300" s="4"/>
      <c r="AW300" s="36" t="str">
        <f>IFERROR(VLOOKUP(Book1345234[[#This Row],[Water Supply Yield Ranking]],#REF!,2,FALSE),"")</f>
        <v/>
      </c>
      <c r="AX300" s="67"/>
      <c r="AY300" s="37"/>
      <c r="AZ300" s="4"/>
      <c r="BA300" s="36" t="str">
        <f>IFERROR(VLOOKUP(Book1345234[[#This Row],[Social Vulnerability Ranking]],#REF!,2,FALSE),"")</f>
        <v/>
      </c>
      <c r="BB300" s="67"/>
      <c r="BC300" s="43"/>
      <c r="BD300" s="4"/>
      <c r="BE300" s="36" t="str">
        <f>IFERROR(VLOOKUP(Book1345234[[#This Row],[Nature-Based Solutions Ranking]],#REF!,2,FALSE),"")</f>
        <v/>
      </c>
      <c r="BF300" s="67"/>
      <c r="BG300" s="37"/>
      <c r="BH300" s="4"/>
      <c r="BI300" s="36" t="str">
        <f>IFERROR(VLOOKUP(Book1345234[[#This Row],[Multiple Benefit Ranking]],#REF!,2,FALSE),"")</f>
        <v/>
      </c>
      <c r="BJ300" s="84"/>
      <c r="BK300" s="43"/>
      <c r="BL300" s="4"/>
      <c r="BM300" s="36" t="str">
        <f>IFERROR(VLOOKUP(Book1345234[[#This Row],[Operations and Maintenance Ranking]],#REF!,2,FALSE),"")</f>
        <v/>
      </c>
      <c r="BN300" s="67"/>
      <c r="BO300" s="4"/>
      <c r="BP300" s="36" t="str">
        <f>IFERROR(VLOOKUP(Book1345234[[#This Row],[Administrative, Regulatory and Other Obstacle Ranking]],#REF!,2,FALSE),"")</f>
        <v/>
      </c>
      <c r="BQ300" s="67"/>
      <c r="BR300" s="4"/>
      <c r="BS300" s="36" t="str">
        <f>IFERROR(VLOOKUP(Book1345234[[#This Row],[Environmental Benefit Ranking]],#REF!,2,FALSE),"")</f>
        <v/>
      </c>
      <c r="BT300" s="67"/>
      <c r="BU300" s="37"/>
      <c r="BV300" s="36" t="str">
        <f>IFERROR(VLOOKUP(Book1345234[[#This Row],[Environmental Impact Ranking]],#REF!,2,FALSE),"")</f>
        <v/>
      </c>
      <c r="BW300" s="77"/>
      <c r="BX300" s="83"/>
      <c r="BY300" s="4"/>
      <c r="BZ300" s="36" t="str">
        <f>IFERROR(VLOOKUP(Book1345234[[#This Row],[Mobility Ranking]],#REF!,2,FALSE),"")</f>
        <v/>
      </c>
      <c r="CA300" s="77"/>
      <c r="CB300" s="4"/>
      <c r="CC300" s="36" t="str">
        <f>IFERROR(VLOOKUP(Book1345234[[#This Row],[Regional Ranking]],#REF!,2,FALSE),"")</f>
        <v/>
      </c>
    </row>
    <row r="301" spans="1:81" x14ac:dyDescent="0.25">
      <c r="A301" s="107"/>
      <c r="B301" s="84"/>
      <c r="C301" s="92">
        <f>Book1345234[[#This Row],[FMP]]*2</f>
        <v>0</v>
      </c>
      <c r="D301" s="34"/>
      <c r="E301" s="34"/>
      <c r="F301" s="37"/>
      <c r="G301" s="4"/>
      <c r="H301" s="4"/>
      <c r="I301" s="4"/>
      <c r="J301" s="4"/>
      <c r="K301" s="35" t="str">
        <f>IFERROR(Book1345234[[#This Row],[Project Cost]]/Book1345234[[#This Row],['# of Structures Removed from 1% Annual Chance FP]],"")</f>
        <v/>
      </c>
      <c r="L301" s="4"/>
      <c r="M301" s="4"/>
      <c r="N301" s="35"/>
      <c r="O301" s="100"/>
      <c r="P301" s="84"/>
      <c r="Q301" s="37"/>
      <c r="R301" s="4"/>
      <c r="S301" s="36" t="str">
        <f>IFERROR(VLOOKUP(Book1345234[[#This Row],[ Severity Ranking: Pre-Project Average Depth of Flooding (100-year)]],#REF!,2,FALSE),"")</f>
        <v/>
      </c>
      <c r="T301" s="67"/>
      <c r="U301" s="37"/>
      <c r="V301" s="37"/>
      <c r="W301" s="128" t="e">
        <f>[1]!Book1345234[[#This Row],[Flood Plain Population]]/[1]!Book1345234[[#This Row],[Community Population Served]]</f>
        <v>#REF!</v>
      </c>
      <c r="X301" s="4"/>
      <c r="Y301" s="36" t="str">
        <f>IFERROR(VLOOKUP(Book1345234[[#This Row],[Severity Ranking: Community Need (% Population)]],#REF!,2,FALSE),"")</f>
        <v/>
      </c>
      <c r="Z301" s="66"/>
      <c r="AA301" s="91" t="e">
        <f>[1]!Book1345234[[#This Row],['# of Structures Removed from 1% Annual Chance FP]]/[1]!Book1345234[[#This Row],['# of Structures in 1% Annual Chance FP (Pre-Project)]]</f>
        <v>#REF!</v>
      </c>
      <c r="AB301" s="4"/>
      <c r="AC301" s="36" t="str">
        <f>IFERROR(VLOOKUP(Book1345234[[#This Row],[Flood Risk Reduction ]],#REF!,2,FALSE),"")</f>
        <v/>
      </c>
      <c r="AD301" s="66"/>
      <c r="AE301" s="78"/>
      <c r="AF301" s="37"/>
      <c r="AG301" s="128" t="e">
        <f>([1]!Book1345234[[#This Row],[Pre-Project Damage $]]-[1]!Book1345234[[#This Row],[Post-Project Damage $]])/[1]!Book1345234[[#This Row],[Pre-Project Damage $]]</f>
        <v>#REF!</v>
      </c>
      <c r="AH301" s="4"/>
      <c r="AI301" s="36" t="str">
        <f>IFERROR(VLOOKUP(Book1345234[[#This Row],[Flood Damage Reduction]],#REF!,2,FALSE),"")</f>
        <v/>
      </c>
      <c r="AJ301" s="93"/>
      <c r="AK301" s="83"/>
      <c r="AL301" s="37"/>
      <c r="AM301" s="36" t="str">
        <f>IFERROR(VLOOKUP(Book1345234[[#This Row],[ Reduction in Critical Facilities Flood Risk]],#REF!,2,FALSE),"")</f>
        <v/>
      </c>
      <c r="AN301" s="140" t="e">
        <f>VLOOKUP([1]!Book1345234[[#This Row],[FMP]],'[1]Life and Safety Tabular Data'!A298:L308,12,FALSE)</f>
        <v>#REF!</v>
      </c>
      <c r="AO301" s="43"/>
      <c r="AP301" s="4"/>
      <c r="AQ301" s="36" t="str">
        <f>IFERROR(VLOOKUP(Book1345234[[#This Row],[Life and Safety Ranking (Injury/Loss of Life)]],#REF!,2,FALSE),"")</f>
        <v/>
      </c>
      <c r="AR301" s="67"/>
      <c r="AS301" s="43"/>
      <c r="AT301" s="43"/>
      <c r="AU301" s="43"/>
      <c r="AV301" s="4"/>
      <c r="AW301" s="36" t="str">
        <f>IFERROR(VLOOKUP(Book1345234[[#This Row],[Water Supply Yield Ranking]],#REF!,2,FALSE),"")</f>
        <v/>
      </c>
      <c r="AX301" s="67"/>
      <c r="AY301" s="37"/>
      <c r="AZ301" s="4"/>
      <c r="BA301" s="36" t="str">
        <f>IFERROR(VLOOKUP(Book1345234[[#This Row],[Social Vulnerability Ranking]],#REF!,2,FALSE),"")</f>
        <v/>
      </c>
      <c r="BB301" s="67"/>
      <c r="BC301" s="43"/>
      <c r="BD301" s="4"/>
      <c r="BE301" s="36" t="str">
        <f>IFERROR(VLOOKUP(Book1345234[[#This Row],[Nature-Based Solutions Ranking]],#REF!,2,FALSE),"")</f>
        <v/>
      </c>
      <c r="BF301" s="67"/>
      <c r="BG301" s="37"/>
      <c r="BH301" s="4"/>
      <c r="BI301" s="36" t="str">
        <f>IFERROR(VLOOKUP(Book1345234[[#This Row],[Multiple Benefit Ranking]],#REF!,2,FALSE),"")</f>
        <v/>
      </c>
      <c r="BJ301" s="84"/>
      <c r="BK301" s="43"/>
      <c r="BL301" s="4"/>
      <c r="BM301" s="36" t="str">
        <f>IFERROR(VLOOKUP(Book1345234[[#This Row],[Operations and Maintenance Ranking]],#REF!,2,FALSE),"")</f>
        <v/>
      </c>
      <c r="BN301" s="67"/>
      <c r="BO301" s="4"/>
      <c r="BP301" s="36" t="str">
        <f>IFERROR(VLOOKUP(Book1345234[[#This Row],[Administrative, Regulatory and Other Obstacle Ranking]],#REF!,2,FALSE),"")</f>
        <v/>
      </c>
      <c r="BQ301" s="67"/>
      <c r="BR301" s="4"/>
      <c r="BS301" s="36" t="str">
        <f>IFERROR(VLOOKUP(Book1345234[[#This Row],[Environmental Benefit Ranking]],#REF!,2,FALSE),"")</f>
        <v/>
      </c>
      <c r="BT301" s="67"/>
      <c r="BU301" s="37"/>
      <c r="BV301" s="36" t="str">
        <f>IFERROR(VLOOKUP(Book1345234[[#This Row],[Environmental Impact Ranking]],#REF!,2,FALSE),"")</f>
        <v/>
      </c>
      <c r="BW301" s="77"/>
      <c r="BX301" s="83"/>
      <c r="BY301" s="4"/>
      <c r="BZ301" s="36" t="str">
        <f>IFERROR(VLOOKUP(Book1345234[[#This Row],[Mobility Ranking]],#REF!,2,FALSE),"")</f>
        <v/>
      </c>
      <c r="CA301" s="77"/>
      <c r="CB301" s="4"/>
      <c r="CC301" s="36" t="str">
        <f>IFERROR(VLOOKUP(Book1345234[[#This Row],[Regional Ranking]],#REF!,2,FALSE),"")</f>
        <v/>
      </c>
    </row>
    <row r="302" spans="1:81" x14ac:dyDescent="0.25">
      <c r="A302" s="107"/>
      <c r="B302" s="84"/>
      <c r="C302" s="92">
        <f>Book1345234[[#This Row],[FMP]]*2</f>
        <v>0</v>
      </c>
      <c r="D302" s="34"/>
      <c r="E302" s="34"/>
      <c r="F302" s="37"/>
      <c r="G302" s="4"/>
      <c r="H302" s="4"/>
      <c r="I302" s="4"/>
      <c r="J302" s="4"/>
      <c r="K302" s="35" t="str">
        <f>IFERROR(Book1345234[[#This Row],[Project Cost]]/Book1345234[[#This Row],['# of Structures Removed from 1% Annual Chance FP]],"")</f>
        <v/>
      </c>
      <c r="L302" s="4"/>
      <c r="M302" s="4"/>
      <c r="N302" s="35"/>
      <c r="O302" s="100"/>
      <c r="P302" s="84"/>
      <c r="Q302" s="37"/>
      <c r="R302" s="4"/>
      <c r="S302" s="36" t="str">
        <f>IFERROR(VLOOKUP(Book1345234[[#This Row],[ Severity Ranking: Pre-Project Average Depth of Flooding (100-year)]],#REF!,2,FALSE),"")</f>
        <v/>
      </c>
      <c r="T302" s="67"/>
      <c r="U302" s="37"/>
      <c r="V302" s="37"/>
      <c r="W302" s="128" t="e">
        <f>[1]!Book1345234[[#This Row],[Flood Plain Population]]/[1]!Book1345234[[#This Row],[Community Population Served]]</f>
        <v>#REF!</v>
      </c>
      <c r="X302" s="4"/>
      <c r="Y302" s="36" t="str">
        <f>IFERROR(VLOOKUP(Book1345234[[#This Row],[Severity Ranking: Community Need (% Population)]],#REF!,2,FALSE),"")</f>
        <v/>
      </c>
      <c r="Z302" s="66"/>
      <c r="AA302" s="91" t="e">
        <f>[1]!Book1345234[[#This Row],['# of Structures Removed from 1% Annual Chance FP]]/[1]!Book1345234[[#This Row],['# of Structures in 1% Annual Chance FP (Pre-Project)]]</f>
        <v>#REF!</v>
      </c>
      <c r="AB302" s="4"/>
      <c r="AC302" s="36" t="str">
        <f>IFERROR(VLOOKUP(Book1345234[[#This Row],[Flood Risk Reduction ]],#REF!,2,FALSE),"")</f>
        <v/>
      </c>
      <c r="AD302" s="66"/>
      <c r="AE302" s="78"/>
      <c r="AF302" s="37"/>
      <c r="AG302" s="128" t="e">
        <f>([1]!Book1345234[[#This Row],[Pre-Project Damage $]]-[1]!Book1345234[[#This Row],[Post-Project Damage $]])/[1]!Book1345234[[#This Row],[Pre-Project Damage $]]</f>
        <v>#REF!</v>
      </c>
      <c r="AH302" s="4"/>
      <c r="AI302" s="36" t="str">
        <f>IFERROR(VLOOKUP(Book1345234[[#This Row],[Flood Damage Reduction]],#REF!,2,FALSE),"")</f>
        <v/>
      </c>
      <c r="AJ302" s="93"/>
      <c r="AK302" s="83"/>
      <c r="AL302" s="37"/>
      <c r="AM302" s="36" t="str">
        <f>IFERROR(VLOOKUP(Book1345234[[#This Row],[ Reduction in Critical Facilities Flood Risk]],#REF!,2,FALSE),"")</f>
        <v/>
      </c>
      <c r="AN302" s="140" t="e">
        <f>VLOOKUP([1]!Book1345234[[#This Row],[FMP]],'[1]Life and Safety Tabular Data'!A299:L309,12,FALSE)</f>
        <v>#REF!</v>
      </c>
      <c r="AO302" s="43"/>
      <c r="AP302" s="4"/>
      <c r="AQ302" s="36" t="str">
        <f>IFERROR(VLOOKUP(Book1345234[[#This Row],[Life and Safety Ranking (Injury/Loss of Life)]],#REF!,2,FALSE),"")</f>
        <v/>
      </c>
      <c r="AR302" s="67"/>
      <c r="AS302" s="43"/>
      <c r="AT302" s="43"/>
      <c r="AU302" s="43"/>
      <c r="AV302" s="4"/>
      <c r="AW302" s="36" t="str">
        <f>IFERROR(VLOOKUP(Book1345234[[#This Row],[Water Supply Yield Ranking]],#REF!,2,FALSE),"")</f>
        <v/>
      </c>
      <c r="AX302" s="67"/>
      <c r="AY302" s="37"/>
      <c r="AZ302" s="4"/>
      <c r="BA302" s="36" t="str">
        <f>IFERROR(VLOOKUP(Book1345234[[#This Row],[Social Vulnerability Ranking]],#REF!,2,FALSE),"")</f>
        <v/>
      </c>
      <c r="BB302" s="67"/>
      <c r="BC302" s="43"/>
      <c r="BD302" s="4"/>
      <c r="BE302" s="36" t="str">
        <f>IFERROR(VLOOKUP(Book1345234[[#This Row],[Nature-Based Solutions Ranking]],#REF!,2,FALSE),"")</f>
        <v/>
      </c>
      <c r="BF302" s="67"/>
      <c r="BG302" s="37"/>
      <c r="BH302" s="4"/>
      <c r="BI302" s="36" t="str">
        <f>IFERROR(VLOOKUP(Book1345234[[#This Row],[Multiple Benefit Ranking]],#REF!,2,FALSE),"")</f>
        <v/>
      </c>
      <c r="BJ302" s="84"/>
      <c r="BK302" s="43"/>
      <c r="BL302" s="4"/>
      <c r="BM302" s="36" t="str">
        <f>IFERROR(VLOOKUP(Book1345234[[#This Row],[Operations and Maintenance Ranking]],#REF!,2,FALSE),"")</f>
        <v/>
      </c>
      <c r="BN302" s="67"/>
      <c r="BO302" s="4"/>
      <c r="BP302" s="36" t="str">
        <f>IFERROR(VLOOKUP(Book1345234[[#This Row],[Administrative, Regulatory and Other Obstacle Ranking]],#REF!,2,FALSE),"")</f>
        <v/>
      </c>
      <c r="BQ302" s="67"/>
      <c r="BR302" s="4"/>
      <c r="BS302" s="36" t="str">
        <f>IFERROR(VLOOKUP(Book1345234[[#This Row],[Environmental Benefit Ranking]],#REF!,2,FALSE),"")</f>
        <v/>
      </c>
      <c r="BT302" s="67"/>
      <c r="BU302" s="37"/>
      <c r="BV302" s="36" t="str">
        <f>IFERROR(VLOOKUP(Book1345234[[#This Row],[Environmental Impact Ranking]],#REF!,2,FALSE),"")</f>
        <v/>
      </c>
      <c r="BW302" s="77"/>
      <c r="BX302" s="83"/>
      <c r="BY302" s="4"/>
      <c r="BZ302" s="36" t="str">
        <f>IFERROR(VLOOKUP(Book1345234[[#This Row],[Mobility Ranking]],#REF!,2,FALSE),"")</f>
        <v/>
      </c>
      <c r="CA302" s="77"/>
      <c r="CB302" s="4"/>
      <c r="CC302" s="36" t="str">
        <f>IFERROR(VLOOKUP(Book1345234[[#This Row],[Regional Ranking]],#REF!,2,FALSE),"")</f>
        <v/>
      </c>
    </row>
    <row r="303" spans="1:81" x14ac:dyDescent="0.25">
      <c r="A303" s="107"/>
      <c r="B303" s="84"/>
      <c r="C303" s="92">
        <f>Book1345234[[#This Row],[FMP]]*2</f>
        <v>0</v>
      </c>
      <c r="D303" s="34"/>
      <c r="E303" s="34"/>
      <c r="F303" s="37"/>
      <c r="G303" s="4"/>
      <c r="H303" s="4"/>
      <c r="I303" s="4"/>
      <c r="J303" s="4"/>
      <c r="K303" s="35" t="str">
        <f>IFERROR(Book1345234[[#This Row],[Project Cost]]/Book1345234[[#This Row],['# of Structures Removed from 1% Annual Chance FP]],"")</f>
        <v/>
      </c>
      <c r="L303" s="4"/>
      <c r="M303" s="4"/>
      <c r="N303" s="35"/>
      <c r="O303" s="100"/>
      <c r="P303" s="84"/>
      <c r="Q303" s="37"/>
      <c r="R303" s="4"/>
      <c r="S303" s="36" t="str">
        <f>IFERROR(VLOOKUP(Book1345234[[#This Row],[ Severity Ranking: Pre-Project Average Depth of Flooding (100-year)]],#REF!,2,FALSE),"")</f>
        <v/>
      </c>
      <c r="T303" s="67"/>
      <c r="U303" s="37"/>
      <c r="V303" s="37"/>
      <c r="W303" s="128" t="e">
        <f>[1]!Book1345234[[#This Row],[Flood Plain Population]]/[1]!Book1345234[[#This Row],[Community Population Served]]</f>
        <v>#REF!</v>
      </c>
      <c r="X303" s="4"/>
      <c r="Y303" s="36" t="str">
        <f>IFERROR(VLOOKUP(Book1345234[[#This Row],[Severity Ranking: Community Need (% Population)]],#REF!,2,FALSE),"")</f>
        <v/>
      </c>
      <c r="Z303" s="66"/>
      <c r="AA303" s="91" t="e">
        <f>[1]!Book1345234[[#This Row],['# of Structures Removed from 1% Annual Chance FP]]/[1]!Book1345234[[#This Row],['# of Structures in 1% Annual Chance FP (Pre-Project)]]</f>
        <v>#REF!</v>
      </c>
      <c r="AB303" s="4"/>
      <c r="AC303" s="36" t="str">
        <f>IFERROR(VLOOKUP(Book1345234[[#This Row],[Flood Risk Reduction ]],#REF!,2,FALSE),"")</f>
        <v/>
      </c>
      <c r="AD303" s="66"/>
      <c r="AE303" s="78"/>
      <c r="AF303" s="37"/>
      <c r="AG303" s="128" t="e">
        <f>([1]!Book1345234[[#This Row],[Pre-Project Damage $]]-[1]!Book1345234[[#This Row],[Post-Project Damage $]])/[1]!Book1345234[[#This Row],[Pre-Project Damage $]]</f>
        <v>#REF!</v>
      </c>
      <c r="AH303" s="4"/>
      <c r="AI303" s="36" t="str">
        <f>IFERROR(VLOOKUP(Book1345234[[#This Row],[Flood Damage Reduction]],#REF!,2,FALSE),"")</f>
        <v/>
      </c>
      <c r="AJ303" s="93"/>
      <c r="AK303" s="83"/>
      <c r="AL303" s="37"/>
      <c r="AM303" s="36" t="str">
        <f>IFERROR(VLOOKUP(Book1345234[[#This Row],[ Reduction in Critical Facilities Flood Risk]],#REF!,2,FALSE),"")</f>
        <v/>
      </c>
      <c r="AN303" s="140" t="e">
        <f>VLOOKUP([1]!Book1345234[[#This Row],[FMP]],'[1]Life and Safety Tabular Data'!A300:L310,12,FALSE)</f>
        <v>#REF!</v>
      </c>
      <c r="AO303" s="43"/>
      <c r="AP303" s="4"/>
      <c r="AQ303" s="36" t="str">
        <f>IFERROR(VLOOKUP(Book1345234[[#This Row],[Life and Safety Ranking (Injury/Loss of Life)]],#REF!,2,FALSE),"")</f>
        <v/>
      </c>
      <c r="AR303" s="67"/>
      <c r="AS303" s="43"/>
      <c r="AT303" s="43"/>
      <c r="AU303" s="43"/>
      <c r="AV303" s="4"/>
      <c r="AW303" s="36" t="str">
        <f>IFERROR(VLOOKUP(Book1345234[[#This Row],[Water Supply Yield Ranking]],#REF!,2,FALSE),"")</f>
        <v/>
      </c>
      <c r="AX303" s="67"/>
      <c r="AY303" s="37"/>
      <c r="AZ303" s="4"/>
      <c r="BA303" s="36" t="str">
        <f>IFERROR(VLOOKUP(Book1345234[[#This Row],[Social Vulnerability Ranking]],#REF!,2,FALSE),"")</f>
        <v/>
      </c>
      <c r="BB303" s="67"/>
      <c r="BC303" s="43"/>
      <c r="BD303" s="4"/>
      <c r="BE303" s="36" t="str">
        <f>IFERROR(VLOOKUP(Book1345234[[#This Row],[Nature-Based Solutions Ranking]],#REF!,2,FALSE),"")</f>
        <v/>
      </c>
      <c r="BF303" s="67"/>
      <c r="BG303" s="37"/>
      <c r="BH303" s="4"/>
      <c r="BI303" s="36" t="str">
        <f>IFERROR(VLOOKUP(Book1345234[[#This Row],[Multiple Benefit Ranking]],#REF!,2,FALSE),"")</f>
        <v/>
      </c>
      <c r="BJ303" s="84"/>
      <c r="BK303" s="43"/>
      <c r="BL303" s="4"/>
      <c r="BM303" s="36" t="str">
        <f>IFERROR(VLOOKUP(Book1345234[[#This Row],[Operations and Maintenance Ranking]],#REF!,2,FALSE),"")</f>
        <v/>
      </c>
      <c r="BN303" s="67"/>
      <c r="BO303" s="4"/>
      <c r="BP303" s="36" t="str">
        <f>IFERROR(VLOOKUP(Book1345234[[#This Row],[Administrative, Regulatory and Other Obstacle Ranking]],#REF!,2,FALSE),"")</f>
        <v/>
      </c>
      <c r="BQ303" s="67"/>
      <c r="BR303" s="4"/>
      <c r="BS303" s="36" t="str">
        <f>IFERROR(VLOOKUP(Book1345234[[#This Row],[Environmental Benefit Ranking]],#REF!,2,FALSE),"")</f>
        <v/>
      </c>
      <c r="BT303" s="67"/>
      <c r="BU303" s="37"/>
      <c r="BV303" s="36" t="str">
        <f>IFERROR(VLOOKUP(Book1345234[[#This Row],[Environmental Impact Ranking]],#REF!,2,FALSE),"")</f>
        <v/>
      </c>
      <c r="BW303" s="77"/>
      <c r="BX303" s="83"/>
      <c r="BY303" s="4"/>
      <c r="BZ303" s="36" t="str">
        <f>IFERROR(VLOOKUP(Book1345234[[#This Row],[Mobility Ranking]],#REF!,2,FALSE),"")</f>
        <v/>
      </c>
      <c r="CA303" s="77"/>
      <c r="CB303" s="4"/>
      <c r="CC303" s="36" t="str">
        <f>IFERROR(VLOOKUP(Book1345234[[#This Row],[Regional Ranking]],#REF!,2,FALSE),"")</f>
        <v/>
      </c>
    </row>
    <row r="304" spans="1:81" x14ac:dyDescent="0.25">
      <c r="A304" s="107"/>
      <c r="B304" s="84"/>
      <c r="C304" s="92">
        <f>Book1345234[[#This Row],[FMP]]*2</f>
        <v>0</v>
      </c>
      <c r="D304" s="34"/>
      <c r="E304" s="34"/>
      <c r="F304" s="37"/>
      <c r="G304" s="4"/>
      <c r="H304" s="4"/>
      <c r="I304" s="4"/>
      <c r="J304" s="4"/>
      <c r="K304" s="35" t="str">
        <f>IFERROR(Book1345234[[#This Row],[Project Cost]]/Book1345234[[#This Row],['# of Structures Removed from 1% Annual Chance FP]],"")</f>
        <v/>
      </c>
      <c r="L304" s="4"/>
      <c r="M304" s="4"/>
      <c r="N304" s="35"/>
      <c r="O304" s="100"/>
      <c r="P304" s="84"/>
      <c r="Q304" s="37"/>
      <c r="R304" s="4"/>
      <c r="S304" s="36" t="str">
        <f>IFERROR(VLOOKUP(Book1345234[[#This Row],[ Severity Ranking: Pre-Project Average Depth of Flooding (100-year)]],#REF!,2,FALSE),"")</f>
        <v/>
      </c>
      <c r="T304" s="67"/>
      <c r="U304" s="37"/>
      <c r="V304" s="37"/>
      <c r="W304" s="128" t="e">
        <f>[1]!Book1345234[[#This Row],[Flood Plain Population]]/[1]!Book1345234[[#This Row],[Community Population Served]]</f>
        <v>#REF!</v>
      </c>
      <c r="X304" s="4"/>
      <c r="Y304" s="36" t="str">
        <f>IFERROR(VLOOKUP(Book1345234[[#This Row],[Severity Ranking: Community Need (% Population)]],#REF!,2,FALSE),"")</f>
        <v/>
      </c>
      <c r="Z304" s="66"/>
      <c r="AA304" s="91" t="e">
        <f>[1]!Book1345234[[#This Row],['# of Structures Removed from 1% Annual Chance FP]]/[1]!Book1345234[[#This Row],['# of Structures in 1% Annual Chance FP (Pre-Project)]]</f>
        <v>#REF!</v>
      </c>
      <c r="AB304" s="4"/>
      <c r="AC304" s="36" t="str">
        <f>IFERROR(VLOOKUP(Book1345234[[#This Row],[Flood Risk Reduction ]],#REF!,2,FALSE),"")</f>
        <v/>
      </c>
      <c r="AD304" s="66"/>
      <c r="AE304" s="78"/>
      <c r="AF304" s="37"/>
      <c r="AG304" s="128" t="e">
        <f>([1]!Book1345234[[#This Row],[Pre-Project Damage $]]-[1]!Book1345234[[#This Row],[Post-Project Damage $]])/[1]!Book1345234[[#This Row],[Pre-Project Damage $]]</f>
        <v>#REF!</v>
      </c>
      <c r="AH304" s="4"/>
      <c r="AI304" s="36" t="str">
        <f>IFERROR(VLOOKUP(Book1345234[[#This Row],[Flood Damage Reduction]],#REF!,2,FALSE),"")</f>
        <v/>
      </c>
      <c r="AJ304" s="93"/>
      <c r="AK304" s="83"/>
      <c r="AL304" s="37"/>
      <c r="AM304" s="36" t="str">
        <f>IFERROR(VLOOKUP(Book1345234[[#This Row],[ Reduction in Critical Facilities Flood Risk]],#REF!,2,FALSE),"")</f>
        <v/>
      </c>
      <c r="AN304" s="140" t="e">
        <f>VLOOKUP([1]!Book1345234[[#This Row],[FMP]],'[1]Life and Safety Tabular Data'!A301:L311,12,FALSE)</f>
        <v>#REF!</v>
      </c>
      <c r="AO304" s="43"/>
      <c r="AP304" s="4"/>
      <c r="AQ304" s="36" t="str">
        <f>IFERROR(VLOOKUP(Book1345234[[#This Row],[Life and Safety Ranking (Injury/Loss of Life)]],#REF!,2,FALSE),"")</f>
        <v/>
      </c>
      <c r="AR304" s="67"/>
      <c r="AS304" s="43"/>
      <c r="AT304" s="43"/>
      <c r="AU304" s="43"/>
      <c r="AV304" s="4"/>
      <c r="AW304" s="36" t="str">
        <f>IFERROR(VLOOKUP(Book1345234[[#This Row],[Water Supply Yield Ranking]],#REF!,2,FALSE),"")</f>
        <v/>
      </c>
      <c r="AX304" s="67"/>
      <c r="AY304" s="37"/>
      <c r="AZ304" s="4"/>
      <c r="BA304" s="36" t="str">
        <f>IFERROR(VLOOKUP(Book1345234[[#This Row],[Social Vulnerability Ranking]],#REF!,2,FALSE),"")</f>
        <v/>
      </c>
      <c r="BB304" s="67"/>
      <c r="BC304" s="43"/>
      <c r="BD304" s="4"/>
      <c r="BE304" s="36" t="str">
        <f>IFERROR(VLOOKUP(Book1345234[[#This Row],[Nature-Based Solutions Ranking]],#REF!,2,FALSE),"")</f>
        <v/>
      </c>
      <c r="BF304" s="67"/>
      <c r="BG304" s="37"/>
      <c r="BH304" s="4"/>
      <c r="BI304" s="36" t="str">
        <f>IFERROR(VLOOKUP(Book1345234[[#This Row],[Multiple Benefit Ranking]],#REF!,2,FALSE),"")</f>
        <v/>
      </c>
      <c r="BJ304" s="84"/>
      <c r="BK304" s="43"/>
      <c r="BL304" s="4"/>
      <c r="BM304" s="36" t="str">
        <f>IFERROR(VLOOKUP(Book1345234[[#This Row],[Operations and Maintenance Ranking]],#REF!,2,FALSE),"")</f>
        <v/>
      </c>
      <c r="BN304" s="67"/>
      <c r="BO304" s="4"/>
      <c r="BP304" s="36" t="str">
        <f>IFERROR(VLOOKUP(Book1345234[[#This Row],[Administrative, Regulatory and Other Obstacle Ranking]],#REF!,2,FALSE),"")</f>
        <v/>
      </c>
      <c r="BQ304" s="67"/>
      <c r="BR304" s="4"/>
      <c r="BS304" s="36" t="str">
        <f>IFERROR(VLOOKUP(Book1345234[[#This Row],[Environmental Benefit Ranking]],#REF!,2,FALSE),"")</f>
        <v/>
      </c>
      <c r="BT304" s="67"/>
      <c r="BU304" s="37"/>
      <c r="BV304" s="36" t="str">
        <f>IFERROR(VLOOKUP(Book1345234[[#This Row],[Environmental Impact Ranking]],#REF!,2,FALSE),"")</f>
        <v/>
      </c>
      <c r="BW304" s="77"/>
      <c r="BX304" s="83"/>
      <c r="BY304" s="4"/>
      <c r="BZ304" s="36" t="str">
        <f>IFERROR(VLOOKUP(Book1345234[[#This Row],[Mobility Ranking]],#REF!,2,FALSE),"")</f>
        <v/>
      </c>
      <c r="CA304" s="77"/>
      <c r="CB304" s="4"/>
      <c r="CC304" s="36" t="str">
        <f>IFERROR(VLOOKUP(Book1345234[[#This Row],[Regional Ranking]],#REF!,2,FALSE),"")</f>
        <v/>
      </c>
    </row>
    <row r="305" spans="1:81" x14ac:dyDescent="0.25">
      <c r="A305" s="107"/>
      <c r="B305" s="84"/>
      <c r="C305" s="92">
        <f>Book1345234[[#This Row],[FMP]]*2</f>
        <v>0</v>
      </c>
      <c r="D305" s="34"/>
      <c r="E305" s="34"/>
      <c r="F305" s="37"/>
      <c r="G305" s="4"/>
      <c r="H305" s="4"/>
      <c r="I305" s="4"/>
      <c r="J305" s="4"/>
      <c r="K305" s="35" t="str">
        <f>IFERROR(Book1345234[[#This Row],[Project Cost]]/Book1345234[[#This Row],['# of Structures Removed from 1% Annual Chance FP]],"")</f>
        <v/>
      </c>
      <c r="L305" s="4"/>
      <c r="M305" s="4"/>
      <c r="N305" s="35"/>
      <c r="O305" s="100"/>
      <c r="P305" s="84"/>
      <c r="Q305" s="37"/>
      <c r="R305" s="4"/>
      <c r="S305" s="36" t="str">
        <f>IFERROR(VLOOKUP(Book1345234[[#This Row],[ Severity Ranking: Pre-Project Average Depth of Flooding (100-year)]],#REF!,2,FALSE),"")</f>
        <v/>
      </c>
      <c r="T305" s="67"/>
      <c r="U305" s="37"/>
      <c r="V305" s="37"/>
      <c r="W305" s="128" t="e">
        <f>[1]!Book1345234[[#This Row],[Flood Plain Population]]/[1]!Book1345234[[#This Row],[Community Population Served]]</f>
        <v>#REF!</v>
      </c>
      <c r="X305" s="4"/>
      <c r="Y305" s="36" t="str">
        <f>IFERROR(VLOOKUP(Book1345234[[#This Row],[Severity Ranking: Community Need (% Population)]],#REF!,2,FALSE),"")</f>
        <v/>
      </c>
      <c r="Z305" s="66"/>
      <c r="AA305" s="91" t="e">
        <f>[1]!Book1345234[[#This Row],['# of Structures Removed from 1% Annual Chance FP]]/[1]!Book1345234[[#This Row],['# of Structures in 1% Annual Chance FP (Pre-Project)]]</f>
        <v>#REF!</v>
      </c>
      <c r="AB305" s="4"/>
      <c r="AC305" s="36" t="str">
        <f>IFERROR(VLOOKUP(Book1345234[[#This Row],[Flood Risk Reduction ]],#REF!,2,FALSE),"")</f>
        <v/>
      </c>
      <c r="AD305" s="66"/>
      <c r="AE305" s="78"/>
      <c r="AF305" s="37"/>
      <c r="AG305" s="128" t="e">
        <f>([1]!Book1345234[[#This Row],[Pre-Project Damage $]]-[1]!Book1345234[[#This Row],[Post-Project Damage $]])/[1]!Book1345234[[#This Row],[Pre-Project Damage $]]</f>
        <v>#REF!</v>
      </c>
      <c r="AH305" s="4"/>
      <c r="AI305" s="36" t="str">
        <f>IFERROR(VLOOKUP(Book1345234[[#This Row],[Flood Damage Reduction]],#REF!,2,FALSE),"")</f>
        <v/>
      </c>
      <c r="AJ305" s="93"/>
      <c r="AK305" s="83"/>
      <c r="AL305" s="37"/>
      <c r="AM305" s="36" t="str">
        <f>IFERROR(VLOOKUP(Book1345234[[#This Row],[ Reduction in Critical Facilities Flood Risk]],#REF!,2,FALSE),"")</f>
        <v/>
      </c>
      <c r="AN305" s="140" t="e">
        <f>VLOOKUP([1]!Book1345234[[#This Row],[FMP]],'[1]Life and Safety Tabular Data'!A302:L312,12,FALSE)</f>
        <v>#REF!</v>
      </c>
      <c r="AO305" s="43"/>
      <c r="AP305" s="4"/>
      <c r="AQ305" s="36" t="str">
        <f>IFERROR(VLOOKUP(Book1345234[[#This Row],[Life and Safety Ranking (Injury/Loss of Life)]],#REF!,2,FALSE),"")</f>
        <v/>
      </c>
      <c r="AR305" s="67"/>
      <c r="AS305" s="43"/>
      <c r="AT305" s="43"/>
      <c r="AU305" s="43"/>
      <c r="AV305" s="4"/>
      <c r="AW305" s="36" t="str">
        <f>IFERROR(VLOOKUP(Book1345234[[#This Row],[Water Supply Yield Ranking]],#REF!,2,FALSE),"")</f>
        <v/>
      </c>
      <c r="AX305" s="67"/>
      <c r="AY305" s="37"/>
      <c r="AZ305" s="4"/>
      <c r="BA305" s="36" t="str">
        <f>IFERROR(VLOOKUP(Book1345234[[#This Row],[Social Vulnerability Ranking]],#REF!,2,FALSE),"")</f>
        <v/>
      </c>
      <c r="BB305" s="67"/>
      <c r="BC305" s="43"/>
      <c r="BD305" s="4"/>
      <c r="BE305" s="36" t="str">
        <f>IFERROR(VLOOKUP(Book1345234[[#This Row],[Nature-Based Solutions Ranking]],#REF!,2,FALSE),"")</f>
        <v/>
      </c>
      <c r="BF305" s="67"/>
      <c r="BG305" s="37"/>
      <c r="BH305" s="4"/>
      <c r="BI305" s="36" t="str">
        <f>IFERROR(VLOOKUP(Book1345234[[#This Row],[Multiple Benefit Ranking]],#REF!,2,FALSE),"")</f>
        <v/>
      </c>
      <c r="BJ305" s="84"/>
      <c r="BK305" s="43"/>
      <c r="BL305" s="4"/>
      <c r="BM305" s="36" t="str">
        <f>IFERROR(VLOOKUP(Book1345234[[#This Row],[Operations and Maintenance Ranking]],#REF!,2,FALSE),"")</f>
        <v/>
      </c>
      <c r="BN305" s="67"/>
      <c r="BO305" s="4"/>
      <c r="BP305" s="36" t="str">
        <f>IFERROR(VLOOKUP(Book1345234[[#This Row],[Administrative, Regulatory and Other Obstacle Ranking]],#REF!,2,FALSE),"")</f>
        <v/>
      </c>
      <c r="BQ305" s="67"/>
      <c r="BR305" s="4"/>
      <c r="BS305" s="36" t="str">
        <f>IFERROR(VLOOKUP(Book1345234[[#This Row],[Environmental Benefit Ranking]],#REF!,2,FALSE),"")</f>
        <v/>
      </c>
      <c r="BT305" s="67"/>
      <c r="BU305" s="37"/>
      <c r="BV305" s="36" t="str">
        <f>IFERROR(VLOOKUP(Book1345234[[#This Row],[Environmental Impact Ranking]],#REF!,2,FALSE),"")</f>
        <v/>
      </c>
      <c r="BW305" s="77"/>
      <c r="BX305" s="83"/>
      <c r="BY305" s="4"/>
      <c r="BZ305" s="36" t="str">
        <f>IFERROR(VLOOKUP(Book1345234[[#This Row],[Mobility Ranking]],#REF!,2,FALSE),"")</f>
        <v/>
      </c>
      <c r="CA305" s="77"/>
      <c r="CB305" s="4"/>
      <c r="CC305" s="36" t="str">
        <f>IFERROR(VLOOKUP(Book1345234[[#This Row],[Regional Ranking]],#REF!,2,FALSE),"")</f>
        <v/>
      </c>
    </row>
    <row r="306" spans="1:81" x14ac:dyDescent="0.25">
      <c r="A306" s="107"/>
      <c r="B306" s="84"/>
      <c r="C306" s="92">
        <f>Book1345234[[#This Row],[FMP]]*2</f>
        <v>0</v>
      </c>
      <c r="D306" s="34"/>
      <c r="E306" s="34"/>
      <c r="F306" s="37"/>
      <c r="G306" s="4"/>
      <c r="H306" s="4"/>
      <c r="I306" s="4"/>
      <c r="J306" s="4"/>
      <c r="K306" s="35" t="str">
        <f>IFERROR(Book1345234[[#This Row],[Project Cost]]/Book1345234[[#This Row],['# of Structures Removed from 1% Annual Chance FP]],"")</f>
        <v/>
      </c>
      <c r="L306" s="4"/>
      <c r="M306" s="4"/>
      <c r="N306" s="35"/>
      <c r="O306" s="100"/>
      <c r="P306" s="84"/>
      <c r="Q306" s="37"/>
      <c r="R306" s="4"/>
      <c r="S306" s="36" t="str">
        <f>IFERROR(VLOOKUP(Book1345234[[#This Row],[ Severity Ranking: Pre-Project Average Depth of Flooding (100-year)]],#REF!,2,FALSE),"")</f>
        <v/>
      </c>
      <c r="T306" s="67"/>
      <c r="U306" s="37"/>
      <c r="V306" s="37"/>
      <c r="W306" s="128" t="e">
        <f>[1]!Book1345234[[#This Row],[Flood Plain Population]]/[1]!Book1345234[[#This Row],[Community Population Served]]</f>
        <v>#REF!</v>
      </c>
      <c r="X306" s="4"/>
      <c r="Y306" s="36" t="str">
        <f>IFERROR(VLOOKUP(Book1345234[[#This Row],[Severity Ranking: Community Need (% Population)]],#REF!,2,FALSE),"")</f>
        <v/>
      </c>
      <c r="Z306" s="66"/>
      <c r="AA306" s="91" t="e">
        <f>[1]!Book1345234[[#This Row],['# of Structures Removed from 1% Annual Chance FP]]/[1]!Book1345234[[#This Row],['# of Structures in 1% Annual Chance FP (Pre-Project)]]</f>
        <v>#REF!</v>
      </c>
      <c r="AB306" s="4"/>
      <c r="AC306" s="36" t="str">
        <f>IFERROR(VLOOKUP(Book1345234[[#This Row],[Flood Risk Reduction ]],#REF!,2,FALSE),"")</f>
        <v/>
      </c>
      <c r="AD306" s="66"/>
      <c r="AE306" s="78"/>
      <c r="AF306" s="37"/>
      <c r="AG306" s="128" t="e">
        <f>([1]!Book1345234[[#This Row],[Pre-Project Damage $]]-[1]!Book1345234[[#This Row],[Post-Project Damage $]])/[1]!Book1345234[[#This Row],[Pre-Project Damage $]]</f>
        <v>#REF!</v>
      </c>
      <c r="AH306" s="4"/>
      <c r="AI306" s="36" t="str">
        <f>IFERROR(VLOOKUP(Book1345234[[#This Row],[Flood Damage Reduction]],#REF!,2,FALSE),"")</f>
        <v/>
      </c>
      <c r="AJ306" s="93"/>
      <c r="AK306" s="83"/>
      <c r="AL306" s="37"/>
      <c r="AM306" s="36" t="str">
        <f>IFERROR(VLOOKUP(Book1345234[[#This Row],[ Reduction in Critical Facilities Flood Risk]],#REF!,2,FALSE),"")</f>
        <v/>
      </c>
      <c r="AN306" s="140" t="e">
        <f>VLOOKUP([1]!Book1345234[[#This Row],[FMP]],'[1]Life and Safety Tabular Data'!A303:L313,12,FALSE)</f>
        <v>#REF!</v>
      </c>
      <c r="AO306" s="43"/>
      <c r="AP306" s="4"/>
      <c r="AQ306" s="36" t="str">
        <f>IFERROR(VLOOKUP(Book1345234[[#This Row],[Life and Safety Ranking (Injury/Loss of Life)]],#REF!,2,FALSE),"")</f>
        <v/>
      </c>
      <c r="AR306" s="67"/>
      <c r="AS306" s="43"/>
      <c r="AT306" s="43"/>
      <c r="AU306" s="43"/>
      <c r="AV306" s="4"/>
      <c r="AW306" s="36" t="str">
        <f>IFERROR(VLOOKUP(Book1345234[[#This Row],[Water Supply Yield Ranking]],#REF!,2,FALSE),"")</f>
        <v/>
      </c>
      <c r="AX306" s="67"/>
      <c r="AY306" s="37"/>
      <c r="AZ306" s="4"/>
      <c r="BA306" s="36" t="str">
        <f>IFERROR(VLOOKUP(Book1345234[[#This Row],[Social Vulnerability Ranking]],#REF!,2,FALSE),"")</f>
        <v/>
      </c>
      <c r="BB306" s="67"/>
      <c r="BC306" s="43"/>
      <c r="BD306" s="4"/>
      <c r="BE306" s="36" t="str">
        <f>IFERROR(VLOOKUP(Book1345234[[#This Row],[Nature-Based Solutions Ranking]],#REF!,2,FALSE),"")</f>
        <v/>
      </c>
      <c r="BF306" s="67"/>
      <c r="BG306" s="37"/>
      <c r="BH306" s="4"/>
      <c r="BI306" s="36" t="str">
        <f>IFERROR(VLOOKUP(Book1345234[[#This Row],[Multiple Benefit Ranking]],#REF!,2,FALSE),"")</f>
        <v/>
      </c>
      <c r="BJ306" s="84"/>
      <c r="BK306" s="43"/>
      <c r="BL306" s="4"/>
      <c r="BM306" s="36" t="str">
        <f>IFERROR(VLOOKUP(Book1345234[[#This Row],[Operations and Maintenance Ranking]],#REF!,2,FALSE),"")</f>
        <v/>
      </c>
      <c r="BN306" s="67"/>
      <c r="BO306" s="4"/>
      <c r="BP306" s="36" t="str">
        <f>IFERROR(VLOOKUP(Book1345234[[#This Row],[Administrative, Regulatory and Other Obstacle Ranking]],#REF!,2,FALSE),"")</f>
        <v/>
      </c>
      <c r="BQ306" s="67"/>
      <c r="BR306" s="4"/>
      <c r="BS306" s="36" t="str">
        <f>IFERROR(VLOOKUP(Book1345234[[#This Row],[Environmental Benefit Ranking]],#REF!,2,FALSE),"")</f>
        <v/>
      </c>
      <c r="BT306" s="67"/>
      <c r="BU306" s="37"/>
      <c r="BV306" s="36" t="str">
        <f>IFERROR(VLOOKUP(Book1345234[[#This Row],[Environmental Impact Ranking]],#REF!,2,FALSE),"")</f>
        <v/>
      </c>
      <c r="BW306" s="77"/>
      <c r="BX306" s="83"/>
      <c r="BY306" s="4"/>
      <c r="BZ306" s="36" t="str">
        <f>IFERROR(VLOOKUP(Book1345234[[#This Row],[Mobility Ranking]],#REF!,2,FALSE),"")</f>
        <v/>
      </c>
      <c r="CA306" s="77"/>
      <c r="CB306" s="4"/>
      <c r="CC306" s="36" t="str">
        <f>IFERROR(VLOOKUP(Book1345234[[#This Row],[Regional Ranking]],#REF!,2,FALSE),"")</f>
        <v/>
      </c>
    </row>
    <row r="307" spans="1:81" x14ac:dyDescent="0.25">
      <c r="A307" s="107"/>
      <c r="B307" s="84"/>
      <c r="C307" s="92">
        <f>Book1345234[[#This Row],[FMP]]*2</f>
        <v>0</v>
      </c>
      <c r="D307" s="34"/>
      <c r="E307" s="34"/>
      <c r="F307" s="37"/>
      <c r="G307" s="4"/>
      <c r="H307" s="4"/>
      <c r="I307" s="4"/>
      <c r="J307" s="4"/>
      <c r="K307" s="35" t="str">
        <f>IFERROR(Book1345234[[#This Row],[Project Cost]]/Book1345234[[#This Row],['# of Structures Removed from 1% Annual Chance FP]],"")</f>
        <v/>
      </c>
      <c r="L307" s="4"/>
      <c r="M307" s="4"/>
      <c r="N307" s="35"/>
      <c r="O307" s="100"/>
      <c r="P307" s="84"/>
      <c r="Q307" s="37"/>
      <c r="R307" s="4"/>
      <c r="S307" s="36" t="str">
        <f>IFERROR(VLOOKUP(Book1345234[[#This Row],[ Severity Ranking: Pre-Project Average Depth of Flooding (100-year)]],#REF!,2,FALSE),"")</f>
        <v/>
      </c>
      <c r="T307" s="67"/>
      <c r="U307" s="37"/>
      <c r="V307" s="37"/>
      <c r="W307" s="128" t="e">
        <f>[1]!Book1345234[[#This Row],[Flood Plain Population]]/[1]!Book1345234[[#This Row],[Community Population Served]]</f>
        <v>#REF!</v>
      </c>
      <c r="X307" s="4"/>
      <c r="Y307" s="36" t="str">
        <f>IFERROR(VLOOKUP(Book1345234[[#This Row],[Severity Ranking: Community Need (% Population)]],#REF!,2,FALSE),"")</f>
        <v/>
      </c>
      <c r="Z307" s="66"/>
      <c r="AA307" s="91" t="e">
        <f>[1]!Book1345234[[#This Row],['# of Structures Removed from 1% Annual Chance FP]]/[1]!Book1345234[[#This Row],['# of Structures in 1% Annual Chance FP (Pre-Project)]]</f>
        <v>#REF!</v>
      </c>
      <c r="AB307" s="4"/>
      <c r="AC307" s="36" t="str">
        <f>IFERROR(VLOOKUP(Book1345234[[#This Row],[Flood Risk Reduction ]],#REF!,2,FALSE),"")</f>
        <v/>
      </c>
      <c r="AD307" s="66"/>
      <c r="AE307" s="78"/>
      <c r="AF307" s="37"/>
      <c r="AG307" s="128" t="e">
        <f>([1]!Book1345234[[#This Row],[Pre-Project Damage $]]-[1]!Book1345234[[#This Row],[Post-Project Damage $]])/[1]!Book1345234[[#This Row],[Pre-Project Damage $]]</f>
        <v>#REF!</v>
      </c>
      <c r="AH307" s="4"/>
      <c r="AI307" s="36" t="str">
        <f>IFERROR(VLOOKUP(Book1345234[[#This Row],[Flood Damage Reduction]],#REF!,2,FALSE),"")</f>
        <v/>
      </c>
      <c r="AJ307" s="93"/>
      <c r="AK307" s="83"/>
      <c r="AL307" s="37"/>
      <c r="AM307" s="36" t="str">
        <f>IFERROR(VLOOKUP(Book1345234[[#This Row],[ Reduction in Critical Facilities Flood Risk]],#REF!,2,FALSE),"")</f>
        <v/>
      </c>
      <c r="AN307" s="140" t="e">
        <f>VLOOKUP([1]!Book1345234[[#This Row],[FMP]],'[1]Life and Safety Tabular Data'!A304:L314,12,FALSE)</f>
        <v>#REF!</v>
      </c>
      <c r="AO307" s="43"/>
      <c r="AP307" s="4"/>
      <c r="AQ307" s="36" t="str">
        <f>IFERROR(VLOOKUP(Book1345234[[#This Row],[Life and Safety Ranking (Injury/Loss of Life)]],#REF!,2,FALSE),"")</f>
        <v/>
      </c>
      <c r="AR307" s="67"/>
      <c r="AS307" s="43"/>
      <c r="AT307" s="43"/>
      <c r="AU307" s="43"/>
      <c r="AV307" s="4"/>
      <c r="AW307" s="36" t="str">
        <f>IFERROR(VLOOKUP(Book1345234[[#This Row],[Water Supply Yield Ranking]],#REF!,2,FALSE),"")</f>
        <v/>
      </c>
      <c r="AX307" s="67"/>
      <c r="AY307" s="37"/>
      <c r="AZ307" s="4"/>
      <c r="BA307" s="36" t="str">
        <f>IFERROR(VLOOKUP(Book1345234[[#This Row],[Social Vulnerability Ranking]],#REF!,2,FALSE),"")</f>
        <v/>
      </c>
      <c r="BB307" s="67"/>
      <c r="BC307" s="43"/>
      <c r="BD307" s="4"/>
      <c r="BE307" s="36" t="str">
        <f>IFERROR(VLOOKUP(Book1345234[[#This Row],[Nature-Based Solutions Ranking]],#REF!,2,FALSE),"")</f>
        <v/>
      </c>
      <c r="BF307" s="67"/>
      <c r="BG307" s="37"/>
      <c r="BH307" s="4"/>
      <c r="BI307" s="36" t="str">
        <f>IFERROR(VLOOKUP(Book1345234[[#This Row],[Multiple Benefit Ranking]],#REF!,2,FALSE),"")</f>
        <v/>
      </c>
      <c r="BJ307" s="84"/>
      <c r="BK307" s="43"/>
      <c r="BL307" s="4"/>
      <c r="BM307" s="36" t="str">
        <f>IFERROR(VLOOKUP(Book1345234[[#This Row],[Operations and Maintenance Ranking]],#REF!,2,FALSE),"")</f>
        <v/>
      </c>
      <c r="BN307" s="67"/>
      <c r="BO307" s="4"/>
      <c r="BP307" s="36" t="str">
        <f>IFERROR(VLOOKUP(Book1345234[[#This Row],[Administrative, Regulatory and Other Obstacle Ranking]],#REF!,2,FALSE),"")</f>
        <v/>
      </c>
      <c r="BQ307" s="67"/>
      <c r="BR307" s="4"/>
      <c r="BS307" s="36" t="str">
        <f>IFERROR(VLOOKUP(Book1345234[[#This Row],[Environmental Benefit Ranking]],#REF!,2,FALSE),"")</f>
        <v/>
      </c>
      <c r="BT307" s="67"/>
      <c r="BU307" s="37"/>
      <c r="BV307" s="36" t="str">
        <f>IFERROR(VLOOKUP(Book1345234[[#This Row],[Environmental Impact Ranking]],#REF!,2,FALSE),"")</f>
        <v/>
      </c>
      <c r="BW307" s="77"/>
      <c r="BX307" s="83"/>
      <c r="BY307" s="4"/>
      <c r="BZ307" s="36" t="str">
        <f>IFERROR(VLOOKUP(Book1345234[[#This Row],[Mobility Ranking]],#REF!,2,FALSE),"")</f>
        <v/>
      </c>
      <c r="CA307" s="77"/>
      <c r="CB307" s="4"/>
      <c r="CC307" s="36" t="str">
        <f>IFERROR(VLOOKUP(Book1345234[[#This Row],[Regional Ranking]],#REF!,2,FALSE),"")</f>
        <v/>
      </c>
    </row>
    <row r="308" spans="1:81" x14ac:dyDescent="0.25">
      <c r="A308" s="107"/>
      <c r="B308" s="84"/>
      <c r="C308" s="92">
        <f>Book1345234[[#This Row],[FMP]]*2</f>
        <v>0</v>
      </c>
      <c r="D308" s="34"/>
      <c r="E308" s="34"/>
      <c r="F308" s="37"/>
      <c r="G308" s="4"/>
      <c r="H308" s="4"/>
      <c r="I308" s="4"/>
      <c r="J308" s="4"/>
      <c r="K308" s="35" t="str">
        <f>IFERROR(Book1345234[[#This Row],[Project Cost]]/Book1345234[[#This Row],['# of Structures Removed from 1% Annual Chance FP]],"")</f>
        <v/>
      </c>
      <c r="L308" s="4"/>
      <c r="M308" s="4"/>
      <c r="N308" s="35"/>
      <c r="O308" s="100"/>
      <c r="P308" s="84"/>
      <c r="Q308" s="37"/>
      <c r="R308" s="4"/>
      <c r="S308" s="36" t="str">
        <f>IFERROR(VLOOKUP(Book1345234[[#This Row],[ Severity Ranking: Pre-Project Average Depth of Flooding (100-year)]],#REF!,2,FALSE),"")</f>
        <v/>
      </c>
      <c r="T308" s="67"/>
      <c r="U308" s="37"/>
      <c r="V308" s="37"/>
      <c r="W308" s="128" t="e">
        <f>[1]!Book1345234[[#This Row],[Flood Plain Population]]/[1]!Book1345234[[#This Row],[Community Population Served]]</f>
        <v>#REF!</v>
      </c>
      <c r="X308" s="4"/>
      <c r="Y308" s="36" t="str">
        <f>IFERROR(VLOOKUP(Book1345234[[#This Row],[Severity Ranking: Community Need (% Population)]],#REF!,2,FALSE),"")</f>
        <v/>
      </c>
      <c r="Z308" s="66"/>
      <c r="AA308" s="91" t="e">
        <f>[1]!Book1345234[[#This Row],['# of Structures Removed from 1% Annual Chance FP]]/[1]!Book1345234[[#This Row],['# of Structures in 1% Annual Chance FP (Pre-Project)]]</f>
        <v>#REF!</v>
      </c>
      <c r="AB308" s="4"/>
      <c r="AC308" s="36" t="str">
        <f>IFERROR(VLOOKUP(Book1345234[[#This Row],[Flood Risk Reduction ]],#REF!,2,FALSE),"")</f>
        <v/>
      </c>
      <c r="AD308" s="66"/>
      <c r="AE308" s="78"/>
      <c r="AF308" s="37"/>
      <c r="AG308" s="128" t="e">
        <f>([1]!Book1345234[[#This Row],[Pre-Project Damage $]]-[1]!Book1345234[[#This Row],[Post-Project Damage $]])/[1]!Book1345234[[#This Row],[Pre-Project Damage $]]</f>
        <v>#REF!</v>
      </c>
      <c r="AH308" s="4"/>
      <c r="AI308" s="36" t="str">
        <f>IFERROR(VLOOKUP(Book1345234[[#This Row],[Flood Damage Reduction]],#REF!,2,FALSE),"")</f>
        <v/>
      </c>
      <c r="AJ308" s="93"/>
      <c r="AK308" s="83"/>
      <c r="AL308" s="37"/>
      <c r="AM308" s="36" t="str">
        <f>IFERROR(VLOOKUP(Book1345234[[#This Row],[ Reduction in Critical Facilities Flood Risk]],#REF!,2,FALSE),"")</f>
        <v/>
      </c>
      <c r="AN308" s="140" t="e">
        <f>VLOOKUP([1]!Book1345234[[#This Row],[FMP]],'[1]Life and Safety Tabular Data'!A305:L315,12,FALSE)</f>
        <v>#REF!</v>
      </c>
      <c r="AO308" s="43"/>
      <c r="AP308" s="4"/>
      <c r="AQ308" s="36" t="str">
        <f>IFERROR(VLOOKUP(Book1345234[[#This Row],[Life and Safety Ranking (Injury/Loss of Life)]],#REF!,2,FALSE),"")</f>
        <v/>
      </c>
      <c r="AR308" s="67"/>
      <c r="AS308" s="43"/>
      <c r="AT308" s="43"/>
      <c r="AU308" s="43"/>
      <c r="AV308" s="4"/>
      <c r="AW308" s="36" t="str">
        <f>IFERROR(VLOOKUP(Book1345234[[#This Row],[Water Supply Yield Ranking]],#REF!,2,FALSE),"")</f>
        <v/>
      </c>
      <c r="AX308" s="67"/>
      <c r="AY308" s="37"/>
      <c r="AZ308" s="4"/>
      <c r="BA308" s="36" t="str">
        <f>IFERROR(VLOOKUP(Book1345234[[#This Row],[Social Vulnerability Ranking]],#REF!,2,FALSE),"")</f>
        <v/>
      </c>
      <c r="BB308" s="67"/>
      <c r="BC308" s="43"/>
      <c r="BD308" s="4"/>
      <c r="BE308" s="36" t="str">
        <f>IFERROR(VLOOKUP(Book1345234[[#This Row],[Nature-Based Solutions Ranking]],#REF!,2,FALSE),"")</f>
        <v/>
      </c>
      <c r="BF308" s="67"/>
      <c r="BG308" s="37"/>
      <c r="BH308" s="4"/>
      <c r="BI308" s="36" t="str">
        <f>IFERROR(VLOOKUP(Book1345234[[#This Row],[Multiple Benefit Ranking]],#REF!,2,FALSE),"")</f>
        <v/>
      </c>
      <c r="BJ308" s="84"/>
      <c r="BK308" s="43"/>
      <c r="BL308" s="4"/>
      <c r="BM308" s="36" t="str">
        <f>IFERROR(VLOOKUP(Book1345234[[#This Row],[Operations and Maintenance Ranking]],#REF!,2,FALSE),"")</f>
        <v/>
      </c>
      <c r="BN308" s="67"/>
      <c r="BO308" s="4"/>
      <c r="BP308" s="36" t="str">
        <f>IFERROR(VLOOKUP(Book1345234[[#This Row],[Administrative, Regulatory and Other Obstacle Ranking]],#REF!,2,FALSE),"")</f>
        <v/>
      </c>
      <c r="BQ308" s="67"/>
      <c r="BR308" s="4"/>
      <c r="BS308" s="36" t="str">
        <f>IFERROR(VLOOKUP(Book1345234[[#This Row],[Environmental Benefit Ranking]],#REF!,2,FALSE),"")</f>
        <v/>
      </c>
      <c r="BT308" s="67"/>
      <c r="BU308" s="37"/>
      <c r="BV308" s="36" t="str">
        <f>IFERROR(VLOOKUP(Book1345234[[#This Row],[Environmental Impact Ranking]],#REF!,2,FALSE),"")</f>
        <v/>
      </c>
      <c r="BW308" s="77"/>
      <c r="BX308" s="83"/>
      <c r="BY308" s="4"/>
      <c r="BZ308" s="36" t="str">
        <f>IFERROR(VLOOKUP(Book1345234[[#This Row],[Mobility Ranking]],#REF!,2,FALSE),"")</f>
        <v/>
      </c>
      <c r="CA308" s="77"/>
      <c r="CB308" s="4"/>
      <c r="CC308" s="36" t="str">
        <f>IFERROR(VLOOKUP(Book1345234[[#This Row],[Regional Ranking]],#REF!,2,FALSE),"")</f>
        <v/>
      </c>
    </row>
    <row r="309" spans="1:81" x14ac:dyDescent="0.25">
      <c r="A309" s="107"/>
      <c r="B309" s="84"/>
      <c r="C309" s="92">
        <f>Book1345234[[#This Row],[FMP]]*2</f>
        <v>0</v>
      </c>
      <c r="D309" s="34"/>
      <c r="E309" s="34"/>
      <c r="F309" s="37"/>
      <c r="G309" s="4"/>
      <c r="H309" s="4"/>
      <c r="I309" s="4"/>
      <c r="J309" s="4"/>
      <c r="K309" s="35" t="str">
        <f>IFERROR(Book1345234[[#This Row],[Project Cost]]/Book1345234[[#This Row],['# of Structures Removed from 1% Annual Chance FP]],"")</f>
        <v/>
      </c>
      <c r="L309" s="4"/>
      <c r="M309" s="4"/>
      <c r="N309" s="35"/>
      <c r="O309" s="100"/>
      <c r="P309" s="84"/>
      <c r="Q309" s="37"/>
      <c r="R309" s="4"/>
      <c r="S309" s="36" t="str">
        <f>IFERROR(VLOOKUP(Book1345234[[#This Row],[ Severity Ranking: Pre-Project Average Depth of Flooding (100-year)]],#REF!,2,FALSE),"")</f>
        <v/>
      </c>
      <c r="T309" s="67"/>
      <c r="U309" s="37"/>
      <c r="V309" s="37"/>
      <c r="W309" s="128" t="e">
        <f>[1]!Book1345234[[#This Row],[Flood Plain Population]]/[1]!Book1345234[[#This Row],[Community Population Served]]</f>
        <v>#REF!</v>
      </c>
      <c r="X309" s="4"/>
      <c r="Y309" s="36" t="str">
        <f>IFERROR(VLOOKUP(Book1345234[[#This Row],[Severity Ranking: Community Need (% Population)]],#REF!,2,FALSE),"")</f>
        <v/>
      </c>
      <c r="Z309" s="66"/>
      <c r="AA309" s="91" t="e">
        <f>[1]!Book1345234[[#This Row],['# of Structures Removed from 1% Annual Chance FP]]/[1]!Book1345234[[#This Row],['# of Structures in 1% Annual Chance FP (Pre-Project)]]</f>
        <v>#REF!</v>
      </c>
      <c r="AB309" s="4"/>
      <c r="AC309" s="36" t="str">
        <f>IFERROR(VLOOKUP(Book1345234[[#This Row],[Flood Risk Reduction ]],#REF!,2,FALSE),"")</f>
        <v/>
      </c>
      <c r="AD309" s="66"/>
      <c r="AE309" s="78"/>
      <c r="AF309" s="37"/>
      <c r="AG309" s="128" t="e">
        <f>([1]!Book1345234[[#This Row],[Pre-Project Damage $]]-[1]!Book1345234[[#This Row],[Post-Project Damage $]])/[1]!Book1345234[[#This Row],[Pre-Project Damage $]]</f>
        <v>#REF!</v>
      </c>
      <c r="AH309" s="4"/>
      <c r="AI309" s="36" t="str">
        <f>IFERROR(VLOOKUP(Book1345234[[#This Row],[Flood Damage Reduction]],#REF!,2,FALSE),"")</f>
        <v/>
      </c>
      <c r="AJ309" s="93"/>
      <c r="AK309" s="83"/>
      <c r="AL309" s="37"/>
      <c r="AM309" s="36" t="str">
        <f>IFERROR(VLOOKUP(Book1345234[[#This Row],[ Reduction in Critical Facilities Flood Risk]],#REF!,2,FALSE),"")</f>
        <v/>
      </c>
      <c r="AN309" s="140" t="e">
        <f>VLOOKUP([1]!Book1345234[[#This Row],[FMP]],'[1]Life and Safety Tabular Data'!A306:L316,12,FALSE)</f>
        <v>#REF!</v>
      </c>
      <c r="AO309" s="43"/>
      <c r="AP309" s="4"/>
      <c r="AQ309" s="36" t="str">
        <f>IFERROR(VLOOKUP(Book1345234[[#This Row],[Life and Safety Ranking (Injury/Loss of Life)]],#REF!,2,FALSE),"")</f>
        <v/>
      </c>
      <c r="AR309" s="67"/>
      <c r="AS309" s="43"/>
      <c r="AT309" s="43"/>
      <c r="AU309" s="43"/>
      <c r="AV309" s="4"/>
      <c r="AW309" s="36" t="str">
        <f>IFERROR(VLOOKUP(Book1345234[[#This Row],[Water Supply Yield Ranking]],#REF!,2,FALSE),"")</f>
        <v/>
      </c>
      <c r="AX309" s="67"/>
      <c r="AY309" s="37"/>
      <c r="AZ309" s="4"/>
      <c r="BA309" s="36" t="str">
        <f>IFERROR(VLOOKUP(Book1345234[[#This Row],[Social Vulnerability Ranking]],#REF!,2,FALSE),"")</f>
        <v/>
      </c>
      <c r="BB309" s="67"/>
      <c r="BC309" s="43"/>
      <c r="BD309" s="4"/>
      <c r="BE309" s="36" t="str">
        <f>IFERROR(VLOOKUP(Book1345234[[#This Row],[Nature-Based Solutions Ranking]],#REF!,2,FALSE),"")</f>
        <v/>
      </c>
      <c r="BF309" s="67"/>
      <c r="BG309" s="37"/>
      <c r="BH309" s="4"/>
      <c r="BI309" s="36" t="str">
        <f>IFERROR(VLOOKUP(Book1345234[[#This Row],[Multiple Benefit Ranking]],#REF!,2,FALSE),"")</f>
        <v/>
      </c>
      <c r="BJ309" s="84"/>
      <c r="BK309" s="43"/>
      <c r="BL309" s="4"/>
      <c r="BM309" s="36" t="str">
        <f>IFERROR(VLOOKUP(Book1345234[[#This Row],[Operations and Maintenance Ranking]],#REF!,2,FALSE),"")</f>
        <v/>
      </c>
      <c r="BN309" s="67"/>
      <c r="BO309" s="4"/>
      <c r="BP309" s="36" t="str">
        <f>IFERROR(VLOOKUP(Book1345234[[#This Row],[Administrative, Regulatory and Other Obstacle Ranking]],#REF!,2,FALSE),"")</f>
        <v/>
      </c>
      <c r="BQ309" s="67"/>
      <c r="BR309" s="4"/>
      <c r="BS309" s="36" t="str">
        <f>IFERROR(VLOOKUP(Book1345234[[#This Row],[Environmental Benefit Ranking]],#REF!,2,FALSE),"")</f>
        <v/>
      </c>
      <c r="BT309" s="67"/>
      <c r="BU309" s="37"/>
      <c r="BV309" s="36" t="str">
        <f>IFERROR(VLOOKUP(Book1345234[[#This Row],[Environmental Impact Ranking]],#REF!,2,FALSE),"")</f>
        <v/>
      </c>
      <c r="BW309" s="77"/>
      <c r="BX309" s="83"/>
      <c r="BY309" s="4"/>
      <c r="BZ309" s="36" t="str">
        <f>IFERROR(VLOOKUP(Book1345234[[#This Row],[Mobility Ranking]],#REF!,2,FALSE),"")</f>
        <v/>
      </c>
      <c r="CA309" s="77"/>
      <c r="CB309" s="4"/>
      <c r="CC309" s="36" t="str">
        <f>IFERROR(VLOOKUP(Book1345234[[#This Row],[Regional Ranking]],#REF!,2,FALSE),"")</f>
        <v/>
      </c>
    </row>
    <row r="310" spans="1:81" x14ac:dyDescent="0.25">
      <c r="A310" s="107"/>
      <c r="B310" s="84"/>
      <c r="C310" s="92">
        <f>Book1345234[[#This Row],[FMP]]*2</f>
        <v>0</v>
      </c>
      <c r="D310" s="34"/>
      <c r="E310" s="34"/>
      <c r="F310" s="37"/>
      <c r="G310" s="4"/>
      <c r="H310" s="4"/>
      <c r="I310" s="4"/>
      <c r="J310" s="4"/>
      <c r="K310" s="35" t="str">
        <f>IFERROR(Book1345234[[#This Row],[Project Cost]]/Book1345234[[#This Row],['# of Structures Removed from 1% Annual Chance FP]],"")</f>
        <v/>
      </c>
      <c r="L310" s="4"/>
      <c r="M310" s="4"/>
      <c r="N310" s="35"/>
      <c r="O310" s="100"/>
      <c r="P310" s="84"/>
      <c r="Q310" s="37"/>
      <c r="R310" s="4"/>
      <c r="S310" s="36" t="str">
        <f>IFERROR(VLOOKUP(Book1345234[[#This Row],[ Severity Ranking: Pre-Project Average Depth of Flooding (100-year)]],#REF!,2,FALSE),"")</f>
        <v/>
      </c>
      <c r="T310" s="67"/>
      <c r="U310" s="37"/>
      <c r="V310" s="37"/>
      <c r="W310" s="128" t="e">
        <f>[1]!Book1345234[[#This Row],[Flood Plain Population]]/[1]!Book1345234[[#This Row],[Community Population Served]]</f>
        <v>#REF!</v>
      </c>
      <c r="X310" s="4"/>
      <c r="Y310" s="36" t="str">
        <f>IFERROR(VLOOKUP(Book1345234[[#This Row],[Severity Ranking: Community Need (% Population)]],#REF!,2,FALSE),"")</f>
        <v/>
      </c>
      <c r="Z310" s="66"/>
      <c r="AA310" s="91" t="e">
        <f>[1]!Book1345234[[#This Row],['# of Structures Removed from 1% Annual Chance FP]]/[1]!Book1345234[[#This Row],['# of Structures in 1% Annual Chance FP (Pre-Project)]]</f>
        <v>#REF!</v>
      </c>
      <c r="AB310" s="4"/>
      <c r="AC310" s="36" t="str">
        <f>IFERROR(VLOOKUP(Book1345234[[#This Row],[Flood Risk Reduction ]],#REF!,2,FALSE),"")</f>
        <v/>
      </c>
      <c r="AD310" s="66"/>
      <c r="AE310" s="78"/>
      <c r="AF310" s="37"/>
      <c r="AG310" s="128" t="e">
        <f>([1]!Book1345234[[#This Row],[Pre-Project Damage $]]-[1]!Book1345234[[#This Row],[Post-Project Damage $]])/[1]!Book1345234[[#This Row],[Pre-Project Damage $]]</f>
        <v>#REF!</v>
      </c>
      <c r="AH310" s="4"/>
      <c r="AI310" s="36" t="str">
        <f>IFERROR(VLOOKUP(Book1345234[[#This Row],[Flood Damage Reduction]],#REF!,2,FALSE),"")</f>
        <v/>
      </c>
      <c r="AJ310" s="93"/>
      <c r="AK310" s="83"/>
      <c r="AL310" s="37"/>
      <c r="AM310" s="36" t="str">
        <f>IFERROR(VLOOKUP(Book1345234[[#This Row],[ Reduction in Critical Facilities Flood Risk]],#REF!,2,FALSE),"")</f>
        <v/>
      </c>
      <c r="AN310" s="140" t="e">
        <f>VLOOKUP([1]!Book1345234[[#This Row],[FMP]],'[1]Life and Safety Tabular Data'!A307:L317,12,FALSE)</f>
        <v>#REF!</v>
      </c>
      <c r="AO310" s="43"/>
      <c r="AP310" s="4"/>
      <c r="AQ310" s="36" t="str">
        <f>IFERROR(VLOOKUP(Book1345234[[#This Row],[Life and Safety Ranking (Injury/Loss of Life)]],#REF!,2,FALSE),"")</f>
        <v/>
      </c>
      <c r="AR310" s="67"/>
      <c r="AS310" s="43"/>
      <c r="AT310" s="43"/>
      <c r="AU310" s="43"/>
      <c r="AV310" s="4"/>
      <c r="AW310" s="36" t="str">
        <f>IFERROR(VLOOKUP(Book1345234[[#This Row],[Water Supply Yield Ranking]],#REF!,2,FALSE),"")</f>
        <v/>
      </c>
      <c r="AX310" s="67"/>
      <c r="AY310" s="37"/>
      <c r="AZ310" s="4"/>
      <c r="BA310" s="36" t="str">
        <f>IFERROR(VLOOKUP(Book1345234[[#This Row],[Social Vulnerability Ranking]],#REF!,2,FALSE),"")</f>
        <v/>
      </c>
      <c r="BB310" s="67"/>
      <c r="BC310" s="43"/>
      <c r="BD310" s="4"/>
      <c r="BE310" s="36" t="str">
        <f>IFERROR(VLOOKUP(Book1345234[[#This Row],[Nature-Based Solutions Ranking]],#REF!,2,FALSE),"")</f>
        <v/>
      </c>
      <c r="BF310" s="67"/>
      <c r="BG310" s="37"/>
      <c r="BH310" s="4"/>
      <c r="BI310" s="36" t="str">
        <f>IFERROR(VLOOKUP(Book1345234[[#This Row],[Multiple Benefit Ranking]],#REF!,2,FALSE),"")</f>
        <v/>
      </c>
      <c r="BJ310" s="84"/>
      <c r="BK310" s="43"/>
      <c r="BL310" s="4"/>
      <c r="BM310" s="36" t="str">
        <f>IFERROR(VLOOKUP(Book1345234[[#This Row],[Operations and Maintenance Ranking]],#REF!,2,FALSE),"")</f>
        <v/>
      </c>
      <c r="BN310" s="67"/>
      <c r="BO310" s="4"/>
      <c r="BP310" s="36" t="str">
        <f>IFERROR(VLOOKUP(Book1345234[[#This Row],[Administrative, Regulatory and Other Obstacle Ranking]],#REF!,2,FALSE),"")</f>
        <v/>
      </c>
      <c r="BQ310" s="67"/>
      <c r="BR310" s="4"/>
      <c r="BS310" s="36" t="str">
        <f>IFERROR(VLOOKUP(Book1345234[[#This Row],[Environmental Benefit Ranking]],#REF!,2,FALSE),"")</f>
        <v/>
      </c>
      <c r="BT310" s="67"/>
      <c r="BU310" s="37"/>
      <c r="BV310" s="36" t="str">
        <f>IFERROR(VLOOKUP(Book1345234[[#This Row],[Environmental Impact Ranking]],#REF!,2,FALSE),"")</f>
        <v/>
      </c>
      <c r="BW310" s="77"/>
      <c r="BX310" s="83"/>
      <c r="BY310" s="4"/>
      <c r="BZ310" s="36" t="str">
        <f>IFERROR(VLOOKUP(Book1345234[[#This Row],[Mobility Ranking]],#REF!,2,FALSE),"")</f>
        <v/>
      </c>
      <c r="CA310" s="77"/>
      <c r="CB310" s="4"/>
      <c r="CC310" s="36" t="str">
        <f>IFERROR(VLOOKUP(Book1345234[[#This Row],[Regional Ranking]],#REF!,2,FALSE),"")</f>
        <v/>
      </c>
    </row>
    <row r="311" spans="1:81" x14ac:dyDescent="0.25">
      <c r="A311" s="107"/>
      <c r="B311" s="84"/>
      <c r="C311" s="92">
        <f>Book1345234[[#This Row],[FMP]]*2</f>
        <v>0</v>
      </c>
      <c r="D311" s="34"/>
      <c r="E311" s="34"/>
      <c r="F311" s="37"/>
      <c r="G311" s="4"/>
      <c r="H311" s="4"/>
      <c r="I311" s="4"/>
      <c r="J311" s="4"/>
      <c r="K311" s="35" t="str">
        <f>IFERROR(Book1345234[[#This Row],[Project Cost]]/Book1345234[[#This Row],['# of Structures Removed from 1% Annual Chance FP]],"")</f>
        <v/>
      </c>
      <c r="L311" s="4"/>
      <c r="M311" s="4"/>
      <c r="N311" s="35"/>
      <c r="O311" s="100"/>
      <c r="P311" s="84"/>
      <c r="Q311" s="37"/>
      <c r="R311" s="4"/>
      <c r="S311" s="36" t="str">
        <f>IFERROR(VLOOKUP(Book1345234[[#This Row],[ Severity Ranking: Pre-Project Average Depth of Flooding (100-year)]],#REF!,2,FALSE),"")</f>
        <v/>
      </c>
      <c r="T311" s="67"/>
      <c r="U311" s="37"/>
      <c r="V311" s="37"/>
      <c r="W311" s="128" t="e">
        <f>[1]!Book1345234[[#This Row],[Flood Plain Population]]/[1]!Book1345234[[#This Row],[Community Population Served]]</f>
        <v>#REF!</v>
      </c>
      <c r="X311" s="4"/>
      <c r="Y311" s="36" t="str">
        <f>IFERROR(VLOOKUP(Book1345234[[#This Row],[Severity Ranking: Community Need (% Population)]],#REF!,2,FALSE),"")</f>
        <v/>
      </c>
      <c r="Z311" s="66"/>
      <c r="AA311" s="91" t="e">
        <f>[1]!Book1345234[[#This Row],['# of Structures Removed from 1% Annual Chance FP]]/[1]!Book1345234[[#This Row],['# of Structures in 1% Annual Chance FP (Pre-Project)]]</f>
        <v>#REF!</v>
      </c>
      <c r="AB311" s="4"/>
      <c r="AC311" s="36" t="str">
        <f>IFERROR(VLOOKUP(Book1345234[[#This Row],[Flood Risk Reduction ]],#REF!,2,FALSE),"")</f>
        <v/>
      </c>
      <c r="AD311" s="66"/>
      <c r="AE311" s="78"/>
      <c r="AF311" s="37"/>
      <c r="AG311" s="128" t="e">
        <f>([1]!Book1345234[[#This Row],[Pre-Project Damage $]]-[1]!Book1345234[[#This Row],[Post-Project Damage $]])/[1]!Book1345234[[#This Row],[Pre-Project Damage $]]</f>
        <v>#REF!</v>
      </c>
      <c r="AH311" s="4"/>
      <c r="AI311" s="36" t="str">
        <f>IFERROR(VLOOKUP(Book1345234[[#This Row],[Flood Damage Reduction]],#REF!,2,FALSE),"")</f>
        <v/>
      </c>
      <c r="AJ311" s="93"/>
      <c r="AK311" s="83"/>
      <c r="AL311" s="37"/>
      <c r="AM311" s="36" t="str">
        <f>IFERROR(VLOOKUP(Book1345234[[#This Row],[ Reduction in Critical Facilities Flood Risk]],#REF!,2,FALSE),"")</f>
        <v/>
      </c>
      <c r="AN311" s="140" t="e">
        <f>VLOOKUP([1]!Book1345234[[#This Row],[FMP]],'[1]Life and Safety Tabular Data'!A308:L318,12,FALSE)</f>
        <v>#REF!</v>
      </c>
      <c r="AO311" s="43"/>
      <c r="AP311" s="4"/>
      <c r="AQ311" s="36" t="str">
        <f>IFERROR(VLOOKUP(Book1345234[[#This Row],[Life and Safety Ranking (Injury/Loss of Life)]],#REF!,2,FALSE),"")</f>
        <v/>
      </c>
      <c r="AR311" s="67"/>
      <c r="AS311" s="43"/>
      <c r="AT311" s="43"/>
      <c r="AU311" s="43"/>
      <c r="AV311" s="4"/>
      <c r="AW311" s="36" t="str">
        <f>IFERROR(VLOOKUP(Book1345234[[#This Row],[Water Supply Yield Ranking]],#REF!,2,FALSE),"")</f>
        <v/>
      </c>
      <c r="AX311" s="67"/>
      <c r="AY311" s="37"/>
      <c r="AZ311" s="4"/>
      <c r="BA311" s="36" t="str">
        <f>IFERROR(VLOOKUP(Book1345234[[#This Row],[Social Vulnerability Ranking]],#REF!,2,FALSE),"")</f>
        <v/>
      </c>
      <c r="BB311" s="67"/>
      <c r="BC311" s="43"/>
      <c r="BD311" s="4"/>
      <c r="BE311" s="36" t="str">
        <f>IFERROR(VLOOKUP(Book1345234[[#This Row],[Nature-Based Solutions Ranking]],#REF!,2,FALSE),"")</f>
        <v/>
      </c>
      <c r="BF311" s="67"/>
      <c r="BG311" s="37"/>
      <c r="BH311" s="4"/>
      <c r="BI311" s="36" t="str">
        <f>IFERROR(VLOOKUP(Book1345234[[#This Row],[Multiple Benefit Ranking]],#REF!,2,FALSE),"")</f>
        <v/>
      </c>
      <c r="BJ311" s="84"/>
      <c r="BK311" s="43"/>
      <c r="BL311" s="4"/>
      <c r="BM311" s="36" t="str">
        <f>IFERROR(VLOOKUP(Book1345234[[#This Row],[Operations and Maintenance Ranking]],#REF!,2,FALSE),"")</f>
        <v/>
      </c>
      <c r="BN311" s="67"/>
      <c r="BO311" s="4"/>
      <c r="BP311" s="36" t="str">
        <f>IFERROR(VLOOKUP(Book1345234[[#This Row],[Administrative, Regulatory and Other Obstacle Ranking]],#REF!,2,FALSE),"")</f>
        <v/>
      </c>
      <c r="BQ311" s="67"/>
      <c r="BR311" s="4"/>
      <c r="BS311" s="36" t="str">
        <f>IFERROR(VLOOKUP(Book1345234[[#This Row],[Environmental Benefit Ranking]],#REF!,2,FALSE),"")</f>
        <v/>
      </c>
      <c r="BT311" s="67"/>
      <c r="BU311" s="37"/>
      <c r="BV311" s="36" t="str">
        <f>IFERROR(VLOOKUP(Book1345234[[#This Row],[Environmental Impact Ranking]],#REF!,2,FALSE),"")</f>
        <v/>
      </c>
      <c r="BW311" s="77"/>
      <c r="BX311" s="83"/>
      <c r="BY311" s="4"/>
      <c r="BZ311" s="36" t="str">
        <f>IFERROR(VLOOKUP(Book1345234[[#This Row],[Mobility Ranking]],#REF!,2,FALSE),"")</f>
        <v/>
      </c>
      <c r="CA311" s="77"/>
      <c r="CB311" s="4"/>
      <c r="CC311" s="36" t="str">
        <f>IFERROR(VLOOKUP(Book1345234[[#This Row],[Regional Ranking]],#REF!,2,FALSE),"")</f>
        <v/>
      </c>
    </row>
    <row r="312" spans="1:81" x14ac:dyDescent="0.25">
      <c r="A312" s="107"/>
      <c r="B312" s="84"/>
      <c r="C312" s="92">
        <f>Book1345234[[#This Row],[FMP]]*2</f>
        <v>0</v>
      </c>
      <c r="D312" s="34"/>
      <c r="E312" s="34"/>
      <c r="F312" s="37"/>
      <c r="G312" s="4"/>
      <c r="H312" s="4"/>
      <c r="I312" s="4"/>
      <c r="J312" s="4"/>
      <c r="K312" s="35" t="str">
        <f>IFERROR(Book1345234[[#This Row],[Project Cost]]/Book1345234[[#This Row],['# of Structures Removed from 1% Annual Chance FP]],"")</f>
        <v/>
      </c>
      <c r="L312" s="4"/>
      <c r="M312" s="4"/>
      <c r="N312" s="35"/>
      <c r="O312" s="100"/>
      <c r="P312" s="84"/>
      <c r="Q312" s="37"/>
      <c r="R312" s="4"/>
      <c r="S312" s="36" t="str">
        <f>IFERROR(VLOOKUP(Book1345234[[#This Row],[ Severity Ranking: Pre-Project Average Depth of Flooding (100-year)]],#REF!,2,FALSE),"")</f>
        <v/>
      </c>
      <c r="T312" s="67"/>
      <c r="U312" s="37"/>
      <c r="V312" s="37"/>
      <c r="W312" s="128" t="e">
        <f>[1]!Book1345234[[#This Row],[Flood Plain Population]]/[1]!Book1345234[[#This Row],[Community Population Served]]</f>
        <v>#REF!</v>
      </c>
      <c r="X312" s="4"/>
      <c r="Y312" s="36" t="str">
        <f>IFERROR(VLOOKUP(Book1345234[[#This Row],[Severity Ranking: Community Need (% Population)]],#REF!,2,FALSE),"")</f>
        <v/>
      </c>
      <c r="Z312" s="66"/>
      <c r="AA312" s="91" t="e">
        <f>[1]!Book1345234[[#This Row],['# of Structures Removed from 1% Annual Chance FP]]/[1]!Book1345234[[#This Row],['# of Structures in 1% Annual Chance FP (Pre-Project)]]</f>
        <v>#REF!</v>
      </c>
      <c r="AB312" s="4"/>
      <c r="AC312" s="36" t="str">
        <f>IFERROR(VLOOKUP(Book1345234[[#This Row],[Flood Risk Reduction ]],#REF!,2,FALSE),"")</f>
        <v/>
      </c>
      <c r="AD312" s="66"/>
      <c r="AE312" s="78"/>
      <c r="AF312" s="37"/>
      <c r="AG312" s="128" t="e">
        <f>([1]!Book1345234[[#This Row],[Pre-Project Damage $]]-[1]!Book1345234[[#This Row],[Post-Project Damage $]])/[1]!Book1345234[[#This Row],[Pre-Project Damage $]]</f>
        <v>#REF!</v>
      </c>
      <c r="AH312" s="4"/>
      <c r="AI312" s="36" t="str">
        <f>IFERROR(VLOOKUP(Book1345234[[#This Row],[Flood Damage Reduction]],#REF!,2,FALSE),"")</f>
        <v/>
      </c>
      <c r="AJ312" s="93"/>
      <c r="AK312" s="83"/>
      <c r="AL312" s="37"/>
      <c r="AM312" s="36" t="str">
        <f>IFERROR(VLOOKUP(Book1345234[[#This Row],[ Reduction in Critical Facilities Flood Risk]],#REF!,2,FALSE),"")</f>
        <v/>
      </c>
      <c r="AN312" s="140" t="e">
        <f>VLOOKUP([1]!Book1345234[[#This Row],[FMP]],'[1]Life and Safety Tabular Data'!A309:L319,12,FALSE)</f>
        <v>#REF!</v>
      </c>
      <c r="AO312" s="43"/>
      <c r="AP312" s="4"/>
      <c r="AQ312" s="36" t="str">
        <f>IFERROR(VLOOKUP(Book1345234[[#This Row],[Life and Safety Ranking (Injury/Loss of Life)]],#REF!,2,FALSE),"")</f>
        <v/>
      </c>
      <c r="AR312" s="67"/>
      <c r="AS312" s="43"/>
      <c r="AT312" s="43"/>
      <c r="AU312" s="43"/>
      <c r="AV312" s="4"/>
      <c r="AW312" s="36" t="str">
        <f>IFERROR(VLOOKUP(Book1345234[[#This Row],[Water Supply Yield Ranking]],#REF!,2,FALSE),"")</f>
        <v/>
      </c>
      <c r="AX312" s="67"/>
      <c r="AY312" s="37"/>
      <c r="AZ312" s="4"/>
      <c r="BA312" s="36" t="str">
        <f>IFERROR(VLOOKUP(Book1345234[[#This Row],[Social Vulnerability Ranking]],#REF!,2,FALSE),"")</f>
        <v/>
      </c>
      <c r="BB312" s="67"/>
      <c r="BC312" s="43"/>
      <c r="BD312" s="4"/>
      <c r="BE312" s="36" t="str">
        <f>IFERROR(VLOOKUP(Book1345234[[#This Row],[Nature-Based Solutions Ranking]],#REF!,2,FALSE),"")</f>
        <v/>
      </c>
      <c r="BF312" s="67"/>
      <c r="BG312" s="37"/>
      <c r="BH312" s="4"/>
      <c r="BI312" s="36" t="str">
        <f>IFERROR(VLOOKUP(Book1345234[[#This Row],[Multiple Benefit Ranking]],#REF!,2,FALSE),"")</f>
        <v/>
      </c>
      <c r="BJ312" s="84"/>
      <c r="BK312" s="43"/>
      <c r="BL312" s="4"/>
      <c r="BM312" s="36" t="str">
        <f>IFERROR(VLOOKUP(Book1345234[[#This Row],[Operations and Maintenance Ranking]],#REF!,2,FALSE),"")</f>
        <v/>
      </c>
      <c r="BN312" s="67"/>
      <c r="BO312" s="4"/>
      <c r="BP312" s="36" t="str">
        <f>IFERROR(VLOOKUP(Book1345234[[#This Row],[Administrative, Regulatory and Other Obstacle Ranking]],#REF!,2,FALSE),"")</f>
        <v/>
      </c>
      <c r="BQ312" s="67"/>
      <c r="BR312" s="4"/>
      <c r="BS312" s="36" t="str">
        <f>IFERROR(VLOOKUP(Book1345234[[#This Row],[Environmental Benefit Ranking]],#REF!,2,FALSE),"")</f>
        <v/>
      </c>
      <c r="BT312" s="67"/>
      <c r="BU312" s="37"/>
      <c r="BV312" s="36" t="str">
        <f>IFERROR(VLOOKUP(Book1345234[[#This Row],[Environmental Impact Ranking]],#REF!,2,FALSE),"")</f>
        <v/>
      </c>
      <c r="BW312" s="77"/>
      <c r="BX312" s="83"/>
      <c r="BY312" s="4"/>
      <c r="BZ312" s="36" t="str">
        <f>IFERROR(VLOOKUP(Book1345234[[#This Row],[Mobility Ranking]],#REF!,2,FALSE),"")</f>
        <v/>
      </c>
      <c r="CA312" s="77"/>
      <c r="CB312" s="4"/>
      <c r="CC312" s="36" t="str">
        <f>IFERROR(VLOOKUP(Book1345234[[#This Row],[Regional Ranking]],#REF!,2,FALSE),"")</f>
        <v/>
      </c>
    </row>
    <row r="313" spans="1:81" x14ac:dyDescent="0.25">
      <c r="A313" s="107"/>
      <c r="B313" s="84"/>
      <c r="C313" s="92">
        <f>Book1345234[[#This Row],[FMP]]*2</f>
        <v>0</v>
      </c>
      <c r="D313" s="34"/>
      <c r="E313" s="34"/>
      <c r="F313" s="37"/>
      <c r="G313" s="4"/>
      <c r="H313" s="4"/>
      <c r="I313" s="4"/>
      <c r="J313" s="4"/>
      <c r="K313" s="35" t="str">
        <f>IFERROR(Book1345234[[#This Row],[Project Cost]]/Book1345234[[#This Row],['# of Structures Removed from 1% Annual Chance FP]],"")</f>
        <v/>
      </c>
      <c r="L313" s="4"/>
      <c r="M313" s="4"/>
      <c r="N313" s="35"/>
      <c r="O313" s="100"/>
      <c r="P313" s="84"/>
      <c r="Q313" s="37"/>
      <c r="R313" s="4"/>
      <c r="S313" s="36" t="str">
        <f>IFERROR(VLOOKUP(Book1345234[[#This Row],[ Severity Ranking: Pre-Project Average Depth of Flooding (100-year)]],#REF!,2,FALSE),"")</f>
        <v/>
      </c>
      <c r="T313" s="67"/>
      <c r="U313" s="37"/>
      <c r="V313" s="37"/>
      <c r="W313" s="128" t="e">
        <f>[1]!Book1345234[[#This Row],[Flood Plain Population]]/[1]!Book1345234[[#This Row],[Community Population Served]]</f>
        <v>#REF!</v>
      </c>
      <c r="X313" s="4"/>
      <c r="Y313" s="36" t="str">
        <f>IFERROR(VLOOKUP(Book1345234[[#This Row],[Severity Ranking: Community Need (% Population)]],#REF!,2,FALSE),"")</f>
        <v/>
      </c>
      <c r="Z313" s="66"/>
      <c r="AA313" s="91" t="e">
        <f>[1]!Book1345234[[#This Row],['# of Structures Removed from 1% Annual Chance FP]]/[1]!Book1345234[[#This Row],['# of Structures in 1% Annual Chance FP (Pre-Project)]]</f>
        <v>#REF!</v>
      </c>
      <c r="AB313" s="4"/>
      <c r="AC313" s="36" t="str">
        <f>IFERROR(VLOOKUP(Book1345234[[#This Row],[Flood Risk Reduction ]],#REF!,2,FALSE),"")</f>
        <v/>
      </c>
      <c r="AD313" s="66"/>
      <c r="AE313" s="78"/>
      <c r="AF313" s="37"/>
      <c r="AG313" s="128" t="e">
        <f>([1]!Book1345234[[#This Row],[Pre-Project Damage $]]-[1]!Book1345234[[#This Row],[Post-Project Damage $]])/[1]!Book1345234[[#This Row],[Pre-Project Damage $]]</f>
        <v>#REF!</v>
      </c>
      <c r="AH313" s="4"/>
      <c r="AI313" s="36" t="str">
        <f>IFERROR(VLOOKUP(Book1345234[[#This Row],[Flood Damage Reduction]],#REF!,2,FALSE),"")</f>
        <v/>
      </c>
      <c r="AJ313" s="93"/>
      <c r="AK313" s="83"/>
      <c r="AL313" s="37"/>
      <c r="AM313" s="36" t="str">
        <f>IFERROR(VLOOKUP(Book1345234[[#This Row],[ Reduction in Critical Facilities Flood Risk]],#REF!,2,FALSE),"")</f>
        <v/>
      </c>
      <c r="AN313" s="140" t="e">
        <f>VLOOKUP([1]!Book1345234[[#This Row],[FMP]],'[1]Life and Safety Tabular Data'!A310:L320,12,FALSE)</f>
        <v>#REF!</v>
      </c>
      <c r="AO313" s="43"/>
      <c r="AP313" s="4"/>
      <c r="AQ313" s="36" t="str">
        <f>IFERROR(VLOOKUP(Book1345234[[#This Row],[Life and Safety Ranking (Injury/Loss of Life)]],#REF!,2,FALSE),"")</f>
        <v/>
      </c>
      <c r="AR313" s="67"/>
      <c r="AS313" s="43"/>
      <c r="AT313" s="43"/>
      <c r="AU313" s="43"/>
      <c r="AV313" s="4"/>
      <c r="AW313" s="36" t="str">
        <f>IFERROR(VLOOKUP(Book1345234[[#This Row],[Water Supply Yield Ranking]],#REF!,2,FALSE),"")</f>
        <v/>
      </c>
      <c r="AX313" s="67"/>
      <c r="AY313" s="37"/>
      <c r="AZ313" s="4"/>
      <c r="BA313" s="36" t="str">
        <f>IFERROR(VLOOKUP(Book1345234[[#This Row],[Social Vulnerability Ranking]],#REF!,2,FALSE),"")</f>
        <v/>
      </c>
      <c r="BB313" s="67"/>
      <c r="BC313" s="43"/>
      <c r="BD313" s="4"/>
      <c r="BE313" s="36" t="str">
        <f>IFERROR(VLOOKUP(Book1345234[[#This Row],[Nature-Based Solutions Ranking]],#REF!,2,FALSE),"")</f>
        <v/>
      </c>
      <c r="BF313" s="67"/>
      <c r="BG313" s="37"/>
      <c r="BH313" s="4"/>
      <c r="BI313" s="36" t="str">
        <f>IFERROR(VLOOKUP(Book1345234[[#This Row],[Multiple Benefit Ranking]],#REF!,2,FALSE),"")</f>
        <v/>
      </c>
      <c r="BJ313" s="84"/>
      <c r="BK313" s="43"/>
      <c r="BL313" s="4"/>
      <c r="BM313" s="36" t="str">
        <f>IFERROR(VLOOKUP(Book1345234[[#This Row],[Operations and Maintenance Ranking]],#REF!,2,FALSE),"")</f>
        <v/>
      </c>
      <c r="BN313" s="67"/>
      <c r="BO313" s="4"/>
      <c r="BP313" s="36" t="str">
        <f>IFERROR(VLOOKUP(Book1345234[[#This Row],[Administrative, Regulatory and Other Obstacle Ranking]],#REF!,2,FALSE),"")</f>
        <v/>
      </c>
      <c r="BQ313" s="67"/>
      <c r="BR313" s="4"/>
      <c r="BS313" s="36" t="str">
        <f>IFERROR(VLOOKUP(Book1345234[[#This Row],[Environmental Benefit Ranking]],#REF!,2,FALSE),"")</f>
        <v/>
      </c>
      <c r="BT313" s="67"/>
      <c r="BU313" s="37"/>
      <c r="BV313" s="36" t="str">
        <f>IFERROR(VLOOKUP(Book1345234[[#This Row],[Environmental Impact Ranking]],#REF!,2,FALSE),"")</f>
        <v/>
      </c>
      <c r="BW313" s="77"/>
      <c r="BX313" s="83"/>
      <c r="BY313" s="4"/>
      <c r="BZ313" s="36" t="str">
        <f>IFERROR(VLOOKUP(Book1345234[[#This Row],[Mobility Ranking]],#REF!,2,FALSE),"")</f>
        <v/>
      </c>
      <c r="CA313" s="77"/>
      <c r="CB313" s="4"/>
      <c r="CC313" s="36" t="str">
        <f>IFERROR(VLOOKUP(Book1345234[[#This Row],[Regional Ranking]],#REF!,2,FALSE),"")</f>
        <v/>
      </c>
    </row>
    <row r="314" spans="1:81" x14ac:dyDescent="0.25">
      <c r="A314" s="107"/>
      <c r="B314" s="84"/>
      <c r="C314" s="92">
        <f>Book1345234[[#This Row],[FMP]]*2</f>
        <v>0</v>
      </c>
      <c r="D314" s="34"/>
      <c r="E314" s="34"/>
      <c r="F314" s="37"/>
      <c r="G314" s="4"/>
      <c r="H314" s="4"/>
      <c r="I314" s="4"/>
      <c r="J314" s="4"/>
      <c r="K314" s="35" t="str">
        <f>IFERROR(Book1345234[[#This Row],[Project Cost]]/Book1345234[[#This Row],['# of Structures Removed from 1% Annual Chance FP]],"")</f>
        <v/>
      </c>
      <c r="L314" s="4"/>
      <c r="M314" s="4"/>
      <c r="N314" s="35"/>
      <c r="O314" s="100"/>
      <c r="P314" s="84"/>
      <c r="Q314" s="37"/>
      <c r="R314" s="4"/>
      <c r="S314" s="36" t="str">
        <f>IFERROR(VLOOKUP(Book1345234[[#This Row],[ Severity Ranking: Pre-Project Average Depth of Flooding (100-year)]],#REF!,2,FALSE),"")</f>
        <v/>
      </c>
      <c r="T314" s="67"/>
      <c r="U314" s="37"/>
      <c r="V314" s="37"/>
      <c r="W314" s="128" t="e">
        <f>[1]!Book1345234[[#This Row],[Flood Plain Population]]/[1]!Book1345234[[#This Row],[Community Population Served]]</f>
        <v>#REF!</v>
      </c>
      <c r="X314" s="4"/>
      <c r="Y314" s="36" t="str">
        <f>IFERROR(VLOOKUP(Book1345234[[#This Row],[Severity Ranking: Community Need (% Population)]],#REF!,2,FALSE),"")</f>
        <v/>
      </c>
      <c r="Z314" s="66"/>
      <c r="AA314" s="91" t="e">
        <f>[1]!Book1345234[[#This Row],['# of Structures Removed from 1% Annual Chance FP]]/[1]!Book1345234[[#This Row],['# of Structures in 1% Annual Chance FP (Pre-Project)]]</f>
        <v>#REF!</v>
      </c>
      <c r="AB314" s="4"/>
      <c r="AC314" s="36" t="str">
        <f>IFERROR(VLOOKUP(Book1345234[[#This Row],[Flood Risk Reduction ]],#REF!,2,FALSE),"")</f>
        <v/>
      </c>
      <c r="AD314" s="66"/>
      <c r="AE314" s="78"/>
      <c r="AF314" s="37"/>
      <c r="AG314" s="128" t="e">
        <f>([1]!Book1345234[[#This Row],[Pre-Project Damage $]]-[1]!Book1345234[[#This Row],[Post-Project Damage $]])/[1]!Book1345234[[#This Row],[Pre-Project Damage $]]</f>
        <v>#REF!</v>
      </c>
      <c r="AH314" s="4"/>
      <c r="AI314" s="36" t="str">
        <f>IFERROR(VLOOKUP(Book1345234[[#This Row],[Flood Damage Reduction]],#REF!,2,FALSE),"")</f>
        <v/>
      </c>
      <c r="AJ314" s="93"/>
      <c r="AK314" s="83"/>
      <c r="AL314" s="37"/>
      <c r="AM314" s="36" t="str">
        <f>IFERROR(VLOOKUP(Book1345234[[#This Row],[ Reduction in Critical Facilities Flood Risk]],#REF!,2,FALSE),"")</f>
        <v/>
      </c>
      <c r="AN314" s="140" t="e">
        <f>VLOOKUP([1]!Book1345234[[#This Row],[FMP]],'[1]Life and Safety Tabular Data'!A311:L321,12,FALSE)</f>
        <v>#REF!</v>
      </c>
      <c r="AO314" s="43"/>
      <c r="AP314" s="4"/>
      <c r="AQ314" s="36" t="str">
        <f>IFERROR(VLOOKUP(Book1345234[[#This Row],[Life and Safety Ranking (Injury/Loss of Life)]],#REF!,2,FALSE),"")</f>
        <v/>
      </c>
      <c r="AR314" s="67"/>
      <c r="AS314" s="43"/>
      <c r="AT314" s="43"/>
      <c r="AU314" s="43"/>
      <c r="AV314" s="4"/>
      <c r="AW314" s="36" t="str">
        <f>IFERROR(VLOOKUP(Book1345234[[#This Row],[Water Supply Yield Ranking]],#REF!,2,FALSE),"")</f>
        <v/>
      </c>
      <c r="AX314" s="67"/>
      <c r="AY314" s="37"/>
      <c r="AZ314" s="4"/>
      <c r="BA314" s="36" t="str">
        <f>IFERROR(VLOOKUP(Book1345234[[#This Row],[Social Vulnerability Ranking]],#REF!,2,FALSE),"")</f>
        <v/>
      </c>
      <c r="BB314" s="67"/>
      <c r="BC314" s="43"/>
      <c r="BD314" s="4"/>
      <c r="BE314" s="36" t="str">
        <f>IFERROR(VLOOKUP(Book1345234[[#This Row],[Nature-Based Solutions Ranking]],#REF!,2,FALSE),"")</f>
        <v/>
      </c>
      <c r="BF314" s="67"/>
      <c r="BG314" s="37"/>
      <c r="BH314" s="4"/>
      <c r="BI314" s="36" t="str">
        <f>IFERROR(VLOOKUP(Book1345234[[#This Row],[Multiple Benefit Ranking]],#REF!,2,FALSE),"")</f>
        <v/>
      </c>
      <c r="BJ314" s="84"/>
      <c r="BK314" s="43"/>
      <c r="BL314" s="4"/>
      <c r="BM314" s="36" t="str">
        <f>IFERROR(VLOOKUP(Book1345234[[#This Row],[Operations and Maintenance Ranking]],#REF!,2,FALSE),"")</f>
        <v/>
      </c>
      <c r="BN314" s="67"/>
      <c r="BO314" s="4"/>
      <c r="BP314" s="36" t="str">
        <f>IFERROR(VLOOKUP(Book1345234[[#This Row],[Administrative, Regulatory and Other Obstacle Ranking]],#REF!,2,FALSE),"")</f>
        <v/>
      </c>
      <c r="BQ314" s="67"/>
      <c r="BR314" s="4"/>
      <c r="BS314" s="36" t="str">
        <f>IFERROR(VLOOKUP(Book1345234[[#This Row],[Environmental Benefit Ranking]],#REF!,2,FALSE),"")</f>
        <v/>
      </c>
      <c r="BT314" s="67"/>
      <c r="BU314" s="37"/>
      <c r="BV314" s="36" t="str">
        <f>IFERROR(VLOOKUP(Book1345234[[#This Row],[Environmental Impact Ranking]],#REF!,2,FALSE),"")</f>
        <v/>
      </c>
      <c r="BW314" s="77"/>
      <c r="BX314" s="83"/>
      <c r="BY314" s="4"/>
      <c r="BZ314" s="36" t="str">
        <f>IFERROR(VLOOKUP(Book1345234[[#This Row],[Mobility Ranking]],#REF!,2,FALSE),"")</f>
        <v/>
      </c>
      <c r="CA314" s="77"/>
      <c r="CB314" s="4"/>
      <c r="CC314" s="36" t="str">
        <f>IFERROR(VLOOKUP(Book1345234[[#This Row],[Regional Ranking]],#REF!,2,FALSE),"")</f>
        <v/>
      </c>
    </row>
    <row r="315" spans="1:81" x14ac:dyDescent="0.25">
      <c r="A315" s="107"/>
      <c r="B315" s="84"/>
      <c r="C315" s="92">
        <f>Book1345234[[#This Row],[FMP]]*2</f>
        <v>0</v>
      </c>
      <c r="D315" s="34"/>
      <c r="E315" s="34"/>
      <c r="F315" s="37"/>
      <c r="G315" s="4"/>
      <c r="H315" s="4"/>
      <c r="I315" s="4"/>
      <c r="J315" s="4"/>
      <c r="K315" s="35" t="str">
        <f>IFERROR(Book1345234[[#This Row],[Project Cost]]/Book1345234[[#This Row],['# of Structures Removed from 1% Annual Chance FP]],"")</f>
        <v/>
      </c>
      <c r="L315" s="4"/>
      <c r="M315" s="4"/>
      <c r="N315" s="35"/>
      <c r="O315" s="100"/>
      <c r="P315" s="84"/>
      <c r="Q315" s="37"/>
      <c r="R315" s="4"/>
      <c r="S315" s="36" t="str">
        <f>IFERROR(VLOOKUP(Book1345234[[#This Row],[ Severity Ranking: Pre-Project Average Depth of Flooding (100-year)]],#REF!,2,FALSE),"")</f>
        <v/>
      </c>
      <c r="T315" s="67"/>
      <c r="U315" s="37"/>
      <c r="V315" s="37"/>
      <c r="W315" s="128" t="e">
        <f>[1]!Book1345234[[#This Row],[Flood Plain Population]]/[1]!Book1345234[[#This Row],[Community Population Served]]</f>
        <v>#REF!</v>
      </c>
      <c r="X315" s="4"/>
      <c r="Y315" s="36" t="str">
        <f>IFERROR(VLOOKUP(Book1345234[[#This Row],[Severity Ranking: Community Need (% Population)]],#REF!,2,FALSE),"")</f>
        <v/>
      </c>
      <c r="Z315" s="66"/>
      <c r="AA315" s="91" t="e">
        <f>[1]!Book1345234[[#This Row],['# of Structures Removed from 1% Annual Chance FP]]/[1]!Book1345234[[#This Row],['# of Structures in 1% Annual Chance FP (Pre-Project)]]</f>
        <v>#REF!</v>
      </c>
      <c r="AB315" s="4"/>
      <c r="AC315" s="36" t="str">
        <f>IFERROR(VLOOKUP(Book1345234[[#This Row],[Flood Risk Reduction ]],#REF!,2,FALSE),"")</f>
        <v/>
      </c>
      <c r="AD315" s="66"/>
      <c r="AE315" s="78"/>
      <c r="AF315" s="37"/>
      <c r="AG315" s="128" t="e">
        <f>([1]!Book1345234[[#This Row],[Pre-Project Damage $]]-[1]!Book1345234[[#This Row],[Post-Project Damage $]])/[1]!Book1345234[[#This Row],[Pre-Project Damage $]]</f>
        <v>#REF!</v>
      </c>
      <c r="AH315" s="4"/>
      <c r="AI315" s="36" t="str">
        <f>IFERROR(VLOOKUP(Book1345234[[#This Row],[Flood Damage Reduction]],#REF!,2,FALSE),"")</f>
        <v/>
      </c>
      <c r="AJ315" s="93"/>
      <c r="AK315" s="83"/>
      <c r="AL315" s="37"/>
      <c r="AM315" s="36" t="str">
        <f>IFERROR(VLOOKUP(Book1345234[[#This Row],[ Reduction in Critical Facilities Flood Risk]],#REF!,2,FALSE),"")</f>
        <v/>
      </c>
      <c r="AN315" s="140" t="e">
        <f>VLOOKUP([1]!Book1345234[[#This Row],[FMP]],'[1]Life and Safety Tabular Data'!A312:L322,12,FALSE)</f>
        <v>#REF!</v>
      </c>
      <c r="AO315" s="43"/>
      <c r="AP315" s="4"/>
      <c r="AQ315" s="36" t="str">
        <f>IFERROR(VLOOKUP(Book1345234[[#This Row],[Life and Safety Ranking (Injury/Loss of Life)]],#REF!,2,FALSE),"")</f>
        <v/>
      </c>
      <c r="AR315" s="67"/>
      <c r="AS315" s="43"/>
      <c r="AT315" s="43"/>
      <c r="AU315" s="43"/>
      <c r="AV315" s="4"/>
      <c r="AW315" s="36" t="str">
        <f>IFERROR(VLOOKUP(Book1345234[[#This Row],[Water Supply Yield Ranking]],#REF!,2,FALSE),"")</f>
        <v/>
      </c>
      <c r="AX315" s="67"/>
      <c r="AY315" s="37"/>
      <c r="AZ315" s="4"/>
      <c r="BA315" s="36" t="str">
        <f>IFERROR(VLOOKUP(Book1345234[[#This Row],[Social Vulnerability Ranking]],#REF!,2,FALSE),"")</f>
        <v/>
      </c>
      <c r="BB315" s="67"/>
      <c r="BC315" s="43"/>
      <c r="BD315" s="4"/>
      <c r="BE315" s="36" t="str">
        <f>IFERROR(VLOOKUP(Book1345234[[#This Row],[Nature-Based Solutions Ranking]],#REF!,2,FALSE),"")</f>
        <v/>
      </c>
      <c r="BF315" s="67"/>
      <c r="BG315" s="37"/>
      <c r="BH315" s="4"/>
      <c r="BI315" s="36" t="str">
        <f>IFERROR(VLOOKUP(Book1345234[[#This Row],[Multiple Benefit Ranking]],#REF!,2,FALSE),"")</f>
        <v/>
      </c>
      <c r="BJ315" s="84"/>
      <c r="BK315" s="43"/>
      <c r="BL315" s="4"/>
      <c r="BM315" s="36" t="str">
        <f>IFERROR(VLOOKUP(Book1345234[[#This Row],[Operations and Maintenance Ranking]],#REF!,2,FALSE),"")</f>
        <v/>
      </c>
      <c r="BN315" s="67"/>
      <c r="BO315" s="4"/>
      <c r="BP315" s="36" t="str">
        <f>IFERROR(VLOOKUP(Book1345234[[#This Row],[Administrative, Regulatory and Other Obstacle Ranking]],#REF!,2,FALSE),"")</f>
        <v/>
      </c>
      <c r="BQ315" s="67"/>
      <c r="BR315" s="4"/>
      <c r="BS315" s="36" t="str">
        <f>IFERROR(VLOOKUP(Book1345234[[#This Row],[Environmental Benefit Ranking]],#REF!,2,FALSE),"")</f>
        <v/>
      </c>
      <c r="BT315" s="67"/>
      <c r="BU315" s="37"/>
      <c r="BV315" s="36" t="str">
        <f>IFERROR(VLOOKUP(Book1345234[[#This Row],[Environmental Impact Ranking]],#REF!,2,FALSE),"")</f>
        <v/>
      </c>
      <c r="BW315" s="77"/>
      <c r="BX315" s="83"/>
      <c r="BY315" s="4"/>
      <c r="BZ315" s="36" t="str">
        <f>IFERROR(VLOOKUP(Book1345234[[#This Row],[Mobility Ranking]],#REF!,2,FALSE),"")</f>
        <v/>
      </c>
      <c r="CA315" s="77"/>
      <c r="CB315" s="4"/>
      <c r="CC315" s="36" t="str">
        <f>IFERROR(VLOOKUP(Book1345234[[#This Row],[Regional Ranking]],#REF!,2,FALSE),"")</f>
        <v/>
      </c>
    </row>
    <row r="316" spans="1:81" x14ac:dyDescent="0.25">
      <c r="A316" s="107"/>
      <c r="B316" s="84"/>
      <c r="C316" s="92">
        <f>Book1345234[[#This Row],[FMP]]*2</f>
        <v>0</v>
      </c>
      <c r="D316" s="34"/>
      <c r="E316" s="34"/>
      <c r="F316" s="37"/>
      <c r="G316" s="4"/>
      <c r="H316" s="4"/>
      <c r="I316" s="4"/>
      <c r="J316" s="4"/>
      <c r="K316" s="35" t="str">
        <f>IFERROR(Book1345234[[#This Row],[Project Cost]]/Book1345234[[#This Row],['# of Structures Removed from 1% Annual Chance FP]],"")</f>
        <v/>
      </c>
      <c r="L316" s="4"/>
      <c r="M316" s="4"/>
      <c r="N316" s="35"/>
      <c r="O316" s="100"/>
      <c r="P316" s="84"/>
      <c r="Q316" s="37"/>
      <c r="R316" s="4"/>
      <c r="S316" s="36" t="str">
        <f>IFERROR(VLOOKUP(Book1345234[[#This Row],[ Severity Ranking: Pre-Project Average Depth of Flooding (100-year)]],#REF!,2,FALSE),"")</f>
        <v/>
      </c>
      <c r="T316" s="67"/>
      <c r="U316" s="37"/>
      <c r="V316" s="37"/>
      <c r="W316" s="128" t="e">
        <f>[1]!Book1345234[[#This Row],[Flood Plain Population]]/[1]!Book1345234[[#This Row],[Community Population Served]]</f>
        <v>#REF!</v>
      </c>
      <c r="X316" s="4"/>
      <c r="Y316" s="36" t="str">
        <f>IFERROR(VLOOKUP(Book1345234[[#This Row],[Severity Ranking: Community Need (% Population)]],#REF!,2,FALSE),"")</f>
        <v/>
      </c>
      <c r="Z316" s="66"/>
      <c r="AA316" s="91" t="e">
        <f>[1]!Book1345234[[#This Row],['# of Structures Removed from 1% Annual Chance FP]]/[1]!Book1345234[[#This Row],['# of Structures in 1% Annual Chance FP (Pre-Project)]]</f>
        <v>#REF!</v>
      </c>
      <c r="AB316" s="4"/>
      <c r="AC316" s="36" t="str">
        <f>IFERROR(VLOOKUP(Book1345234[[#This Row],[Flood Risk Reduction ]],#REF!,2,FALSE),"")</f>
        <v/>
      </c>
      <c r="AD316" s="66"/>
      <c r="AE316" s="78"/>
      <c r="AF316" s="37"/>
      <c r="AG316" s="128" t="e">
        <f>([1]!Book1345234[[#This Row],[Pre-Project Damage $]]-[1]!Book1345234[[#This Row],[Post-Project Damage $]])/[1]!Book1345234[[#This Row],[Pre-Project Damage $]]</f>
        <v>#REF!</v>
      </c>
      <c r="AH316" s="4"/>
      <c r="AI316" s="36" t="str">
        <f>IFERROR(VLOOKUP(Book1345234[[#This Row],[Flood Damage Reduction]],#REF!,2,FALSE),"")</f>
        <v/>
      </c>
      <c r="AJ316" s="93"/>
      <c r="AK316" s="83"/>
      <c r="AL316" s="37"/>
      <c r="AM316" s="36" t="str">
        <f>IFERROR(VLOOKUP(Book1345234[[#This Row],[ Reduction in Critical Facilities Flood Risk]],#REF!,2,FALSE),"")</f>
        <v/>
      </c>
      <c r="AN316" s="140" t="e">
        <f>VLOOKUP([1]!Book1345234[[#This Row],[FMP]],'[1]Life and Safety Tabular Data'!A313:L323,12,FALSE)</f>
        <v>#REF!</v>
      </c>
      <c r="AO316" s="43"/>
      <c r="AP316" s="4"/>
      <c r="AQ316" s="36" t="str">
        <f>IFERROR(VLOOKUP(Book1345234[[#This Row],[Life and Safety Ranking (Injury/Loss of Life)]],#REF!,2,FALSE),"")</f>
        <v/>
      </c>
      <c r="AR316" s="67"/>
      <c r="AS316" s="43"/>
      <c r="AT316" s="43"/>
      <c r="AU316" s="43"/>
      <c r="AV316" s="4"/>
      <c r="AW316" s="36" t="str">
        <f>IFERROR(VLOOKUP(Book1345234[[#This Row],[Water Supply Yield Ranking]],#REF!,2,FALSE),"")</f>
        <v/>
      </c>
      <c r="AX316" s="67"/>
      <c r="AY316" s="37"/>
      <c r="AZ316" s="4"/>
      <c r="BA316" s="36" t="str">
        <f>IFERROR(VLOOKUP(Book1345234[[#This Row],[Social Vulnerability Ranking]],#REF!,2,FALSE),"")</f>
        <v/>
      </c>
      <c r="BB316" s="67"/>
      <c r="BC316" s="43"/>
      <c r="BD316" s="4"/>
      <c r="BE316" s="36" t="str">
        <f>IFERROR(VLOOKUP(Book1345234[[#This Row],[Nature-Based Solutions Ranking]],#REF!,2,FALSE),"")</f>
        <v/>
      </c>
      <c r="BF316" s="67"/>
      <c r="BG316" s="37"/>
      <c r="BH316" s="4"/>
      <c r="BI316" s="36" t="str">
        <f>IFERROR(VLOOKUP(Book1345234[[#This Row],[Multiple Benefit Ranking]],#REF!,2,FALSE),"")</f>
        <v/>
      </c>
      <c r="BJ316" s="84"/>
      <c r="BK316" s="43"/>
      <c r="BL316" s="4"/>
      <c r="BM316" s="36" t="str">
        <f>IFERROR(VLOOKUP(Book1345234[[#This Row],[Operations and Maintenance Ranking]],#REF!,2,FALSE),"")</f>
        <v/>
      </c>
      <c r="BN316" s="67"/>
      <c r="BO316" s="4"/>
      <c r="BP316" s="36" t="str">
        <f>IFERROR(VLOOKUP(Book1345234[[#This Row],[Administrative, Regulatory and Other Obstacle Ranking]],#REF!,2,FALSE),"")</f>
        <v/>
      </c>
      <c r="BQ316" s="67"/>
      <c r="BR316" s="4"/>
      <c r="BS316" s="36" t="str">
        <f>IFERROR(VLOOKUP(Book1345234[[#This Row],[Environmental Benefit Ranking]],#REF!,2,FALSE),"")</f>
        <v/>
      </c>
      <c r="BT316" s="67"/>
      <c r="BU316" s="37"/>
      <c r="BV316" s="36" t="str">
        <f>IFERROR(VLOOKUP(Book1345234[[#This Row],[Environmental Impact Ranking]],#REF!,2,FALSE),"")</f>
        <v/>
      </c>
      <c r="BW316" s="77"/>
      <c r="BX316" s="83"/>
      <c r="BY316" s="4"/>
      <c r="BZ316" s="36" t="str">
        <f>IFERROR(VLOOKUP(Book1345234[[#This Row],[Mobility Ranking]],#REF!,2,FALSE),"")</f>
        <v/>
      </c>
      <c r="CA316" s="77"/>
      <c r="CB316" s="4"/>
      <c r="CC316" s="36" t="str">
        <f>IFERROR(VLOOKUP(Book1345234[[#This Row],[Regional Ranking]],#REF!,2,FALSE),"")</f>
        <v/>
      </c>
    </row>
    <row r="317" spans="1:81" x14ac:dyDescent="0.25">
      <c r="A317" s="107"/>
      <c r="B317" s="84"/>
      <c r="C317" s="92">
        <f>Book1345234[[#This Row],[FMP]]*2</f>
        <v>0</v>
      </c>
      <c r="D317" s="34"/>
      <c r="E317" s="34"/>
      <c r="F317" s="37"/>
      <c r="G317" s="4"/>
      <c r="H317" s="4"/>
      <c r="I317" s="4"/>
      <c r="J317" s="4"/>
      <c r="K317" s="35" t="str">
        <f>IFERROR(Book1345234[[#This Row],[Project Cost]]/Book1345234[[#This Row],['# of Structures Removed from 1% Annual Chance FP]],"")</f>
        <v/>
      </c>
      <c r="L317" s="4"/>
      <c r="M317" s="4"/>
      <c r="N317" s="35"/>
      <c r="O317" s="100"/>
      <c r="P317" s="84"/>
      <c r="Q317" s="37"/>
      <c r="R317" s="4"/>
      <c r="S317" s="36" t="str">
        <f>IFERROR(VLOOKUP(Book1345234[[#This Row],[ Severity Ranking: Pre-Project Average Depth of Flooding (100-year)]],#REF!,2,FALSE),"")</f>
        <v/>
      </c>
      <c r="T317" s="67"/>
      <c r="U317" s="37"/>
      <c r="V317" s="37"/>
      <c r="W317" s="128" t="e">
        <f>[1]!Book1345234[[#This Row],[Flood Plain Population]]/[1]!Book1345234[[#This Row],[Community Population Served]]</f>
        <v>#REF!</v>
      </c>
      <c r="X317" s="4"/>
      <c r="Y317" s="36" t="str">
        <f>IFERROR(VLOOKUP(Book1345234[[#This Row],[Severity Ranking: Community Need (% Population)]],#REF!,2,FALSE),"")</f>
        <v/>
      </c>
      <c r="Z317" s="66"/>
      <c r="AA317" s="91" t="e">
        <f>[1]!Book1345234[[#This Row],['# of Structures Removed from 1% Annual Chance FP]]/[1]!Book1345234[[#This Row],['# of Structures in 1% Annual Chance FP (Pre-Project)]]</f>
        <v>#REF!</v>
      </c>
      <c r="AB317" s="4"/>
      <c r="AC317" s="36" t="str">
        <f>IFERROR(VLOOKUP(Book1345234[[#This Row],[Flood Risk Reduction ]],#REF!,2,FALSE),"")</f>
        <v/>
      </c>
      <c r="AD317" s="66"/>
      <c r="AE317" s="78"/>
      <c r="AF317" s="37"/>
      <c r="AG317" s="128" t="e">
        <f>([1]!Book1345234[[#This Row],[Pre-Project Damage $]]-[1]!Book1345234[[#This Row],[Post-Project Damage $]])/[1]!Book1345234[[#This Row],[Pre-Project Damage $]]</f>
        <v>#REF!</v>
      </c>
      <c r="AH317" s="4"/>
      <c r="AI317" s="36" t="str">
        <f>IFERROR(VLOOKUP(Book1345234[[#This Row],[Flood Damage Reduction]],#REF!,2,FALSE),"")</f>
        <v/>
      </c>
      <c r="AJ317" s="93"/>
      <c r="AK317" s="83"/>
      <c r="AL317" s="37"/>
      <c r="AM317" s="36" t="str">
        <f>IFERROR(VLOOKUP(Book1345234[[#This Row],[ Reduction in Critical Facilities Flood Risk]],#REF!,2,FALSE),"")</f>
        <v/>
      </c>
      <c r="AN317" s="140" t="e">
        <f>VLOOKUP([1]!Book1345234[[#This Row],[FMP]],'[1]Life and Safety Tabular Data'!A314:L324,12,FALSE)</f>
        <v>#REF!</v>
      </c>
      <c r="AO317" s="43"/>
      <c r="AP317" s="4"/>
      <c r="AQ317" s="36" t="str">
        <f>IFERROR(VLOOKUP(Book1345234[[#This Row],[Life and Safety Ranking (Injury/Loss of Life)]],#REF!,2,FALSE),"")</f>
        <v/>
      </c>
      <c r="AR317" s="67"/>
      <c r="AS317" s="43"/>
      <c r="AT317" s="43"/>
      <c r="AU317" s="43"/>
      <c r="AV317" s="4"/>
      <c r="AW317" s="36" t="str">
        <f>IFERROR(VLOOKUP(Book1345234[[#This Row],[Water Supply Yield Ranking]],#REF!,2,FALSE),"")</f>
        <v/>
      </c>
      <c r="AX317" s="67"/>
      <c r="AY317" s="37"/>
      <c r="AZ317" s="4"/>
      <c r="BA317" s="36" t="str">
        <f>IFERROR(VLOOKUP(Book1345234[[#This Row],[Social Vulnerability Ranking]],#REF!,2,FALSE),"")</f>
        <v/>
      </c>
      <c r="BB317" s="67"/>
      <c r="BC317" s="43"/>
      <c r="BD317" s="4"/>
      <c r="BE317" s="36" t="str">
        <f>IFERROR(VLOOKUP(Book1345234[[#This Row],[Nature-Based Solutions Ranking]],#REF!,2,FALSE),"")</f>
        <v/>
      </c>
      <c r="BF317" s="67"/>
      <c r="BG317" s="37"/>
      <c r="BH317" s="4"/>
      <c r="BI317" s="36" t="str">
        <f>IFERROR(VLOOKUP(Book1345234[[#This Row],[Multiple Benefit Ranking]],#REF!,2,FALSE),"")</f>
        <v/>
      </c>
      <c r="BJ317" s="84"/>
      <c r="BK317" s="43"/>
      <c r="BL317" s="4"/>
      <c r="BM317" s="36" t="str">
        <f>IFERROR(VLOOKUP(Book1345234[[#This Row],[Operations and Maintenance Ranking]],#REF!,2,FALSE),"")</f>
        <v/>
      </c>
      <c r="BN317" s="67"/>
      <c r="BO317" s="4"/>
      <c r="BP317" s="36" t="str">
        <f>IFERROR(VLOOKUP(Book1345234[[#This Row],[Administrative, Regulatory and Other Obstacle Ranking]],#REF!,2,FALSE),"")</f>
        <v/>
      </c>
      <c r="BQ317" s="67"/>
      <c r="BR317" s="4"/>
      <c r="BS317" s="36" t="str">
        <f>IFERROR(VLOOKUP(Book1345234[[#This Row],[Environmental Benefit Ranking]],#REF!,2,FALSE),"")</f>
        <v/>
      </c>
      <c r="BT317" s="67"/>
      <c r="BU317" s="37"/>
      <c r="BV317" s="36" t="str">
        <f>IFERROR(VLOOKUP(Book1345234[[#This Row],[Environmental Impact Ranking]],#REF!,2,FALSE),"")</f>
        <v/>
      </c>
      <c r="BW317" s="77"/>
      <c r="BX317" s="83"/>
      <c r="BY317" s="4"/>
      <c r="BZ317" s="36" t="str">
        <f>IFERROR(VLOOKUP(Book1345234[[#This Row],[Mobility Ranking]],#REF!,2,FALSE),"")</f>
        <v/>
      </c>
      <c r="CA317" s="77"/>
      <c r="CB317" s="4"/>
      <c r="CC317" s="36" t="str">
        <f>IFERROR(VLOOKUP(Book1345234[[#This Row],[Regional Ranking]],#REF!,2,FALSE),"")</f>
        <v/>
      </c>
    </row>
    <row r="318" spans="1:81" x14ac:dyDescent="0.25">
      <c r="A318" s="107"/>
      <c r="B318" s="84"/>
      <c r="C318" s="92">
        <f>Book1345234[[#This Row],[FMP]]*2</f>
        <v>0</v>
      </c>
      <c r="D318" s="34"/>
      <c r="E318" s="34"/>
      <c r="F318" s="37"/>
      <c r="G318" s="4"/>
      <c r="H318" s="4"/>
      <c r="I318" s="4"/>
      <c r="J318" s="4"/>
      <c r="K318" s="35" t="str">
        <f>IFERROR(Book1345234[[#This Row],[Project Cost]]/Book1345234[[#This Row],['# of Structures Removed from 1% Annual Chance FP]],"")</f>
        <v/>
      </c>
      <c r="L318" s="4"/>
      <c r="M318" s="4"/>
      <c r="N318" s="35"/>
      <c r="O318" s="100"/>
      <c r="P318" s="84"/>
      <c r="Q318" s="37"/>
      <c r="R318" s="4"/>
      <c r="S318" s="36" t="str">
        <f>IFERROR(VLOOKUP(Book1345234[[#This Row],[ Severity Ranking: Pre-Project Average Depth of Flooding (100-year)]],#REF!,2,FALSE),"")</f>
        <v/>
      </c>
      <c r="T318" s="67"/>
      <c r="U318" s="37"/>
      <c r="V318" s="37"/>
      <c r="W318" s="128" t="e">
        <f>[1]!Book1345234[[#This Row],[Flood Plain Population]]/[1]!Book1345234[[#This Row],[Community Population Served]]</f>
        <v>#REF!</v>
      </c>
      <c r="X318" s="4"/>
      <c r="Y318" s="36" t="str">
        <f>IFERROR(VLOOKUP(Book1345234[[#This Row],[Severity Ranking: Community Need (% Population)]],#REF!,2,FALSE),"")</f>
        <v/>
      </c>
      <c r="Z318" s="66"/>
      <c r="AA318" s="91" t="e">
        <f>[1]!Book1345234[[#This Row],['# of Structures Removed from 1% Annual Chance FP]]/[1]!Book1345234[[#This Row],['# of Structures in 1% Annual Chance FP (Pre-Project)]]</f>
        <v>#REF!</v>
      </c>
      <c r="AB318" s="4"/>
      <c r="AC318" s="36" t="str">
        <f>IFERROR(VLOOKUP(Book1345234[[#This Row],[Flood Risk Reduction ]],#REF!,2,FALSE),"")</f>
        <v/>
      </c>
      <c r="AD318" s="66"/>
      <c r="AE318" s="78"/>
      <c r="AF318" s="37"/>
      <c r="AG318" s="128" t="e">
        <f>([1]!Book1345234[[#This Row],[Pre-Project Damage $]]-[1]!Book1345234[[#This Row],[Post-Project Damage $]])/[1]!Book1345234[[#This Row],[Pre-Project Damage $]]</f>
        <v>#REF!</v>
      </c>
      <c r="AH318" s="4"/>
      <c r="AI318" s="36" t="str">
        <f>IFERROR(VLOOKUP(Book1345234[[#This Row],[Flood Damage Reduction]],#REF!,2,FALSE),"")</f>
        <v/>
      </c>
      <c r="AJ318" s="93"/>
      <c r="AK318" s="83"/>
      <c r="AL318" s="37"/>
      <c r="AM318" s="36" t="str">
        <f>IFERROR(VLOOKUP(Book1345234[[#This Row],[ Reduction in Critical Facilities Flood Risk]],#REF!,2,FALSE),"")</f>
        <v/>
      </c>
      <c r="AN318" s="140" t="e">
        <f>VLOOKUP([1]!Book1345234[[#This Row],[FMP]],'[1]Life and Safety Tabular Data'!A315:L325,12,FALSE)</f>
        <v>#REF!</v>
      </c>
      <c r="AO318" s="43"/>
      <c r="AP318" s="4"/>
      <c r="AQ318" s="36" t="str">
        <f>IFERROR(VLOOKUP(Book1345234[[#This Row],[Life and Safety Ranking (Injury/Loss of Life)]],#REF!,2,FALSE),"")</f>
        <v/>
      </c>
      <c r="AR318" s="67"/>
      <c r="AS318" s="43"/>
      <c r="AT318" s="43"/>
      <c r="AU318" s="43"/>
      <c r="AV318" s="4"/>
      <c r="AW318" s="36" t="str">
        <f>IFERROR(VLOOKUP(Book1345234[[#This Row],[Water Supply Yield Ranking]],#REF!,2,FALSE),"")</f>
        <v/>
      </c>
      <c r="AX318" s="67"/>
      <c r="AY318" s="37"/>
      <c r="AZ318" s="4"/>
      <c r="BA318" s="36" t="str">
        <f>IFERROR(VLOOKUP(Book1345234[[#This Row],[Social Vulnerability Ranking]],#REF!,2,FALSE),"")</f>
        <v/>
      </c>
      <c r="BB318" s="67"/>
      <c r="BC318" s="43"/>
      <c r="BD318" s="4"/>
      <c r="BE318" s="36" t="str">
        <f>IFERROR(VLOOKUP(Book1345234[[#This Row],[Nature-Based Solutions Ranking]],#REF!,2,FALSE),"")</f>
        <v/>
      </c>
      <c r="BF318" s="67"/>
      <c r="BG318" s="37"/>
      <c r="BH318" s="4"/>
      <c r="BI318" s="36" t="str">
        <f>IFERROR(VLOOKUP(Book1345234[[#This Row],[Multiple Benefit Ranking]],#REF!,2,FALSE),"")</f>
        <v/>
      </c>
      <c r="BJ318" s="84"/>
      <c r="BK318" s="43"/>
      <c r="BL318" s="4"/>
      <c r="BM318" s="36" t="str">
        <f>IFERROR(VLOOKUP(Book1345234[[#This Row],[Operations and Maintenance Ranking]],#REF!,2,FALSE),"")</f>
        <v/>
      </c>
      <c r="BN318" s="67"/>
      <c r="BO318" s="4"/>
      <c r="BP318" s="36" t="str">
        <f>IFERROR(VLOOKUP(Book1345234[[#This Row],[Administrative, Regulatory and Other Obstacle Ranking]],#REF!,2,FALSE),"")</f>
        <v/>
      </c>
      <c r="BQ318" s="67"/>
      <c r="BR318" s="4"/>
      <c r="BS318" s="36" t="str">
        <f>IFERROR(VLOOKUP(Book1345234[[#This Row],[Environmental Benefit Ranking]],#REF!,2,FALSE),"")</f>
        <v/>
      </c>
      <c r="BT318" s="67"/>
      <c r="BU318" s="37"/>
      <c r="BV318" s="36" t="str">
        <f>IFERROR(VLOOKUP(Book1345234[[#This Row],[Environmental Impact Ranking]],#REF!,2,FALSE),"")</f>
        <v/>
      </c>
      <c r="BW318" s="77"/>
      <c r="BX318" s="83"/>
      <c r="BY318" s="4"/>
      <c r="BZ318" s="36" t="str">
        <f>IFERROR(VLOOKUP(Book1345234[[#This Row],[Mobility Ranking]],#REF!,2,FALSE),"")</f>
        <v/>
      </c>
      <c r="CA318" s="77"/>
      <c r="CB318" s="4"/>
      <c r="CC318" s="36" t="str">
        <f>IFERROR(VLOOKUP(Book1345234[[#This Row],[Regional Ranking]],#REF!,2,FALSE),"")</f>
        <v/>
      </c>
    </row>
    <row r="319" spans="1:81" x14ac:dyDescent="0.25">
      <c r="A319" s="107"/>
      <c r="B319" s="84"/>
      <c r="C319" s="92">
        <f>Book1345234[[#This Row],[FMP]]*2</f>
        <v>0</v>
      </c>
      <c r="D319" s="34"/>
      <c r="E319" s="34"/>
      <c r="F319" s="37"/>
      <c r="G319" s="4"/>
      <c r="H319" s="4"/>
      <c r="I319" s="4"/>
      <c r="J319" s="4"/>
      <c r="K319" s="35" t="str">
        <f>IFERROR(Book1345234[[#This Row],[Project Cost]]/Book1345234[[#This Row],['# of Structures Removed from 1% Annual Chance FP]],"")</f>
        <v/>
      </c>
      <c r="L319" s="4"/>
      <c r="M319" s="4"/>
      <c r="N319" s="35"/>
      <c r="O319" s="100"/>
      <c r="P319" s="84"/>
      <c r="Q319" s="37"/>
      <c r="R319" s="4"/>
      <c r="S319" s="36" t="str">
        <f>IFERROR(VLOOKUP(Book1345234[[#This Row],[ Severity Ranking: Pre-Project Average Depth of Flooding (100-year)]],#REF!,2,FALSE),"")</f>
        <v/>
      </c>
      <c r="T319" s="67"/>
      <c r="U319" s="37"/>
      <c r="V319" s="37"/>
      <c r="W319" s="128" t="e">
        <f>[1]!Book1345234[[#This Row],[Flood Plain Population]]/[1]!Book1345234[[#This Row],[Community Population Served]]</f>
        <v>#REF!</v>
      </c>
      <c r="X319" s="4"/>
      <c r="Y319" s="36" t="str">
        <f>IFERROR(VLOOKUP(Book1345234[[#This Row],[Severity Ranking: Community Need (% Population)]],#REF!,2,FALSE),"")</f>
        <v/>
      </c>
      <c r="Z319" s="66"/>
      <c r="AA319" s="91" t="e">
        <f>[1]!Book1345234[[#This Row],['# of Structures Removed from 1% Annual Chance FP]]/[1]!Book1345234[[#This Row],['# of Structures in 1% Annual Chance FP (Pre-Project)]]</f>
        <v>#REF!</v>
      </c>
      <c r="AB319" s="4"/>
      <c r="AC319" s="36" t="str">
        <f>IFERROR(VLOOKUP(Book1345234[[#This Row],[Flood Risk Reduction ]],#REF!,2,FALSE),"")</f>
        <v/>
      </c>
      <c r="AD319" s="66"/>
      <c r="AE319" s="78"/>
      <c r="AF319" s="37"/>
      <c r="AG319" s="128" t="e">
        <f>([1]!Book1345234[[#This Row],[Pre-Project Damage $]]-[1]!Book1345234[[#This Row],[Post-Project Damage $]])/[1]!Book1345234[[#This Row],[Pre-Project Damage $]]</f>
        <v>#REF!</v>
      </c>
      <c r="AH319" s="4"/>
      <c r="AI319" s="36" t="str">
        <f>IFERROR(VLOOKUP(Book1345234[[#This Row],[Flood Damage Reduction]],#REF!,2,FALSE),"")</f>
        <v/>
      </c>
      <c r="AJ319" s="93"/>
      <c r="AK319" s="83"/>
      <c r="AL319" s="37"/>
      <c r="AM319" s="36" t="str">
        <f>IFERROR(VLOOKUP(Book1345234[[#This Row],[ Reduction in Critical Facilities Flood Risk]],#REF!,2,FALSE),"")</f>
        <v/>
      </c>
      <c r="AN319" s="140" t="e">
        <f>VLOOKUP([1]!Book1345234[[#This Row],[FMP]],'[1]Life and Safety Tabular Data'!A316:L326,12,FALSE)</f>
        <v>#REF!</v>
      </c>
      <c r="AO319" s="43"/>
      <c r="AP319" s="4"/>
      <c r="AQ319" s="36" t="str">
        <f>IFERROR(VLOOKUP(Book1345234[[#This Row],[Life and Safety Ranking (Injury/Loss of Life)]],#REF!,2,FALSE),"")</f>
        <v/>
      </c>
      <c r="AR319" s="67"/>
      <c r="AS319" s="43"/>
      <c r="AT319" s="43"/>
      <c r="AU319" s="43"/>
      <c r="AV319" s="4"/>
      <c r="AW319" s="36" t="str">
        <f>IFERROR(VLOOKUP(Book1345234[[#This Row],[Water Supply Yield Ranking]],#REF!,2,FALSE),"")</f>
        <v/>
      </c>
      <c r="AX319" s="67"/>
      <c r="AY319" s="37"/>
      <c r="AZ319" s="4"/>
      <c r="BA319" s="36" t="str">
        <f>IFERROR(VLOOKUP(Book1345234[[#This Row],[Social Vulnerability Ranking]],#REF!,2,FALSE),"")</f>
        <v/>
      </c>
      <c r="BB319" s="67"/>
      <c r="BC319" s="43"/>
      <c r="BD319" s="4"/>
      <c r="BE319" s="36" t="str">
        <f>IFERROR(VLOOKUP(Book1345234[[#This Row],[Nature-Based Solutions Ranking]],#REF!,2,FALSE),"")</f>
        <v/>
      </c>
      <c r="BF319" s="67"/>
      <c r="BG319" s="37"/>
      <c r="BH319" s="4"/>
      <c r="BI319" s="36" t="str">
        <f>IFERROR(VLOOKUP(Book1345234[[#This Row],[Multiple Benefit Ranking]],#REF!,2,FALSE),"")</f>
        <v/>
      </c>
      <c r="BJ319" s="84"/>
      <c r="BK319" s="43"/>
      <c r="BL319" s="4"/>
      <c r="BM319" s="36" t="str">
        <f>IFERROR(VLOOKUP(Book1345234[[#This Row],[Operations and Maintenance Ranking]],#REF!,2,FALSE),"")</f>
        <v/>
      </c>
      <c r="BN319" s="67"/>
      <c r="BO319" s="4"/>
      <c r="BP319" s="36" t="str">
        <f>IFERROR(VLOOKUP(Book1345234[[#This Row],[Administrative, Regulatory and Other Obstacle Ranking]],#REF!,2,FALSE),"")</f>
        <v/>
      </c>
      <c r="BQ319" s="67"/>
      <c r="BR319" s="4"/>
      <c r="BS319" s="36" t="str">
        <f>IFERROR(VLOOKUP(Book1345234[[#This Row],[Environmental Benefit Ranking]],#REF!,2,FALSE),"")</f>
        <v/>
      </c>
      <c r="BT319" s="67"/>
      <c r="BU319" s="37"/>
      <c r="BV319" s="36" t="str">
        <f>IFERROR(VLOOKUP(Book1345234[[#This Row],[Environmental Impact Ranking]],#REF!,2,FALSE),"")</f>
        <v/>
      </c>
      <c r="BW319" s="77"/>
      <c r="BX319" s="83"/>
      <c r="BY319" s="4"/>
      <c r="BZ319" s="36" t="str">
        <f>IFERROR(VLOOKUP(Book1345234[[#This Row],[Mobility Ranking]],#REF!,2,FALSE),"")</f>
        <v/>
      </c>
      <c r="CA319" s="77"/>
      <c r="CB319" s="4"/>
      <c r="CC319" s="36" t="str">
        <f>IFERROR(VLOOKUP(Book1345234[[#This Row],[Regional Ranking]],#REF!,2,FALSE),"")</f>
        <v/>
      </c>
    </row>
    <row r="320" spans="1:81" x14ac:dyDescent="0.25">
      <c r="A320" s="107"/>
      <c r="B320" s="84"/>
      <c r="C320" s="92">
        <f>Book1345234[[#This Row],[FMP]]*2</f>
        <v>0</v>
      </c>
      <c r="D320" s="34"/>
      <c r="E320" s="34"/>
      <c r="F320" s="37"/>
      <c r="G320" s="4"/>
      <c r="H320" s="4"/>
      <c r="I320" s="4"/>
      <c r="J320" s="4"/>
      <c r="K320" s="35" t="str">
        <f>IFERROR(Book1345234[[#This Row],[Project Cost]]/Book1345234[[#This Row],['# of Structures Removed from 1% Annual Chance FP]],"")</f>
        <v/>
      </c>
      <c r="L320" s="4"/>
      <c r="M320" s="4"/>
      <c r="N320" s="35"/>
      <c r="O320" s="100"/>
      <c r="P320" s="84"/>
      <c r="Q320" s="37"/>
      <c r="R320" s="4"/>
      <c r="S320" s="36" t="str">
        <f>IFERROR(VLOOKUP(Book1345234[[#This Row],[ Severity Ranking: Pre-Project Average Depth of Flooding (100-year)]],#REF!,2,FALSE),"")</f>
        <v/>
      </c>
      <c r="T320" s="67"/>
      <c r="U320" s="37"/>
      <c r="V320" s="37"/>
      <c r="W320" s="128" t="e">
        <f>[1]!Book1345234[[#This Row],[Flood Plain Population]]/[1]!Book1345234[[#This Row],[Community Population Served]]</f>
        <v>#REF!</v>
      </c>
      <c r="X320" s="4"/>
      <c r="Y320" s="36" t="str">
        <f>IFERROR(VLOOKUP(Book1345234[[#This Row],[Severity Ranking: Community Need (% Population)]],#REF!,2,FALSE),"")</f>
        <v/>
      </c>
      <c r="Z320" s="66"/>
      <c r="AA320" s="91" t="e">
        <f>[1]!Book1345234[[#This Row],['# of Structures Removed from 1% Annual Chance FP]]/[1]!Book1345234[[#This Row],['# of Structures in 1% Annual Chance FP (Pre-Project)]]</f>
        <v>#REF!</v>
      </c>
      <c r="AB320" s="4"/>
      <c r="AC320" s="36" t="str">
        <f>IFERROR(VLOOKUP(Book1345234[[#This Row],[Flood Risk Reduction ]],#REF!,2,FALSE),"")</f>
        <v/>
      </c>
      <c r="AD320" s="66"/>
      <c r="AE320" s="78"/>
      <c r="AF320" s="37"/>
      <c r="AG320" s="128" t="e">
        <f>([1]!Book1345234[[#This Row],[Pre-Project Damage $]]-[1]!Book1345234[[#This Row],[Post-Project Damage $]])/[1]!Book1345234[[#This Row],[Pre-Project Damage $]]</f>
        <v>#REF!</v>
      </c>
      <c r="AH320" s="4"/>
      <c r="AI320" s="36" t="str">
        <f>IFERROR(VLOOKUP(Book1345234[[#This Row],[Flood Damage Reduction]],#REF!,2,FALSE),"")</f>
        <v/>
      </c>
      <c r="AJ320" s="93"/>
      <c r="AK320" s="83"/>
      <c r="AL320" s="37"/>
      <c r="AM320" s="36" t="str">
        <f>IFERROR(VLOOKUP(Book1345234[[#This Row],[ Reduction in Critical Facilities Flood Risk]],#REF!,2,FALSE),"")</f>
        <v/>
      </c>
      <c r="AN320" s="140" t="e">
        <f>VLOOKUP([1]!Book1345234[[#This Row],[FMP]],'[1]Life and Safety Tabular Data'!A317:L327,12,FALSE)</f>
        <v>#REF!</v>
      </c>
      <c r="AO320" s="43"/>
      <c r="AP320" s="4"/>
      <c r="AQ320" s="36" t="str">
        <f>IFERROR(VLOOKUP(Book1345234[[#This Row],[Life and Safety Ranking (Injury/Loss of Life)]],#REF!,2,FALSE),"")</f>
        <v/>
      </c>
      <c r="AR320" s="67"/>
      <c r="AS320" s="43"/>
      <c r="AT320" s="43"/>
      <c r="AU320" s="43"/>
      <c r="AV320" s="4"/>
      <c r="AW320" s="36" t="str">
        <f>IFERROR(VLOOKUP(Book1345234[[#This Row],[Water Supply Yield Ranking]],#REF!,2,FALSE),"")</f>
        <v/>
      </c>
      <c r="AX320" s="67"/>
      <c r="AY320" s="37"/>
      <c r="AZ320" s="4"/>
      <c r="BA320" s="36" t="str">
        <f>IFERROR(VLOOKUP(Book1345234[[#This Row],[Social Vulnerability Ranking]],#REF!,2,FALSE),"")</f>
        <v/>
      </c>
      <c r="BB320" s="67"/>
      <c r="BC320" s="43"/>
      <c r="BD320" s="4"/>
      <c r="BE320" s="36" t="str">
        <f>IFERROR(VLOOKUP(Book1345234[[#This Row],[Nature-Based Solutions Ranking]],#REF!,2,FALSE),"")</f>
        <v/>
      </c>
      <c r="BF320" s="67"/>
      <c r="BG320" s="37"/>
      <c r="BH320" s="4"/>
      <c r="BI320" s="36" t="str">
        <f>IFERROR(VLOOKUP(Book1345234[[#This Row],[Multiple Benefit Ranking]],#REF!,2,FALSE),"")</f>
        <v/>
      </c>
      <c r="BJ320" s="84"/>
      <c r="BK320" s="43"/>
      <c r="BL320" s="4"/>
      <c r="BM320" s="36" t="str">
        <f>IFERROR(VLOOKUP(Book1345234[[#This Row],[Operations and Maintenance Ranking]],#REF!,2,FALSE),"")</f>
        <v/>
      </c>
      <c r="BN320" s="67"/>
      <c r="BO320" s="4"/>
      <c r="BP320" s="36" t="str">
        <f>IFERROR(VLOOKUP(Book1345234[[#This Row],[Administrative, Regulatory and Other Obstacle Ranking]],#REF!,2,FALSE),"")</f>
        <v/>
      </c>
      <c r="BQ320" s="67"/>
      <c r="BR320" s="4"/>
      <c r="BS320" s="36" t="str">
        <f>IFERROR(VLOOKUP(Book1345234[[#This Row],[Environmental Benefit Ranking]],#REF!,2,FALSE),"")</f>
        <v/>
      </c>
      <c r="BT320" s="67"/>
      <c r="BU320" s="37"/>
      <c r="BV320" s="36" t="str">
        <f>IFERROR(VLOOKUP(Book1345234[[#This Row],[Environmental Impact Ranking]],#REF!,2,FALSE),"")</f>
        <v/>
      </c>
      <c r="BW320" s="77"/>
      <c r="BX320" s="83"/>
      <c r="BY320" s="4"/>
      <c r="BZ320" s="36" t="str">
        <f>IFERROR(VLOOKUP(Book1345234[[#This Row],[Mobility Ranking]],#REF!,2,FALSE),"")</f>
        <v/>
      </c>
      <c r="CA320" s="77"/>
      <c r="CB320" s="4"/>
      <c r="CC320" s="36" t="str">
        <f>IFERROR(VLOOKUP(Book1345234[[#This Row],[Regional Ranking]],#REF!,2,FALSE),"")</f>
        <v/>
      </c>
    </row>
    <row r="321" spans="1:81" x14ac:dyDescent="0.25">
      <c r="A321" s="107"/>
      <c r="B321" s="84"/>
      <c r="C321" s="92">
        <f>Book1345234[[#This Row],[FMP]]*2</f>
        <v>0</v>
      </c>
      <c r="D321" s="34"/>
      <c r="E321" s="34"/>
      <c r="F321" s="37"/>
      <c r="G321" s="4"/>
      <c r="H321" s="4"/>
      <c r="I321" s="4"/>
      <c r="J321" s="4"/>
      <c r="K321" s="35" t="str">
        <f>IFERROR(Book1345234[[#This Row],[Project Cost]]/Book1345234[[#This Row],['# of Structures Removed from 1% Annual Chance FP]],"")</f>
        <v/>
      </c>
      <c r="L321" s="4"/>
      <c r="M321" s="4"/>
      <c r="N321" s="35"/>
      <c r="O321" s="100"/>
      <c r="P321" s="84"/>
      <c r="Q321" s="37"/>
      <c r="R321" s="4"/>
      <c r="S321" s="36" t="str">
        <f>IFERROR(VLOOKUP(Book1345234[[#This Row],[ Severity Ranking: Pre-Project Average Depth of Flooding (100-year)]],#REF!,2,FALSE),"")</f>
        <v/>
      </c>
      <c r="T321" s="67"/>
      <c r="U321" s="37"/>
      <c r="V321" s="37"/>
      <c r="W321" s="128" t="e">
        <f>[1]!Book1345234[[#This Row],[Flood Plain Population]]/[1]!Book1345234[[#This Row],[Community Population Served]]</f>
        <v>#REF!</v>
      </c>
      <c r="X321" s="4"/>
      <c r="Y321" s="36" t="str">
        <f>IFERROR(VLOOKUP(Book1345234[[#This Row],[Severity Ranking: Community Need (% Population)]],#REF!,2,FALSE),"")</f>
        <v/>
      </c>
      <c r="Z321" s="66"/>
      <c r="AA321" s="91" t="e">
        <f>[1]!Book1345234[[#This Row],['# of Structures Removed from 1% Annual Chance FP]]/[1]!Book1345234[[#This Row],['# of Structures in 1% Annual Chance FP (Pre-Project)]]</f>
        <v>#REF!</v>
      </c>
      <c r="AB321" s="4"/>
      <c r="AC321" s="36" t="str">
        <f>IFERROR(VLOOKUP(Book1345234[[#This Row],[Flood Risk Reduction ]],#REF!,2,FALSE),"")</f>
        <v/>
      </c>
      <c r="AD321" s="66"/>
      <c r="AE321" s="78"/>
      <c r="AF321" s="37"/>
      <c r="AG321" s="128" t="e">
        <f>([1]!Book1345234[[#This Row],[Pre-Project Damage $]]-[1]!Book1345234[[#This Row],[Post-Project Damage $]])/[1]!Book1345234[[#This Row],[Pre-Project Damage $]]</f>
        <v>#REF!</v>
      </c>
      <c r="AH321" s="4"/>
      <c r="AI321" s="36" t="str">
        <f>IFERROR(VLOOKUP(Book1345234[[#This Row],[Flood Damage Reduction]],#REF!,2,FALSE),"")</f>
        <v/>
      </c>
      <c r="AJ321" s="93"/>
      <c r="AK321" s="83"/>
      <c r="AL321" s="37"/>
      <c r="AM321" s="36" t="str">
        <f>IFERROR(VLOOKUP(Book1345234[[#This Row],[ Reduction in Critical Facilities Flood Risk]],#REF!,2,FALSE),"")</f>
        <v/>
      </c>
      <c r="AN321" s="140" t="e">
        <f>VLOOKUP([1]!Book1345234[[#This Row],[FMP]],'[1]Life and Safety Tabular Data'!A318:L328,12,FALSE)</f>
        <v>#REF!</v>
      </c>
      <c r="AO321" s="43"/>
      <c r="AP321" s="4"/>
      <c r="AQ321" s="36" t="str">
        <f>IFERROR(VLOOKUP(Book1345234[[#This Row],[Life and Safety Ranking (Injury/Loss of Life)]],#REF!,2,FALSE),"")</f>
        <v/>
      </c>
      <c r="AR321" s="67"/>
      <c r="AS321" s="43"/>
      <c r="AT321" s="43"/>
      <c r="AU321" s="43"/>
      <c r="AV321" s="4"/>
      <c r="AW321" s="36" t="str">
        <f>IFERROR(VLOOKUP(Book1345234[[#This Row],[Water Supply Yield Ranking]],#REF!,2,FALSE),"")</f>
        <v/>
      </c>
      <c r="AX321" s="67"/>
      <c r="AY321" s="37"/>
      <c r="AZ321" s="4"/>
      <c r="BA321" s="36" t="str">
        <f>IFERROR(VLOOKUP(Book1345234[[#This Row],[Social Vulnerability Ranking]],#REF!,2,FALSE),"")</f>
        <v/>
      </c>
      <c r="BB321" s="67"/>
      <c r="BC321" s="43"/>
      <c r="BD321" s="4"/>
      <c r="BE321" s="36" t="str">
        <f>IFERROR(VLOOKUP(Book1345234[[#This Row],[Nature-Based Solutions Ranking]],#REF!,2,FALSE),"")</f>
        <v/>
      </c>
      <c r="BF321" s="67"/>
      <c r="BG321" s="37"/>
      <c r="BH321" s="4"/>
      <c r="BI321" s="36" t="str">
        <f>IFERROR(VLOOKUP(Book1345234[[#This Row],[Multiple Benefit Ranking]],#REF!,2,FALSE),"")</f>
        <v/>
      </c>
      <c r="BJ321" s="84"/>
      <c r="BK321" s="43"/>
      <c r="BL321" s="4"/>
      <c r="BM321" s="36" t="str">
        <f>IFERROR(VLOOKUP(Book1345234[[#This Row],[Operations and Maintenance Ranking]],#REF!,2,FALSE),"")</f>
        <v/>
      </c>
      <c r="BN321" s="67"/>
      <c r="BO321" s="4"/>
      <c r="BP321" s="36" t="str">
        <f>IFERROR(VLOOKUP(Book1345234[[#This Row],[Administrative, Regulatory and Other Obstacle Ranking]],#REF!,2,FALSE),"")</f>
        <v/>
      </c>
      <c r="BQ321" s="67"/>
      <c r="BR321" s="4"/>
      <c r="BS321" s="36" t="str">
        <f>IFERROR(VLOOKUP(Book1345234[[#This Row],[Environmental Benefit Ranking]],#REF!,2,FALSE),"")</f>
        <v/>
      </c>
      <c r="BT321" s="67"/>
      <c r="BU321" s="37"/>
      <c r="BV321" s="36" t="str">
        <f>IFERROR(VLOOKUP(Book1345234[[#This Row],[Environmental Impact Ranking]],#REF!,2,FALSE),"")</f>
        <v/>
      </c>
      <c r="BW321" s="77"/>
      <c r="BX321" s="83"/>
      <c r="BY321" s="4"/>
      <c r="BZ321" s="36" t="str">
        <f>IFERROR(VLOOKUP(Book1345234[[#This Row],[Mobility Ranking]],#REF!,2,FALSE),"")</f>
        <v/>
      </c>
      <c r="CA321" s="77"/>
      <c r="CB321" s="4"/>
      <c r="CC321" s="36" t="str">
        <f>IFERROR(VLOOKUP(Book1345234[[#This Row],[Regional Ranking]],#REF!,2,FALSE),"")</f>
        <v/>
      </c>
    </row>
    <row r="322" spans="1:81" x14ac:dyDescent="0.25">
      <c r="A322" s="107"/>
      <c r="B322" s="84"/>
      <c r="C322" s="92">
        <f>Book1345234[[#This Row],[FMP]]*2</f>
        <v>0</v>
      </c>
      <c r="D322" s="34"/>
      <c r="E322" s="34"/>
      <c r="F322" s="37"/>
      <c r="G322" s="4"/>
      <c r="H322" s="4"/>
      <c r="I322" s="4"/>
      <c r="J322" s="4"/>
      <c r="K322" s="35" t="str">
        <f>IFERROR(Book1345234[[#This Row],[Project Cost]]/Book1345234[[#This Row],['# of Structures Removed from 1% Annual Chance FP]],"")</f>
        <v/>
      </c>
      <c r="L322" s="4"/>
      <c r="M322" s="4"/>
      <c r="N322" s="35"/>
      <c r="O322" s="100"/>
      <c r="P322" s="84"/>
      <c r="Q322" s="37"/>
      <c r="R322" s="4"/>
      <c r="S322" s="36" t="str">
        <f>IFERROR(VLOOKUP(Book1345234[[#This Row],[ Severity Ranking: Pre-Project Average Depth of Flooding (100-year)]],#REF!,2,FALSE),"")</f>
        <v/>
      </c>
      <c r="T322" s="67"/>
      <c r="U322" s="37"/>
      <c r="V322" s="37"/>
      <c r="W322" s="128" t="e">
        <f>[1]!Book1345234[[#This Row],[Flood Plain Population]]/[1]!Book1345234[[#This Row],[Community Population Served]]</f>
        <v>#REF!</v>
      </c>
      <c r="X322" s="4"/>
      <c r="Y322" s="36" t="str">
        <f>IFERROR(VLOOKUP(Book1345234[[#This Row],[Severity Ranking: Community Need (% Population)]],#REF!,2,FALSE),"")</f>
        <v/>
      </c>
      <c r="Z322" s="66"/>
      <c r="AA322" s="91" t="e">
        <f>[1]!Book1345234[[#This Row],['# of Structures Removed from 1% Annual Chance FP]]/[1]!Book1345234[[#This Row],['# of Structures in 1% Annual Chance FP (Pre-Project)]]</f>
        <v>#REF!</v>
      </c>
      <c r="AB322" s="4"/>
      <c r="AC322" s="36" t="str">
        <f>IFERROR(VLOOKUP(Book1345234[[#This Row],[Flood Risk Reduction ]],#REF!,2,FALSE),"")</f>
        <v/>
      </c>
      <c r="AD322" s="66"/>
      <c r="AE322" s="78"/>
      <c r="AF322" s="37"/>
      <c r="AG322" s="128" t="e">
        <f>([1]!Book1345234[[#This Row],[Pre-Project Damage $]]-[1]!Book1345234[[#This Row],[Post-Project Damage $]])/[1]!Book1345234[[#This Row],[Pre-Project Damage $]]</f>
        <v>#REF!</v>
      </c>
      <c r="AH322" s="4"/>
      <c r="AI322" s="36" t="str">
        <f>IFERROR(VLOOKUP(Book1345234[[#This Row],[Flood Damage Reduction]],#REF!,2,FALSE),"")</f>
        <v/>
      </c>
      <c r="AJ322" s="93"/>
      <c r="AK322" s="83"/>
      <c r="AL322" s="37"/>
      <c r="AM322" s="36" t="str">
        <f>IFERROR(VLOOKUP(Book1345234[[#This Row],[ Reduction in Critical Facilities Flood Risk]],#REF!,2,FALSE),"")</f>
        <v/>
      </c>
      <c r="AN322" s="140" t="e">
        <f>VLOOKUP([1]!Book1345234[[#This Row],[FMP]],'[1]Life and Safety Tabular Data'!A319:L329,12,FALSE)</f>
        <v>#REF!</v>
      </c>
      <c r="AO322" s="43"/>
      <c r="AP322" s="4"/>
      <c r="AQ322" s="36" t="str">
        <f>IFERROR(VLOOKUP(Book1345234[[#This Row],[Life and Safety Ranking (Injury/Loss of Life)]],#REF!,2,FALSE),"")</f>
        <v/>
      </c>
      <c r="AR322" s="67"/>
      <c r="AS322" s="43"/>
      <c r="AT322" s="43"/>
      <c r="AU322" s="43"/>
      <c r="AV322" s="4"/>
      <c r="AW322" s="36" t="str">
        <f>IFERROR(VLOOKUP(Book1345234[[#This Row],[Water Supply Yield Ranking]],#REF!,2,FALSE),"")</f>
        <v/>
      </c>
      <c r="AX322" s="67"/>
      <c r="AY322" s="37"/>
      <c r="AZ322" s="4"/>
      <c r="BA322" s="36" t="str">
        <f>IFERROR(VLOOKUP(Book1345234[[#This Row],[Social Vulnerability Ranking]],#REF!,2,FALSE),"")</f>
        <v/>
      </c>
      <c r="BB322" s="67"/>
      <c r="BC322" s="43"/>
      <c r="BD322" s="4"/>
      <c r="BE322" s="36" t="str">
        <f>IFERROR(VLOOKUP(Book1345234[[#This Row],[Nature-Based Solutions Ranking]],#REF!,2,FALSE),"")</f>
        <v/>
      </c>
      <c r="BF322" s="67"/>
      <c r="BG322" s="37"/>
      <c r="BH322" s="4"/>
      <c r="BI322" s="36" t="str">
        <f>IFERROR(VLOOKUP(Book1345234[[#This Row],[Multiple Benefit Ranking]],#REF!,2,FALSE),"")</f>
        <v/>
      </c>
      <c r="BJ322" s="84"/>
      <c r="BK322" s="43"/>
      <c r="BL322" s="4"/>
      <c r="BM322" s="36" t="str">
        <f>IFERROR(VLOOKUP(Book1345234[[#This Row],[Operations and Maintenance Ranking]],#REF!,2,FALSE),"")</f>
        <v/>
      </c>
      <c r="BN322" s="67"/>
      <c r="BO322" s="4"/>
      <c r="BP322" s="36" t="str">
        <f>IFERROR(VLOOKUP(Book1345234[[#This Row],[Administrative, Regulatory and Other Obstacle Ranking]],#REF!,2,FALSE),"")</f>
        <v/>
      </c>
      <c r="BQ322" s="67"/>
      <c r="BR322" s="4"/>
      <c r="BS322" s="36" t="str">
        <f>IFERROR(VLOOKUP(Book1345234[[#This Row],[Environmental Benefit Ranking]],#REF!,2,FALSE),"")</f>
        <v/>
      </c>
      <c r="BT322" s="67"/>
      <c r="BU322" s="37"/>
      <c r="BV322" s="36" t="str">
        <f>IFERROR(VLOOKUP(Book1345234[[#This Row],[Environmental Impact Ranking]],#REF!,2,FALSE),"")</f>
        <v/>
      </c>
      <c r="BW322" s="77"/>
      <c r="BX322" s="83"/>
      <c r="BY322" s="4"/>
      <c r="BZ322" s="36" t="str">
        <f>IFERROR(VLOOKUP(Book1345234[[#This Row],[Mobility Ranking]],#REF!,2,FALSE),"")</f>
        <v/>
      </c>
      <c r="CA322" s="77"/>
      <c r="CB322" s="4"/>
      <c r="CC322" s="36" t="str">
        <f>IFERROR(VLOOKUP(Book1345234[[#This Row],[Regional Ranking]],#REF!,2,FALSE),"")</f>
        <v/>
      </c>
    </row>
    <row r="323" spans="1:81" x14ac:dyDescent="0.25">
      <c r="A323" s="107"/>
      <c r="B323" s="84"/>
      <c r="C323" s="92">
        <f>Book1345234[[#This Row],[FMP]]*2</f>
        <v>0</v>
      </c>
      <c r="D323" s="34"/>
      <c r="E323" s="34"/>
      <c r="F323" s="37"/>
      <c r="G323" s="4"/>
      <c r="H323" s="4"/>
      <c r="I323" s="4"/>
      <c r="J323" s="4"/>
      <c r="K323" s="35" t="str">
        <f>IFERROR(Book1345234[[#This Row],[Project Cost]]/Book1345234[[#This Row],['# of Structures Removed from 1% Annual Chance FP]],"")</f>
        <v/>
      </c>
      <c r="L323" s="4"/>
      <c r="M323" s="4"/>
      <c r="N323" s="35"/>
      <c r="O323" s="100"/>
      <c r="P323" s="84"/>
      <c r="Q323" s="37"/>
      <c r="R323" s="4"/>
      <c r="S323" s="36" t="str">
        <f>IFERROR(VLOOKUP(Book1345234[[#This Row],[ Severity Ranking: Pre-Project Average Depth of Flooding (100-year)]],#REF!,2,FALSE),"")</f>
        <v/>
      </c>
      <c r="T323" s="67"/>
      <c r="U323" s="37"/>
      <c r="V323" s="37"/>
      <c r="W323" s="128" t="e">
        <f>[1]!Book1345234[[#This Row],[Flood Plain Population]]/[1]!Book1345234[[#This Row],[Community Population Served]]</f>
        <v>#REF!</v>
      </c>
      <c r="X323" s="4"/>
      <c r="Y323" s="36" t="str">
        <f>IFERROR(VLOOKUP(Book1345234[[#This Row],[Severity Ranking: Community Need (% Population)]],#REF!,2,FALSE),"")</f>
        <v/>
      </c>
      <c r="Z323" s="66"/>
      <c r="AA323" s="91" t="e">
        <f>[1]!Book1345234[[#This Row],['# of Structures Removed from 1% Annual Chance FP]]/[1]!Book1345234[[#This Row],['# of Structures in 1% Annual Chance FP (Pre-Project)]]</f>
        <v>#REF!</v>
      </c>
      <c r="AB323" s="4"/>
      <c r="AC323" s="36" t="str">
        <f>IFERROR(VLOOKUP(Book1345234[[#This Row],[Flood Risk Reduction ]],#REF!,2,FALSE),"")</f>
        <v/>
      </c>
      <c r="AD323" s="66"/>
      <c r="AE323" s="78"/>
      <c r="AF323" s="37"/>
      <c r="AG323" s="128" t="e">
        <f>([1]!Book1345234[[#This Row],[Pre-Project Damage $]]-[1]!Book1345234[[#This Row],[Post-Project Damage $]])/[1]!Book1345234[[#This Row],[Pre-Project Damage $]]</f>
        <v>#REF!</v>
      </c>
      <c r="AH323" s="4"/>
      <c r="AI323" s="36" t="str">
        <f>IFERROR(VLOOKUP(Book1345234[[#This Row],[Flood Damage Reduction]],#REF!,2,FALSE),"")</f>
        <v/>
      </c>
      <c r="AJ323" s="93"/>
      <c r="AK323" s="83"/>
      <c r="AL323" s="37"/>
      <c r="AM323" s="36" t="str">
        <f>IFERROR(VLOOKUP(Book1345234[[#This Row],[ Reduction in Critical Facilities Flood Risk]],#REF!,2,FALSE),"")</f>
        <v/>
      </c>
      <c r="AN323" s="140" t="e">
        <f>VLOOKUP([1]!Book1345234[[#This Row],[FMP]],'[1]Life and Safety Tabular Data'!A320:L330,12,FALSE)</f>
        <v>#REF!</v>
      </c>
      <c r="AO323" s="43"/>
      <c r="AP323" s="4"/>
      <c r="AQ323" s="36" t="str">
        <f>IFERROR(VLOOKUP(Book1345234[[#This Row],[Life and Safety Ranking (Injury/Loss of Life)]],#REF!,2,FALSE),"")</f>
        <v/>
      </c>
      <c r="AR323" s="67"/>
      <c r="AS323" s="43"/>
      <c r="AT323" s="43"/>
      <c r="AU323" s="43"/>
      <c r="AV323" s="4"/>
      <c r="AW323" s="36" t="str">
        <f>IFERROR(VLOOKUP(Book1345234[[#This Row],[Water Supply Yield Ranking]],#REF!,2,FALSE),"")</f>
        <v/>
      </c>
      <c r="AX323" s="67"/>
      <c r="AY323" s="37"/>
      <c r="AZ323" s="4"/>
      <c r="BA323" s="36" t="str">
        <f>IFERROR(VLOOKUP(Book1345234[[#This Row],[Social Vulnerability Ranking]],#REF!,2,FALSE),"")</f>
        <v/>
      </c>
      <c r="BB323" s="67"/>
      <c r="BC323" s="43"/>
      <c r="BD323" s="4"/>
      <c r="BE323" s="36" t="str">
        <f>IFERROR(VLOOKUP(Book1345234[[#This Row],[Nature-Based Solutions Ranking]],#REF!,2,FALSE),"")</f>
        <v/>
      </c>
      <c r="BF323" s="67"/>
      <c r="BG323" s="37"/>
      <c r="BH323" s="4"/>
      <c r="BI323" s="36" t="str">
        <f>IFERROR(VLOOKUP(Book1345234[[#This Row],[Multiple Benefit Ranking]],#REF!,2,FALSE),"")</f>
        <v/>
      </c>
      <c r="BJ323" s="84"/>
      <c r="BK323" s="43"/>
      <c r="BL323" s="4"/>
      <c r="BM323" s="36" t="str">
        <f>IFERROR(VLOOKUP(Book1345234[[#This Row],[Operations and Maintenance Ranking]],#REF!,2,FALSE),"")</f>
        <v/>
      </c>
      <c r="BN323" s="67"/>
      <c r="BO323" s="4"/>
      <c r="BP323" s="36" t="str">
        <f>IFERROR(VLOOKUP(Book1345234[[#This Row],[Administrative, Regulatory and Other Obstacle Ranking]],#REF!,2,FALSE),"")</f>
        <v/>
      </c>
      <c r="BQ323" s="67"/>
      <c r="BR323" s="4"/>
      <c r="BS323" s="36" t="str">
        <f>IFERROR(VLOOKUP(Book1345234[[#This Row],[Environmental Benefit Ranking]],#REF!,2,FALSE),"")</f>
        <v/>
      </c>
      <c r="BT323" s="67"/>
      <c r="BU323" s="37"/>
      <c r="BV323" s="36" t="str">
        <f>IFERROR(VLOOKUP(Book1345234[[#This Row],[Environmental Impact Ranking]],#REF!,2,FALSE),"")</f>
        <v/>
      </c>
      <c r="BW323" s="77"/>
      <c r="BX323" s="83"/>
      <c r="BY323" s="4"/>
      <c r="BZ323" s="36" t="str">
        <f>IFERROR(VLOOKUP(Book1345234[[#This Row],[Mobility Ranking]],#REF!,2,FALSE),"")</f>
        <v/>
      </c>
      <c r="CA323" s="77"/>
      <c r="CB323" s="4"/>
      <c r="CC323" s="36" t="str">
        <f>IFERROR(VLOOKUP(Book1345234[[#This Row],[Regional Ranking]],#REF!,2,FALSE),"")</f>
        <v/>
      </c>
    </row>
    <row r="324" spans="1:81" x14ac:dyDescent="0.25">
      <c r="A324" s="107"/>
      <c r="B324" s="84"/>
      <c r="C324" s="92">
        <f>Book1345234[[#This Row],[FMP]]*2</f>
        <v>0</v>
      </c>
      <c r="D324" s="34"/>
      <c r="E324" s="34"/>
      <c r="F324" s="37"/>
      <c r="G324" s="4"/>
      <c r="H324" s="4"/>
      <c r="I324" s="4"/>
      <c r="J324" s="4"/>
      <c r="K324" s="35" t="str">
        <f>IFERROR(Book1345234[[#This Row],[Project Cost]]/Book1345234[[#This Row],['# of Structures Removed from 1% Annual Chance FP]],"")</f>
        <v/>
      </c>
      <c r="L324" s="4"/>
      <c r="M324" s="4"/>
      <c r="N324" s="35"/>
      <c r="O324" s="100"/>
      <c r="P324" s="84"/>
      <c r="Q324" s="37"/>
      <c r="R324" s="4"/>
      <c r="S324" s="36" t="str">
        <f>IFERROR(VLOOKUP(Book1345234[[#This Row],[ Severity Ranking: Pre-Project Average Depth of Flooding (100-year)]],#REF!,2,FALSE),"")</f>
        <v/>
      </c>
      <c r="T324" s="67"/>
      <c r="U324" s="37"/>
      <c r="V324" s="37"/>
      <c r="W324" s="128" t="e">
        <f>[1]!Book1345234[[#This Row],[Flood Plain Population]]/[1]!Book1345234[[#This Row],[Community Population Served]]</f>
        <v>#REF!</v>
      </c>
      <c r="X324" s="4"/>
      <c r="Y324" s="36" t="str">
        <f>IFERROR(VLOOKUP(Book1345234[[#This Row],[Severity Ranking: Community Need (% Population)]],#REF!,2,FALSE),"")</f>
        <v/>
      </c>
      <c r="Z324" s="66"/>
      <c r="AA324" s="91" t="e">
        <f>[1]!Book1345234[[#This Row],['# of Structures Removed from 1% Annual Chance FP]]/[1]!Book1345234[[#This Row],['# of Structures in 1% Annual Chance FP (Pre-Project)]]</f>
        <v>#REF!</v>
      </c>
      <c r="AB324" s="4"/>
      <c r="AC324" s="36" t="str">
        <f>IFERROR(VLOOKUP(Book1345234[[#This Row],[Flood Risk Reduction ]],#REF!,2,FALSE),"")</f>
        <v/>
      </c>
      <c r="AD324" s="66"/>
      <c r="AE324" s="78"/>
      <c r="AF324" s="37"/>
      <c r="AG324" s="128" t="e">
        <f>([1]!Book1345234[[#This Row],[Pre-Project Damage $]]-[1]!Book1345234[[#This Row],[Post-Project Damage $]])/[1]!Book1345234[[#This Row],[Pre-Project Damage $]]</f>
        <v>#REF!</v>
      </c>
      <c r="AH324" s="4"/>
      <c r="AI324" s="36" t="str">
        <f>IFERROR(VLOOKUP(Book1345234[[#This Row],[Flood Damage Reduction]],#REF!,2,FALSE),"")</f>
        <v/>
      </c>
      <c r="AJ324" s="93"/>
      <c r="AK324" s="83"/>
      <c r="AL324" s="37"/>
      <c r="AM324" s="36" t="str">
        <f>IFERROR(VLOOKUP(Book1345234[[#This Row],[ Reduction in Critical Facilities Flood Risk]],#REF!,2,FALSE),"")</f>
        <v/>
      </c>
      <c r="AN324" s="140" t="e">
        <f>VLOOKUP([1]!Book1345234[[#This Row],[FMP]],'[1]Life and Safety Tabular Data'!A321:L331,12,FALSE)</f>
        <v>#REF!</v>
      </c>
      <c r="AO324" s="43"/>
      <c r="AP324" s="4"/>
      <c r="AQ324" s="36" t="str">
        <f>IFERROR(VLOOKUP(Book1345234[[#This Row],[Life and Safety Ranking (Injury/Loss of Life)]],#REF!,2,FALSE),"")</f>
        <v/>
      </c>
      <c r="AR324" s="67"/>
      <c r="AS324" s="43"/>
      <c r="AT324" s="43"/>
      <c r="AU324" s="43"/>
      <c r="AV324" s="4"/>
      <c r="AW324" s="36" t="str">
        <f>IFERROR(VLOOKUP(Book1345234[[#This Row],[Water Supply Yield Ranking]],#REF!,2,FALSE),"")</f>
        <v/>
      </c>
      <c r="AX324" s="67"/>
      <c r="AY324" s="37"/>
      <c r="AZ324" s="4"/>
      <c r="BA324" s="36" t="str">
        <f>IFERROR(VLOOKUP(Book1345234[[#This Row],[Social Vulnerability Ranking]],#REF!,2,FALSE),"")</f>
        <v/>
      </c>
      <c r="BB324" s="67"/>
      <c r="BC324" s="43"/>
      <c r="BD324" s="4"/>
      <c r="BE324" s="36" t="str">
        <f>IFERROR(VLOOKUP(Book1345234[[#This Row],[Nature-Based Solutions Ranking]],#REF!,2,FALSE),"")</f>
        <v/>
      </c>
      <c r="BF324" s="67"/>
      <c r="BG324" s="37"/>
      <c r="BH324" s="4"/>
      <c r="BI324" s="36" t="str">
        <f>IFERROR(VLOOKUP(Book1345234[[#This Row],[Multiple Benefit Ranking]],#REF!,2,FALSE),"")</f>
        <v/>
      </c>
      <c r="BJ324" s="84"/>
      <c r="BK324" s="43"/>
      <c r="BL324" s="4"/>
      <c r="BM324" s="36" t="str">
        <f>IFERROR(VLOOKUP(Book1345234[[#This Row],[Operations and Maintenance Ranking]],#REF!,2,FALSE),"")</f>
        <v/>
      </c>
      <c r="BN324" s="67"/>
      <c r="BO324" s="4"/>
      <c r="BP324" s="36" t="str">
        <f>IFERROR(VLOOKUP(Book1345234[[#This Row],[Administrative, Regulatory and Other Obstacle Ranking]],#REF!,2,FALSE),"")</f>
        <v/>
      </c>
      <c r="BQ324" s="67"/>
      <c r="BR324" s="4"/>
      <c r="BS324" s="36" t="str">
        <f>IFERROR(VLOOKUP(Book1345234[[#This Row],[Environmental Benefit Ranking]],#REF!,2,FALSE),"")</f>
        <v/>
      </c>
      <c r="BT324" s="67"/>
      <c r="BU324" s="37"/>
      <c r="BV324" s="36" t="str">
        <f>IFERROR(VLOOKUP(Book1345234[[#This Row],[Environmental Impact Ranking]],#REF!,2,FALSE),"")</f>
        <v/>
      </c>
      <c r="BW324" s="77"/>
      <c r="BX324" s="83"/>
      <c r="BY324" s="4"/>
      <c r="BZ324" s="36" t="str">
        <f>IFERROR(VLOOKUP(Book1345234[[#This Row],[Mobility Ranking]],#REF!,2,FALSE),"")</f>
        <v/>
      </c>
      <c r="CA324" s="77"/>
      <c r="CB324" s="4"/>
      <c r="CC324" s="36" t="str">
        <f>IFERROR(VLOOKUP(Book1345234[[#This Row],[Regional Ranking]],#REF!,2,FALSE),"")</f>
        <v/>
      </c>
    </row>
    <row r="325" spans="1:81" x14ac:dyDescent="0.25">
      <c r="A325" s="107"/>
      <c r="B325" s="84"/>
      <c r="C325" s="92">
        <f>Book1345234[[#This Row],[FMP]]*2</f>
        <v>0</v>
      </c>
      <c r="D325" s="34"/>
      <c r="E325" s="34"/>
      <c r="F325" s="37"/>
      <c r="G325" s="4"/>
      <c r="H325" s="4"/>
      <c r="I325" s="4"/>
      <c r="J325" s="4"/>
      <c r="K325" s="35" t="str">
        <f>IFERROR(Book1345234[[#This Row],[Project Cost]]/Book1345234[[#This Row],['# of Structures Removed from 1% Annual Chance FP]],"")</f>
        <v/>
      </c>
      <c r="L325" s="4"/>
      <c r="M325" s="4"/>
      <c r="N325" s="35"/>
      <c r="O325" s="100"/>
      <c r="P325" s="84"/>
      <c r="Q325" s="37"/>
      <c r="R325" s="4"/>
      <c r="S325" s="36" t="str">
        <f>IFERROR(VLOOKUP(Book1345234[[#This Row],[ Severity Ranking: Pre-Project Average Depth of Flooding (100-year)]],#REF!,2,FALSE),"")</f>
        <v/>
      </c>
      <c r="T325" s="67"/>
      <c r="U325" s="37"/>
      <c r="V325" s="37"/>
      <c r="W325" s="128" t="e">
        <f>[1]!Book1345234[[#This Row],[Flood Plain Population]]/[1]!Book1345234[[#This Row],[Community Population Served]]</f>
        <v>#REF!</v>
      </c>
      <c r="X325" s="4"/>
      <c r="Y325" s="36" t="str">
        <f>IFERROR(VLOOKUP(Book1345234[[#This Row],[Severity Ranking: Community Need (% Population)]],#REF!,2,FALSE),"")</f>
        <v/>
      </c>
      <c r="Z325" s="66"/>
      <c r="AA325" s="91" t="e">
        <f>[1]!Book1345234[[#This Row],['# of Structures Removed from 1% Annual Chance FP]]/[1]!Book1345234[[#This Row],['# of Structures in 1% Annual Chance FP (Pre-Project)]]</f>
        <v>#REF!</v>
      </c>
      <c r="AB325" s="4"/>
      <c r="AC325" s="36" t="str">
        <f>IFERROR(VLOOKUP(Book1345234[[#This Row],[Flood Risk Reduction ]],#REF!,2,FALSE),"")</f>
        <v/>
      </c>
      <c r="AD325" s="66"/>
      <c r="AE325" s="78"/>
      <c r="AF325" s="37"/>
      <c r="AG325" s="128" t="e">
        <f>([1]!Book1345234[[#This Row],[Pre-Project Damage $]]-[1]!Book1345234[[#This Row],[Post-Project Damage $]])/[1]!Book1345234[[#This Row],[Pre-Project Damage $]]</f>
        <v>#REF!</v>
      </c>
      <c r="AH325" s="4"/>
      <c r="AI325" s="36" t="str">
        <f>IFERROR(VLOOKUP(Book1345234[[#This Row],[Flood Damage Reduction]],#REF!,2,FALSE),"")</f>
        <v/>
      </c>
      <c r="AJ325" s="93"/>
      <c r="AK325" s="83"/>
      <c r="AL325" s="37"/>
      <c r="AM325" s="36" t="str">
        <f>IFERROR(VLOOKUP(Book1345234[[#This Row],[ Reduction in Critical Facilities Flood Risk]],#REF!,2,FALSE),"")</f>
        <v/>
      </c>
      <c r="AN325" s="140" t="e">
        <f>VLOOKUP([1]!Book1345234[[#This Row],[FMP]],'[1]Life and Safety Tabular Data'!A322:L332,12,FALSE)</f>
        <v>#REF!</v>
      </c>
      <c r="AO325" s="43"/>
      <c r="AP325" s="4"/>
      <c r="AQ325" s="36" t="str">
        <f>IFERROR(VLOOKUP(Book1345234[[#This Row],[Life and Safety Ranking (Injury/Loss of Life)]],#REF!,2,FALSE),"")</f>
        <v/>
      </c>
      <c r="AR325" s="67"/>
      <c r="AS325" s="43"/>
      <c r="AT325" s="43"/>
      <c r="AU325" s="43"/>
      <c r="AV325" s="4"/>
      <c r="AW325" s="36" t="str">
        <f>IFERROR(VLOOKUP(Book1345234[[#This Row],[Water Supply Yield Ranking]],#REF!,2,FALSE),"")</f>
        <v/>
      </c>
      <c r="AX325" s="67"/>
      <c r="AY325" s="37"/>
      <c r="AZ325" s="4"/>
      <c r="BA325" s="36" t="str">
        <f>IFERROR(VLOOKUP(Book1345234[[#This Row],[Social Vulnerability Ranking]],#REF!,2,FALSE),"")</f>
        <v/>
      </c>
      <c r="BB325" s="67"/>
      <c r="BC325" s="43"/>
      <c r="BD325" s="4"/>
      <c r="BE325" s="36" t="str">
        <f>IFERROR(VLOOKUP(Book1345234[[#This Row],[Nature-Based Solutions Ranking]],#REF!,2,FALSE),"")</f>
        <v/>
      </c>
      <c r="BF325" s="67"/>
      <c r="BG325" s="37"/>
      <c r="BH325" s="4"/>
      <c r="BI325" s="36" t="str">
        <f>IFERROR(VLOOKUP(Book1345234[[#This Row],[Multiple Benefit Ranking]],#REF!,2,FALSE),"")</f>
        <v/>
      </c>
      <c r="BJ325" s="84"/>
      <c r="BK325" s="43"/>
      <c r="BL325" s="4"/>
      <c r="BM325" s="36" t="str">
        <f>IFERROR(VLOOKUP(Book1345234[[#This Row],[Operations and Maintenance Ranking]],#REF!,2,FALSE),"")</f>
        <v/>
      </c>
      <c r="BN325" s="67"/>
      <c r="BO325" s="4"/>
      <c r="BP325" s="36" t="str">
        <f>IFERROR(VLOOKUP(Book1345234[[#This Row],[Administrative, Regulatory and Other Obstacle Ranking]],#REF!,2,FALSE),"")</f>
        <v/>
      </c>
      <c r="BQ325" s="67"/>
      <c r="BR325" s="4"/>
      <c r="BS325" s="36" t="str">
        <f>IFERROR(VLOOKUP(Book1345234[[#This Row],[Environmental Benefit Ranking]],#REF!,2,FALSE),"")</f>
        <v/>
      </c>
      <c r="BT325" s="67"/>
      <c r="BU325" s="37"/>
      <c r="BV325" s="36" t="str">
        <f>IFERROR(VLOOKUP(Book1345234[[#This Row],[Environmental Impact Ranking]],#REF!,2,FALSE),"")</f>
        <v/>
      </c>
      <c r="BW325" s="77"/>
      <c r="BX325" s="83"/>
      <c r="BY325" s="4"/>
      <c r="BZ325" s="36" t="str">
        <f>IFERROR(VLOOKUP(Book1345234[[#This Row],[Mobility Ranking]],#REF!,2,FALSE),"")</f>
        <v/>
      </c>
      <c r="CA325" s="77"/>
      <c r="CB325" s="4"/>
      <c r="CC325" s="36" t="str">
        <f>IFERROR(VLOOKUP(Book1345234[[#This Row],[Regional Ranking]],#REF!,2,FALSE),"")</f>
        <v/>
      </c>
    </row>
    <row r="326" spans="1:81" x14ac:dyDescent="0.25">
      <c r="A326" s="107"/>
      <c r="B326" s="84"/>
      <c r="C326" s="92">
        <f>Book1345234[[#This Row],[FMP]]*2</f>
        <v>0</v>
      </c>
      <c r="D326" s="34"/>
      <c r="E326" s="34"/>
      <c r="F326" s="37"/>
      <c r="G326" s="4"/>
      <c r="H326" s="4"/>
      <c r="I326" s="4"/>
      <c r="J326" s="4"/>
      <c r="K326" s="35" t="str">
        <f>IFERROR(Book1345234[[#This Row],[Project Cost]]/Book1345234[[#This Row],['# of Structures Removed from 1% Annual Chance FP]],"")</f>
        <v/>
      </c>
      <c r="L326" s="4"/>
      <c r="M326" s="4"/>
      <c r="N326" s="35"/>
      <c r="O326" s="100"/>
      <c r="P326" s="84"/>
      <c r="Q326" s="37"/>
      <c r="R326" s="4"/>
      <c r="S326" s="36" t="str">
        <f>IFERROR(VLOOKUP(Book1345234[[#This Row],[ Severity Ranking: Pre-Project Average Depth of Flooding (100-year)]],#REF!,2,FALSE),"")</f>
        <v/>
      </c>
      <c r="T326" s="67"/>
      <c r="U326" s="37"/>
      <c r="V326" s="37"/>
      <c r="W326" s="128" t="e">
        <f>[1]!Book1345234[[#This Row],[Flood Plain Population]]/[1]!Book1345234[[#This Row],[Community Population Served]]</f>
        <v>#REF!</v>
      </c>
      <c r="X326" s="4"/>
      <c r="Y326" s="36" t="str">
        <f>IFERROR(VLOOKUP(Book1345234[[#This Row],[Severity Ranking: Community Need (% Population)]],#REF!,2,FALSE),"")</f>
        <v/>
      </c>
      <c r="Z326" s="66"/>
      <c r="AA326" s="91" t="e">
        <f>[1]!Book1345234[[#This Row],['# of Structures Removed from 1% Annual Chance FP]]/[1]!Book1345234[[#This Row],['# of Structures in 1% Annual Chance FP (Pre-Project)]]</f>
        <v>#REF!</v>
      </c>
      <c r="AB326" s="4"/>
      <c r="AC326" s="36" t="str">
        <f>IFERROR(VLOOKUP(Book1345234[[#This Row],[Flood Risk Reduction ]],#REF!,2,FALSE),"")</f>
        <v/>
      </c>
      <c r="AD326" s="66"/>
      <c r="AE326" s="78"/>
      <c r="AF326" s="37"/>
      <c r="AG326" s="128" t="e">
        <f>([1]!Book1345234[[#This Row],[Pre-Project Damage $]]-[1]!Book1345234[[#This Row],[Post-Project Damage $]])/[1]!Book1345234[[#This Row],[Pre-Project Damage $]]</f>
        <v>#REF!</v>
      </c>
      <c r="AH326" s="4"/>
      <c r="AI326" s="36" t="str">
        <f>IFERROR(VLOOKUP(Book1345234[[#This Row],[Flood Damage Reduction]],#REF!,2,FALSE),"")</f>
        <v/>
      </c>
      <c r="AJ326" s="93"/>
      <c r="AK326" s="83"/>
      <c r="AL326" s="37"/>
      <c r="AM326" s="36" t="str">
        <f>IFERROR(VLOOKUP(Book1345234[[#This Row],[ Reduction in Critical Facilities Flood Risk]],#REF!,2,FALSE),"")</f>
        <v/>
      </c>
      <c r="AN326" s="140" t="e">
        <f>VLOOKUP([1]!Book1345234[[#This Row],[FMP]],'[1]Life and Safety Tabular Data'!A323:L333,12,FALSE)</f>
        <v>#REF!</v>
      </c>
      <c r="AO326" s="43"/>
      <c r="AP326" s="4"/>
      <c r="AQ326" s="36" t="str">
        <f>IFERROR(VLOOKUP(Book1345234[[#This Row],[Life and Safety Ranking (Injury/Loss of Life)]],#REF!,2,FALSE),"")</f>
        <v/>
      </c>
      <c r="AR326" s="67"/>
      <c r="AS326" s="43"/>
      <c r="AT326" s="43"/>
      <c r="AU326" s="43"/>
      <c r="AV326" s="4"/>
      <c r="AW326" s="36" t="str">
        <f>IFERROR(VLOOKUP(Book1345234[[#This Row],[Water Supply Yield Ranking]],#REF!,2,FALSE),"")</f>
        <v/>
      </c>
      <c r="AX326" s="67"/>
      <c r="AY326" s="37"/>
      <c r="AZ326" s="4"/>
      <c r="BA326" s="36" t="str">
        <f>IFERROR(VLOOKUP(Book1345234[[#This Row],[Social Vulnerability Ranking]],#REF!,2,FALSE),"")</f>
        <v/>
      </c>
      <c r="BB326" s="67"/>
      <c r="BC326" s="43"/>
      <c r="BD326" s="4"/>
      <c r="BE326" s="36" t="str">
        <f>IFERROR(VLOOKUP(Book1345234[[#This Row],[Nature-Based Solutions Ranking]],#REF!,2,FALSE),"")</f>
        <v/>
      </c>
      <c r="BF326" s="67"/>
      <c r="BG326" s="37"/>
      <c r="BH326" s="4"/>
      <c r="BI326" s="36" t="str">
        <f>IFERROR(VLOOKUP(Book1345234[[#This Row],[Multiple Benefit Ranking]],#REF!,2,FALSE),"")</f>
        <v/>
      </c>
      <c r="BJ326" s="84"/>
      <c r="BK326" s="43"/>
      <c r="BL326" s="4"/>
      <c r="BM326" s="36" t="str">
        <f>IFERROR(VLOOKUP(Book1345234[[#This Row],[Operations and Maintenance Ranking]],#REF!,2,FALSE),"")</f>
        <v/>
      </c>
      <c r="BN326" s="67"/>
      <c r="BO326" s="4"/>
      <c r="BP326" s="36" t="str">
        <f>IFERROR(VLOOKUP(Book1345234[[#This Row],[Administrative, Regulatory and Other Obstacle Ranking]],#REF!,2,FALSE),"")</f>
        <v/>
      </c>
      <c r="BQ326" s="67"/>
      <c r="BR326" s="4"/>
      <c r="BS326" s="36" t="str">
        <f>IFERROR(VLOOKUP(Book1345234[[#This Row],[Environmental Benefit Ranking]],#REF!,2,FALSE),"")</f>
        <v/>
      </c>
      <c r="BT326" s="67"/>
      <c r="BU326" s="37"/>
      <c r="BV326" s="36" t="str">
        <f>IFERROR(VLOOKUP(Book1345234[[#This Row],[Environmental Impact Ranking]],#REF!,2,FALSE),"")</f>
        <v/>
      </c>
      <c r="BW326" s="77"/>
      <c r="BX326" s="83"/>
      <c r="BY326" s="4"/>
      <c r="BZ326" s="36" t="str">
        <f>IFERROR(VLOOKUP(Book1345234[[#This Row],[Mobility Ranking]],#REF!,2,FALSE),"")</f>
        <v/>
      </c>
      <c r="CA326" s="77"/>
      <c r="CB326" s="4"/>
      <c r="CC326" s="36" t="str">
        <f>IFERROR(VLOOKUP(Book1345234[[#This Row],[Regional Ranking]],#REF!,2,FALSE),"")</f>
        <v/>
      </c>
    </row>
    <row r="327" spans="1:81" x14ac:dyDescent="0.25">
      <c r="A327" s="107"/>
      <c r="B327" s="84"/>
      <c r="C327" s="92">
        <f>Book1345234[[#This Row],[FMP]]*2</f>
        <v>0</v>
      </c>
      <c r="D327" s="34"/>
      <c r="E327" s="34"/>
      <c r="F327" s="37"/>
      <c r="G327" s="4"/>
      <c r="H327" s="4"/>
      <c r="I327" s="4"/>
      <c r="J327" s="4"/>
      <c r="K327" s="35" t="str">
        <f>IFERROR(Book1345234[[#This Row],[Project Cost]]/Book1345234[[#This Row],['# of Structures Removed from 1% Annual Chance FP]],"")</f>
        <v/>
      </c>
      <c r="L327" s="4"/>
      <c r="M327" s="4"/>
      <c r="N327" s="35"/>
      <c r="O327" s="100"/>
      <c r="P327" s="84"/>
      <c r="Q327" s="37"/>
      <c r="R327" s="4"/>
      <c r="S327" s="36" t="str">
        <f>IFERROR(VLOOKUP(Book1345234[[#This Row],[ Severity Ranking: Pre-Project Average Depth of Flooding (100-year)]],#REF!,2,FALSE),"")</f>
        <v/>
      </c>
      <c r="T327" s="67"/>
      <c r="U327" s="37"/>
      <c r="V327" s="37"/>
      <c r="W327" s="128" t="e">
        <f>[1]!Book1345234[[#This Row],[Flood Plain Population]]/[1]!Book1345234[[#This Row],[Community Population Served]]</f>
        <v>#REF!</v>
      </c>
      <c r="X327" s="4"/>
      <c r="Y327" s="36" t="str">
        <f>IFERROR(VLOOKUP(Book1345234[[#This Row],[Severity Ranking: Community Need (% Population)]],#REF!,2,FALSE),"")</f>
        <v/>
      </c>
      <c r="Z327" s="66"/>
      <c r="AA327" s="91" t="e">
        <f>[1]!Book1345234[[#This Row],['# of Structures Removed from 1% Annual Chance FP]]/[1]!Book1345234[[#This Row],['# of Structures in 1% Annual Chance FP (Pre-Project)]]</f>
        <v>#REF!</v>
      </c>
      <c r="AB327" s="4"/>
      <c r="AC327" s="36" t="str">
        <f>IFERROR(VLOOKUP(Book1345234[[#This Row],[Flood Risk Reduction ]],#REF!,2,FALSE),"")</f>
        <v/>
      </c>
      <c r="AD327" s="66"/>
      <c r="AE327" s="78"/>
      <c r="AF327" s="37"/>
      <c r="AG327" s="128" t="e">
        <f>([1]!Book1345234[[#This Row],[Pre-Project Damage $]]-[1]!Book1345234[[#This Row],[Post-Project Damage $]])/[1]!Book1345234[[#This Row],[Pre-Project Damage $]]</f>
        <v>#REF!</v>
      </c>
      <c r="AH327" s="4"/>
      <c r="AI327" s="36" t="str">
        <f>IFERROR(VLOOKUP(Book1345234[[#This Row],[Flood Damage Reduction]],#REF!,2,FALSE),"")</f>
        <v/>
      </c>
      <c r="AJ327" s="93"/>
      <c r="AK327" s="83"/>
      <c r="AL327" s="37"/>
      <c r="AM327" s="36" t="str">
        <f>IFERROR(VLOOKUP(Book1345234[[#This Row],[ Reduction in Critical Facilities Flood Risk]],#REF!,2,FALSE),"")</f>
        <v/>
      </c>
      <c r="AN327" s="140" t="e">
        <f>VLOOKUP([1]!Book1345234[[#This Row],[FMP]],'[1]Life and Safety Tabular Data'!A324:L334,12,FALSE)</f>
        <v>#REF!</v>
      </c>
      <c r="AO327" s="43"/>
      <c r="AP327" s="4"/>
      <c r="AQ327" s="36" t="str">
        <f>IFERROR(VLOOKUP(Book1345234[[#This Row],[Life and Safety Ranking (Injury/Loss of Life)]],#REF!,2,FALSE),"")</f>
        <v/>
      </c>
      <c r="AR327" s="67"/>
      <c r="AS327" s="43"/>
      <c r="AT327" s="43"/>
      <c r="AU327" s="43"/>
      <c r="AV327" s="4"/>
      <c r="AW327" s="36" t="str">
        <f>IFERROR(VLOOKUP(Book1345234[[#This Row],[Water Supply Yield Ranking]],#REF!,2,FALSE),"")</f>
        <v/>
      </c>
      <c r="AX327" s="67"/>
      <c r="AY327" s="37"/>
      <c r="AZ327" s="4"/>
      <c r="BA327" s="36" t="str">
        <f>IFERROR(VLOOKUP(Book1345234[[#This Row],[Social Vulnerability Ranking]],#REF!,2,FALSE),"")</f>
        <v/>
      </c>
      <c r="BB327" s="67"/>
      <c r="BC327" s="43"/>
      <c r="BD327" s="4"/>
      <c r="BE327" s="36" t="str">
        <f>IFERROR(VLOOKUP(Book1345234[[#This Row],[Nature-Based Solutions Ranking]],#REF!,2,FALSE),"")</f>
        <v/>
      </c>
      <c r="BF327" s="67"/>
      <c r="BG327" s="37"/>
      <c r="BH327" s="4"/>
      <c r="BI327" s="36" t="str">
        <f>IFERROR(VLOOKUP(Book1345234[[#This Row],[Multiple Benefit Ranking]],#REF!,2,FALSE),"")</f>
        <v/>
      </c>
      <c r="BJ327" s="84"/>
      <c r="BK327" s="43"/>
      <c r="BL327" s="4"/>
      <c r="BM327" s="36" t="str">
        <f>IFERROR(VLOOKUP(Book1345234[[#This Row],[Operations and Maintenance Ranking]],#REF!,2,FALSE),"")</f>
        <v/>
      </c>
      <c r="BN327" s="67"/>
      <c r="BO327" s="4"/>
      <c r="BP327" s="36" t="str">
        <f>IFERROR(VLOOKUP(Book1345234[[#This Row],[Administrative, Regulatory and Other Obstacle Ranking]],#REF!,2,FALSE),"")</f>
        <v/>
      </c>
      <c r="BQ327" s="67"/>
      <c r="BR327" s="4"/>
      <c r="BS327" s="36" t="str">
        <f>IFERROR(VLOOKUP(Book1345234[[#This Row],[Environmental Benefit Ranking]],#REF!,2,FALSE),"")</f>
        <v/>
      </c>
      <c r="BT327" s="67"/>
      <c r="BU327" s="37"/>
      <c r="BV327" s="36" t="str">
        <f>IFERROR(VLOOKUP(Book1345234[[#This Row],[Environmental Impact Ranking]],#REF!,2,FALSE),"")</f>
        <v/>
      </c>
      <c r="BW327" s="77"/>
      <c r="BX327" s="83"/>
      <c r="BY327" s="4"/>
      <c r="BZ327" s="36" t="str">
        <f>IFERROR(VLOOKUP(Book1345234[[#This Row],[Mobility Ranking]],#REF!,2,FALSE),"")</f>
        <v/>
      </c>
      <c r="CA327" s="77"/>
      <c r="CB327" s="4"/>
      <c r="CC327" s="36" t="str">
        <f>IFERROR(VLOOKUP(Book1345234[[#This Row],[Regional Ranking]],#REF!,2,FALSE),"")</f>
        <v/>
      </c>
    </row>
    <row r="328" spans="1:81" x14ac:dyDescent="0.25">
      <c r="A328" s="107"/>
      <c r="B328" s="84"/>
      <c r="C328" s="92">
        <f>Book1345234[[#This Row],[FMP]]*2</f>
        <v>0</v>
      </c>
      <c r="D328" s="34"/>
      <c r="E328" s="34"/>
      <c r="F328" s="37"/>
      <c r="G328" s="4"/>
      <c r="H328" s="4"/>
      <c r="I328" s="4"/>
      <c r="J328" s="4"/>
      <c r="K328" s="35" t="str">
        <f>IFERROR(Book1345234[[#This Row],[Project Cost]]/Book1345234[[#This Row],['# of Structures Removed from 1% Annual Chance FP]],"")</f>
        <v/>
      </c>
      <c r="L328" s="4"/>
      <c r="M328" s="4"/>
      <c r="N328" s="35"/>
      <c r="O328" s="100"/>
      <c r="P328" s="84"/>
      <c r="Q328" s="37"/>
      <c r="R328" s="4"/>
      <c r="S328" s="36" t="str">
        <f>IFERROR(VLOOKUP(Book1345234[[#This Row],[ Severity Ranking: Pre-Project Average Depth of Flooding (100-year)]],#REF!,2,FALSE),"")</f>
        <v/>
      </c>
      <c r="T328" s="67"/>
      <c r="U328" s="37"/>
      <c r="V328" s="37"/>
      <c r="W328" s="128" t="e">
        <f>[1]!Book1345234[[#This Row],[Flood Plain Population]]/[1]!Book1345234[[#This Row],[Community Population Served]]</f>
        <v>#REF!</v>
      </c>
      <c r="X328" s="4"/>
      <c r="Y328" s="36" t="str">
        <f>IFERROR(VLOOKUP(Book1345234[[#This Row],[Severity Ranking: Community Need (% Population)]],#REF!,2,FALSE),"")</f>
        <v/>
      </c>
      <c r="Z328" s="66"/>
      <c r="AA328" s="91" t="e">
        <f>[1]!Book1345234[[#This Row],['# of Structures Removed from 1% Annual Chance FP]]/[1]!Book1345234[[#This Row],['# of Structures in 1% Annual Chance FP (Pre-Project)]]</f>
        <v>#REF!</v>
      </c>
      <c r="AB328" s="4"/>
      <c r="AC328" s="36" t="str">
        <f>IFERROR(VLOOKUP(Book1345234[[#This Row],[Flood Risk Reduction ]],#REF!,2,FALSE),"")</f>
        <v/>
      </c>
      <c r="AD328" s="66"/>
      <c r="AE328" s="78"/>
      <c r="AF328" s="37"/>
      <c r="AG328" s="128" t="e">
        <f>([1]!Book1345234[[#This Row],[Pre-Project Damage $]]-[1]!Book1345234[[#This Row],[Post-Project Damage $]])/[1]!Book1345234[[#This Row],[Pre-Project Damage $]]</f>
        <v>#REF!</v>
      </c>
      <c r="AH328" s="4"/>
      <c r="AI328" s="36" t="str">
        <f>IFERROR(VLOOKUP(Book1345234[[#This Row],[Flood Damage Reduction]],#REF!,2,FALSE),"")</f>
        <v/>
      </c>
      <c r="AJ328" s="93"/>
      <c r="AK328" s="83"/>
      <c r="AL328" s="37"/>
      <c r="AM328" s="36" t="str">
        <f>IFERROR(VLOOKUP(Book1345234[[#This Row],[ Reduction in Critical Facilities Flood Risk]],#REF!,2,FALSE),"")</f>
        <v/>
      </c>
      <c r="AN328" s="140" t="e">
        <f>VLOOKUP([1]!Book1345234[[#This Row],[FMP]],'[1]Life and Safety Tabular Data'!A325:L335,12,FALSE)</f>
        <v>#REF!</v>
      </c>
      <c r="AO328" s="43"/>
      <c r="AP328" s="4"/>
      <c r="AQ328" s="36" t="str">
        <f>IFERROR(VLOOKUP(Book1345234[[#This Row],[Life and Safety Ranking (Injury/Loss of Life)]],#REF!,2,FALSE),"")</f>
        <v/>
      </c>
      <c r="AR328" s="67"/>
      <c r="AS328" s="43"/>
      <c r="AT328" s="43"/>
      <c r="AU328" s="43"/>
      <c r="AV328" s="4"/>
      <c r="AW328" s="36" t="str">
        <f>IFERROR(VLOOKUP(Book1345234[[#This Row],[Water Supply Yield Ranking]],#REF!,2,FALSE),"")</f>
        <v/>
      </c>
      <c r="AX328" s="67"/>
      <c r="AY328" s="37"/>
      <c r="AZ328" s="4"/>
      <c r="BA328" s="36" t="str">
        <f>IFERROR(VLOOKUP(Book1345234[[#This Row],[Social Vulnerability Ranking]],#REF!,2,FALSE),"")</f>
        <v/>
      </c>
      <c r="BB328" s="67"/>
      <c r="BC328" s="43"/>
      <c r="BD328" s="4"/>
      <c r="BE328" s="36" t="str">
        <f>IFERROR(VLOOKUP(Book1345234[[#This Row],[Nature-Based Solutions Ranking]],#REF!,2,FALSE),"")</f>
        <v/>
      </c>
      <c r="BF328" s="67"/>
      <c r="BG328" s="37"/>
      <c r="BH328" s="4"/>
      <c r="BI328" s="36" t="str">
        <f>IFERROR(VLOOKUP(Book1345234[[#This Row],[Multiple Benefit Ranking]],#REF!,2,FALSE),"")</f>
        <v/>
      </c>
      <c r="BJ328" s="84"/>
      <c r="BK328" s="43"/>
      <c r="BL328" s="4"/>
      <c r="BM328" s="36" t="str">
        <f>IFERROR(VLOOKUP(Book1345234[[#This Row],[Operations and Maintenance Ranking]],#REF!,2,FALSE),"")</f>
        <v/>
      </c>
      <c r="BN328" s="67"/>
      <c r="BO328" s="4"/>
      <c r="BP328" s="36" t="str">
        <f>IFERROR(VLOOKUP(Book1345234[[#This Row],[Administrative, Regulatory and Other Obstacle Ranking]],#REF!,2,FALSE),"")</f>
        <v/>
      </c>
      <c r="BQ328" s="67"/>
      <c r="BR328" s="4"/>
      <c r="BS328" s="36" t="str">
        <f>IFERROR(VLOOKUP(Book1345234[[#This Row],[Environmental Benefit Ranking]],#REF!,2,FALSE),"")</f>
        <v/>
      </c>
      <c r="BT328" s="67"/>
      <c r="BU328" s="37"/>
      <c r="BV328" s="36" t="str">
        <f>IFERROR(VLOOKUP(Book1345234[[#This Row],[Environmental Impact Ranking]],#REF!,2,FALSE),"")</f>
        <v/>
      </c>
      <c r="BW328" s="77"/>
      <c r="BX328" s="83"/>
      <c r="BY328" s="4"/>
      <c r="BZ328" s="36" t="str">
        <f>IFERROR(VLOOKUP(Book1345234[[#This Row],[Mobility Ranking]],#REF!,2,FALSE),"")</f>
        <v/>
      </c>
      <c r="CA328" s="77"/>
      <c r="CB328" s="4"/>
      <c r="CC328" s="36" t="str">
        <f>IFERROR(VLOOKUP(Book1345234[[#This Row],[Regional Ranking]],#REF!,2,FALSE),"")</f>
        <v/>
      </c>
    </row>
    <row r="329" spans="1:81" x14ac:dyDescent="0.25">
      <c r="A329" s="107"/>
      <c r="B329" s="84"/>
      <c r="C329" s="92">
        <f>Book1345234[[#This Row],[FMP]]*2</f>
        <v>0</v>
      </c>
      <c r="D329" s="34"/>
      <c r="E329" s="34"/>
      <c r="F329" s="37"/>
      <c r="G329" s="4"/>
      <c r="H329" s="4"/>
      <c r="I329" s="4"/>
      <c r="J329" s="4"/>
      <c r="K329" s="35" t="str">
        <f>IFERROR(Book1345234[[#This Row],[Project Cost]]/Book1345234[[#This Row],['# of Structures Removed from 1% Annual Chance FP]],"")</f>
        <v/>
      </c>
      <c r="L329" s="4"/>
      <c r="M329" s="4"/>
      <c r="N329" s="35"/>
      <c r="O329" s="100"/>
      <c r="P329" s="84"/>
      <c r="Q329" s="37"/>
      <c r="R329" s="4"/>
      <c r="S329" s="36" t="str">
        <f>IFERROR(VLOOKUP(Book1345234[[#This Row],[ Severity Ranking: Pre-Project Average Depth of Flooding (100-year)]],#REF!,2,FALSE),"")</f>
        <v/>
      </c>
      <c r="T329" s="67"/>
      <c r="U329" s="37"/>
      <c r="V329" s="37"/>
      <c r="W329" s="128" t="e">
        <f>[1]!Book1345234[[#This Row],[Flood Plain Population]]/[1]!Book1345234[[#This Row],[Community Population Served]]</f>
        <v>#REF!</v>
      </c>
      <c r="X329" s="4"/>
      <c r="Y329" s="36" t="str">
        <f>IFERROR(VLOOKUP(Book1345234[[#This Row],[Severity Ranking: Community Need (% Population)]],#REF!,2,FALSE),"")</f>
        <v/>
      </c>
      <c r="Z329" s="66"/>
      <c r="AA329" s="91" t="e">
        <f>[1]!Book1345234[[#This Row],['# of Structures Removed from 1% Annual Chance FP]]/[1]!Book1345234[[#This Row],['# of Structures in 1% Annual Chance FP (Pre-Project)]]</f>
        <v>#REF!</v>
      </c>
      <c r="AB329" s="4"/>
      <c r="AC329" s="36" t="str">
        <f>IFERROR(VLOOKUP(Book1345234[[#This Row],[Flood Risk Reduction ]],#REF!,2,FALSE),"")</f>
        <v/>
      </c>
      <c r="AD329" s="66"/>
      <c r="AE329" s="78"/>
      <c r="AF329" s="37"/>
      <c r="AG329" s="128" t="e">
        <f>([1]!Book1345234[[#This Row],[Pre-Project Damage $]]-[1]!Book1345234[[#This Row],[Post-Project Damage $]])/[1]!Book1345234[[#This Row],[Pre-Project Damage $]]</f>
        <v>#REF!</v>
      </c>
      <c r="AH329" s="4"/>
      <c r="AI329" s="36" t="str">
        <f>IFERROR(VLOOKUP(Book1345234[[#This Row],[Flood Damage Reduction]],#REF!,2,FALSE),"")</f>
        <v/>
      </c>
      <c r="AJ329" s="93"/>
      <c r="AK329" s="83"/>
      <c r="AL329" s="37"/>
      <c r="AM329" s="36" t="str">
        <f>IFERROR(VLOOKUP(Book1345234[[#This Row],[ Reduction in Critical Facilities Flood Risk]],#REF!,2,FALSE),"")</f>
        <v/>
      </c>
      <c r="AN329" s="140" t="e">
        <f>VLOOKUP([1]!Book1345234[[#This Row],[FMP]],'[1]Life and Safety Tabular Data'!A326:L336,12,FALSE)</f>
        <v>#REF!</v>
      </c>
      <c r="AO329" s="43"/>
      <c r="AP329" s="4"/>
      <c r="AQ329" s="36" t="str">
        <f>IFERROR(VLOOKUP(Book1345234[[#This Row],[Life and Safety Ranking (Injury/Loss of Life)]],#REF!,2,FALSE),"")</f>
        <v/>
      </c>
      <c r="AR329" s="67"/>
      <c r="AS329" s="43"/>
      <c r="AT329" s="43"/>
      <c r="AU329" s="43"/>
      <c r="AV329" s="4"/>
      <c r="AW329" s="36" t="str">
        <f>IFERROR(VLOOKUP(Book1345234[[#This Row],[Water Supply Yield Ranking]],#REF!,2,FALSE),"")</f>
        <v/>
      </c>
      <c r="AX329" s="67"/>
      <c r="AY329" s="37"/>
      <c r="AZ329" s="4"/>
      <c r="BA329" s="36" t="str">
        <f>IFERROR(VLOOKUP(Book1345234[[#This Row],[Social Vulnerability Ranking]],#REF!,2,FALSE),"")</f>
        <v/>
      </c>
      <c r="BB329" s="67"/>
      <c r="BC329" s="43"/>
      <c r="BD329" s="4"/>
      <c r="BE329" s="36" t="str">
        <f>IFERROR(VLOOKUP(Book1345234[[#This Row],[Nature-Based Solutions Ranking]],#REF!,2,FALSE),"")</f>
        <v/>
      </c>
      <c r="BF329" s="67"/>
      <c r="BG329" s="37"/>
      <c r="BH329" s="4"/>
      <c r="BI329" s="36" t="str">
        <f>IFERROR(VLOOKUP(Book1345234[[#This Row],[Multiple Benefit Ranking]],#REF!,2,FALSE),"")</f>
        <v/>
      </c>
      <c r="BJ329" s="84"/>
      <c r="BK329" s="43"/>
      <c r="BL329" s="4"/>
      <c r="BM329" s="36" t="str">
        <f>IFERROR(VLOOKUP(Book1345234[[#This Row],[Operations and Maintenance Ranking]],#REF!,2,FALSE),"")</f>
        <v/>
      </c>
      <c r="BN329" s="67"/>
      <c r="BO329" s="4"/>
      <c r="BP329" s="36" t="str">
        <f>IFERROR(VLOOKUP(Book1345234[[#This Row],[Administrative, Regulatory and Other Obstacle Ranking]],#REF!,2,FALSE),"")</f>
        <v/>
      </c>
      <c r="BQ329" s="67"/>
      <c r="BR329" s="4"/>
      <c r="BS329" s="36" t="str">
        <f>IFERROR(VLOOKUP(Book1345234[[#This Row],[Environmental Benefit Ranking]],#REF!,2,FALSE),"")</f>
        <v/>
      </c>
      <c r="BT329" s="67"/>
      <c r="BU329" s="37"/>
      <c r="BV329" s="36" t="str">
        <f>IFERROR(VLOOKUP(Book1345234[[#This Row],[Environmental Impact Ranking]],#REF!,2,FALSE),"")</f>
        <v/>
      </c>
      <c r="BW329" s="77"/>
      <c r="BX329" s="83"/>
      <c r="BY329" s="4"/>
      <c r="BZ329" s="36" t="str">
        <f>IFERROR(VLOOKUP(Book1345234[[#This Row],[Mobility Ranking]],#REF!,2,FALSE),"")</f>
        <v/>
      </c>
      <c r="CA329" s="77"/>
      <c r="CB329" s="4"/>
      <c r="CC329" s="36" t="str">
        <f>IFERROR(VLOOKUP(Book1345234[[#This Row],[Regional Ranking]],#REF!,2,FALSE),"")</f>
        <v/>
      </c>
    </row>
    <row r="330" spans="1:81" x14ac:dyDescent="0.25">
      <c r="A330" s="107"/>
      <c r="B330" s="84"/>
      <c r="C330" s="92">
        <f>Book1345234[[#This Row],[FMP]]*2</f>
        <v>0</v>
      </c>
      <c r="D330" s="34"/>
      <c r="E330" s="34"/>
      <c r="F330" s="37"/>
      <c r="G330" s="4"/>
      <c r="H330" s="4"/>
      <c r="I330" s="4"/>
      <c r="J330" s="4"/>
      <c r="K330" s="35" t="str">
        <f>IFERROR(Book1345234[[#This Row],[Project Cost]]/Book1345234[[#This Row],['# of Structures Removed from 1% Annual Chance FP]],"")</f>
        <v/>
      </c>
      <c r="L330" s="4"/>
      <c r="M330" s="4"/>
      <c r="N330" s="35"/>
      <c r="O330" s="100"/>
      <c r="P330" s="84"/>
      <c r="Q330" s="37"/>
      <c r="R330" s="4"/>
      <c r="S330" s="36" t="str">
        <f>IFERROR(VLOOKUP(Book1345234[[#This Row],[ Severity Ranking: Pre-Project Average Depth of Flooding (100-year)]],#REF!,2,FALSE),"")</f>
        <v/>
      </c>
      <c r="T330" s="67"/>
      <c r="U330" s="37"/>
      <c r="V330" s="37"/>
      <c r="W330" s="128" t="e">
        <f>[1]!Book1345234[[#This Row],[Flood Plain Population]]/[1]!Book1345234[[#This Row],[Community Population Served]]</f>
        <v>#REF!</v>
      </c>
      <c r="X330" s="4"/>
      <c r="Y330" s="36" t="str">
        <f>IFERROR(VLOOKUP(Book1345234[[#This Row],[Severity Ranking: Community Need (% Population)]],#REF!,2,FALSE),"")</f>
        <v/>
      </c>
      <c r="Z330" s="66"/>
      <c r="AA330" s="91" t="e">
        <f>[1]!Book1345234[[#This Row],['# of Structures Removed from 1% Annual Chance FP]]/[1]!Book1345234[[#This Row],['# of Structures in 1% Annual Chance FP (Pre-Project)]]</f>
        <v>#REF!</v>
      </c>
      <c r="AB330" s="4"/>
      <c r="AC330" s="36" t="str">
        <f>IFERROR(VLOOKUP(Book1345234[[#This Row],[Flood Risk Reduction ]],#REF!,2,FALSE),"")</f>
        <v/>
      </c>
      <c r="AD330" s="66"/>
      <c r="AE330" s="78"/>
      <c r="AF330" s="37"/>
      <c r="AG330" s="128" t="e">
        <f>([1]!Book1345234[[#This Row],[Pre-Project Damage $]]-[1]!Book1345234[[#This Row],[Post-Project Damage $]])/[1]!Book1345234[[#This Row],[Pre-Project Damage $]]</f>
        <v>#REF!</v>
      </c>
      <c r="AH330" s="4"/>
      <c r="AI330" s="36" t="str">
        <f>IFERROR(VLOOKUP(Book1345234[[#This Row],[Flood Damage Reduction]],#REF!,2,FALSE),"")</f>
        <v/>
      </c>
      <c r="AJ330" s="93"/>
      <c r="AK330" s="83"/>
      <c r="AL330" s="37"/>
      <c r="AM330" s="36" t="str">
        <f>IFERROR(VLOOKUP(Book1345234[[#This Row],[ Reduction in Critical Facilities Flood Risk]],#REF!,2,FALSE),"")</f>
        <v/>
      </c>
      <c r="AN330" s="140" t="e">
        <f>VLOOKUP([1]!Book1345234[[#This Row],[FMP]],'[1]Life and Safety Tabular Data'!A327:L337,12,FALSE)</f>
        <v>#REF!</v>
      </c>
      <c r="AO330" s="43"/>
      <c r="AP330" s="4"/>
      <c r="AQ330" s="36" t="str">
        <f>IFERROR(VLOOKUP(Book1345234[[#This Row],[Life and Safety Ranking (Injury/Loss of Life)]],#REF!,2,FALSE),"")</f>
        <v/>
      </c>
      <c r="AR330" s="67"/>
      <c r="AS330" s="43"/>
      <c r="AT330" s="43"/>
      <c r="AU330" s="43"/>
      <c r="AV330" s="4"/>
      <c r="AW330" s="36" t="str">
        <f>IFERROR(VLOOKUP(Book1345234[[#This Row],[Water Supply Yield Ranking]],#REF!,2,FALSE),"")</f>
        <v/>
      </c>
      <c r="AX330" s="67"/>
      <c r="AY330" s="37"/>
      <c r="AZ330" s="4"/>
      <c r="BA330" s="36" t="str">
        <f>IFERROR(VLOOKUP(Book1345234[[#This Row],[Social Vulnerability Ranking]],#REF!,2,FALSE),"")</f>
        <v/>
      </c>
      <c r="BB330" s="67"/>
      <c r="BC330" s="43"/>
      <c r="BD330" s="4"/>
      <c r="BE330" s="36" t="str">
        <f>IFERROR(VLOOKUP(Book1345234[[#This Row],[Nature-Based Solutions Ranking]],#REF!,2,FALSE),"")</f>
        <v/>
      </c>
      <c r="BF330" s="67"/>
      <c r="BG330" s="37"/>
      <c r="BH330" s="4"/>
      <c r="BI330" s="36" t="str">
        <f>IFERROR(VLOOKUP(Book1345234[[#This Row],[Multiple Benefit Ranking]],#REF!,2,FALSE),"")</f>
        <v/>
      </c>
      <c r="BJ330" s="84"/>
      <c r="BK330" s="43"/>
      <c r="BL330" s="4"/>
      <c r="BM330" s="36" t="str">
        <f>IFERROR(VLOOKUP(Book1345234[[#This Row],[Operations and Maintenance Ranking]],#REF!,2,FALSE),"")</f>
        <v/>
      </c>
      <c r="BN330" s="67"/>
      <c r="BO330" s="4"/>
      <c r="BP330" s="36" t="str">
        <f>IFERROR(VLOOKUP(Book1345234[[#This Row],[Administrative, Regulatory and Other Obstacle Ranking]],#REF!,2,FALSE),"")</f>
        <v/>
      </c>
      <c r="BQ330" s="67"/>
      <c r="BR330" s="4"/>
      <c r="BS330" s="36" t="str">
        <f>IFERROR(VLOOKUP(Book1345234[[#This Row],[Environmental Benefit Ranking]],#REF!,2,FALSE),"")</f>
        <v/>
      </c>
      <c r="BT330" s="67"/>
      <c r="BU330" s="37"/>
      <c r="BV330" s="36" t="str">
        <f>IFERROR(VLOOKUP(Book1345234[[#This Row],[Environmental Impact Ranking]],#REF!,2,FALSE),"")</f>
        <v/>
      </c>
      <c r="BW330" s="77"/>
      <c r="BX330" s="83"/>
      <c r="BY330" s="4"/>
      <c r="BZ330" s="36" t="str">
        <f>IFERROR(VLOOKUP(Book1345234[[#This Row],[Mobility Ranking]],#REF!,2,FALSE),"")</f>
        <v/>
      </c>
      <c r="CA330" s="77"/>
      <c r="CB330" s="4"/>
      <c r="CC330" s="36" t="str">
        <f>IFERROR(VLOOKUP(Book1345234[[#This Row],[Regional Ranking]],#REF!,2,FALSE),"")</f>
        <v/>
      </c>
    </row>
    <row r="331" spans="1:81" x14ac:dyDescent="0.25">
      <c r="A331" s="107"/>
      <c r="B331" s="84"/>
      <c r="C331" s="92">
        <f>Book1345234[[#This Row],[FMP]]*2</f>
        <v>0</v>
      </c>
      <c r="D331" s="34"/>
      <c r="E331" s="34"/>
      <c r="F331" s="37"/>
      <c r="G331" s="4"/>
      <c r="H331" s="4"/>
      <c r="I331" s="4"/>
      <c r="J331" s="4"/>
      <c r="K331" s="35" t="str">
        <f>IFERROR(Book1345234[[#This Row],[Project Cost]]/Book1345234[[#This Row],['# of Structures Removed from 1% Annual Chance FP]],"")</f>
        <v/>
      </c>
      <c r="L331" s="4"/>
      <c r="M331" s="4"/>
      <c r="N331" s="35"/>
      <c r="O331" s="100"/>
      <c r="P331" s="84"/>
      <c r="Q331" s="37"/>
      <c r="R331" s="4"/>
      <c r="S331" s="36" t="str">
        <f>IFERROR(VLOOKUP(Book1345234[[#This Row],[ Severity Ranking: Pre-Project Average Depth of Flooding (100-year)]],#REF!,2,FALSE),"")</f>
        <v/>
      </c>
      <c r="T331" s="67"/>
      <c r="U331" s="37"/>
      <c r="V331" s="37"/>
      <c r="W331" s="128" t="e">
        <f>[1]!Book1345234[[#This Row],[Flood Plain Population]]/[1]!Book1345234[[#This Row],[Community Population Served]]</f>
        <v>#REF!</v>
      </c>
      <c r="X331" s="4"/>
      <c r="Y331" s="36" t="str">
        <f>IFERROR(VLOOKUP(Book1345234[[#This Row],[Severity Ranking: Community Need (% Population)]],#REF!,2,FALSE),"")</f>
        <v/>
      </c>
      <c r="Z331" s="66"/>
      <c r="AA331" s="91" t="e">
        <f>[1]!Book1345234[[#This Row],['# of Structures Removed from 1% Annual Chance FP]]/[1]!Book1345234[[#This Row],['# of Structures in 1% Annual Chance FP (Pre-Project)]]</f>
        <v>#REF!</v>
      </c>
      <c r="AB331" s="4"/>
      <c r="AC331" s="36" t="str">
        <f>IFERROR(VLOOKUP(Book1345234[[#This Row],[Flood Risk Reduction ]],#REF!,2,FALSE),"")</f>
        <v/>
      </c>
      <c r="AD331" s="66"/>
      <c r="AE331" s="78"/>
      <c r="AF331" s="37"/>
      <c r="AG331" s="128" t="e">
        <f>([1]!Book1345234[[#This Row],[Pre-Project Damage $]]-[1]!Book1345234[[#This Row],[Post-Project Damage $]])/[1]!Book1345234[[#This Row],[Pre-Project Damage $]]</f>
        <v>#REF!</v>
      </c>
      <c r="AH331" s="4"/>
      <c r="AI331" s="36" t="str">
        <f>IFERROR(VLOOKUP(Book1345234[[#This Row],[Flood Damage Reduction]],#REF!,2,FALSE),"")</f>
        <v/>
      </c>
      <c r="AJ331" s="93"/>
      <c r="AK331" s="83"/>
      <c r="AL331" s="37"/>
      <c r="AM331" s="36" t="str">
        <f>IFERROR(VLOOKUP(Book1345234[[#This Row],[ Reduction in Critical Facilities Flood Risk]],#REF!,2,FALSE),"")</f>
        <v/>
      </c>
      <c r="AN331" s="140" t="e">
        <f>VLOOKUP([1]!Book1345234[[#This Row],[FMP]],'[1]Life and Safety Tabular Data'!A328:L338,12,FALSE)</f>
        <v>#REF!</v>
      </c>
      <c r="AO331" s="43"/>
      <c r="AP331" s="4"/>
      <c r="AQ331" s="36" t="str">
        <f>IFERROR(VLOOKUP(Book1345234[[#This Row],[Life and Safety Ranking (Injury/Loss of Life)]],#REF!,2,FALSE),"")</f>
        <v/>
      </c>
      <c r="AR331" s="67"/>
      <c r="AS331" s="43"/>
      <c r="AT331" s="43"/>
      <c r="AU331" s="43"/>
      <c r="AV331" s="4"/>
      <c r="AW331" s="36" t="str">
        <f>IFERROR(VLOOKUP(Book1345234[[#This Row],[Water Supply Yield Ranking]],#REF!,2,FALSE),"")</f>
        <v/>
      </c>
      <c r="AX331" s="67"/>
      <c r="AY331" s="37"/>
      <c r="AZ331" s="4"/>
      <c r="BA331" s="36" t="str">
        <f>IFERROR(VLOOKUP(Book1345234[[#This Row],[Social Vulnerability Ranking]],#REF!,2,FALSE),"")</f>
        <v/>
      </c>
      <c r="BB331" s="67"/>
      <c r="BC331" s="43"/>
      <c r="BD331" s="4"/>
      <c r="BE331" s="36" t="str">
        <f>IFERROR(VLOOKUP(Book1345234[[#This Row],[Nature-Based Solutions Ranking]],#REF!,2,FALSE),"")</f>
        <v/>
      </c>
      <c r="BF331" s="67"/>
      <c r="BG331" s="37"/>
      <c r="BH331" s="4"/>
      <c r="BI331" s="36" t="str">
        <f>IFERROR(VLOOKUP(Book1345234[[#This Row],[Multiple Benefit Ranking]],#REF!,2,FALSE),"")</f>
        <v/>
      </c>
      <c r="BJ331" s="84"/>
      <c r="BK331" s="43"/>
      <c r="BL331" s="4"/>
      <c r="BM331" s="36" t="str">
        <f>IFERROR(VLOOKUP(Book1345234[[#This Row],[Operations and Maintenance Ranking]],#REF!,2,FALSE),"")</f>
        <v/>
      </c>
      <c r="BN331" s="67"/>
      <c r="BO331" s="4"/>
      <c r="BP331" s="36" t="str">
        <f>IFERROR(VLOOKUP(Book1345234[[#This Row],[Administrative, Regulatory and Other Obstacle Ranking]],#REF!,2,FALSE),"")</f>
        <v/>
      </c>
      <c r="BQ331" s="67"/>
      <c r="BR331" s="4"/>
      <c r="BS331" s="36" t="str">
        <f>IFERROR(VLOOKUP(Book1345234[[#This Row],[Environmental Benefit Ranking]],#REF!,2,FALSE),"")</f>
        <v/>
      </c>
      <c r="BT331" s="67"/>
      <c r="BU331" s="37"/>
      <c r="BV331" s="36" t="str">
        <f>IFERROR(VLOOKUP(Book1345234[[#This Row],[Environmental Impact Ranking]],#REF!,2,FALSE),"")</f>
        <v/>
      </c>
      <c r="BW331" s="77"/>
      <c r="BX331" s="83"/>
      <c r="BY331" s="4"/>
      <c r="BZ331" s="36" t="str">
        <f>IFERROR(VLOOKUP(Book1345234[[#This Row],[Mobility Ranking]],#REF!,2,FALSE),"")</f>
        <v/>
      </c>
      <c r="CA331" s="77"/>
      <c r="CB331" s="4"/>
      <c r="CC331" s="36" t="str">
        <f>IFERROR(VLOOKUP(Book1345234[[#This Row],[Regional Ranking]],#REF!,2,FALSE),"")</f>
        <v/>
      </c>
    </row>
    <row r="332" spans="1:81" x14ac:dyDescent="0.25">
      <c r="A332" s="107"/>
      <c r="B332" s="84"/>
      <c r="C332" s="92">
        <f>Book1345234[[#This Row],[FMP]]*2</f>
        <v>0</v>
      </c>
      <c r="D332" s="34"/>
      <c r="E332" s="34"/>
      <c r="F332" s="37"/>
      <c r="G332" s="4"/>
      <c r="H332" s="4"/>
      <c r="I332" s="4"/>
      <c r="J332" s="4"/>
      <c r="K332" s="35" t="str">
        <f>IFERROR(Book1345234[[#This Row],[Project Cost]]/Book1345234[[#This Row],['# of Structures Removed from 1% Annual Chance FP]],"")</f>
        <v/>
      </c>
      <c r="L332" s="4"/>
      <c r="M332" s="4"/>
      <c r="N332" s="35"/>
      <c r="O332" s="100"/>
      <c r="P332" s="84"/>
      <c r="Q332" s="37"/>
      <c r="R332" s="4"/>
      <c r="S332" s="36" t="str">
        <f>IFERROR(VLOOKUP(Book1345234[[#This Row],[ Severity Ranking: Pre-Project Average Depth of Flooding (100-year)]],#REF!,2,FALSE),"")</f>
        <v/>
      </c>
      <c r="T332" s="67"/>
      <c r="U332" s="37"/>
      <c r="V332" s="37"/>
      <c r="W332" s="128" t="e">
        <f>[1]!Book1345234[[#This Row],[Flood Plain Population]]/[1]!Book1345234[[#This Row],[Community Population Served]]</f>
        <v>#REF!</v>
      </c>
      <c r="X332" s="4"/>
      <c r="Y332" s="36" t="str">
        <f>IFERROR(VLOOKUP(Book1345234[[#This Row],[Severity Ranking: Community Need (% Population)]],#REF!,2,FALSE),"")</f>
        <v/>
      </c>
      <c r="Z332" s="66"/>
      <c r="AA332" s="91" t="e">
        <f>[1]!Book1345234[[#This Row],['# of Structures Removed from 1% Annual Chance FP]]/[1]!Book1345234[[#This Row],['# of Structures in 1% Annual Chance FP (Pre-Project)]]</f>
        <v>#REF!</v>
      </c>
      <c r="AB332" s="4"/>
      <c r="AC332" s="36" t="str">
        <f>IFERROR(VLOOKUP(Book1345234[[#This Row],[Flood Risk Reduction ]],#REF!,2,FALSE),"")</f>
        <v/>
      </c>
      <c r="AD332" s="66"/>
      <c r="AE332" s="78"/>
      <c r="AF332" s="37"/>
      <c r="AG332" s="128" t="e">
        <f>([1]!Book1345234[[#This Row],[Pre-Project Damage $]]-[1]!Book1345234[[#This Row],[Post-Project Damage $]])/[1]!Book1345234[[#This Row],[Pre-Project Damage $]]</f>
        <v>#REF!</v>
      </c>
      <c r="AH332" s="4"/>
      <c r="AI332" s="36" t="str">
        <f>IFERROR(VLOOKUP(Book1345234[[#This Row],[Flood Damage Reduction]],#REF!,2,FALSE),"")</f>
        <v/>
      </c>
      <c r="AJ332" s="93"/>
      <c r="AK332" s="83"/>
      <c r="AL332" s="37"/>
      <c r="AM332" s="36" t="str">
        <f>IFERROR(VLOOKUP(Book1345234[[#This Row],[ Reduction in Critical Facilities Flood Risk]],#REF!,2,FALSE),"")</f>
        <v/>
      </c>
      <c r="AN332" s="140" t="e">
        <f>VLOOKUP([1]!Book1345234[[#This Row],[FMP]],'[1]Life and Safety Tabular Data'!A329:L339,12,FALSE)</f>
        <v>#REF!</v>
      </c>
      <c r="AO332" s="43"/>
      <c r="AP332" s="4"/>
      <c r="AQ332" s="36" t="str">
        <f>IFERROR(VLOOKUP(Book1345234[[#This Row],[Life and Safety Ranking (Injury/Loss of Life)]],#REF!,2,FALSE),"")</f>
        <v/>
      </c>
      <c r="AR332" s="67"/>
      <c r="AS332" s="43"/>
      <c r="AT332" s="43"/>
      <c r="AU332" s="43"/>
      <c r="AV332" s="4"/>
      <c r="AW332" s="36" t="str">
        <f>IFERROR(VLOOKUP(Book1345234[[#This Row],[Water Supply Yield Ranking]],#REF!,2,FALSE),"")</f>
        <v/>
      </c>
      <c r="AX332" s="67"/>
      <c r="AY332" s="37"/>
      <c r="AZ332" s="4"/>
      <c r="BA332" s="36" t="str">
        <f>IFERROR(VLOOKUP(Book1345234[[#This Row],[Social Vulnerability Ranking]],#REF!,2,FALSE),"")</f>
        <v/>
      </c>
      <c r="BB332" s="67"/>
      <c r="BC332" s="43"/>
      <c r="BD332" s="4"/>
      <c r="BE332" s="36" t="str">
        <f>IFERROR(VLOOKUP(Book1345234[[#This Row],[Nature-Based Solutions Ranking]],#REF!,2,FALSE),"")</f>
        <v/>
      </c>
      <c r="BF332" s="67"/>
      <c r="BG332" s="37"/>
      <c r="BH332" s="4"/>
      <c r="BI332" s="36" t="str">
        <f>IFERROR(VLOOKUP(Book1345234[[#This Row],[Multiple Benefit Ranking]],#REF!,2,FALSE),"")</f>
        <v/>
      </c>
      <c r="BJ332" s="84"/>
      <c r="BK332" s="43"/>
      <c r="BL332" s="4"/>
      <c r="BM332" s="36" t="str">
        <f>IFERROR(VLOOKUP(Book1345234[[#This Row],[Operations and Maintenance Ranking]],#REF!,2,FALSE),"")</f>
        <v/>
      </c>
      <c r="BN332" s="67"/>
      <c r="BO332" s="4"/>
      <c r="BP332" s="36" t="str">
        <f>IFERROR(VLOOKUP(Book1345234[[#This Row],[Administrative, Regulatory and Other Obstacle Ranking]],#REF!,2,FALSE),"")</f>
        <v/>
      </c>
      <c r="BQ332" s="67"/>
      <c r="BR332" s="4"/>
      <c r="BS332" s="36" t="str">
        <f>IFERROR(VLOOKUP(Book1345234[[#This Row],[Environmental Benefit Ranking]],#REF!,2,FALSE),"")</f>
        <v/>
      </c>
      <c r="BT332" s="67"/>
      <c r="BU332" s="37"/>
      <c r="BV332" s="36" t="str">
        <f>IFERROR(VLOOKUP(Book1345234[[#This Row],[Environmental Impact Ranking]],#REF!,2,FALSE),"")</f>
        <v/>
      </c>
      <c r="BW332" s="77"/>
      <c r="BX332" s="83"/>
      <c r="BY332" s="4"/>
      <c r="BZ332" s="36" t="str">
        <f>IFERROR(VLOOKUP(Book1345234[[#This Row],[Mobility Ranking]],#REF!,2,FALSE),"")</f>
        <v/>
      </c>
      <c r="CA332" s="77"/>
      <c r="CB332" s="4"/>
      <c r="CC332" s="36" t="str">
        <f>IFERROR(VLOOKUP(Book1345234[[#This Row],[Regional Ranking]],#REF!,2,FALSE),"")</f>
        <v/>
      </c>
    </row>
    <row r="333" spans="1:81" x14ac:dyDescent="0.25">
      <c r="A333" s="107"/>
      <c r="B333" s="84"/>
      <c r="C333" s="92">
        <f>Book1345234[[#This Row],[FMP]]*2</f>
        <v>0</v>
      </c>
      <c r="D333" s="34"/>
      <c r="E333" s="34"/>
      <c r="F333" s="37"/>
      <c r="G333" s="4"/>
      <c r="H333" s="4"/>
      <c r="I333" s="4"/>
      <c r="J333" s="4"/>
      <c r="K333" s="35" t="str">
        <f>IFERROR(Book1345234[[#This Row],[Project Cost]]/Book1345234[[#This Row],['# of Structures Removed from 1% Annual Chance FP]],"")</f>
        <v/>
      </c>
      <c r="L333" s="4"/>
      <c r="M333" s="4"/>
      <c r="N333" s="35"/>
      <c r="O333" s="100"/>
      <c r="P333" s="84"/>
      <c r="Q333" s="37"/>
      <c r="R333" s="4"/>
      <c r="S333" s="36" t="str">
        <f>IFERROR(VLOOKUP(Book1345234[[#This Row],[ Severity Ranking: Pre-Project Average Depth of Flooding (100-year)]],#REF!,2,FALSE),"")</f>
        <v/>
      </c>
      <c r="T333" s="67"/>
      <c r="U333" s="37"/>
      <c r="V333" s="37"/>
      <c r="W333" s="128" t="e">
        <f>[1]!Book1345234[[#This Row],[Flood Plain Population]]/[1]!Book1345234[[#This Row],[Community Population Served]]</f>
        <v>#REF!</v>
      </c>
      <c r="X333" s="4"/>
      <c r="Y333" s="36" t="str">
        <f>IFERROR(VLOOKUP(Book1345234[[#This Row],[Severity Ranking: Community Need (% Population)]],#REF!,2,FALSE),"")</f>
        <v/>
      </c>
      <c r="Z333" s="66"/>
      <c r="AA333" s="91" t="e">
        <f>[1]!Book1345234[[#This Row],['# of Structures Removed from 1% Annual Chance FP]]/[1]!Book1345234[[#This Row],['# of Structures in 1% Annual Chance FP (Pre-Project)]]</f>
        <v>#REF!</v>
      </c>
      <c r="AB333" s="4"/>
      <c r="AC333" s="36" t="str">
        <f>IFERROR(VLOOKUP(Book1345234[[#This Row],[Flood Risk Reduction ]],#REF!,2,FALSE),"")</f>
        <v/>
      </c>
      <c r="AD333" s="66"/>
      <c r="AE333" s="78"/>
      <c r="AF333" s="37"/>
      <c r="AG333" s="128" t="e">
        <f>([1]!Book1345234[[#This Row],[Pre-Project Damage $]]-[1]!Book1345234[[#This Row],[Post-Project Damage $]])/[1]!Book1345234[[#This Row],[Pre-Project Damage $]]</f>
        <v>#REF!</v>
      </c>
      <c r="AH333" s="4"/>
      <c r="AI333" s="36" t="str">
        <f>IFERROR(VLOOKUP(Book1345234[[#This Row],[Flood Damage Reduction]],#REF!,2,FALSE),"")</f>
        <v/>
      </c>
      <c r="AJ333" s="93"/>
      <c r="AK333" s="83"/>
      <c r="AL333" s="37"/>
      <c r="AM333" s="36" t="str">
        <f>IFERROR(VLOOKUP(Book1345234[[#This Row],[ Reduction in Critical Facilities Flood Risk]],#REF!,2,FALSE),"")</f>
        <v/>
      </c>
      <c r="AN333" s="140" t="e">
        <f>VLOOKUP([1]!Book1345234[[#This Row],[FMP]],'[1]Life and Safety Tabular Data'!A330:L340,12,FALSE)</f>
        <v>#REF!</v>
      </c>
      <c r="AO333" s="43"/>
      <c r="AP333" s="4"/>
      <c r="AQ333" s="36" t="str">
        <f>IFERROR(VLOOKUP(Book1345234[[#This Row],[Life and Safety Ranking (Injury/Loss of Life)]],#REF!,2,FALSE),"")</f>
        <v/>
      </c>
      <c r="AR333" s="67"/>
      <c r="AS333" s="43"/>
      <c r="AT333" s="43"/>
      <c r="AU333" s="43"/>
      <c r="AV333" s="4"/>
      <c r="AW333" s="36" t="str">
        <f>IFERROR(VLOOKUP(Book1345234[[#This Row],[Water Supply Yield Ranking]],#REF!,2,FALSE),"")</f>
        <v/>
      </c>
      <c r="AX333" s="67"/>
      <c r="AY333" s="37"/>
      <c r="AZ333" s="4"/>
      <c r="BA333" s="36" t="str">
        <f>IFERROR(VLOOKUP(Book1345234[[#This Row],[Social Vulnerability Ranking]],#REF!,2,FALSE),"")</f>
        <v/>
      </c>
      <c r="BB333" s="67"/>
      <c r="BC333" s="43"/>
      <c r="BD333" s="4"/>
      <c r="BE333" s="36" t="str">
        <f>IFERROR(VLOOKUP(Book1345234[[#This Row],[Nature-Based Solutions Ranking]],#REF!,2,FALSE),"")</f>
        <v/>
      </c>
      <c r="BF333" s="67"/>
      <c r="BG333" s="37"/>
      <c r="BH333" s="4"/>
      <c r="BI333" s="36" t="str">
        <f>IFERROR(VLOOKUP(Book1345234[[#This Row],[Multiple Benefit Ranking]],#REF!,2,FALSE),"")</f>
        <v/>
      </c>
      <c r="BJ333" s="84"/>
      <c r="BK333" s="43"/>
      <c r="BL333" s="4"/>
      <c r="BM333" s="36" t="str">
        <f>IFERROR(VLOOKUP(Book1345234[[#This Row],[Operations and Maintenance Ranking]],#REF!,2,FALSE),"")</f>
        <v/>
      </c>
      <c r="BN333" s="67"/>
      <c r="BO333" s="4"/>
      <c r="BP333" s="36" t="str">
        <f>IFERROR(VLOOKUP(Book1345234[[#This Row],[Administrative, Regulatory and Other Obstacle Ranking]],#REF!,2,FALSE),"")</f>
        <v/>
      </c>
      <c r="BQ333" s="67"/>
      <c r="BR333" s="4"/>
      <c r="BS333" s="36" t="str">
        <f>IFERROR(VLOOKUP(Book1345234[[#This Row],[Environmental Benefit Ranking]],#REF!,2,FALSE),"")</f>
        <v/>
      </c>
      <c r="BT333" s="67"/>
      <c r="BU333" s="37"/>
      <c r="BV333" s="36" t="str">
        <f>IFERROR(VLOOKUP(Book1345234[[#This Row],[Environmental Impact Ranking]],#REF!,2,FALSE),"")</f>
        <v/>
      </c>
      <c r="BW333" s="77"/>
      <c r="BX333" s="83"/>
      <c r="BY333" s="4"/>
      <c r="BZ333" s="36" t="str">
        <f>IFERROR(VLOOKUP(Book1345234[[#This Row],[Mobility Ranking]],#REF!,2,FALSE),"")</f>
        <v/>
      </c>
      <c r="CA333" s="77"/>
      <c r="CB333" s="4"/>
      <c r="CC333" s="36" t="str">
        <f>IFERROR(VLOOKUP(Book1345234[[#This Row],[Regional Ranking]],#REF!,2,FALSE),"")</f>
        <v/>
      </c>
    </row>
    <row r="334" spans="1:81" x14ac:dyDescent="0.25">
      <c r="A334" s="107"/>
      <c r="B334" s="84"/>
      <c r="C334" s="92">
        <f>Book1345234[[#This Row],[FMP]]*2</f>
        <v>0</v>
      </c>
      <c r="D334" s="34"/>
      <c r="E334" s="34"/>
      <c r="F334" s="37"/>
      <c r="G334" s="4"/>
      <c r="H334" s="4"/>
      <c r="I334" s="4"/>
      <c r="J334" s="4"/>
      <c r="K334" s="35" t="str">
        <f>IFERROR(Book1345234[[#This Row],[Project Cost]]/Book1345234[[#This Row],['# of Structures Removed from 1% Annual Chance FP]],"")</f>
        <v/>
      </c>
      <c r="L334" s="4"/>
      <c r="M334" s="4"/>
      <c r="N334" s="35"/>
      <c r="O334" s="100"/>
      <c r="P334" s="84"/>
      <c r="Q334" s="37"/>
      <c r="R334" s="4"/>
      <c r="S334" s="36" t="str">
        <f>IFERROR(VLOOKUP(Book1345234[[#This Row],[ Severity Ranking: Pre-Project Average Depth of Flooding (100-year)]],#REF!,2,FALSE),"")</f>
        <v/>
      </c>
      <c r="T334" s="67"/>
      <c r="U334" s="37"/>
      <c r="V334" s="37"/>
      <c r="W334" s="128" t="e">
        <f>[1]!Book1345234[[#This Row],[Flood Plain Population]]/[1]!Book1345234[[#This Row],[Community Population Served]]</f>
        <v>#REF!</v>
      </c>
      <c r="X334" s="4"/>
      <c r="Y334" s="36" t="str">
        <f>IFERROR(VLOOKUP(Book1345234[[#This Row],[Severity Ranking: Community Need (% Population)]],#REF!,2,FALSE),"")</f>
        <v/>
      </c>
      <c r="Z334" s="66"/>
      <c r="AA334" s="91" t="e">
        <f>[1]!Book1345234[[#This Row],['# of Structures Removed from 1% Annual Chance FP]]/[1]!Book1345234[[#This Row],['# of Structures in 1% Annual Chance FP (Pre-Project)]]</f>
        <v>#REF!</v>
      </c>
      <c r="AB334" s="4"/>
      <c r="AC334" s="36" t="str">
        <f>IFERROR(VLOOKUP(Book1345234[[#This Row],[Flood Risk Reduction ]],#REF!,2,FALSE),"")</f>
        <v/>
      </c>
      <c r="AD334" s="66"/>
      <c r="AE334" s="78"/>
      <c r="AF334" s="37"/>
      <c r="AG334" s="128" t="e">
        <f>([1]!Book1345234[[#This Row],[Pre-Project Damage $]]-[1]!Book1345234[[#This Row],[Post-Project Damage $]])/[1]!Book1345234[[#This Row],[Pre-Project Damage $]]</f>
        <v>#REF!</v>
      </c>
      <c r="AH334" s="4"/>
      <c r="AI334" s="36" t="str">
        <f>IFERROR(VLOOKUP(Book1345234[[#This Row],[Flood Damage Reduction]],#REF!,2,FALSE),"")</f>
        <v/>
      </c>
      <c r="AJ334" s="93"/>
      <c r="AK334" s="83"/>
      <c r="AL334" s="37"/>
      <c r="AM334" s="36" t="str">
        <f>IFERROR(VLOOKUP(Book1345234[[#This Row],[ Reduction in Critical Facilities Flood Risk]],#REF!,2,FALSE),"")</f>
        <v/>
      </c>
      <c r="AN334" s="140" t="e">
        <f>VLOOKUP([1]!Book1345234[[#This Row],[FMP]],'[1]Life and Safety Tabular Data'!A331:L341,12,FALSE)</f>
        <v>#REF!</v>
      </c>
      <c r="AO334" s="43"/>
      <c r="AP334" s="4"/>
      <c r="AQ334" s="36" t="str">
        <f>IFERROR(VLOOKUP(Book1345234[[#This Row],[Life and Safety Ranking (Injury/Loss of Life)]],#REF!,2,FALSE),"")</f>
        <v/>
      </c>
      <c r="AR334" s="67"/>
      <c r="AS334" s="43"/>
      <c r="AT334" s="43"/>
      <c r="AU334" s="43"/>
      <c r="AV334" s="4"/>
      <c r="AW334" s="36" t="str">
        <f>IFERROR(VLOOKUP(Book1345234[[#This Row],[Water Supply Yield Ranking]],#REF!,2,FALSE),"")</f>
        <v/>
      </c>
      <c r="AX334" s="67"/>
      <c r="AY334" s="37"/>
      <c r="AZ334" s="4"/>
      <c r="BA334" s="36" t="str">
        <f>IFERROR(VLOOKUP(Book1345234[[#This Row],[Social Vulnerability Ranking]],#REF!,2,FALSE),"")</f>
        <v/>
      </c>
      <c r="BB334" s="67"/>
      <c r="BC334" s="43"/>
      <c r="BD334" s="4"/>
      <c r="BE334" s="36" t="str">
        <f>IFERROR(VLOOKUP(Book1345234[[#This Row],[Nature-Based Solutions Ranking]],#REF!,2,FALSE),"")</f>
        <v/>
      </c>
      <c r="BF334" s="67"/>
      <c r="BG334" s="37"/>
      <c r="BH334" s="4"/>
      <c r="BI334" s="36" t="str">
        <f>IFERROR(VLOOKUP(Book1345234[[#This Row],[Multiple Benefit Ranking]],#REF!,2,FALSE),"")</f>
        <v/>
      </c>
      <c r="BJ334" s="84"/>
      <c r="BK334" s="43"/>
      <c r="BL334" s="4"/>
      <c r="BM334" s="36" t="str">
        <f>IFERROR(VLOOKUP(Book1345234[[#This Row],[Operations and Maintenance Ranking]],#REF!,2,FALSE),"")</f>
        <v/>
      </c>
      <c r="BN334" s="67"/>
      <c r="BO334" s="4"/>
      <c r="BP334" s="36" t="str">
        <f>IFERROR(VLOOKUP(Book1345234[[#This Row],[Administrative, Regulatory and Other Obstacle Ranking]],#REF!,2,FALSE),"")</f>
        <v/>
      </c>
      <c r="BQ334" s="67"/>
      <c r="BR334" s="4"/>
      <c r="BS334" s="36" t="str">
        <f>IFERROR(VLOOKUP(Book1345234[[#This Row],[Environmental Benefit Ranking]],#REF!,2,FALSE),"")</f>
        <v/>
      </c>
      <c r="BT334" s="67"/>
      <c r="BU334" s="37"/>
      <c r="BV334" s="36" t="str">
        <f>IFERROR(VLOOKUP(Book1345234[[#This Row],[Environmental Impact Ranking]],#REF!,2,FALSE),"")</f>
        <v/>
      </c>
      <c r="BW334" s="77"/>
      <c r="BX334" s="83"/>
      <c r="BY334" s="4"/>
      <c r="BZ334" s="36" t="str">
        <f>IFERROR(VLOOKUP(Book1345234[[#This Row],[Mobility Ranking]],#REF!,2,FALSE),"")</f>
        <v/>
      </c>
      <c r="CA334" s="77"/>
      <c r="CB334" s="4"/>
      <c r="CC334" s="36" t="str">
        <f>IFERROR(VLOOKUP(Book1345234[[#This Row],[Regional Ranking]],#REF!,2,FALSE),"")</f>
        <v/>
      </c>
    </row>
    <row r="335" spans="1:81" x14ac:dyDescent="0.25">
      <c r="A335" s="107"/>
      <c r="B335" s="84"/>
      <c r="C335" s="92">
        <f>Book1345234[[#This Row],[FMP]]*2</f>
        <v>0</v>
      </c>
      <c r="D335" s="34"/>
      <c r="E335" s="34"/>
      <c r="F335" s="37"/>
      <c r="G335" s="4"/>
      <c r="H335" s="4"/>
      <c r="I335" s="4"/>
      <c r="J335" s="4"/>
      <c r="K335" s="35" t="str">
        <f>IFERROR(Book1345234[[#This Row],[Project Cost]]/Book1345234[[#This Row],['# of Structures Removed from 1% Annual Chance FP]],"")</f>
        <v/>
      </c>
      <c r="L335" s="4"/>
      <c r="M335" s="4"/>
      <c r="N335" s="35"/>
      <c r="O335" s="100"/>
      <c r="P335" s="84"/>
      <c r="Q335" s="37"/>
      <c r="R335" s="4"/>
      <c r="S335" s="36" t="str">
        <f>IFERROR(VLOOKUP(Book1345234[[#This Row],[ Severity Ranking: Pre-Project Average Depth of Flooding (100-year)]],#REF!,2,FALSE),"")</f>
        <v/>
      </c>
      <c r="T335" s="67"/>
      <c r="U335" s="37"/>
      <c r="V335" s="37"/>
      <c r="W335" s="128" t="e">
        <f>[1]!Book1345234[[#This Row],[Flood Plain Population]]/[1]!Book1345234[[#This Row],[Community Population Served]]</f>
        <v>#REF!</v>
      </c>
      <c r="X335" s="4"/>
      <c r="Y335" s="36" t="str">
        <f>IFERROR(VLOOKUP(Book1345234[[#This Row],[Severity Ranking: Community Need (% Population)]],#REF!,2,FALSE),"")</f>
        <v/>
      </c>
      <c r="Z335" s="66"/>
      <c r="AA335" s="91" t="e">
        <f>[1]!Book1345234[[#This Row],['# of Structures Removed from 1% Annual Chance FP]]/[1]!Book1345234[[#This Row],['# of Structures in 1% Annual Chance FP (Pre-Project)]]</f>
        <v>#REF!</v>
      </c>
      <c r="AB335" s="4"/>
      <c r="AC335" s="36" t="str">
        <f>IFERROR(VLOOKUP(Book1345234[[#This Row],[Flood Risk Reduction ]],#REF!,2,FALSE),"")</f>
        <v/>
      </c>
      <c r="AD335" s="66"/>
      <c r="AE335" s="78"/>
      <c r="AF335" s="37"/>
      <c r="AG335" s="128" t="e">
        <f>([1]!Book1345234[[#This Row],[Pre-Project Damage $]]-[1]!Book1345234[[#This Row],[Post-Project Damage $]])/[1]!Book1345234[[#This Row],[Pre-Project Damage $]]</f>
        <v>#REF!</v>
      </c>
      <c r="AH335" s="4"/>
      <c r="AI335" s="36" t="str">
        <f>IFERROR(VLOOKUP(Book1345234[[#This Row],[Flood Damage Reduction]],#REF!,2,FALSE),"")</f>
        <v/>
      </c>
      <c r="AJ335" s="93"/>
      <c r="AK335" s="83"/>
      <c r="AL335" s="37"/>
      <c r="AM335" s="36" t="str">
        <f>IFERROR(VLOOKUP(Book1345234[[#This Row],[ Reduction in Critical Facilities Flood Risk]],#REF!,2,FALSE),"")</f>
        <v/>
      </c>
      <c r="AN335" s="140" t="e">
        <f>VLOOKUP([1]!Book1345234[[#This Row],[FMP]],'[1]Life and Safety Tabular Data'!A332:L342,12,FALSE)</f>
        <v>#REF!</v>
      </c>
      <c r="AO335" s="43"/>
      <c r="AP335" s="4"/>
      <c r="AQ335" s="36" t="str">
        <f>IFERROR(VLOOKUP(Book1345234[[#This Row],[Life and Safety Ranking (Injury/Loss of Life)]],#REF!,2,FALSE),"")</f>
        <v/>
      </c>
      <c r="AR335" s="67"/>
      <c r="AS335" s="43"/>
      <c r="AT335" s="43"/>
      <c r="AU335" s="43"/>
      <c r="AV335" s="4"/>
      <c r="AW335" s="36" t="str">
        <f>IFERROR(VLOOKUP(Book1345234[[#This Row],[Water Supply Yield Ranking]],#REF!,2,FALSE),"")</f>
        <v/>
      </c>
      <c r="AX335" s="67"/>
      <c r="AY335" s="37"/>
      <c r="AZ335" s="4"/>
      <c r="BA335" s="36" t="str">
        <f>IFERROR(VLOOKUP(Book1345234[[#This Row],[Social Vulnerability Ranking]],#REF!,2,FALSE),"")</f>
        <v/>
      </c>
      <c r="BB335" s="67"/>
      <c r="BC335" s="43"/>
      <c r="BD335" s="4"/>
      <c r="BE335" s="36" t="str">
        <f>IFERROR(VLOOKUP(Book1345234[[#This Row],[Nature-Based Solutions Ranking]],#REF!,2,FALSE),"")</f>
        <v/>
      </c>
      <c r="BF335" s="67"/>
      <c r="BG335" s="37"/>
      <c r="BH335" s="4"/>
      <c r="BI335" s="36" t="str">
        <f>IFERROR(VLOOKUP(Book1345234[[#This Row],[Multiple Benefit Ranking]],#REF!,2,FALSE),"")</f>
        <v/>
      </c>
      <c r="BJ335" s="84"/>
      <c r="BK335" s="43"/>
      <c r="BL335" s="4"/>
      <c r="BM335" s="36" t="str">
        <f>IFERROR(VLOOKUP(Book1345234[[#This Row],[Operations and Maintenance Ranking]],#REF!,2,FALSE),"")</f>
        <v/>
      </c>
      <c r="BN335" s="67"/>
      <c r="BO335" s="4"/>
      <c r="BP335" s="36" t="str">
        <f>IFERROR(VLOOKUP(Book1345234[[#This Row],[Administrative, Regulatory and Other Obstacle Ranking]],#REF!,2,FALSE),"")</f>
        <v/>
      </c>
      <c r="BQ335" s="67"/>
      <c r="BR335" s="4"/>
      <c r="BS335" s="36" t="str">
        <f>IFERROR(VLOOKUP(Book1345234[[#This Row],[Environmental Benefit Ranking]],#REF!,2,FALSE),"")</f>
        <v/>
      </c>
      <c r="BT335" s="67"/>
      <c r="BU335" s="37"/>
      <c r="BV335" s="36" t="str">
        <f>IFERROR(VLOOKUP(Book1345234[[#This Row],[Environmental Impact Ranking]],#REF!,2,FALSE),"")</f>
        <v/>
      </c>
      <c r="BW335" s="77"/>
      <c r="BX335" s="83"/>
      <c r="BY335" s="4"/>
      <c r="BZ335" s="36" t="str">
        <f>IFERROR(VLOOKUP(Book1345234[[#This Row],[Mobility Ranking]],#REF!,2,FALSE),"")</f>
        <v/>
      </c>
      <c r="CA335" s="77"/>
      <c r="CB335" s="4"/>
      <c r="CC335" s="36" t="str">
        <f>IFERROR(VLOOKUP(Book1345234[[#This Row],[Regional Ranking]],#REF!,2,FALSE),"")</f>
        <v/>
      </c>
    </row>
    <row r="336" spans="1:81" x14ac:dyDescent="0.25">
      <c r="A336" s="107"/>
      <c r="B336" s="84"/>
      <c r="C336" s="92">
        <f>Book1345234[[#This Row],[FMP]]*2</f>
        <v>0</v>
      </c>
      <c r="D336" s="34"/>
      <c r="E336" s="34"/>
      <c r="F336" s="37"/>
      <c r="G336" s="4"/>
      <c r="H336" s="4"/>
      <c r="I336" s="4"/>
      <c r="J336" s="4"/>
      <c r="K336" s="35" t="str">
        <f>IFERROR(Book1345234[[#This Row],[Project Cost]]/Book1345234[[#This Row],['# of Structures Removed from 1% Annual Chance FP]],"")</f>
        <v/>
      </c>
      <c r="L336" s="4"/>
      <c r="M336" s="4"/>
      <c r="N336" s="35"/>
      <c r="O336" s="100"/>
      <c r="P336" s="84"/>
      <c r="Q336" s="37"/>
      <c r="R336" s="4"/>
      <c r="S336" s="36" t="str">
        <f>IFERROR(VLOOKUP(Book1345234[[#This Row],[ Severity Ranking: Pre-Project Average Depth of Flooding (100-year)]],#REF!,2,FALSE),"")</f>
        <v/>
      </c>
      <c r="T336" s="67"/>
      <c r="U336" s="37"/>
      <c r="V336" s="37"/>
      <c r="W336" s="128" t="e">
        <f>[1]!Book1345234[[#This Row],[Flood Plain Population]]/[1]!Book1345234[[#This Row],[Community Population Served]]</f>
        <v>#REF!</v>
      </c>
      <c r="X336" s="4"/>
      <c r="Y336" s="36" t="str">
        <f>IFERROR(VLOOKUP(Book1345234[[#This Row],[Severity Ranking: Community Need (% Population)]],#REF!,2,FALSE),"")</f>
        <v/>
      </c>
      <c r="Z336" s="66"/>
      <c r="AA336" s="91" t="e">
        <f>[1]!Book1345234[[#This Row],['# of Structures Removed from 1% Annual Chance FP]]/[1]!Book1345234[[#This Row],['# of Structures in 1% Annual Chance FP (Pre-Project)]]</f>
        <v>#REF!</v>
      </c>
      <c r="AB336" s="4"/>
      <c r="AC336" s="36" t="str">
        <f>IFERROR(VLOOKUP(Book1345234[[#This Row],[Flood Risk Reduction ]],#REF!,2,FALSE),"")</f>
        <v/>
      </c>
      <c r="AD336" s="66"/>
      <c r="AE336" s="78"/>
      <c r="AF336" s="37"/>
      <c r="AG336" s="128" t="e">
        <f>([1]!Book1345234[[#This Row],[Pre-Project Damage $]]-[1]!Book1345234[[#This Row],[Post-Project Damage $]])/[1]!Book1345234[[#This Row],[Pre-Project Damage $]]</f>
        <v>#REF!</v>
      </c>
      <c r="AH336" s="4"/>
      <c r="AI336" s="36" t="str">
        <f>IFERROR(VLOOKUP(Book1345234[[#This Row],[Flood Damage Reduction]],#REF!,2,FALSE),"")</f>
        <v/>
      </c>
      <c r="AJ336" s="93"/>
      <c r="AK336" s="83"/>
      <c r="AL336" s="37"/>
      <c r="AM336" s="36" t="str">
        <f>IFERROR(VLOOKUP(Book1345234[[#This Row],[ Reduction in Critical Facilities Flood Risk]],#REF!,2,FALSE),"")</f>
        <v/>
      </c>
      <c r="AN336" s="140" t="e">
        <f>VLOOKUP([1]!Book1345234[[#This Row],[FMP]],'[1]Life and Safety Tabular Data'!A333:L343,12,FALSE)</f>
        <v>#REF!</v>
      </c>
      <c r="AO336" s="43"/>
      <c r="AP336" s="4"/>
      <c r="AQ336" s="36" t="str">
        <f>IFERROR(VLOOKUP(Book1345234[[#This Row],[Life and Safety Ranking (Injury/Loss of Life)]],#REF!,2,FALSE),"")</f>
        <v/>
      </c>
      <c r="AR336" s="67"/>
      <c r="AS336" s="43"/>
      <c r="AT336" s="43"/>
      <c r="AU336" s="43"/>
      <c r="AV336" s="4"/>
      <c r="AW336" s="36" t="str">
        <f>IFERROR(VLOOKUP(Book1345234[[#This Row],[Water Supply Yield Ranking]],#REF!,2,FALSE),"")</f>
        <v/>
      </c>
      <c r="AX336" s="67"/>
      <c r="AY336" s="37"/>
      <c r="AZ336" s="4"/>
      <c r="BA336" s="36" t="str">
        <f>IFERROR(VLOOKUP(Book1345234[[#This Row],[Social Vulnerability Ranking]],#REF!,2,FALSE),"")</f>
        <v/>
      </c>
      <c r="BB336" s="67"/>
      <c r="BC336" s="43"/>
      <c r="BD336" s="4"/>
      <c r="BE336" s="36" t="str">
        <f>IFERROR(VLOOKUP(Book1345234[[#This Row],[Nature-Based Solutions Ranking]],#REF!,2,FALSE),"")</f>
        <v/>
      </c>
      <c r="BF336" s="67"/>
      <c r="BG336" s="37"/>
      <c r="BH336" s="4"/>
      <c r="BI336" s="36" t="str">
        <f>IFERROR(VLOOKUP(Book1345234[[#This Row],[Multiple Benefit Ranking]],#REF!,2,FALSE),"")</f>
        <v/>
      </c>
      <c r="BJ336" s="84"/>
      <c r="BK336" s="43"/>
      <c r="BL336" s="4"/>
      <c r="BM336" s="36" t="str">
        <f>IFERROR(VLOOKUP(Book1345234[[#This Row],[Operations and Maintenance Ranking]],#REF!,2,FALSE),"")</f>
        <v/>
      </c>
      <c r="BN336" s="67"/>
      <c r="BO336" s="4"/>
      <c r="BP336" s="36" t="str">
        <f>IFERROR(VLOOKUP(Book1345234[[#This Row],[Administrative, Regulatory and Other Obstacle Ranking]],#REF!,2,FALSE),"")</f>
        <v/>
      </c>
      <c r="BQ336" s="67"/>
      <c r="BR336" s="4"/>
      <c r="BS336" s="36" t="str">
        <f>IFERROR(VLOOKUP(Book1345234[[#This Row],[Environmental Benefit Ranking]],#REF!,2,FALSE),"")</f>
        <v/>
      </c>
      <c r="BT336" s="67"/>
      <c r="BU336" s="37"/>
      <c r="BV336" s="36" t="str">
        <f>IFERROR(VLOOKUP(Book1345234[[#This Row],[Environmental Impact Ranking]],#REF!,2,FALSE),"")</f>
        <v/>
      </c>
      <c r="BW336" s="77"/>
      <c r="BX336" s="83"/>
      <c r="BY336" s="4"/>
      <c r="BZ336" s="36" t="str">
        <f>IFERROR(VLOOKUP(Book1345234[[#This Row],[Mobility Ranking]],#REF!,2,FALSE),"")</f>
        <v/>
      </c>
      <c r="CA336" s="77"/>
      <c r="CB336" s="4"/>
      <c r="CC336" s="36" t="str">
        <f>IFERROR(VLOOKUP(Book1345234[[#This Row],[Regional Ranking]],#REF!,2,FALSE),"")</f>
        <v/>
      </c>
    </row>
    <row r="337" spans="1:81" x14ac:dyDescent="0.25">
      <c r="A337" s="107"/>
      <c r="B337" s="84"/>
      <c r="C337" s="92">
        <f>Book1345234[[#This Row],[FMP]]*2</f>
        <v>0</v>
      </c>
      <c r="D337" s="34"/>
      <c r="E337" s="34"/>
      <c r="F337" s="37"/>
      <c r="G337" s="4"/>
      <c r="H337" s="4"/>
      <c r="I337" s="4"/>
      <c r="J337" s="4"/>
      <c r="K337" s="35" t="str">
        <f>IFERROR(Book1345234[[#This Row],[Project Cost]]/Book1345234[[#This Row],['# of Structures Removed from 1% Annual Chance FP]],"")</f>
        <v/>
      </c>
      <c r="L337" s="4"/>
      <c r="M337" s="4"/>
      <c r="N337" s="35"/>
      <c r="O337" s="100"/>
      <c r="P337" s="84"/>
      <c r="Q337" s="37"/>
      <c r="R337" s="4"/>
      <c r="S337" s="36" t="str">
        <f>IFERROR(VLOOKUP(Book1345234[[#This Row],[ Severity Ranking: Pre-Project Average Depth of Flooding (100-year)]],#REF!,2,FALSE),"")</f>
        <v/>
      </c>
      <c r="T337" s="67"/>
      <c r="U337" s="37"/>
      <c r="V337" s="37"/>
      <c r="W337" s="128" t="e">
        <f>[1]!Book1345234[[#This Row],[Flood Plain Population]]/[1]!Book1345234[[#This Row],[Community Population Served]]</f>
        <v>#REF!</v>
      </c>
      <c r="X337" s="4"/>
      <c r="Y337" s="36" t="str">
        <f>IFERROR(VLOOKUP(Book1345234[[#This Row],[Severity Ranking: Community Need (% Population)]],#REF!,2,FALSE),"")</f>
        <v/>
      </c>
      <c r="Z337" s="66"/>
      <c r="AA337" s="91" t="e">
        <f>[1]!Book1345234[[#This Row],['# of Structures Removed from 1% Annual Chance FP]]/[1]!Book1345234[[#This Row],['# of Structures in 1% Annual Chance FP (Pre-Project)]]</f>
        <v>#REF!</v>
      </c>
      <c r="AB337" s="4"/>
      <c r="AC337" s="36" t="str">
        <f>IFERROR(VLOOKUP(Book1345234[[#This Row],[Flood Risk Reduction ]],#REF!,2,FALSE),"")</f>
        <v/>
      </c>
      <c r="AD337" s="66"/>
      <c r="AE337" s="78"/>
      <c r="AF337" s="37"/>
      <c r="AG337" s="128" t="e">
        <f>([1]!Book1345234[[#This Row],[Pre-Project Damage $]]-[1]!Book1345234[[#This Row],[Post-Project Damage $]])/[1]!Book1345234[[#This Row],[Pre-Project Damage $]]</f>
        <v>#REF!</v>
      </c>
      <c r="AH337" s="4"/>
      <c r="AI337" s="36" t="str">
        <f>IFERROR(VLOOKUP(Book1345234[[#This Row],[Flood Damage Reduction]],#REF!,2,FALSE),"")</f>
        <v/>
      </c>
      <c r="AJ337" s="93"/>
      <c r="AK337" s="83"/>
      <c r="AL337" s="37"/>
      <c r="AM337" s="36" t="str">
        <f>IFERROR(VLOOKUP(Book1345234[[#This Row],[ Reduction in Critical Facilities Flood Risk]],#REF!,2,FALSE),"")</f>
        <v/>
      </c>
      <c r="AN337" s="140" t="e">
        <f>VLOOKUP([1]!Book1345234[[#This Row],[FMP]],'[1]Life and Safety Tabular Data'!A334:L344,12,FALSE)</f>
        <v>#REF!</v>
      </c>
      <c r="AO337" s="43"/>
      <c r="AP337" s="4"/>
      <c r="AQ337" s="36" t="str">
        <f>IFERROR(VLOOKUP(Book1345234[[#This Row],[Life and Safety Ranking (Injury/Loss of Life)]],#REF!,2,FALSE),"")</f>
        <v/>
      </c>
      <c r="AR337" s="67"/>
      <c r="AS337" s="43"/>
      <c r="AT337" s="43"/>
      <c r="AU337" s="43"/>
      <c r="AV337" s="4"/>
      <c r="AW337" s="36" t="str">
        <f>IFERROR(VLOOKUP(Book1345234[[#This Row],[Water Supply Yield Ranking]],#REF!,2,FALSE),"")</f>
        <v/>
      </c>
      <c r="AX337" s="67"/>
      <c r="AY337" s="37"/>
      <c r="AZ337" s="4"/>
      <c r="BA337" s="36" t="str">
        <f>IFERROR(VLOOKUP(Book1345234[[#This Row],[Social Vulnerability Ranking]],#REF!,2,FALSE),"")</f>
        <v/>
      </c>
      <c r="BB337" s="67"/>
      <c r="BC337" s="43"/>
      <c r="BD337" s="4"/>
      <c r="BE337" s="36" t="str">
        <f>IFERROR(VLOOKUP(Book1345234[[#This Row],[Nature-Based Solutions Ranking]],#REF!,2,FALSE),"")</f>
        <v/>
      </c>
      <c r="BF337" s="67"/>
      <c r="BG337" s="37"/>
      <c r="BH337" s="4"/>
      <c r="BI337" s="36" t="str">
        <f>IFERROR(VLOOKUP(Book1345234[[#This Row],[Multiple Benefit Ranking]],#REF!,2,FALSE),"")</f>
        <v/>
      </c>
      <c r="BJ337" s="84"/>
      <c r="BK337" s="43"/>
      <c r="BL337" s="4"/>
      <c r="BM337" s="36" t="str">
        <f>IFERROR(VLOOKUP(Book1345234[[#This Row],[Operations and Maintenance Ranking]],#REF!,2,FALSE),"")</f>
        <v/>
      </c>
      <c r="BN337" s="67"/>
      <c r="BO337" s="4"/>
      <c r="BP337" s="36" t="str">
        <f>IFERROR(VLOOKUP(Book1345234[[#This Row],[Administrative, Regulatory and Other Obstacle Ranking]],#REF!,2,FALSE),"")</f>
        <v/>
      </c>
      <c r="BQ337" s="67"/>
      <c r="BR337" s="4"/>
      <c r="BS337" s="36" t="str">
        <f>IFERROR(VLOOKUP(Book1345234[[#This Row],[Environmental Benefit Ranking]],#REF!,2,FALSE),"")</f>
        <v/>
      </c>
      <c r="BT337" s="67"/>
      <c r="BU337" s="37"/>
      <c r="BV337" s="36" t="str">
        <f>IFERROR(VLOOKUP(Book1345234[[#This Row],[Environmental Impact Ranking]],#REF!,2,FALSE),"")</f>
        <v/>
      </c>
      <c r="BW337" s="77"/>
      <c r="BX337" s="83"/>
      <c r="BY337" s="4"/>
      <c r="BZ337" s="36" t="str">
        <f>IFERROR(VLOOKUP(Book1345234[[#This Row],[Mobility Ranking]],#REF!,2,FALSE),"")</f>
        <v/>
      </c>
      <c r="CA337" s="77"/>
      <c r="CB337" s="4"/>
      <c r="CC337" s="36" t="str">
        <f>IFERROR(VLOOKUP(Book1345234[[#This Row],[Regional Ranking]],#REF!,2,FALSE),"")</f>
        <v/>
      </c>
    </row>
    <row r="338" spans="1:81" x14ac:dyDescent="0.25">
      <c r="A338" s="107"/>
      <c r="B338" s="84"/>
      <c r="C338" s="92">
        <f>Book1345234[[#This Row],[FMP]]*2</f>
        <v>0</v>
      </c>
      <c r="D338" s="34"/>
      <c r="E338" s="34"/>
      <c r="F338" s="37"/>
      <c r="G338" s="4"/>
      <c r="H338" s="4"/>
      <c r="I338" s="4"/>
      <c r="J338" s="4"/>
      <c r="K338" s="35" t="str">
        <f>IFERROR(Book1345234[[#This Row],[Project Cost]]/Book1345234[[#This Row],['# of Structures Removed from 1% Annual Chance FP]],"")</f>
        <v/>
      </c>
      <c r="L338" s="4"/>
      <c r="M338" s="4"/>
      <c r="N338" s="35"/>
      <c r="O338" s="100"/>
      <c r="P338" s="84"/>
      <c r="Q338" s="37"/>
      <c r="R338" s="4"/>
      <c r="S338" s="36" t="str">
        <f>IFERROR(VLOOKUP(Book1345234[[#This Row],[ Severity Ranking: Pre-Project Average Depth of Flooding (100-year)]],#REF!,2,FALSE),"")</f>
        <v/>
      </c>
      <c r="T338" s="67"/>
      <c r="U338" s="37"/>
      <c r="V338" s="37"/>
      <c r="W338" s="128" t="e">
        <f>[1]!Book1345234[[#This Row],[Flood Plain Population]]/[1]!Book1345234[[#This Row],[Community Population Served]]</f>
        <v>#REF!</v>
      </c>
      <c r="X338" s="4"/>
      <c r="Y338" s="36" t="str">
        <f>IFERROR(VLOOKUP(Book1345234[[#This Row],[Severity Ranking: Community Need (% Population)]],#REF!,2,FALSE),"")</f>
        <v/>
      </c>
      <c r="Z338" s="66"/>
      <c r="AA338" s="91" t="e">
        <f>[1]!Book1345234[[#This Row],['# of Structures Removed from 1% Annual Chance FP]]/[1]!Book1345234[[#This Row],['# of Structures in 1% Annual Chance FP (Pre-Project)]]</f>
        <v>#REF!</v>
      </c>
      <c r="AB338" s="4"/>
      <c r="AC338" s="36" t="str">
        <f>IFERROR(VLOOKUP(Book1345234[[#This Row],[Flood Risk Reduction ]],#REF!,2,FALSE),"")</f>
        <v/>
      </c>
      <c r="AD338" s="66"/>
      <c r="AE338" s="78"/>
      <c r="AF338" s="37"/>
      <c r="AG338" s="128" t="e">
        <f>([1]!Book1345234[[#This Row],[Pre-Project Damage $]]-[1]!Book1345234[[#This Row],[Post-Project Damage $]])/[1]!Book1345234[[#This Row],[Pre-Project Damage $]]</f>
        <v>#REF!</v>
      </c>
      <c r="AH338" s="4"/>
      <c r="AI338" s="36" t="str">
        <f>IFERROR(VLOOKUP(Book1345234[[#This Row],[Flood Damage Reduction]],#REF!,2,FALSE),"")</f>
        <v/>
      </c>
      <c r="AJ338" s="93"/>
      <c r="AK338" s="83"/>
      <c r="AL338" s="37"/>
      <c r="AM338" s="36" t="str">
        <f>IFERROR(VLOOKUP(Book1345234[[#This Row],[ Reduction in Critical Facilities Flood Risk]],#REF!,2,FALSE),"")</f>
        <v/>
      </c>
      <c r="AN338" s="140" t="e">
        <f>VLOOKUP([1]!Book1345234[[#This Row],[FMP]],'[1]Life and Safety Tabular Data'!A335:L345,12,FALSE)</f>
        <v>#REF!</v>
      </c>
      <c r="AO338" s="43"/>
      <c r="AP338" s="4"/>
      <c r="AQ338" s="36" t="str">
        <f>IFERROR(VLOOKUP(Book1345234[[#This Row],[Life and Safety Ranking (Injury/Loss of Life)]],#REF!,2,FALSE),"")</f>
        <v/>
      </c>
      <c r="AR338" s="67"/>
      <c r="AS338" s="43"/>
      <c r="AT338" s="43"/>
      <c r="AU338" s="43"/>
      <c r="AV338" s="4"/>
      <c r="AW338" s="36" t="str">
        <f>IFERROR(VLOOKUP(Book1345234[[#This Row],[Water Supply Yield Ranking]],#REF!,2,FALSE),"")</f>
        <v/>
      </c>
      <c r="AX338" s="67"/>
      <c r="AY338" s="37"/>
      <c r="AZ338" s="4"/>
      <c r="BA338" s="36" t="str">
        <f>IFERROR(VLOOKUP(Book1345234[[#This Row],[Social Vulnerability Ranking]],#REF!,2,FALSE),"")</f>
        <v/>
      </c>
      <c r="BB338" s="67"/>
      <c r="BC338" s="43"/>
      <c r="BD338" s="4"/>
      <c r="BE338" s="36" t="str">
        <f>IFERROR(VLOOKUP(Book1345234[[#This Row],[Nature-Based Solutions Ranking]],#REF!,2,FALSE),"")</f>
        <v/>
      </c>
      <c r="BF338" s="67"/>
      <c r="BG338" s="37"/>
      <c r="BH338" s="4"/>
      <c r="BI338" s="36" t="str">
        <f>IFERROR(VLOOKUP(Book1345234[[#This Row],[Multiple Benefit Ranking]],#REF!,2,FALSE),"")</f>
        <v/>
      </c>
      <c r="BJ338" s="84"/>
      <c r="BK338" s="43"/>
      <c r="BL338" s="4"/>
      <c r="BM338" s="36" t="str">
        <f>IFERROR(VLOOKUP(Book1345234[[#This Row],[Operations and Maintenance Ranking]],#REF!,2,FALSE),"")</f>
        <v/>
      </c>
      <c r="BN338" s="67"/>
      <c r="BO338" s="4"/>
      <c r="BP338" s="36" t="str">
        <f>IFERROR(VLOOKUP(Book1345234[[#This Row],[Administrative, Regulatory and Other Obstacle Ranking]],#REF!,2,FALSE),"")</f>
        <v/>
      </c>
      <c r="BQ338" s="67"/>
      <c r="BR338" s="4"/>
      <c r="BS338" s="36" t="str">
        <f>IFERROR(VLOOKUP(Book1345234[[#This Row],[Environmental Benefit Ranking]],#REF!,2,FALSE),"")</f>
        <v/>
      </c>
      <c r="BT338" s="67"/>
      <c r="BU338" s="37"/>
      <c r="BV338" s="36" t="str">
        <f>IFERROR(VLOOKUP(Book1345234[[#This Row],[Environmental Impact Ranking]],#REF!,2,FALSE),"")</f>
        <v/>
      </c>
      <c r="BW338" s="77"/>
      <c r="BX338" s="83"/>
      <c r="BY338" s="4"/>
      <c r="BZ338" s="36" t="str">
        <f>IFERROR(VLOOKUP(Book1345234[[#This Row],[Mobility Ranking]],#REF!,2,FALSE),"")</f>
        <v/>
      </c>
      <c r="CA338" s="77"/>
      <c r="CB338" s="4"/>
      <c r="CC338" s="36" t="str">
        <f>IFERROR(VLOOKUP(Book1345234[[#This Row],[Regional Ranking]],#REF!,2,FALSE),"")</f>
        <v/>
      </c>
    </row>
    <row r="339" spans="1:81" x14ac:dyDescent="0.25">
      <c r="A339" s="107"/>
      <c r="B339" s="84"/>
      <c r="C339" s="92">
        <f>Book1345234[[#This Row],[FMP]]*2</f>
        <v>0</v>
      </c>
      <c r="D339" s="34"/>
      <c r="E339" s="34"/>
      <c r="F339" s="37"/>
      <c r="G339" s="4"/>
      <c r="H339" s="4"/>
      <c r="I339" s="4"/>
      <c r="J339" s="4"/>
      <c r="K339" s="35" t="str">
        <f>IFERROR(Book1345234[[#This Row],[Project Cost]]/Book1345234[[#This Row],['# of Structures Removed from 1% Annual Chance FP]],"")</f>
        <v/>
      </c>
      <c r="L339" s="4"/>
      <c r="M339" s="4"/>
      <c r="N339" s="35"/>
      <c r="O339" s="100"/>
      <c r="P339" s="84"/>
      <c r="Q339" s="37"/>
      <c r="R339" s="4"/>
      <c r="S339" s="36" t="str">
        <f>IFERROR(VLOOKUP(Book1345234[[#This Row],[ Severity Ranking: Pre-Project Average Depth of Flooding (100-year)]],#REF!,2,FALSE),"")</f>
        <v/>
      </c>
      <c r="T339" s="67"/>
      <c r="U339" s="37"/>
      <c r="V339" s="37"/>
      <c r="W339" s="128" t="e">
        <f>[1]!Book1345234[[#This Row],[Flood Plain Population]]/[1]!Book1345234[[#This Row],[Community Population Served]]</f>
        <v>#REF!</v>
      </c>
      <c r="X339" s="4"/>
      <c r="Y339" s="36" t="str">
        <f>IFERROR(VLOOKUP(Book1345234[[#This Row],[Severity Ranking: Community Need (% Population)]],#REF!,2,FALSE),"")</f>
        <v/>
      </c>
      <c r="Z339" s="66"/>
      <c r="AA339" s="91" t="e">
        <f>[1]!Book1345234[[#This Row],['# of Structures Removed from 1% Annual Chance FP]]/[1]!Book1345234[[#This Row],['# of Structures in 1% Annual Chance FP (Pre-Project)]]</f>
        <v>#REF!</v>
      </c>
      <c r="AB339" s="4"/>
      <c r="AC339" s="36" t="str">
        <f>IFERROR(VLOOKUP(Book1345234[[#This Row],[Flood Risk Reduction ]],#REF!,2,FALSE),"")</f>
        <v/>
      </c>
      <c r="AD339" s="66"/>
      <c r="AE339" s="78"/>
      <c r="AF339" s="37"/>
      <c r="AG339" s="128" t="e">
        <f>([1]!Book1345234[[#This Row],[Pre-Project Damage $]]-[1]!Book1345234[[#This Row],[Post-Project Damage $]])/[1]!Book1345234[[#This Row],[Pre-Project Damage $]]</f>
        <v>#REF!</v>
      </c>
      <c r="AH339" s="4"/>
      <c r="AI339" s="36" t="str">
        <f>IFERROR(VLOOKUP(Book1345234[[#This Row],[Flood Damage Reduction]],#REF!,2,FALSE),"")</f>
        <v/>
      </c>
      <c r="AJ339" s="93"/>
      <c r="AK339" s="83"/>
      <c r="AL339" s="37"/>
      <c r="AM339" s="36" t="str">
        <f>IFERROR(VLOOKUP(Book1345234[[#This Row],[ Reduction in Critical Facilities Flood Risk]],#REF!,2,FALSE),"")</f>
        <v/>
      </c>
      <c r="AN339" s="140" t="e">
        <f>VLOOKUP([1]!Book1345234[[#This Row],[FMP]],'[1]Life and Safety Tabular Data'!A336:L346,12,FALSE)</f>
        <v>#REF!</v>
      </c>
      <c r="AO339" s="43"/>
      <c r="AP339" s="4"/>
      <c r="AQ339" s="36" t="str">
        <f>IFERROR(VLOOKUP(Book1345234[[#This Row],[Life and Safety Ranking (Injury/Loss of Life)]],#REF!,2,FALSE),"")</f>
        <v/>
      </c>
      <c r="AR339" s="67"/>
      <c r="AS339" s="43"/>
      <c r="AT339" s="43"/>
      <c r="AU339" s="43"/>
      <c r="AV339" s="4"/>
      <c r="AW339" s="36" t="str">
        <f>IFERROR(VLOOKUP(Book1345234[[#This Row],[Water Supply Yield Ranking]],#REF!,2,FALSE),"")</f>
        <v/>
      </c>
      <c r="AX339" s="67"/>
      <c r="AY339" s="37"/>
      <c r="AZ339" s="4"/>
      <c r="BA339" s="36" t="str">
        <f>IFERROR(VLOOKUP(Book1345234[[#This Row],[Social Vulnerability Ranking]],#REF!,2,FALSE),"")</f>
        <v/>
      </c>
      <c r="BB339" s="67"/>
      <c r="BC339" s="43"/>
      <c r="BD339" s="4"/>
      <c r="BE339" s="36" t="str">
        <f>IFERROR(VLOOKUP(Book1345234[[#This Row],[Nature-Based Solutions Ranking]],#REF!,2,FALSE),"")</f>
        <v/>
      </c>
      <c r="BF339" s="67"/>
      <c r="BG339" s="37"/>
      <c r="BH339" s="4"/>
      <c r="BI339" s="36" t="str">
        <f>IFERROR(VLOOKUP(Book1345234[[#This Row],[Multiple Benefit Ranking]],#REF!,2,FALSE),"")</f>
        <v/>
      </c>
      <c r="BJ339" s="84"/>
      <c r="BK339" s="43"/>
      <c r="BL339" s="4"/>
      <c r="BM339" s="36" t="str">
        <f>IFERROR(VLOOKUP(Book1345234[[#This Row],[Operations and Maintenance Ranking]],#REF!,2,FALSE),"")</f>
        <v/>
      </c>
      <c r="BN339" s="67"/>
      <c r="BO339" s="4"/>
      <c r="BP339" s="36" t="str">
        <f>IFERROR(VLOOKUP(Book1345234[[#This Row],[Administrative, Regulatory and Other Obstacle Ranking]],#REF!,2,FALSE),"")</f>
        <v/>
      </c>
      <c r="BQ339" s="67"/>
      <c r="BR339" s="4"/>
      <c r="BS339" s="36" t="str">
        <f>IFERROR(VLOOKUP(Book1345234[[#This Row],[Environmental Benefit Ranking]],#REF!,2,FALSE),"")</f>
        <v/>
      </c>
      <c r="BT339" s="67"/>
      <c r="BU339" s="37"/>
      <c r="BV339" s="36" t="str">
        <f>IFERROR(VLOOKUP(Book1345234[[#This Row],[Environmental Impact Ranking]],#REF!,2,FALSE),"")</f>
        <v/>
      </c>
      <c r="BW339" s="77"/>
      <c r="BX339" s="83"/>
      <c r="BY339" s="4"/>
      <c r="BZ339" s="36" t="str">
        <f>IFERROR(VLOOKUP(Book1345234[[#This Row],[Mobility Ranking]],#REF!,2,FALSE),"")</f>
        <v/>
      </c>
      <c r="CA339" s="77"/>
      <c r="CB339" s="4"/>
      <c r="CC339" s="36" t="str">
        <f>IFERROR(VLOOKUP(Book1345234[[#This Row],[Regional Ranking]],#REF!,2,FALSE),"")</f>
        <v/>
      </c>
    </row>
    <row r="340" spans="1:81" x14ac:dyDescent="0.25">
      <c r="A340" s="107"/>
      <c r="B340" s="84"/>
      <c r="C340" s="92">
        <f>Book1345234[[#This Row],[FMP]]*2</f>
        <v>0</v>
      </c>
      <c r="D340" s="34"/>
      <c r="E340" s="34"/>
      <c r="F340" s="37"/>
      <c r="G340" s="4"/>
      <c r="H340" s="4"/>
      <c r="I340" s="4"/>
      <c r="J340" s="4"/>
      <c r="K340" s="35" t="str">
        <f>IFERROR(Book1345234[[#This Row],[Project Cost]]/Book1345234[[#This Row],['# of Structures Removed from 1% Annual Chance FP]],"")</f>
        <v/>
      </c>
      <c r="L340" s="4"/>
      <c r="M340" s="4"/>
      <c r="N340" s="35"/>
      <c r="O340" s="100"/>
      <c r="P340" s="84"/>
      <c r="Q340" s="37"/>
      <c r="R340" s="4"/>
      <c r="S340" s="36" t="str">
        <f>IFERROR(VLOOKUP(Book1345234[[#This Row],[ Severity Ranking: Pre-Project Average Depth of Flooding (100-year)]],#REF!,2,FALSE),"")</f>
        <v/>
      </c>
      <c r="T340" s="67"/>
      <c r="U340" s="37"/>
      <c r="V340" s="37"/>
      <c r="W340" s="128" t="e">
        <f>[1]!Book1345234[[#This Row],[Flood Plain Population]]/[1]!Book1345234[[#This Row],[Community Population Served]]</f>
        <v>#REF!</v>
      </c>
      <c r="X340" s="4"/>
      <c r="Y340" s="36" t="str">
        <f>IFERROR(VLOOKUP(Book1345234[[#This Row],[Severity Ranking: Community Need (% Population)]],#REF!,2,FALSE),"")</f>
        <v/>
      </c>
      <c r="Z340" s="66"/>
      <c r="AA340" s="91" t="e">
        <f>[1]!Book1345234[[#This Row],['# of Structures Removed from 1% Annual Chance FP]]/[1]!Book1345234[[#This Row],['# of Structures in 1% Annual Chance FP (Pre-Project)]]</f>
        <v>#REF!</v>
      </c>
      <c r="AB340" s="4"/>
      <c r="AC340" s="36" t="str">
        <f>IFERROR(VLOOKUP(Book1345234[[#This Row],[Flood Risk Reduction ]],#REF!,2,FALSE),"")</f>
        <v/>
      </c>
      <c r="AD340" s="66"/>
      <c r="AE340" s="78"/>
      <c r="AF340" s="37"/>
      <c r="AG340" s="128" t="e">
        <f>([1]!Book1345234[[#This Row],[Pre-Project Damage $]]-[1]!Book1345234[[#This Row],[Post-Project Damage $]])/[1]!Book1345234[[#This Row],[Pre-Project Damage $]]</f>
        <v>#REF!</v>
      </c>
      <c r="AH340" s="4"/>
      <c r="AI340" s="36" t="str">
        <f>IFERROR(VLOOKUP(Book1345234[[#This Row],[Flood Damage Reduction]],#REF!,2,FALSE),"")</f>
        <v/>
      </c>
      <c r="AJ340" s="93"/>
      <c r="AK340" s="83"/>
      <c r="AL340" s="37"/>
      <c r="AM340" s="36" t="str">
        <f>IFERROR(VLOOKUP(Book1345234[[#This Row],[ Reduction in Critical Facilities Flood Risk]],#REF!,2,FALSE),"")</f>
        <v/>
      </c>
      <c r="AN340" s="140" t="e">
        <f>VLOOKUP([1]!Book1345234[[#This Row],[FMP]],'[1]Life and Safety Tabular Data'!A337:L347,12,FALSE)</f>
        <v>#REF!</v>
      </c>
      <c r="AO340" s="43"/>
      <c r="AP340" s="4"/>
      <c r="AQ340" s="36" t="str">
        <f>IFERROR(VLOOKUP(Book1345234[[#This Row],[Life and Safety Ranking (Injury/Loss of Life)]],#REF!,2,FALSE),"")</f>
        <v/>
      </c>
      <c r="AR340" s="67"/>
      <c r="AS340" s="43"/>
      <c r="AT340" s="43"/>
      <c r="AU340" s="43"/>
      <c r="AV340" s="4"/>
      <c r="AW340" s="36" t="str">
        <f>IFERROR(VLOOKUP(Book1345234[[#This Row],[Water Supply Yield Ranking]],#REF!,2,FALSE),"")</f>
        <v/>
      </c>
      <c r="AX340" s="67"/>
      <c r="AY340" s="37"/>
      <c r="AZ340" s="4"/>
      <c r="BA340" s="36" t="str">
        <f>IFERROR(VLOOKUP(Book1345234[[#This Row],[Social Vulnerability Ranking]],#REF!,2,FALSE),"")</f>
        <v/>
      </c>
      <c r="BB340" s="67"/>
      <c r="BC340" s="43"/>
      <c r="BD340" s="4"/>
      <c r="BE340" s="36" t="str">
        <f>IFERROR(VLOOKUP(Book1345234[[#This Row],[Nature-Based Solutions Ranking]],#REF!,2,FALSE),"")</f>
        <v/>
      </c>
      <c r="BF340" s="67"/>
      <c r="BG340" s="37"/>
      <c r="BH340" s="4"/>
      <c r="BI340" s="36" t="str">
        <f>IFERROR(VLOOKUP(Book1345234[[#This Row],[Multiple Benefit Ranking]],#REF!,2,FALSE),"")</f>
        <v/>
      </c>
      <c r="BJ340" s="84"/>
      <c r="BK340" s="43"/>
      <c r="BL340" s="4"/>
      <c r="BM340" s="36" t="str">
        <f>IFERROR(VLOOKUP(Book1345234[[#This Row],[Operations and Maintenance Ranking]],#REF!,2,FALSE),"")</f>
        <v/>
      </c>
      <c r="BN340" s="67"/>
      <c r="BO340" s="4"/>
      <c r="BP340" s="36" t="str">
        <f>IFERROR(VLOOKUP(Book1345234[[#This Row],[Administrative, Regulatory and Other Obstacle Ranking]],#REF!,2,FALSE),"")</f>
        <v/>
      </c>
      <c r="BQ340" s="67"/>
      <c r="BR340" s="4"/>
      <c r="BS340" s="36" t="str">
        <f>IFERROR(VLOOKUP(Book1345234[[#This Row],[Environmental Benefit Ranking]],#REF!,2,FALSE),"")</f>
        <v/>
      </c>
      <c r="BT340" s="67"/>
      <c r="BU340" s="37"/>
      <c r="BV340" s="36" t="str">
        <f>IFERROR(VLOOKUP(Book1345234[[#This Row],[Environmental Impact Ranking]],#REF!,2,FALSE),"")</f>
        <v/>
      </c>
      <c r="BW340" s="77"/>
      <c r="BX340" s="83"/>
      <c r="BY340" s="4"/>
      <c r="BZ340" s="36" t="str">
        <f>IFERROR(VLOOKUP(Book1345234[[#This Row],[Mobility Ranking]],#REF!,2,FALSE),"")</f>
        <v/>
      </c>
      <c r="CA340" s="77"/>
      <c r="CB340" s="4"/>
      <c r="CC340" s="36" t="str">
        <f>IFERROR(VLOOKUP(Book1345234[[#This Row],[Regional Ranking]],#REF!,2,FALSE),"")</f>
        <v/>
      </c>
    </row>
    <row r="341" spans="1:81" x14ac:dyDescent="0.25">
      <c r="A341" s="107"/>
      <c r="B341" s="84"/>
      <c r="C341" s="92">
        <f>Book1345234[[#This Row],[FMP]]*2</f>
        <v>0</v>
      </c>
      <c r="D341" s="34"/>
      <c r="E341" s="34"/>
      <c r="F341" s="37"/>
      <c r="G341" s="4"/>
      <c r="H341" s="4"/>
      <c r="I341" s="4"/>
      <c r="J341" s="4"/>
      <c r="K341" s="35" t="str">
        <f>IFERROR(Book1345234[[#This Row],[Project Cost]]/Book1345234[[#This Row],['# of Structures Removed from 1% Annual Chance FP]],"")</f>
        <v/>
      </c>
      <c r="L341" s="4"/>
      <c r="M341" s="4"/>
      <c r="N341" s="35"/>
      <c r="O341" s="100"/>
      <c r="P341" s="84"/>
      <c r="Q341" s="37"/>
      <c r="R341" s="4"/>
      <c r="S341" s="36" t="str">
        <f>IFERROR(VLOOKUP(Book1345234[[#This Row],[ Severity Ranking: Pre-Project Average Depth of Flooding (100-year)]],#REF!,2,FALSE),"")</f>
        <v/>
      </c>
      <c r="T341" s="67"/>
      <c r="U341" s="37"/>
      <c r="V341" s="37"/>
      <c r="W341" s="128" t="e">
        <f>[1]!Book1345234[[#This Row],[Flood Plain Population]]/[1]!Book1345234[[#This Row],[Community Population Served]]</f>
        <v>#REF!</v>
      </c>
      <c r="X341" s="4"/>
      <c r="Y341" s="36" t="str">
        <f>IFERROR(VLOOKUP(Book1345234[[#This Row],[Severity Ranking: Community Need (% Population)]],#REF!,2,FALSE),"")</f>
        <v/>
      </c>
      <c r="Z341" s="66"/>
      <c r="AA341" s="91" t="e">
        <f>[1]!Book1345234[[#This Row],['# of Structures Removed from 1% Annual Chance FP]]/[1]!Book1345234[[#This Row],['# of Structures in 1% Annual Chance FP (Pre-Project)]]</f>
        <v>#REF!</v>
      </c>
      <c r="AB341" s="4"/>
      <c r="AC341" s="36" t="str">
        <f>IFERROR(VLOOKUP(Book1345234[[#This Row],[Flood Risk Reduction ]],#REF!,2,FALSE),"")</f>
        <v/>
      </c>
      <c r="AD341" s="66"/>
      <c r="AE341" s="78"/>
      <c r="AF341" s="37"/>
      <c r="AG341" s="128" t="e">
        <f>([1]!Book1345234[[#This Row],[Pre-Project Damage $]]-[1]!Book1345234[[#This Row],[Post-Project Damage $]])/[1]!Book1345234[[#This Row],[Pre-Project Damage $]]</f>
        <v>#REF!</v>
      </c>
      <c r="AH341" s="4"/>
      <c r="AI341" s="36" t="str">
        <f>IFERROR(VLOOKUP(Book1345234[[#This Row],[Flood Damage Reduction]],#REF!,2,FALSE),"")</f>
        <v/>
      </c>
      <c r="AJ341" s="93"/>
      <c r="AK341" s="83"/>
      <c r="AL341" s="37"/>
      <c r="AM341" s="36" t="str">
        <f>IFERROR(VLOOKUP(Book1345234[[#This Row],[ Reduction in Critical Facilities Flood Risk]],#REF!,2,FALSE),"")</f>
        <v/>
      </c>
      <c r="AN341" s="140" t="e">
        <f>VLOOKUP([1]!Book1345234[[#This Row],[FMP]],'[1]Life and Safety Tabular Data'!A338:L348,12,FALSE)</f>
        <v>#REF!</v>
      </c>
      <c r="AO341" s="43"/>
      <c r="AP341" s="4"/>
      <c r="AQ341" s="36" t="str">
        <f>IFERROR(VLOOKUP(Book1345234[[#This Row],[Life and Safety Ranking (Injury/Loss of Life)]],#REF!,2,FALSE),"")</f>
        <v/>
      </c>
      <c r="AR341" s="67"/>
      <c r="AS341" s="43"/>
      <c r="AT341" s="43"/>
      <c r="AU341" s="43"/>
      <c r="AV341" s="4"/>
      <c r="AW341" s="36" t="str">
        <f>IFERROR(VLOOKUP(Book1345234[[#This Row],[Water Supply Yield Ranking]],#REF!,2,FALSE),"")</f>
        <v/>
      </c>
      <c r="AX341" s="67"/>
      <c r="AY341" s="37"/>
      <c r="AZ341" s="4"/>
      <c r="BA341" s="36" t="str">
        <f>IFERROR(VLOOKUP(Book1345234[[#This Row],[Social Vulnerability Ranking]],#REF!,2,FALSE),"")</f>
        <v/>
      </c>
      <c r="BB341" s="67"/>
      <c r="BC341" s="43"/>
      <c r="BD341" s="4"/>
      <c r="BE341" s="36" t="str">
        <f>IFERROR(VLOOKUP(Book1345234[[#This Row],[Nature-Based Solutions Ranking]],#REF!,2,FALSE),"")</f>
        <v/>
      </c>
      <c r="BF341" s="67"/>
      <c r="BG341" s="37"/>
      <c r="BH341" s="4"/>
      <c r="BI341" s="36" t="str">
        <f>IFERROR(VLOOKUP(Book1345234[[#This Row],[Multiple Benefit Ranking]],#REF!,2,FALSE),"")</f>
        <v/>
      </c>
      <c r="BJ341" s="84"/>
      <c r="BK341" s="43"/>
      <c r="BL341" s="4"/>
      <c r="BM341" s="36" t="str">
        <f>IFERROR(VLOOKUP(Book1345234[[#This Row],[Operations and Maintenance Ranking]],#REF!,2,FALSE),"")</f>
        <v/>
      </c>
      <c r="BN341" s="67"/>
      <c r="BO341" s="4"/>
      <c r="BP341" s="36" t="str">
        <f>IFERROR(VLOOKUP(Book1345234[[#This Row],[Administrative, Regulatory and Other Obstacle Ranking]],#REF!,2,FALSE),"")</f>
        <v/>
      </c>
      <c r="BQ341" s="67"/>
      <c r="BR341" s="4"/>
      <c r="BS341" s="36" t="str">
        <f>IFERROR(VLOOKUP(Book1345234[[#This Row],[Environmental Benefit Ranking]],#REF!,2,FALSE),"")</f>
        <v/>
      </c>
      <c r="BT341" s="67"/>
      <c r="BU341" s="37"/>
      <c r="BV341" s="36" t="str">
        <f>IFERROR(VLOOKUP(Book1345234[[#This Row],[Environmental Impact Ranking]],#REF!,2,FALSE),"")</f>
        <v/>
      </c>
      <c r="BW341" s="77"/>
      <c r="BX341" s="83"/>
      <c r="BY341" s="4"/>
      <c r="BZ341" s="36" t="str">
        <f>IFERROR(VLOOKUP(Book1345234[[#This Row],[Mobility Ranking]],#REF!,2,FALSE),"")</f>
        <v/>
      </c>
      <c r="CA341" s="77"/>
      <c r="CB341" s="4"/>
      <c r="CC341" s="36" t="str">
        <f>IFERROR(VLOOKUP(Book1345234[[#This Row],[Regional Ranking]],#REF!,2,FALSE),"")</f>
        <v/>
      </c>
    </row>
    <row r="342" spans="1:81" x14ac:dyDescent="0.25">
      <c r="A342" s="107"/>
      <c r="B342" s="84"/>
      <c r="C342" s="92">
        <f>Book1345234[[#This Row],[FMP]]*2</f>
        <v>0</v>
      </c>
      <c r="D342" s="34"/>
      <c r="E342" s="34"/>
      <c r="F342" s="37"/>
      <c r="G342" s="4"/>
      <c r="H342" s="4"/>
      <c r="I342" s="4"/>
      <c r="J342" s="4"/>
      <c r="K342" s="35" t="str">
        <f>IFERROR(Book1345234[[#This Row],[Project Cost]]/Book1345234[[#This Row],['# of Structures Removed from 1% Annual Chance FP]],"")</f>
        <v/>
      </c>
      <c r="L342" s="4"/>
      <c r="M342" s="4"/>
      <c r="N342" s="35"/>
      <c r="O342" s="100"/>
      <c r="P342" s="84"/>
      <c r="Q342" s="37"/>
      <c r="R342" s="4"/>
      <c r="S342" s="36" t="str">
        <f>IFERROR(VLOOKUP(Book1345234[[#This Row],[ Severity Ranking: Pre-Project Average Depth of Flooding (100-year)]],#REF!,2,FALSE),"")</f>
        <v/>
      </c>
      <c r="T342" s="67"/>
      <c r="U342" s="37"/>
      <c r="V342" s="37"/>
      <c r="W342" s="128" t="e">
        <f>[1]!Book1345234[[#This Row],[Flood Plain Population]]/[1]!Book1345234[[#This Row],[Community Population Served]]</f>
        <v>#REF!</v>
      </c>
      <c r="X342" s="4"/>
      <c r="Y342" s="36" t="str">
        <f>IFERROR(VLOOKUP(Book1345234[[#This Row],[Severity Ranking: Community Need (% Population)]],#REF!,2,FALSE),"")</f>
        <v/>
      </c>
      <c r="Z342" s="66"/>
      <c r="AA342" s="91" t="e">
        <f>[1]!Book1345234[[#This Row],['# of Structures Removed from 1% Annual Chance FP]]/[1]!Book1345234[[#This Row],['# of Structures in 1% Annual Chance FP (Pre-Project)]]</f>
        <v>#REF!</v>
      </c>
      <c r="AB342" s="4"/>
      <c r="AC342" s="36" t="str">
        <f>IFERROR(VLOOKUP(Book1345234[[#This Row],[Flood Risk Reduction ]],#REF!,2,FALSE),"")</f>
        <v/>
      </c>
      <c r="AD342" s="66"/>
      <c r="AE342" s="78"/>
      <c r="AF342" s="37"/>
      <c r="AG342" s="128" t="e">
        <f>([1]!Book1345234[[#This Row],[Pre-Project Damage $]]-[1]!Book1345234[[#This Row],[Post-Project Damage $]])/[1]!Book1345234[[#This Row],[Pre-Project Damage $]]</f>
        <v>#REF!</v>
      </c>
      <c r="AH342" s="4"/>
      <c r="AI342" s="36" t="str">
        <f>IFERROR(VLOOKUP(Book1345234[[#This Row],[Flood Damage Reduction]],#REF!,2,FALSE),"")</f>
        <v/>
      </c>
      <c r="AJ342" s="93"/>
      <c r="AK342" s="83"/>
      <c r="AL342" s="37"/>
      <c r="AM342" s="36" t="str">
        <f>IFERROR(VLOOKUP(Book1345234[[#This Row],[ Reduction in Critical Facilities Flood Risk]],#REF!,2,FALSE),"")</f>
        <v/>
      </c>
      <c r="AN342" s="140" t="e">
        <f>VLOOKUP([1]!Book1345234[[#This Row],[FMP]],'[1]Life and Safety Tabular Data'!A339:L349,12,FALSE)</f>
        <v>#REF!</v>
      </c>
      <c r="AO342" s="43"/>
      <c r="AP342" s="4"/>
      <c r="AQ342" s="36" t="str">
        <f>IFERROR(VLOOKUP(Book1345234[[#This Row],[Life and Safety Ranking (Injury/Loss of Life)]],#REF!,2,FALSE),"")</f>
        <v/>
      </c>
      <c r="AR342" s="67"/>
      <c r="AS342" s="43"/>
      <c r="AT342" s="43"/>
      <c r="AU342" s="43"/>
      <c r="AV342" s="4"/>
      <c r="AW342" s="36" t="str">
        <f>IFERROR(VLOOKUP(Book1345234[[#This Row],[Water Supply Yield Ranking]],#REF!,2,FALSE),"")</f>
        <v/>
      </c>
      <c r="AX342" s="67"/>
      <c r="AY342" s="37"/>
      <c r="AZ342" s="4"/>
      <c r="BA342" s="36" t="str">
        <f>IFERROR(VLOOKUP(Book1345234[[#This Row],[Social Vulnerability Ranking]],#REF!,2,FALSE),"")</f>
        <v/>
      </c>
      <c r="BB342" s="67"/>
      <c r="BC342" s="43"/>
      <c r="BD342" s="4"/>
      <c r="BE342" s="36" t="str">
        <f>IFERROR(VLOOKUP(Book1345234[[#This Row],[Nature-Based Solutions Ranking]],#REF!,2,FALSE),"")</f>
        <v/>
      </c>
      <c r="BF342" s="67"/>
      <c r="BG342" s="37"/>
      <c r="BH342" s="4"/>
      <c r="BI342" s="36" t="str">
        <f>IFERROR(VLOOKUP(Book1345234[[#This Row],[Multiple Benefit Ranking]],#REF!,2,FALSE),"")</f>
        <v/>
      </c>
      <c r="BJ342" s="84"/>
      <c r="BK342" s="43"/>
      <c r="BL342" s="4"/>
      <c r="BM342" s="36" t="str">
        <f>IFERROR(VLOOKUP(Book1345234[[#This Row],[Operations and Maintenance Ranking]],#REF!,2,FALSE),"")</f>
        <v/>
      </c>
      <c r="BN342" s="67"/>
      <c r="BO342" s="4"/>
      <c r="BP342" s="36" t="str">
        <f>IFERROR(VLOOKUP(Book1345234[[#This Row],[Administrative, Regulatory and Other Obstacle Ranking]],#REF!,2,FALSE),"")</f>
        <v/>
      </c>
      <c r="BQ342" s="67"/>
      <c r="BR342" s="4"/>
      <c r="BS342" s="36" t="str">
        <f>IFERROR(VLOOKUP(Book1345234[[#This Row],[Environmental Benefit Ranking]],#REF!,2,FALSE),"")</f>
        <v/>
      </c>
      <c r="BT342" s="67"/>
      <c r="BU342" s="37"/>
      <c r="BV342" s="36" t="str">
        <f>IFERROR(VLOOKUP(Book1345234[[#This Row],[Environmental Impact Ranking]],#REF!,2,FALSE),"")</f>
        <v/>
      </c>
      <c r="BW342" s="77"/>
      <c r="BX342" s="83"/>
      <c r="BY342" s="4"/>
      <c r="BZ342" s="36" t="str">
        <f>IFERROR(VLOOKUP(Book1345234[[#This Row],[Mobility Ranking]],#REF!,2,FALSE),"")</f>
        <v/>
      </c>
      <c r="CA342" s="77"/>
      <c r="CB342" s="4"/>
      <c r="CC342" s="36" t="str">
        <f>IFERROR(VLOOKUP(Book1345234[[#This Row],[Regional Ranking]],#REF!,2,FALSE),"")</f>
        <v/>
      </c>
    </row>
    <row r="343" spans="1:81" x14ac:dyDescent="0.25">
      <c r="A343" s="107"/>
      <c r="B343" s="84"/>
      <c r="C343" s="92">
        <f>Book1345234[[#This Row],[FMP]]*2</f>
        <v>0</v>
      </c>
      <c r="D343" s="34"/>
      <c r="E343" s="34"/>
      <c r="F343" s="37"/>
      <c r="G343" s="4"/>
      <c r="H343" s="4"/>
      <c r="I343" s="4"/>
      <c r="J343" s="4"/>
      <c r="K343" s="35" t="str">
        <f>IFERROR(Book1345234[[#This Row],[Project Cost]]/Book1345234[[#This Row],['# of Structures Removed from 1% Annual Chance FP]],"")</f>
        <v/>
      </c>
      <c r="L343" s="4"/>
      <c r="M343" s="4"/>
      <c r="N343" s="35"/>
      <c r="O343" s="100"/>
      <c r="P343" s="84"/>
      <c r="Q343" s="37"/>
      <c r="R343" s="4"/>
      <c r="S343" s="36" t="str">
        <f>IFERROR(VLOOKUP(Book1345234[[#This Row],[ Severity Ranking: Pre-Project Average Depth of Flooding (100-year)]],#REF!,2,FALSE),"")</f>
        <v/>
      </c>
      <c r="T343" s="67"/>
      <c r="U343" s="37"/>
      <c r="V343" s="37"/>
      <c r="W343" s="128" t="e">
        <f>[1]!Book1345234[[#This Row],[Flood Plain Population]]/[1]!Book1345234[[#This Row],[Community Population Served]]</f>
        <v>#REF!</v>
      </c>
      <c r="X343" s="4"/>
      <c r="Y343" s="36" t="str">
        <f>IFERROR(VLOOKUP(Book1345234[[#This Row],[Severity Ranking: Community Need (% Population)]],#REF!,2,FALSE),"")</f>
        <v/>
      </c>
      <c r="Z343" s="66"/>
      <c r="AA343" s="91" t="e">
        <f>[1]!Book1345234[[#This Row],['# of Structures Removed from 1% Annual Chance FP]]/[1]!Book1345234[[#This Row],['# of Structures in 1% Annual Chance FP (Pre-Project)]]</f>
        <v>#REF!</v>
      </c>
      <c r="AB343" s="4"/>
      <c r="AC343" s="36" t="str">
        <f>IFERROR(VLOOKUP(Book1345234[[#This Row],[Flood Risk Reduction ]],#REF!,2,FALSE),"")</f>
        <v/>
      </c>
      <c r="AD343" s="66"/>
      <c r="AE343" s="78"/>
      <c r="AF343" s="37"/>
      <c r="AG343" s="128" t="e">
        <f>([1]!Book1345234[[#This Row],[Pre-Project Damage $]]-[1]!Book1345234[[#This Row],[Post-Project Damage $]])/[1]!Book1345234[[#This Row],[Pre-Project Damage $]]</f>
        <v>#REF!</v>
      </c>
      <c r="AH343" s="4"/>
      <c r="AI343" s="36" t="str">
        <f>IFERROR(VLOOKUP(Book1345234[[#This Row],[Flood Damage Reduction]],#REF!,2,FALSE),"")</f>
        <v/>
      </c>
      <c r="AJ343" s="93"/>
      <c r="AK343" s="83"/>
      <c r="AL343" s="37"/>
      <c r="AM343" s="36" t="str">
        <f>IFERROR(VLOOKUP(Book1345234[[#This Row],[ Reduction in Critical Facilities Flood Risk]],#REF!,2,FALSE),"")</f>
        <v/>
      </c>
      <c r="AN343" s="140" t="e">
        <f>VLOOKUP([1]!Book1345234[[#This Row],[FMP]],'[1]Life and Safety Tabular Data'!A340:L350,12,FALSE)</f>
        <v>#REF!</v>
      </c>
      <c r="AO343" s="43"/>
      <c r="AP343" s="4"/>
      <c r="AQ343" s="36" t="str">
        <f>IFERROR(VLOOKUP(Book1345234[[#This Row],[Life and Safety Ranking (Injury/Loss of Life)]],#REF!,2,FALSE),"")</f>
        <v/>
      </c>
      <c r="AR343" s="67"/>
      <c r="AS343" s="43"/>
      <c r="AT343" s="43"/>
      <c r="AU343" s="43"/>
      <c r="AV343" s="4"/>
      <c r="AW343" s="36" t="str">
        <f>IFERROR(VLOOKUP(Book1345234[[#This Row],[Water Supply Yield Ranking]],#REF!,2,FALSE),"")</f>
        <v/>
      </c>
      <c r="AX343" s="67"/>
      <c r="AY343" s="37"/>
      <c r="AZ343" s="4"/>
      <c r="BA343" s="36" t="str">
        <f>IFERROR(VLOOKUP(Book1345234[[#This Row],[Social Vulnerability Ranking]],#REF!,2,FALSE),"")</f>
        <v/>
      </c>
      <c r="BB343" s="67"/>
      <c r="BC343" s="43"/>
      <c r="BD343" s="4"/>
      <c r="BE343" s="36" t="str">
        <f>IFERROR(VLOOKUP(Book1345234[[#This Row],[Nature-Based Solutions Ranking]],#REF!,2,FALSE),"")</f>
        <v/>
      </c>
      <c r="BF343" s="67"/>
      <c r="BG343" s="37"/>
      <c r="BH343" s="4"/>
      <c r="BI343" s="36" t="str">
        <f>IFERROR(VLOOKUP(Book1345234[[#This Row],[Multiple Benefit Ranking]],#REF!,2,FALSE),"")</f>
        <v/>
      </c>
      <c r="BJ343" s="84"/>
      <c r="BK343" s="43"/>
      <c r="BL343" s="4"/>
      <c r="BM343" s="36" t="str">
        <f>IFERROR(VLOOKUP(Book1345234[[#This Row],[Operations and Maintenance Ranking]],#REF!,2,FALSE),"")</f>
        <v/>
      </c>
      <c r="BN343" s="67"/>
      <c r="BO343" s="4"/>
      <c r="BP343" s="36" t="str">
        <f>IFERROR(VLOOKUP(Book1345234[[#This Row],[Administrative, Regulatory and Other Obstacle Ranking]],#REF!,2,FALSE),"")</f>
        <v/>
      </c>
      <c r="BQ343" s="67"/>
      <c r="BR343" s="4"/>
      <c r="BS343" s="36" t="str">
        <f>IFERROR(VLOOKUP(Book1345234[[#This Row],[Environmental Benefit Ranking]],#REF!,2,FALSE),"")</f>
        <v/>
      </c>
      <c r="BT343" s="67"/>
      <c r="BU343" s="37"/>
      <c r="BV343" s="36" t="str">
        <f>IFERROR(VLOOKUP(Book1345234[[#This Row],[Environmental Impact Ranking]],#REF!,2,FALSE),"")</f>
        <v/>
      </c>
      <c r="BW343" s="77"/>
      <c r="BX343" s="83"/>
      <c r="BY343" s="4"/>
      <c r="BZ343" s="36" t="str">
        <f>IFERROR(VLOOKUP(Book1345234[[#This Row],[Mobility Ranking]],#REF!,2,FALSE),"")</f>
        <v/>
      </c>
      <c r="CA343" s="77"/>
      <c r="CB343" s="4"/>
      <c r="CC343" s="36" t="str">
        <f>IFERROR(VLOOKUP(Book1345234[[#This Row],[Regional Ranking]],#REF!,2,FALSE),"")</f>
        <v/>
      </c>
    </row>
    <row r="344" spans="1:81" x14ac:dyDescent="0.25">
      <c r="A344" s="107"/>
      <c r="B344" s="84"/>
      <c r="C344" s="92">
        <f>Book1345234[[#This Row],[FMP]]*2</f>
        <v>0</v>
      </c>
      <c r="D344" s="34"/>
      <c r="E344" s="34"/>
      <c r="F344" s="37"/>
      <c r="G344" s="4"/>
      <c r="H344" s="4"/>
      <c r="I344" s="4"/>
      <c r="J344" s="4"/>
      <c r="K344" s="35" t="str">
        <f>IFERROR(Book1345234[[#This Row],[Project Cost]]/Book1345234[[#This Row],['# of Structures Removed from 1% Annual Chance FP]],"")</f>
        <v/>
      </c>
      <c r="L344" s="4"/>
      <c r="M344" s="4"/>
      <c r="N344" s="35"/>
      <c r="O344" s="100"/>
      <c r="P344" s="84"/>
      <c r="Q344" s="37"/>
      <c r="R344" s="4"/>
      <c r="S344" s="36" t="str">
        <f>IFERROR(VLOOKUP(Book1345234[[#This Row],[ Severity Ranking: Pre-Project Average Depth of Flooding (100-year)]],#REF!,2,FALSE),"")</f>
        <v/>
      </c>
      <c r="T344" s="67"/>
      <c r="U344" s="37"/>
      <c r="V344" s="37"/>
      <c r="W344" s="128" t="e">
        <f>[1]!Book1345234[[#This Row],[Flood Plain Population]]/[1]!Book1345234[[#This Row],[Community Population Served]]</f>
        <v>#REF!</v>
      </c>
      <c r="X344" s="4"/>
      <c r="Y344" s="36" t="str">
        <f>IFERROR(VLOOKUP(Book1345234[[#This Row],[Severity Ranking: Community Need (% Population)]],#REF!,2,FALSE),"")</f>
        <v/>
      </c>
      <c r="Z344" s="66"/>
      <c r="AA344" s="91" t="e">
        <f>[1]!Book1345234[[#This Row],['# of Structures Removed from 1% Annual Chance FP]]/[1]!Book1345234[[#This Row],['# of Structures in 1% Annual Chance FP (Pre-Project)]]</f>
        <v>#REF!</v>
      </c>
      <c r="AB344" s="4"/>
      <c r="AC344" s="36" t="str">
        <f>IFERROR(VLOOKUP(Book1345234[[#This Row],[Flood Risk Reduction ]],#REF!,2,FALSE),"")</f>
        <v/>
      </c>
      <c r="AD344" s="66"/>
      <c r="AE344" s="78"/>
      <c r="AF344" s="37"/>
      <c r="AG344" s="128" t="e">
        <f>([1]!Book1345234[[#This Row],[Pre-Project Damage $]]-[1]!Book1345234[[#This Row],[Post-Project Damage $]])/[1]!Book1345234[[#This Row],[Pre-Project Damage $]]</f>
        <v>#REF!</v>
      </c>
      <c r="AH344" s="4"/>
      <c r="AI344" s="36" t="str">
        <f>IFERROR(VLOOKUP(Book1345234[[#This Row],[Flood Damage Reduction]],#REF!,2,FALSE),"")</f>
        <v/>
      </c>
      <c r="AJ344" s="93"/>
      <c r="AK344" s="83"/>
      <c r="AL344" s="37"/>
      <c r="AM344" s="36" t="str">
        <f>IFERROR(VLOOKUP(Book1345234[[#This Row],[ Reduction in Critical Facilities Flood Risk]],#REF!,2,FALSE),"")</f>
        <v/>
      </c>
      <c r="AN344" s="140" t="e">
        <f>VLOOKUP([1]!Book1345234[[#This Row],[FMP]],'[1]Life and Safety Tabular Data'!A341:L351,12,FALSE)</f>
        <v>#REF!</v>
      </c>
      <c r="AO344" s="43"/>
      <c r="AP344" s="4"/>
      <c r="AQ344" s="36" t="str">
        <f>IFERROR(VLOOKUP(Book1345234[[#This Row],[Life and Safety Ranking (Injury/Loss of Life)]],#REF!,2,FALSE),"")</f>
        <v/>
      </c>
      <c r="AR344" s="67"/>
      <c r="AS344" s="43"/>
      <c r="AT344" s="43"/>
      <c r="AU344" s="43"/>
      <c r="AV344" s="4"/>
      <c r="AW344" s="36" t="str">
        <f>IFERROR(VLOOKUP(Book1345234[[#This Row],[Water Supply Yield Ranking]],#REF!,2,FALSE),"")</f>
        <v/>
      </c>
      <c r="AX344" s="67"/>
      <c r="AY344" s="37"/>
      <c r="AZ344" s="4"/>
      <c r="BA344" s="36" t="str">
        <f>IFERROR(VLOOKUP(Book1345234[[#This Row],[Social Vulnerability Ranking]],#REF!,2,FALSE),"")</f>
        <v/>
      </c>
      <c r="BB344" s="67"/>
      <c r="BC344" s="43"/>
      <c r="BD344" s="4"/>
      <c r="BE344" s="36" t="str">
        <f>IFERROR(VLOOKUP(Book1345234[[#This Row],[Nature-Based Solutions Ranking]],#REF!,2,FALSE),"")</f>
        <v/>
      </c>
      <c r="BF344" s="67"/>
      <c r="BG344" s="37"/>
      <c r="BH344" s="4"/>
      <c r="BI344" s="36" t="str">
        <f>IFERROR(VLOOKUP(Book1345234[[#This Row],[Multiple Benefit Ranking]],#REF!,2,FALSE),"")</f>
        <v/>
      </c>
      <c r="BJ344" s="84"/>
      <c r="BK344" s="43"/>
      <c r="BL344" s="4"/>
      <c r="BM344" s="36" t="str">
        <f>IFERROR(VLOOKUP(Book1345234[[#This Row],[Operations and Maintenance Ranking]],#REF!,2,FALSE),"")</f>
        <v/>
      </c>
      <c r="BN344" s="67"/>
      <c r="BO344" s="4"/>
      <c r="BP344" s="36" t="str">
        <f>IFERROR(VLOOKUP(Book1345234[[#This Row],[Administrative, Regulatory and Other Obstacle Ranking]],#REF!,2,FALSE),"")</f>
        <v/>
      </c>
      <c r="BQ344" s="67"/>
      <c r="BR344" s="4"/>
      <c r="BS344" s="36" t="str">
        <f>IFERROR(VLOOKUP(Book1345234[[#This Row],[Environmental Benefit Ranking]],#REF!,2,FALSE),"")</f>
        <v/>
      </c>
      <c r="BT344" s="67"/>
      <c r="BU344" s="37"/>
      <c r="BV344" s="36" t="str">
        <f>IFERROR(VLOOKUP(Book1345234[[#This Row],[Environmental Impact Ranking]],#REF!,2,FALSE),"")</f>
        <v/>
      </c>
      <c r="BW344" s="77"/>
      <c r="BX344" s="83"/>
      <c r="BY344" s="4"/>
      <c r="BZ344" s="36" t="str">
        <f>IFERROR(VLOOKUP(Book1345234[[#This Row],[Mobility Ranking]],#REF!,2,FALSE),"")</f>
        <v/>
      </c>
      <c r="CA344" s="77"/>
      <c r="CB344" s="4"/>
      <c r="CC344" s="36" t="str">
        <f>IFERROR(VLOOKUP(Book1345234[[#This Row],[Regional Ranking]],#REF!,2,FALSE),"")</f>
        <v/>
      </c>
    </row>
    <row r="345" spans="1:81" x14ac:dyDescent="0.25">
      <c r="A345" s="107"/>
      <c r="B345" s="84"/>
      <c r="C345" s="92">
        <f>Book1345234[[#This Row],[FMP]]*2</f>
        <v>0</v>
      </c>
      <c r="D345" s="34"/>
      <c r="E345" s="34"/>
      <c r="F345" s="37"/>
      <c r="G345" s="4"/>
      <c r="H345" s="4"/>
      <c r="I345" s="4"/>
      <c r="J345" s="4"/>
      <c r="K345" s="35" t="str">
        <f>IFERROR(Book1345234[[#This Row],[Project Cost]]/Book1345234[[#This Row],['# of Structures Removed from 1% Annual Chance FP]],"")</f>
        <v/>
      </c>
      <c r="L345" s="4"/>
      <c r="M345" s="4"/>
      <c r="N345" s="35"/>
      <c r="O345" s="100"/>
      <c r="P345" s="84"/>
      <c r="Q345" s="37"/>
      <c r="R345" s="4"/>
      <c r="S345" s="36" t="str">
        <f>IFERROR(VLOOKUP(Book1345234[[#This Row],[ Severity Ranking: Pre-Project Average Depth of Flooding (100-year)]],#REF!,2,FALSE),"")</f>
        <v/>
      </c>
      <c r="T345" s="67"/>
      <c r="U345" s="37"/>
      <c r="V345" s="37"/>
      <c r="W345" s="128" t="e">
        <f>[1]!Book1345234[[#This Row],[Flood Plain Population]]/[1]!Book1345234[[#This Row],[Community Population Served]]</f>
        <v>#REF!</v>
      </c>
      <c r="X345" s="4"/>
      <c r="Y345" s="36" t="str">
        <f>IFERROR(VLOOKUP(Book1345234[[#This Row],[Severity Ranking: Community Need (% Population)]],#REF!,2,FALSE),"")</f>
        <v/>
      </c>
      <c r="Z345" s="66"/>
      <c r="AA345" s="91" t="e">
        <f>[1]!Book1345234[[#This Row],['# of Structures Removed from 1% Annual Chance FP]]/[1]!Book1345234[[#This Row],['# of Structures in 1% Annual Chance FP (Pre-Project)]]</f>
        <v>#REF!</v>
      </c>
      <c r="AB345" s="4"/>
      <c r="AC345" s="36" t="str">
        <f>IFERROR(VLOOKUP(Book1345234[[#This Row],[Flood Risk Reduction ]],#REF!,2,FALSE),"")</f>
        <v/>
      </c>
      <c r="AD345" s="66"/>
      <c r="AE345" s="78"/>
      <c r="AF345" s="37"/>
      <c r="AG345" s="128" t="e">
        <f>([1]!Book1345234[[#This Row],[Pre-Project Damage $]]-[1]!Book1345234[[#This Row],[Post-Project Damage $]])/[1]!Book1345234[[#This Row],[Pre-Project Damage $]]</f>
        <v>#REF!</v>
      </c>
      <c r="AH345" s="4"/>
      <c r="AI345" s="36" t="str">
        <f>IFERROR(VLOOKUP(Book1345234[[#This Row],[Flood Damage Reduction]],#REF!,2,FALSE),"")</f>
        <v/>
      </c>
      <c r="AJ345" s="93"/>
      <c r="AK345" s="83"/>
      <c r="AL345" s="37"/>
      <c r="AM345" s="36" t="str">
        <f>IFERROR(VLOOKUP(Book1345234[[#This Row],[ Reduction in Critical Facilities Flood Risk]],#REF!,2,FALSE),"")</f>
        <v/>
      </c>
      <c r="AN345" s="140" t="e">
        <f>VLOOKUP([1]!Book1345234[[#This Row],[FMP]],'[1]Life and Safety Tabular Data'!A342:L352,12,FALSE)</f>
        <v>#REF!</v>
      </c>
      <c r="AO345" s="43"/>
      <c r="AP345" s="4"/>
      <c r="AQ345" s="36" t="str">
        <f>IFERROR(VLOOKUP(Book1345234[[#This Row],[Life and Safety Ranking (Injury/Loss of Life)]],#REF!,2,FALSE),"")</f>
        <v/>
      </c>
      <c r="AR345" s="67"/>
      <c r="AS345" s="43"/>
      <c r="AT345" s="43"/>
      <c r="AU345" s="43"/>
      <c r="AV345" s="4"/>
      <c r="AW345" s="36" t="str">
        <f>IFERROR(VLOOKUP(Book1345234[[#This Row],[Water Supply Yield Ranking]],#REF!,2,FALSE),"")</f>
        <v/>
      </c>
      <c r="AX345" s="67"/>
      <c r="AY345" s="37"/>
      <c r="AZ345" s="4"/>
      <c r="BA345" s="36" t="str">
        <f>IFERROR(VLOOKUP(Book1345234[[#This Row],[Social Vulnerability Ranking]],#REF!,2,FALSE),"")</f>
        <v/>
      </c>
      <c r="BB345" s="67"/>
      <c r="BC345" s="43"/>
      <c r="BD345" s="4"/>
      <c r="BE345" s="36" t="str">
        <f>IFERROR(VLOOKUP(Book1345234[[#This Row],[Nature-Based Solutions Ranking]],#REF!,2,FALSE),"")</f>
        <v/>
      </c>
      <c r="BF345" s="67"/>
      <c r="BG345" s="37"/>
      <c r="BH345" s="4"/>
      <c r="BI345" s="36" t="str">
        <f>IFERROR(VLOOKUP(Book1345234[[#This Row],[Multiple Benefit Ranking]],#REF!,2,FALSE),"")</f>
        <v/>
      </c>
      <c r="BJ345" s="84"/>
      <c r="BK345" s="43"/>
      <c r="BL345" s="4"/>
      <c r="BM345" s="36" t="str">
        <f>IFERROR(VLOOKUP(Book1345234[[#This Row],[Operations and Maintenance Ranking]],#REF!,2,FALSE),"")</f>
        <v/>
      </c>
      <c r="BN345" s="67"/>
      <c r="BO345" s="4"/>
      <c r="BP345" s="36" t="str">
        <f>IFERROR(VLOOKUP(Book1345234[[#This Row],[Administrative, Regulatory and Other Obstacle Ranking]],#REF!,2,FALSE),"")</f>
        <v/>
      </c>
      <c r="BQ345" s="67"/>
      <c r="BR345" s="4"/>
      <c r="BS345" s="36" t="str">
        <f>IFERROR(VLOOKUP(Book1345234[[#This Row],[Environmental Benefit Ranking]],#REF!,2,FALSE),"")</f>
        <v/>
      </c>
      <c r="BT345" s="67"/>
      <c r="BU345" s="37"/>
      <c r="BV345" s="36" t="str">
        <f>IFERROR(VLOOKUP(Book1345234[[#This Row],[Environmental Impact Ranking]],#REF!,2,FALSE),"")</f>
        <v/>
      </c>
      <c r="BW345" s="77"/>
      <c r="BX345" s="83"/>
      <c r="BY345" s="4"/>
      <c r="BZ345" s="36" t="str">
        <f>IFERROR(VLOOKUP(Book1345234[[#This Row],[Mobility Ranking]],#REF!,2,FALSE),"")</f>
        <v/>
      </c>
      <c r="CA345" s="77"/>
      <c r="CB345" s="4"/>
      <c r="CC345" s="36" t="str">
        <f>IFERROR(VLOOKUP(Book1345234[[#This Row],[Regional Ranking]],#REF!,2,FALSE),"")</f>
        <v/>
      </c>
    </row>
    <row r="346" spans="1:81" x14ac:dyDescent="0.25">
      <c r="A346" s="107"/>
      <c r="B346" s="84"/>
      <c r="C346" s="92">
        <f>Book1345234[[#This Row],[FMP]]*2</f>
        <v>0</v>
      </c>
      <c r="D346" s="34"/>
      <c r="E346" s="34"/>
      <c r="F346" s="37"/>
      <c r="G346" s="4"/>
      <c r="H346" s="4"/>
      <c r="I346" s="4"/>
      <c r="J346" s="4"/>
      <c r="K346" s="35" t="str">
        <f>IFERROR(Book1345234[[#This Row],[Project Cost]]/Book1345234[[#This Row],['# of Structures Removed from 1% Annual Chance FP]],"")</f>
        <v/>
      </c>
      <c r="L346" s="4"/>
      <c r="M346" s="4"/>
      <c r="N346" s="35"/>
      <c r="O346" s="100"/>
      <c r="P346" s="84"/>
      <c r="Q346" s="37"/>
      <c r="R346" s="4"/>
      <c r="S346" s="36" t="str">
        <f>IFERROR(VLOOKUP(Book1345234[[#This Row],[ Severity Ranking: Pre-Project Average Depth of Flooding (100-year)]],#REF!,2,FALSE),"")</f>
        <v/>
      </c>
      <c r="T346" s="67"/>
      <c r="U346" s="37"/>
      <c r="V346" s="37"/>
      <c r="W346" s="128" t="e">
        <f>[1]!Book1345234[[#This Row],[Flood Plain Population]]/[1]!Book1345234[[#This Row],[Community Population Served]]</f>
        <v>#REF!</v>
      </c>
      <c r="X346" s="4"/>
      <c r="Y346" s="36" t="str">
        <f>IFERROR(VLOOKUP(Book1345234[[#This Row],[Severity Ranking: Community Need (% Population)]],#REF!,2,FALSE),"")</f>
        <v/>
      </c>
      <c r="Z346" s="66"/>
      <c r="AA346" s="91" t="e">
        <f>[1]!Book1345234[[#This Row],['# of Structures Removed from 1% Annual Chance FP]]/[1]!Book1345234[[#This Row],['# of Structures in 1% Annual Chance FP (Pre-Project)]]</f>
        <v>#REF!</v>
      </c>
      <c r="AB346" s="4"/>
      <c r="AC346" s="36" t="str">
        <f>IFERROR(VLOOKUP(Book1345234[[#This Row],[Flood Risk Reduction ]],#REF!,2,FALSE),"")</f>
        <v/>
      </c>
      <c r="AD346" s="66"/>
      <c r="AE346" s="78"/>
      <c r="AF346" s="37"/>
      <c r="AG346" s="128" t="e">
        <f>([1]!Book1345234[[#This Row],[Pre-Project Damage $]]-[1]!Book1345234[[#This Row],[Post-Project Damage $]])/[1]!Book1345234[[#This Row],[Pre-Project Damage $]]</f>
        <v>#REF!</v>
      </c>
      <c r="AH346" s="4"/>
      <c r="AI346" s="36" t="str">
        <f>IFERROR(VLOOKUP(Book1345234[[#This Row],[Flood Damage Reduction]],#REF!,2,FALSE),"")</f>
        <v/>
      </c>
      <c r="AJ346" s="93"/>
      <c r="AK346" s="83"/>
      <c r="AL346" s="37"/>
      <c r="AM346" s="36" t="str">
        <f>IFERROR(VLOOKUP(Book1345234[[#This Row],[ Reduction in Critical Facilities Flood Risk]],#REF!,2,FALSE),"")</f>
        <v/>
      </c>
      <c r="AN346" s="140" t="e">
        <f>VLOOKUP([1]!Book1345234[[#This Row],[FMP]],'[1]Life and Safety Tabular Data'!A343:L353,12,FALSE)</f>
        <v>#REF!</v>
      </c>
      <c r="AO346" s="43"/>
      <c r="AP346" s="4"/>
      <c r="AQ346" s="36" t="str">
        <f>IFERROR(VLOOKUP(Book1345234[[#This Row],[Life and Safety Ranking (Injury/Loss of Life)]],#REF!,2,FALSE),"")</f>
        <v/>
      </c>
      <c r="AR346" s="67"/>
      <c r="AS346" s="43"/>
      <c r="AT346" s="43"/>
      <c r="AU346" s="43"/>
      <c r="AV346" s="4"/>
      <c r="AW346" s="36" t="str">
        <f>IFERROR(VLOOKUP(Book1345234[[#This Row],[Water Supply Yield Ranking]],#REF!,2,FALSE),"")</f>
        <v/>
      </c>
      <c r="AX346" s="67"/>
      <c r="AY346" s="37"/>
      <c r="AZ346" s="4"/>
      <c r="BA346" s="36" t="str">
        <f>IFERROR(VLOOKUP(Book1345234[[#This Row],[Social Vulnerability Ranking]],#REF!,2,FALSE),"")</f>
        <v/>
      </c>
      <c r="BB346" s="67"/>
      <c r="BC346" s="43"/>
      <c r="BD346" s="4"/>
      <c r="BE346" s="36" t="str">
        <f>IFERROR(VLOOKUP(Book1345234[[#This Row],[Nature-Based Solutions Ranking]],#REF!,2,FALSE),"")</f>
        <v/>
      </c>
      <c r="BF346" s="67"/>
      <c r="BG346" s="37"/>
      <c r="BH346" s="4"/>
      <c r="BI346" s="36" t="str">
        <f>IFERROR(VLOOKUP(Book1345234[[#This Row],[Multiple Benefit Ranking]],#REF!,2,FALSE),"")</f>
        <v/>
      </c>
      <c r="BJ346" s="84"/>
      <c r="BK346" s="43"/>
      <c r="BL346" s="4"/>
      <c r="BM346" s="36" t="str">
        <f>IFERROR(VLOOKUP(Book1345234[[#This Row],[Operations and Maintenance Ranking]],#REF!,2,FALSE),"")</f>
        <v/>
      </c>
      <c r="BN346" s="67"/>
      <c r="BO346" s="4"/>
      <c r="BP346" s="36" t="str">
        <f>IFERROR(VLOOKUP(Book1345234[[#This Row],[Administrative, Regulatory and Other Obstacle Ranking]],#REF!,2,FALSE),"")</f>
        <v/>
      </c>
      <c r="BQ346" s="67"/>
      <c r="BR346" s="4"/>
      <c r="BS346" s="36" t="str">
        <f>IFERROR(VLOOKUP(Book1345234[[#This Row],[Environmental Benefit Ranking]],#REF!,2,FALSE),"")</f>
        <v/>
      </c>
      <c r="BT346" s="67"/>
      <c r="BU346" s="37"/>
      <c r="BV346" s="36" t="str">
        <f>IFERROR(VLOOKUP(Book1345234[[#This Row],[Environmental Impact Ranking]],#REF!,2,FALSE),"")</f>
        <v/>
      </c>
      <c r="BW346" s="77"/>
      <c r="BX346" s="83"/>
      <c r="BY346" s="4"/>
      <c r="BZ346" s="36" t="str">
        <f>IFERROR(VLOOKUP(Book1345234[[#This Row],[Mobility Ranking]],#REF!,2,FALSE),"")</f>
        <v/>
      </c>
      <c r="CA346" s="77"/>
      <c r="CB346" s="4"/>
      <c r="CC346" s="36" t="str">
        <f>IFERROR(VLOOKUP(Book1345234[[#This Row],[Regional Ranking]],#REF!,2,FALSE),"")</f>
        <v/>
      </c>
    </row>
    <row r="347" spans="1:81" x14ac:dyDescent="0.25">
      <c r="A347" s="107"/>
      <c r="B347" s="84"/>
      <c r="C347" s="92">
        <f>Book1345234[[#This Row],[FMP]]*2</f>
        <v>0</v>
      </c>
      <c r="D347" s="34"/>
      <c r="E347" s="34"/>
      <c r="F347" s="37"/>
      <c r="G347" s="4"/>
      <c r="H347" s="4"/>
      <c r="I347" s="4"/>
      <c r="J347" s="4"/>
      <c r="K347" s="35" t="str">
        <f>IFERROR(Book1345234[[#This Row],[Project Cost]]/Book1345234[[#This Row],['# of Structures Removed from 1% Annual Chance FP]],"")</f>
        <v/>
      </c>
      <c r="L347" s="4"/>
      <c r="M347" s="4"/>
      <c r="N347" s="35"/>
      <c r="O347" s="100"/>
      <c r="P347" s="84"/>
      <c r="Q347" s="37"/>
      <c r="R347" s="4"/>
      <c r="S347" s="36" t="str">
        <f>IFERROR(VLOOKUP(Book1345234[[#This Row],[ Severity Ranking: Pre-Project Average Depth of Flooding (100-year)]],#REF!,2,FALSE),"")</f>
        <v/>
      </c>
      <c r="T347" s="67"/>
      <c r="U347" s="37"/>
      <c r="V347" s="37"/>
      <c r="W347" s="128" t="e">
        <f>[1]!Book1345234[[#This Row],[Flood Plain Population]]/[1]!Book1345234[[#This Row],[Community Population Served]]</f>
        <v>#REF!</v>
      </c>
      <c r="X347" s="4"/>
      <c r="Y347" s="36" t="str">
        <f>IFERROR(VLOOKUP(Book1345234[[#This Row],[Severity Ranking: Community Need (% Population)]],#REF!,2,FALSE),"")</f>
        <v/>
      </c>
      <c r="Z347" s="66"/>
      <c r="AA347" s="91" t="e">
        <f>[1]!Book1345234[[#This Row],['# of Structures Removed from 1% Annual Chance FP]]/[1]!Book1345234[[#This Row],['# of Structures in 1% Annual Chance FP (Pre-Project)]]</f>
        <v>#REF!</v>
      </c>
      <c r="AB347" s="4"/>
      <c r="AC347" s="36" t="str">
        <f>IFERROR(VLOOKUP(Book1345234[[#This Row],[Flood Risk Reduction ]],#REF!,2,FALSE),"")</f>
        <v/>
      </c>
      <c r="AD347" s="66"/>
      <c r="AE347" s="78"/>
      <c r="AF347" s="37"/>
      <c r="AG347" s="128" t="e">
        <f>([1]!Book1345234[[#This Row],[Pre-Project Damage $]]-[1]!Book1345234[[#This Row],[Post-Project Damage $]])/[1]!Book1345234[[#This Row],[Pre-Project Damage $]]</f>
        <v>#REF!</v>
      </c>
      <c r="AH347" s="4"/>
      <c r="AI347" s="36" t="str">
        <f>IFERROR(VLOOKUP(Book1345234[[#This Row],[Flood Damage Reduction]],#REF!,2,FALSE),"")</f>
        <v/>
      </c>
      <c r="AJ347" s="93"/>
      <c r="AK347" s="83"/>
      <c r="AL347" s="37"/>
      <c r="AM347" s="36" t="str">
        <f>IFERROR(VLOOKUP(Book1345234[[#This Row],[ Reduction in Critical Facilities Flood Risk]],#REF!,2,FALSE),"")</f>
        <v/>
      </c>
      <c r="AN347" s="140" t="e">
        <f>VLOOKUP([1]!Book1345234[[#This Row],[FMP]],'[1]Life and Safety Tabular Data'!A344:L354,12,FALSE)</f>
        <v>#REF!</v>
      </c>
      <c r="AO347" s="43"/>
      <c r="AP347" s="4"/>
      <c r="AQ347" s="36" t="str">
        <f>IFERROR(VLOOKUP(Book1345234[[#This Row],[Life and Safety Ranking (Injury/Loss of Life)]],#REF!,2,FALSE),"")</f>
        <v/>
      </c>
      <c r="AR347" s="67"/>
      <c r="AS347" s="43"/>
      <c r="AT347" s="43"/>
      <c r="AU347" s="43"/>
      <c r="AV347" s="4"/>
      <c r="AW347" s="36" t="str">
        <f>IFERROR(VLOOKUP(Book1345234[[#This Row],[Water Supply Yield Ranking]],#REF!,2,FALSE),"")</f>
        <v/>
      </c>
      <c r="AX347" s="67"/>
      <c r="AY347" s="37"/>
      <c r="AZ347" s="4"/>
      <c r="BA347" s="36" t="str">
        <f>IFERROR(VLOOKUP(Book1345234[[#This Row],[Social Vulnerability Ranking]],#REF!,2,FALSE),"")</f>
        <v/>
      </c>
      <c r="BB347" s="67"/>
      <c r="BC347" s="43"/>
      <c r="BD347" s="4"/>
      <c r="BE347" s="36" t="str">
        <f>IFERROR(VLOOKUP(Book1345234[[#This Row],[Nature-Based Solutions Ranking]],#REF!,2,FALSE),"")</f>
        <v/>
      </c>
      <c r="BF347" s="67"/>
      <c r="BG347" s="37"/>
      <c r="BH347" s="4"/>
      <c r="BI347" s="36" t="str">
        <f>IFERROR(VLOOKUP(Book1345234[[#This Row],[Multiple Benefit Ranking]],#REF!,2,FALSE),"")</f>
        <v/>
      </c>
      <c r="BJ347" s="84"/>
      <c r="BK347" s="43"/>
      <c r="BL347" s="4"/>
      <c r="BM347" s="36" t="str">
        <f>IFERROR(VLOOKUP(Book1345234[[#This Row],[Operations and Maintenance Ranking]],#REF!,2,FALSE),"")</f>
        <v/>
      </c>
      <c r="BN347" s="67"/>
      <c r="BO347" s="4"/>
      <c r="BP347" s="36" t="str">
        <f>IFERROR(VLOOKUP(Book1345234[[#This Row],[Administrative, Regulatory and Other Obstacle Ranking]],#REF!,2,FALSE),"")</f>
        <v/>
      </c>
      <c r="BQ347" s="67"/>
      <c r="BR347" s="4"/>
      <c r="BS347" s="36" t="str">
        <f>IFERROR(VLOOKUP(Book1345234[[#This Row],[Environmental Benefit Ranking]],#REF!,2,FALSE),"")</f>
        <v/>
      </c>
      <c r="BT347" s="67"/>
      <c r="BU347" s="37"/>
      <c r="BV347" s="36" t="str">
        <f>IFERROR(VLOOKUP(Book1345234[[#This Row],[Environmental Impact Ranking]],#REF!,2,FALSE),"")</f>
        <v/>
      </c>
      <c r="BW347" s="77"/>
      <c r="BX347" s="83"/>
      <c r="BY347" s="4"/>
      <c r="BZ347" s="36" t="str">
        <f>IFERROR(VLOOKUP(Book1345234[[#This Row],[Mobility Ranking]],#REF!,2,FALSE),"")</f>
        <v/>
      </c>
      <c r="CA347" s="77"/>
      <c r="CB347" s="4"/>
      <c r="CC347" s="36" t="str">
        <f>IFERROR(VLOOKUP(Book1345234[[#This Row],[Regional Ranking]],#REF!,2,FALSE),"")</f>
        <v/>
      </c>
    </row>
    <row r="348" spans="1:81" x14ac:dyDescent="0.25">
      <c r="A348" s="107"/>
      <c r="B348" s="84"/>
      <c r="C348" s="92">
        <f>Book1345234[[#This Row],[FMP]]*2</f>
        <v>0</v>
      </c>
      <c r="D348" s="34"/>
      <c r="E348" s="34"/>
      <c r="F348" s="37"/>
      <c r="G348" s="4"/>
      <c r="H348" s="4"/>
      <c r="I348" s="4"/>
      <c r="J348" s="4"/>
      <c r="K348" s="35" t="str">
        <f>IFERROR(Book1345234[[#This Row],[Project Cost]]/Book1345234[[#This Row],['# of Structures Removed from 1% Annual Chance FP]],"")</f>
        <v/>
      </c>
      <c r="L348" s="4"/>
      <c r="M348" s="4"/>
      <c r="N348" s="35"/>
      <c r="O348" s="100"/>
      <c r="P348" s="84"/>
      <c r="Q348" s="37"/>
      <c r="R348" s="4"/>
      <c r="S348" s="36" t="str">
        <f>IFERROR(VLOOKUP(Book1345234[[#This Row],[ Severity Ranking: Pre-Project Average Depth of Flooding (100-year)]],#REF!,2,FALSE),"")</f>
        <v/>
      </c>
      <c r="T348" s="67"/>
      <c r="U348" s="37"/>
      <c r="V348" s="37"/>
      <c r="W348" s="128" t="e">
        <f>[1]!Book1345234[[#This Row],[Flood Plain Population]]/[1]!Book1345234[[#This Row],[Community Population Served]]</f>
        <v>#REF!</v>
      </c>
      <c r="X348" s="4"/>
      <c r="Y348" s="36" t="str">
        <f>IFERROR(VLOOKUP(Book1345234[[#This Row],[Severity Ranking: Community Need (% Population)]],#REF!,2,FALSE),"")</f>
        <v/>
      </c>
      <c r="Z348" s="66"/>
      <c r="AA348" s="91" t="e">
        <f>[1]!Book1345234[[#This Row],['# of Structures Removed from 1% Annual Chance FP]]/[1]!Book1345234[[#This Row],['# of Structures in 1% Annual Chance FP (Pre-Project)]]</f>
        <v>#REF!</v>
      </c>
      <c r="AB348" s="4"/>
      <c r="AC348" s="36" t="str">
        <f>IFERROR(VLOOKUP(Book1345234[[#This Row],[Flood Risk Reduction ]],#REF!,2,FALSE),"")</f>
        <v/>
      </c>
      <c r="AD348" s="66"/>
      <c r="AE348" s="78"/>
      <c r="AF348" s="37"/>
      <c r="AG348" s="128" t="e">
        <f>([1]!Book1345234[[#This Row],[Pre-Project Damage $]]-[1]!Book1345234[[#This Row],[Post-Project Damage $]])/[1]!Book1345234[[#This Row],[Pre-Project Damage $]]</f>
        <v>#REF!</v>
      </c>
      <c r="AH348" s="4"/>
      <c r="AI348" s="36" t="str">
        <f>IFERROR(VLOOKUP(Book1345234[[#This Row],[Flood Damage Reduction]],#REF!,2,FALSE),"")</f>
        <v/>
      </c>
      <c r="AJ348" s="93"/>
      <c r="AK348" s="83"/>
      <c r="AL348" s="37"/>
      <c r="AM348" s="36" t="str">
        <f>IFERROR(VLOOKUP(Book1345234[[#This Row],[ Reduction in Critical Facilities Flood Risk]],#REF!,2,FALSE),"")</f>
        <v/>
      </c>
      <c r="AN348" s="140" t="e">
        <f>VLOOKUP([1]!Book1345234[[#This Row],[FMP]],'[1]Life and Safety Tabular Data'!A345:L355,12,FALSE)</f>
        <v>#REF!</v>
      </c>
      <c r="AO348" s="43"/>
      <c r="AP348" s="4"/>
      <c r="AQ348" s="36" t="str">
        <f>IFERROR(VLOOKUP(Book1345234[[#This Row],[Life and Safety Ranking (Injury/Loss of Life)]],#REF!,2,FALSE),"")</f>
        <v/>
      </c>
      <c r="AR348" s="67"/>
      <c r="AS348" s="43"/>
      <c r="AT348" s="43"/>
      <c r="AU348" s="43"/>
      <c r="AV348" s="4"/>
      <c r="AW348" s="36" t="str">
        <f>IFERROR(VLOOKUP(Book1345234[[#This Row],[Water Supply Yield Ranking]],#REF!,2,FALSE),"")</f>
        <v/>
      </c>
      <c r="AX348" s="67"/>
      <c r="AY348" s="37"/>
      <c r="AZ348" s="4"/>
      <c r="BA348" s="36" t="str">
        <f>IFERROR(VLOOKUP(Book1345234[[#This Row],[Social Vulnerability Ranking]],#REF!,2,FALSE),"")</f>
        <v/>
      </c>
      <c r="BB348" s="67"/>
      <c r="BC348" s="43"/>
      <c r="BD348" s="4"/>
      <c r="BE348" s="36" t="str">
        <f>IFERROR(VLOOKUP(Book1345234[[#This Row],[Nature-Based Solutions Ranking]],#REF!,2,FALSE),"")</f>
        <v/>
      </c>
      <c r="BF348" s="67"/>
      <c r="BG348" s="37"/>
      <c r="BH348" s="4"/>
      <c r="BI348" s="36" t="str">
        <f>IFERROR(VLOOKUP(Book1345234[[#This Row],[Multiple Benefit Ranking]],#REF!,2,FALSE),"")</f>
        <v/>
      </c>
      <c r="BJ348" s="84"/>
      <c r="BK348" s="43"/>
      <c r="BL348" s="4"/>
      <c r="BM348" s="36" t="str">
        <f>IFERROR(VLOOKUP(Book1345234[[#This Row],[Operations and Maintenance Ranking]],#REF!,2,FALSE),"")</f>
        <v/>
      </c>
      <c r="BN348" s="67"/>
      <c r="BO348" s="4"/>
      <c r="BP348" s="36" t="str">
        <f>IFERROR(VLOOKUP(Book1345234[[#This Row],[Administrative, Regulatory and Other Obstacle Ranking]],#REF!,2,FALSE),"")</f>
        <v/>
      </c>
      <c r="BQ348" s="67"/>
      <c r="BR348" s="4"/>
      <c r="BS348" s="36" t="str">
        <f>IFERROR(VLOOKUP(Book1345234[[#This Row],[Environmental Benefit Ranking]],#REF!,2,FALSE),"")</f>
        <v/>
      </c>
      <c r="BT348" s="67"/>
      <c r="BU348" s="37"/>
      <c r="BV348" s="36" t="str">
        <f>IFERROR(VLOOKUP(Book1345234[[#This Row],[Environmental Impact Ranking]],#REF!,2,FALSE),"")</f>
        <v/>
      </c>
      <c r="BW348" s="77"/>
      <c r="BX348" s="83"/>
      <c r="BY348" s="4"/>
      <c r="BZ348" s="36" t="str">
        <f>IFERROR(VLOOKUP(Book1345234[[#This Row],[Mobility Ranking]],#REF!,2,FALSE),"")</f>
        <v/>
      </c>
      <c r="CA348" s="77"/>
      <c r="CB348" s="4"/>
      <c r="CC348" s="36" t="str">
        <f>IFERROR(VLOOKUP(Book1345234[[#This Row],[Regional Ranking]],#REF!,2,FALSE),"")</f>
        <v/>
      </c>
    </row>
    <row r="349" spans="1:81" x14ac:dyDescent="0.25">
      <c r="A349" s="107"/>
      <c r="B349" s="84"/>
      <c r="C349" s="92">
        <f>Book1345234[[#This Row],[FMP]]*2</f>
        <v>0</v>
      </c>
      <c r="D349" s="34"/>
      <c r="E349" s="34"/>
      <c r="F349" s="37"/>
      <c r="G349" s="4"/>
      <c r="H349" s="4"/>
      <c r="I349" s="4"/>
      <c r="J349" s="4"/>
      <c r="K349" s="35" t="str">
        <f>IFERROR(Book1345234[[#This Row],[Project Cost]]/Book1345234[[#This Row],['# of Structures Removed from 1% Annual Chance FP]],"")</f>
        <v/>
      </c>
      <c r="L349" s="4"/>
      <c r="M349" s="4"/>
      <c r="N349" s="35"/>
      <c r="O349" s="100"/>
      <c r="P349" s="84"/>
      <c r="Q349" s="37"/>
      <c r="R349" s="4"/>
      <c r="S349" s="36" t="str">
        <f>IFERROR(VLOOKUP(Book1345234[[#This Row],[ Severity Ranking: Pre-Project Average Depth of Flooding (100-year)]],#REF!,2,FALSE),"")</f>
        <v/>
      </c>
      <c r="T349" s="67"/>
      <c r="U349" s="37"/>
      <c r="V349" s="37"/>
      <c r="W349" s="128" t="e">
        <f>[1]!Book1345234[[#This Row],[Flood Plain Population]]/[1]!Book1345234[[#This Row],[Community Population Served]]</f>
        <v>#REF!</v>
      </c>
      <c r="X349" s="4"/>
      <c r="Y349" s="36" t="str">
        <f>IFERROR(VLOOKUP(Book1345234[[#This Row],[Severity Ranking: Community Need (% Population)]],#REF!,2,FALSE),"")</f>
        <v/>
      </c>
      <c r="Z349" s="66"/>
      <c r="AA349" s="91" t="e">
        <f>[1]!Book1345234[[#This Row],['# of Structures Removed from 1% Annual Chance FP]]/[1]!Book1345234[[#This Row],['# of Structures in 1% Annual Chance FP (Pre-Project)]]</f>
        <v>#REF!</v>
      </c>
      <c r="AB349" s="4"/>
      <c r="AC349" s="36" t="str">
        <f>IFERROR(VLOOKUP(Book1345234[[#This Row],[Flood Risk Reduction ]],#REF!,2,FALSE),"")</f>
        <v/>
      </c>
      <c r="AD349" s="66"/>
      <c r="AE349" s="78"/>
      <c r="AF349" s="37"/>
      <c r="AG349" s="128" t="e">
        <f>([1]!Book1345234[[#This Row],[Pre-Project Damage $]]-[1]!Book1345234[[#This Row],[Post-Project Damage $]])/[1]!Book1345234[[#This Row],[Pre-Project Damage $]]</f>
        <v>#REF!</v>
      </c>
      <c r="AH349" s="4"/>
      <c r="AI349" s="36" t="str">
        <f>IFERROR(VLOOKUP(Book1345234[[#This Row],[Flood Damage Reduction]],#REF!,2,FALSE),"")</f>
        <v/>
      </c>
      <c r="AJ349" s="93"/>
      <c r="AK349" s="83"/>
      <c r="AL349" s="37"/>
      <c r="AM349" s="36" t="str">
        <f>IFERROR(VLOOKUP(Book1345234[[#This Row],[ Reduction in Critical Facilities Flood Risk]],#REF!,2,FALSE),"")</f>
        <v/>
      </c>
      <c r="AN349" s="140" t="e">
        <f>VLOOKUP([1]!Book1345234[[#This Row],[FMP]],'[1]Life and Safety Tabular Data'!A346:L356,12,FALSE)</f>
        <v>#REF!</v>
      </c>
      <c r="AO349" s="43"/>
      <c r="AP349" s="4"/>
      <c r="AQ349" s="36" t="str">
        <f>IFERROR(VLOOKUP(Book1345234[[#This Row],[Life and Safety Ranking (Injury/Loss of Life)]],#REF!,2,FALSE),"")</f>
        <v/>
      </c>
      <c r="AR349" s="67"/>
      <c r="AS349" s="43"/>
      <c r="AT349" s="43"/>
      <c r="AU349" s="43"/>
      <c r="AV349" s="4"/>
      <c r="AW349" s="36" t="str">
        <f>IFERROR(VLOOKUP(Book1345234[[#This Row],[Water Supply Yield Ranking]],#REF!,2,FALSE),"")</f>
        <v/>
      </c>
      <c r="AX349" s="67"/>
      <c r="AY349" s="37"/>
      <c r="AZ349" s="4"/>
      <c r="BA349" s="36" t="str">
        <f>IFERROR(VLOOKUP(Book1345234[[#This Row],[Social Vulnerability Ranking]],#REF!,2,FALSE),"")</f>
        <v/>
      </c>
      <c r="BB349" s="67"/>
      <c r="BC349" s="43"/>
      <c r="BD349" s="4"/>
      <c r="BE349" s="36" t="str">
        <f>IFERROR(VLOOKUP(Book1345234[[#This Row],[Nature-Based Solutions Ranking]],#REF!,2,FALSE),"")</f>
        <v/>
      </c>
      <c r="BF349" s="67"/>
      <c r="BG349" s="37"/>
      <c r="BH349" s="4"/>
      <c r="BI349" s="36" t="str">
        <f>IFERROR(VLOOKUP(Book1345234[[#This Row],[Multiple Benefit Ranking]],#REF!,2,FALSE),"")</f>
        <v/>
      </c>
      <c r="BJ349" s="84"/>
      <c r="BK349" s="43"/>
      <c r="BL349" s="4"/>
      <c r="BM349" s="36" t="str">
        <f>IFERROR(VLOOKUP(Book1345234[[#This Row],[Operations and Maintenance Ranking]],#REF!,2,FALSE),"")</f>
        <v/>
      </c>
      <c r="BN349" s="67"/>
      <c r="BO349" s="4"/>
      <c r="BP349" s="36" t="str">
        <f>IFERROR(VLOOKUP(Book1345234[[#This Row],[Administrative, Regulatory and Other Obstacle Ranking]],#REF!,2,FALSE),"")</f>
        <v/>
      </c>
      <c r="BQ349" s="67"/>
      <c r="BR349" s="4"/>
      <c r="BS349" s="36" t="str">
        <f>IFERROR(VLOOKUP(Book1345234[[#This Row],[Environmental Benefit Ranking]],#REF!,2,FALSE),"")</f>
        <v/>
      </c>
      <c r="BT349" s="67"/>
      <c r="BU349" s="37"/>
      <c r="BV349" s="36" t="str">
        <f>IFERROR(VLOOKUP(Book1345234[[#This Row],[Environmental Impact Ranking]],#REF!,2,FALSE),"")</f>
        <v/>
      </c>
      <c r="BW349" s="77"/>
      <c r="BX349" s="83"/>
      <c r="BY349" s="4"/>
      <c r="BZ349" s="36" t="str">
        <f>IFERROR(VLOOKUP(Book1345234[[#This Row],[Mobility Ranking]],#REF!,2,FALSE),"")</f>
        <v/>
      </c>
      <c r="CA349" s="77"/>
      <c r="CB349" s="4"/>
      <c r="CC349" s="36" t="str">
        <f>IFERROR(VLOOKUP(Book1345234[[#This Row],[Regional Ranking]],#REF!,2,FALSE),"")</f>
        <v/>
      </c>
    </row>
    <row r="350" spans="1:81" x14ac:dyDescent="0.25">
      <c r="A350" s="107"/>
      <c r="B350" s="84"/>
      <c r="C350" s="92">
        <f>Book1345234[[#This Row],[FMP]]*2</f>
        <v>0</v>
      </c>
      <c r="D350" s="34"/>
      <c r="E350" s="34"/>
      <c r="F350" s="37"/>
      <c r="G350" s="4"/>
      <c r="H350" s="4"/>
      <c r="I350" s="4"/>
      <c r="J350" s="4"/>
      <c r="K350" s="35" t="str">
        <f>IFERROR(Book1345234[[#This Row],[Project Cost]]/Book1345234[[#This Row],['# of Structures Removed from 1% Annual Chance FP]],"")</f>
        <v/>
      </c>
      <c r="L350" s="4"/>
      <c r="M350" s="4"/>
      <c r="N350" s="35"/>
      <c r="O350" s="100"/>
      <c r="P350" s="84"/>
      <c r="Q350" s="37"/>
      <c r="R350" s="4"/>
      <c r="S350" s="36" t="str">
        <f>IFERROR(VLOOKUP(Book1345234[[#This Row],[ Severity Ranking: Pre-Project Average Depth of Flooding (100-year)]],#REF!,2,FALSE),"")</f>
        <v/>
      </c>
      <c r="T350" s="67"/>
      <c r="U350" s="37"/>
      <c r="V350" s="37"/>
      <c r="W350" s="128" t="e">
        <f>[1]!Book1345234[[#This Row],[Flood Plain Population]]/[1]!Book1345234[[#This Row],[Community Population Served]]</f>
        <v>#REF!</v>
      </c>
      <c r="X350" s="4"/>
      <c r="Y350" s="36" t="str">
        <f>IFERROR(VLOOKUP(Book1345234[[#This Row],[Severity Ranking: Community Need (% Population)]],#REF!,2,FALSE),"")</f>
        <v/>
      </c>
      <c r="Z350" s="66"/>
      <c r="AA350" s="91" t="e">
        <f>[1]!Book1345234[[#This Row],['# of Structures Removed from 1% Annual Chance FP]]/[1]!Book1345234[[#This Row],['# of Structures in 1% Annual Chance FP (Pre-Project)]]</f>
        <v>#REF!</v>
      </c>
      <c r="AB350" s="4"/>
      <c r="AC350" s="36" t="str">
        <f>IFERROR(VLOOKUP(Book1345234[[#This Row],[Flood Risk Reduction ]],#REF!,2,FALSE),"")</f>
        <v/>
      </c>
      <c r="AD350" s="66"/>
      <c r="AE350" s="78"/>
      <c r="AF350" s="37"/>
      <c r="AG350" s="128" t="e">
        <f>([1]!Book1345234[[#This Row],[Pre-Project Damage $]]-[1]!Book1345234[[#This Row],[Post-Project Damage $]])/[1]!Book1345234[[#This Row],[Pre-Project Damage $]]</f>
        <v>#REF!</v>
      </c>
      <c r="AH350" s="4"/>
      <c r="AI350" s="36" t="str">
        <f>IFERROR(VLOOKUP(Book1345234[[#This Row],[Flood Damage Reduction]],#REF!,2,FALSE),"")</f>
        <v/>
      </c>
      <c r="AJ350" s="93"/>
      <c r="AK350" s="83"/>
      <c r="AL350" s="37"/>
      <c r="AM350" s="36" t="str">
        <f>IFERROR(VLOOKUP(Book1345234[[#This Row],[ Reduction in Critical Facilities Flood Risk]],#REF!,2,FALSE),"")</f>
        <v/>
      </c>
      <c r="AN350" s="140" t="e">
        <f>VLOOKUP([1]!Book1345234[[#This Row],[FMP]],'[1]Life and Safety Tabular Data'!A347:L357,12,FALSE)</f>
        <v>#REF!</v>
      </c>
      <c r="AO350" s="43"/>
      <c r="AP350" s="4"/>
      <c r="AQ350" s="36" t="str">
        <f>IFERROR(VLOOKUP(Book1345234[[#This Row],[Life and Safety Ranking (Injury/Loss of Life)]],#REF!,2,FALSE),"")</f>
        <v/>
      </c>
      <c r="AR350" s="67"/>
      <c r="AS350" s="43"/>
      <c r="AT350" s="43"/>
      <c r="AU350" s="43"/>
      <c r="AV350" s="4"/>
      <c r="AW350" s="36" t="str">
        <f>IFERROR(VLOOKUP(Book1345234[[#This Row],[Water Supply Yield Ranking]],#REF!,2,FALSE),"")</f>
        <v/>
      </c>
      <c r="AX350" s="67"/>
      <c r="AY350" s="37"/>
      <c r="AZ350" s="4"/>
      <c r="BA350" s="36" t="str">
        <f>IFERROR(VLOOKUP(Book1345234[[#This Row],[Social Vulnerability Ranking]],#REF!,2,FALSE),"")</f>
        <v/>
      </c>
      <c r="BB350" s="67"/>
      <c r="BC350" s="43"/>
      <c r="BD350" s="4"/>
      <c r="BE350" s="36" t="str">
        <f>IFERROR(VLOOKUP(Book1345234[[#This Row],[Nature-Based Solutions Ranking]],#REF!,2,FALSE),"")</f>
        <v/>
      </c>
      <c r="BF350" s="67"/>
      <c r="BG350" s="37"/>
      <c r="BH350" s="4"/>
      <c r="BI350" s="36" t="str">
        <f>IFERROR(VLOOKUP(Book1345234[[#This Row],[Multiple Benefit Ranking]],#REF!,2,FALSE),"")</f>
        <v/>
      </c>
      <c r="BJ350" s="84"/>
      <c r="BK350" s="43"/>
      <c r="BL350" s="4"/>
      <c r="BM350" s="36" t="str">
        <f>IFERROR(VLOOKUP(Book1345234[[#This Row],[Operations and Maintenance Ranking]],#REF!,2,FALSE),"")</f>
        <v/>
      </c>
      <c r="BN350" s="67"/>
      <c r="BO350" s="4"/>
      <c r="BP350" s="36" t="str">
        <f>IFERROR(VLOOKUP(Book1345234[[#This Row],[Administrative, Regulatory and Other Obstacle Ranking]],#REF!,2,FALSE),"")</f>
        <v/>
      </c>
      <c r="BQ350" s="67"/>
      <c r="BR350" s="4"/>
      <c r="BS350" s="36" t="str">
        <f>IFERROR(VLOOKUP(Book1345234[[#This Row],[Environmental Benefit Ranking]],#REF!,2,FALSE),"")</f>
        <v/>
      </c>
      <c r="BT350" s="67"/>
      <c r="BU350" s="37"/>
      <c r="BV350" s="36" t="str">
        <f>IFERROR(VLOOKUP(Book1345234[[#This Row],[Environmental Impact Ranking]],#REF!,2,FALSE),"")</f>
        <v/>
      </c>
      <c r="BW350" s="77"/>
      <c r="BX350" s="83"/>
      <c r="BY350" s="4"/>
      <c r="BZ350" s="36" t="str">
        <f>IFERROR(VLOOKUP(Book1345234[[#This Row],[Mobility Ranking]],#REF!,2,FALSE),"")</f>
        <v/>
      </c>
      <c r="CA350" s="77"/>
      <c r="CB350" s="4"/>
      <c r="CC350" s="36" t="str">
        <f>IFERROR(VLOOKUP(Book1345234[[#This Row],[Regional Ranking]],#REF!,2,FALSE),"")</f>
        <v/>
      </c>
    </row>
    <row r="351" spans="1:81" x14ac:dyDescent="0.25">
      <c r="A351" s="107"/>
      <c r="B351" s="84"/>
      <c r="C351" s="92">
        <f>Book1345234[[#This Row],[FMP]]*2</f>
        <v>0</v>
      </c>
      <c r="D351" s="34"/>
      <c r="E351" s="34"/>
      <c r="F351" s="37"/>
      <c r="G351" s="4"/>
      <c r="H351" s="4"/>
      <c r="I351" s="4"/>
      <c r="J351" s="4"/>
      <c r="K351" s="35" t="str">
        <f>IFERROR(Book1345234[[#This Row],[Project Cost]]/Book1345234[[#This Row],['# of Structures Removed from 1% Annual Chance FP]],"")</f>
        <v/>
      </c>
      <c r="L351" s="4"/>
      <c r="M351" s="4"/>
      <c r="N351" s="35"/>
      <c r="O351" s="100"/>
      <c r="P351" s="84"/>
      <c r="Q351" s="37"/>
      <c r="R351" s="4"/>
      <c r="S351" s="36" t="str">
        <f>IFERROR(VLOOKUP(Book1345234[[#This Row],[ Severity Ranking: Pre-Project Average Depth of Flooding (100-year)]],#REF!,2,FALSE),"")</f>
        <v/>
      </c>
      <c r="T351" s="67"/>
      <c r="U351" s="37"/>
      <c r="V351" s="37"/>
      <c r="W351" s="128" t="e">
        <f>[1]!Book1345234[[#This Row],[Flood Plain Population]]/[1]!Book1345234[[#This Row],[Community Population Served]]</f>
        <v>#REF!</v>
      </c>
      <c r="X351" s="4"/>
      <c r="Y351" s="36" t="str">
        <f>IFERROR(VLOOKUP(Book1345234[[#This Row],[Severity Ranking: Community Need (% Population)]],#REF!,2,FALSE),"")</f>
        <v/>
      </c>
      <c r="Z351" s="66"/>
      <c r="AA351" s="91" t="e">
        <f>[1]!Book1345234[[#This Row],['# of Structures Removed from 1% Annual Chance FP]]/[1]!Book1345234[[#This Row],['# of Structures in 1% Annual Chance FP (Pre-Project)]]</f>
        <v>#REF!</v>
      </c>
      <c r="AB351" s="4"/>
      <c r="AC351" s="36" t="str">
        <f>IFERROR(VLOOKUP(Book1345234[[#This Row],[Flood Risk Reduction ]],#REF!,2,FALSE),"")</f>
        <v/>
      </c>
      <c r="AD351" s="66"/>
      <c r="AE351" s="78"/>
      <c r="AF351" s="37"/>
      <c r="AG351" s="128" t="e">
        <f>([1]!Book1345234[[#This Row],[Pre-Project Damage $]]-[1]!Book1345234[[#This Row],[Post-Project Damage $]])/[1]!Book1345234[[#This Row],[Pre-Project Damage $]]</f>
        <v>#REF!</v>
      </c>
      <c r="AH351" s="4"/>
      <c r="AI351" s="36" t="str">
        <f>IFERROR(VLOOKUP(Book1345234[[#This Row],[Flood Damage Reduction]],#REF!,2,FALSE),"")</f>
        <v/>
      </c>
      <c r="AJ351" s="93"/>
      <c r="AK351" s="83"/>
      <c r="AL351" s="37"/>
      <c r="AM351" s="36" t="str">
        <f>IFERROR(VLOOKUP(Book1345234[[#This Row],[ Reduction in Critical Facilities Flood Risk]],#REF!,2,FALSE),"")</f>
        <v/>
      </c>
      <c r="AN351" s="140" t="e">
        <f>VLOOKUP([1]!Book1345234[[#This Row],[FMP]],'[1]Life and Safety Tabular Data'!A348:L358,12,FALSE)</f>
        <v>#REF!</v>
      </c>
      <c r="AO351" s="43"/>
      <c r="AP351" s="4"/>
      <c r="AQ351" s="36" t="str">
        <f>IFERROR(VLOOKUP(Book1345234[[#This Row],[Life and Safety Ranking (Injury/Loss of Life)]],#REF!,2,FALSE),"")</f>
        <v/>
      </c>
      <c r="AR351" s="67"/>
      <c r="AS351" s="43"/>
      <c r="AT351" s="43"/>
      <c r="AU351" s="43"/>
      <c r="AV351" s="4"/>
      <c r="AW351" s="36" t="str">
        <f>IFERROR(VLOOKUP(Book1345234[[#This Row],[Water Supply Yield Ranking]],#REF!,2,FALSE),"")</f>
        <v/>
      </c>
      <c r="AX351" s="67"/>
      <c r="AY351" s="37"/>
      <c r="AZ351" s="4"/>
      <c r="BA351" s="36" t="str">
        <f>IFERROR(VLOOKUP(Book1345234[[#This Row],[Social Vulnerability Ranking]],#REF!,2,FALSE),"")</f>
        <v/>
      </c>
      <c r="BB351" s="67"/>
      <c r="BC351" s="43"/>
      <c r="BD351" s="4"/>
      <c r="BE351" s="36" t="str">
        <f>IFERROR(VLOOKUP(Book1345234[[#This Row],[Nature-Based Solutions Ranking]],#REF!,2,FALSE),"")</f>
        <v/>
      </c>
      <c r="BF351" s="67"/>
      <c r="BG351" s="37"/>
      <c r="BH351" s="4"/>
      <c r="BI351" s="36" t="str">
        <f>IFERROR(VLOOKUP(Book1345234[[#This Row],[Multiple Benefit Ranking]],#REF!,2,FALSE),"")</f>
        <v/>
      </c>
      <c r="BJ351" s="84"/>
      <c r="BK351" s="43"/>
      <c r="BL351" s="4"/>
      <c r="BM351" s="36" t="str">
        <f>IFERROR(VLOOKUP(Book1345234[[#This Row],[Operations and Maintenance Ranking]],#REF!,2,FALSE),"")</f>
        <v/>
      </c>
      <c r="BN351" s="67"/>
      <c r="BO351" s="4"/>
      <c r="BP351" s="36" t="str">
        <f>IFERROR(VLOOKUP(Book1345234[[#This Row],[Administrative, Regulatory and Other Obstacle Ranking]],#REF!,2,FALSE),"")</f>
        <v/>
      </c>
      <c r="BQ351" s="67"/>
      <c r="BR351" s="4"/>
      <c r="BS351" s="36" t="str">
        <f>IFERROR(VLOOKUP(Book1345234[[#This Row],[Environmental Benefit Ranking]],#REF!,2,FALSE),"")</f>
        <v/>
      </c>
      <c r="BT351" s="67"/>
      <c r="BU351" s="37"/>
      <c r="BV351" s="36" t="str">
        <f>IFERROR(VLOOKUP(Book1345234[[#This Row],[Environmental Impact Ranking]],#REF!,2,FALSE),"")</f>
        <v/>
      </c>
      <c r="BW351" s="77"/>
      <c r="BX351" s="83"/>
      <c r="BY351" s="4"/>
      <c r="BZ351" s="36" t="str">
        <f>IFERROR(VLOOKUP(Book1345234[[#This Row],[Mobility Ranking]],#REF!,2,FALSE),"")</f>
        <v/>
      </c>
      <c r="CA351" s="77"/>
      <c r="CB351" s="4"/>
      <c r="CC351" s="36" t="str">
        <f>IFERROR(VLOOKUP(Book1345234[[#This Row],[Regional Ranking]],#REF!,2,FALSE),"")</f>
        <v/>
      </c>
    </row>
    <row r="352" spans="1:81" x14ac:dyDescent="0.25">
      <c r="A352" s="107"/>
      <c r="B352" s="84"/>
      <c r="C352" s="92">
        <f>Book1345234[[#This Row],[FMP]]*2</f>
        <v>0</v>
      </c>
      <c r="D352" s="34"/>
      <c r="E352" s="34"/>
      <c r="F352" s="37"/>
      <c r="G352" s="4"/>
      <c r="H352" s="4"/>
      <c r="I352" s="4"/>
      <c r="J352" s="4"/>
      <c r="K352" s="35" t="str">
        <f>IFERROR(Book1345234[[#This Row],[Project Cost]]/Book1345234[[#This Row],['# of Structures Removed from 1% Annual Chance FP]],"")</f>
        <v/>
      </c>
      <c r="L352" s="4"/>
      <c r="M352" s="4"/>
      <c r="N352" s="35"/>
      <c r="O352" s="100"/>
      <c r="P352" s="84"/>
      <c r="Q352" s="37"/>
      <c r="R352" s="4"/>
      <c r="S352" s="36" t="str">
        <f>IFERROR(VLOOKUP(Book1345234[[#This Row],[ Severity Ranking: Pre-Project Average Depth of Flooding (100-year)]],#REF!,2,FALSE),"")</f>
        <v/>
      </c>
      <c r="T352" s="67"/>
      <c r="U352" s="37"/>
      <c r="V352" s="37"/>
      <c r="W352" s="128" t="e">
        <f>[1]!Book1345234[[#This Row],[Flood Plain Population]]/[1]!Book1345234[[#This Row],[Community Population Served]]</f>
        <v>#REF!</v>
      </c>
      <c r="X352" s="4"/>
      <c r="Y352" s="36" t="str">
        <f>IFERROR(VLOOKUP(Book1345234[[#This Row],[Severity Ranking: Community Need (% Population)]],#REF!,2,FALSE),"")</f>
        <v/>
      </c>
      <c r="Z352" s="66"/>
      <c r="AA352" s="91" t="e">
        <f>[1]!Book1345234[[#This Row],['# of Structures Removed from 1% Annual Chance FP]]/[1]!Book1345234[[#This Row],['# of Structures in 1% Annual Chance FP (Pre-Project)]]</f>
        <v>#REF!</v>
      </c>
      <c r="AB352" s="4"/>
      <c r="AC352" s="36" t="str">
        <f>IFERROR(VLOOKUP(Book1345234[[#This Row],[Flood Risk Reduction ]],#REF!,2,FALSE),"")</f>
        <v/>
      </c>
      <c r="AD352" s="66"/>
      <c r="AE352" s="78"/>
      <c r="AF352" s="37"/>
      <c r="AG352" s="128" t="e">
        <f>([1]!Book1345234[[#This Row],[Pre-Project Damage $]]-[1]!Book1345234[[#This Row],[Post-Project Damage $]])/[1]!Book1345234[[#This Row],[Pre-Project Damage $]]</f>
        <v>#REF!</v>
      </c>
      <c r="AH352" s="4"/>
      <c r="AI352" s="36" t="str">
        <f>IFERROR(VLOOKUP(Book1345234[[#This Row],[Flood Damage Reduction]],#REF!,2,FALSE),"")</f>
        <v/>
      </c>
      <c r="AJ352" s="93"/>
      <c r="AK352" s="83"/>
      <c r="AL352" s="37"/>
      <c r="AM352" s="36" t="str">
        <f>IFERROR(VLOOKUP(Book1345234[[#This Row],[ Reduction in Critical Facilities Flood Risk]],#REF!,2,FALSE),"")</f>
        <v/>
      </c>
      <c r="AN352" s="140" t="e">
        <f>VLOOKUP([1]!Book1345234[[#This Row],[FMP]],'[1]Life and Safety Tabular Data'!A349:L359,12,FALSE)</f>
        <v>#REF!</v>
      </c>
      <c r="AO352" s="43"/>
      <c r="AP352" s="4"/>
      <c r="AQ352" s="36" t="str">
        <f>IFERROR(VLOOKUP(Book1345234[[#This Row],[Life and Safety Ranking (Injury/Loss of Life)]],#REF!,2,FALSE),"")</f>
        <v/>
      </c>
      <c r="AR352" s="67"/>
      <c r="AS352" s="43"/>
      <c r="AT352" s="43"/>
      <c r="AU352" s="43"/>
      <c r="AV352" s="4"/>
      <c r="AW352" s="36" t="str">
        <f>IFERROR(VLOOKUP(Book1345234[[#This Row],[Water Supply Yield Ranking]],#REF!,2,FALSE),"")</f>
        <v/>
      </c>
      <c r="AX352" s="67"/>
      <c r="AY352" s="37"/>
      <c r="AZ352" s="4"/>
      <c r="BA352" s="36" t="str">
        <f>IFERROR(VLOOKUP(Book1345234[[#This Row],[Social Vulnerability Ranking]],#REF!,2,FALSE),"")</f>
        <v/>
      </c>
      <c r="BB352" s="67"/>
      <c r="BC352" s="43"/>
      <c r="BD352" s="4"/>
      <c r="BE352" s="36" t="str">
        <f>IFERROR(VLOOKUP(Book1345234[[#This Row],[Nature-Based Solutions Ranking]],#REF!,2,FALSE),"")</f>
        <v/>
      </c>
      <c r="BF352" s="67"/>
      <c r="BG352" s="37"/>
      <c r="BH352" s="4"/>
      <c r="BI352" s="36" t="str">
        <f>IFERROR(VLOOKUP(Book1345234[[#This Row],[Multiple Benefit Ranking]],#REF!,2,FALSE),"")</f>
        <v/>
      </c>
      <c r="BJ352" s="84"/>
      <c r="BK352" s="43"/>
      <c r="BL352" s="4"/>
      <c r="BM352" s="36" t="str">
        <f>IFERROR(VLOOKUP(Book1345234[[#This Row],[Operations and Maintenance Ranking]],#REF!,2,FALSE),"")</f>
        <v/>
      </c>
      <c r="BN352" s="67"/>
      <c r="BO352" s="4"/>
      <c r="BP352" s="36" t="str">
        <f>IFERROR(VLOOKUP(Book1345234[[#This Row],[Administrative, Regulatory and Other Obstacle Ranking]],#REF!,2,FALSE),"")</f>
        <v/>
      </c>
      <c r="BQ352" s="67"/>
      <c r="BR352" s="4"/>
      <c r="BS352" s="36" t="str">
        <f>IFERROR(VLOOKUP(Book1345234[[#This Row],[Environmental Benefit Ranking]],#REF!,2,FALSE),"")</f>
        <v/>
      </c>
      <c r="BT352" s="67"/>
      <c r="BU352" s="37"/>
      <c r="BV352" s="36" t="str">
        <f>IFERROR(VLOOKUP(Book1345234[[#This Row],[Environmental Impact Ranking]],#REF!,2,FALSE),"")</f>
        <v/>
      </c>
      <c r="BW352" s="77"/>
      <c r="BX352" s="83"/>
      <c r="BY352" s="4"/>
      <c r="BZ352" s="36" t="str">
        <f>IFERROR(VLOOKUP(Book1345234[[#This Row],[Mobility Ranking]],#REF!,2,FALSE),"")</f>
        <v/>
      </c>
      <c r="CA352" s="77"/>
      <c r="CB352" s="4"/>
      <c r="CC352" s="36" t="str">
        <f>IFERROR(VLOOKUP(Book1345234[[#This Row],[Regional Ranking]],#REF!,2,FALSE),"")</f>
        <v/>
      </c>
    </row>
    <row r="353" spans="1:81" x14ac:dyDescent="0.25">
      <c r="A353" s="107"/>
      <c r="B353" s="84"/>
      <c r="C353" s="92">
        <f>Book1345234[[#This Row],[FMP]]*2</f>
        <v>0</v>
      </c>
      <c r="D353" s="34"/>
      <c r="E353" s="34"/>
      <c r="F353" s="37"/>
      <c r="G353" s="4"/>
      <c r="H353" s="4"/>
      <c r="I353" s="4"/>
      <c r="J353" s="4"/>
      <c r="K353" s="35" t="str">
        <f>IFERROR(Book1345234[[#This Row],[Project Cost]]/Book1345234[[#This Row],['# of Structures Removed from 1% Annual Chance FP]],"")</f>
        <v/>
      </c>
      <c r="L353" s="4"/>
      <c r="M353" s="4"/>
      <c r="N353" s="35"/>
      <c r="O353" s="100"/>
      <c r="P353" s="84"/>
      <c r="Q353" s="37"/>
      <c r="R353" s="4"/>
      <c r="S353" s="36" t="str">
        <f>IFERROR(VLOOKUP(Book1345234[[#This Row],[ Severity Ranking: Pre-Project Average Depth of Flooding (100-year)]],#REF!,2,FALSE),"")</f>
        <v/>
      </c>
      <c r="T353" s="67"/>
      <c r="U353" s="37"/>
      <c r="V353" s="37"/>
      <c r="W353" s="128" t="e">
        <f>[1]!Book1345234[[#This Row],[Flood Plain Population]]/[1]!Book1345234[[#This Row],[Community Population Served]]</f>
        <v>#REF!</v>
      </c>
      <c r="X353" s="4"/>
      <c r="Y353" s="36" t="str">
        <f>IFERROR(VLOOKUP(Book1345234[[#This Row],[Severity Ranking: Community Need (% Population)]],#REF!,2,FALSE),"")</f>
        <v/>
      </c>
      <c r="Z353" s="66"/>
      <c r="AA353" s="91" t="e">
        <f>[1]!Book1345234[[#This Row],['# of Structures Removed from 1% Annual Chance FP]]/[1]!Book1345234[[#This Row],['# of Structures in 1% Annual Chance FP (Pre-Project)]]</f>
        <v>#REF!</v>
      </c>
      <c r="AB353" s="4"/>
      <c r="AC353" s="36" t="str">
        <f>IFERROR(VLOOKUP(Book1345234[[#This Row],[Flood Risk Reduction ]],#REF!,2,FALSE),"")</f>
        <v/>
      </c>
      <c r="AD353" s="66"/>
      <c r="AE353" s="78"/>
      <c r="AF353" s="37"/>
      <c r="AG353" s="128" t="e">
        <f>([1]!Book1345234[[#This Row],[Pre-Project Damage $]]-[1]!Book1345234[[#This Row],[Post-Project Damage $]])/[1]!Book1345234[[#This Row],[Pre-Project Damage $]]</f>
        <v>#REF!</v>
      </c>
      <c r="AH353" s="4"/>
      <c r="AI353" s="36" t="str">
        <f>IFERROR(VLOOKUP(Book1345234[[#This Row],[Flood Damage Reduction]],#REF!,2,FALSE),"")</f>
        <v/>
      </c>
      <c r="AJ353" s="93"/>
      <c r="AK353" s="83"/>
      <c r="AL353" s="37"/>
      <c r="AM353" s="36" t="str">
        <f>IFERROR(VLOOKUP(Book1345234[[#This Row],[ Reduction in Critical Facilities Flood Risk]],#REF!,2,FALSE),"")</f>
        <v/>
      </c>
      <c r="AN353" s="140" t="e">
        <f>VLOOKUP([1]!Book1345234[[#This Row],[FMP]],'[1]Life and Safety Tabular Data'!A350:L360,12,FALSE)</f>
        <v>#REF!</v>
      </c>
      <c r="AO353" s="43"/>
      <c r="AP353" s="4"/>
      <c r="AQ353" s="36" t="str">
        <f>IFERROR(VLOOKUP(Book1345234[[#This Row],[Life and Safety Ranking (Injury/Loss of Life)]],#REF!,2,FALSE),"")</f>
        <v/>
      </c>
      <c r="AR353" s="67"/>
      <c r="AS353" s="43"/>
      <c r="AT353" s="43"/>
      <c r="AU353" s="43"/>
      <c r="AV353" s="4"/>
      <c r="AW353" s="36" t="str">
        <f>IFERROR(VLOOKUP(Book1345234[[#This Row],[Water Supply Yield Ranking]],#REF!,2,FALSE),"")</f>
        <v/>
      </c>
      <c r="AX353" s="67"/>
      <c r="AY353" s="37"/>
      <c r="AZ353" s="4"/>
      <c r="BA353" s="36" t="str">
        <f>IFERROR(VLOOKUP(Book1345234[[#This Row],[Social Vulnerability Ranking]],#REF!,2,FALSE),"")</f>
        <v/>
      </c>
      <c r="BB353" s="67"/>
      <c r="BC353" s="43"/>
      <c r="BD353" s="4"/>
      <c r="BE353" s="36" t="str">
        <f>IFERROR(VLOOKUP(Book1345234[[#This Row],[Nature-Based Solutions Ranking]],#REF!,2,FALSE),"")</f>
        <v/>
      </c>
      <c r="BF353" s="67"/>
      <c r="BG353" s="37"/>
      <c r="BH353" s="4"/>
      <c r="BI353" s="36" t="str">
        <f>IFERROR(VLOOKUP(Book1345234[[#This Row],[Multiple Benefit Ranking]],#REF!,2,FALSE),"")</f>
        <v/>
      </c>
      <c r="BJ353" s="84"/>
      <c r="BK353" s="43"/>
      <c r="BL353" s="4"/>
      <c r="BM353" s="36" t="str">
        <f>IFERROR(VLOOKUP(Book1345234[[#This Row],[Operations and Maintenance Ranking]],#REF!,2,FALSE),"")</f>
        <v/>
      </c>
      <c r="BN353" s="67"/>
      <c r="BO353" s="4"/>
      <c r="BP353" s="36" t="str">
        <f>IFERROR(VLOOKUP(Book1345234[[#This Row],[Administrative, Regulatory and Other Obstacle Ranking]],#REF!,2,FALSE),"")</f>
        <v/>
      </c>
      <c r="BQ353" s="67"/>
      <c r="BR353" s="4"/>
      <c r="BS353" s="36" t="str">
        <f>IFERROR(VLOOKUP(Book1345234[[#This Row],[Environmental Benefit Ranking]],#REF!,2,FALSE),"")</f>
        <v/>
      </c>
      <c r="BT353" s="67"/>
      <c r="BU353" s="37"/>
      <c r="BV353" s="36" t="str">
        <f>IFERROR(VLOOKUP(Book1345234[[#This Row],[Environmental Impact Ranking]],#REF!,2,FALSE),"")</f>
        <v/>
      </c>
      <c r="BW353" s="77"/>
      <c r="BX353" s="83"/>
      <c r="BY353" s="4"/>
      <c r="BZ353" s="36" t="str">
        <f>IFERROR(VLOOKUP(Book1345234[[#This Row],[Mobility Ranking]],#REF!,2,FALSE),"")</f>
        <v/>
      </c>
      <c r="CA353" s="77"/>
      <c r="CB353" s="4"/>
      <c r="CC353" s="36" t="str">
        <f>IFERROR(VLOOKUP(Book1345234[[#This Row],[Regional Ranking]],#REF!,2,FALSE),"")</f>
        <v/>
      </c>
    </row>
    <row r="354" spans="1:81" x14ac:dyDescent="0.25">
      <c r="A354" s="107"/>
      <c r="B354" s="84"/>
      <c r="C354" s="92">
        <f>Book1345234[[#This Row],[FMP]]*2</f>
        <v>0</v>
      </c>
      <c r="D354" s="34"/>
      <c r="E354" s="34"/>
      <c r="F354" s="37"/>
      <c r="G354" s="4"/>
      <c r="H354" s="4"/>
      <c r="I354" s="4"/>
      <c r="J354" s="4"/>
      <c r="K354" s="35" t="str">
        <f>IFERROR(Book1345234[[#This Row],[Project Cost]]/Book1345234[[#This Row],['# of Structures Removed from 1% Annual Chance FP]],"")</f>
        <v/>
      </c>
      <c r="L354" s="4"/>
      <c r="M354" s="4"/>
      <c r="N354" s="35"/>
      <c r="O354" s="100"/>
      <c r="P354" s="84"/>
      <c r="Q354" s="37"/>
      <c r="R354" s="4"/>
      <c r="S354" s="36" t="str">
        <f>IFERROR(VLOOKUP(Book1345234[[#This Row],[ Severity Ranking: Pre-Project Average Depth of Flooding (100-year)]],#REF!,2,FALSE),"")</f>
        <v/>
      </c>
      <c r="T354" s="67"/>
      <c r="U354" s="37"/>
      <c r="V354" s="37"/>
      <c r="W354" s="128" t="e">
        <f>[1]!Book1345234[[#This Row],[Flood Plain Population]]/[1]!Book1345234[[#This Row],[Community Population Served]]</f>
        <v>#REF!</v>
      </c>
      <c r="X354" s="4"/>
      <c r="Y354" s="36" t="str">
        <f>IFERROR(VLOOKUP(Book1345234[[#This Row],[Severity Ranking: Community Need (% Population)]],#REF!,2,FALSE),"")</f>
        <v/>
      </c>
      <c r="Z354" s="66"/>
      <c r="AA354" s="91" t="e">
        <f>[1]!Book1345234[[#This Row],['# of Structures Removed from 1% Annual Chance FP]]/[1]!Book1345234[[#This Row],['# of Structures in 1% Annual Chance FP (Pre-Project)]]</f>
        <v>#REF!</v>
      </c>
      <c r="AB354" s="4"/>
      <c r="AC354" s="36" t="str">
        <f>IFERROR(VLOOKUP(Book1345234[[#This Row],[Flood Risk Reduction ]],#REF!,2,FALSE),"")</f>
        <v/>
      </c>
      <c r="AD354" s="66"/>
      <c r="AE354" s="78"/>
      <c r="AF354" s="37"/>
      <c r="AG354" s="128" t="e">
        <f>([1]!Book1345234[[#This Row],[Pre-Project Damage $]]-[1]!Book1345234[[#This Row],[Post-Project Damage $]])/[1]!Book1345234[[#This Row],[Pre-Project Damage $]]</f>
        <v>#REF!</v>
      </c>
      <c r="AH354" s="4"/>
      <c r="AI354" s="36" t="str">
        <f>IFERROR(VLOOKUP(Book1345234[[#This Row],[Flood Damage Reduction]],#REF!,2,FALSE),"")</f>
        <v/>
      </c>
      <c r="AJ354" s="93"/>
      <c r="AK354" s="83"/>
      <c r="AL354" s="37"/>
      <c r="AM354" s="36" t="str">
        <f>IFERROR(VLOOKUP(Book1345234[[#This Row],[ Reduction in Critical Facilities Flood Risk]],#REF!,2,FALSE),"")</f>
        <v/>
      </c>
      <c r="AN354" s="140" t="e">
        <f>VLOOKUP([1]!Book1345234[[#This Row],[FMP]],'[1]Life and Safety Tabular Data'!A351:L361,12,FALSE)</f>
        <v>#REF!</v>
      </c>
      <c r="AO354" s="43"/>
      <c r="AP354" s="4"/>
      <c r="AQ354" s="36" t="str">
        <f>IFERROR(VLOOKUP(Book1345234[[#This Row],[Life and Safety Ranking (Injury/Loss of Life)]],#REF!,2,FALSE),"")</f>
        <v/>
      </c>
      <c r="AR354" s="67"/>
      <c r="AS354" s="43"/>
      <c r="AT354" s="43"/>
      <c r="AU354" s="43"/>
      <c r="AV354" s="4"/>
      <c r="AW354" s="36" t="str">
        <f>IFERROR(VLOOKUP(Book1345234[[#This Row],[Water Supply Yield Ranking]],#REF!,2,FALSE),"")</f>
        <v/>
      </c>
      <c r="AX354" s="67"/>
      <c r="AY354" s="37"/>
      <c r="AZ354" s="4"/>
      <c r="BA354" s="36" t="str">
        <f>IFERROR(VLOOKUP(Book1345234[[#This Row],[Social Vulnerability Ranking]],#REF!,2,FALSE),"")</f>
        <v/>
      </c>
      <c r="BB354" s="67"/>
      <c r="BC354" s="43"/>
      <c r="BD354" s="4"/>
      <c r="BE354" s="36" t="str">
        <f>IFERROR(VLOOKUP(Book1345234[[#This Row],[Nature-Based Solutions Ranking]],#REF!,2,FALSE),"")</f>
        <v/>
      </c>
      <c r="BF354" s="67"/>
      <c r="BG354" s="37"/>
      <c r="BH354" s="4"/>
      <c r="BI354" s="36" t="str">
        <f>IFERROR(VLOOKUP(Book1345234[[#This Row],[Multiple Benefit Ranking]],#REF!,2,FALSE),"")</f>
        <v/>
      </c>
      <c r="BJ354" s="84"/>
      <c r="BK354" s="43"/>
      <c r="BL354" s="4"/>
      <c r="BM354" s="36" t="str">
        <f>IFERROR(VLOOKUP(Book1345234[[#This Row],[Operations and Maintenance Ranking]],#REF!,2,FALSE),"")</f>
        <v/>
      </c>
      <c r="BN354" s="67"/>
      <c r="BO354" s="4"/>
      <c r="BP354" s="36" t="str">
        <f>IFERROR(VLOOKUP(Book1345234[[#This Row],[Administrative, Regulatory and Other Obstacle Ranking]],#REF!,2,FALSE),"")</f>
        <v/>
      </c>
      <c r="BQ354" s="67"/>
      <c r="BR354" s="4"/>
      <c r="BS354" s="36" t="str">
        <f>IFERROR(VLOOKUP(Book1345234[[#This Row],[Environmental Benefit Ranking]],#REF!,2,FALSE),"")</f>
        <v/>
      </c>
      <c r="BT354" s="67"/>
      <c r="BU354" s="37"/>
      <c r="BV354" s="36" t="str">
        <f>IFERROR(VLOOKUP(Book1345234[[#This Row],[Environmental Impact Ranking]],#REF!,2,FALSE),"")</f>
        <v/>
      </c>
      <c r="BW354" s="77"/>
      <c r="BX354" s="83"/>
      <c r="BY354" s="4"/>
      <c r="BZ354" s="36" t="str">
        <f>IFERROR(VLOOKUP(Book1345234[[#This Row],[Mobility Ranking]],#REF!,2,FALSE),"")</f>
        <v/>
      </c>
      <c r="CA354" s="77"/>
      <c r="CB354" s="4"/>
      <c r="CC354" s="36" t="str">
        <f>IFERROR(VLOOKUP(Book1345234[[#This Row],[Regional Ranking]],#REF!,2,FALSE),"")</f>
        <v/>
      </c>
    </row>
    <row r="355" spans="1:81" x14ac:dyDescent="0.25">
      <c r="A355" s="107"/>
      <c r="B355" s="84"/>
      <c r="C355" s="92">
        <f>Book1345234[[#This Row],[FMP]]*2</f>
        <v>0</v>
      </c>
      <c r="D355" s="34"/>
      <c r="E355" s="34"/>
      <c r="F355" s="37"/>
      <c r="G355" s="4"/>
      <c r="H355" s="4"/>
      <c r="I355" s="4"/>
      <c r="J355" s="4"/>
      <c r="K355" s="35" t="str">
        <f>IFERROR(Book1345234[[#This Row],[Project Cost]]/Book1345234[[#This Row],['# of Structures Removed from 1% Annual Chance FP]],"")</f>
        <v/>
      </c>
      <c r="L355" s="4"/>
      <c r="M355" s="4"/>
      <c r="N355" s="35"/>
      <c r="O355" s="100"/>
      <c r="P355" s="84"/>
      <c r="Q355" s="37"/>
      <c r="R355" s="4"/>
      <c r="S355" s="36" t="str">
        <f>IFERROR(VLOOKUP(Book1345234[[#This Row],[ Severity Ranking: Pre-Project Average Depth of Flooding (100-year)]],#REF!,2,FALSE),"")</f>
        <v/>
      </c>
      <c r="T355" s="67"/>
      <c r="U355" s="37"/>
      <c r="V355" s="37"/>
      <c r="W355" s="128" t="e">
        <f>[1]!Book1345234[[#This Row],[Flood Plain Population]]/[1]!Book1345234[[#This Row],[Community Population Served]]</f>
        <v>#REF!</v>
      </c>
      <c r="X355" s="4"/>
      <c r="Y355" s="36" t="str">
        <f>IFERROR(VLOOKUP(Book1345234[[#This Row],[Severity Ranking: Community Need (% Population)]],#REF!,2,FALSE),"")</f>
        <v/>
      </c>
      <c r="Z355" s="66"/>
      <c r="AA355" s="91" t="e">
        <f>[1]!Book1345234[[#This Row],['# of Structures Removed from 1% Annual Chance FP]]/[1]!Book1345234[[#This Row],['# of Structures in 1% Annual Chance FP (Pre-Project)]]</f>
        <v>#REF!</v>
      </c>
      <c r="AB355" s="4"/>
      <c r="AC355" s="36" t="str">
        <f>IFERROR(VLOOKUP(Book1345234[[#This Row],[Flood Risk Reduction ]],#REF!,2,FALSE),"")</f>
        <v/>
      </c>
      <c r="AD355" s="66"/>
      <c r="AE355" s="78"/>
      <c r="AF355" s="37"/>
      <c r="AG355" s="128" t="e">
        <f>([1]!Book1345234[[#This Row],[Pre-Project Damage $]]-[1]!Book1345234[[#This Row],[Post-Project Damage $]])/[1]!Book1345234[[#This Row],[Pre-Project Damage $]]</f>
        <v>#REF!</v>
      </c>
      <c r="AH355" s="4"/>
      <c r="AI355" s="36" t="str">
        <f>IFERROR(VLOOKUP(Book1345234[[#This Row],[Flood Damage Reduction]],#REF!,2,FALSE),"")</f>
        <v/>
      </c>
      <c r="AJ355" s="93"/>
      <c r="AK355" s="83"/>
      <c r="AL355" s="37"/>
      <c r="AM355" s="36" t="str">
        <f>IFERROR(VLOOKUP(Book1345234[[#This Row],[ Reduction in Critical Facilities Flood Risk]],#REF!,2,FALSE),"")</f>
        <v/>
      </c>
      <c r="AN355" s="140" t="e">
        <f>VLOOKUP([1]!Book1345234[[#This Row],[FMP]],'[1]Life and Safety Tabular Data'!A352:L362,12,FALSE)</f>
        <v>#REF!</v>
      </c>
      <c r="AO355" s="43"/>
      <c r="AP355" s="4"/>
      <c r="AQ355" s="36" t="str">
        <f>IFERROR(VLOOKUP(Book1345234[[#This Row],[Life and Safety Ranking (Injury/Loss of Life)]],#REF!,2,FALSE),"")</f>
        <v/>
      </c>
      <c r="AR355" s="67"/>
      <c r="AS355" s="43"/>
      <c r="AT355" s="43"/>
      <c r="AU355" s="43"/>
      <c r="AV355" s="4"/>
      <c r="AW355" s="36" t="str">
        <f>IFERROR(VLOOKUP(Book1345234[[#This Row],[Water Supply Yield Ranking]],#REF!,2,FALSE),"")</f>
        <v/>
      </c>
      <c r="AX355" s="67"/>
      <c r="AY355" s="37"/>
      <c r="AZ355" s="4"/>
      <c r="BA355" s="36" t="str">
        <f>IFERROR(VLOOKUP(Book1345234[[#This Row],[Social Vulnerability Ranking]],#REF!,2,FALSE),"")</f>
        <v/>
      </c>
      <c r="BB355" s="67"/>
      <c r="BC355" s="43"/>
      <c r="BD355" s="4"/>
      <c r="BE355" s="36" t="str">
        <f>IFERROR(VLOOKUP(Book1345234[[#This Row],[Nature-Based Solutions Ranking]],#REF!,2,FALSE),"")</f>
        <v/>
      </c>
      <c r="BF355" s="67"/>
      <c r="BG355" s="37"/>
      <c r="BH355" s="4"/>
      <c r="BI355" s="36" t="str">
        <f>IFERROR(VLOOKUP(Book1345234[[#This Row],[Multiple Benefit Ranking]],#REF!,2,FALSE),"")</f>
        <v/>
      </c>
      <c r="BJ355" s="84"/>
      <c r="BK355" s="43"/>
      <c r="BL355" s="4"/>
      <c r="BM355" s="36" t="str">
        <f>IFERROR(VLOOKUP(Book1345234[[#This Row],[Operations and Maintenance Ranking]],#REF!,2,FALSE),"")</f>
        <v/>
      </c>
      <c r="BN355" s="67"/>
      <c r="BO355" s="4"/>
      <c r="BP355" s="36" t="str">
        <f>IFERROR(VLOOKUP(Book1345234[[#This Row],[Administrative, Regulatory and Other Obstacle Ranking]],#REF!,2,FALSE),"")</f>
        <v/>
      </c>
      <c r="BQ355" s="67"/>
      <c r="BR355" s="4"/>
      <c r="BS355" s="36" t="str">
        <f>IFERROR(VLOOKUP(Book1345234[[#This Row],[Environmental Benefit Ranking]],#REF!,2,FALSE),"")</f>
        <v/>
      </c>
      <c r="BT355" s="67"/>
      <c r="BU355" s="37"/>
      <c r="BV355" s="36" t="str">
        <f>IFERROR(VLOOKUP(Book1345234[[#This Row],[Environmental Impact Ranking]],#REF!,2,FALSE),"")</f>
        <v/>
      </c>
      <c r="BW355" s="77"/>
      <c r="BX355" s="83"/>
      <c r="BY355" s="4"/>
      <c r="BZ355" s="36" t="str">
        <f>IFERROR(VLOOKUP(Book1345234[[#This Row],[Mobility Ranking]],#REF!,2,FALSE),"")</f>
        <v/>
      </c>
      <c r="CA355" s="77"/>
      <c r="CB355" s="4"/>
      <c r="CC355" s="36" t="str">
        <f>IFERROR(VLOOKUP(Book1345234[[#This Row],[Regional Ranking]],#REF!,2,FALSE),"")</f>
        <v/>
      </c>
    </row>
    <row r="356" spans="1:81" x14ac:dyDescent="0.25">
      <c r="A356" s="107"/>
      <c r="B356" s="84"/>
      <c r="C356" s="92">
        <f>Book1345234[[#This Row],[FMP]]*2</f>
        <v>0</v>
      </c>
      <c r="D356" s="34"/>
      <c r="E356" s="34"/>
      <c r="F356" s="37"/>
      <c r="G356" s="4"/>
      <c r="H356" s="4"/>
      <c r="I356" s="4"/>
      <c r="J356" s="4"/>
      <c r="K356" s="35" t="str">
        <f>IFERROR(Book1345234[[#This Row],[Project Cost]]/Book1345234[[#This Row],['# of Structures Removed from 1% Annual Chance FP]],"")</f>
        <v/>
      </c>
      <c r="L356" s="4"/>
      <c r="M356" s="4"/>
      <c r="N356" s="35"/>
      <c r="O356" s="100"/>
      <c r="P356" s="84"/>
      <c r="Q356" s="37"/>
      <c r="R356" s="4"/>
      <c r="S356" s="36" t="str">
        <f>IFERROR(VLOOKUP(Book1345234[[#This Row],[ Severity Ranking: Pre-Project Average Depth of Flooding (100-year)]],#REF!,2,FALSE),"")</f>
        <v/>
      </c>
      <c r="T356" s="67"/>
      <c r="U356" s="37"/>
      <c r="V356" s="37"/>
      <c r="W356" s="128" t="e">
        <f>[1]!Book1345234[[#This Row],[Flood Plain Population]]/[1]!Book1345234[[#This Row],[Community Population Served]]</f>
        <v>#REF!</v>
      </c>
      <c r="X356" s="4"/>
      <c r="Y356" s="36" t="str">
        <f>IFERROR(VLOOKUP(Book1345234[[#This Row],[Severity Ranking: Community Need (% Population)]],#REF!,2,FALSE),"")</f>
        <v/>
      </c>
      <c r="Z356" s="66"/>
      <c r="AA356" s="91" t="e">
        <f>[1]!Book1345234[[#This Row],['# of Structures Removed from 1% Annual Chance FP]]/[1]!Book1345234[[#This Row],['# of Structures in 1% Annual Chance FP (Pre-Project)]]</f>
        <v>#REF!</v>
      </c>
      <c r="AB356" s="4"/>
      <c r="AC356" s="36" t="str">
        <f>IFERROR(VLOOKUP(Book1345234[[#This Row],[Flood Risk Reduction ]],#REF!,2,FALSE),"")</f>
        <v/>
      </c>
      <c r="AD356" s="66"/>
      <c r="AE356" s="78"/>
      <c r="AF356" s="37"/>
      <c r="AG356" s="128" t="e">
        <f>([1]!Book1345234[[#This Row],[Pre-Project Damage $]]-[1]!Book1345234[[#This Row],[Post-Project Damage $]])/[1]!Book1345234[[#This Row],[Pre-Project Damage $]]</f>
        <v>#REF!</v>
      </c>
      <c r="AH356" s="4"/>
      <c r="AI356" s="36" t="str">
        <f>IFERROR(VLOOKUP(Book1345234[[#This Row],[Flood Damage Reduction]],#REF!,2,FALSE),"")</f>
        <v/>
      </c>
      <c r="AJ356" s="93"/>
      <c r="AK356" s="83"/>
      <c r="AL356" s="37"/>
      <c r="AM356" s="36" t="str">
        <f>IFERROR(VLOOKUP(Book1345234[[#This Row],[ Reduction in Critical Facilities Flood Risk]],#REF!,2,FALSE),"")</f>
        <v/>
      </c>
      <c r="AN356" s="140" t="e">
        <f>VLOOKUP([1]!Book1345234[[#This Row],[FMP]],'[1]Life and Safety Tabular Data'!A353:L363,12,FALSE)</f>
        <v>#REF!</v>
      </c>
      <c r="AO356" s="43"/>
      <c r="AP356" s="4"/>
      <c r="AQ356" s="36" t="str">
        <f>IFERROR(VLOOKUP(Book1345234[[#This Row],[Life and Safety Ranking (Injury/Loss of Life)]],#REF!,2,FALSE),"")</f>
        <v/>
      </c>
      <c r="AR356" s="67"/>
      <c r="AS356" s="43"/>
      <c r="AT356" s="43"/>
      <c r="AU356" s="43"/>
      <c r="AV356" s="4"/>
      <c r="AW356" s="36" t="str">
        <f>IFERROR(VLOOKUP(Book1345234[[#This Row],[Water Supply Yield Ranking]],#REF!,2,FALSE),"")</f>
        <v/>
      </c>
      <c r="AX356" s="67"/>
      <c r="AY356" s="37"/>
      <c r="AZ356" s="4"/>
      <c r="BA356" s="36" t="str">
        <f>IFERROR(VLOOKUP(Book1345234[[#This Row],[Social Vulnerability Ranking]],#REF!,2,FALSE),"")</f>
        <v/>
      </c>
      <c r="BB356" s="67"/>
      <c r="BC356" s="43"/>
      <c r="BD356" s="4"/>
      <c r="BE356" s="36" t="str">
        <f>IFERROR(VLOOKUP(Book1345234[[#This Row],[Nature-Based Solutions Ranking]],#REF!,2,FALSE),"")</f>
        <v/>
      </c>
      <c r="BF356" s="67"/>
      <c r="BG356" s="37"/>
      <c r="BH356" s="4"/>
      <c r="BI356" s="36" t="str">
        <f>IFERROR(VLOOKUP(Book1345234[[#This Row],[Multiple Benefit Ranking]],#REF!,2,FALSE),"")</f>
        <v/>
      </c>
      <c r="BJ356" s="84"/>
      <c r="BK356" s="43"/>
      <c r="BL356" s="4"/>
      <c r="BM356" s="36" t="str">
        <f>IFERROR(VLOOKUP(Book1345234[[#This Row],[Operations and Maintenance Ranking]],#REF!,2,FALSE),"")</f>
        <v/>
      </c>
      <c r="BN356" s="67"/>
      <c r="BO356" s="4"/>
      <c r="BP356" s="36" t="str">
        <f>IFERROR(VLOOKUP(Book1345234[[#This Row],[Administrative, Regulatory and Other Obstacle Ranking]],#REF!,2,FALSE),"")</f>
        <v/>
      </c>
      <c r="BQ356" s="67"/>
      <c r="BR356" s="4"/>
      <c r="BS356" s="36" t="str">
        <f>IFERROR(VLOOKUP(Book1345234[[#This Row],[Environmental Benefit Ranking]],#REF!,2,FALSE),"")</f>
        <v/>
      </c>
      <c r="BT356" s="67"/>
      <c r="BU356" s="37"/>
      <c r="BV356" s="36" t="str">
        <f>IFERROR(VLOOKUP(Book1345234[[#This Row],[Environmental Impact Ranking]],#REF!,2,FALSE),"")</f>
        <v/>
      </c>
      <c r="BW356" s="77"/>
      <c r="BX356" s="83"/>
      <c r="BY356" s="4"/>
      <c r="BZ356" s="36" t="str">
        <f>IFERROR(VLOOKUP(Book1345234[[#This Row],[Mobility Ranking]],#REF!,2,FALSE),"")</f>
        <v/>
      </c>
      <c r="CA356" s="77"/>
      <c r="CB356" s="4"/>
      <c r="CC356" s="36" t="str">
        <f>IFERROR(VLOOKUP(Book1345234[[#This Row],[Regional Ranking]],#REF!,2,FALSE),"")</f>
        <v/>
      </c>
    </row>
    <row r="357" spans="1:81" x14ac:dyDescent="0.25">
      <c r="A357" s="107"/>
      <c r="B357" s="84"/>
      <c r="C357" s="92">
        <f>Book1345234[[#This Row],[FMP]]*2</f>
        <v>0</v>
      </c>
      <c r="D357" s="34"/>
      <c r="E357" s="34"/>
      <c r="F357" s="37"/>
      <c r="G357" s="4"/>
      <c r="H357" s="4"/>
      <c r="I357" s="4"/>
      <c r="J357" s="4"/>
      <c r="K357" s="35" t="str">
        <f>IFERROR(Book1345234[[#This Row],[Project Cost]]/Book1345234[[#This Row],['# of Structures Removed from 1% Annual Chance FP]],"")</f>
        <v/>
      </c>
      <c r="L357" s="4"/>
      <c r="M357" s="4"/>
      <c r="N357" s="35"/>
      <c r="O357" s="100"/>
      <c r="P357" s="84"/>
      <c r="Q357" s="37"/>
      <c r="R357" s="4"/>
      <c r="S357" s="36" t="str">
        <f>IFERROR(VLOOKUP(Book1345234[[#This Row],[ Severity Ranking: Pre-Project Average Depth of Flooding (100-year)]],#REF!,2,FALSE),"")</f>
        <v/>
      </c>
      <c r="T357" s="67"/>
      <c r="U357" s="37"/>
      <c r="V357" s="37"/>
      <c r="W357" s="128" t="e">
        <f>[1]!Book1345234[[#This Row],[Flood Plain Population]]/[1]!Book1345234[[#This Row],[Community Population Served]]</f>
        <v>#REF!</v>
      </c>
      <c r="X357" s="4"/>
      <c r="Y357" s="36" t="str">
        <f>IFERROR(VLOOKUP(Book1345234[[#This Row],[Severity Ranking: Community Need (% Population)]],#REF!,2,FALSE),"")</f>
        <v/>
      </c>
      <c r="Z357" s="66"/>
      <c r="AA357" s="91" t="e">
        <f>[1]!Book1345234[[#This Row],['# of Structures Removed from 1% Annual Chance FP]]/[1]!Book1345234[[#This Row],['# of Structures in 1% Annual Chance FP (Pre-Project)]]</f>
        <v>#REF!</v>
      </c>
      <c r="AB357" s="4"/>
      <c r="AC357" s="36" t="str">
        <f>IFERROR(VLOOKUP(Book1345234[[#This Row],[Flood Risk Reduction ]],#REF!,2,FALSE),"")</f>
        <v/>
      </c>
      <c r="AD357" s="66"/>
      <c r="AE357" s="78"/>
      <c r="AF357" s="37"/>
      <c r="AG357" s="128" t="e">
        <f>([1]!Book1345234[[#This Row],[Pre-Project Damage $]]-[1]!Book1345234[[#This Row],[Post-Project Damage $]])/[1]!Book1345234[[#This Row],[Pre-Project Damage $]]</f>
        <v>#REF!</v>
      </c>
      <c r="AH357" s="4"/>
      <c r="AI357" s="36" t="str">
        <f>IFERROR(VLOOKUP(Book1345234[[#This Row],[Flood Damage Reduction]],#REF!,2,FALSE),"")</f>
        <v/>
      </c>
      <c r="AJ357" s="93"/>
      <c r="AK357" s="83"/>
      <c r="AL357" s="37"/>
      <c r="AM357" s="36" t="str">
        <f>IFERROR(VLOOKUP(Book1345234[[#This Row],[ Reduction in Critical Facilities Flood Risk]],#REF!,2,FALSE),"")</f>
        <v/>
      </c>
      <c r="AN357" s="140" t="e">
        <f>VLOOKUP([1]!Book1345234[[#This Row],[FMP]],'[1]Life and Safety Tabular Data'!A354:L364,12,FALSE)</f>
        <v>#REF!</v>
      </c>
      <c r="AO357" s="43"/>
      <c r="AP357" s="4"/>
      <c r="AQ357" s="36" t="str">
        <f>IFERROR(VLOOKUP(Book1345234[[#This Row],[Life and Safety Ranking (Injury/Loss of Life)]],#REF!,2,FALSE),"")</f>
        <v/>
      </c>
      <c r="AR357" s="67"/>
      <c r="AS357" s="43"/>
      <c r="AT357" s="43"/>
      <c r="AU357" s="43"/>
      <c r="AV357" s="4"/>
      <c r="AW357" s="36" t="str">
        <f>IFERROR(VLOOKUP(Book1345234[[#This Row],[Water Supply Yield Ranking]],#REF!,2,FALSE),"")</f>
        <v/>
      </c>
      <c r="AX357" s="67"/>
      <c r="AY357" s="37"/>
      <c r="AZ357" s="4"/>
      <c r="BA357" s="36" t="str">
        <f>IFERROR(VLOOKUP(Book1345234[[#This Row],[Social Vulnerability Ranking]],#REF!,2,FALSE),"")</f>
        <v/>
      </c>
      <c r="BB357" s="67"/>
      <c r="BC357" s="43"/>
      <c r="BD357" s="4"/>
      <c r="BE357" s="36" t="str">
        <f>IFERROR(VLOOKUP(Book1345234[[#This Row],[Nature-Based Solutions Ranking]],#REF!,2,FALSE),"")</f>
        <v/>
      </c>
      <c r="BF357" s="67"/>
      <c r="BG357" s="37"/>
      <c r="BH357" s="4"/>
      <c r="BI357" s="36" t="str">
        <f>IFERROR(VLOOKUP(Book1345234[[#This Row],[Multiple Benefit Ranking]],#REF!,2,FALSE),"")</f>
        <v/>
      </c>
      <c r="BJ357" s="84"/>
      <c r="BK357" s="43"/>
      <c r="BL357" s="4"/>
      <c r="BM357" s="36" t="str">
        <f>IFERROR(VLOOKUP(Book1345234[[#This Row],[Operations and Maintenance Ranking]],#REF!,2,FALSE),"")</f>
        <v/>
      </c>
      <c r="BN357" s="67"/>
      <c r="BO357" s="4"/>
      <c r="BP357" s="36" t="str">
        <f>IFERROR(VLOOKUP(Book1345234[[#This Row],[Administrative, Regulatory and Other Obstacle Ranking]],#REF!,2,FALSE),"")</f>
        <v/>
      </c>
      <c r="BQ357" s="67"/>
      <c r="BR357" s="4"/>
      <c r="BS357" s="36" t="str">
        <f>IFERROR(VLOOKUP(Book1345234[[#This Row],[Environmental Benefit Ranking]],#REF!,2,FALSE),"")</f>
        <v/>
      </c>
      <c r="BT357" s="67"/>
      <c r="BU357" s="37"/>
      <c r="BV357" s="36" t="str">
        <f>IFERROR(VLOOKUP(Book1345234[[#This Row],[Environmental Impact Ranking]],#REF!,2,FALSE),"")</f>
        <v/>
      </c>
      <c r="BW357" s="77"/>
      <c r="BX357" s="83"/>
      <c r="BY357" s="4"/>
      <c r="BZ357" s="36" t="str">
        <f>IFERROR(VLOOKUP(Book1345234[[#This Row],[Mobility Ranking]],#REF!,2,FALSE),"")</f>
        <v/>
      </c>
      <c r="CA357" s="77"/>
      <c r="CB357" s="4"/>
      <c r="CC357" s="36" t="str">
        <f>IFERROR(VLOOKUP(Book1345234[[#This Row],[Regional Ranking]],#REF!,2,FALSE),"")</f>
        <v/>
      </c>
    </row>
    <row r="358" spans="1:81" x14ac:dyDescent="0.25">
      <c r="A358" s="107"/>
      <c r="B358" s="84"/>
      <c r="C358" s="92">
        <f>Book1345234[[#This Row],[FMP]]*2</f>
        <v>0</v>
      </c>
      <c r="D358" s="34"/>
      <c r="E358" s="34"/>
      <c r="F358" s="37"/>
      <c r="G358" s="4"/>
      <c r="H358" s="4"/>
      <c r="I358" s="4"/>
      <c r="J358" s="4"/>
      <c r="K358" s="35" t="str">
        <f>IFERROR(Book1345234[[#This Row],[Project Cost]]/Book1345234[[#This Row],['# of Structures Removed from 1% Annual Chance FP]],"")</f>
        <v/>
      </c>
      <c r="L358" s="4"/>
      <c r="M358" s="4"/>
      <c r="N358" s="35"/>
      <c r="O358" s="100"/>
      <c r="P358" s="84"/>
      <c r="Q358" s="37"/>
      <c r="R358" s="4"/>
      <c r="S358" s="36" t="str">
        <f>IFERROR(VLOOKUP(Book1345234[[#This Row],[ Severity Ranking: Pre-Project Average Depth of Flooding (100-year)]],#REF!,2,FALSE),"")</f>
        <v/>
      </c>
      <c r="T358" s="67"/>
      <c r="U358" s="37"/>
      <c r="V358" s="37"/>
      <c r="W358" s="128" t="e">
        <f>[1]!Book1345234[[#This Row],[Flood Plain Population]]/[1]!Book1345234[[#This Row],[Community Population Served]]</f>
        <v>#REF!</v>
      </c>
      <c r="X358" s="4"/>
      <c r="Y358" s="36" t="str">
        <f>IFERROR(VLOOKUP(Book1345234[[#This Row],[Severity Ranking: Community Need (% Population)]],#REF!,2,FALSE),"")</f>
        <v/>
      </c>
      <c r="Z358" s="66"/>
      <c r="AA358" s="91" t="e">
        <f>[1]!Book1345234[[#This Row],['# of Structures Removed from 1% Annual Chance FP]]/[1]!Book1345234[[#This Row],['# of Structures in 1% Annual Chance FP (Pre-Project)]]</f>
        <v>#REF!</v>
      </c>
      <c r="AB358" s="4"/>
      <c r="AC358" s="36" t="str">
        <f>IFERROR(VLOOKUP(Book1345234[[#This Row],[Flood Risk Reduction ]],#REF!,2,FALSE),"")</f>
        <v/>
      </c>
      <c r="AD358" s="66"/>
      <c r="AE358" s="78"/>
      <c r="AF358" s="37"/>
      <c r="AG358" s="128" t="e">
        <f>([1]!Book1345234[[#This Row],[Pre-Project Damage $]]-[1]!Book1345234[[#This Row],[Post-Project Damage $]])/[1]!Book1345234[[#This Row],[Pre-Project Damage $]]</f>
        <v>#REF!</v>
      </c>
      <c r="AH358" s="4"/>
      <c r="AI358" s="36" t="str">
        <f>IFERROR(VLOOKUP(Book1345234[[#This Row],[Flood Damage Reduction]],#REF!,2,FALSE),"")</f>
        <v/>
      </c>
      <c r="AJ358" s="93"/>
      <c r="AK358" s="83"/>
      <c r="AL358" s="37"/>
      <c r="AM358" s="36" t="str">
        <f>IFERROR(VLOOKUP(Book1345234[[#This Row],[ Reduction in Critical Facilities Flood Risk]],#REF!,2,FALSE),"")</f>
        <v/>
      </c>
      <c r="AN358" s="140" t="e">
        <f>VLOOKUP([1]!Book1345234[[#This Row],[FMP]],'[1]Life and Safety Tabular Data'!A355:L365,12,FALSE)</f>
        <v>#REF!</v>
      </c>
      <c r="AO358" s="43"/>
      <c r="AP358" s="4"/>
      <c r="AQ358" s="36" t="str">
        <f>IFERROR(VLOOKUP(Book1345234[[#This Row],[Life and Safety Ranking (Injury/Loss of Life)]],#REF!,2,FALSE),"")</f>
        <v/>
      </c>
      <c r="AR358" s="67"/>
      <c r="AS358" s="43"/>
      <c r="AT358" s="43"/>
      <c r="AU358" s="43"/>
      <c r="AV358" s="4"/>
      <c r="AW358" s="36" t="str">
        <f>IFERROR(VLOOKUP(Book1345234[[#This Row],[Water Supply Yield Ranking]],#REF!,2,FALSE),"")</f>
        <v/>
      </c>
      <c r="AX358" s="67"/>
      <c r="AY358" s="37"/>
      <c r="AZ358" s="4"/>
      <c r="BA358" s="36" t="str">
        <f>IFERROR(VLOOKUP(Book1345234[[#This Row],[Social Vulnerability Ranking]],#REF!,2,FALSE),"")</f>
        <v/>
      </c>
      <c r="BB358" s="67"/>
      <c r="BC358" s="43"/>
      <c r="BD358" s="4"/>
      <c r="BE358" s="36" t="str">
        <f>IFERROR(VLOOKUP(Book1345234[[#This Row],[Nature-Based Solutions Ranking]],#REF!,2,FALSE),"")</f>
        <v/>
      </c>
      <c r="BF358" s="67"/>
      <c r="BG358" s="37"/>
      <c r="BH358" s="4"/>
      <c r="BI358" s="36" t="str">
        <f>IFERROR(VLOOKUP(Book1345234[[#This Row],[Multiple Benefit Ranking]],#REF!,2,FALSE),"")</f>
        <v/>
      </c>
      <c r="BJ358" s="84"/>
      <c r="BK358" s="43"/>
      <c r="BL358" s="4"/>
      <c r="BM358" s="36" t="str">
        <f>IFERROR(VLOOKUP(Book1345234[[#This Row],[Operations and Maintenance Ranking]],#REF!,2,FALSE),"")</f>
        <v/>
      </c>
      <c r="BN358" s="67"/>
      <c r="BO358" s="4"/>
      <c r="BP358" s="36" t="str">
        <f>IFERROR(VLOOKUP(Book1345234[[#This Row],[Administrative, Regulatory and Other Obstacle Ranking]],#REF!,2,FALSE),"")</f>
        <v/>
      </c>
      <c r="BQ358" s="67"/>
      <c r="BR358" s="4"/>
      <c r="BS358" s="36" t="str">
        <f>IFERROR(VLOOKUP(Book1345234[[#This Row],[Environmental Benefit Ranking]],#REF!,2,FALSE),"")</f>
        <v/>
      </c>
      <c r="BT358" s="67"/>
      <c r="BU358" s="37"/>
      <c r="BV358" s="36" t="str">
        <f>IFERROR(VLOOKUP(Book1345234[[#This Row],[Environmental Impact Ranking]],#REF!,2,FALSE),"")</f>
        <v/>
      </c>
      <c r="BW358" s="77"/>
      <c r="BX358" s="83"/>
      <c r="BY358" s="4"/>
      <c r="BZ358" s="36" t="str">
        <f>IFERROR(VLOOKUP(Book1345234[[#This Row],[Mobility Ranking]],#REF!,2,FALSE),"")</f>
        <v/>
      </c>
      <c r="CA358" s="77"/>
      <c r="CB358" s="4"/>
      <c r="CC358" s="36" t="str">
        <f>IFERROR(VLOOKUP(Book1345234[[#This Row],[Regional Ranking]],#REF!,2,FALSE),"")</f>
        <v/>
      </c>
    </row>
    <row r="359" spans="1:81" x14ac:dyDescent="0.25">
      <c r="A359" s="107"/>
      <c r="B359" s="84"/>
      <c r="C359" s="92">
        <f>Book1345234[[#This Row],[FMP]]*2</f>
        <v>0</v>
      </c>
      <c r="D359" s="34"/>
      <c r="E359" s="34"/>
      <c r="F359" s="37"/>
      <c r="G359" s="4"/>
      <c r="H359" s="4"/>
      <c r="I359" s="4"/>
      <c r="J359" s="4"/>
      <c r="K359" s="35" t="str">
        <f>IFERROR(Book1345234[[#This Row],[Project Cost]]/Book1345234[[#This Row],['# of Structures Removed from 1% Annual Chance FP]],"")</f>
        <v/>
      </c>
      <c r="L359" s="4"/>
      <c r="M359" s="4"/>
      <c r="N359" s="35"/>
      <c r="O359" s="100"/>
      <c r="P359" s="84"/>
      <c r="Q359" s="37"/>
      <c r="R359" s="4"/>
      <c r="S359" s="36" t="str">
        <f>IFERROR(VLOOKUP(Book1345234[[#This Row],[ Severity Ranking: Pre-Project Average Depth of Flooding (100-year)]],#REF!,2,FALSE),"")</f>
        <v/>
      </c>
      <c r="T359" s="67"/>
      <c r="U359" s="37"/>
      <c r="V359" s="37"/>
      <c r="W359" s="128" t="e">
        <f>[1]!Book1345234[[#This Row],[Flood Plain Population]]/[1]!Book1345234[[#This Row],[Community Population Served]]</f>
        <v>#REF!</v>
      </c>
      <c r="X359" s="4"/>
      <c r="Y359" s="36" t="str">
        <f>IFERROR(VLOOKUP(Book1345234[[#This Row],[Severity Ranking: Community Need (% Population)]],#REF!,2,FALSE),"")</f>
        <v/>
      </c>
      <c r="Z359" s="66"/>
      <c r="AA359" s="91" t="e">
        <f>[1]!Book1345234[[#This Row],['# of Structures Removed from 1% Annual Chance FP]]/[1]!Book1345234[[#This Row],['# of Structures in 1% Annual Chance FP (Pre-Project)]]</f>
        <v>#REF!</v>
      </c>
      <c r="AB359" s="4"/>
      <c r="AC359" s="36" t="str">
        <f>IFERROR(VLOOKUP(Book1345234[[#This Row],[Flood Risk Reduction ]],#REF!,2,FALSE),"")</f>
        <v/>
      </c>
      <c r="AD359" s="66"/>
      <c r="AE359" s="78"/>
      <c r="AF359" s="37"/>
      <c r="AG359" s="128" t="e">
        <f>([1]!Book1345234[[#This Row],[Pre-Project Damage $]]-[1]!Book1345234[[#This Row],[Post-Project Damage $]])/[1]!Book1345234[[#This Row],[Pre-Project Damage $]]</f>
        <v>#REF!</v>
      </c>
      <c r="AH359" s="4"/>
      <c r="AI359" s="36" t="str">
        <f>IFERROR(VLOOKUP(Book1345234[[#This Row],[Flood Damage Reduction]],#REF!,2,FALSE),"")</f>
        <v/>
      </c>
      <c r="AJ359" s="93"/>
      <c r="AK359" s="83"/>
      <c r="AL359" s="37"/>
      <c r="AM359" s="36" t="str">
        <f>IFERROR(VLOOKUP(Book1345234[[#This Row],[ Reduction in Critical Facilities Flood Risk]],#REF!,2,FALSE),"")</f>
        <v/>
      </c>
      <c r="AN359" s="140" t="e">
        <f>VLOOKUP([1]!Book1345234[[#This Row],[FMP]],'[1]Life and Safety Tabular Data'!A356:L366,12,FALSE)</f>
        <v>#REF!</v>
      </c>
      <c r="AO359" s="43"/>
      <c r="AP359" s="4"/>
      <c r="AQ359" s="36" t="str">
        <f>IFERROR(VLOOKUP(Book1345234[[#This Row],[Life and Safety Ranking (Injury/Loss of Life)]],#REF!,2,FALSE),"")</f>
        <v/>
      </c>
      <c r="AR359" s="67"/>
      <c r="AS359" s="43"/>
      <c r="AT359" s="43"/>
      <c r="AU359" s="43"/>
      <c r="AV359" s="4"/>
      <c r="AW359" s="36" t="str">
        <f>IFERROR(VLOOKUP(Book1345234[[#This Row],[Water Supply Yield Ranking]],#REF!,2,FALSE),"")</f>
        <v/>
      </c>
      <c r="AX359" s="67"/>
      <c r="AY359" s="37"/>
      <c r="AZ359" s="4"/>
      <c r="BA359" s="36" t="str">
        <f>IFERROR(VLOOKUP(Book1345234[[#This Row],[Social Vulnerability Ranking]],#REF!,2,FALSE),"")</f>
        <v/>
      </c>
      <c r="BB359" s="67"/>
      <c r="BC359" s="43"/>
      <c r="BD359" s="4"/>
      <c r="BE359" s="36" t="str">
        <f>IFERROR(VLOOKUP(Book1345234[[#This Row],[Nature-Based Solutions Ranking]],#REF!,2,FALSE),"")</f>
        <v/>
      </c>
      <c r="BF359" s="67"/>
      <c r="BG359" s="37"/>
      <c r="BH359" s="4"/>
      <c r="BI359" s="36" t="str">
        <f>IFERROR(VLOOKUP(Book1345234[[#This Row],[Multiple Benefit Ranking]],#REF!,2,FALSE),"")</f>
        <v/>
      </c>
      <c r="BJ359" s="84"/>
      <c r="BK359" s="43"/>
      <c r="BL359" s="4"/>
      <c r="BM359" s="36" t="str">
        <f>IFERROR(VLOOKUP(Book1345234[[#This Row],[Operations and Maintenance Ranking]],#REF!,2,FALSE),"")</f>
        <v/>
      </c>
      <c r="BN359" s="67"/>
      <c r="BO359" s="4"/>
      <c r="BP359" s="36" t="str">
        <f>IFERROR(VLOOKUP(Book1345234[[#This Row],[Administrative, Regulatory and Other Obstacle Ranking]],#REF!,2,FALSE),"")</f>
        <v/>
      </c>
      <c r="BQ359" s="67"/>
      <c r="BR359" s="4"/>
      <c r="BS359" s="36" t="str">
        <f>IFERROR(VLOOKUP(Book1345234[[#This Row],[Environmental Benefit Ranking]],#REF!,2,FALSE),"")</f>
        <v/>
      </c>
      <c r="BT359" s="67"/>
      <c r="BU359" s="37"/>
      <c r="BV359" s="36" t="str">
        <f>IFERROR(VLOOKUP(Book1345234[[#This Row],[Environmental Impact Ranking]],#REF!,2,FALSE),"")</f>
        <v/>
      </c>
      <c r="BW359" s="77"/>
      <c r="BX359" s="83"/>
      <c r="BY359" s="4"/>
      <c r="BZ359" s="36" t="str">
        <f>IFERROR(VLOOKUP(Book1345234[[#This Row],[Mobility Ranking]],#REF!,2,FALSE),"")</f>
        <v/>
      </c>
      <c r="CA359" s="77"/>
      <c r="CB359" s="4"/>
      <c r="CC359" s="36" t="str">
        <f>IFERROR(VLOOKUP(Book1345234[[#This Row],[Regional Ranking]],#REF!,2,FALSE),"")</f>
        <v/>
      </c>
    </row>
    <row r="360" spans="1:81" x14ac:dyDescent="0.25">
      <c r="A360" s="107"/>
      <c r="B360" s="84"/>
      <c r="C360" s="92">
        <f>Book1345234[[#This Row],[FMP]]*2</f>
        <v>0</v>
      </c>
      <c r="D360" s="34"/>
      <c r="E360" s="34"/>
      <c r="F360" s="37"/>
      <c r="G360" s="4"/>
      <c r="H360" s="4"/>
      <c r="I360" s="4"/>
      <c r="J360" s="4"/>
      <c r="K360" s="35" t="str">
        <f>IFERROR(Book1345234[[#This Row],[Project Cost]]/Book1345234[[#This Row],['# of Structures Removed from 1% Annual Chance FP]],"")</f>
        <v/>
      </c>
      <c r="L360" s="4"/>
      <c r="M360" s="4"/>
      <c r="N360" s="35"/>
      <c r="O360" s="100"/>
      <c r="P360" s="84"/>
      <c r="Q360" s="37"/>
      <c r="R360" s="4"/>
      <c r="S360" s="36" t="str">
        <f>IFERROR(VLOOKUP(Book1345234[[#This Row],[ Severity Ranking: Pre-Project Average Depth of Flooding (100-year)]],#REF!,2,FALSE),"")</f>
        <v/>
      </c>
      <c r="T360" s="67"/>
      <c r="U360" s="37"/>
      <c r="V360" s="37"/>
      <c r="W360" s="128" t="e">
        <f>[1]!Book1345234[[#This Row],[Flood Plain Population]]/[1]!Book1345234[[#This Row],[Community Population Served]]</f>
        <v>#REF!</v>
      </c>
      <c r="X360" s="4"/>
      <c r="Y360" s="36" t="str">
        <f>IFERROR(VLOOKUP(Book1345234[[#This Row],[Severity Ranking: Community Need (% Population)]],#REF!,2,FALSE),"")</f>
        <v/>
      </c>
      <c r="Z360" s="66"/>
      <c r="AA360" s="91" t="e">
        <f>[1]!Book1345234[[#This Row],['# of Structures Removed from 1% Annual Chance FP]]/[1]!Book1345234[[#This Row],['# of Structures in 1% Annual Chance FP (Pre-Project)]]</f>
        <v>#REF!</v>
      </c>
      <c r="AB360" s="4"/>
      <c r="AC360" s="36" t="str">
        <f>IFERROR(VLOOKUP(Book1345234[[#This Row],[Flood Risk Reduction ]],#REF!,2,FALSE),"")</f>
        <v/>
      </c>
      <c r="AD360" s="66"/>
      <c r="AE360" s="78"/>
      <c r="AF360" s="37"/>
      <c r="AG360" s="128" t="e">
        <f>([1]!Book1345234[[#This Row],[Pre-Project Damage $]]-[1]!Book1345234[[#This Row],[Post-Project Damage $]])/[1]!Book1345234[[#This Row],[Pre-Project Damage $]]</f>
        <v>#REF!</v>
      </c>
      <c r="AH360" s="4"/>
      <c r="AI360" s="36" t="str">
        <f>IFERROR(VLOOKUP(Book1345234[[#This Row],[Flood Damage Reduction]],#REF!,2,FALSE),"")</f>
        <v/>
      </c>
      <c r="AJ360" s="93"/>
      <c r="AK360" s="83"/>
      <c r="AL360" s="37"/>
      <c r="AM360" s="36" t="str">
        <f>IFERROR(VLOOKUP(Book1345234[[#This Row],[ Reduction in Critical Facilities Flood Risk]],#REF!,2,FALSE),"")</f>
        <v/>
      </c>
      <c r="AN360" s="140" t="e">
        <f>VLOOKUP([1]!Book1345234[[#This Row],[FMP]],'[1]Life and Safety Tabular Data'!A357:L367,12,FALSE)</f>
        <v>#REF!</v>
      </c>
      <c r="AO360" s="43"/>
      <c r="AP360" s="4"/>
      <c r="AQ360" s="36" t="str">
        <f>IFERROR(VLOOKUP(Book1345234[[#This Row],[Life and Safety Ranking (Injury/Loss of Life)]],#REF!,2,FALSE),"")</f>
        <v/>
      </c>
      <c r="AR360" s="67"/>
      <c r="AS360" s="43"/>
      <c r="AT360" s="43"/>
      <c r="AU360" s="43"/>
      <c r="AV360" s="4"/>
      <c r="AW360" s="36" t="str">
        <f>IFERROR(VLOOKUP(Book1345234[[#This Row],[Water Supply Yield Ranking]],#REF!,2,FALSE),"")</f>
        <v/>
      </c>
      <c r="AX360" s="67"/>
      <c r="AY360" s="37"/>
      <c r="AZ360" s="4"/>
      <c r="BA360" s="36" t="str">
        <f>IFERROR(VLOOKUP(Book1345234[[#This Row],[Social Vulnerability Ranking]],#REF!,2,FALSE),"")</f>
        <v/>
      </c>
      <c r="BB360" s="67"/>
      <c r="BC360" s="43"/>
      <c r="BD360" s="4"/>
      <c r="BE360" s="36" t="str">
        <f>IFERROR(VLOOKUP(Book1345234[[#This Row],[Nature-Based Solutions Ranking]],#REF!,2,FALSE),"")</f>
        <v/>
      </c>
      <c r="BF360" s="67"/>
      <c r="BG360" s="37"/>
      <c r="BH360" s="4"/>
      <c r="BI360" s="36" t="str">
        <f>IFERROR(VLOOKUP(Book1345234[[#This Row],[Multiple Benefit Ranking]],#REF!,2,FALSE),"")</f>
        <v/>
      </c>
      <c r="BJ360" s="84"/>
      <c r="BK360" s="43"/>
      <c r="BL360" s="4"/>
      <c r="BM360" s="36" t="str">
        <f>IFERROR(VLOOKUP(Book1345234[[#This Row],[Operations and Maintenance Ranking]],#REF!,2,FALSE),"")</f>
        <v/>
      </c>
      <c r="BN360" s="67"/>
      <c r="BO360" s="4"/>
      <c r="BP360" s="36" t="str">
        <f>IFERROR(VLOOKUP(Book1345234[[#This Row],[Administrative, Regulatory and Other Obstacle Ranking]],#REF!,2,FALSE),"")</f>
        <v/>
      </c>
      <c r="BQ360" s="67"/>
      <c r="BR360" s="4"/>
      <c r="BS360" s="36" t="str">
        <f>IFERROR(VLOOKUP(Book1345234[[#This Row],[Environmental Benefit Ranking]],#REF!,2,FALSE),"")</f>
        <v/>
      </c>
      <c r="BT360" s="67"/>
      <c r="BU360" s="37"/>
      <c r="BV360" s="36" t="str">
        <f>IFERROR(VLOOKUP(Book1345234[[#This Row],[Environmental Impact Ranking]],#REF!,2,FALSE),"")</f>
        <v/>
      </c>
      <c r="BW360" s="77"/>
      <c r="BX360" s="83"/>
      <c r="BY360" s="4"/>
      <c r="BZ360" s="36" t="str">
        <f>IFERROR(VLOOKUP(Book1345234[[#This Row],[Mobility Ranking]],#REF!,2,FALSE),"")</f>
        <v/>
      </c>
      <c r="CA360" s="77"/>
      <c r="CB360" s="4"/>
      <c r="CC360" s="36" t="str">
        <f>IFERROR(VLOOKUP(Book1345234[[#This Row],[Regional Ranking]],#REF!,2,FALSE),"")</f>
        <v/>
      </c>
    </row>
    <row r="361" spans="1:81" x14ac:dyDescent="0.25">
      <c r="A361" s="107"/>
      <c r="B361" s="84"/>
      <c r="C361" s="92">
        <f>Book1345234[[#This Row],[FMP]]*2</f>
        <v>0</v>
      </c>
      <c r="D361" s="34"/>
      <c r="E361" s="34"/>
      <c r="F361" s="37"/>
      <c r="G361" s="4"/>
      <c r="H361" s="4"/>
      <c r="I361" s="4"/>
      <c r="J361" s="4"/>
      <c r="K361" s="35" t="str">
        <f>IFERROR(Book1345234[[#This Row],[Project Cost]]/Book1345234[[#This Row],['# of Structures Removed from 1% Annual Chance FP]],"")</f>
        <v/>
      </c>
      <c r="L361" s="4"/>
      <c r="M361" s="4"/>
      <c r="N361" s="35"/>
      <c r="O361" s="100"/>
      <c r="P361" s="84"/>
      <c r="Q361" s="37"/>
      <c r="R361" s="4"/>
      <c r="S361" s="36" t="str">
        <f>IFERROR(VLOOKUP(Book1345234[[#This Row],[ Severity Ranking: Pre-Project Average Depth of Flooding (100-year)]],#REF!,2,FALSE),"")</f>
        <v/>
      </c>
      <c r="T361" s="67"/>
      <c r="U361" s="37"/>
      <c r="V361" s="37"/>
      <c r="W361" s="128" t="e">
        <f>[1]!Book1345234[[#This Row],[Flood Plain Population]]/[1]!Book1345234[[#This Row],[Community Population Served]]</f>
        <v>#REF!</v>
      </c>
      <c r="X361" s="4"/>
      <c r="Y361" s="36" t="str">
        <f>IFERROR(VLOOKUP(Book1345234[[#This Row],[Severity Ranking: Community Need (% Population)]],#REF!,2,FALSE),"")</f>
        <v/>
      </c>
      <c r="Z361" s="66"/>
      <c r="AA361" s="91" t="e">
        <f>[1]!Book1345234[[#This Row],['# of Structures Removed from 1% Annual Chance FP]]/[1]!Book1345234[[#This Row],['# of Structures in 1% Annual Chance FP (Pre-Project)]]</f>
        <v>#REF!</v>
      </c>
      <c r="AB361" s="4"/>
      <c r="AC361" s="36" t="str">
        <f>IFERROR(VLOOKUP(Book1345234[[#This Row],[Flood Risk Reduction ]],#REF!,2,FALSE),"")</f>
        <v/>
      </c>
      <c r="AD361" s="66"/>
      <c r="AE361" s="78"/>
      <c r="AF361" s="37"/>
      <c r="AG361" s="128" t="e">
        <f>([1]!Book1345234[[#This Row],[Pre-Project Damage $]]-[1]!Book1345234[[#This Row],[Post-Project Damage $]])/[1]!Book1345234[[#This Row],[Pre-Project Damage $]]</f>
        <v>#REF!</v>
      </c>
      <c r="AH361" s="4"/>
      <c r="AI361" s="36" t="str">
        <f>IFERROR(VLOOKUP(Book1345234[[#This Row],[Flood Damage Reduction]],#REF!,2,FALSE),"")</f>
        <v/>
      </c>
      <c r="AJ361" s="93"/>
      <c r="AK361" s="83"/>
      <c r="AL361" s="37"/>
      <c r="AM361" s="36" t="str">
        <f>IFERROR(VLOOKUP(Book1345234[[#This Row],[ Reduction in Critical Facilities Flood Risk]],#REF!,2,FALSE),"")</f>
        <v/>
      </c>
      <c r="AN361" s="140" t="e">
        <f>VLOOKUP([1]!Book1345234[[#This Row],[FMP]],'[1]Life and Safety Tabular Data'!A358:L368,12,FALSE)</f>
        <v>#REF!</v>
      </c>
      <c r="AO361" s="43"/>
      <c r="AP361" s="4"/>
      <c r="AQ361" s="36" t="str">
        <f>IFERROR(VLOOKUP(Book1345234[[#This Row],[Life and Safety Ranking (Injury/Loss of Life)]],#REF!,2,FALSE),"")</f>
        <v/>
      </c>
      <c r="AR361" s="67"/>
      <c r="AS361" s="43"/>
      <c r="AT361" s="43"/>
      <c r="AU361" s="43"/>
      <c r="AV361" s="4"/>
      <c r="AW361" s="36" t="str">
        <f>IFERROR(VLOOKUP(Book1345234[[#This Row],[Water Supply Yield Ranking]],#REF!,2,FALSE),"")</f>
        <v/>
      </c>
      <c r="AX361" s="67"/>
      <c r="AY361" s="37"/>
      <c r="AZ361" s="4"/>
      <c r="BA361" s="36" t="str">
        <f>IFERROR(VLOOKUP(Book1345234[[#This Row],[Social Vulnerability Ranking]],#REF!,2,FALSE),"")</f>
        <v/>
      </c>
      <c r="BB361" s="67"/>
      <c r="BC361" s="43"/>
      <c r="BD361" s="4"/>
      <c r="BE361" s="36" t="str">
        <f>IFERROR(VLOOKUP(Book1345234[[#This Row],[Nature-Based Solutions Ranking]],#REF!,2,FALSE),"")</f>
        <v/>
      </c>
      <c r="BF361" s="67"/>
      <c r="BG361" s="37"/>
      <c r="BH361" s="4"/>
      <c r="BI361" s="36" t="str">
        <f>IFERROR(VLOOKUP(Book1345234[[#This Row],[Multiple Benefit Ranking]],#REF!,2,FALSE),"")</f>
        <v/>
      </c>
      <c r="BJ361" s="84"/>
      <c r="BK361" s="43"/>
      <c r="BL361" s="4"/>
      <c r="BM361" s="36" t="str">
        <f>IFERROR(VLOOKUP(Book1345234[[#This Row],[Operations and Maintenance Ranking]],#REF!,2,FALSE),"")</f>
        <v/>
      </c>
      <c r="BN361" s="67"/>
      <c r="BO361" s="4"/>
      <c r="BP361" s="36" t="str">
        <f>IFERROR(VLOOKUP(Book1345234[[#This Row],[Administrative, Regulatory and Other Obstacle Ranking]],#REF!,2,FALSE),"")</f>
        <v/>
      </c>
      <c r="BQ361" s="67"/>
      <c r="BR361" s="4"/>
      <c r="BS361" s="36" t="str">
        <f>IFERROR(VLOOKUP(Book1345234[[#This Row],[Environmental Benefit Ranking]],#REF!,2,FALSE),"")</f>
        <v/>
      </c>
      <c r="BT361" s="67"/>
      <c r="BU361" s="37"/>
      <c r="BV361" s="36" t="str">
        <f>IFERROR(VLOOKUP(Book1345234[[#This Row],[Environmental Impact Ranking]],#REF!,2,FALSE),"")</f>
        <v/>
      </c>
      <c r="BW361" s="77"/>
      <c r="BX361" s="83"/>
      <c r="BY361" s="4"/>
      <c r="BZ361" s="36" t="str">
        <f>IFERROR(VLOOKUP(Book1345234[[#This Row],[Mobility Ranking]],#REF!,2,FALSE),"")</f>
        <v/>
      </c>
      <c r="CA361" s="77"/>
      <c r="CB361" s="4"/>
      <c r="CC361" s="36" t="str">
        <f>IFERROR(VLOOKUP(Book1345234[[#This Row],[Regional Ranking]],#REF!,2,FALSE),"")</f>
        <v/>
      </c>
    </row>
    <row r="362" spans="1:81" x14ac:dyDescent="0.25">
      <c r="A362" s="107"/>
      <c r="B362" s="84"/>
      <c r="C362" s="92">
        <f>Book1345234[[#This Row],[FMP]]*2</f>
        <v>0</v>
      </c>
      <c r="D362" s="34"/>
      <c r="E362" s="34"/>
      <c r="F362" s="37"/>
      <c r="G362" s="4"/>
      <c r="H362" s="4"/>
      <c r="I362" s="4"/>
      <c r="J362" s="4"/>
      <c r="K362" s="35" t="str">
        <f>IFERROR(Book1345234[[#This Row],[Project Cost]]/Book1345234[[#This Row],['# of Structures Removed from 1% Annual Chance FP]],"")</f>
        <v/>
      </c>
      <c r="L362" s="4"/>
      <c r="M362" s="4"/>
      <c r="N362" s="35"/>
      <c r="O362" s="100"/>
      <c r="P362" s="84"/>
      <c r="Q362" s="37"/>
      <c r="R362" s="4"/>
      <c r="S362" s="36" t="str">
        <f>IFERROR(VLOOKUP(Book1345234[[#This Row],[ Severity Ranking: Pre-Project Average Depth of Flooding (100-year)]],#REF!,2,FALSE),"")</f>
        <v/>
      </c>
      <c r="T362" s="67"/>
      <c r="U362" s="37"/>
      <c r="V362" s="37"/>
      <c r="W362" s="128" t="e">
        <f>[1]!Book1345234[[#This Row],[Flood Plain Population]]/[1]!Book1345234[[#This Row],[Community Population Served]]</f>
        <v>#REF!</v>
      </c>
      <c r="X362" s="4"/>
      <c r="Y362" s="36" t="str">
        <f>IFERROR(VLOOKUP(Book1345234[[#This Row],[Severity Ranking: Community Need (% Population)]],#REF!,2,FALSE),"")</f>
        <v/>
      </c>
      <c r="Z362" s="66"/>
      <c r="AA362" s="91" t="e">
        <f>[1]!Book1345234[[#This Row],['# of Structures Removed from 1% Annual Chance FP]]/[1]!Book1345234[[#This Row],['# of Structures in 1% Annual Chance FP (Pre-Project)]]</f>
        <v>#REF!</v>
      </c>
      <c r="AB362" s="4"/>
      <c r="AC362" s="36" t="str">
        <f>IFERROR(VLOOKUP(Book1345234[[#This Row],[Flood Risk Reduction ]],#REF!,2,FALSE),"")</f>
        <v/>
      </c>
      <c r="AD362" s="66"/>
      <c r="AE362" s="78"/>
      <c r="AF362" s="37"/>
      <c r="AG362" s="128" t="e">
        <f>([1]!Book1345234[[#This Row],[Pre-Project Damage $]]-[1]!Book1345234[[#This Row],[Post-Project Damage $]])/[1]!Book1345234[[#This Row],[Pre-Project Damage $]]</f>
        <v>#REF!</v>
      </c>
      <c r="AH362" s="4"/>
      <c r="AI362" s="36" t="str">
        <f>IFERROR(VLOOKUP(Book1345234[[#This Row],[Flood Damage Reduction]],#REF!,2,FALSE),"")</f>
        <v/>
      </c>
      <c r="AJ362" s="93"/>
      <c r="AK362" s="83"/>
      <c r="AL362" s="37"/>
      <c r="AM362" s="36" t="str">
        <f>IFERROR(VLOOKUP(Book1345234[[#This Row],[ Reduction in Critical Facilities Flood Risk]],#REF!,2,FALSE),"")</f>
        <v/>
      </c>
      <c r="AN362" s="140" t="e">
        <f>VLOOKUP([1]!Book1345234[[#This Row],[FMP]],'[1]Life and Safety Tabular Data'!A359:L369,12,FALSE)</f>
        <v>#REF!</v>
      </c>
      <c r="AO362" s="43"/>
      <c r="AP362" s="4"/>
      <c r="AQ362" s="36" t="str">
        <f>IFERROR(VLOOKUP(Book1345234[[#This Row],[Life and Safety Ranking (Injury/Loss of Life)]],#REF!,2,FALSE),"")</f>
        <v/>
      </c>
      <c r="AR362" s="67"/>
      <c r="AS362" s="43"/>
      <c r="AT362" s="43"/>
      <c r="AU362" s="43"/>
      <c r="AV362" s="4"/>
      <c r="AW362" s="36" t="str">
        <f>IFERROR(VLOOKUP(Book1345234[[#This Row],[Water Supply Yield Ranking]],#REF!,2,FALSE),"")</f>
        <v/>
      </c>
      <c r="AX362" s="67"/>
      <c r="AY362" s="37"/>
      <c r="AZ362" s="4"/>
      <c r="BA362" s="36" t="str">
        <f>IFERROR(VLOOKUP(Book1345234[[#This Row],[Social Vulnerability Ranking]],#REF!,2,FALSE),"")</f>
        <v/>
      </c>
      <c r="BB362" s="67"/>
      <c r="BC362" s="43"/>
      <c r="BD362" s="4"/>
      <c r="BE362" s="36" t="str">
        <f>IFERROR(VLOOKUP(Book1345234[[#This Row],[Nature-Based Solutions Ranking]],#REF!,2,FALSE),"")</f>
        <v/>
      </c>
      <c r="BF362" s="67"/>
      <c r="BG362" s="37"/>
      <c r="BH362" s="4"/>
      <c r="BI362" s="36" t="str">
        <f>IFERROR(VLOOKUP(Book1345234[[#This Row],[Multiple Benefit Ranking]],#REF!,2,FALSE),"")</f>
        <v/>
      </c>
      <c r="BJ362" s="84"/>
      <c r="BK362" s="43"/>
      <c r="BL362" s="4"/>
      <c r="BM362" s="36" t="str">
        <f>IFERROR(VLOOKUP(Book1345234[[#This Row],[Operations and Maintenance Ranking]],#REF!,2,FALSE),"")</f>
        <v/>
      </c>
      <c r="BN362" s="67"/>
      <c r="BO362" s="4"/>
      <c r="BP362" s="36" t="str">
        <f>IFERROR(VLOOKUP(Book1345234[[#This Row],[Administrative, Regulatory and Other Obstacle Ranking]],#REF!,2,FALSE),"")</f>
        <v/>
      </c>
      <c r="BQ362" s="67"/>
      <c r="BR362" s="4"/>
      <c r="BS362" s="36" t="str">
        <f>IFERROR(VLOOKUP(Book1345234[[#This Row],[Environmental Benefit Ranking]],#REF!,2,FALSE),"")</f>
        <v/>
      </c>
      <c r="BT362" s="67"/>
      <c r="BU362" s="37"/>
      <c r="BV362" s="36" t="str">
        <f>IFERROR(VLOOKUP(Book1345234[[#This Row],[Environmental Impact Ranking]],#REF!,2,FALSE),"")</f>
        <v/>
      </c>
      <c r="BW362" s="77"/>
      <c r="BX362" s="83"/>
      <c r="BY362" s="4"/>
      <c r="BZ362" s="36" t="str">
        <f>IFERROR(VLOOKUP(Book1345234[[#This Row],[Mobility Ranking]],#REF!,2,FALSE),"")</f>
        <v/>
      </c>
      <c r="CA362" s="77"/>
      <c r="CB362" s="4"/>
      <c r="CC362" s="36" t="str">
        <f>IFERROR(VLOOKUP(Book1345234[[#This Row],[Regional Ranking]],#REF!,2,FALSE),"")</f>
        <v/>
      </c>
    </row>
    <row r="363" spans="1:81" x14ac:dyDescent="0.25">
      <c r="A363" s="107"/>
      <c r="B363" s="84"/>
      <c r="C363" s="92">
        <f>Book1345234[[#This Row],[FMP]]*2</f>
        <v>0</v>
      </c>
      <c r="D363" s="34"/>
      <c r="E363" s="34"/>
      <c r="F363" s="37"/>
      <c r="G363" s="4"/>
      <c r="H363" s="4"/>
      <c r="I363" s="4"/>
      <c r="J363" s="4"/>
      <c r="K363" s="35" t="str">
        <f>IFERROR(Book1345234[[#This Row],[Project Cost]]/Book1345234[[#This Row],['# of Structures Removed from 1% Annual Chance FP]],"")</f>
        <v/>
      </c>
      <c r="L363" s="4"/>
      <c r="M363" s="4"/>
      <c r="N363" s="35"/>
      <c r="O363" s="100"/>
      <c r="P363" s="84"/>
      <c r="Q363" s="37"/>
      <c r="R363" s="4"/>
      <c r="S363" s="36" t="str">
        <f>IFERROR(VLOOKUP(Book1345234[[#This Row],[ Severity Ranking: Pre-Project Average Depth of Flooding (100-year)]],#REF!,2,FALSE),"")</f>
        <v/>
      </c>
      <c r="T363" s="67"/>
      <c r="U363" s="37"/>
      <c r="V363" s="37"/>
      <c r="W363" s="128" t="e">
        <f>[1]!Book1345234[[#This Row],[Flood Plain Population]]/[1]!Book1345234[[#This Row],[Community Population Served]]</f>
        <v>#REF!</v>
      </c>
      <c r="X363" s="4"/>
      <c r="Y363" s="36" t="str">
        <f>IFERROR(VLOOKUP(Book1345234[[#This Row],[Severity Ranking: Community Need (% Population)]],#REF!,2,FALSE),"")</f>
        <v/>
      </c>
      <c r="Z363" s="66"/>
      <c r="AA363" s="91" t="e">
        <f>[1]!Book1345234[[#This Row],['# of Structures Removed from 1% Annual Chance FP]]/[1]!Book1345234[[#This Row],['# of Structures in 1% Annual Chance FP (Pre-Project)]]</f>
        <v>#REF!</v>
      </c>
      <c r="AB363" s="4"/>
      <c r="AC363" s="36" t="str">
        <f>IFERROR(VLOOKUP(Book1345234[[#This Row],[Flood Risk Reduction ]],#REF!,2,FALSE),"")</f>
        <v/>
      </c>
      <c r="AD363" s="66"/>
      <c r="AE363" s="78"/>
      <c r="AF363" s="37"/>
      <c r="AG363" s="128" t="e">
        <f>([1]!Book1345234[[#This Row],[Pre-Project Damage $]]-[1]!Book1345234[[#This Row],[Post-Project Damage $]])/[1]!Book1345234[[#This Row],[Pre-Project Damage $]]</f>
        <v>#REF!</v>
      </c>
      <c r="AH363" s="4"/>
      <c r="AI363" s="36" t="str">
        <f>IFERROR(VLOOKUP(Book1345234[[#This Row],[Flood Damage Reduction]],#REF!,2,FALSE),"")</f>
        <v/>
      </c>
      <c r="AJ363" s="93"/>
      <c r="AK363" s="83"/>
      <c r="AL363" s="37"/>
      <c r="AM363" s="36" t="str">
        <f>IFERROR(VLOOKUP(Book1345234[[#This Row],[ Reduction in Critical Facilities Flood Risk]],#REF!,2,FALSE),"")</f>
        <v/>
      </c>
      <c r="AN363" s="140" t="e">
        <f>VLOOKUP([1]!Book1345234[[#This Row],[FMP]],'[1]Life and Safety Tabular Data'!A360:L370,12,FALSE)</f>
        <v>#REF!</v>
      </c>
      <c r="AO363" s="43"/>
      <c r="AP363" s="4"/>
      <c r="AQ363" s="36" t="str">
        <f>IFERROR(VLOOKUP(Book1345234[[#This Row],[Life and Safety Ranking (Injury/Loss of Life)]],#REF!,2,FALSE),"")</f>
        <v/>
      </c>
      <c r="AR363" s="67"/>
      <c r="AS363" s="43"/>
      <c r="AT363" s="43"/>
      <c r="AU363" s="43"/>
      <c r="AV363" s="4"/>
      <c r="AW363" s="36" t="str">
        <f>IFERROR(VLOOKUP(Book1345234[[#This Row],[Water Supply Yield Ranking]],#REF!,2,FALSE),"")</f>
        <v/>
      </c>
      <c r="AX363" s="67"/>
      <c r="AY363" s="37"/>
      <c r="AZ363" s="4"/>
      <c r="BA363" s="36" t="str">
        <f>IFERROR(VLOOKUP(Book1345234[[#This Row],[Social Vulnerability Ranking]],#REF!,2,FALSE),"")</f>
        <v/>
      </c>
      <c r="BB363" s="67"/>
      <c r="BC363" s="43"/>
      <c r="BD363" s="4"/>
      <c r="BE363" s="36" t="str">
        <f>IFERROR(VLOOKUP(Book1345234[[#This Row],[Nature-Based Solutions Ranking]],#REF!,2,FALSE),"")</f>
        <v/>
      </c>
      <c r="BF363" s="67"/>
      <c r="BG363" s="37"/>
      <c r="BH363" s="4"/>
      <c r="BI363" s="36" t="str">
        <f>IFERROR(VLOOKUP(Book1345234[[#This Row],[Multiple Benefit Ranking]],#REF!,2,FALSE),"")</f>
        <v/>
      </c>
      <c r="BJ363" s="84"/>
      <c r="BK363" s="43"/>
      <c r="BL363" s="4"/>
      <c r="BM363" s="36" t="str">
        <f>IFERROR(VLOOKUP(Book1345234[[#This Row],[Operations and Maintenance Ranking]],#REF!,2,FALSE),"")</f>
        <v/>
      </c>
      <c r="BN363" s="67"/>
      <c r="BO363" s="4"/>
      <c r="BP363" s="36" t="str">
        <f>IFERROR(VLOOKUP(Book1345234[[#This Row],[Administrative, Regulatory and Other Obstacle Ranking]],#REF!,2,FALSE),"")</f>
        <v/>
      </c>
      <c r="BQ363" s="67"/>
      <c r="BR363" s="4"/>
      <c r="BS363" s="36" t="str">
        <f>IFERROR(VLOOKUP(Book1345234[[#This Row],[Environmental Benefit Ranking]],#REF!,2,FALSE),"")</f>
        <v/>
      </c>
      <c r="BT363" s="67"/>
      <c r="BU363" s="37"/>
      <c r="BV363" s="36" t="str">
        <f>IFERROR(VLOOKUP(Book1345234[[#This Row],[Environmental Impact Ranking]],#REF!,2,FALSE),"")</f>
        <v/>
      </c>
      <c r="BW363" s="77"/>
      <c r="BX363" s="83"/>
      <c r="BY363" s="4"/>
      <c r="BZ363" s="36" t="str">
        <f>IFERROR(VLOOKUP(Book1345234[[#This Row],[Mobility Ranking]],#REF!,2,FALSE),"")</f>
        <v/>
      </c>
      <c r="CA363" s="77"/>
      <c r="CB363" s="4"/>
      <c r="CC363" s="36" t="str">
        <f>IFERROR(VLOOKUP(Book1345234[[#This Row],[Regional Ranking]],#REF!,2,FALSE),"")</f>
        <v/>
      </c>
    </row>
    <row r="364" spans="1:81" x14ac:dyDescent="0.25">
      <c r="A364" s="107"/>
      <c r="B364" s="84"/>
      <c r="C364" s="92">
        <f>Book1345234[[#This Row],[FMP]]*2</f>
        <v>0</v>
      </c>
      <c r="D364" s="34"/>
      <c r="E364" s="34"/>
      <c r="F364" s="37"/>
      <c r="G364" s="4"/>
      <c r="H364" s="4"/>
      <c r="I364" s="4"/>
      <c r="J364" s="4"/>
      <c r="K364" s="35" t="str">
        <f>IFERROR(Book1345234[[#This Row],[Project Cost]]/Book1345234[[#This Row],['# of Structures Removed from 1% Annual Chance FP]],"")</f>
        <v/>
      </c>
      <c r="L364" s="4"/>
      <c r="M364" s="4"/>
      <c r="N364" s="35"/>
      <c r="O364" s="100"/>
      <c r="P364" s="84"/>
      <c r="Q364" s="37"/>
      <c r="R364" s="4"/>
      <c r="S364" s="36" t="str">
        <f>IFERROR(VLOOKUP(Book1345234[[#This Row],[ Severity Ranking: Pre-Project Average Depth of Flooding (100-year)]],#REF!,2,FALSE),"")</f>
        <v/>
      </c>
      <c r="T364" s="67"/>
      <c r="U364" s="37"/>
      <c r="V364" s="37"/>
      <c r="W364" s="128" t="e">
        <f>[1]!Book1345234[[#This Row],[Flood Plain Population]]/[1]!Book1345234[[#This Row],[Community Population Served]]</f>
        <v>#REF!</v>
      </c>
      <c r="X364" s="4"/>
      <c r="Y364" s="36" t="str">
        <f>IFERROR(VLOOKUP(Book1345234[[#This Row],[Severity Ranking: Community Need (% Population)]],#REF!,2,FALSE),"")</f>
        <v/>
      </c>
      <c r="Z364" s="66"/>
      <c r="AA364" s="91" t="e">
        <f>[1]!Book1345234[[#This Row],['# of Structures Removed from 1% Annual Chance FP]]/[1]!Book1345234[[#This Row],['# of Structures in 1% Annual Chance FP (Pre-Project)]]</f>
        <v>#REF!</v>
      </c>
      <c r="AB364" s="4"/>
      <c r="AC364" s="36" t="str">
        <f>IFERROR(VLOOKUP(Book1345234[[#This Row],[Flood Risk Reduction ]],#REF!,2,FALSE),"")</f>
        <v/>
      </c>
      <c r="AD364" s="66"/>
      <c r="AE364" s="78"/>
      <c r="AF364" s="37"/>
      <c r="AG364" s="128" t="e">
        <f>([1]!Book1345234[[#This Row],[Pre-Project Damage $]]-[1]!Book1345234[[#This Row],[Post-Project Damage $]])/[1]!Book1345234[[#This Row],[Pre-Project Damage $]]</f>
        <v>#REF!</v>
      </c>
      <c r="AH364" s="4"/>
      <c r="AI364" s="36" t="str">
        <f>IFERROR(VLOOKUP(Book1345234[[#This Row],[Flood Damage Reduction]],#REF!,2,FALSE),"")</f>
        <v/>
      </c>
      <c r="AJ364" s="93"/>
      <c r="AK364" s="83"/>
      <c r="AL364" s="37"/>
      <c r="AM364" s="36" t="str">
        <f>IFERROR(VLOOKUP(Book1345234[[#This Row],[ Reduction in Critical Facilities Flood Risk]],#REF!,2,FALSE),"")</f>
        <v/>
      </c>
      <c r="AN364" s="140" t="e">
        <f>VLOOKUP([1]!Book1345234[[#This Row],[FMP]],'[1]Life and Safety Tabular Data'!A361:L371,12,FALSE)</f>
        <v>#REF!</v>
      </c>
      <c r="AO364" s="43"/>
      <c r="AP364" s="4"/>
      <c r="AQ364" s="36" t="str">
        <f>IFERROR(VLOOKUP(Book1345234[[#This Row],[Life and Safety Ranking (Injury/Loss of Life)]],#REF!,2,FALSE),"")</f>
        <v/>
      </c>
      <c r="AR364" s="67"/>
      <c r="AS364" s="43"/>
      <c r="AT364" s="43"/>
      <c r="AU364" s="43"/>
      <c r="AV364" s="4"/>
      <c r="AW364" s="36" t="str">
        <f>IFERROR(VLOOKUP(Book1345234[[#This Row],[Water Supply Yield Ranking]],#REF!,2,FALSE),"")</f>
        <v/>
      </c>
      <c r="AX364" s="67"/>
      <c r="AY364" s="37"/>
      <c r="AZ364" s="4"/>
      <c r="BA364" s="36" t="str">
        <f>IFERROR(VLOOKUP(Book1345234[[#This Row],[Social Vulnerability Ranking]],#REF!,2,FALSE),"")</f>
        <v/>
      </c>
      <c r="BB364" s="67"/>
      <c r="BC364" s="43"/>
      <c r="BD364" s="4"/>
      <c r="BE364" s="36" t="str">
        <f>IFERROR(VLOOKUP(Book1345234[[#This Row],[Nature-Based Solutions Ranking]],#REF!,2,FALSE),"")</f>
        <v/>
      </c>
      <c r="BF364" s="67"/>
      <c r="BG364" s="37"/>
      <c r="BH364" s="4"/>
      <c r="BI364" s="36" t="str">
        <f>IFERROR(VLOOKUP(Book1345234[[#This Row],[Multiple Benefit Ranking]],#REF!,2,FALSE),"")</f>
        <v/>
      </c>
      <c r="BJ364" s="84"/>
      <c r="BK364" s="43"/>
      <c r="BL364" s="4"/>
      <c r="BM364" s="36" t="str">
        <f>IFERROR(VLOOKUP(Book1345234[[#This Row],[Operations and Maintenance Ranking]],#REF!,2,FALSE),"")</f>
        <v/>
      </c>
      <c r="BN364" s="67"/>
      <c r="BO364" s="4"/>
      <c r="BP364" s="36" t="str">
        <f>IFERROR(VLOOKUP(Book1345234[[#This Row],[Administrative, Regulatory and Other Obstacle Ranking]],#REF!,2,FALSE),"")</f>
        <v/>
      </c>
      <c r="BQ364" s="67"/>
      <c r="BR364" s="4"/>
      <c r="BS364" s="36" t="str">
        <f>IFERROR(VLOOKUP(Book1345234[[#This Row],[Environmental Benefit Ranking]],#REF!,2,FALSE),"")</f>
        <v/>
      </c>
      <c r="BT364" s="67"/>
      <c r="BU364" s="37"/>
      <c r="BV364" s="36" t="str">
        <f>IFERROR(VLOOKUP(Book1345234[[#This Row],[Environmental Impact Ranking]],#REF!,2,FALSE),"")</f>
        <v/>
      </c>
      <c r="BW364" s="77"/>
      <c r="BX364" s="83"/>
      <c r="BY364" s="4"/>
      <c r="BZ364" s="36" t="str">
        <f>IFERROR(VLOOKUP(Book1345234[[#This Row],[Mobility Ranking]],#REF!,2,FALSE),"")</f>
        <v/>
      </c>
      <c r="CA364" s="77"/>
      <c r="CB364" s="4"/>
      <c r="CC364" s="36" t="str">
        <f>IFERROR(VLOOKUP(Book1345234[[#This Row],[Regional Ranking]],#REF!,2,FALSE),"")</f>
        <v/>
      </c>
    </row>
    <row r="365" spans="1:81" x14ac:dyDescent="0.25">
      <c r="A365" s="107"/>
      <c r="B365" s="84"/>
      <c r="C365" s="92">
        <f>Book1345234[[#This Row],[FMP]]*2</f>
        <v>0</v>
      </c>
      <c r="D365" s="34"/>
      <c r="E365" s="34"/>
      <c r="F365" s="37"/>
      <c r="G365" s="4"/>
      <c r="H365" s="4"/>
      <c r="I365" s="4"/>
      <c r="J365" s="4"/>
      <c r="K365" s="35" t="str">
        <f>IFERROR(Book1345234[[#This Row],[Project Cost]]/Book1345234[[#This Row],['# of Structures Removed from 1% Annual Chance FP]],"")</f>
        <v/>
      </c>
      <c r="L365" s="4"/>
      <c r="M365" s="4"/>
      <c r="N365" s="35"/>
      <c r="O365" s="100"/>
      <c r="P365" s="84"/>
      <c r="Q365" s="37"/>
      <c r="R365" s="4"/>
      <c r="S365" s="36" t="str">
        <f>IFERROR(VLOOKUP(Book1345234[[#This Row],[ Severity Ranking: Pre-Project Average Depth of Flooding (100-year)]],#REF!,2,FALSE),"")</f>
        <v/>
      </c>
      <c r="T365" s="67"/>
      <c r="U365" s="37"/>
      <c r="V365" s="37"/>
      <c r="W365" s="128" t="e">
        <f>[1]!Book1345234[[#This Row],[Flood Plain Population]]/[1]!Book1345234[[#This Row],[Community Population Served]]</f>
        <v>#REF!</v>
      </c>
      <c r="X365" s="4"/>
      <c r="Y365" s="36" t="str">
        <f>IFERROR(VLOOKUP(Book1345234[[#This Row],[Severity Ranking: Community Need (% Population)]],#REF!,2,FALSE),"")</f>
        <v/>
      </c>
      <c r="Z365" s="66"/>
      <c r="AA365" s="91" t="e">
        <f>[1]!Book1345234[[#This Row],['# of Structures Removed from 1% Annual Chance FP]]/[1]!Book1345234[[#This Row],['# of Structures in 1% Annual Chance FP (Pre-Project)]]</f>
        <v>#REF!</v>
      </c>
      <c r="AB365" s="4"/>
      <c r="AC365" s="36" t="str">
        <f>IFERROR(VLOOKUP(Book1345234[[#This Row],[Flood Risk Reduction ]],#REF!,2,FALSE),"")</f>
        <v/>
      </c>
      <c r="AD365" s="66"/>
      <c r="AE365" s="78"/>
      <c r="AF365" s="37"/>
      <c r="AG365" s="128" t="e">
        <f>([1]!Book1345234[[#This Row],[Pre-Project Damage $]]-[1]!Book1345234[[#This Row],[Post-Project Damage $]])/[1]!Book1345234[[#This Row],[Pre-Project Damage $]]</f>
        <v>#REF!</v>
      </c>
      <c r="AH365" s="4"/>
      <c r="AI365" s="36" t="str">
        <f>IFERROR(VLOOKUP(Book1345234[[#This Row],[Flood Damage Reduction]],#REF!,2,FALSE),"")</f>
        <v/>
      </c>
      <c r="AJ365" s="93"/>
      <c r="AK365" s="83"/>
      <c r="AL365" s="37"/>
      <c r="AM365" s="36" t="str">
        <f>IFERROR(VLOOKUP(Book1345234[[#This Row],[ Reduction in Critical Facilities Flood Risk]],#REF!,2,FALSE),"")</f>
        <v/>
      </c>
      <c r="AN365" s="140" t="e">
        <f>VLOOKUP([1]!Book1345234[[#This Row],[FMP]],'[1]Life and Safety Tabular Data'!A362:L372,12,FALSE)</f>
        <v>#REF!</v>
      </c>
      <c r="AO365" s="43"/>
      <c r="AP365" s="4"/>
      <c r="AQ365" s="36" t="str">
        <f>IFERROR(VLOOKUP(Book1345234[[#This Row],[Life and Safety Ranking (Injury/Loss of Life)]],#REF!,2,FALSE),"")</f>
        <v/>
      </c>
      <c r="AR365" s="67"/>
      <c r="AS365" s="43"/>
      <c r="AT365" s="43"/>
      <c r="AU365" s="43"/>
      <c r="AV365" s="4"/>
      <c r="AW365" s="36" t="str">
        <f>IFERROR(VLOOKUP(Book1345234[[#This Row],[Water Supply Yield Ranking]],#REF!,2,FALSE),"")</f>
        <v/>
      </c>
      <c r="AX365" s="67"/>
      <c r="AY365" s="37"/>
      <c r="AZ365" s="4"/>
      <c r="BA365" s="36" t="str">
        <f>IFERROR(VLOOKUP(Book1345234[[#This Row],[Social Vulnerability Ranking]],#REF!,2,FALSE),"")</f>
        <v/>
      </c>
      <c r="BB365" s="67"/>
      <c r="BC365" s="43"/>
      <c r="BD365" s="4"/>
      <c r="BE365" s="36" t="str">
        <f>IFERROR(VLOOKUP(Book1345234[[#This Row],[Nature-Based Solutions Ranking]],#REF!,2,FALSE),"")</f>
        <v/>
      </c>
      <c r="BF365" s="67"/>
      <c r="BG365" s="37"/>
      <c r="BH365" s="4"/>
      <c r="BI365" s="36" t="str">
        <f>IFERROR(VLOOKUP(Book1345234[[#This Row],[Multiple Benefit Ranking]],#REF!,2,FALSE),"")</f>
        <v/>
      </c>
      <c r="BJ365" s="84"/>
      <c r="BK365" s="43"/>
      <c r="BL365" s="4"/>
      <c r="BM365" s="36" t="str">
        <f>IFERROR(VLOOKUP(Book1345234[[#This Row],[Operations and Maintenance Ranking]],#REF!,2,FALSE),"")</f>
        <v/>
      </c>
      <c r="BN365" s="67"/>
      <c r="BO365" s="4"/>
      <c r="BP365" s="36" t="str">
        <f>IFERROR(VLOOKUP(Book1345234[[#This Row],[Administrative, Regulatory and Other Obstacle Ranking]],#REF!,2,FALSE),"")</f>
        <v/>
      </c>
      <c r="BQ365" s="67"/>
      <c r="BR365" s="4"/>
      <c r="BS365" s="36" t="str">
        <f>IFERROR(VLOOKUP(Book1345234[[#This Row],[Environmental Benefit Ranking]],#REF!,2,FALSE),"")</f>
        <v/>
      </c>
      <c r="BT365" s="67"/>
      <c r="BU365" s="37"/>
      <c r="BV365" s="36" t="str">
        <f>IFERROR(VLOOKUP(Book1345234[[#This Row],[Environmental Impact Ranking]],#REF!,2,FALSE),"")</f>
        <v/>
      </c>
      <c r="BW365" s="77"/>
      <c r="BX365" s="83"/>
      <c r="BY365" s="4"/>
      <c r="BZ365" s="36" t="str">
        <f>IFERROR(VLOOKUP(Book1345234[[#This Row],[Mobility Ranking]],#REF!,2,FALSE),"")</f>
        <v/>
      </c>
      <c r="CA365" s="77"/>
      <c r="CB365" s="4"/>
      <c r="CC365" s="36" t="str">
        <f>IFERROR(VLOOKUP(Book1345234[[#This Row],[Regional Ranking]],#REF!,2,FALSE),"")</f>
        <v/>
      </c>
    </row>
    <row r="366" spans="1:81" x14ac:dyDescent="0.25">
      <c r="A366" s="107"/>
      <c r="B366" s="84"/>
      <c r="C366" s="92">
        <f>Book1345234[[#This Row],[FMP]]*2</f>
        <v>0</v>
      </c>
      <c r="D366" s="34"/>
      <c r="E366" s="34"/>
      <c r="F366" s="37"/>
      <c r="G366" s="4"/>
      <c r="H366" s="4"/>
      <c r="I366" s="4"/>
      <c r="J366" s="4"/>
      <c r="K366" s="35" t="str">
        <f>IFERROR(Book1345234[[#This Row],[Project Cost]]/Book1345234[[#This Row],['# of Structures Removed from 1% Annual Chance FP]],"")</f>
        <v/>
      </c>
      <c r="L366" s="4"/>
      <c r="M366" s="4"/>
      <c r="N366" s="35"/>
      <c r="O366" s="100"/>
      <c r="P366" s="84"/>
      <c r="Q366" s="37"/>
      <c r="R366" s="4"/>
      <c r="S366" s="36" t="str">
        <f>IFERROR(VLOOKUP(Book1345234[[#This Row],[ Severity Ranking: Pre-Project Average Depth of Flooding (100-year)]],#REF!,2,FALSE),"")</f>
        <v/>
      </c>
      <c r="T366" s="67"/>
      <c r="U366" s="37"/>
      <c r="V366" s="37"/>
      <c r="W366" s="128" t="e">
        <f>[1]!Book1345234[[#This Row],[Flood Plain Population]]/[1]!Book1345234[[#This Row],[Community Population Served]]</f>
        <v>#REF!</v>
      </c>
      <c r="X366" s="4"/>
      <c r="Y366" s="36" t="str">
        <f>IFERROR(VLOOKUP(Book1345234[[#This Row],[Severity Ranking: Community Need (% Population)]],#REF!,2,FALSE),"")</f>
        <v/>
      </c>
      <c r="Z366" s="66"/>
      <c r="AA366" s="91" t="e">
        <f>[1]!Book1345234[[#This Row],['# of Structures Removed from 1% Annual Chance FP]]/[1]!Book1345234[[#This Row],['# of Structures in 1% Annual Chance FP (Pre-Project)]]</f>
        <v>#REF!</v>
      </c>
      <c r="AB366" s="4"/>
      <c r="AC366" s="36" t="str">
        <f>IFERROR(VLOOKUP(Book1345234[[#This Row],[Flood Risk Reduction ]],#REF!,2,FALSE),"")</f>
        <v/>
      </c>
      <c r="AD366" s="66"/>
      <c r="AE366" s="78"/>
      <c r="AF366" s="37"/>
      <c r="AG366" s="128" t="e">
        <f>([1]!Book1345234[[#This Row],[Pre-Project Damage $]]-[1]!Book1345234[[#This Row],[Post-Project Damage $]])/[1]!Book1345234[[#This Row],[Pre-Project Damage $]]</f>
        <v>#REF!</v>
      </c>
      <c r="AH366" s="4"/>
      <c r="AI366" s="36" t="str">
        <f>IFERROR(VLOOKUP(Book1345234[[#This Row],[Flood Damage Reduction]],#REF!,2,FALSE),"")</f>
        <v/>
      </c>
      <c r="AJ366" s="93"/>
      <c r="AK366" s="83"/>
      <c r="AL366" s="37"/>
      <c r="AM366" s="36" t="str">
        <f>IFERROR(VLOOKUP(Book1345234[[#This Row],[ Reduction in Critical Facilities Flood Risk]],#REF!,2,FALSE),"")</f>
        <v/>
      </c>
      <c r="AN366" s="140" t="e">
        <f>VLOOKUP([1]!Book1345234[[#This Row],[FMP]],'[1]Life and Safety Tabular Data'!A363:L373,12,FALSE)</f>
        <v>#REF!</v>
      </c>
      <c r="AO366" s="43"/>
      <c r="AP366" s="4"/>
      <c r="AQ366" s="36" t="str">
        <f>IFERROR(VLOOKUP(Book1345234[[#This Row],[Life and Safety Ranking (Injury/Loss of Life)]],#REF!,2,FALSE),"")</f>
        <v/>
      </c>
      <c r="AR366" s="67"/>
      <c r="AS366" s="43"/>
      <c r="AT366" s="43"/>
      <c r="AU366" s="43"/>
      <c r="AV366" s="4"/>
      <c r="AW366" s="36" t="str">
        <f>IFERROR(VLOOKUP(Book1345234[[#This Row],[Water Supply Yield Ranking]],#REF!,2,FALSE),"")</f>
        <v/>
      </c>
      <c r="AX366" s="67"/>
      <c r="AY366" s="37"/>
      <c r="AZ366" s="4"/>
      <c r="BA366" s="36" t="str">
        <f>IFERROR(VLOOKUP(Book1345234[[#This Row],[Social Vulnerability Ranking]],#REF!,2,FALSE),"")</f>
        <v/>
      </c>
      <c r="BB366" s="67"/>
      <c r="BC366" s="43"/>
      <c r="BD366" s="4"/>
      <c r="BE366" s="36" t="str">
        <f>IFERROR(VLOOKUP(Book1345234[[#This Row],[Nature-Based Solutions Ranking]],#REF!,2,FALSE),"")</f>
        <v/>
      </c>
      <c r="BF366" s="67"/>
      <c r="BG366" s="37"/>
      <c r="BH366" s="4"/>
      <c r="BI366" s="36" t="str">
        <f>IFERROR(VLOOKUP(Book1345234[[#This Row],[Multiple Benefit Ranking]],#REF!,2,FALSE),"")</f>
        <v/>
      </c>
      <c r="BJ366" s="84"/>
      <c r="BK366" s="43"/>
      <c r="BL366" s="4"/>
      <c r="BM366" s="36" t="str">
        <f>IFERROR(VLOOKUP(Book1345234[[#This Row],[Operations and Maintenance Ranking]],#REF!,2,FALSE),"")</f>
        <v/>
      </c>
      <c r="BN366" s="67"/>
      <c r="BO366" s="4"/>
      <c r="BP366" s="36" t="str">
        <f>IFERROR(VLOOKUP(Book1345234[[#This Row],[Administrative, Regulatory and Other Obstacle Ranking]],#REF!,2,FALSE),"")</f>
        <v/>
      </c>
      <c r="BQ366" s="67"/>
      <c r="BR366" s="4"/>
      <c r="BS366" s="36" t="str">
        <f>IFERROR(VLOOKUP(Book1345234[[#This Row],[Environmental Benefit Ranking]],#REF!,2,FALSE),"")</f>
        <v/>
      </c>
      <c r="BT366" s="67"/>
      <c r="BU366" s="37"/>
      <c r="BV366" s="36" t="str">
        <f>IFERROR(VLOOKUP(Book1345234[[#This Row],[Environmental Impact Ranking]],#REF!,2,FALSE),"")</f>
        <v/>
      </c>
      <c r="BW366" s="77"/>
      <c r="BX366" s="83"/>
      <c r="BY366" s="4"/>
      <c r="BZ366" s="36" t="str">
        <f>IFERROR(VLOOKUP(Book1345234[[#This Row],[Mobility Ranking]],#REF!,2,FALSE),"")</f>
        <v/>
      </c>
      <c r="CA366" s="77"/>
      <c r="CB366" s="4"/>
      <c r="CC366" s="36" t="str">
        <f>IFERROR(VLOOKUP(Book1345234[[#This Row],[Regional Ranking]],#REF!,2,FALSE),"")</f>
        <v/>
      </c>
    </row>
    <row r="367" spans="1:81" x14ac:dyDescent="0.25">
      <c r="A367" s="107"/>
      <c r="B367" s="84"/>
      <c r="C367" s="92">
        <f>Book1345234[[#This Row],[FMP]]*2</f>
        <v>0</v>
      </c>
      <c r="D367" s="34"/>
      <c r="E367" s="34"/>
      <c r="F367" s="37"/>
      <c r="G367" s="4"/>
      <c r="H367" s="4"/>
      <c r="I367" s="4"/>
      <c r="J367" s="4"/>
      <c r="K367" s="35" t="str">
        <f>IFERROR(Book1345234[[#This Row],[Project Cost]]/Book1345234[[#This Row],['# of Structures Removed from 1% Annual Chance FP]],"")</f>
        <v/>
      </c>
      <c r="L367" s="4"/>
      <c r="M367" s="4"/>
      <c r="N367" s="35"/>
      <c r="O367" s="100"/>
      <c r="P367" s="84"/>
      <c r="Q367" s="37"/>
      <c r="R367" s="4"/>
      <c r="S367" s="36" t="str">
        <f>IFERROR(VLOOKUP(Book1345234[[#This Row],[ Severity Ranking: Pre-Project Average Depth of Flooding (100-year)]],#REF!,2,FALSE),"")</f>
        <v/>
      </c>
      <c r="T367" s="67"/>
      <c r="U367" s="37"/>
      <c r="V367" s="37"/>
      <c r="W367" s="128" t="e">
        <f>[1]!Book1345234[[#This Row],[Flood Plain Population]]/[1]!Book1345234[[#This Row],[Community Population Served]]</f>
        <v>#REF!</v>
      </c>
      <c r="X367" s="4"/>
      <c r="Y367" s="36" t="str">
        <f>IFERROR(VLOOKUP(Book1345234[[#This Row],[Severity Ranking: Community Need (% Population)]],#REF!,2,FALSE),"")</f>
        <v/>
      </c>
      <c r="Z367" s="66"/>
      <c r="AA367" s="91" t="e">
        <f>[1]!Book1345234[[#This Row],['# of Structures Removed from 1% Annual Chance FP]]/[1]!Book1345234[[#This Row],['# of Structures in 1% Annual Chance FP (Pre-Project)]]</f>
        <v>#REF!</v>
      </c>
      <c r="AB367" s="4"/>
      <c r="AC367" s="36" t="str">
        <f>IFERROR(VLOOKUP(Book1345234[[#This Row],[Flood Risk Reduction ]],#REF!,2,FALSE),"")</f>
        <v/>
      </c>
      <c r="AD367" s="66"/>
      <c r="AE367" s="78"/>
      <c r="AF367" s="37"/>
      <c r="AG367" s="128" t="e">
        <f>([1]!Book1345234[[#This Row],[Pre-Project Damage $]]-[1]!Book1345234[[#This Row],[Post-Project Damage $]])/[1]!Book1345234[[#This Row],[Pre-Project Damage $]]</f>
        <v>#REF!</v>
      </c>
      <c r="AH367" s="4"/>
      <c r="AI367" s="36" t="str">
        <f>IFERROR(VLOOKUP(Book1345234[[#This Row],[Flood Damage Reduction]],#REF!,2,FALSE),"")</f>
        <v/>
      </c>
      <c r="AJ367" s="93"/>
      <c r="AK367" s="83"/>
      <c r="AL367" s="37"/>
      <c r="AM367" s="36" t="str">
        <f>IFERROR(VLOOKUP(Book1345234[[#This Row],[ Reduction in Critical Facilities Flood Risk]],#REF!,2,FALSE),"")</f>
        <v/>
      </c>
      <c r="AN367" s="140" t="e">
        <f>VLOOKUP([1]!Book1345234[[#This Row],[FMP]],'[1]Life and Safety Tabular Data'!A364:L374,12,FALSE)</f>
        <v>#REF!</v>
      </c>
      <c r="AO367" s="43"/>
      <c r="AP367" s="4"/>
      <c r="AQ367" s="36" t="str">
        <f>IFERROR(VLOOKUP(Book1345234[[#This Row],[Life and Safety Ranking (Injury/Loss of Life)]],#REF!,2,FALSE),"")</f>
        <v/>
      </c>
      <c r="AR367" s="67"/>
      <c r="AS367" s="43"/>
      <c r="AT367" s="43"/>
      <c r="AU367" s="43"/>
      <c r="AV367" s="4"/>
      <c r="AW367" s="36" t="str">
        <f>IFERROR(VLOOKUP(Book1345234[[#This Row],[Water Supply Yield Ranking]],#REF!,2,FALSE),"")</f>
        <v/>
      </c>
      <c r="AX367" s="67"/>
      <c r="AY367" s="37"/>
      <c r="AZ367" s="4"/>
      <c r="BA367" s="36" t="str">
        <f>IFERROR(VLOOKUP(Book1345234[[#This Row],[Social Vulnerability Ranking]],#REF!,2,FALSE),"")</f>
        <v/>
      </c>
      <c r="BB367" s="67"/>
      <c r="BC367" s="43"/>
      <c r="BD367" s="4"/>
      <c r="BE367" s="36" t="str">
        <f>IFERROR(VLOOKUP(Book1345234[[#This Row],[Nature-Based Solutions Ranking]],#REF!,2,FALSE),"")</f>
        <v/>
      </c>
      <c r="BF367" s="67"/>
      <c r="BG367" s="37"/>
      <c r="BH367" s="4"/>
      <c r="BI367" s="36" t="str">
        <f>IFERROR(VLOOKUP(Book1345234[[#This Row],[Multiple Benefit Ranking]],#REF!,2,FALSE),"")</f>
        <v/>
      </c>
      <c r="BJ367" s="84"/>
      <c r="BK367" s="43"/>
      <c r="BL367" s="4"/>
      <c r="BM367" s="36" t="str">
        <f>IFERROR(VLOOKUP(Book1345234[[#This Row],[Operations and Maintenance Ranking]],#REF!,2,FALSE),"")</f>
        <v/>
      </c>
      <c r="BN367" s="67"/>
      <c r="BO367" s="4"/>
      <c r="BP367" s="36" t="str">
        <f>IFERROR(VLOOKUP(Book1345234[[#This Row],[Administrative, Regulatory and Other Obstacle Ranking]],#REF!,2,FALSE),"")</f>
        <v/>
      </c>
      <c r="BQ367" s="67"/>
      <c r="BR367" s="4"/>
      <c r="BS367" s="36" t="str">
        <f>IFERROR(VLOOKUP(Book1345234[[#This Row],[Environmental Benefit Ranking]],#REF!,2,FALSE),"")</f>
        <v/>
      </c>
      <c r="BT367" s="67"/>
      <c r="BU367" s="37"/>
      <c r="BV367" s="36" t="str">
        <f>IFERROR(VLOOKUP(Book1345234[[#This Row],[Environmental Impact Ranking]],#REF!,2,FALSE),"")</f>
        <v/>
      </c>
      <c r="BW367" s="77"/>
      <c r="BX367" s="83"/>
      <c r="BY367" s="4"/>
      <c r="BZ367" s="36" t="str">
        <f>IFERROR(VLOOKUP(Book1345234[[#This Row],[Mobility Ranking]],#REF!,2,FALSE),"")</f>
        <v/>
      </c>
      <c r="CA367" s="77"/>
      <c r="CB367" s="4"/>
      <c r="CC367" s="36" t="str">
        <f>IFERROR(VLOOKUP(Book1345234[[#This Row],[Regional Ranking]],#REF!,2,FALSE),"")</f>
        <v/>
      </c>
    </row>
    <row r="368" spans="1:81" x14ac:dyDescent="0.25">
      <c r="A368" s="107"/>
      <c r="B368" s="84"/>
      <c r="C368" s="92">
        <f>Book1345234[[#This Row],[FMP]]*2</f>
        <v>0</v>
      </c>
      <c r="D368" s="34"/>
      <c r="E368" s="34"/>
      <c r="F368" s="37"/>
      <c r="G368" s="4"/>
      <c r="H368" s="4"/>
      <c r="I368" s="4"/>
      <c r="J368" s="4"/>
      <c r="K368" s="35" t="str">
        <f>IFERROR(Book1345234[[#This Row],[Project Cost]]/Book1345234[[#This Row],['# of Structures Removed from 1% Annual Chance FP]],"")</f>
        <v/>
      </c>
      <c r="L368" s="4"/>
      <c r="M368" s="4"/>
      <c r="N368" s="35"/>
      <c r="O368" s="100"/>
      <c r="P368" s="84"/>
      <c r="Q368" s="37"/>
      <c r="R368" s="4"/>
      <c r="S368" s="36" t="str">
        <f>IFERROR(VLOOKUP(Book1345234[[#This Row],[ Severity Ranking: Pre-Project Average Depth of Flooding (100-year)]],#REF!,2,FALSE),"")</f>
        <v/>
      </c>
      <c r="T368" s="67"/>
      <c r="U368" s="37"/>
      <c r="V368" s="37"/>
      <c r="W368" s="128" t="e">
        <f>[1]!Book1345234[[#This Row],[Flood Plain Population]]/[1]!Book1345234[[#This Row],[Community Population Served]]</f>
        <v>#REF!</v>
      </c>
      <c r="X368" s="4"/>
      <c r="Y368" s="36" t="str">
        <f>IFERROR(VLOOKUP(Book1345234[[#This Row],[Severity Ranking: Community Need (% Population)]],#REF!,2,FALSE),"")</f>
        <v/>
      </c>
      <c r="Z368" s="66"/>
      <c r="AA368" s="91" t="e">
        <f>[1]!Book1345234[[#This Row],['# of Structures Removed from 1% Annual Chance FP]]/[1]!Book1345234[[#This Row],['# of Structures in 1% Annual Chance FP (Pre-Project)]]</f>
        <v>#REF!</v>
      </c>
      <c r="AB368" s="4"/>
      <c r="AC368" s="36" t="str">
        <f>IFERROR(VLOOKUP(Book1345234[[#This Row],[Flood Risk Reduction ]],#REF!,2,FALSE),"")</f>
        <v/>
      </c>
      <c r="AD368" s="66"/>
      <c r="AE368" s="78"/>
      <c r="AF368" s="37"/>
      <c r="AG368" s="128" t="e">
        <f>([1]!Book1345234[[#This Row],[Pre-Project Damage $]]-[1]!Book1345234[[#This Row],[Post-Project Damage $]])/[1]!Book1345234[[#This Row],[Pre-Project Damage $]]</f>
        <v>#REF!</v>
      </c>
      <c r="AH368" s="4"/>
      <c r="AI368" s="36" t="str">
        <f>IFERROR(VLOOKUP(Book1345234[[#This Row],[Flood Damage Reduction]],#REF!,2,FALSE),"")</f>
        <v/>
      </c>
      <c r="AJ368" s="93"/>
      <c r="AK368" s="83"/>
      <c r="AL368" s="37"/>
      <c r="AM368" s="36" t="str">
        <f>IFERROR(VLOOKUP(Book1345234[[#This Row],[ Reduction in Critical Facilities Flood Risk]],#REF!,2,FALSE),"")</f>
        <v/>
      </c>
      <c r="AN368" s="140" t="e">
        <f>VLOOKUP([1]!Book1345234[[#This Row],[FMP]],'[1]Life and Safety Tabular Data'!A365:L375,12,FALSE)</f>
        <v>#REF!</v>
      </c>
      <c r="AO368" s="43"/>
      <c r="AP368" s="4"/>
      <c r="AQ368" s="36" t="str">
        <f>IFERROR(VLOOKUP(Book1345234[[#This Row],[Life and Safety Ranking (Injury/Loss of Life)]],#REF!,2,FALSE),"")</f>
        <v/>
      </c>
      <c r="AR368" s="67"/>
      <c r="AS368" s="43"/>
      <c r="AT368" s="43"/>
      <c r="AU368" s="43"/>
      <c r="AV368" s="4"/>
      <c r="AW368" s="36" t="str">
        <f>IFERROR(VLOOKUP(Book1345234[[#This Row],[Water Supply Yield Ranking]],#REF!,2,FALSE),"")</f>
        <v/>
      </c>
      <c r="AX368" s="67"/>
      <c r="AY368" s="37"/>
      <c r="AZ368" s="4"/>
      <c r="BA368" s="36" t="str">
        <f>IFERROR(VLOOKUP(Book1345234[[#This Row],[Social Vulnerability Ranking]],#REF!,2,FALSE),"")</f>
        <v/>
      </c>
      <c r="BB368" s="67"/>
      <c r="BC368" s="43"/>
      <c r="BD368" s="4"/>
      <c r="BE368" s="36" t="str">
        <f>IFERROR(VLOOKUP(Book1345234[[#This Row],[Nature-Based Solutions Ranking]],#REF!,2,FALSE),"")</f>
        <v/>
      </c>
      <c r="BF368" s="67"/>
      <c r="BG368" s="37"/>
      <c r="BH368" s="4"/>
      <c r="BI368" s="36" t="str">
        <f>IFERROR(VLOOKUP(Book1345234[[#This Row],[Multiple Benefit Ranking]],#REF!,2,FALSE),"")</f>
        <v/>
      </c>
      <c r="BJ368" s="84"/>
      <c r="BK368" s="43"/>
      <c r="BL368" s="4"/>
      <c r="BM368" s="36" t="str">
        <f>IFERROR(VLOOKUP(Book1345234[[#This Row],[Operations and Maintenance Ranking]],#REF!,2,FALSE),"")</f>
        <v/>
      </c>
      <c r="BN368" s="67"/>
      <c r="BO368" s="4"/>
      <c r="BP368" s="36" t="str">
        <f>IFERROR(VLOOKUP(Book1345234[[#This Row],[Administrative, Regulatory and Other Obstacle Ranking]],#REF!,2,FALSE),"")</f>
        <v/>
      </c>
      <c r="BQ368" s="67"/>
      <c r="BR368" s="4"/>
      <c r="BS368" s="36" t="str">
        <f>IFERROR(VLOOKUP(Book1345234[[#This Row],[Environmental Benefit Ranking]],#REF!,2,FALSE),"")</f>
        <v/>
      </c>
      <c r="BT368" s="67"/>
      <c r="BU368" s="37"/>
      <c r="BV368" s="36" t="str">
        <f>IFERROR(VLOOKUP(Book1345234[[#This Row],[Environmental Impact Ranking]],#REF!,2,FALSE),"")</f>
        <v/>
      </c>
      <c r="BW368" s="77"/>
      <c r="BX368" s="83"/>
      <c r="BY368" s="4"/>
      <c r="BZ368" s="36" t="str">
        <f>IFERROR(VLOOKUP(Book1345234[[#This Row],[Mobility Ranking]],#REF!,2,FALSE),"")</f>
        <v/>
      </c>
      <c r="CA368" s="77"/>
      <c r="CB368" s="4"/>
      <c r="CC368" s="36" t="str">
        <f>IFERROR(VLOOKUP(Book1345234[[#This Row],[Regional Ranking]],#REF!,2,FALSE),"")</f>
        <v/>
      </c>
    </row>
    <row r="369" spans="1:81" x14ac:dyDescent="0.25">
      <c r="A369" s="107"/>
      <c r="B369" s="84"/>
      <c r="C369" s="92">
        <f>Book1345234[[#This Row],[FMP]]*2</f>
        <v>0</v>
      </c>
      <c r="D369" s="34"/>
      <c r="E369" s="34"/>
      <c r="F369" s="37"/>
      <c r="G369" s="4"/>
      <c r="H369" s="4"/>
      <c r="I369" s="4"/>
      <c r="J369" s="4"/>
      <c r="K369" s="35" t="str">
        <f>IFERROR(Book1345234[[#This Row],[Project Cost]]/Book1345234[[#This Row],['# of Structures Removed from 1% Annual Chance FP]],"")</f>
        <v/>
      </c>
      <c r="L369" s="4"/>
      <c r="M369" s="4"/>
      <c r="N369" s="35"/>
      <c r="O369" s="100"/>
      <c r="P369" s="84"/>
      <c r="Q369" s="37"/>
      <c r="R369" s="4"/>
      <c r="S369" s="36" t="str">
        <f>IFERROR(VLOOKUP(Book1345234[[#This Row],[ Severity Ranking: Pre-Project Average Depth of Flooding (100-year)]],#REF!,2,FALSE),"")</f>
        <v/>
      </c>
      <c r="T369" s="67"/>
      <c r="U369" s="37"/>
      <c r="V369" s="37"/>
      <c r="W369" s="128" t="e">
        <f>[1]!Book1345234[[#This Row],[Flood Plain Population]]/[1]!Book1345234[[#This Row],[Community Population Served]]</f>
        <v>#REF!</v>
      </c>
      <c r="X369" s="4"/>
      <c r="Y369" s="36" t="str">
        <f>IFERROR(VLOOKUP(Book1345234[[#This Row],[Severity Ranking: Community Need (% Population)]],#REF!,2,FALSE),"")</f>
        <v/>
      </c>
      <c r="Z369" s="66"/>
      <c r="AA369" s="91" t="e">
        <f>[1]!Book1345234[[#This Row],['# of Structures Removed from 1% Annual Chance FP]]/[1]!Book1345234[[#This Row],['# of Structures in 1% Annual Chance FP (Pre-Project)]]</f>
        <v>#REF!</v>
      </c>
      <c r="AB369" s="4"/>
      <c r="AC369" s="36" t="str">
        <f>IFERROR(VLOOKUP(Book1345234[[#This Row],[Flood Risk Reduction ]],#REF!,2,FALSE),"")</f>
        <v/>
      </c>
      <c r="AD369" s="66"/>
      <c r="AE369" s="78"/>
      <c r="AF369" s="37"/>
      <c r="AG369" s="128" t="e">
        <f>([1]!Book1345234[[#This Row],[Pre-Project Damage $]]-[1]!Book1345234[[#This Row],[Post-Project Damage $]])/[1]!Book1345234[[#This Row],[Pre-Project Damage $]]</f>
        <v>#REF!</v>
      </c>
      <c r="AH369" s="4"/>
      <c r="AI369" s="36" t="str">
        <f>IFERROR(VLOOKUP(Book1345234[[#This Row],[Flood Damage Reduction]],#REF!,2,FALSE),"")</f>
        <v/>
      </c>
      <c r="AJ369" s="93"/>
      <c r="AK369" s="83"/>
      <c r="AL369" s="37"/>
      <c r="AM369" s="36" t="str">
        <f>IFERROR(VLOOKUP(Book1345234[[#This Row],[ Reduction in Critical Facilities Flood Risk]],#REF!,2,FALSE),"")</f>
        <v/>
      </c>
      <c r="AN369" s="140" t="e">
        <f>VLOOKUP([1]!Book1345234[[#This Row],[FMP]],'[1]Life and Safety Tabular Data'!A366:L376,12,FALSE)</f>
        <v>#REF!</v>
      </c>
      <c r="AO369" s="43"/>
      <c r="AP369" s="4"/>
      <c r="AQ369" s="36" t="str">
        <f>IFERROR(VLOOKUP(Book1345234[[#This Row],[Life and Safety Ranking (Injury/Loss of Life)]],#REF!,2,FALSE),"")</f>
        <v/>
      </c>
      <c r="AR369" s="67"/>
      <c r="AS369" s="43"/>
      <c r="AT369" s="43"/>
      <c r="AU369" s="43"/>
      <c r="AV369" s="4"/>
      <c r="AW369" s="36" t="str">
        <f>IFERROR(VLOOKUP(Book1345234[[#This Row],[Water Supply Yield Ranking]],#REF!,2,FALSE),"")</f>
        <v/>
      </c>
      <c r="AX369" s="67"/>
      <c r="AY369" s="37"/>
      <c r="AZ369" s="4"/>
      <c r="BA369" s="36" t="str">
        <f>IFERROR(VLOOKUP(Book1345234[[#This Row],[Social Vulnerability Ranking]],#REF!,2,FALSE),"")</f>
        <v/>
      </c>
      <c r="BB369" s="67"/>
      <c r="BC369" s="43"/>
      <c r="BD369" s="4"/>
      <c r="BE369" s="36" t="str">
        <f>IFERROR(VLOOKUP(Book1345234[[#This Row],[Nature-Based Solutions Ranking]],#REF!,2,FALSE),"")</f>
        <v/>
      </c>
      <c r="BF369" s="67"/>
      <c r="BG369" s="37"/>
      <c r="BH369" s="4"/>
      <c r="BI369" s="36" t="str">
        <f>IFERROR(VLOOKUP(Book1345234[[#This Row],[Multiple Benefit Ranking]],#REF!,2,FALSE),"")</f>
        <v/>
      </c>
      <c r="BJ369" s="84"/>
      <c r="BK369" s="43"/>
      <c r="BL369" s="4"/>
      <c r="BM369" s="36" t="str">
        <f>IFERROR(VLOOKUP(Book1345234[[#This Row],[Operations and Maintenance Ranking]],#REF!,2,FALSE),"")</f>
        <v/>
      </c>
      <c r="BN369" s="67"/>
      <c r="BO369" s="4"/>
      <c r="BP369" s="36" t="str">
        <f>IFERROR(VLOOKUP(Book1345234[[#This Row],[Administrative, Regulatory and Other Obstacle Ranking]],#REF!,2,FALSE),"")</f>
        <v/>
      </c>
      <c r="BQ369" s="67"/>
      <c r="BR369" s="4"/>
      <c r="BS369" s="36" t="str">
        <f>IFERROR(VLOOKUP(Book1345234[[#This Row],[Environmental Benefit Ranking]],#REF!,2,FALSE),"")</f>
        <v/>
      </c>
      <c r="BT369" s="67"/>
      <c r="BU369" s="37"/>
      <c r="BV369" s="36" t="str">
        <f>IFERROR(VLOOKUP(Book1345234[[#This Row],[Environmental Impact Ranking]],#REF!,2,FALSE),"")</f>
        <v/>
      </c>
      <c r="BW369" s="77"/>
      <c r="BX369" s="83"/>
      <c r="BY369" s="4"/>
      <c r="BZ369" s="36" t="str">
        <f>IFERROR(VLOOKUP(Book1345234[[#This Row],[Mobility Ranking]],#REF!,2,FALSE),"")</f>
        <v/>
      </c>
      <c r="CA369" s="77"/>
      <c r="CB369" s="4"/>
      <c r="CC369" s="36" t="str">
        <f>IFERROR(VLOOKUP(Book1345234[[#This Row],[Regional Ranking]],#REF!,2,FALSE),"")</f>
        <v/>
      </c>
    </row>
    <row r="370" spans="1:81" x14ac:dyDescent="0.25">
      <c r="A370" s="107"/>
      <c r="B370" s="84"/>
      <c r="C370" s="92">
        <f>Book1345234[[#This Row],[FMP]]*2</f>
        <v>0</v>
      </c>
      <c r="D370" s="34"/>
      <c r="E370" s="34"/>
      <c r="F370" s="37"/>
      <c r="G370" s="4"/>
      <c r="H370" s="4"/>
      <c r="I370" s="4"/>
      <c r="J370" s="4"/>
      <c r="K370" s="35" t="str">
        <f>IFERROR(Book1345234[[#This Row],[Project Cost]]/Book1345234[[#This Row],['# of Structures Removed from 1% Annual Chance FP]],"")</f>
        <v/>
      </c>
      <c r="L370" s="4"/>
      <c r="M370" s="4"/>
      <c r="N370" s="35"/>
      <c r="O370" s="100"/>
      <c r="P370" s="84"/>
      <c r="Q370" s="37"/>
      <c r="R370" s="4"/>
      <c r="S370" s="36" t="str">
        <f>IFERROR(VLOOKUP(Book1345234[[#This Row],[ Severity Ranking: Pre-Project Average Depth of Flooding (100-year)]],#REF!,2,FALSE),"")</f>
        <v/>
      </c>
      <c r="T370" s="67"/>
      <c r="U370" s="37"/>
      <c r="V370" s="37"/>
      <c r="W370" s="128" t="e">
        <f>[1]!Book1345234[[#This Row],[Flood Plain Population]]/[1]!Book1345234[[#This Row],[Community Population Served]]</f>
        <v>#REF!</v>
      </c>
      <c r="X370" s="4"/>
      <c r="Y370" s="36" t="str">
        <f>IFERROR(VLOOKUP(Book1345234[[#This Row],[Severity Ranking: Community Need (% Population)]],#REF!,2,FALSE),"")</f>
        <v/>
      </c>
      <c r="Z370" s="66"/>
      <c r="AA370" s="91" t="e">
        <f>[1]!Book1345234[[#This Row],['# of Structures Removed from 1% Annual Chance FP]]/[1]!Book1345234[[#This Row],['# of Structures in 1% Annual Chance FP (Pre-Project)]]</f>
        <v>#REF!</v>
      </c>
      <c r="AB370" s="4"/>
      <c r="AC370" s="36" t="str">
        <f>IFERROR(VLOOKUP(Book1345234[[#This Row],[Flood Risk Reduction ]],#REF!,2,FALSE),"")</f>
        <v/>
      </c>
      <c r="AD370" s="66"/>
      <c r="AE370" s="78"/>
      <c r="AF370" s="37"/>
      <c r="AG370" s="128" t="e">
        <f>([1]!Book1345234[[#This Row],[Pre-Project Damage $]]-[1]!Book1345234[[#This Row],[Post-Project Damage $]])/[1]!Book1345234[[#This Row],[Pre-Project Damage $]]</f>
        <v>#REF!</v>
      </c>
      <c r="AH370" s="4"/>
      <c r="AI370" s="36" t="str">
        <f>IFERROR(VLOOKUP(Book1345234[[#This Row],[Flood Damage Reduction]],#REF!,2,FALSE),"")</f>
        <v/>
      </c>
      <c r="AJ370" s="93"/>
      <c r="AK370" s="83"/>
      <c r="AL370" s="37"/>
      <c r="AM370" s="36" t="str">
        <f>IFERROR(VLOOKUP(Book1345234[[#This Row],[ Reduction in Critical Facilities Flood Risk]],#REF!,2,FALSE),"")</f>
        <v/>
      </c>
      <c r="AN370" s="140" t="e">
        <f>VLOOKUP([1]!Book1345234[[#This Row],[FMP]],'[1]Life and Safety Tabular Data'!A367:L377,12,FALSE)</f>
        <v>#REF!</v>
      </c>
      <c r="AO370" s="43"/>
      <c r="AP370" s="4"/>
      <c r="AQ370" s="36" t="str">
        <f>IFERROR(VLOOKUP(Book1345234[[#This Row],[Life and Safety Ranking (Injury/Loss of Life)]],#REF!,2,FALSE),"")</f>
        <v/>
      </c>
      <c r="AR370" s="67"/>
      <c r="AS370" s="43"/>
      <c r="AT370" s="43"/>
      <c r="AU370" s="43"/>
      <c r="AV370" s="4"/>
      <c r="AW370" s="36" t="str">
        <f>IFERROR(VLOOKUP(Book1345234[[#This Row],[Water Supply Yield Ranking]],#REF!,2,FALSE),"")</f>
        <v/>
      </c>
      <c r="AX370" s="67"/>
      <c r="AY370" s="37"/>
      <c r="AZ370" s="4"/>
      <c r="BA370" s="36" t="str">
        <f>IFERROR(VLOOKUP(Book1345234[[#This Row],[Social Vulnerability Ranking]],#REF!,2,FALSE),"")</f>
        <v/>
      </c>
      <c r="BB370" s="67"/>
      <c r="BC370" s="43"/>
      <c r="BD370" s="4"/>
      <c r="BE370" s="36" t="str">
        <f>IFERROR(VLOOKUP(Book1345234[[#This Row],[Nature-Based Solutions Ranking]],#REF!,2,FALSE),"")</f>
        <v/>
      </c>
      <c r="BF370" s="67"/>
      <c r="BG370" s="37"/>
      <c r="BH370" s="4"/>
      <c r="BI370" s="36" t="str">
        <f>IFERROR(VLOOKUP(Book1345234[[#This Row],[Multiple Benefit Ranking]],#REF!,2,FALSE),"")</f>
        <v/>
      </c>
      <c r="BJ370" s="84"/>
      <c r="BK370" s="43"/>
      <c r="BL370" s="4"/>
      <c r="BM370" s="36" t="str">
        <f>IFERROR(VLOOKUP(Book1345234[[#This Row],[Operations and Maintenance Ranking]],#REF!,2,FALSE),"")</f>
        <v/>
      </c>
      <c r="BN370" s="67"/>
      <c r="BO370" s="4"/>
      <c r="BP370" s="36" t="str">
        <f>IFERROR(VLOOKUP(Book1345234[[#This Row],[Administrative, Regulatory and Other Obstacle Ranking]],#REF!,2,FALSE),"")</f>
        <v/>
      </c>
      <c r="BQ370" s="67"/>
      <c r="BR370" s="4"/>
      <c r="BS370" s="36" t="str">
        <f>IFERROR(VLOOKUP(Book1345234[[#This Row],[Environmental Benefit Ranking]],#REF!,2,FALSE),"")</f>
        <v/>
      </c>
      <c r="BT370" s="67"/>
      <c r="BU370" s="37"/>
      <c r="BV370" s="36" t="str">
        <f>IFERROR(VLOOKUP(Book1345234[[#This Row],[Environmental Impact Ranking]],#REF!,2,FALSE),"")</f>
        <v/>
      </c>
      <c r="BW370" s="77"/>
      <c r="BX370" s="83"/>
      <c r="BY370" s="4"/>
      <c r="BZ370" s="36" t="str">
        <f>IFERROR(VLOOKUP(Book1345234[[#This Row],[Mobility Ranking]],#REF!,2,FALSE),"")</f>
        <v/>
      </c>
      <c r="CA370" s="77"/>
      <c r="CB370" s="4"/>
      <c r="CC370" s="36" t="str">
        <f>IFERROR(VLOOKUP(Book1345234[[#This Row],[Regional Ranking]],#REF!,2,FALSE),"")</f>
        <v/>
      </c>
    </row>
    <row r="371" spans="1:81" x14ac:dyDescent="0.25">
      <c r="A371" s="107"/>
      <c r="B371" s="84"/>
      <c r="C371" s="92">
        <f>Book1345234[[#This Row],[FMP]]*2</f>
        <v>0</v>
      </c>
      <c r="D371" s="34"/>
      <c r="E371" s="34"/>
      <c r="F371" s="37"/>
      <c r="G371" s="4"/>
      <c r="H371" s="4"/>
      <c r="I371" s="4"/>
      <c r="J371" s="4"/>
      <c r="K371" s="35" t="str">
        <f>IFERROR(Book1345234[[#This Row],[Project Cost]]/Book1345234[[#This Row],['# of Structures Removed from 1% Annual Chance FP]],"")</f>
        <v/>
      </c>
      <c r="L371" s="4"/>
      <c r="M371" s="4"/>
      <c r="N371" s="35"/>
      <c r="O371" s="100"/>
      <c r="P371" s="84"/>
      <c r="Q371" s="37"/>
      <c r="R371" s="4"/>
      <c r="S371" s="36" t="str">
        <f>IFERROR(VLOOKUP(Book1345234[[#This Row],[ Severity Ranking: Pre-Project Average Depth of Flooding (100-year)]],#REF!,2,FALSE),"")</f>
        <v/>
      </c>
      <c r="T371" s="67"/>
      <c r="U371" s="37"/>
      <c r="V371" s="37"/>
      <c r="W371" s="128" t="e">
        <f>[1]!Book1345234[[#This Row],[Flood Plain Population]]/[1]!Book1345234[[#This Row],[Community Population Served]]</f>
        <v>#REF!</v>
      </c>
      <c r="X371" s="4"/>
      <c r="Y371" s="36" t="str">
        <f>IFERROR(VLOOKUP(Book1345234[[#This Row],[Severity Ranking: Community Need (% Population)]],#REF!,2,FALSE),"")</f>
        <v/>
      </c>
      <c r="Z371" s="66"/>
      <c r="AA371" s="91" t="e">
        <f>[1]!Book1345234[[#This Row],['# of Structures Removed from 1% Annual Chance FP]]/[1]!Book1345234[[#This Row],['# of Structures in 1% Annual Chance FP (Pre-Project)]]</f>
        <v>#REF!</v>
      </c>
      <c r="AB371" s="4"/>
      <c r="AC371" s="36" t="str">
        <f>IFERROR(VLOOKUP(Book1345234[[#This Row],[Flood Risk Reduction ]],#REF!,2,FALSE),"")</f>
        <v/>
      </c>
      <c r="AD371" s="66"/>
      <c r="AE371" s="78"/>
      <c r="AF371" s="37"/>
      <c r="AG371" s="128" t="e">
        <f>([1]!Book1345234[[#This Row],[Pre-Project Damage $]]-[1]!Book1345234[[#This Row],[Post-Project Damage $]])/[1]!Book1345234[[#This Row],[Pre-Project Damage $]]</f>
        <v>#REF!</v>
      </c>
      <c r="AH371" s="4"/>
      <c r="AI371" s="36" t="str">
        <f>IFERROR(VLOOKUP(Book1345234[[#This Row],[Flood Damage Reduction]],#REF!,2,FALSE),"")</f>
        <v/>
      </c>
      <c r="AJ371" s="93"/>
      <c r="AK371" s="83"/>
      <c r="AL371" s="37"/>
      <c r="AM371" s="36" t="str">
        <f>IFERROR(VLOOKUP(Book1345234[[#This Row],[ Reduction in Critical Facilities Flood Risk]],#REF!,2,FALSE),"")</f>
        <v/>
      </c>
      <c r="AN371" s="140" t="e">
        <f>VLOOKUP([1]!Book1345234[[#This Row],[FMP]],'[1]Life and Safety Tabular Data'!A368:L378,12,FALSE)</f>
        <v>#REF!</v>
      </c>
      <c r="AO371" s="43"/>
      <c r="AP371" s="4"/>
      <c r="AQ371" s="36" t="str">
        <f>IFERROR(VLOOKUP(Book1345234[[#This Row],[Life and Safety Ranking (Injury/Loss of Life)]],#REF!,2,FALSE),"")</f>
        <v/>
      </c>
      <c r="AR371" s="67"/>
      <c r="AS371" s="43"/>
      <c r="AT371" s="43"/>
      <c r="AU371" s="43"/>
      <c r="AV371" s="4"/>
      <c r="AW371" s="36" t="str">
        <f>IFERROR(VLOOKUP(Book1345234[[#This Row],[Water Supply Yield Ranking]],#REF!,2,FALSE),"")</f>
        <v/>
      </c>
      <c r="AX371" s="67"/>
      <c r="AY371" s="37"/>
      <c r="AZ371" s="4"/>
      <c r="BA371" s="36" t="str">
        <f>IFERROR(VLOOKUP(Book1345234[[#This Row],[Social Vulnerability Ranking]],#REF!,2,FALSE),"")</f>
        <v/>
      </c>
      <c r="BB371" s="67"/>
      <c r="BC371" s="43"/>
      <c r="BD371" s="4"/>
      <c r="BE371" s="36" t="str">
        <f>IFERROR(VLOOKUP(Book1345234[[#This Row],[Nature-Based Solutions Ranking]],#REF!,2,FALSE),"")</f>
        <v/>
      </c>
      <c r="BF371" s="67"/>
      <c r="BG371" s="37"/>
      <c r="BH371" s="4"/>
      <c r="BI371" s="36" t="str">
        <f>IFERROR(VLOOKUP(Book1345234[[#This Row],[Multiple Benefit Ranking]],#REF!,2,FALSE),"")</f>
        <v/>
      </c>
      <c r="BJ371" s="84"/>
      <c r="BK371" s="43"/>
      <c r="BL371" s="4"/>
      <c r="BM371" s="36" t="str">
        <f>IFERROR(VLOOKUP(Book1345234[[#This Row],[Operations and Maintenance Ranking]],#REF!,2,FALSE),"")</f>
        <v/>
      </c>
      <c r="BN371" s="67"/>
      <c r="BO371" s="4"/>
      <c r="BP371" s="36" t="str">
        <f>IFERROR(VLOOKUP(Book1345234[[#This Row],[Administrative, Regulatory and Other Obstacle Ranking]],#REF!,2,FALSE),"")</f>
        <v/>
      </c>
      <c r="BQ371" s="67"/>
      <c r="BR371" s="4"/>
      <c r="BS371" s="36" t="str">
        <f>IFERROR(VLOOKUP(Book1345234[[#This Row],[Environmental Benefit Ranking]],#REF!,2,FALSE),"")</f>
        <v/>
      </c>
      <c r="BT371" s="67"/>
      <c r="BU371" s="37"/>
      <c r="BV371" s="36" t="str">
        <f>IFERROR(VLOOKUP(Book1345234[[#This Row],[Environmental Impact Ranking]],#REF!,2,FALSE),"")</f>
        <v/>
      </c>
      <c r="BW371" s="77"/>
      <c r="BX371" s="83"/>
      <c r="BY371" s="4"/>
      <c r="BZ371" s="36" t="str">
        <f>IFERROR(VLOOKUP(Book1345234[[#This Row],[Mobility Ranking]],#REF!,2,FALSE),"")</f>
        <v/>
      </c>
      <c r="CA371" s="77"/>
      <c r="CB371" s="4"/>
      <c r="CC371" s="36" t="str">
        <f>IFERROR(VLOOKUP(Book1345234[[#This Row],[Regional Ranking]],#REF!,2,FALSE),"")</f>
        <v/>
      </c>
    </row>
    <row r="372" spans="1:81" x14ac:dyDescent="0.25">
      <c r="A372" s="107"/>
      <c r="B372" s="84"/>
      <c r="C372" s="92">
        <f>Book1345234[[#This Row],[FMP]]*2</f>
        <v>0</v>
      </c>
      <c r="D372" s="34"/>
      <c r="E372" s="34"/>
      <c r="F372" s="37"/>
      <c r="G372" s="4"/>
      <c r="H372" s="4"/>
      <c r="I372" s="4"/>
      <c r="J372" s="4"/>
      <c r="K372" s="35" t="str">
        <f>IFERROR(Book1345234[[#This Row],[Project Cost]]/Book1345234[[#This Row],['# of Structures Removed from 1% Annual Chance FP]],"")</f>
        <v/>
      </c>
      <c r="L372" s="4"/>
      <c r="M372" s="4"/>
      <c r="N372" s="35"/>
      <c r="O372" s="100"/>
      <c r="P372" s="84"/>
      <c r="Q372" s="37"/>
      <c r="R372" s="4"/>
      <c r="S372" s="36" t="str">
        <f>IFERROR(VLOOKUP(Book1345234[[#This Row],[ Severity Ranking: Pre-Project Average Depth of Flooding (100-year)]],#REF!,2,FALSE),"")</f>
        <v/>
      </c>
      <c r="T372" s="67"/>
      <c r="U372" s="37"/>
      <c r="V372" s="37"/>
      <c r="W372" s="128" t="e">
        <f>[1]!Book1345234[[#This Row],[Flood Plain Population]]/[1]!Book1345234[[#This Row],[Community Population Served]]</f>
        <v>#REF!</v>
      </c>
      <c r="X372" s="4"/>
      <c r="Y372" s="36" t="str">
        <f>IFERROR(VLOOKUP(Book1345234[[#This Row],[Severity Ranking: Community Need (% Population)]],#REF!,2,FALSE),"")</f>
        <v/>
      </c>
      <c r="Z372" s="66"/>
      <c r="AA372" s="91" t="e">
        <f>[1]!Book1345234[[#This Row],['# of Structures Removed from 1% Annual Chance FP]]/[1]!Book1345234[[#This Row],['# of Structures in 1% Annual Chance FP (Pre-Project)]]</f>
        <v>#REF!</v>
      </c>
      <c r="AB372" s="4"/>
      <c r="AC372" s="36" t="str">
        <f>IFERROR(VLOOKUP(Book1345234[[#This Row],[Flood Risk Reduction ]],#REF!,2,FALSE),"")</f>
        <v/>
      </c>
      <c r="AD372" s="66"/>
      <c r="AE372" s="78"/>
      <c r="AF372" s="37"/>
      <c r="AG372" s="128" t="e">
        <f>([1]!Book1345234[[#This Row],[Pre-Project Damage $]]-[1]!Book1345234[[#This Row],[Post-Project Damage $]])/[1]!Book1345234[[#This Row],[Pre-Project Damage $]]</f>
        <v>#REF!</v>
      </c>
      <c r="AH372" s="4"/>
      <c r="AI372" s="36" t="str">
        <f>IFERROR(VLOOKUP(Book1345234[[#This Row],[Flood Damage Reduction]],#REF!,2,FALSE),"")</f>
        <v/>
      </c>
      <c r="AJ372" s="93"/>
      <c r="AK372" s="83"/>
      <c r="AL372" s="37"/>
      <c r="AM372" s="36" t="str">
        <f>IFERROR(VLOOKUP(Book1345234[[#This Row],[ Reduction in Critical Facilities Flood Risk]],#REF!,2,FALSE),"")</f>
        <v/>
      </c>
      <c r="AN372" s="140" t="e">
        <f>VLOOKUP([1]!Book1345234[[#This Row],[FMP]],'[1]Life and Safety Tabular Data'!A369:L379,12,FALSE)</f>
        <v>#REF!</v>
      </c>
      <c r="AO372" s="43"/>
      <c r="AP372" s="4"/>
      <c r="AQ372" s="36" t="str">
        <f>IFERROR(VLOOKUP(Book1345234[[#This Row],[Life and Safety Ranking (Injury/Loss of Life)]],#REF!,2,FALSE),"")</f>
        <v/>
      </c>
      <c r="AR372" s="67"/>
      <c r="AS372" s="43"/>
      <c r="AT372" s="43"/>
      <c r="AU372" s="43"/>
      <c r="AV372" s="4"/>
      <c r="AW372" s="36" t="str">
        <f>IFERROR(VLOOKUP(Book1345234[[#This Row],[Water Supply Yield Ranking]],#REF!,2,FALSE),"")</f>
        <v/>
      </c>
      <c r="AX372" s="67"/>
      <c r="AY372" s="37"/>
      <c r="AZ372" s="4"/>
      <c r="BA372" s="36" t="str">
        <f>IFERROR(VLOOKUP(Book1345234[[#This Row],[Social Vulnerability Ranking]],#REF!,2,FALSE),"")</f>
        <v/>
      </c>
      <c r="BB372" s="67"/>
      <c r="BC372" s="43"/>
      <c r="BD372" s="4"/>
      <c r="BE372" s="36" t="str">
        <f>IFERROR(VLOOKUP(Book1345234[[#This Row],[Nature-Based Solutions Ranking]],#REF!,2,FALSE),"")</f>
        <v/>
      </c>
      <c r="BF372" s="67"/>
      <c r="BG372" s="37"/>
      <c r="BH372" s="4"/>
      <c r="BI372" s="36" t="str">
        <f>IFERROR(VLOOKUP(Book1345234[[#This Row],[Multiple Benefit Ranking]],#REF!,2,FALSE),"")</f>
        <v/>
      </c>
      <c r="BJ372" s="84"/>
      <c r="BK372" s="43"/>
      <c r="BL372" s="4"/>
      <c r="BM372" s="36" t="str">
        <f>IFERROR(VLOOKUP(Book1345234[[#This Row],[Operations and Maintenance Ranking]],#REF!,2,FALSE),"")</f>
        <v/>
      </c>
      <c r="BN372" s="67"/>
      <c r="BO372" s="4"/>
      <c r="BP372" s="36" t="str">
        <f>IFERROR(VLOOKUP(Book1345234[[#This Row],[Administrative, Regulatory and Other Obstacle Ranking]],#REF!,2,FALSE),"")</f>
        <v/>
      </c>
      <c r="BQ372" s="67"/>
      <c r="BR372" s="4"/>
      <c r="BS372" s="36" t="str">
        <f>IFERROR(VLOOKUP(Book1345234[[#This Row],[Environmental Benefit Ranking]],#REF!,2,FALSE),"")</f>
        <v/>
      </c>
      <c r="BT372" s="67"/>
      <c r="BU372" s="37"/>
      <c r="BV372" s="36" t="str">
        <f>IFERROR(VLOOKUP(Book1345234[[#This Row],[Environmental Impact Ranking]],#REF!,2,FALSE),"")</f>
        <v/>
      </c>
      <c r="BW372" s="77"/>
      <c r="BX372" s="83"/>
      <c r="BY372" s="4"/>
      <c r="BZ372" s="36" t="str">
        <f>IFERROR(VLOOKUP(Book1345234[[#This Row],[Mobility Ranking]],#REF!,2,FALSE),"")</f>
        <v/>
      </c>
      <c r="CA372" s="77"/>
      <c r="CB372" s="4"/>
      <c r="CC372" s="36" t="str">
        <f>IFERROR(VLOOKUP(Book1345234[[#This Row],[Regional Ranking]],#REF!,2,FALSE),"")</f>
        <v/>
      </c>
    </row>
    <row r="373" spans="1:81" x14ac:dyDescent="0.25">
      <c r="A373" s="107"/>
      <c r="B373" s="84"/>
      <c r="C373" s="92">
        <f>Book1345234[[#This Row],[FMP]]*2</f>
        <v>0</v>
      </c>
      <c r="D373" s="34"/>
      <c r="E373" s="34"/>
      <c r="F373" s="37"/>
      <c r="G373" s="4"/>
      <c r="H373" s="4"/>
      <c r="I373" s="4"/>
      <c r="J373" s="4"/>
      <c r="K373" s="35" t="str">
        <f>IFERROR(Book1345234[[#This Row],[Project Cost]]/Book1345234[[#This Row],['# of Structures Removed from 1% Annual Chance FP]],"")</f>
        <v/>
      </c>
      <c r="L373" s="4"/>
      <c r="M373" s="4"/>
      <c r="N373" s="35"/>
      <c r="O373" s="100"/>
      <c r="P373" s="84"/>
      <c r="Q373" s="37"/>
      <c r="R373" s="4"/>
      <c r="S373" s="36" t="str">
        <f>IFERROR(VLOOKUP(Book1345234[[#This Row],[ Severity Ranking: Pre-Project Average Depth of Flooding (100-year)]],#REF!,2,FALSE),"")</f>
        <v/>
      </c>
      <c r="T373" s="67"/>
      <c r="U373" s="37"/>
      <c r="V373" s="37"/>
      <c r="W373" s="128" t="e">
        <f>[1]!Book1345234[[#This Row],[Flood Plain Population]]/[1]!Book1345234[[#This Row],[Community Population Served]]</f>
        <v>#REF!</v>
      </c>
      <c r="X373" s="4"/>
      <c r="Y373" s="36" t="str">
        <f>IFERROR(VLOOKUP(Book1345234[[#This Row],[Severity Ranking: Community Need (% Population)]],#REF!,2,FALSE),"")</f>
        <v/>
      </c>
      <c r="Z373" s="66"/>
      <c r="AA373" s="91" t="e">
        <f>[1]!Book1345234[[#This Row],['# of Structures Removed from 1% Annual Chance FP]]/[1]!Book1345234[[#This Row],['# of Structures in 1% Annual Chance FP (Pre-Project)]]</f>
        <v>#REF!</v>
      </c>
      <c r="AB373" s="4"/>
      <c r="AC373" s="36" t="str">
        <f>IFERROR(VLOOKUP(Book1345234[[#This Row],[Flood Risk Reduction ]],#REF!,2,FALSE),"")</f>
        <v/>
      </c>
      <c r="AD373" s="66"/>
      <c r="AE373" s="78"/>
      <c r="AF373" s="37"/>
      <c r="AG373" s="128" t="e">
        <f>([1]!Book1345234[[#This Row],[Pre-Project Damage $]]-[1]!Book1345234[[#This Row],[Post-Project Damage $]])/[1]!Book1345234[[#This Row],[Pre-Project Damage $]]</f>
        <v>#REF!</v>
      </c>
      <c r="AH373" s="4"/>
      <c r="AI373" s="36" t="str">
        <f>IFERROR(VLOOKUP(Book1345234[[#This Row],[Flood Damage Reduction]],#REF!,2,FALSE),"")</f>
        <v/>
      </c>
      <c r="AJ373" s="93"/>
      <c r="AK373" s="83"/>
      <c r="AL373" s="37"/>
      <c r="AM373" s="36" t="str">
        <f>IFERROR(VLOOKUP(Book1345234[[#This Row],[ Reduction in Critical Facilities Flood Risk]],#REF!,2,FALSE),"")</f>
        <v/>
      </c>
      <c r="AN373" s="140" t="e">
        <f>VLOOKUP([1]!Book1345234[[#This Row],[FMP]],'[1]Life and Safety Tabular Data'!A370:L380,12,FALSE)</f>
        <v>#REF!</v>
      </c>
      <c r="AO373" s="43"/>
      <c r="AP373" s="4"/>
      <c r="AQ373" s="36" t="str">
        <f>IFERROR(VLOOKUP(Book1345234[[#This Row],[Life and Safety Ranking (Injury/Loss of Life)]],#REF!,2,FALSE),"")</f>
        <v/>
      </c>
      <c r="AR373" s="67"/>
      <c r="AS373" s="43"/>
      <c r="AT373" s="43"/>
      <c r="AU373" s="43"/>
      <c r="AV373" s="4"/>
      <c r="AW373" s="36" t="str">
        <f>IFERROR(VLOOKUP(Book1345234[[#This Row],[Water Supply Yield Ranking]],#REF!,2,FALSE),"")</f>
        <v/>
      </c>
      <c r="AX373" s="67"/>
      <c r="AY373" s="37"/>
      <c r="AZ373" s="4"/>
      <c r="BA373" s="36" t="str">
        <f>IFERROR(VLOOKUP(Book1345234[[#This Row],[Social Vulnerability Ranking]],#REF!,2,FALSE),"")</f>
        <v/>
      </c>
      <c r="BB373" s="67"/>
      <c r="BC373" s="43"/>
      <c r="BD373" s="4"/>
      <c r="BE373" s="36" t="str">
        <f>IFERROR(VLOOKUP(Book1345234[[#This Row],[Nature-Based Solutions Ranking]],#REF!,2,FALSE),"")</f>
        <v/>
      </c>
      <c r="BF373" s="67"/>
      <c r="BG373" s="37"/>
      <c r="BH373" s="4"/>
      <c r="BI373" s="36" t="str">
        <f>IFERROR(VLOOKUP(Book1345234[[#This Row],[Multiple Benefit Ranking]],#REF!,2,FALSE),"")</f>
        <v/>
      </c>
      <c r="BJ373" s="84"/>
      <c r="BK373" s="43"/>
      <c r="BL373" s="4"/>
      <c r="BM373" s="36" t="str">
        <f>IFERROR(VLOOKUP(Book1345234[[#This Row],[Operations and Maintenance Ranking]],#REF!,2,FALSE),"")</f>
        <v/>
      </c>
      <c r="BN373" s="67"/>
      <c r="BO373" s="4"/>
      <c r="BP373" s="36" t="str">
        <f>IFERROR(VLOOKUP(Book1345234[[#This Row],[Administrative, Regulatory and Other Obstacle Ranking]],#REF!,2,FALSE),"")</f>
        <v/>
      </c>
      <c r="BQ373" s="67"/>
      <c r="BR373" s="4"/>
      <c r="BS373" s="36" t="str">
        <f>IFERROR(VLOOKUP(Book1345234[[#This Row],[Environmental Benefit Ranking]],#REF!,2,FALSE),"")</f>
        <v/>
      </c>
      <c r="BT373" s="67"/>
      <c r="BU373" s="37"/>
      <c r="BV373" s="36" t="str">
        <f>IFERROR(VLOOKUP(Book1345234[[#This Row],[Environmental Impact Ranking]],#REF!,2,FALSE),"")</f>
        <v/>
      </c>
      <c r="BW373" s="77"/>
      <c r="BX373" s="83"/>
      <c r="BY373" s="4"/>
      <c r="BZ373" s="36" t="str">
        <f>IFERROR(VLOOKUP(Book1345234[[#This Row],[Mobility Ranking]],#REF!,2,FALSE),"")</f>
        <v/>
      </c>
      <c r="CA373" s="77"/>
      <c r="CB373" s="4"/>
      <c r="CC373" s="36" t="str">
        <f>IFERROR(VLOOKUP(Book1345234[[#This Row],[Regional Ranking]],#REF!,2,FALSE),"")</f>
        <v/>
      </c>
    </row>
    <row r="374" spans="1:81" x14ac:dyDescent="0.25">
      <c r="A374" s="107"/>
      <c r="B374" s="84"/>
      <c r="C374" s="92">
        <f>Book1345234[[#This Row],[FMP]]*2</f>
        <v>0</v>
      </c>
      <c r="D374" s="34"/>
      <c r="E374" s="34"/>
      <c r="F374" s="37"/>
      <c r="G374" s="4"/>
      <c r="H374" s="4"/>
      <c r="I374" s="4"/>
      <c r="J374" s="4"/>
      <c r="K374" s="35" t="str">
        <f>IFERROR(Book1345234[[#This Row],[Project Cost]]/Book1345234[[#This Row],['# of Structures Removed from 1% Annual Chance FP]],"")</f>
        <v/>
      </c>
      <c r="L374" s="4"/>
      <c r="M374" s="4"/>
      <c r="N374" s="35"/>
      <c r="O374" s="100"/>
      <c r="P374" s="84"/>
      <c r="Q374" s="37"/>
      <c r="R374" s="4"/>
      <c r="S374" s="36" t="str">
        <f>IFERROR(VLOOKUP(Book1345234[[#This Row],[ Severity Ranking: Pre-Project Average Depth of Flooding (100-year)]],#REF!,2,FALSE),"")</f>
        <v/>
      </c>
      <c r="T374" s="67"/>
      <c r="U374" s="37"/>
      <c r="V374" s="37"/>
      <c r="W374" s="128" t="e">
        <f>[1]!Book1345234[[#This Row],[Flood Plain Population]]/[1]!Book1345234[[#This Row],[Community Population Served]]</f>
        <v>#REF!</v>
      </c>
      <c r="X374" s="4"/>
      <c r="Y374" s="36" t="str">
        <f>IFERROR(VLOOKUP(Book1345234[[#This Row],[Severity Ranking: Community Need (% Population)]],#REF!,2,FALSE),"")</f>
        <v/>
      </c>
      <c r="Z374" s="66"/>
      <c r="AA374" s="91" t="e">
        <f>[1]!Book1345234[[#This Row],['# of Structures Removed from 1% Annual Chance FP]]/[1]!Book1345234[[#This Row],['# of Structures in 1% Annual Chance FP (Pre-Project)]]</f>
        <v>#REF!</v>
      </c>
      <c r="AB374" s="4"/>
      <c r="AC374" s="36" t="str">
        <f>IFERROR(VLOOKUP(Book1345234[[#This Row],[Flood Risk Reduction ]],#REF!,2,FALSE),"")</f>
        <v/>
      </c>
      <c r="AD374" s="66"/>
      <c r="AE374" s="78"/>
      <c r="AF374" s="37"/>
      <c r="AG374" s="128" t="e">
        <f>([1]!Book1345234[[#This Row],[Pre-Project Damage $]]-[1]!Book1345234[[#This Row],[Post-Project Damage $]])/[1]!Book1345234[[#This Row],[Pre-Project Damage $]]</f>
        <v>#REF!</v>
      </c>
      <c r="AH374" s="4"/>
      <c r="AI374" s="36" t="str">
        <f>IFERROR(VLOOKUP(Book1345234[[#This Row],[Flood Damage Reduction]],#REF!,2,FALSE),"")</f>
        <v/>
      </c>
      <c r="AJ374" s="93"/>
      <c r="AK374" s="83"/>
      <c r="AL374" s="37"/>
      <c r="AM374" s="36" t="str">
        <f>IFERROR(VLOOKUP(Book1345234[[#This Row],[ Reduction in Critical Facilities Flood Risk]],#REF!,2,FALSE),"")</f>
        <v/>
      </c>
      <c r="AN374" s="140" t="e">
        <f>VLOOKUP([1]!Book1345234[[#This Row],[FMP]],'[1]Life and Safety Tabular Data'!A371:L381,12,FALSE)</f>
        <v>#REF!</v>
      </c>
      <c r="AO374" s="43"/>
      <c r="AP374" s="4"/>
      <c r="AQ374" s="36" t="str">
        <f>IFERROR(VLOOKUP(Book1345234[[#This Row],[Life and Safety Ranking (Injury/Loss of Life)]],#REF!,2,FALSE),"")</f>
        <v/>
      </c>
      <c r="AR374" s="67"/>
      <c r="AS374" s="43"/>
      <c r="AT374" s="43"/>
      <c r="AU374" s="43"/>
      <c r="AV374" s="4"/>
      <c r="AW374" s="36" t="str">
        <f>IFERROR(VLOOKUP(Book1345234[[#This Row],[Water Supply Yield Ranking]],#REF!,2,FALSE),"")</f>
        <v/>
      </c>
      <c r="AX374" s="67"/>
      <c r="AY374" s="37"/>
      <c r="AZ374" s="4"/>
      <c r="BA374" s="36" t="str">
        <f>IFERROR(VLOOKUP(Book1345234[[#This Row],[Social Vulnerability Ranking]],#REF!,2,FALSE),"")</f>
        <v/>
      </c>
      <c r="BB374" s="67"/>
      <c r="BC374" s="43"/>
      <c r="BD374" s="4"/>
      <c r="BE374" s="36" t="str">
        <f>IFERROR(VLOOKUP(Book1345234[[#This Row],[Nature-Based Solutions Ranking]],#REF!,2,FALSE),"")</f>
        <v/>
      </c>
      <c r="BF374" s="67"/>
      <c r="BG374" s="37"/>
      <c r="BH374" s="4"/>
      <c r="BI374" s="36" t="str">
        <f>IFERROR(VLOOKUP(Book1345234[[#This Row],[Multiple Benefit Ranking]],#REF!,2,FALSE),"")</f>
        <v/>
      </c>
      <c r="BJ374" s="84"/>
      <c r="BK374" s="43"/>
      <c r="BL374" s="4"/>
      <c r="BM374" s="36" t="str">
        <f>IFERROR(VLOOKUP(Book1345234[[#This Row],[Operations and Maintenance Ranking]],#REF!,2,FALSE),"")</f>
        <v/>
      </c>
      <c r="BN374" s="67"/>
      <c r="BO374" s="4"/>
      <c r="BP374" s="36" t="str">
        <f>IFERROR(VLOOKUP(Book1345234[[#This Row],[Administrative, Regulatory and Other Obstacle Ranking]],#REF!,2,FALSE),"")</f>
        <v/>
      </c>
      <c r="BQ374" s="67"/>
      <c r="BR374" s="4"/>
      <c r="BS374" s="36" t="str">
        <f>IFERROR(VLOOKUP(Book1345234[[#This Row],[Environmental Benefit Ranking]],#REF!,2,FALSE),"")</f>
        <v/>
      </c>
      <c r="BT374" s="67"/>
      <c r="BU374" s="37"/>
      <c r="BV374" s="36" t="str">
        <f>IFERROR(VLOOKUP(Book1345234[[#This Row],[Environmental Impact Ranking]],#REF!,2,FALSE),"")</f>
        <v/>
      </c>
      <c r="BW374" s="77"/>
      <c r="BX374" s="83"/>
      <c r="BY374" s="4"/>
      <c r="BZ374" s="36" t="str">
        <f>IFERROR(VLOOKUP(Book1345234[[#This Row],[Mobility Ranking]],#REF!,2,FALSE),"")</f>
        <v/>
      </c>
      <c r="CA374" s="77"/>
      <c r="CB374" s="4"/>
      <c r="CC374" s="36" t="str">
        <f>IFERROR(VLOOKUP(Book1345234[[#This Row],[Regional Ranking]],#REF!,2,FALSE),"")</f>
        <v/>
      </c>
    </row>
    <row r="375" spans="1:81" x14ac:dyDescent="0.25">
      <c r="A375" s="107"/>
      <c r="B375" s="84"/>
      <c r="C375" s="92">
        <f>Book1345234[[#This Row],[FMP]]*2</f>
        <v>0</v>
      </c>
      <c r="D375" s="34"/>
      <c r="E375" s="34"/>
      <c r="F375" s="37"/>
      <c r="G375" s="4"/>
      <c r="H375" s="4"/>
      <c r="I375" s="4"/>
      <c r="J375" s="4"/>
      <c r="K375" s="35" t="str">
        <f>IFERROR(Book1345234[[#This Row],[Project Cost]]/Book1345234[[#This Row],['# of Structures Removed from 1% Annual Chance FP]],"")</f>
        <v/>
      </c>
      <c r="L375" s="4"/>
      <c r="M375" s="4"/>
      <c r="N375" s="35"/>
      <c r="O375" s="100"/>
      <c r="P375" s="84"/>
      <c r="Q375" s="37"/>
      <c r="R375" s="4"/>
      <c r="S375" s="36" t="str">
        <f>IFERROR(VLOOKUP(Book1345234[[#This Row],[ Severity Ranking: Pre-Project Average Depth of Flooding (100-year)]],#REF!,2,FALSE),"")</f>
        <v/>
      </c>
      <c r="T375" s="67"/>
      <c r="U375" s="37"/>
      <c r="V375" s="37"/>
      <c r="W375" s="128" t="e">
        <f>[1]!Book1345234[[#This Row],[Flood Plain Population]]/[1]!Book1345234[[#This Row],[Community Population Served]]</f>
        <v>#REF!</v>
      </c>
      <c r="X375" s="4"/>
      <c r="Y375" s="36" t="str">
        <f>IFERROR(VLOOKUP(Book1345234[[#This Row],[Severity Ranking: Community Need (% Population)]],#REF!,2,FALSE),"")</f>
        <v/>
      </c>
      <c r="Z375" s="66"/>
      <c r="AA375" s="91" t="e">
        <f>[1]!Book1345234[[#This Row],['# of Structures Removed from 1% Annual Chance FP]]/[1]!Book1345234[[#This Row],['# of Structures in 1% Annual Chance FP (Pre-Project)]]</f>
        <v>#REF!</v>
      </c>
      <c r="AB375" s="4"/>
      <c r="AC375" s="36" t="str">
        <f>IFERROR(VLOOKUP(Book1345234[[#This Row],[Flood Risk Reduction ]],#REF!,2,FALSE),"")</f>
        <v/>
      </c>
      <c r="AD375" s="66"/>
      <c r="AE375" s="78"/>
      <c r="AF375" s="37"/>
      <c r="AG375" s="128" t="e">
        <f>([1]!Book1345234[[#This Row],[Pre-Project Damage $]]-[1]!Book1345234[[#This Row],[Post-Project Damage $]])/[1]!Book1345234[[#This Row],[Pre-Project Damage $]]</f>
        <v>#REF!</v>
      </c>
      <c r="AH375" s="4"/>
      <c r="AI375" s="36" t="str">
        <f>IFERROR(VLOOKUP(Book1345234[[#This Row],[Flood Damage Reduction]],#REF!,2,FALSE),"")</f>
        <v/>
      </c>
      <c r="AJ375" s="93"/>
      <c r="AK375" s="83"/>
      <c r="AL375" s="37"/>
      <c r="AM375" s="36" t="str">
        <f>IFERROR(VLOOKUP(Book1345234[[#This Row],[ Reduction in Critical Facilities Flood Risk]],#REF!,2,FALSE),"")</f>
        <v/>
      </c>
      <c r="AN375" s="140" t="e">
        <f>VLOOKUP([1]!Book1345234[[#This Row],[FMP]],'[1]Life and Safety Tabular Data'!A372:L382,12,FALSE)</f>
        <v>#REF!</v>
      </c>
      <c r="AO375" s="43"/>
      <c r="AP375" s="4"/>
      <c r="AQ375" s="36" t="str">
        <f>IFERROR(VLOOKUP(Book1345234[[#This Row],[Life and Safety Ranking (Injury/Loss of Life)]],#REF!,2,FALSE),"")</f>
        <v/>
      </c>
      <c r="AR375" s="67"/>
      <c r="AS375" s="43"/>
      <c r="AT375" s="43"/>
      <c r="AU375" s="43"/>
      <c r="AV375" s="4"/>
      <c r="AW375" s="36" t="str">
        <f>IFERROR(VLOOKUP(Book1345234[[#This Row],[Water Supply Yield Ranking]],#REF!,2,FALSE),"")</f>
        <v/>
      </c>
      <c r="AX375" s="67"/>
      <c r="AY375" s="37"/>
      <c r="AZ375" s="4"/>
      <c r="BA375" s="36" t="str">
        <f>IFERROR(VLOOKUP(Book1345234[[#This Row],[Social Vulnerability Ranking]],#REF!,2,FALSE),"")</f>
        <v/>
      </c>
      <c r="BB375" s="67"/>
      <c r="BC375" s="43"/>
      <c r="BD375" s="4"/>
      <c r="BE375" s="36" t="str">
        <f>IFERROR(VLOOKUP(Book1345234[[#This Row],[Nature-Based Solutions Ranking]],#REF!,2,FALSE),"")</f>
        <v/>
      </c>
      <c r="BF375" s="67"/>
      <c r="BG375" s="37"/>
      <c r="BH375" s="4"/>
      <c r="BI375" s="36" t="str">
        <f>IFERROR(VLOOKUP(Book1345234[[#This Row],[Multiple Benefit Ranking]],#REF!,2,FALSE),"")</f>
        <v/>
      </c>
      <c r="BJ375" s="84"/>
      <c r="BK375" s="43"/>
      <c r="BL375" s="4"/>
      <c r="BM375" s="36" t="str">
        <f>IFERROR(VLOOKUP(Book1345234[[#This Row],[Operations and Maintenance Ranking]],#REF!,2,FALSE),"")</f>
        <v/>
      </c>
      <c r="BN375" s="67"/>
      <c r="BO375" s="4"/>
      <c r="BP375" s="36" t="str">
        <f>IFERROR(VLOOKUP(Book1345234[[#This Row],[Administrative, Regulatory and Other Obstacle Ranking]],#REF!,2,FALSE),"")</f>
        <v/>
      </c>
      <c r="BQ375" s="67"/>
      <c r="BR375" s="4"/>
      <c r="BS375" s="36" t="str">
        <f>IFERROR(VLOOKUP(Book1345234[[#This Row],[Environmental Benefit Ranking]],#REF!,2,FALSE),"")</f>
        <v/>
      </c>
      <c r="BT375" s="67"/>
      <c r="BU375" s="37"/>
      <c r="BV375" s="36" t="str">
        <f>IFERROR(VLOOKUP(Book1345234[[#This Row],[Environmental Impact Ranking]],#REF!,2,FALSE),"")</f>
        <v/>
      </c>
      <c r="BW375" s="77"/>
      <c r="BX375" s="83"/>
      <c r="BY375" s="4"/>
      <c r="BZ375" s="36" t="str">
        <f>IFERROR(VLOOKUP(Book1345234[[#This Row],[Mobility Ranking]],#REF!,2,FALSE),"")</f>
        <v/>
      </c>
      <c r="CA375" s="77"/>
      <c r="CB375" s="4"/>
      <c r="CC375" s="36" t="str">
        <f>IFERROR(VLOOKUP(Book1345234[[#This Row],[Regional Ranking]],#REF!,2,FALSE),"")</f>
        <v/>
      </c>
    </row>
    <row r="376" spans="1:81" x14ac:dyDescent="0.25">
      <c r="A376" s="107"/>
      <c r="B376" s="84"/>
      <c r="C376" s="92">
        <f>Book1345234[[#This Row],[FMP]]*2</f>
        <v>0</v>
      </c>
      <c r="D376" s="34"/>
      <c r="E376" s="34"/>
      <c r="F376" s="37"/>
      <c r="G376" s="4"/>
      <c r="H376" s="4"/>
      <c r="I376" s="4"/>
      <c r="J376" s="4"/>
      <c r="K376" s="35" t="str">
        <f>IFERROR(Book1345234[[#This Row],[Project Cost]]/Book1345234[[#This Row],['# of Structures Removed from 1% Annual Chance FP]],"")</f>
        <v/>
      </c>
      <c r="L376" s="4"/>
      <c r="M376" s="4"/>
      <c r="N376" s="35"/>
      <c r="O376" s="100"/>
      <c r="P376" s="84"/>
      <c r="Q376" s="37"/>
      <c r="R376" s="4"/>
      <c r="S376" s="36" t="str">
        <f>IFERROR(VLOOKUP(Book1345234[[#This Row],[ Severity Ranking: Pre-Project Average Depth of Flooding (100-year)]],#REF!,2,FALSE),"")</f>
        <v/>
      </c>
      <c r="T376" s="67"/>
      <c r="U376" s="37"/>
      <c r="V376" s="37"/>
      <c r="W376" s="128" t="e">
        <f>[1]!Book1345234[[#This Row],[Flood Plain Population]]/[1]!Book1345234[[#This Row],[Community Population Served]]</f>
        <v>#REF!</v>
      </c>
      <c r="X376" s="4"/>
      <c r="Y376" s="36" t="str">
        <f>IFERROR(VLOOKUP(Book1345234[[#This Row],[Severity Ranking: Community Need (% Population)]],#REF!,2,FALSE),"")</f>
        <v/>
      </c>
      <c r="Z376" s="66"/>
      <c r="AA376" s="91" t="e">
        <f>[1]!Book1345234[[#This Row],['# of Structures Removed from 1% Annual Chance FP]]/[1]!Book1345234[[#This Row],['# of Structures in 1% Annual Chance FP (Pre-Project)]]</f>
        <v>#REF!</v>
      </c>
      <c r="AB376" s="4"/>
      <c r="AC376" s="36" t="str">
        <f>IFERROR(VLOOKUP(Book1345234[[#This Row],[Flood Risk Reduction ]],#REF!,2,FALSE),"")</f>
        <v/>
      </c>
      <c r="AD376" s="66"/>
      <c r="AE376" s="78"/>
      <c r="AF376" s="37"/>
      <c r="AG376" s="128" t="e">
        <f>([1]!Book1345234[[#This Row],[Pre-Project Damage $]]-[1]!Book1345234[[#This Row],[Post-Project Damage $]])/[1]!Book1345234[[#This Row],[Pre-Project Damage $]]</f>
        <v>#REF!</v>
      </c>
      <c r="AH376" s="4"/>
      <c r="AI376" s="36" t="str">
        <f>IFERROR(VLOOKUP(Book1345234[[#This Row],[Flood Damage Reduction]],#REF!,2,FALSE),"")</f>
        <v/>
      </c>
      <c r="AJ376" s="93"/>
      <c r="AK376" s="83"/>
      <c r="AL376" s="37"/>
      <c r="AM376" s="36" t="str">
        <f>IFERROR(VLOOKUP(Book1345234[[#This Row],[ Reduction in Critical Facilities Flood Risk]],#REF!,2,FALSE),"")</f>
        <v/>
      </c>
      <c r="AN376" s="140" t="e">
        <f>VLOOKUP([1]!Book1345234[[#This Row],[FMP]],'[1]Life and Safety Tabular Data'!A373:L383,12,FALSE)</f>
        <v>#REF!</v>
      </c>
      <c r="AO376" s="43"/>
      <c r="AP376" s="4"/>
      <c r="AQ376" s="36" t="str">
        <f>IFERROR(VLOOKUP(Book1345234[[#This Row],[Life and Safety Ranking (Injury/Loss of Life)]],#REF!,2,FALSE),"")</f>
        <v/>
      </c>
      <c r="AR376" s="67"/>
      <c r="AS376" s="43"/>
      <c r="AT376" s="43"/>
      <c r="AU376" s="43"/>
      <c r="AV376" s="4"/>
      <c r="AW376" s="36" t="str">
        <f>IFERROR(VLOOKUP(Book1345234[[#This Row],[Water Supply Yield Ranking]],#REF!,2,FALSE),"")</f>
        <v/>
      </c>
      <c r="AX376" s="67"/>
      <c r="AY376" s="37"/>
      <c r="AZ376" s="4"/>
      <c r="BA376" s="36" t="str">
        <f>IFERROR(VLOOKUP(Book1345234[[#This Row],[Social Vulnerability Ranking]],#REF!,2,FALSE),"")</f>
        <v/>
      </c>
      <c r="BB376" s="67"/>
      <c r="BC376" s="43"/>
      <c r="BD376" s="4"/>
      <c r="BE376" s="36" t="str">
        <f>IFERROR(VLOOKUP(Book1345234[[#This Row],[Nature-Based Solutions Ranking]],#REF!,2,FALSE),"")</f>
        <v/>
      </c>
      <c r="BF376" s="67"/>
      <c r="BG376" s="37"/>
      <c r="BH376" s="4"/>
      <c r="BI376" s="36" t="str">
        <f>IFERROR(VLOOKUP(Book1345234[[#This Row],[Multiple Benefit Ranking]],#REF!,2,FALSE),"")</f>
        <v/>
      </c>
      <c r="BJ376" s="84"/>
      <c r="BK376" s="43"/>
      <c r="BL376" s="4"/>
      <c r="BM376" s="36" t="str">
        <f>IFERROR(VLOOKUP(Book1345234[[#This Row],[Operations and Maintenance Ranking]],#REF!,2,FALSE),"")</f>
        <v/>
      </c>
      <c r="BN376" s="67"/>
      <c r="BO376" s="4"/>
      <c r="BP376" s="36" t="str">
        <f>IFERROR(VLOOKUP(Book1345234[[#This Row],[Administrative, Regulatory and Other Obstacle Ranking]],#REF!,2,FALSE),"")</f>
        <v/>
      </c>
      <c r="BQ376" s="67"/>
      <c r="BR376" s="4"/>
      <c r="BS376" s="36" t="str">
        <f>IFERROR(VLOOKUP(Book1345234[[#This Row],[Environmental Benefit Ranking]],#REF!,2,FALSE),"")</f>
        <v/>
      </c>
      <c r="BT376" s="67"/>
      <c r="BU376" s="37"/>
      <c r="BV376" s="36" t="str">
        <f>IFERROR(VLOOKUP(Book1345234[[#This Row],[Environmental Impact Ranking]],#REF!,2,FALSE),"")</f>
        <v/>
      </c>
      <c r="BW376" s="77"/>
      <c r="BX376" s="83"/>
      <c r="BY376" s="4"/>
      <c r="BZ376" s="36" t="str">
        <f>IFERROR(VLOOKUP(Book1345234[[#This Row],[Mobility Ranking]],#REF!,2,FALSE),"")</f>
        <v/>
      </c>
      <c r="CA376" s="77"/>
      <c r="CB376" s="4"/>
      <c r="CC376" s="36" t="str">
        <f>IFERROR(VLOOKUP(Book1345234[[#This Row],[Regional Ranking]],#REF!,2,FALSE),"")</f>
        <v/>
      </c>
    </row>
    <row r="377" spans="1:81" x14ac:dyDescent="0.25">
      <c r="A377" s="107"/>
      <c r="B377" s="84"/>
      <c r="C377" s="92">
        <f>Book1345234[[#This Row],[FMP]]*2</f>
        <v>0</v>
      </c>
      <c r="D377" s="34"/>
      <c r="E377" s="34"/>
      <c r="F377" s="37"/>
      <c r="G377" s="4"/>
      <c r="H377" s="4"/>
      <c r="I377" s="4"/>
      <c r="J377" s="4"/>
      <c r="K377" s="35" t="str">
        <f>IFERROR(Book1345234[[#This Row],[Project Cost]]/Book1345234[[#This Row],['# of Structures Removed from 1% Annual Chance FP]],"")</f>
        <v/>
      </c>
      <c r="L377" s="4"/>
      <c r="M377" s="4"/>
      <c r="N377" s="35"/>
      <c r="O377" s="100"/>
      <c r="P377" s="84"/>
      <c r="Q377" s="37"/>
      <c r="R377" s="4"/>
      <c r="S377" s="36" t="str">
        <f>IFERROR(VLOOKUP(Book1345234[[#This Row],[ Severity Ranking: Pre-Project Average Depth of Flooding (100-year)]],#REF!,2,FALSE),"")</f>
        <v/>
      </c>
      <c r="T377" s="67"/>
      <c r="U377" s="37"/>
      <c r="V377" s="37"/>
      <c r="W377" s="128" t="e">
        <f>[1]!Book1345234[[#This Row],[Flood Plain Population]]/[1]!Book1345234[[#This Row],[Community Population Served]]</f>
        <v>#REF!</v>
      </c>
      <c r="X377" s="4"/>
      <c r="Y377" s="36" t="str">
        <f>IFERROR(VLOOKUP(Book1345234[[#This Row],[Severity Ranking: Community Need (% Population)]],#REF!,2,FALSE),"")</f>
        <v/>
      </c>
      <c r="Z377" s="66"/>
      <c r="AA377" s="91" t="e">
        <f>[1]!Book1345234[[#This Row],['# of Structures Removed from 1% Annual Chance FP]]/[1]!Book1345234[[#This Row],['# of Structures in 1% Annual Chance FP (Pre-Project)]]</f>
        <v>#REF!</v>
      </c>
      <c r="AB377" s="4"/>
      <c r="AC377" s="36" t="str">
        <f>IFERROR(VLOOKUP(Book1345234[[#This Row],[Flood Risk Reduction ]],#REF!,2,FALSE),"")</f>
        <v/>
      </c>
      <c r="AD377" s="66"/>
      <c r="AE377" s="78"/>
      <c r="AF377" s="37"/>
      <c r="AG377" s="128" t="e">
        <f>([1]!Book1345234[[#This Row],[Pre-Project Damage $]]-[1]!Book1345234[[#This Row],[Post-Project Damage $]])/[1]!Book1345234[[#This Row],[Pre-Project Damage $]]</f>
        <v>#REF!</v>
      </c>
      <c r="AH377" s="4"/>
      <c r="AI377" s="36" t="str">
        <f>IFERROR(VLOOKUP(Book1345234[[#This Row],[Flood Damage Reduction]],#REF!,2,FALSE),"")</f>
        <v/>
      </c>
      <c r="AJ377" s="93"/>
      <c r="AK377" s="83"/>
      <c r="AL377" s="37"/>
      <c r="AM377" s="36" t="str">
        <f>IFERROR(VLOOKUP(Book1345234[[#This Row],[ Reduction in Critical Facilities Flood Risk]],#REF!,2,FALSE),"")</f>
        <v/>
      </c>
      <c r="AN377" s="140" t="e">
        <f>VLOOKUP([1]!Book1345234[[#This Row],[FMP]],'[1]Life and Safety Tabular Data'!A374:L384,12,FALSE)</f>
        <v>#REF!</v>
      </c>
      <c r="AO377" s="43"/>
      <c r="AP377" s="4"/>
      <c r="AQ377" s="36" t="str">
        <f>IFERROR(VLOOKUP(Book1345234[[#This Row],[Life and Safety Ranking (Injury/Loss of Life)]],#REF!,2,FALSE),"")</f>
        <v/>
      </c>
      <c r="AR377" s="67"/>
      <c r="AS377" s="43"/>
      <c r="AT377" s="43"/>
      <c r="AU377" s="43"/>
      <c r="AV377" s="4"/>
      <c r="AW377" s="36" t="str">
        <f>IFERROR(VLOOKUP(Book1345234[[#This Row],[Water Supply Yield Ranking]],#REF!,2,FALSE),"")</f>
        <v/>
      </c>
      <c r="AX377" s="67"/>
      <c r="AY377" s="37"/>
      <c r="AZ377" s="4"/>
      <c r="BA377" s="36" t="str">
        <f>IFERROR(VLOOKUP(Book1345234[[#This Row],[Social Vulnerability Ranking]],#REF!,2,FALSE),"")</f>
        <v/>
      </c>
      <c r="BB377" s="67"/>
      <c r="BC377" s="43"/>
      <c r="BD377" s="4"/>
      <c r="BE377" s="36" t="str">
        <f>IFERROR(VLOOKUP(Book1345234[[#This Row],[Nature-Based Solutions Ranking]],#REF!,2,FALSE),"")</f>
        <v/>
      </c>
      <c r="BF377" s="67"/>
      <c r="BG377" s="37"/>
      <c r="BH377" s="4"/>
      <c r="BI377" s="36" t="str">
        <f>IFERROR(VLOOKUP(Book1345234[[#This Row],[Multiple Benefit Ranking]],#REF!,2,FALSE),"")</f>
        <v/>
      </c>
      <c r="BJ377" s="84"/>
      <c r="BK377" s="43"/>
      <c r="BL377" s="4"/>
      <c r="BM377" s="36" t="str">
        <f>IFERROR(VLOOKUP(Book1345234[[#This Row],[Operations and Maintenance Ranking]],#REF!,2,FALSE),"")</f>
        <v/>
      </c>
      <c r="BN377" s="67"/>
      <c r="BO377" s="4"/>
      <c r="BP377" s="36" t="str">
        <f>IFERROR(VLOOKUP(Book1345234[[#This Row],[Administrative, Regulatory and Other Obstacle Ranking]],#REF!,2,FALSE),"")</f>
        <v/>
      </c>
      <c r="BQ377" s="67"/>
      <c r="BR377" s="4"/>
      <c r="BS377" s="36" t="str">
        <f>IFERROR(VLOOKUP(Book1345234[[#This Row],[Environmental Benefit Ranking]],#REF!,2,FALSE),"")</f>
        <v/>
      </c>
      <c r="BT377" s="67"/>
      <c r="BU377" s="37"/>
      <c r="BV377" s="36" t="str">
        <f>IFERROR(VLOOKUP(Book1345234[[#This Row],[Environmental Impact Ranking]],#REF!,2,FALSE),"")</f>
        <v/>
      </c>
      <c r="BW377" s="77"/>
      <c r="BX377" s="83"/>
      <c r="BY377" s="4"/>
      <c r="BZ377" s="36" t="str">
        <f>IFERROR(VLOOKUP(Book1345234[[#This Row],[Mobility Ranking]],#REF!,2,FALSE),"")</f>
        <v/>
      </c>
      <c r="CA377" s="77"/>
      <c r="CB377" s="4"/>
      <c r="CC377" s="36" t="str">
        <f>IFERROR(VLOOKUP(Book1345234[[#This Row],[Regional Ranking]],#REF!,2,FALSE),"")</f>
        <v/>
      </c>
    </row>
    <row r="378" spans="1:81" x14ac:dyDescent="0.25">
      <c r="A378" s="107"/>
      <c r="B378" s="84"/>
      <c r="C378" s="92">
        <f>Book1345234[[#This Row],[FMP]]*2</f>
        <v>0</v>
      </c>
      <c r="D378" s="34"/>
      <c r="E378" s="34"/>
      <c r="F378" s="37"/>
      <c r="G378" s="4"/>
      <c r="H378" s="4"/>
      <c r="I378" s="4"/>
      <c r="J378" s="4"/>
      <c r="K378" s="35" t="str">
        <f>IFERROR(Book1345234[[#This Row],[Project Cost]]/Book1345234[[#This Row],['# of Structures Removed from 1% Annual Chance FP]],"")</f>
        <v/>
      </c>
      <c r="L378" s="4"/>
      <c r="M378" s="4"/>
      <c r="N378" s="35"/>
      <c r="O378" s="100"/>
      <c r="P378" s="84"/>
      <c r="Q378" s="37"/>
      <c r="R378" s="4"/>
      <c r="S378" s="36" t="str">
        <f>IFERROR(VLOOKUP(Book1345234[[#This Row],[ Severity Ranking: Pre-Project Average Depth of Flooding (100-year)]],#REF!,2,FALSE),"")</f>
        <v/>
      </c>
      <c r="T378" s="67"/>
      <c r="U378" s="37"/>
      <c r="V378" s="37"/>
      <c r="W378" s="128" t="e">
        <f>[1]!Book1345234[[#This Row],[Flood Plain Population]]/[1]!Book1345234[[#This Row],[Community Population Served]]</f>
        <v>#REF!</v>
      </c>
      <c r="X378" s="4"/>
      <c r="Y378" s="36" t="str">
        <f>IFERROR(VLOOKUP(Book1345234[[#This Row],[Severity Ranking: Community Need (% Population)]],#REF!,2,FALSE),"")</f>
        <v/>
      </c>
      <c r="Z378" s="66"/>
      <c r="AA378" s="91" t="e">
        <f>[1]!Book1345234[[#This Row],['# of Structures Removed from 1% Annual Chance FP]]/[1]!Book1345234[[#This Row],['# of Structures in 1% Annual Chance FP (Pre-Project)]]</f>
        <v>#REF!</v>
      </c>
      <c r="AB378" s="4"/>
      <c r="AC378" s="36" t="str">
        <f>IFERROR(VLOOKUP(Book1345234[[#This Row],[Flood Risk Reduction ]],#REF!,2,FALSE),"")</f>
        <v/>
      </c>
      <c r="AD378" s="66"/>
      <c r="AE378" s="78"/>
      <c r="AF378" s="37"/>
      <c r="AG378" s="128" t="e">
        <f>([1]!Book1345234[[#This Row],[Pre-Project Damage $]]-[1]!Book1345234[[#This Row],[Post-Project Damage $]])/[1]!Book1345234[[#This Row],[Pre-Project Damage $]]</f>
        <v>#REF!</v>
      </c>
      <c r="AH378" s="4"/>
      <c r="AI378" s="36" t="str">
        <f>IFERROR(VLOOKUP(Book1345234[[#This Row],[Flood Damage Reduction]],#REF!,2,FALSE),"")</f>
        <v/>
      </c>
      <c r="AJ378" s="93"/>
      <c r="AK378" s="83"/>
      <c r="AL378" s="37"/>
      <c r="AM378" s="36" t="str">
        <f>IFERROR(VLOOKUP(Book1345234[[#This Row],[ Reduction in Critical Facilities Flood Risk]],#REF!,2,FALSE),"")</f>
        <v/>
      </c>
      <c r="AN378" s="140" t="e">
        <f>VLOOKUP([1]!Book1345234[[#This Row],[FMP]],'[1]Life and Safety Tabular Data'!A375:L385,12,FALSE)</f>
        <v>#REF!</v>
      </c>
      <c r="AO378" s="43"/>
      <c r="AP378" s="4"/>
      <c r="AQ378" s="36" t="str">
        <f>IFERROR(VLOOKUP(Book1345234[[#This Row],[Life and Safety Ranking (Injury/Loss of Life)]],#REF!,2,FALSE),"")</f>
        <v/>
      </c>
      <c r="AR378" s="67"/>
      <c r="AS378" s="43"/>
      <c r="AT378" s="43"/>
      <c r="AU378" s="43"/>
      <c r="AV378" s="4"/>
      <c r="AW378" s="36" t="str">
        <f>IFERROR(VLOOKUP(Book1345234[[#This Row],[Water Supply Yield Ranking]],#REF!,2,FALSE),"")</f>
        <v/>
      </c>
      <c r="AX378" s="67"/>
      <c r="AY378" s="37"/>
      <c r="AZ378" s="4"/>
      <c r="BA378" s="36" t="str">
        <f>IFERROR(VLOOKUP(Book1345234[[#This Row],[Social Vulnerability Ranking]],#REF!,2,FALSE),"")</f>
        <v/>
      </c>
      <c r="BB378" s="67"/>
      <c r="BC378" s="43"/>
      <c r="BD378" s="4"/>
      <c r="BE378" s="36" t="str">
        <f>IFERROR(VLOOKUP(Book1345234[[#This Row],[Nature-Based Solutions Ranking]],#REF!,2,FALSE),"")</f>
        <v/>
      </c>
      <c r="BF378" s="67"/>
      <c r="BG378" s="37"/>
      <c r="BH378" s="4"/>
      <c r="BI378" s="36" t="str">
        <f>IFERROR(VLOOKUP(Book1345234[[#This Row],[Multiple Benefit Ranking]],#REF!,2,FALSE),"")</f>
        <v/>
      </c>
      <c r="BJ378" s="84"/>
      <c r="BK378" s="43"/>
      <c r="BL378" s="4"/>
      <c r="BM378" s="36" t="str">
        <f>IFERROR(VLOOKUP(Book1345234[[#This Row],[Operations and Maintenance Ranking]],#REF!,2,FALSE),"")</f>
        <v/>
      </c>
      <c r="BN378" s="67"/>
      <c r="BO378" s="4"/>
      <c r="BP378" s="36" t="str">
        <f>IFERROR(VLOOKUP(Book1345234[[#This Row],[Administrative, Regulatory and Other Obstacle Ranking]],#REF!,2,FALSE),"")</f>
        <v/>
      </c>
      <c r="BQ378" s="67"/>
      <c r="BR378" s="4"/>
      <c r="BS378" s="36" t="str">
        <f>IFERROR(VLOOKUP(Book1345234[[#This Row],[Environmental Benefit Ranking]],#REF!,2,FALSE),"")</f>
        <v/>
      </c>
      <c r="BT378" s="67"/>
      <c r="BU378" s="37"/>
      <c r="BV378" s="36" t="str">
        <f>IFERROR(VLOOKUP(Book1345234[[#This Row],[Environmental Impact Ranking]],#REF!,2,FALSE),"")</f>
        <v/>
      </c>
      <c r="BW378" s="77"/>
      <c r="BX378" s="83"/>
      <c r="BY378" s="4"/>
      <c r="BZ378" s="36" t="str">
        <f>IFERROR(VLOOKUP(Book1345234[[#This Row],[Mobility Ranking]],#REF!,2,FALSE),"")</f>
        <v/>
      </c>
      <c r="CA378" s="77"/>
      <c r="CB378" s="4"/>
      <c r="CC378" s="36" t="str">
        <f>IFERROR(VLOOKUP(Book1345234[[#This Row],[Regional Ranking]],#REF!,2,FALSE),"")</f>
        <v/>
      </c>
    </row>
    <row r="379" spans="1:81" x14ac:dyDescent="0.25">
      <c r="A379" s="107"/>
      <c r="B379" s="84"/>
      <c r="C379" s="92">
        <f>Book1345234[[#This Row],[FMP]]*2</f>
        <v>0</v>
      </c>
      <c r="D379" s="34"/>
      <c r="E379" s="34"/>
      <c r="F379" s="37"/>
      <c r="G379" s="4"/>
      <c r="H379" s="4"/>
      <c r="I379" s="4"/>
      <c r="J379" s="4"/>
      <c r="K379" s="35" t="str">
        <f>IFERROR(Book1345234[[#This Row],[Project Cost]]/Book1345234[[#This Row],['# of Structures Removed from 1% Annual Chance FP]],"")</f>
        <v/>
      </c>
      <c r="L379" s="4"/>
      <c r="M379" s="4"/>
      <c r="N379" s="35"/>
      <c r="O379" s="100"/>
      <c r="P379" s="84"/>
      <c r="Q379" s="37"/>
      <c r="R379" s="4"/>
      <c r="S379" s="36" t="str">
        <f>IFERROR(VLOOKUP(Book1345234[[#This Row],[ Severity Ranking: Pre-Project Average Depth of Flooding (100-year)]],#REF!,2,FALSE),"")</f>
        <v/>
      </c>
      <c r="T379" s="67"/>
      <c r="U379" s="37"/>
      <c r="V379" s="37"/>
      <c r="W379" s="128" t="e">
        <f>[1]!Book1345234[[#This Row],[Flood Plain Population]]/[1]!Book1345234[[#This Row],[Community Population Served]]</f>
        <v>#REF!</v>
      </c>
      <c r="X379" s="4"/>
      <c r="Y379" s="36" t="str">
        <f>IFERROR(VLOOKUP(Book1345234[[#This Row],[Severity Ranking: Community Need (% Population)]],#REF!,2,FALSE),"")</f>
        <v/>
      </c>
      <c r="Z379" s="66"/>
      <c r="AA379" s="91" t="e">
        <f>[1]!Book1345234[[#This Row],['# of Structures Removed from 1% Annual Chance FP]]/[1]!Book1345234[[#This Row],['# of Structures in 1% Annual Chance FP (Pre-Project)]]</f>
        <v>#REF!</v>
      </c>
      <c r="AB379" s="4"/>
      <c r="AC379" s="36" t="str">
        <f>IFERROR(VLOOKUP(Book1345234[[#This Row],[Flood Risk Reduction ]],#REF!,2,FALSE),"")</f>
        <v/>
      </c>
      <c r="AD379" s="66"/>
      <c r="AE379" s="78"/>
      <c r="AF379" s="37"/>
      <c r="AG379" s="128" t="e">
        <f>([1]!Book1345234[[#This Row],[Pre-Project Damage $]]-[1]!Book1345234[[#This Row],[Post-Project Damage $]])/[1]!Book1345234[[#This Row],[Pre-Project Damage $]]</f>
        <v>#REF!</v>
      </c>
      <c r="AH379" s="4"/>
      <c r="AI379" s="36" t="str">
        <f>IFERROR(VLOOKUP(Book1345234[[#This Row],[Flood Damage Reduction]],#REF!,2,FALSE),"")</f>
        <v/>
      </c>
      <c r="AJ379" s="93"/>
      <c r="AK379" s="83"/>
      <c r="AL379" s="37"/>
      <c r="AM379" s="36" t="str">
        <f>IFERROR(VLOOKUP(Book1345234[[#This Row],[ Reduction in Critical Facilities Flood Risk]],#REF!,2,FALSE),"")</f>
        <v/>
      </c>
      <c r="AN379" s="140" t="e">
        <f>VLOOKUP([1]!Book1345234[[#This Row],[FMP]],'[1]Life and Safety Tabular Data'!A376:L386,12,FALSE)</f>
        <v>#REF!</v>
      </c>
      <c r="AO379" s="43"/>
      <c r="AP379" s="4"/>
      <c r="AQ379" s="36" t="str">
        <f>IFERROR(VLOOKUP(Book1345234[[#This Row],[Life and Safety Ranking (Injury/Loss of Life)]],#REF!,2,FALSE),"")</f>
        <v/>
      </c>
      <c r="AR379" s="67"/>
      <c r="AS379" s="43"/>
      <c r="AT379" s="43"/>
      <c r="AU379" s="43"/>
      <c r="AV379" s="4"/>
      <c r="AW379" s="36" t="str">
        <f>IFERROR(VLOOKUP(Book1345234[[#This Row],[Water Supply Yield Ranking]],#REF!,2,FALSE),"")</f>
        <v/>
      </c>
      <c r="AX379" s="67"/>
      <c r="AY379" s="37"/>
      <c r="AZ379" s="4"/>
      <c r="BA379" s="36" t="str">
        <f>IFERROR(VLOOKUP(Book1345234[[#This Row],[Social Vulnerability Ranking]],#REF!,2,FALSE),"")</f>
        <v/>
      </c>
      <c r="BB379" s="67"/>
      <c r="BC379" s="43"/>
      <c r="BD379" s="4"/>
      <c r="BE379" s="36" t="str">
        <f>IFERROR(VLOOKUP(Book1345234[[#This Row],[Nature-Based Solutions Ranking]],#REF!,2,FALSE),"")</f>
        <v/>
      </c>
      <c r="BF379" s="67"/>
      <c r="BG379" s="37"/>
      <c r="BH379" s="4"/>
      <c r="BI379" s="36" t="str">
        <f>IFERROR(VLOOKUP(Book1345234[[#This Row],[Multiple Benefit Ranking]],#REF!,2,FALSE),"")</f>
        <v/>
      </c>
      <c r="BJ379" s="84"/>
      <c r="BK379" s="43"/>
      <c r="BL379" s="4"/>
      <c r="BM379" s="36" t="str">
        <f>IFERROR(VLOOKUP(Book1345234[[#This Row],[Operations and Maintenance Ranking]],#REF!,2,FALSE),"")</f>
        <v/>
      </c>
      <c r="BN379" s="67"/>
      <c r="BO379" s="4"/>
      <c r="BP379" s="36" t="str">
        <f>IFERROR(VLOOKUP(Book1345234[[#This Row],[Administrative, Regulatory and Other Obstacle Ranking]],#REF!,2,FALSE),"")</f>
        <v/>
      </c>
      <c r="BQ379" s="67"/>
      <c r="BR379" s="4"/>
      <c r="BS379" s="36" t="str">
        <f>IFERROR(VLOOKUP(Book1345234[[#This Row],[Environmental Benefit Ranking]],#REF!,2,FALSE),"")</f>
        <v/>
      </c>
      <c r="BT379" s="67"/>
      <c r="BU379" s="37"/>
      <c r="BV379" s="36" t="str">
        <f>IFERROR(VLOOKUP(Book1345234[[#This Row],[Environmental Impact Ranking]],#REF!,2,FALSE),"")</f>
        <v/>
      </c>
      <c r="BW379" s="77"/>
      <c r="BX379" s="83"/>
      <c r="BY379" s="4"/>
      <c r="BZ379" s="36" t="str">
        <f>IFERROR(VLOOKUP(Book1345234[[#This Row],[Mobility Ranking]],#REF!,2,FALSE),"")</f>
        <v/>
      </c>
      <c r="CA379" s="77"/>
      <c r="CB379" s="4"/>
      <c r="CC379" s="36" t="str">
        <f>IFERROR(VLOOKUP(Book1345234[[#This Row],[Regional Ranking]],#REF!,2,FALSE),"")</f>
        <v/>
      </c>
    </row>
    <row r="380" spans="1:81" x14ac:dyDescent="0.25">
      <c r="A380" s="107"/>
      <c r="B380" s="84"/>
      <c r="C380" s="92">
        <f>Book1345234[[#This Row],[FMP]]*2</f>
        <v>0</v>
      </c>
      <c r="D380" s="34"/>
      <c r="E380" s="34"/>
      <c r="F380" s="37"/>
      <c r="G380" s="4"/>
      <c r="H380" s="4"/>
      <c r="I380" s="4"/>
      <c r="J380" s="4"/>
      <c r="K380" s="35" t="str">
        <f>IFERROR(Book1345234[[#This Row],[Project Cost]]/Book1345234[[#This Row],['# of Structures Removed from 1% Annual Chance FP]],"")</f>
        <v/>
      </c>
      <c r="L380" s="4"/>
      <c r="M380" s="4"/>
      <c r="N380" s="35"/>
      <c r="O380" s="100"/>
      <c r="P380" s="84"/>
      <c r="Q380" s="37"/>
      <c r="R380" s="4"/>
      <c r="S380" s="36" t="str">
        <f>IFERROR(VLOOKUP(Book1345234[[#This Row],[ Severity Ranking: Pre-Project Average Depth of Flooding (100-year)]],#REF!,2,FALSE),"")</f>
        <v/>
      </c>
      <c r="T380" s="67"/>
      <c r="U380" s="37"/>
      <c r="V380" s="37"/>
      <c r="W380" s="128" t="e">
        <f>[1]!Book1345234[[#This Row],[Flood Plain Population]]/[1]!Book1345234[[#This Row],[Community Population Served]]</f>
        <v>#REF!</v>
      </c>
      <c r="X380" s="4"/>
      <c r="Y380" s="36" t="str">
        <f>IFERROR(VLOOKUP(Book1345234[[#This Row],[Severity Ranking: Community Need (% Population)]],#REF!,2,FALSE),"")</f>
        <v/>
      </c>
      <c r="Z380" s="66"/>
      <c r="AA380" s="91" t="e">
        <f>[1]!Book1345234[[#This Row],['# of Structures Removed from 1% Annual Chance FP]]/[1]!Book1345234[[#This Row],['# of Structures in 1% Annual Chance FP (Pre-Project)]]</f>
        <v>#REF!</v>
      </c>
      <c r="AB380" s="4"/>
      <c r="AC380" s="36" t="str">
        <f>IFERROR(VLOOKUP(Book1345234[[#This Row],[Flood Risk Reduction ]],#REF!,2,FALSE),"")</f>
        <v/>
      </c>
      <c r="AD380" s="66"/>
      <c r="AE380" s="78"/>
      <c r="AF380" s="37"/>
      <c r="AG380" s="128" t="e">
        <f>([1]!Book1345234[[#This Row],[Pre-Project Damage $]]-[1]!Book1345234[[#This Row],[Post-Project Damage $]])/[1]!Book1345234[[#This Row],[Pre-Project Damage $]]</f>
        <v>#REF!</v>
      </c>
      <c r="AH380" s="4"/>
      <c r="AI380" s="36" t="str">
        <f>IFERROR(VLOOKUP(Book1345234[[#This Row],[Flood Damage Reduction]],#REF!,2,FALSE),"")</f>
        <v/>
      </c>
      <c r="AJ380" s="93"/>
      <c r="AK380" s="83"/>
      <c r="AL380" s="37"/>
      <c r="AM380" s="36" t="str">
        <f>IFERROR(VLOOKUP(Book1345234[[#This Row],[ Reduction in Critical Facilities Flood Risk]],#REF!,2,FALSE),"")</f>
        <v/>
      </c>
      <c r="AN380" s="140" t="e">
        <f>VLOOKUP([1]!Book1345234[[#This Row],[FMP]],'[1]Life and Safety Tabular Data'!A377:L387,12,FALSE)</f>
        <v>#REF!</v>
      </c>
      <c r="AO380" s="43"/>
      <c r="AP380" s="4"/>
      <c r="AQ380" s="36" t="str">
        <f>IFERROR(VLOOKUP(Book1345234[[#This Row],[Life and Safety Ranking (Injury/Loss of Life)]],#REF!,2,FALSE),"")</f>
        <v/>
      </c>
      <c r="AR380" s="67"/>
      <c r="AS380" s="43"/>
      <c r="AT380" s="43"/>
      <c r="AU380" s="43"/>
      <c r="AV380" s="4"/>
      <c r="AW380" s="36" t="str">
        <f>IFERROR(VLOOKUP(Book1345234[[#This Row],[Water Supply Yield Ranking]],#REF!,2,FALSE),"")</f>
        <v/>
      </c>
      <c r="AX380" s="67"/>
      <c r="AY380" s="37"/>
      <c r="AZ380" s="4"/>
      <c r="BA380" s="36" t="str">
        <f>IFERROR(VLOOKUP(Book1345234[[#This Row],[Social Vulnerability Ranking]],#REF!,2,FALSE),"")</f>
        <v/>
      </c>
      <c r="BB380" s="67"/>
      <c r="BC380" s="43"/>
      <c r="BD380" s="4"/>
      <c r="BE380" s="36" t="str">
        <f>IFERROR(VLOOKUP(Book1345234[[#This Row],[Nature-Based Solutions Ranking]],#REF!,2,FALSE),"")</f>
        <v/>
      </c>
      <c r="BF380" s="67"/>
      <c r="BG380" s="37"/>
      <c r="BH380" s="4"/>
      <c r="BI380" s="36" t="str">
        <f>IFERROR(VLOOKUP(Book1345234[[#This Row],[Multiple Benefit Ranking]],#REF!,2,FALSE),"")</f>
        <v/>
      </c>
      <c r="BJ380" s="84"/>
      <c r="BK380" s="43"/>
      <c r="BL380" s="4"/>
      <c r="BM380" s="36" t="str">
        <f>IFERROR(VLOOKUP(Book1345234[[#This Row],[Operations and Maintenance Ranking]],#REF!,2,FALSE),"")</f>
        <v/>
      </c>
      <c r="BN380" s="67"/>
      <c r="BO380" s="4"/>
      <c r="BP380" s="36" t="str">
        <f>IFERROR(VLOOKUP(Book1345234[[#This Row],[Administrative, Regulatory and Other Obstacle Ranking]],#REF!,2,FALSE),"")</f>
        <v/>
      </c>
      <c r="BQ380" s="67"/>
      <c r="BR380" s="4"/>
      <c r="BS380" s="36" t="str">
        <f>IFERROR(VLOOKUP(Book1345234[[#This Row],[Environmental Benefit Ranking]],#REF!,2,FALSE),"")</f>
        <v/>
      </c>
      <c r="BT380" s="67"/>
      <c r="BU380" s="37"/>
      <c r="BV380" s="36" t="str">
        <f>IFERROR(VLOOKUP(Book1345234[[#This Row],[Environmental Impact Ranking]],#REF!,2,FALSE),"")</f>
        <v/>
      </c>
      <c r="BW380" s="77"/>
      <c r="BX380" s="83"/>
      <c r="BY380" s="4"/>
      <c r="BZ380" s="36" t="str">
        <f>IFERROR(VLOOKUP(Book1345234[[#This Row],[Mobility Ranking]],#REF!,2,FALSE),"")</f>
        <v/>
      </c>
      <c r="CA380" s="77"/>
      <c r="CB380" s="4"/>
      <c r="CC380" s="36" t="str">
        <f>IFERROR(VLOOKUP(Book1345234[[#This Row],[Regional Ranking]],#REF!,2,FALSE),"")</f>
        <v/>
      </c>
    </row>
    <row r="381" spans="1:81" x14ac:dyDescent="0.25">
      <c r="A381" s="107"/>
      <c r="B381" s="84"/>
      <c r="C381" s="92">
        <f>Book1345234[[#This Row],[FMP]]*2</f>
        <v>0</v>
      </c>
      <c r="D381" s="34"/>
      <c r="E381" s="34"/>
      <c r="F381" s="37"/>
      <c r="G381" s="4"/>
      <c r="H381" s="4"/>
      <c r="I381" s="4"/>
      <c r="J381" s="4"/>
      <c r="K381" s="35" t="str">
        <f>IFERROR(Book1345234[[#This Row],[Project Cost]]/Book1345234[[#This Row],['# of Structures Removed from 1% Annual Chance FP]],"")</f>
        <v/>
      </c>
      <c r="L381" s="4"/>
      <c r="M381" s="4"/>
      <c r="N381" s="35"/>
      <c r="O381" s="100"/>
      <c r="P381" s="84"/>
      <c r="Q381" s="37"/>
      <c r="R381" s="4"/>
      <c r="S381" s="36" t="str">
        <f>IFERROR(VLOOKUP(Book1345234[[#This Row],[ Severity Ranking: Pre-Project Average Depth of Flooding (100-year)]],#REF!,2,FALSE),"")</f>
        <v/>
      </c>
      <c r="T381" s="67"/>
      <c r="U381" s="37"/>
      <c r="V381" s="37"/>
      <c r="W381" s="128" t="e">
        <f>[1]!Book1345234[[#This Row],[Flood Plain Population]]/[1]!Book1345234[[#This Row],[Community Population Served]]</f>
        <v>#REF!</v>
      </c>
      <c r="X381" s="4"/>
      <c r="Y381" s="36" t="str">
        <f>IFERROR(VLOOKUP(Book1345234[[#This Row],[Severity Ranking: Community Need (% Population)]],#REF!,2,FALSE),"")</f>
        <v/>
      </c>
      <c r="Z381" s="66"/>
      <c r="AA381" s="91" t="e">
        <f>[1]!Book1345234[[#This Row],['# of Structures Removed from 1% Annual Chance FP]]/[1]!Book1345234[[#This Row],['# of Structures in 1% Annual Chance FP (Pre-Project)]]</f>
        <v>#REF!</v>
      </c>
      <c r="AB381" s="4"/>
      <c r="AC381" s="36" t="str">
        <f>IFERROR(VLOOKUP(Book1345234[[#This Row],[Flood Risk Reduction ]],#REF!,2,FALSE),"")</f>
        <v/>
      </c>
      <c r="AD381" s="66"/>
      <c r="AE381" s="78"/>
      <c r="AF381" s="37"/>
      <c r="AG381" s="128" t="e">
        <f>([1]!Book1345234[[#This Row],[Pre-Project Damage $]]-[1]!Book1345234[[#This Row],[Post-Project Damage $]])/[1]!Book1345234[[#This Row],[Pre-Project Damage $]]</f>
        <v>#REF!</v>
      </c>
      <c r="AH381" s="4"/>
      <c r="AI381" s="36" t="str">
        <f>IFERROR(VLOOKUP(Book1345234[[#This Row],[Flood Damage Reduction]],#REF!,2,FALSE),"")</f>
        <v/>
      </c>
      <c r="AJ381" s="93"/>
      <c r="AK381" s="83"/>
      <c r="AL381" s="37"/>
      <c r="AM381" s="36" t="str">
        <f>IFERROR(VLOOKUP(Book1345234[[#This Row],[ Reduction in Critical Facilities Flood Risk]],#REF!,2,FALSE),"")</f>
        <v/>
      </c>
      <c r="AN381" s="140" t="e">
        <f>VLOOKUP([1]!Book1345234[[#This Row],[FMP]],'[1]Life and Safety Tabular Data'!A378:L388,12,FALSE)</f>
        <v>#REF!</v>
      </c>
      <c r="AO381" s="43"/>
      <c r="AP381" s="4"/>
      <c r="AQ381" s="36" t="str">
        <f>IFERROR(VLOOKUP(Book1345234[[#This Row],[Life and Safety Ranking (Injury/Loss of Life)]],#REF!,2,FALSE),"")</f>
        <v/>
      </c>
      <c r="AR381" s="67"/>
      <c r="AS381" s="43"/>
      <c r="AT381" s="43"/>
      <c r="AU381" s="43"/>
      <c r="AV381" s="4"/>
      <c r="AW381" s="36" t="str">
        <f>IFERROR(VLOOKUP(Book1345234[[#This Row],[Water Supply Yield Ranking]],#REF!,2,FALSE),"")</f>
        <v/>
      </c>
      <c r="AX381" s="67"/>
      <c r="AY381" s="37"/>
      <c r="AZ381" s="4"/>
      <c r="BA381" s="36" t="str">
        <f>IFERROR(VLOOKUP(Book1345234[[#This Row],[Social Vulnerability Ranking]],#REF!,2,FALSE),"")</f>
        <v/>
      </c>
      <c r="BB381" s="67"/>
      <c r="BC381" s="43"/>
      <c r="BD381" s="4"/>
      <c r="BE381" s="36" t="str">
        <f>IFERROR(VLOOKUP(Book1345234[[#This Row],[Nature-Based Solutions Ranking]],#REF!,2,FALSE),"")</f>
        <v/>
      </c>
      <c r="BF381" s="67"/>
      <c r="BG381" s="37"/>
      <c r="BH381" s="4"/>
      <c r="BI381" s="36" t="str">
        <f>IFERROR(VLOOKUP(Book1345234[[#This Row],[Multiple Benefit Ranking]],#REF!,2,FALSE),"")</f>
        <v/>
      </c>
      <c r="BJ381" s="84"/>
      <c r="BK381" s="43"/>
      <c r="BL381" s="4"/>
      <c r="BM381" s="36" t="str">
        <f>IFERROR(VLOOKUP(Book1345234[[#This Row],[Operations and Maintenance Ranking]],#REF!,2,FALSE),"")</f>
        <v/>
      </c>
      <c r="BN381" s="67"/>
      <c r="BO381" s="4"/>
      <c r="BP381" s="36" t="str">
        <f>IFERROR(VLOOKUP(Book1345234[[#This Row],[Administrative, Regulatory and Other Obstacle Ranking]],#REF!,2,FALSE),"")</f>
        <v/>
      </c>
      <c r="BQ381" s="67"/>
      <c r="BR381" s="4"/>
      <c r="BS381" s="36" t="str">
        <f>IFERROR(VLOOKUP(Book1345234[[#This Row],[Environmental Benefit Ranking]],#REF!,2,FALSE),"")</f>
        <v/>
      </c>
      <c r="BT381" s="67"/>
      <c r="BU381" s="37"/>
      <c r="BV381" s="36" t="str">
        <f>IFERROR(VLOOKUP(Book1345234[[#This Row],[Environmental Impact Ranking]],#REF!,2,FALSE),"")</f>
        <v/>
      </c>
      <c r="BW381" s="77"/>
      <c r="BX381" s="83"/>
      <c r="BY381" s="4"/>
      <c r="BZ381" s="36" t="str">
        <f>IFERROR(VLOOKUP(Book1345234[[#This Row],[Mobility Ranking]],#REF!,2,FALSE),"")</f>
        <v/>
      </c>
      <c r="CA381" s="77"/>
      <c r="CB381" s="4"/>
      <c r="CC381" s="36" t="str">
        <f>IFERROR(VLOOKUP(Book1345234[[#This Row],[Regional Ranking]],#REF!,2,FALSE),"")</f>
        <v/>
      </c>
    </row>
    <row r="382" spans="1:81" x14ac:dyDescent="0.25">
      <c r="A382" s="107"/>
      <c r="B382" s="84"/>
      <c r="C382" s="92">
        <f>Book1345234[[#This Row],[FMP]]*2</f>
        <v>0</v>
      </c>
      <c r="D382" s="34"/>
      <c r="E382" s="34"/>
      <c r="F382" s="37"/>
      <c r="G382" s="4"/>
      <c r="H382" s="4"/>
      <c r="I382" s="4"/>
      <c r="J382" s="4"/>
      <c r="K382" s="35" t="str">
        <f>IFERROR(Book1345234[[#This Row],[Project Cost]]/Book1345234[[#This Row],['# of Structures Removed from 1% Annual Chance FP]],"")</f>
        <v/>
      </c>
      <c r="L382" s="4"/>
      <c r="M382" s="4"/>
      <c r="N382" s="35"/>
      <c r="O382" s="100"/>
      <c r="P382" s="84"/>
      <c r="Q382" s="37"/>
      <c r="R382" s="4"/>
      <c r="S382" s="36" t="str">
        <f>IFERROR(VLOOKUP(Book1345234[[#This Row],[ Severity Ranking: Pre-Project Average Depth of Flooding (100-year)]],#REF!,2,FALSE),"")</f>
        <v/>
      </c>
      <c r="T382" s="67"/>
      <c r="U382" s="37"/>
      <c r="V382" s="37"/>
      <c r="W382" s="128" t="e">
        <f>[1]!Book1345234[[#This Row],[Flood Plain Population]]/[1]!Book1345234[[#This Row],[Community Population Served]]</f>
        <v>#REF!</v>
      </c>
      <c r="X382" s="4"/>
      <c r="Y382" s="36" t="str">
        <f>IFERROR(VLOOKUP(Book1345234[[#This Row],[Severity Ranking: Community Need (% Population)]],#REF!,2,FALSE),"")</f>
        <v/>
      </c>
      <c r="Z382" s="66"/>
      <c r="AA382" s="91" t="e">
        <f>[1]!Book1345234[[#This Row],['# of Structures Removed from 1% Annual Chance FP]]/[1]!Book1345234[[#This Row],['# of Structures in 1% Annual Chance FP (Pre-Project)]]</f>
        <v>#REF!</v>
      </c>
      <c r="AB382" s="4"/>
      <c r="AC382" s="36" t="str">
        <f>IFERROR(VLOOKUP(Book1345234[[#This Row],[Flood Risk Reduction ]],#REF!,2,FALSE),"")</f>
        <v/>
      </c>
      <c r="AD382" s="66"/>
      <c r="AE382" s="78"/>
      <c r="AF382" s="37"/>
      <c r="AG382" s="128" t="e">
        <f>([1]!Book1345234[[#This Row],[Pre-Project Damage $]]-[1]!Book1345234[[#This Row],[Post-Project Damage $]])/[1]!Book1345234[[#This Row],[Pre-Project Damage $]]</f>
        <v>#REF!</v>
      </c>
      <c r="AH382" s="4"/>
      <c r="AI382" s="36" t="str">
        <f>IFERROR(VLOOKUP(Book1345234[[#This Row],[Flood Damage Reduction]],#REF!,2,FALSE),"")</f>
        <v/>
      </c>
      <c r="AJ382" s="93"/>
      <c r="AK382" s="83"/>
      <c r="AL382" s="37"/>
      <c r="AM382" s="36" t="str">
        <f>IFERROR(VLOOKUP(Book1345234[[#This Row],[ Reduction in Critical Facilities Flood Risk]],#REF!,2,FALSE),"")</f>
        <v/>
      </c>
      <c r="AN382" s="140" t="e">
        <f>VLOOKUP([1]!Book1345234[[#This Row],[FMP]],'[1]Life and Safety Tabular Data'!A379:L389,12,FALSE)</f>
        <v>#REF!</v>
      </c>
      <c r="AO382" s="43"/>
      <c r="AP382" s="4"/>
      <c r="AQ382" s="36" t="str">
        <f>IFERROR(VLOOKUP(Book1345234[[#This Row],[Life and Safety Ranking (Injury/Loss of Life)]],#REF!,2,FALSE),"")</f>
        <v/>
      </c>
      <c r="AR382" s="67"/>
      <c r="AS382" s="43"/>
      <c r="AT382" s="43"/>
      <c r="AU382" s="43"/>
      <c r="AV382" s="4"/>
      <c r="AW382" s="36" t="str">
        <f>IFERROR(VLOOKUP(Book1345234[[#This Row],[Water Supply Yield Ranking]],#REF!,2,FALSE),"")</f>
        <v/>
      </c>
      <c r="AX382" s="67"/>
      <c r="AY382" s="37"/>
      <c r="AZ382" s="4"/>
      <c r="BA382" s="36" t="str">
        <f>IFERROR(VLOOKUP(Book1345234[[#This Row],[Social Vulnerability Ranking]],#REF!,2,FALSE),"")</f>
        <v/>
      </c>
      <c r="BB382" s="67"/>
      <c r="BC382" s="43"/>
      <c r="BD382" s="4"/>
      <c r="BE382" s="36" t="str">
        <f>IFERROR(VLOOKUP(Book1345234[[#This Row],[Nature-Based Solutions Ranking]],#REF!,2,FALSE),"")</f>
        <v/>
      </c>
      <c r="BF382" s="67"/>
      <c r="BG382" s="37"/>
      <c r="BH382" s="4"/>
      <c r="BI382" s="36" t="str">
        <f>IFERROR(VLOOKUP(Book1345234[[#This Row],[Multiple Benefit Ranking]],#REF!,2,FALSE),"")</f>
        <v/>
      </c>
      <c r="BJ382" s="84"/>
      <c r="BK382" s="43"/>
      <c r="BL382" s="4"/>
      <c r="BM382" s="36" t="str">
        <f>IFERROR(VLOOKUP(Book1345234[[#This Row],[Operations and Maintenance Ranking]],#REF!,2,FALSE),"")</f>
        <v/>
      </c>
      <c r="BN382" s="67"/>
      <c r="BO382" s="4"/>
      <c r="BP382" s="36" t="str">
        <f>IFERROR(VLOOKUP(Book1345234[[#This Row],[Administrative, Regulatory and Other Obstacle Ranking]],#REF!,2,FALSE),"")</f>
        <v/>
      </c>
      <c r="BQ382" s="67"/>
      <c r="BR382" s="4"/>
      <c r="BS382" s="36" t="str">
        <f>IFERROR(VLOOKUP(Book1345234[[#This Row],[Environmental Benefit Ranking]],#REF!,2,FALSE),"")</f>
        <v/>
      </c>
      <c r="BT382" s="67"/>
      <c r="BU382" s="37"/>
      <c r="BV382" s="36" t="str">
        <f>IFERROR(VLOOKUP(Book1345234[[#This Row],[Environmental Impact Ranking]],#REF!,2,FALSE),"")</f>
        <v/>
      </c>
      <c r="BW382" s="77"/>
      <c r="BX382" s="83"/>
      <c r="BY382" s="4"/>
      <c r="BZ382" s="36" t="str">
        <f>IFERROR(VLOOKUP(Book1345234[[#This Row],[Mobility Ranking]],#REF!,2,FALSE),"")</f>
        <v/>
      </c>
      <c r="CA382" s="77"/>
      <c r="CB382" s="4"/>
      <c r="CC382" s="36" t="str">
        <f>IFERROR(VLOOKUP(Book1345234[[#This Row],[Regional Ranking]],#REF!,2,FALSE),"")</f>
        <v/>
      </c>
    </row>
    <row r="383" spans="1:81" x14ac:dyDescent="0.25">
      <c r="A383" s="107"/>
      <c r="B383" s="84"/>
      <c r="C383" s="92">
        <f>Book1345234[[#This Row],[FMP]]*2</f>
        <v>0</v>
      </c>
      <c r="D383" s="34"/>
      <c r="E383" s="34"/>
      <c r="F383" s="37"/>
      <c r="G383" s="4"/>
      <c r="H383" s="4"/>
      <c r="I383" s="4"/>
      <c r="J383" s="4"/>
      <c r="K383" s="35" t="str">
        <f>IFERROR(Book1345234[[#This Row],[Project Cost]]/Book1345234[[#This Row],['# of Structures Removed from 1% Annual Chance FP]],"")</f>
        <v/>
      </c>
      <c r="L383" s="4"/>
      <c r="M383" s="4"/>
      <c r="N383" s="35"/>
      <c r="O383" s="100"/>
      <c r="P383" s="84"/>
      <c r="Q383" s="37"/>
      <c r="R383" s="4"/>
      <c r="S383" s="36" t="str">
        <f>IFERROR(VLOOKUP(Book1345234[[#This Row],[ Severity Ranking: Pre-Project Average Depth of Flooding (100-year)]],#REF!,2,FALSE),"")</f>
        <v/>
      </c>
      <c r="T383" s="67"/>
      <c r="U383" s="37"/>
      <c r="V383" s="37"/>
      <c r="W383" s="128" t="e">
        <f>[1]!Book1345234[[#This Row],[Flood Plain Population]]/[1]!Book1345234[[#This Row],[Community Population Served]]</f>
        <v>#REF!</v>
      </c>
      <c r="X383" s="4"/>
      <c r="Y383" s="36" t="str">
        <f>IFERROR(VLOOKUP(Book1345234[[#This Row],[Severity Ranking: Community Need (% Population)]],#REF!,2,FALSE),"")</f>
        <v/>
      </c>
      <c r="Z383" s="66"/>
      <c r="AA383" s="91" t="e">
        <f>[1]!Book1345234[[#This Row],['# of Structures Removed from 1% Annual Chance FP]]/[1]!Book1345234[[#This Row],['# of Structures in 1% Annual Chance FP (Pre-Project)]]</f>
        <v>#REF!</v>
      </c>
      <c r="AB383" s="4"/>
      <c r="AC383" s="36" t="str">
        <f>IFERROR(VLOOKUP(Book1345234[[#This Row],[Flood Risk Reduction ]],#REF!,2,FALSE),"")</f>
        <v/>
      </c>
      <c r="AD383" s="66"/>
      <c r="AE383" s="78"/>
      <c r="AF383" s="37"/>
      <c r="AG383" s="128" t="e">
        <f>([1]!Book1345234[[#This Row],[Pre-Project Damage $]]-[1]!Book1345234[[#This Row],[Post-Project Damage $]])/[1]!Book1345234[[#This Row],[Pre-Project Damage $]]</f>
        <v>#REF!</v>
      </c>
      <c r="AH383" s="4"/>
      <c r="AI383" s="36" t="str">
        <f>IFERROR(VLOOKUP(Book1345234[[#This Row],[Flood Damage Reduction]],#REF!,2,FALSE),"")</f>
        <v/>
      </c>
      <c r="AJ383" s="93"/>
      <c r="AK383" s="83"/>
      <c r="AL383" s="37"/>
      <c r="AM383" s="36" t="str">
        <f>IFERROR(VLOOKUP(Book1345234[[#This Row],[ Reduction in Critical Facilities Flood Risk]],#REF!,2,FALSE),"")</f>
        <v/>
      </c>
      <c r="AN383" s="140" t="e">
        <f>VLOOKUP([1]!Book1345234[[#This Row],[FMP]],'[1]Life and Safety Tabular Data'!A380:L390,12,FALSE)</f>
        <v>#REF!</v>
      </c>
      <c r="AO383" s="43"/>
      <c r="AP383" s="4"/>
      <c r="AQ383" s="36" t="str">
        <f>IFERROR(VLOOKUP(Book1345234[[#This Row],[Life and Safety Ranking (Injury/Loss of Life)]],#REF!,2,FALSE),"")</f>
        <v/>
      </c>
      <c r="AR383" s="67"/>
      <c r="AS383" s="43"/>
      <c r="AT383" s="43"/>
      <c r="AU383" s="43"/>
      <c r="AV383" s="4"/>
      <c r="AW383" s="36" t="str">
        <f>IFERROR(VLOOKUP(Book1345234[[#This Row],[Water Supply Yield Ranking]],#REF!,2,FALSE),"")</f>
        <v/>
      </c>
      <c r="AX383" s="67"/>
      <c r="AY383" s="37"/>
      <c r="AZ383" s="4"/>
      <c r="BA383" s="36" t="str">
        <f>IFERROR(VLOOKUP(Book1345234[[#This Row],[Social Vulnerability Ranking]],#REF!,2,FALSE),"")</f>
        <v/>
      </c>
      <c r="BB383" s="67"/>
      <c r="BC383" s="43"/>
      <c r="BD383" s="4"/>
      <c r="BE383" s="36" t="str">
        <f>IFERROR(VLOOKUP(Book1345234[[#This Row],[Nature-Based Solutions Ranking]],#REF!,2,FALSE),"")</f>
        <v/>
      </c>
      <c r="BF383" s="67"/>
      <c r="BG383" s="37"/>
      <c r="BH383" s="4"/>
      <c r="BI383" s="36" t="str">
        <f>IFERROR(VLOOKUP(Book1345234[[#This Row],[Multiple Benefit Ranking]],#REF!,2,FALSE),"")</f>
        <v/>
      </c>
      <c r="BJ383" s="84"/>
      <c r="BK383" s="43"/>
      <c r="BL383" s="4"/>
      <c r="BM383" s="36" t="str">
        <f>IFERROR(VLOOKUP(Book1345234[[#This Row],[Operations and Maintenance Ranking]],#REF!,2,FALSE),"")</f>
        <v/>
      </c>
      <c r="BN383" s="67"/>
      <c r="BO383" s="4"/>
      <c r="BP383" s="36" t="str">
        <f>IFERROR(VLOOKUP(Book1345234[[#This Row],[Administrative, Regulatory and Other Obstacle Ranking]],#REF!,2,FALSE),"")</f>
        <v/>
      </c>
      <c r="BQ383" s="67"/>
      <c r="BR383" s="4"/>
      <c r="BS383" s="36" t="str">
        <f>IFERROR(VLOOKUP(Book1345234[[#This Row],[Environmental Benefit Ranking]],#REF!,2,FALSE),"")</f>
        <v/>
      </c>
      <c r="BT383" s="67"/>
      <c r="BU383" s="37"/>
      <c r="BV383" s="36" t="str">
        <f>IFERROR(VLOOKUP(Book1345234[[#This Row],[Environmental Impact Ranking]],#REF!,2,FALSE),"")</f>
        <v/>
      </c>
      <c r="BW383" s="77"/>
      <c r="BX383" s="83"/>
      <c r="BY383" s="4"/>
      <c r="BZ383" s="36" t="str">
        <f>IFERROR(VLOOKUP(Book1345234[[#This Row],[Mobility Ranking]],#REF!,2,FALSE),"")</f>
        <v/>
      </c>
      <c r="CA383" s="77"/>
      <c r="CB383" s="4"/>
      <c r="CC383" s="36" t="str">
        <f>IFERROR(VLOOKUP(Book1345234[[#This Row],[Regional Ranking]],#REF!,2,FALSE),"")</f>
        <v/>
      </c>
    </row>
    <row r="384" spans="1:81" x14ac:dyDescent="0.25">
      <c r="A384" s="107"/>
      <c r="B384" s="84"/>
      <c r="C384" s="92">
        <f>Book1345234[[#This Row],[FMP]]*2</f>
        <v>0</v>
      </c>
      <c r="D384" s="34"/>
      <c r="E384" s="34"/>
      <c r="F384" s="37"/>
      <c r="G384" s="4"/>
      <c r="H384" s="4"/>
      <c r="I384" s="4"/>
      <c r="J384" s="4"/>
      <c r="K384" s="35" t="str">
        <f>IFERROR(Book1345234[[#This Row],[Project Cost]]/Book1345234[[#This Row],['# of Structures Removed from 1% Annual Chance FP]],"")</f>
        <v/>
      </c>
      <c r="L384" s="4"/>
      <c r="M384" s="4"/>
      <c r="N384" s="35"/>
      <c r="O384" s="100"/>
      <c r="P384" s="84"/>
      <c r="Q384" s="37"/>
      <c r="R384" s="4"/>
      <c r="S384" s="36" t="str">
        <f>IFERROR(VLOOKUP(Book1345234[[#This Row],[ Severity Ranking: Pre-Project Average Depth of Flooding (100-year)]],#REF!,2,FALSE),"")</f>
        <v/>
      </c>
      <c r="T384" s="67"/>
      <c r="U384" s="37"/>
      <c r="V384" s="37"/>
      <c r="W384" s="128" t="e">
        <f>[1]!Book1345234[[#This Row],[Flood Plain Population]]/[1]!Book1345234[[#This Row],[Community Population Served]]</f>
        <v>#REF!</v>
      </c>
      <c r="X384" s="4"/>
      <c r="Y384" s="36" t="str">
        <f>IFERROR(VLOOKUP(Book1345234[[#This Row],[Severity Ranking: Community Need (% Population)]],#REF!,2,FALSE),"")</f>
        <v/>
      </c>
      <c r="Z384" s="66"/>
      <c r="AA384" s="91" t="e">
        <f>[1]!Book1345234[[#This Row],['# of Structures Removed from 1% Annual Chance FP]]/[1]!Book1345234[[#This Row],['# of Structures in 1% Annual Chance FP (Pre-Project)]]</f>
        <v>#REF!</v>
      </c>
      <c r="AB384" s="4"/>
      <c r="AC384" s="36" t="str">
        <f>IFERROR(VLOOKUP(Book1345234[[#This Row],[Flood Risk Reduction ]],#REF!,2,FALSE),"")</f>
        <v/>
      </c>
      <c r="AD384" s="66"/>
      <c r="AE384" s="78"/>
      <c r="AF384" s="37"/>
      <c r="AG384" s="128" t="e">
        <f>([1]!Book1345234[[#This Row],[Pre-Project Damage $]]-[1]!Book1345234[[#This Row],[Post-Project Damage $]])/[1]!Book1345234[[#This Row],[Pre-Project Damage $]]</f>
        <v>#REF!</v>
      </c>
      <c r="AH384" s="4"/>
      <c r="AI384" s="36" t="str">
        <f>IFERROR(VLOOKUP(Book1345234[[#This Row],[Flood Damage Reduction]],#REF!,2,FALSE),"")</f>
        <v/>
      </c>
      <c r="AJ384" s="93"/>
      <c r="AK384" s="83"/>
      <c r="AL384" s="37"/>
      <c r="AM384" s="36" t="str">
        <f>IFERROR(VLOOKUP(Book1345234[[#This Row],[ Reduction in Critical Facilities Flood Risk]],#REF!,2,FALSE),"")</f>
        <v/>
      </c>
      <c r="AN384" s="140" t="e">
        <f>VLOOKUP([1]!Book1345234[[#This Row],[FMP]],'[1]Life and Safety Tabular Data'!A381:L391,12,FALSE)</f>
        <v>#REF!</v>
      </c>
      <c r="AO384" s="43"/>
      <c r="AP384" s="4"/>
      <c r="AQ384" s="36" t="str">
        <f>IFERROR(VLOOKUP(Book1345234[[#This Row],[Life and Safety Ranking (Injury/Loss of Life)]],#REF!,2,FALSE),"")</f>
        <v/>
      </c>
      <c r="AR384" s="67"/>
      <c r="AS384" s="43"/>
      <c r="AT384" s="43"/>
      <c r="AU384" s="43"/>
      <c r="AV384" s="4"/>
      <c r="AW384" s="36" t="str">
        <f>IFERROR(VLOOKUP(Book1345234[[#This Row],[Water Supply Yield Ranking]],#REF!,2,FALSE),"")</f>
        <v/>
      </c>
      <c r="AX384" s="67"/>
      <c r="AY384" s="37"/>
      <c r="AZ384" s="4"/>
      <c r="BA384" s="36" t="str">
        <f>IFERROR(VLOOKUP(Book1345234[[#This Row],[Social Vulnerability Ranking]],#REF!,2,FALSE),"")</f>
        <v/>
      </c>
      <c r="BB384" s="67"/>
      <c r="BC384" s="43"/>
      <c r="BD384" s="4"/>
      <c r="BE384" s="36" t="str">
        <f>IFERROR(VLOOKUP(Book1345234[[#This Row],[Nature-Based Solutions Ranking]],#REF!,2,FALSE),"")</f>
        <v/>
      </c>
      <c r="BF384" s="67"/>
      <c r="BG384" s="37"/>
      <c r="BH384" s="4"/>
      <c r="BI384" s="36" t="str">
        <f>IFERROR(VLOOKUP(Book1345234[[#This Row],[Multiple Benefit Ranking]],#REF!,2,FALSE),"")</f>
        <v/>
      </c>
      <c r="BJ384" s="84"/>
      <c r="BK384" s="43"/>
      <c r="BL384" s="4"/>
      <c r="BM384" s="36" t="str">
        <f>IFERROR(VLOOKUP(Book1345234[[#This Row],[Operations and Maintenance Ranking]],#REF!,2,FALSE),"")</f>
        <v/>
      </c>
      <c r="BN384" s="67"/>
      <c r="BO384" s="4"/>
      <c r="BP384" s="36" t="str">
        <f>IFERROR(VLOOKUP(Book1345234[[#This Row],[Administrative, Regulatory and Other Obstacle Ranking]],#REF!,2,FALSE),"")</f>
        <v/>
      </c>
      <c r="BQ384" s="67"/>
      <c r="BR384" s="4"/>
      <c r="BS384" s="36" t="str">
        <f>IFERROR(VLOOKUP(Book1345234[[#This Row],[Environmental Benefit Ranking]],#REF!,2,FALSE),"")</f>
        <v/>
      </c>
      <c r="BT384" s="67"/>
      <c r="BU384" s="37"/>
      <c r="BV384" s="36" t="str">
        <f>IFERROR(VLOOKUP(Book1345234[[#This Row],[Environmental Impact Ranking]],#REF!,2,FALSE),"")</f>
        <v/>
      </c>
      <c r="BW384" s="77"/>
      <c r="BX384" s="83"/>
      <c r="BY384" s="4"/>
      <c r="BZ384" s="36" t="str">
        <f>IFERROR(VLOOKUP(Book1345234[[#This Row],[Mobility Ranking]],#REF!,2,FALSE),"")</f>
        <v/>
      </c>
      <c r="CA384" s="77"/>
      <c r="CB384" s="4"/>
      <c r="CC384" s="36" t="str">
        <f>IFERROR(VLOOKUP(Book1345234[[#This Row],[Regional Ranking]],#REF!,2,FALSE),"")</f>
        <v/>
      </c>
    </row>
    <row r="385" spans="1:81" x14ac:dyDescent="0.25">
      <c r="A385" s="107"/>
      <c r="B385" s="84"/>
      <c r="C385" s="92">
        <f>Book1345234[[#This Row],[FMP]]*2</f>
        <v>0</v>
      </c>
      <c r="D385" s="34"/>
      <c r="E385" s="34"/>
      <c r="F385" s="37"/>
      <c r="G385" s="4"/>
      <c r="H385" s="4"/>
      <c r="I385" s="4"/>
      <c r="J385" s="4"/>
      <c r="K385" s="35" t="str">
        <f>IFERROR(Book1345234[[#This Row],[Project Cost]]/Book1345234[[#This Row],['# of Structures Removed from 1% Annual Chance FP]],"")</f>
        <v/>
      </c>
      <c r="L385" s="4"/>
      <c r="M385" s="4"/>
      <c r="N385" s="35"/>
      <c r="O385" s="100"/>
      <c r="P385" s="84"/>
      <c r="Q385" s="37"/>
      <c r="R385" s="4"/>
      <c r="S385" s="36" t="str">
        <f>IFERROR(VLOOKUP(Book1345234[[#This Row],[ Severity Ranking: Pre-Project Average Depth of Flooding (100-year)]],#REF!,2,FALSE),"")</f>
        <v/>
      </c>
      <c r="T385" s="67"/>
      <c r="U385" s="37"/>
      <c r="V385" s="37"/>
      <c r="W385" s="128" t="e">
        <f>[1]!Book1345234[[#This Row],[Flood Plain Population]]/[1]!Book1345234[[#This Row],[Community Population Served]]</f>
        <v>#REF!</v>
      </c>
      <c r="X385" s="4"/>
      <c r="Y385" s="36" t="str">
        <f>IFERROR(VLOOKUP(Book1345234[[#This Row],[Severity Ranking: Community Need (% Population)]],#REF!,2,FALSE),"")</f>
        <v/>
      </c>
      <c r="Z385" s="66"/>
      <c r="AA385" s="91" t="e">
        <f>[1]!Book1345234[[#This Row],['# of Structures Removed from 1% Annual Chance FP]]/[1]!Book1345234[[#This Row],['# of Structures in 1% Annual Chance FP (Pre-Project)]]</f>
        <v>#REF!</v>
      </c>
      <c r="AB385" s="4"/>
      <c r="AC385" s="36" t="str">
        <f>IFERROR(VLOOKUP(Book1345234[[#This Row],[Flood Risk Reduction ]],#REF!,2,FALSE),"")</f>
        <v/>
      </c>
      <c r="AD385" s="66"/>
      <c r="AE385" s="78"/>
      <c r="AF385" s="37"/>
      <c r="AG385" s="128" t="e">
        <f>([1]!Book1345234[[#This Row],[Pre-Project Damage $]]-[1]!Book1345234[[#This Row],[Post-Project Damage $]])/[1]!Book1345234[[#This Row],[Pre-Project Damage $]]</f>
        <v>#REF!</v>
      </c>
      <c r="AH385" s="4"/>
      <c r="AI385" s="36" t="str">
        <f>IFERROR(VLOOKUP(Book1345234[[#This Row],[Flood Damage Reduction]],#REF!,2,FALSE),"")</f>
        <v/>
      </c>
      <c r="AJ385" s="93"/>
      <c r="AK385" s="83"/>
      <c r="AL385" s="37"/>
      <c r="AM385" s="36" t="str">
        <f>IFERROR(VLOOKUP(Book1345234[[#This Row],[ Reduction in Critical Facilities Flood Risk]],#REF!,2,FALSE),"")</f>
        <v/>
      </c>
      <c r="AN385" s="140" t="e">
        <f>VLOOKUP([1]!Book1345234[[#This Row],[FMP]],'[1]Life and Safety Tabular Data'!A382:L392,12,FALSE)</f>
        <v>#REF!</v>
      </c>
      <c r="AO385" s="43"/>
      <c r="AP385" s="4"/>
      <c r="AQ385" s="36" t="str">
        <f>IFERROR(VLOOKUP(Book1345234[[#This Row],[Life and Safety Ranking (Injury/Loss of Life)]],#REF!,2,FALSE),"")</f>
        <v/>
      </c>
      <c r="AR385" s="67"/>
      <c r="AS385" s="43"/>
      <c r="AT385" s="43"/>
      <c r="AU385" s="43"/>
      <c r="AV385" s="4"/>
      <c r="AW385" s="36" t="str">
        <f>IFERROR(VLOOKUP(Book1345234[[#This Row],[Water Supply Yield Ranking]],#REF!,2,FALSE),"")</f>
        <v/>
      </c>
      <c r="AX385" s="67"/>
      <c r="AY385" s="37"/>
      <c r="AZ385" s="4"/>
      <c r="BA385" s="36" t="str">
        <f>IFERROR(VLOOKUP(Book1345234[[#This Row],[Social Vulnerability Ranking]],#REF!,2,FALSE),"")</f>
        <v/>
      </c>
      <c r="BB385" s="67"/>
      <c r="BC385" s="43"/>
      <c r="BD385" s="4"/>
      <c r="BE385" s="36" t="str">
        <f>IFERROR(VLOOKUP(Book1345234[[#This Row],[Nature-Based Solutions Ranking]],#REF!,2,FALSE),"")</f>
        <v/>
      </c>
      <c r="BF385" s="67"/>
      <c r="BG385" s="37"/>
      <c r="BH385" s="4"/>
      <c r="BI385" s="36" t="str">
        <f>IFERROR(VLOOKUP(Book1345234[[#This Row],[Multiple Benefit Ranking]],#REF!,2,FALSE),"")</f>
        <v/>
      </c>
      <c r="BJ385" s="84"/>
      <c r="BK385" s="43"/>
      <c r="BL385" s="4"/>
      <c r="BM385" s="36" t="str">
        <f>IFERROR(VLOOKUP(Book1345234[[#This Row],[Operations and Maintenance Ranking]],#REF!,2,FALSE),"")</f>
        <v/>
      </c>
      <c r="BN385" s="67"/>
      <c r="BO385" s="4"/>
      <c r="BP385" s="36" t="str">
        <f>IFERROR(VLOOKUP(Book1345234[[#This Row],[Administrative, Regulatory and Other Obstacle Ranking]],#REF!,2,FALSE),"")</f>
        <v/>
      </c>
      <c r="BQ385" s="67"/>
      <c r="BR385" s="4"/>
      <c r="BS385" s="36" t="str">
        <f>IFERROR(VLOOKUP(Book1345234[[#This Row],[Environmental Benefit Ranking]],#REF!,2,FALSE),"")</f>
        <v/>
      </c>
      <c r="BT385" s="67"/>
      <c r="BU385" s="37"/>
      <c r="BV385" s="36" t="str">
        <f>IFERROR(VLOOKUP(Book1345234[[#This Row],[Environmental Impact Ranking]],#REF!,2,FALSE),"")</f>
        <v/>
      </c>
      <c r="BW385" s="77"/>
      <c r="BX385" s="83"/>
      <c r="BY385" s="4"/>
      <c r="BZ385" s="36" t="str">
        <f>IFERROR(VLOOKUP(Book1345234[[#This Row],[Mobility Ranking]],#REF!,2,FALSE),"")</f>
        <v/>
      </c>
      <c r="CA385" s="77"/>
      <c r="CB385" s="4"/>
      <c r="CC385" s="36" t="str">
        <f>IFERROR(VLOOKUP(Book1345234[[#This Row],[Regional Ranking]],#REF!,2,FALSE),"")</f>
        <v/>
      </c>
    </row>
    <row r="386" spans="1:81" x14ac:dyDescent="0.25">
      <c r="A386" s="107"/>
      <c r="B386" s="84"/>
      <c r="C386" s="92">
        <f>Book1345234[[#This Row],[FMP]]*2</f>
        <v>0</v>
      </c>
      <c r="D386" s="34"/>
      <c r="E386" s="34"/>
      <c r="F386" s="37"/>
      <c r="G386" s="4"/>
      <c r="H386" s="4"/>
      <c r="I386" s="4"/>
      <c r="J386" s="4"/>
      <c r="K386" s="35" t="str">
        <f>IFERROR(Book1345234[[#This Row],[Project Cost]]/Book1345234[[#This Row],['# of Structures Removed from 1% Annual Chance FP]],"")</f>
        <v/>
      </c>
      <c r="L386" s="4"/>
      <c r="M386" s="4"/>
      <c r="N386" s="35"/>
      <c r="O386" s="100"/>
      <c r="P386" s="84"/>
      <c r="Q386" s="37"/>
      <c r="R386" s="4"/>
      <c r="S386" s="36" t="str">
        <f>IFERROR(VLOOKUP(Book1345234[[#This Row],[ Severity Ranking: Pre-Project Average Depth of Flooding (100-year)]],#REF!,2,FALSE),"")</f>
        <v/>
      </c>
      <c r="T386" s="67"/>
      <c r="U386" s="37"/>
      <c r="V386" s="37"/>
      <c r="W386" s="128" t="e">
        <f>[1]!Book1345234[[#This Row],[Flood Plain Population]]/[1]!Book1345234[[#This Row],[Community Population Served]]</f>
        <v>#REF!</v>
      </c>
      <c r="X386" s="4"/>
      <c r="Y386" s="36" t="str">
        <f>IFERROR(VLOOKUP(Book1345234[[#This Row],[Severity Ranking: Community Need (% Population)]],#REF!,2,FALSE),"")</f>
        <v/>
      </c>
      <c r="Z386" s="66"/>
      <c r="AA386" s="91" t="e">
        <f>[1]!Book1345234[[#This Row],['# of Structures Removed from 1% Annual Chance FP]]/[1]!Book1345234[[#This Row],['# of Structures in 1% Annual Chance FP (Pre-Project)]]</f>
        <v>#REF!</v>
      </c>
      <c r="AB386" s="4"/>
      <c r="AC386" s="36" t="str">
        <f>IFERROR(VLOOKUP(Book1345234[[#This Row],[Flood Risk Reduction ]],#REF!,2,FALSE),"")</f>
        <v/>
      </c>
      <c r="AD386" s="66"/>
      <c r="AE386" s="78"/>
      <c r="AF386" s="37"/>
      <c r="AG386" s="128" t="e">
        <f>([1]!Book1345234[[#This Row],[Pre-Project Damage $]]-[1]!Book1345234[[#This Row],[Post-Project Damage $]])/[1]!Book1345234[[#This Row],[Pre-Project Damage $]]</f>
        <v>#REF!</v>
      </c>
      <c r="AH386" s="4"/>
      <c r="AI386" s="36" t="str">
        <f>IFERROR(VLOOKUP(Book1345234[[#This Row],[Flood Damage Reduction]],#REF!,2,FALSE),"")</f>
        <v/>
      </c>
      <c r="AJ386" s="93"/>
      <c r="AK386" s="83"/>
      <c r="AL386" s="37"/>
      <c r="AM386" s="36" t="str">
        <f>IFERROR(VLOOKUP(Book1345234[[#This Row],[ Reduction in Critical Facilities Flood Risk]],#REF!,2,FALSE),"")</f>
        <v/>
      </c>
      <c r="AN386" s="140" t="e">
        <f>VLOOKUP([1]!Book1345234[[#This Row],[FMP]],'[1]Life and Safety Tabular Data'!A383:L393,12,FALSE)</f>
        <v>#REF!</v>
      </c>
      <c r="AO386" s="43"/>
      <c r="AP386" s="4"/>
      <c r="AQ386" s="36" t="str">
        <f>IFERROR(VLOOKUP(Book1345234[[#This Row],[Life and Safety Ranking (Injury/Loss of Life)]],#REF!,2,FALSE),"")</f>
        <v/>
      </c>
      <c r="AR386" s="67"/>
      <c r="AS386" s="43"/>
      <c r="AT386" s="43"/>
      <c r="AU386" s="43"/>
      <c r="AV386" s="4"/>
      <c r="AW386" s="36" t="str">
        <f>IFERROR(VLOOKUP(Book1345234[[#This Row],[Water Supply Yield Ranking]],#REF!,2,FALSE),"")</f>
        <v/>
      </c>
      <c r="AX386" s="67"/>
      <c r="AY386" s="37"/>
      <c r="AZ386" s="4"/>
      <c r="BA386" s="36" t="str">
        <f>IFERROR(VLOOKUP(Book1345234[[#This Row],[Social Vulnerability Ranking]],#REF!,2,FALSE),"")</f>
        <v/>
      </c>
      <c r="BB386" s="67"/>
      <c r="BC386" s="43"/>
      <c r="BD386" s="4"/>
      <c r="BE386" s="36" t="str">
        <f>IFERROR(VLOOKUP(Book1345234[[#This Row],[Nature-Based Solutions Ranking]],#REF!,2,FALSE),"")</f>
        <v/>
      </c>
      <c r="BF386" s="67"/>
      <c r="BG386" s="37"/>
      <c r="BH386" s="4"/>
      <c r="BI386" s="36" t="str">
        <f>IFERROR(VLOOKUP(Book1345234[[#This Row],[Multiple Benefit Ranking]],#REF!,2,FALSE),"")</f>
        <v/>
      </c>
      <c r="BJ386" s="84"/>
      <c r="BK386" s="43"/>
      <c r="BL386" s="4"/>
      <c r="BM386" s="36" t="str">
        <f>IFERROR(VLOOKUP(Book1345234[[#This Row],[Operations and Maintenance Ranking]],#REF!,2,FALSE),"")</f>
        <v/>
      </c>
      <c r="BN386" s="67"/>
      <c r="BO386" s="4"/>
      <c r="BP386" s="36" t="str">
        <f>IFERROR(VLOOKUP(Book1345234[[#This Row],[Administrative, Regulatory and Other Obstacle Ranking]],#REF!,2,FALSE),"")</f>
        <v/>
      </c>
      <c r="BQ386" s="67"/>
      <c r="BR386" s="4"/>
      <c r="BS386" s="36" t="str">
        <f>IFERROR(VLOOKUP(Book1345234[[#This Row],[Environmental Benefit Ranking]],#REF!,2,FALSE),"")</f>
        <v/>
      </c>
      <c r="BT386" s="67"/>
      <c r="BU386" s="37"/>
      <c r="BV386" s="36" t="str">
        <f>IFERROR(VLOOKUP(Book1345234[[#This Row],[Environmental Impact Ranking]],#REF!,2,FALSE),"")</f>
        <v/>
      </c>
      <c r="BW386" s="77"/>
      <c r="BX386" s="83"/>
      <c r="BY386" s="4"/>
      <c r="BZ386" s="36" t="str">
        <f>IFERROR(VLOOKUP(Book1345234[[#This Row],[Mobility Ranking]],#REF!,2,FALSE),"")</f>
        <v/>
      </c>
      <c r="CA386" s="77"/>
      <c r="CB386" s="4"/>
      <c r="CC386" s="36" t="str">
        <f>IFERROR(VLOOKUP(Book1345234[[#This Row],[Regional Ranking]],#REF!,2,FALSE),"")</f>
        <v/>
      </c>
    </row>
    <row r="387" spans="1:81" x14ac:dyDescent="0.25">
      <c r="A387" s="107"/>
      <c r="B387" s="84"/>
      <c r="C387" s="92">
        <f>Book1345234[[#This Row],[FMP]]*2</f>
        <v>0</v>
      </c>
      <c r="D387" s="34"/>
      <c r="E387" s="34"/>
      <c r="F387" s="37"/>
      <c r="G387" s="4"/>
      <c r="H387" s="4"/>
      <c r="I387" s="4"/>
      <c r="J387" s="4"/>
      <c r="K387" s="35" t="str">
        <f>IFERROR(Book1345234[[#This Row],[Project Cost]]/Book1345234[[#This Row],['# of Structures Removed from 1% Annual Chance FP]],"")</f>
        <v/>
      </c>
      <c r="L387" s="4"/>
      <c r="M387" s="4"/>
      <c r="N387" s="35"/>
      <c r="O387" s="100"/>
      <c r="P387" s="84"/>
      <c r="Q387" s="37"/>
      <c r="R387" s="4"/>
      <c r="S387" s="36" t="str">
        <f>IFERROR(VLOOKUP(Book1345234[[#This Row],[ Severity Ranking: Pre-Project Average Depth of Flooding (100-year)]],#REF!,2,FALSE),"")</f>
        <v/>
      </c>
      <c r="T387" s="67"/>
      <c r="U387" s="37"/>
      <c r="V387" s="37"/>
      <c r="W387" s="128" t="e">
        <f>[1]!Book1345234[[#This Row],[Flood Plain Population]]/[1]!Book1345234[[#This Row],[Community Population Served]]</f>
        <v>#REF!</v>
      </c>
      <c r="X387" s="4"/>
      <c r="Y387" s="36" t="str">
        <f>IFERROR(VLOOKUP(Book1345234[[#This Row],[Severity Ranking: Community Need (% Population)]],#REF!,2,FALSE),"")</f>
        <v/>
      </c>
      <c r="Z387" s="66"/>
      <c r="AA387" s="91" t="e">
        <f>[1]!Book1345234[[#This Row],['# of Structures Removed from 1% Annual Chance FP]]/[1]!Book1345234[[#This Row],['# of Structures in 1% Annual Chance FP (Pre-Project)]]</f>
        <v>#REF!</v>
      </c>
      <c r="AB387" s="4"/>
      <c r="AC387" s="36" t="str">
        <f>IFERROR(VLOOKUP(Book1345234[[#This Row],[Flood Risk Reduction ]],#REF!,2,FALSE),"")</f>
        <v/>
      </c>
      <c r="AD387" s="66"/>
      <c r="AE387" s="78"/>
      <c r="AF387" s="37"/>
      <c r="AG387" s="128" t="e">
        <f>([1]!Book1345234[[#This Row],[Pre-Project Damage $]]-[1]!Book1345234[[#This Row],[Post-Project Damage $]])/[1]!Book1345234[[#This Row],[Pre-Project Damage $]]</f>
        <v>#REF!</v>
      </c>
      <c r="AH387" s="4"/>
      <c r="AI387" s="36" t="str">
        <f>IFERROR(VLOOKUP(Book1345234[[#This Row],[Flood Damage Reduction]],#REF!,2,FALSE),"")</f>
        <v/>
      </c>
      <c r="AJ387" s="93"/>
      <c r="AK387" s="83"/>
      <c r="AL387" s="37"/>
      <c r="AM387" s="36" t="str">
        <f>IFERROR(VLOOKUP(Book1345234[[#This Row],[ Reduction in Critical Facilities Flood Risk]],#REF!,2,FALSE),"")</f>
        <v/>
      </c>
      <c r="AN387" s="140" t="e">
        <f>VLOOKUP([1]!Book1345234[[#This Row],[FMP]],'[1]Life and Safety Tabular Data'!A384:L394,12,FALSE)</f>
        <v>#REF!</v>
      </c>
      <c r="AO387" s="43"/>
      <c r="AP387" s="4"/>
      <c r="AQ387" s="36" t="str">
        <f>IFERROR(VLOOKUP(Book1345234[[#This Row],[Life and Safety Ranking (Injury/Loss of Life)]],#REF!,2,FALSE),"")</f>
        <v/>
      </c>
      <c r="AR387" s="67"/>
      <c r="AS387" s="43"/>
      <c r="AT387" s="43"/>
      <c r="AU387" s="43"/>
      <c r="AV387" s="4"/>
      <c r="AW387" s="36" t="str">
        <f>IFERROR(VLOOKUP(Book1345234[[#This Row],[Water Supply Yield Ranking]],#REF!,2,FALSE),"")</f>
        <v/>
      </c>
      <c r="AX387" s="67"/>
      <c r="AY387" s="37"/>
      <c r="AZ387" s="4"/>
      <c r="BA387" s="36" t="str">
        <f>IFERROR(VLOOKUP(Book1345234[[#This Row],[Social Vulnerability Ranking]],#REF!,2,FALSE),"")</f>
        <v/>
      </c>
      <c r="BB387" s="67"/>
      <c r="BC387" s="43"/>
      <c r="BD387" s="4"/>
      <c r="BE387" s="36" t="str">
        <f>IFERROR(VLOOKUP(Book1345234[[#This Row],[Nature-Based Solutions Ranking]],#REF!,2,FALSE),"")</f>
        <v/>
      </c>
      <c r="BF387" s="67"/>
      <c r="BG387" s="37"/>
      <c r="BH387" s="4"/>
      <c r="BI387" s="36" t="str">
        <f>IFERROR(VLOOKUP(Book1345234[[#This Row],[Multiple Benefit Ranking]],#REF!,2,FALSE),"")</f>
        <v/>
      </c>
      <c r="BJ387" s="84"/>
      <c r="BK387" s="43"/>
      <c r="BL387" s="4"/>
      <c r="BM387" s="36" t="str">
        <f>IFERROR(VLOOKUP(Book1345234[[#This Row],[Operations and Maintenance Ranking]],#REF!,2,FALSE),"")</f>
        <v/>
      </c>
      <c r="BN387" s="67"/>
      <c r="BO387" s="4"/>
      <c r="BP387" s="36" t="str">
        <f>IFERROR(VLOOKUP(Book1345234[[#This Row],[Administrative, Regulatory and Other Obstacle Ranking]],#REF!,2,FALSE),"")</f>
        <v/>
      </c>
      <c r="BQ387" s="67"/>
      <c r="BR387" s="4"/>
      <c r="BS387" s="36" t="str">
        <f>IFERROR(VLOOKUP(Book1345234[[#This Row],[Environmental Benefit Ranking]],#REF!,2,FALSE),"")</f>
        <v/>
      </c>
      <c r="BT387" s="67"/>
      <c r="BU387" s="37"/>
      <c r="BV387" s="36" t="str">
        <f>IFERROR(VLOOKUP(Book1345234[[#This Row],[Environmental Impact Ranking]],#REF!,2,FALSE),"")</f>
        <v/>
      </c>
      <c r="BW387" s="77"/>
      <c r="BX387" s="83"/>
      <c r="BY387" s="4"/>
      <c r="BZ387" s="36" t="str">
        <f>IFERROR(VLOOKUP(Book1345234[[#This Row],[Mobility Ranking]],#REF!,2,FALSE),"")</f>
        <v/>
      </c>
      <c r="CA387" s="77"/>
      <c r="CB387" s="4"/>
      <c r="CC387" s="36" t="str">
        <f>IFERROR(VLOOKUP(Book1345234[[#This Row],[Regional Ranking]],#REF!,2,FALSE),"")</f>
        <v/>
      </c>
    </row>
    <row r="388" spans="1:81" x14ac:dyDescent="0.25">
      <c r="A388" s="107"/>
      <c r="B388" s="84"/>
      <c r="C388" s="92">
        <f>Book1345234[[#This Row],[FMP]]*2</f>
        <v>0</v>
      </c>
      <c r="D388" s="34"/>
      <c r="E388" s="34"/>
      <c r="F388" s="37"/>
      <c r="G388" s="4"/>
      <c r="H388" s="4"/>
      <c r="I388" s="4"/>
      <c r="J388" s="4"/>
      <c r="K388" s="35" t="str">
        <f>IFERROR(Book1345234[[#This Row],[Project Cost]]/Book1345234[[#This Row],['# of Structures Removed from 1% Annual Chance FP]],"")</f>
        <v/>
      </c>
      <c r="L388" s="4"/>
      <c r="M388" s="4"/>
      <c r="N388" s="35"/>
      <c r="O388" s="100"/>
      <c r="P388" s="84"/>
      <c r="Q388" s="37"/>
      <c r="R388" s="4"/>
      <c r="S388" s="36" t="str">
        <f>IFERROR(VLOOKUP(Book1345234[[#This Row],[ Severity Ranking: Pre-Project Average Depth of Flooding (100-year)]],#REF!,2,FALSE),"")</f>
        <v/>
      </c>
      <c r="T388" s="67"/>
      <c r="U388" s="37"/>
      <c r="V388" s="37"/>
      <c r="W388" s="128" t="e">
        <f>[1]!Book1345234[[#This Row],[Flood Plain Population]]/[1]!Book1345234[[#This Row],[Community Population Served]]</f>
        <v>#REF!</v>
      </c>
      <c r="X388" s="4"/>
      <c r="Y388" s="36" t="str">
        <f>IFERROR(VLOOKUP(Book1345234[[#This Row],[Severity Ranking: Community Need (% Population)]],#REF!,2,FALSE),"")</f>
        <v/>
      </c>
      <c r="Z388" s="66"/>
      <c r="AA388" s="91" t="e">
        <f>[1]!Book1345234[[#This Row],['# of Structures Removed from 1% Annual Chance FP]]/[1]!Book1345234[[#This Row],['# of Structures in 1% Annual Chance FP (Pre-Project)]]</f>
        <v>#REF!</v>
      </c>
      <c r="AB388" s="4"/>
      <c r="AC388" s="36" t="str">
        <f>IFERROR(VLOOKUP(Book1345234[[#This Row],[Flood Risk Reduction ]],#REF!,2,FALSE),"")</f>
        <v/>
      </c>
      <c r="AD388" s="66"/>
      <c r="AE388" s="78"/>
      <c r="AF388" s="37"/>
      <c r="AG388" s="128" t="e">
        <f>([1]!Book1345234[[#This Row],[Pre-Project Damage $]]-[1]!Book1345234[[#This Row],[Post-Project Damage $]])/[1]!Book1345234[[#This Row],[Pre-Project Damage $]]</f>
        <v>#REF!</v>
      </c>
      <c r="AH388" s="4"/>
      <c r="AI388" s="36" t="str">
        <f>IFERROR(VLOOKUP(Book1345234[[#This Row],[Flood Damage Reduction]],#REF!,2,FALSE),"")</f>
        <v/>
      </c>
      <c r="AJ388" s="93"/>
      <c r="AK388" s="83"/>
      <c r="AL388" s="37"/>
      <c r="AM388" s="36" t="str">
        <f>IFERROR(VLOOKUP(Book1345234[[#This Row],[ Reduction in Critical Facilities Flood Risk]],#REF!,2,FALSE),"")</f>
        <v/>
      </c>
      <c r="AN388" s="140" t="e">
        <f>VLOOKUP([1]!Book1345234[[#This Row],[FMP]],'[1]Life and Safety Tabular Data'!A385:L395,12,FALSE)</f>
        <v>#REF!</v>
      </c>
      <c r="AO388" s="43"/>
      <c r="AP388" s="4"/>
      <c r="AQ388" s="36" t="str">
        <f>IFERROR(VLOOKUP(Book1345234[[#This Row],[Life and Safety Ranking (Injury/Loss of Life)]],#REF!,2,FALSE),"")</f>
        <v/>
      </c>
      <c r="AR388" s="67"/>
      <c r="AS388" s="43"/>
      <c r="AT388" s="43"/>
      <c r="AU388" s="43"/>
      <c r="AV388" s="4"/>
      <c r="AW388" s="36" t="str">
        <f>IFERROR(VLOOKUP(Book1345234[[#This Row],[Water Supply Yield Ranking]],#REF!,2,FALSE),"")</f>
        <v/>
      </c>
      <c r="AX388" s="67"/>
      <c r="AY388" s="37"/>
      <c r="AZ388" s="4"/>
      <c r="BA388" s="36" t="str">
        <f>IFERROR(VLOOKUP(Book1345234[[#This Row],[Social Vulnerability Ranking]],#REF!,2,FALSE),"")</f>
        <v/>
      </c>
      <c r="BB388" s="67"/>
      <c r="BC388" s="43"/>
      <c r="BD388" s="4"/>
      <c r="BE388" s="36" t="str">
        <f>IFERROR(VLOOKUP(Book1345234[[#This Row],[Nature-Based Solutions Ranking]],#REF!,2,FALSE),"")</f>
        <v/>
      </c>
      <c r="BF388" s="67"/>
      <c r="BG388" s="37"/>
      <c r="BH388" s="4"/>
      <c r="BI388" s="36" t="str">
        <f>IFERROR(VLOOKUP(Book1345234[[#This Row],[Multiple Benefit Ranking]],#REF!,2,FALSE),"")</f>
        <v/>
      </c>
      <c r="BJ388" s="84"/>
      <c r="BK388" s="43"/>
      <c r="BL388" s="4"/>
      <c r="BM388" s="36" t="str">
        <f>IFERROR(VLOOKUP(Book1345234[[#This Row],[Operations and Maintenance Ranking]],#REF!,2,FALSE),"")</f>
        <v/>
      </c>
      <c r="BN388" s="67"/>
      <c r="BO388" s="4"/>
      <c r="BP388" s="36" t="str">
        <f>IFERROR(VLOOKUP(Book1345234[[#This Row],[Administrative, Regulatory and Other Obstacle Ranking]],#REF!,2,FALSE),"")</f>
        <v/>
      </c>
      <c r="BQ388" s="67"/>
      <c r="BR388" s="4"/>
      <c r="BS388" s="36" t="str">
        <f>IFERROR(VLOOKUP(Book1345234[[#This Row],[Environmental Benefit Ranking]],#REF!,2,FALSE),"")</f>
        <v/>
      </c>
      <c r="BT388" s="67"/>
      <c r="BU388" s="37"/>
      <c r="BV388" s="36" t="str">
        <f>IFERROR(VLOOKUP(Book1345234[[#This Row],[Environmental Impact Ranking]],#REF!,2,FALSE),"")</f>
        <v/>
      </c>
      <c r="BW388" s="77"/>
      <c r="BX388" s="83"/>
      <c r="BY388" s="4"/>
      <c r="BZ388" s="36" t="str">
        <f>IFERROR(VLOOKUP(Book1345234[[#This Row],[Mobility Ranking]],#REF!,2,FALSE),"")</f>
        <v/>
      </c>
      <c r="CA388" s="77"/>
      <c r="CB388" s="4"/>
      <c r="CC388" s="36" t="str">
        <f>IFERROR(VLOOKUP(Book1345234[[#This Row],[Regional Ranking]],#REF!,2,FALSE),"")</f>
        <v/>
      </c>
    </row>
    <row r="389" spans="1:81" x14ac:dyDescent="0.25">
      <c r="A389" s="107"/>
      <c r="B389" s="84"/>
      <c r="C389" s="92">
        <f>Book1345234[[#This Row],[FMP]]*2</f>
        <v>0</v>
      </c>
      <c r="D389" s="34"/>
      <c r="E389" s="34"/>
      <c r="F389" s="37"/>
      <c r="G389" s="4"/>
      <c r="H389" s="4"/>
      <c r="I389" s="4"/>
      <c r="J389" s="4"/>
      <c r="K389" s="35" t="str">
        <f>IFERROR(Book1345234[[#This Row],[Project Cost]]/Book1345234[[#This Row],['# of Structures Removed from 1% Annual Chance FP]],"")</f>
        <v/>
      </c>
      <c r="L389" s="4"/>
      <c r="M389" s="4"/>
      <c r="N389" s="35"/>
      <c r="O389" s="100"/>
      <c r="P389" s="84"/>
      <c r="Q389" s="37"/>
      <c r="R389" s="4"/>
      <c r="S389" s="36" t="str">
        <f>IFERROR(VLOOKUP(Book1345234[[#This Row],[ Severity Ranking: Pre-Project Average Depth of Flooding (100-year)]],#REF!,2,FALSE),"")</f>
        <v/>
      </c>
      <c r="T389" s="67"/>
      <c r="U389" s="37"/>
      <c r="V389" s="37"/>
      <c r="W389" s="128" t="e">
        <f>[1]!Book1345234[[#This Row],[Flood Plain Population]]/[1]!Book1345234[[#This Row],[Community Population Served]]</f>
        <v>#REF!</v>
      </c>
      <c r="X389" s="4"/>
      <c r="Y389" s="36" t="str">
        <f>IFERROR(VLOOKUP(Book1345234[[#This Row],[Severity Ranking: Community Need (% Population)]],#REF!,2,FALSE),"")</f>
        <v/>
      </c>
      <c r="Z389" s="66"/>
      <c r="AA389" s="91" t="e">
        <f>[1]!Book1345234[[#This Row],['# of Structures Removed from 1% Annual Chance FP]]/[1]!Book1345234[[#This Row],['# of Structures in 1% Annual Chance FP (Pre-Project)]]</f>
        <v>#REF!</v>
      </c>
      <c r="AB389" s="4"/>
      <c r="AC389" s="36" t="str">
        <f>IFERROR(VLOOKUP(Book1345234[[#This Row],[Flood Risk Reduction ]],#REF!,2,FALSE),"")</f>
        <v/>
      </c>
      <c r="AD389" s="66"/>
      <c r="AE389" s="78"/>
      <c r="AF389" s="37"/>
      <c r="AG389" s="128" t="e">
        <f>([1]!Book1345234[[#This Row],[Pre-Project Damage $]]-[1]!Book1345234[[#This Row],[Post-Project Damage $]])/[1]!Book1345234[[#This Row],[Pre-Project Damage $]]</f>
        <v>#REF!</v>
      </c>
      <c r="AH389" s="4"/>
      <c r="AI389" s="36" t="str">
        <f>IFERROR(VLOOKUP(Book1345234[[#This Row],[Flood Damage Reduction]],#REF!,2,FALSE),"")</f>
        <v/>
      </c>
      <c r="AJ389" s="93"/>
      <c r="AK389" s="83"/>
      <c r="AL389" s="37"/>
      <c r="AM389" s="36" t="str">
        <f>IFERROR(VLOOKUP(Book1345234[[#This Row],[ Reduction in Critical Facilities Flood Risk]],#REF!,2,FALSE),"")</f>
        <v/>
      </c>
      <c r="AN389" s="140" t="e">
        <f>VLOOKUP([1]!Book1345234[[#This Row],[FMP]],'[1]Life and Safety Tabular Data'!A386:L396,12,FALSE)</f>
        <v>#REF!</v>
      </c>
      <c r="AO389" s="43"/>
      <c r="AP389" s="4"/>
      <c r="AQ389" s="36" t="str">
        <f>IFERROR(VLOOKUP(Book1345234[[#This Row],[Life and Safety Ranking (Injury/Loss of Life)]],#REF!,2,FALSE),"")</f>
        <v/>
      </c>
      <c r="AR389" s="67"/>
      <c r="AS389" s="43"/>
      <c r="AT389" s="43"/>
      <c r="AU389" s="43"/>
      <c r="AV389" s="4"/>
      <c r="AW389" s="36" t="str">
        <f>IFERROR(VLOOKUP(Book1345234[[#This Row],[Water Supply Yield Ranking]],#REF!,2,FALSE),"")</f>
        <v/>
      </c>
      <c r="AX389" s="67"/>
      <c r="AY389" s="37"/>
      <c r="AZ389" s="4"/>
      <c r="BA389" s="36" t="str">
        <f>IFERROR(VLOOKUP(Book1345234[[#This Row],[Social Vulnerability Ranking]],#REF!,2,FALSE),"")</f>
        <v/>
      </c>
      <c r="BB389" s="67"/>
      <c r="BC389" s="43"/>
      <c r="BD389" s="4"/>
      <c r="BE389" s="36" t="str">
        <f>IFERROR(VLOOKUP(Book1345234[[#This Row],[Nature-Based Solutions Ranking]],#REF!,2,FALSE),"")</f>
        <v/>
      </c>
      <c r="BF389" s="67"/>
      <c r="BG389" s="37"/>
      <c r="BH389" s="4"/>
      <c r="BI389" s="36" t="str">
        <f>IFERROR(VLOOKUP(Book1345234[[#This Row],[Multiple Benefit Ranking]],#REF!,2,FALSE),"")</f>
        <v/>
      </c>
      <c r="BJ389" s="84"/>
      <c r="BK389" s="43"/>
      <c r="BL389" s="4"/>
      <c r="BM389" s="36" t="str">
        <f>IFERROR(VLOOKUP(Book1345234[[#This Row],[Operations and Maintenance Ranking]],#REF!,2,FALSE),"")</f>
        <v/>
      </c>
      <c r="BN389" s="67"/>
      <c r="BO389" s="4"/>
      <c r="BP389" s="36" t="str">
        <f>IFERROR(VLOOKUP(Book1345234[[#This Row],[Administrative, Regulatory and Other Obstacle Ranking]],#REF!,2,FALSE),"")</f>
        <v/>
      </c>
      <c r="BQ389" s="67"/>
      <c r="BR389" s="4"/>
      <c r="BS389" s="36" t="str">
        <f>IFERROR(VLOOKUP(Book1345234[[#This Row],[Environmental Benefit Ranking]],#REF!,2,FALSE),"")</f>
        <v/>
      </c>
      <c r="BT389" s="67"/>
      <c r="BU389" s="37"/>
      <c r="BV389" s="36" t="str">
        <f>IFERROR(VLOOKUP(Book1345234[[#This Row],[Environmental Impact Ranking]],#REF!,2,FALSE),"")</f>
        <v/>
      </c>
      <c r="BW389" s="77"/>
      <c r="BX389" s="83"/>
      <c r="BY389" s="4"/>
      <c r="BZ389" s="36" t="str">
        <f>IFERROR(VLOOKUP(Book1345234[[#This Row],[Mobility Ranking]],#REF!,2,FALSE),"")</f>
        <v/>
      </c>
      <c r="CA389" s="77"/>
      <c r="CB389" s="4"/>
      <c r="CC389" s="36" t="str">
        <f>IFERROR(VLOOKUP(Book1345234[[#This Row],[Regional Ranking]],#REF!,2,FALSE),"")</f>
        <v/>
      </c>
    </row>
    <row r="390" spans="1:81" x14ac:dyDescent="0.25">
      <c r="A390" s="107"/>
      <c r="B390" s="84"/>
      <c r="C390" s="92">
        <f>Book1345234[[#This Row],[FMP]]*2</f>
        <v>0</v>
      </c>
      <c r="D390" s="34"/>
      <c r="E390" s="34"/>
      <c r="F390" s="37"/>
      <c r="G390" s="4"/>
      <c r="H390" s="4"/>
      <c r="I390" s="4"/>
      <c r="J390" s="4"/>
      <c r="K390" s="35" t="str">
        <f>IFERROR(Book1345234[[#This Row],[Project Cost]]/Book1345234[[#This Row],['# of Structures Removed from 1% Annual Chance FP]],"")</f>
        <v/>
      </c>
      <c r="L390" s="4"/>
      <c r="M390" s="4"/>
      <c r="N390" s="35"/>
      <c r="O390" s="100"/>
      <c r="P390" s="84"/>
      <c r="Q390" s="37"/>
      <c r="R390" s="4"/>
      <c r="S390" s="36" t="str">
        <f>IFERROR(VLOOKUP(Book1345234[[#This Row],[ Severity Ranking: Pre-Project Average Depth of Flooding (100-year)]],#REF!,2,FALSE),"")</f>
        <v/>
      </c>
      <c r="T390" s="67"/>
      <c r="U390" s="37"/>
      <c r="V390" s="37"/>
      <c r="W390" s="128" t="e">
        <f>[1]!Book1345234[[#This Row],[Flood Plain Population]]/[1]!Book1345234[[#This Row],[Community Population Served]]</f>
        <v>#REF!</v>
      </c>
      <c r="X390" s="4"/>
      <c r="Y390" s="36" t="str">
        <f>IFERROR(VLOOKUP(Book1345234[[#This Row],[Severity Ranking: Community Need (% Population)]],#REF!,2,FALSE),"")</f>
        <v/>
      </c>
      <c r="Z390" s="66"/>
      <c r="AA390" s="91" t="e">
        <f>[1]!Book1345234[[#This Row],['# of Structures Removed from 1% Annual Chance FP]]/[1]!Book1345234[[#This Row],['# of Structures in 1% Annual Chance FP (Pre-Project)]]</f>
        <v>#REF!</v>
      </c>
      <c r="AB390" s="4"/>
      <c r="AC390" s="36" t="str">
        <f>IFERROR(VLOOKUP(Book1345234[[#This Row],[Flood Risk Reduction ]],#REF!,2,FALSE),"")</f>
        <v/>
      </c>
      <c r="AD390" s="66"/>
      <c r="AE390" s="78"/>
      <c r="AF390" s="37"/>
      <c r="AG390" s="128" t="e">
        <f>([1]!Book1345234[[#This Row],[Pre-Project Damage $]]-[1]!Book1345234[[#This Row],[Post-Project Damage $]])/[1]!Book1345234[[#This Row],[Pre-Project Damage $]]</f>
        <v>#REF!</v>
      </c>
      <c r="AH390" s="4"/>
      <c r="AI390" s="36" t="str">
        <f>IFERROR(VLOOKUP(Book1345234[[#This Row],[Flood Damage Reduction]],#REF!,2,FALSE),"")</f>
        <v/>
      </c>
      <c r="AJ390" s="93"/>
      <c r="AK390" s="83"/>
      <c r="AL390" s="37"/>
      <c r="AM390" s="36" t="str">
        <f>IFERROR(VLOOKUP(Book1345234[[#This Row],[ Reduction in Critical Facilities Flood Risk]],#REF!,2,FALSE),"")</f>
        <v/>
      </c>
      <c r="AN390" s="140" t="e">
        <f>VLOOKUP([1]!Book1345234[[#This Row],[FMP]],'[1]Life and Safety Tabular Data'!A387:L397,12,FALSE)</f>
        <v>#REF!</v>
      </c>
      <c r="AO390" s="43"/>
      <c r="AP390" s="4"/>
      <c r="AQ390" s="36" t="str">
        <f>IFERROR(VLOOKUP(Book1345234[[#This Row],[Life and Safety Ranking (Injury/Loss of Life)]],#REF!,2,FALSE),"")</f>
        <v/>
      </c>
      <c r="AR390" s="67"/>
      <c r="AS390" s="43"/>
      <c r="AT390" s="43"/>
      <c r="AU390" s="43"/>
      <c r="AV390" s="4"/>
      <c r="AW390" s="36" t="str">
        <f>IFERROR(VLOOKUP(Book1345234[[#This Row],[Water Supply Yield Ranking]],#REF!,2,FALSE),"")</f>
        <v/>
      </c>
      <c r="AX390" s="67"/>
      <c r="AY390" s="37"/>
      <c r="AZ390" s="4"/>
      <c r="BA390" s="36" t="str">
        <f>IFERROR(VLOOKUP(Book1345234[[#This Row],[Social Vulnerability Ranking]],#REF!,2,FALSE),"")</f>
        <v/>
      </c>
      <c r="BB390" s="67"/>
      <c r="BC390" s="43"/>
      <c r="BD390" s="4"/>
      <c r="BE390" s="36" t="str">
        <f>IFERROR(VLOOKUP(Book1345234[[#This Row],[Nature-Based Solutions Ranking]],#REF!,2,FALSE),"")</f>
        <v/>
      </c>
      <c r="BF390" s="67"/>
      <c r="BG390" s="37"/>
      <c r="BH390" s="4"/>
      <c r="BI390" s="36" t="str">
        <f>IFERROR(VLOOKUP(Book1345234[[#This Row],[Multiple Benefit Ranking]],#REF!,2,FALSE),"")</f>
        <v/>
      </c>
      <c r="BJ390" s="84"/>
      <c r="BK390" s="43"/>
      <c r="BL390" s="4"/>
      <c r="BM390" s="36" t="str">
        <f>IFERROR(VLOOKUP(Book1345234[[#This Row],[Operations and Maintenance Ranking]],#REF!,2,FALSE),"")</f>
        <v/>
      </c>
      <c r="BN390" s="67"/>
      <c r="BO390" s="4"/>
      <c r="BP390" s="36" t="str">
        <f>IFERROR(VLOOKUP(Book1345234[[#This Row],[Administrative, Regulatory and Other Obstacle Ranking]],#REF!,2,FALSE),"")</f>
        <v/>
      </c>
      <c r="BQ390" s="67"/>
      <c r="BR390" s="4"/>
      <c r="BS390" s="36" t="str">
        <f>IFERROR(VLOOKUP(Book1345234[[#This Row],[Environmental Benefit Ranking]],#REF!,2,FALSE),"")</f>
        <v/>
      </c>
      <c r="BT390" s="67"/>
      <c r="BU390" s="37"/>
      <c r="BV390" s="36" t="str">
        <f>IFERROR(VLOOKUP(Book1345234[[#This Row],[Environmental Impact Ranking]],#REF!,2,FALSE),"")</f>
        <v/>
      </c>
      <c r="BW390" s="77"/>
      <c r="BX390" s="83"/>
      <c r="BY390" s="4"/>
      <c r="BZ390" s="36" t="str">
        <f>IFERROR(VLOOKUP(Book1345234[[#This Row],[Mobility Ranking]],#REF!,2,FALSE),"")</f>
        <v/>
      </c>
      <c r="CA390" s="77"/>
      <c r="CB390" s="4"/>
      <c r="CC390" s="36" t="str">
        <f>IFERROR(VLOOKUP(Book1345234[[#This Row],[Regional Ranking]],#REF!,2,FALSE),"")</f>
        <v/>
      </c>
    </row>
    <row r="391" spans="1:81" x14ac:dyDescent="0.25">
      <c r="A391" s="107"/>
      <c r="B391" s="84"/>
      <c r="C391" s="92">
        <f>Book1345234[[#This Row],[FMP]]*2</f>
        <v>0</v>
      </c>
      <c r="D391" s="34"/>
      <c r="E391" s="34"/>
      <c r="F391" s="37"/>
      <c r="G391" s="4"/>
      <c r="H391" s="4"/>
      <c r="I391" s="4"/>
      <c r="J391" s="4"/>
      <c r="K391" s="35" t="str">
        <f>IFERROR(Book1345234[[#This Row],[Project Cost]]/Book1345234[[#This Row],['# of Structures Removed from 1% Annual Chance FP]],"")</f>
        <v/>
      </c>
      <c r="L391" s="4"/>
      <c r="M391" s="4"/>
      <c r="N391" s="35"/>
      <c r="O391" s="100"/>
      <c r="P391" s="84"/>
      <c r="Q391" s="37"/>
      <c r="R391" s="4"/>
      <c r="S391" s="36" t="str">
        <f>IFERROR(VLOOKUP(Book1345234[[#This Row],[ Severity Ranking: Pre-Project Average Depth of Flooding (100-year)]],#REF!,2,FALSE),"")</f>
        <v/>
      </c>
      <c r="T391" s="67"/>
      <c r="U391" s="37"/>
      <c r="V391" s="37"/>
      <c r="W391" s="128" t="e">
        <f>[1]!Book1345234[[#This Row],[Flood Plain Population]]/[1]!Book1345234[[#This Row],[Community Population Served]]</f>
        <v>#REF!</v>
      </c>
      <c r="X391" s="4"/>
      <c r="Y391" s="36" t="str">
        <f>IFERROR(VLOOKUP(Book1345234[[#This Row],[Severity Ranking: Community Need (% Population)]],#REF!,2,FALSE),"")</f>
        <v/>
      </c>
      <c r="Z391" s="66"/>
      <c r="AA391" s="91" t="e">
        <f>[1]!Book1345234[[#This Row],['# of Structures Removed from 1% Annual Chance FP]]/[1]!Book1345234[[#This Row],['# of Structures in 1% Annual Chance FP (Pre-Project)]]</f>
        <v>#REF!</v>
      </c>
      <c r="AB391" s="4"/>
      <c r="AC391" s="36" t="str">
        <f>IFERROR(VLOOKUP(Book1345234[[#This Row],[Flood Risk Reduction ]],#REF!,2,FALSE),"")</f>
        <v/>
      </c>
      <c r="AD391" s="66"/>
      <c r="AE391" s="78"/>
      <c r="AF391" s="37"/>
      <c r="AG391" s="128" t="e">
        <f>([1]!Book1345234[[#This Row],[Pre-Project Damage $]]-[1]!Book1345234[[#This Row],[Post-Project Damage $]])/[1]!Book1345234[[#This Row],[Pre-Project Damage $]]</f>
        <v>#REF!</v>
      </c>
      <c r="AH391" s="4"/>
      <c r="AI391" s="36" t="str">
        <f>IFERROR(VLOOKUP(Book1345234[[#This Row],[Flood Damage Reduction]],#REF!,2,FALSE),"")</f>
        <v/>
      </c>
      <c r="AJ391" s="93"/>
      <c r="AK391" s="83"/>
      <c r="AL391" s="37"/>
      <c r="AM391" s="36" t="str">
        <f>IFERROR(VLOOKUP(Book1345234[[#This Row],[ Reduction in Critical Facilities Flood Risk]],#REF!,2,FALSE),"")</f>
        <v/>
      </c>
      <c r="AN391" s="140" t="e">
        <f>VLOOKUP([1]!Book1345234[[#This Row],[FMP]],'[1]Life and Safety Tabular Data'!A388:L398,12,FALSE)</f>
        <v>#REF!</v>
      </c>
      <c r="AO391" s="43"/>
      <c r="AP391" s="4"/>
      <c r="AQ391" s="36" t="str">
        <f>IFERROR(VLOOKUP(Book1345234[[#This Row],[Life and Safety Ranking (Injury/Loss of Life)]],#REF!,2,FALSE),"")</f>
        <v/>
      </c>
      <c r="AR391" s="67"/>
      <c r="AS391" s="43"/>
      <c r="AT391" s="43"/>
      <c r="AU391" s="43"/>
      <c r="AV391" s="4"/>
      <c r="AW391" s="36" t="str">
        <f>IFERROR(VLOOKUP(Book1345234[[#This Row],[Water Supply Yield Ranking]],#REF!,2,FALSE),"")</f>
        <v/>
      </c>
      <c r="AX391" s="67"/>
      <c r="AY391" s="37"/>
      <c r="AZ391" s="4"/>
      <c r="BA391" s="36" t="str">
        <f>IFERROR(VLOOKUP(Book1345234[[#This Row],[Social Vulnerability Ranking]],#REF!,2,FALSE),"")</f>
        <v/>
      </c>
      <c r="BB391" s="67"/>
      <c r="BC391" s="43"/>
      <c r="BD391" s="4"/>
      <c r="BE391" s="36" t="str">
        <f>IFERROR(VLOOKUP(Book1345234[[#This Row],[Nature-Based Solutions Ranking]],#REF!,2,FALSE),"")</f>
        <v/>
      </c>
      <c r="BF391" s="67"/>
      <c r="BG391" s="37"/>
      <c r="BH391" s="4"/>
      <c r="BI391" s="36" t="str">
        <f>IFERROR(VLOOKUP(Book1345234[[#This Row],[Multiple Benefit Ranking]],#REF!,2,FALSE),"")</f>
        <v/>
      </c>
      <c r="BJ391" s="84"/>
      <c r="BK391" s="43"/>
      <c r="BL391" s="4"/>
      <c r="BM391" s="36" t="str">
        <f>IFERROR(VLOOKUP(Book1345234[[#This Row],[Operations and Maintenance Ranking]],#REF!,2,FALSE),"")</f>
        <v/>
      </c>
      <c r="BN391" s="67"/>
      <c r="BO391" s="4"/>
      <c r="BP391" s="36" t="str">
        <f>IFERROR(VLOOKUP(Book1345234[[#This Row],[Administrative, Regulatory and Other Obstacle Ranking]],#REF!,2,FALSE),"")</f>
        <v/>
      </c>
      <c r="BQ391" s="67"/>
      <c r="BR391" s="4"/>
      <c r="BS391" s="36" t="str">
        <f>IFERROR(VLOOKUP(Book1345234[[#This Row],[Environmental Benefit Ranking]],#REF!,2,FALSE),"")</f>
        <v/>
      </c>
      <c r="BT391" s="67"/>
      <c r="BU391" s="37"/>
      <c r="BV391" s="36" t="str">
        <f>IFERROR(VLOOKUP(Book1345234[[#This Row],[Environmental Impact Ranking]],#REF!,2,FALSE),"")</f>
        <v/>
      </c>
      <c r="BW391" s="77"/>
      <c r="BX391" s="83"/>
      <c r="BY391" s="4"/>
      <c r="BZ391" s="36" t="str">
        <f>IFERROR(VLOOKUP(Book1345234[[#This Row],[Mobility Ranking]],#REF!,2,FALSE),"")</f>
        <v/>
      </c>
      <c r="CA391" s="77"/>
      <c r="CB391" s="4"/>
      <c r="CC391" s="36" t="str">
        <f>IFERROR(VLOOKUP(Book1345234[[#This Row],[Regional Ranking]],#REF!,2,FALSE),"")</f>
        <v/>
      </c>
    </row>
    <row r="392" spans="1:81" x14ac:dyDescent="0.25">
      <c r="A392" s="107"/>
      <c r="B392" s="84"/>
      <c r="C392" s="92">
        <f>Book1345234[[#This Row],[FMP]]*2</f>
        <v>0</v>
      </c>
      <c r="D392" s="34"/>
      <c r="E392" s="34"/>
      <c r="F392" s="37"/>
      <c r="G392" s="4"/>
      <c r="H392" s="4"/>
      <c r="I392" s="4"/>
      <c r="J392" s="4"/>
      <c r="K392" s="35" t="str">
        <f>IFERROR(Book1345234[[#This Row],[Project Cost]]/Book1345234[[#This Row],['# of Structures Removed from 1% Annual Chance FP]],"")</f>
        <v/>
      </c>
      <c r="L392" s="4"/>
      <c r="M392" s="4"/>
      <c r="N392" s="35"/>
      <c r="O392" s="100"/>
      <c r="P392" s="84"/>
      <c r="Q392" s="37"/>
      <c r="R392" s="4"/>
      <c r="S392" s="36" t="str">
        <f>IFERROR(VLOOKUP(Book1345234[[#This Row],[ Severity Ranking: Pre-Project Average Depth of Flooding (100-year)]],#REF!,2,FALSE),"")</f>
        <v/>
      </c>
      <c r="T392" s="67"/>
      <c r="U392" s="37"/>
      <c r="V392" s="37"/>
      <c r="W392" s="128" t="e">
        <f>[1]!Book1345234[[#This Row],[Flood Plain Population]]/[1]!Book1345234[[#This Row],[Community Population Served]]</f>
        <v>#REF!</v>
      </c>
      <c r="X392" s="4"/>
      <c r="Y392" s="36" t="str">
        <f>IFERROR(VLOOKUP(Book1345234[[#This Row],[Severity Ranking: Community Need (% Population)]],#REF!,2,FALSE),"")</f>
        <v/>
      </c>
      <c r="Z392" s="66"/>
      <c r="AA392" s="91" t="e">
        <f>[1]!Book1345234[[#This Row],['# of Structures Removed from 1% Annual Chance FP]]/[1]!Book1345234[[#This Row],['# of Structures in 1% Annual Chance FP (Pre-Project)]]</f>
        <v>#REF!</v>
      </c>
      <c r="AB392" s="4"/>
      <c r="AC392" s="36" t="str">
        <f>IFERROR(VLOOKUP(Book1345234[[#This Row],[Flood Risk Reduction ]],#REF!,2,FALSE),"")</f>
        <v/>
      </c>
      <c r="AD392" s="66"/>
      <c r="AE392" s="78"/>
      <c r="AF392" s="37"/>
      <c r="AG392" s="128" t="e">
        <f>([1]!Book1345234[[#This Row],[Pre-Project Damage $]]-[1]!Book1345234[[#This Row],[Post-Project Damage $]])/[1]!Book1345234[[#This Row],[Pre-Project Damage $]]</f>
        <v>#REF!</v>
      </c>
      <c r="AH392" s="4"/>
      <c r="AI392" s="36" t="str">
        <f>IFERROR(VLOOKUP(Book1345234[[#This Row],[Flood Damage Reduction]],#REF!,2,FALSE),"")</f>
        <v/>
      </c>
      <c r="AJ392" s="93"/>
      <c r="AK392" s="83"/>
      <c r="AL392" s="37"/>
      <c r="AM392" s="36" t="str">
        <f>IFERROR(VLOOKUP(Book1345234[[#This Row],[ Reduction in Critical Facilities Flood Risk]],#REF!,2,FALSE),"")</f>
        <v/>
      </c>
      <c r="AN392" s="140" t="e">
        <f>VLOOKUP([1]!Book1345234[[#This Row],[FMP]],'[1]Life and Safety Tabular Data'!A389:L399,12,FALSE)</f>
        <v>#REF!</v>
      </c>
      <c r="AO392" s="43"/>
      <c r="AP392" s="4"/>
      <c r="AQ392" s="36" t="str">
        <f>IFERROR(VLOOKUP(Book1345234[[#This Row],[Life and Safety Ranking (Injury/Loss of Life)]],#REF!,2,FALSE),"")</f>
        <v/>
      </c>
      <c r="AR392" s="67"/>
      <c r="AS392" s="43"/>
      <c r="AT392" s="43"/>
      <c r="AU392" s="43"/>
      <c r="AV392" s="4"/>
      <c r="AW392" s="36" t="str">
        <f>IFERROR(VLOOKUP(Book1345234[[#This Row],[Water Supply Yield Ranking]],#REF!,2,FALSE),"")</f>
        <v/>
      </c>
      <c r="AX392" s="67"/>
      <c r="AY392" s="37"/>
      <c r="AZ392" s="4"/>
      <c r="BA392" s="36" t="str">
        <f>IFERROR(VLOOKUP(Book1345234[[#This Row],[Social Vulnerability Ranking]],#REF!,2,FALSE),"")</f>
        <v/>
      </c>
      <c r="BB392" s="67"/>
      <c r="BC392" s="43"/>
      <c r="BD392" s="4"/>
      <c r="BE392" s="36" t="str">
        <f>IFERROR(VLOOKUP(Book1345234[[#This Row],[Nature-Based Solutions Ranking]],#REF!,2,FALSE),"")</f>
        <v/>
      </c>
      <c r="BF392" s="67"/>
      <c r="BG392" s="37"/>
      <c r="BH392" s="4"/>
      <c r="BI392" s="36" t="str">
        <f>IFERROR(VLOOKUP(Book1345234[[#This Row],[Multiple Benefit Ranking]],#REF!,2,FALSE),"")</f>
        <v/>
      </c>
      <c r="BJ392" s="84"/>
      <c r="BK392" s="43"/>
      <c r="BL392" s="4"/>
      <c r="BM392" s="36" t="str">
        <f>IFERROR(VLOOKUP(Book1345234[[#This Row],[Operations and Maintenance Ranking]],#REF!,2,FALSE),"")</f>
        <v/>
      </c>
      <c r="BN392" s="67"/>
      <c r="BO392" s="4"/>
      <c r="BP392" s="36" t="str">
        <f>IFERROR(VLOOKUP(Book1345234[[#This Row],[Administrative, Regulatory and Other Obstacle Ranking]],#REF!,2,FALSE),"")</f>
        <v/>
      </c>
      <c r="BQ392" s="67"/>
      <c r="BR392" s="4"/>
      <c r="BS392" s="36" t="str">
        <f>IFERROR(VLOOKUP(Book1345234[[#This Row],[Environmental Benefit Ranking]],#REF!,2,FALSE),"")</f>
        <v/>
      </c>
      <c r="BT392" s="67"/>
      <c r="BU392" s="37"/>
      <c r="BV392" s="36" t="str">
        <f>IFERROR(VLOOKUP(Book1345234[[#This Row],[Environmental Impact Ranking]],#REF!,2,FALSE),"")</f>
        <v/>
      </c>
      <c r="BW392" s="77"/>
      <c r="BX392" s="83"/>
      <c r="BY392" s="4"/>
      <c r="BZ392" s="36" t="str">
        <f>IFERROR(VLOOKUP(Book1345234[[#This Row],[Mobility Ranking]],#REF!,2,FALSE),"")</f>
        <v/>
      </c>
      <c r="CA392" s="77"/>
      <c r="CB392" s="4"/>
      <c r="CC392" s="36" t="str">
        <f>IFERROR(VLOOKUP(Book1345234[[#This Row],[Regional Ranking]],#REF!,2,FALSE),"")</f>
        <v/>
      </c>
    </row>
    <row r="393" spans="1:81" x14ac:dyDescent="0.25">
      <c r="A393" s="107"/>
      <c r="B393" s="84"/>
      <c r="C393" s="92">
        <f>Book1345234[[#This Row],[FMP]]*2</f>
        <v>0</v>
      </c>
      <c r="D393" s="34"/>
      <c r="E393" s="34"/>
      <c r="F393" s="37"/>
      <c r="G393" s="4"/>
      <c r="H393" s="4"/>
      <c r="I393" s="4"/>
      <c r="J393" s="4"/>
      <c r="K393" s="35" t="str">
        <f>IFERROR(Book1345234[[#This Row],[Project Cost]]/Book1345234[[#This Row],['# of Structures Removed from 1% Annual Chance FP]],"")</f>
        <v/>
      </c>
      <c r="L393" s="4"/>
      <c r="M393" s="4"/>
      <c r="N393" s="35"/>
      <c r="O393" s="100"/>
      <c r="P393" s="84"/>
      <c r="Q393" s="37"/>
      <c r="R393" s="4"/>
      <c r="S393" s="36" t="str">
        <f>IFERROR(VLOOKUP(Book1345234[[#This Row],[ Severity Ranking: Pre-Project Average Depth of Flooding (100-year)]],#REF!,2,FALSE),"")</f>
        <v/>
      </c>
      <c r="T393" s="67"/>
      <c r="U393" s="37"/>
      <c r="V393" s="37"/>
      <c r="W393" s="128" t="e">
        <f>[1]!Book1345234[[#This Row],[Flood Plain Population]]/[1]!Book1345234[[#This Row],[Community Population Served]]</f>
        <v>#REF!</v>
      </c>
      <c r="X393" s="4"/>
      <c r="Y393" s="36" t="str">
        <f>IFERROR(VLOOKUP(Book1345234[[#This Row],[Severity Ranking: Community Need (% Population)]],#REF!,2,FALSE),"")</f>
        <v/>
      </c>
      <c r="Z393" s="66"/>
      <c r="AA393" s="91" t="e">
        <f>[1]!Book1345234[[#This Row],['# of Structures Removed from 1% Annual Chance FP]]/[1]!Book1345234[[#This Row],['# of Structures in 1% Annual Chance FP (Pre-Project)]]</f>
        <v>#REF!</v>
      </c>
      <c r="AB393" s="4"/>
      <c r="AC393" s="36" t="str">
        <f>IFERROR(VLOOKUP(Book1345234[[#This Row],[Flood Risk Reduction ]],#REF!,2,FALSE),"")</f>
        <v/>
      </c>
      <c r="AD393" s="66"/>
      <c r="AE393" s="78"/>
      <c r="AF393" s="37"/>
      <c r="AG393" s="128" t="e">
        <f>([1]!Book1345234[[#This Row],[Pre-Project Damage $]]-[1]!Book1345234[[#This Row],[Post-Project Damage $]])/[1]!Book1345234[[#This Row],[Pre-Project Damage $]]</f>
        <v>#REF!</v>
      </c>
      <c r="AH393" s="4"/>
      <c r="AI393" s="36" t="str">
        <f>IFERROR(VLOOKUP(Book1345234[[#This Row],[Flood Damage Reduction]],#REF!,2,FALSE),"")</f>
        <v/>
      </c>
      <c r="AJ393" s="93"/>
      <c r="AK393" s="83"/>
      <c r="AL393" s="37"/>
      <c r="AM393" s="36" t="str">
        <f>IFERROR(VLOOKUP(Book1345234[[#This Row],[ Reduction in Critical Facilities Flood Risk]],#REF!,2,FALSE),"")</f>
        <v/>
      </c>
      <c r="AN393" s="140" t="e">
        <f>VLOOKUP([1]!Book1345234[[#This Row],[FMP]],'[1]Life and Safety Tabular Data'!A390:L400,12,FALSE)</f>
        <v>#REF!</v>
      </c>
      <c r="AO393" s="43"/>
      <c r="AP393" s="4"/>
      <c r="AQ393" s="36" t="str">
        <f>IFERROR(VLOOKUP(Book1345234[[#This Row],[Life and Safety Ranking (Injury/Loss of Life)]],#REF!,2,FALSE),"")</f>
        <v/>
      </c>
      <c r="AR393" s="67"/>
      <c r="AS393" s="43"/>
      <c r="AT393" s="43"/>
      <c r="AU393" s="43"/>
      <c r="AV393" s="4"/>
      <c r="AW393" s="36" t="str">
        <f>IFERROR(VLOOKUP(Book1345234[[#This Row],[Water Supply Yield Ranking]],#REF!,2,FALSE),"")</f>
        <v/>
      </c>
      <c r="AX393" s="67"/>
      <c r="AY393" s="37"/>
      <c r="AZ393" s="4"/>
      <c r="BA393" s="36" t="str">
        <f>IFERROR(VLOOKUP(Book1345234[[#This Row],[Social Vulnerability Ranking]],#REF!,2,FALSE),"")</f>
        <v/>
      </c>
      <c r="BB393" s="67"/>
      <c r="BC393" s="43"/>
      <c r="BD393" s="4"/>
      <c r="BE393" s="36" t="str">
        <f>IFERROR(VLOOKUP(Book1345234[[#This Row],[Nature-Based Solutions Ranking]],#REF!,2,FALSE),"")</f>
        <v/>
      </c>
      <c r="BF393" s="67"/>
      <c r="BG393" s="37"/>
      <c r="BH393" s="4"/>
      <c r="BI393" s="36" t="str">
        <f>IFERROR(VLOOKUP(Book1345234[[#This Row],[Multiple Benefit Ranking]],#REF!,2,FALSE),"")</f>
        <v/>
      </c>
      <c r="BJ393" s="84"/>
      <c r="BK393" s="43"/>
      <c r="BL393" s="4"/>
      <c r="BM393" s="36" t="str">
        <f>IFERROR(VLOOKUP(Book1345234[[#This Row],[Operations and Maintenance Ranking]],#REF!,2,FALSE),"")</f>
        <v/>
      </c>
      <c r="BN393" s="67"/>
      <c r="BO393" s="4"/>
      <c r="BP393" s="36" t="str">
        <f>IFERROR(VLOOKUP(Book1345234[[#This Row],[Administrative, Regulatory and Other Obstacle Ranking]],#REF!,2,FALSE),"")</f>
        <v/>
      </c>
      <c r="BQ393" s="67"/>
      <c r="BR393" s="4"/>
      <c r="BS393" s="36" t="str">
        <f>IFERROR(VLOOKUP(Book1345234[[#This Row],[Environmental Benefit Ranking]],#REF!,2,FALSE),"")</f>
        <v/>
      </c>
      <c r="BT393" s="67"/>
      <c r="BU393" s="37"/>
      <c r="BV393" s="36" t="str">
        <f>IFERROR(VLOOKUP(Book1345234[[#This Row],[Environmental Impact Ranking]],#REF!,2,FALSE),"")</f>
        <v/>
      </c>
      <c r="BW393" s="77"/>
      <c r="BX393" s="83"/>
      <c r="BY393" s="4"/>
      <c r="BZ393" s="36" t="str">
        <f>IFERROR(VLOOKUP(Book1345234[[#This Row],[Mobility Ranking]],#REF!,2,FALSE),"")</f>
        <v/>
      </c>
      <c r="CA393" s="77"/>
      <c r="CB393" s="4"/>
      <c r="CC393" s="36" t="str">
        <f>IFERROR(VLOOKUP(Book1345234[[#This Row],[Regional Ranking]],#REF!,2,FALSE),"")</f>
        <v/>
      </c>
    </row>
    <row r="394" spans="1:81" x14ac:dyDescent="0.25">
      <c r="A394" s="107"/>
      <c r="B394" s="84"/>
      <c r="C394" s="92">
        <f>Book1345234[[#This Row],[FMP]]*2</f>
        <v>0</v>
      </c>
      <c r="D394" s="34"/>
      <c r="E394" s="34"/>
      <c r="F394" s="37"/>
      <c r="G394" s="4"/>
      <c r="H394" s="4"/>
      <c r="I394" s="4"/>
      <c r="J394" s="4"/>
      <c r="K394" s="35" t="str">
        <f>IFERROR(Book1345234[[#This Row],[Project Cost]]/Book1345234[[#This Row],['# of Structures Removed from 1% Annual Chance FP]],"")</f>
        <v/>
      </c>
      <c r="L394" s="4"/>
      <c r="M394" s="4"/>
      <c r="N394" s="35"/>
      <c r="O394" s="100"/>
      <c r="P394" s="84"/>
      <c r="Q394" s="37"/>
      <c r="R394" s="4"/>
      <c r="S394" s="36" t="str">
        <f>IFERROR(VLOOKUP(Book1345234[[#This Row],[ Severity Ranking: Pre-Project Average Depth of Flooding (100-year)]],#REF!,2,FALSE),"")</f>
        <v/>
      </c>
      <c r="T394" s="67"/>
      <c r="U394" s="37"/>
      <c r="V394" s="37"/>
      <c r="W394" s="128" t="e">
        <f>[1]!Book1345234[[#This Row],[Flood Plain Population]]/[1]!Book1345234[[#This Row],[Community Population Served]]</f>
        <v>#REF!</v>
      </c>
      <c r="X394" s="4"/>
      <c r="Y394" s="36" t="str">
        <f>IFERROR(VLOOKUP(Book1345234[[#This Row],[Severity Ranking: Community Need (% Population)]],#REF!,2,FALSE),"")</f>
        <v/>
      </c>
      <c r="Z394" s="66"/>
      <c r="AA394" s="91" t="e">
        <f>[1]!Book1345234[[#This Row],['# of Structures Removed from 1% Annual Chance FP]]/[1]!Book1345234[[#This Row],['# of Structures in 1% Annual Chance FP (Pre-Project)]]</f>
        <v>#REF!</v>
      </c>
      <c r="AB394" s="4"/>
      <c r="AC394" s="36" t="str">
        <f>IFERROR(VLOOKUP(Book1345234[[#This Row],[Flood Risk Reduction ]],#REF!,2,FALSE),"")</f>
        <v/>
      </c>
      <c r="AD394" s="66"/>
      <c r="AE394" s="78"/>
      <c r="AF394" s="37"/>
      <c r="AG394" s="128" t="e">
        <f>([1]!Book1345234[[#This Row],[Pre-Project Damage $]]-[1]!Book1345234[[#This Row],[Post-Project Damage $]])/[1]!Book1345234[[#This Row],[Pre-Project Damage $]]</f>
        <v>#REF!</v>
      </c>
      <c r="AH394" s="4"/>
      <c r="AI394" s="36" t="str">
        <f>IFERROR(VLOOKUP(Book1345234[[#This Row],[Flood Damage Reduction]],#REF!,2,FALSE),"")</f>
        <v/>
      </c>
      <c r="AJ394" s="93"/>
      <c r="AK394" s="83"/>
      <c r="AL394" s="37"/>
      <c r="AM394" s="36" t="str">
        <f>IFERROR(VLOOKUP(Book1345234[[#This Row],[ Reduction in Critical Facilities Flood Risk]],#REF!,2,FALSE),"")</f>
        <v/>
      </c>
      <c r="AN394" s="140" t="e">
        <f>VLOOKUP([1]!Book1345234[[#This Row],[FMP]],'[1]Life and Safety Tabular Data'!A391:L401,12,FALSE)</f>
        <v>#REF!</v>
      </c>
      <c r="AO394" s="43"/>
      <c r="AP394" s="4"/>
      <c r="AQ394" s="36" t="str">
        <f>IFERROR(VLOOKUP(Book1345234[[#This Row],[Life and Safety Ranking (Injury/Loss of Life)]],#REF!,2,FALSE),"")</f>
        <v/>
      </c>
      <c r="AR394" s="67"/>
      <c r="AS394" s="43"/>
      <c r="AT394" s="43"/>
      <c r="AU394" s="43"/>
      <c r="AV394" s="4"/>
      <c r="AW394" s="36" t="str">
        <f>IFERROR(VLOOKUP(Book1345234[[#This Row],[Water Supply Yield Ranking]],#REF!,2,FALSE),"")</f>
        <v/>
      </c>
      <c r="AX394" s="67"/>
      <c r="AY394" s="37"/>
      <c r="AZ394" s="4"/>
      <c r="BA394" s="36" t="str">
        <f>IFERROR(VLOOKUP(Book1345234[[#This Row],[Social Vulnerability Ranking]],#REF!,2,FALSE),"")</f>
        <v/>
      </c>
      <c r="BB394" s="67"/>
      <c r="BC394" s="43"/>
      <c r="BD394" s="4"/>
      <c r="BE394" s="36" t="str">
        <f>IFERROR(VLOOKUP(Book1345234[[#This Row],[Nature-Based Solutions Ranking]],#REF!,2,FALSE),"")</f>
        <v/>
      </c>
      <c r="BF394" s="67"/>
      <c r="BG394" s="37"/>
      <c r="BH394" s="4"/>
      <c r="BI394" s="36" t="str">
        <f>IFERROR(VLOOKUP(Book1345234[[#This Row],[Multiple Benefit Ranking]],#REF!,2,FALSE),"")</f>
        <v/>
      </c>
      <c r="BJ394" s="84"/>
      <c r="BK394" s="43"/>
      <c r="BL394" s="4"/>
      <c r="BM394" s="36" t="str">
        <f>IFERROR(VLOOKUP(Book1345234[[#This Row],[Operations and Maintenance Ranking]],#REF!,2,FALSE),"")</f>
        <v/>
      </c>
      <c r="BN394" s="67"/>
      <c r="BO394" s="4"/>
      <c r="BP394" s="36" t="str">
        <f>IFERROR(VLOOKUP(Book1345234[[#This Row],[Administrative, Regulatory and Other Obstacle Ranking]],#REF!,2,FALSE),"")</f>
        <v/>
      </c>
      <c r="BQ394" s="67"/>
      <c r="BR394" s="4"/>
      <c r="BS394" s="36" t="str">
        <f>IFERROR(VLOOKUP(Book1345234[[#This Row],[Environmental Benefit Ranking]],#REF!,2,FALSE),"")</f>
        <v/>
      </c>
      <c r="BT394" s="67"/>
      <c r="BU394" s="37"/>
      <c r="BV394" s="36" t="str">
        <f>IFERROR(VLOOKUP(Book1345234[[#This Row],[Environmental Impact Ranking]],#REF!,2,FALSE),"")</f>
        <v/>
      </c>
      <c r="BW394" s="77"/>
      <c r="BX394" s="83"/>
      <c r="BY394" s="4"/>
      <c r="BZ394" s="36" t="str">
        <f>IFERROR(VLOOKUP(Book1345234[[#This Row],[Mobility Ranking]],#REF!,2,FALSE),"")</f>
        <v/>
      </c>
      <c r="CA394" s="77"/>
      <c r="CB394" s="4"/>
      <c r="CC394" s="36" t="str">
        <f>IFERROR(VLOOKUP(Book1345234[[#This Row],[Regional Ranking]],#REF!,2,FALSE),"")</f>
        <v/>
      </c>
    </row>
    <row r="395" spans="1:81" x14ac:dyDescent="0.25">
      <c r="A395" s="107"/>
      <c r="B395" s="84"/>
      <c r="C395" s="92">
        <f>Book1345234[[#This Row],[FMP]]*2</f>
        <v>0</v>
      </c>
      <c r="D395" s="34"/>
      <c r="E395" s="34"/>
      <c r="F395" s="37"/>
      <c r="G395" s="4"/>
      <c r="H395" s="4"/>
      <c r="I395" s="4"/>
      <c r="J395" s="4"/>
      <c r="K395" s="35" t="str">
        <f>IFERROR(Book1345234[[#This Row],[Project Cost]]/Book1345234[[#This Row],['# of Structures Removed from 1% Annual Chance FP]],"")</f>
        <v/>
      </c>
      <c r="L395" s="4"/>
      <c r="M395" s="4"/>
      <c r="N395" s="35"/>
      <c r="O395" s="100"/>
      <c r="P395" s="84"/>
      <c r="Q395" s="37"/>
      <c r="R395" s="4"/>
      <c r="S395" s="36" t="str">
        <f>IFERROR(VLOOKUP(Book1345234[[#This Row],[ Severity Ranking: Pre-Project Average Depth of Flooding (100-year)]],#REF!,2,FALSE),"")</f>
        <v/>
      </c>
      <c r="T395" s="67"/>
      <c r="U395" s="37"/>
      <c r="V395" s="37"/>
      <c r="W395" s="128" t="e">
        <f>[1]!Book1345234[[#This Row],[Flood Plain Population]]/[1]!Book1345234[[#This Row],[Community Population Served]]</f>
        <v>#REF!</v>
      </c>
      <c r="X395" s="4"/>
      <c r="Y395" s="36" t="str">
        <f>IFERROR(VLOOKUP(Book1345234[[#This Row],[Severity Ranking: Community Need (% Population)]],#REF!,2,FALSE),"")</f>
        <v/>
      </c>
      <c r="Z395" s="66"/>
      <c r="AA395" s="91" t="e">
        <f>[1]!Book1345234[[#This Row],['# of Structures Removed from 1% Annual Chance FP]]/[1]!Book1345234[[#This Row],['# of Structures in 1% Annual Chance FP (Pre-Project)]]</f>
        <v>#REF!</v>
      </c>
      <c r="AB395" s="4"/>
      <c r="AC395" s="36" t="str">
        <f>IFERROR(VLOOKUP(Book1345234[[#This Row],[Flood Risk Reduction ]],#REF!,2,FALSE),"")</f>
        <v/>
      </c>
      <c r="AD395" s="66"/>
      <c r="AE395" s="78"/>
      <c r="AF395" s="37"/>
      <c r="AG395" s="128" t="e">
        <f>([1]!Book1345234[[#This Row],[Pre-Project Damage $]]-[1]!Book1345234[[#This Row],[Post-Project Damage $]])/[1]!Book1345234[[#This Row],[Pre-Project Damage $]]</f>
        <v>#REF!</v>
      </c>
      <c r="AH395" s="4"/>
      <c r="AI395" s="36" t="str">
        <f>IFERROR(VLOOKUP(Book1345234[[#This Row],[Flood Damage Reduction]],#REF!,2,FALSE),"")</f>
        <v/>
      </c>
      <c r="AJ395" s="93"/>
      <c r="AK395" s="83"/>
      <c r="AL395" s="37"/>
      <c r="AM395" s="36" t="str">
        <f>IFERROR(VLOOKUP(Book1345234[[#This Row],[ Reduction in Critical Facilities Flood Risk]],#REF!,2,FALSE),"")</f>
        <v/>
      </c>
      <c r="AN395" s="140" t="e">
        <f>VLOOKUP([1]!Book1345234[[#This Row],[FMP]],'[1]Life and Safety Tabular Data'!A392:L402,12,FALSE)</f>
        <v>#REF!</v>
      </c>
      <c r="AO395" s="43"/>
      <c r="AP395" s="4"/>
      <c r="AQ395" s="36" t="str">
        <f>IFERROR(VLOOKUP(Book1345234[[#This Row],[Life and Safety Ranking (Injury/Loss of Life)]],#REF!,2,FALSE),"")</f>
        <v/>
      </c>
      <c r="AR395" s="67"/>
      <c r="AS395" s="43"/>
      <c r="AT395" s="43"/>
      <c r="AU395" s="43"/>
      <c r="AV395" s="4"/>
      <c r="AW395" s="36" t="str">
        <f>IFERROR(VLOOKUP(Book1345234[[#This Row],[Water Supply Yield Ranking]],#REF!,2,FALSE),"")</f>
        <v/>
      </c>
      <c r="AX395" s="67"/>
      <c r="AY395" s="37"/>
      <c r="AZ395" s="4"/>
      <c r="BA395" s="36" t="str">
        <f>IFERROR(VLOOKUP(Book1345234[[#This Row],[Social Vulnerability Ranking]],#REF!,2,FALSE),"")</f>
        <v/>
      </c>
      <c r="BB395" s="67"/>
      <c r="BC395" s="43"/>
      <c r="BD395" s="4"/>
      <c r="BE395" s="36" t="str">
        <f>IFERROR(VLOOKUP(Book1345234[[#This Row],[Nature-Based Solutions Ranking]],#REF!,2,FALSE),"")</f>
        <v/>
      </c>
      <c r="BF395" s="67"/>
      <c r="BG395" s="37"/>
      <c r="BH395" s="4"/>
      <c r="BI395" s="36" t="str">
        <f>IFERROR(VLOOKUP(Book1345234[[#This Row],[Multiple Benefit Ranking]],#REF!,2,FALSE),"")</f>
        <v/>
      </c>
      <c r="BJ395" s="84"/>
      <c r="BK395" s="43"/>
      <c r="BL395" s="4"/>
      <c r="BM395" s="36" t="str">
        <f>IFERROR(VLOOKUP(Book1345234[[#This Row],[Operations and Maintenance Ranking]],#REF!,2,FALSE),"")</f>
        <v/>
      </c>
      <c r="BN395" s="67"/>
      <c r="BO395" s="4"/>
      <c r="BP395" s="36" t="str">
        <f>IFERROR(VLOOKUP(Book1345234[[#This Row],[Administrative, Regulatory and Other Obstacle Ranking]],#REF!,2,FALSE),"")</f>
        <v/>
      </c>
      <c r="BQ395" s="67"/>
      <c r="BR395" s="4"/>
      <c r="BS395" s="36" t="str">
        <f>IFERROR(VLOOKUP(Book1345234[[#This Row],[Environmental Benefit Ranking]],#REF!,2,FALSE),"")</f>
        <v/>
      </c>
      <c r="BT395" s="67"/>
      <c r="BU395" s="37"/>
      <c r="BV395" s="36" t="str">
        <f>IFERROR(VLOOKUP(Book1345234[[#This Row],[Environmental Impact Ranking]],#REF!,2,FALSE),"")</f>
        <v/>
      </c>
      <c r="BW395" s="77"/>
      <c r="BX395" s="83"/>
      <c r="BY395" s="4"/>
      <c r="BZ395" s="36" t="str">
        <f>IFERROR(VLOOKUP(Book1345234[[#This Row],[Mobility Ranking]],#REF!,2,FALSE),"")</f>
        <v/>
      </c>
      <c r="CA395" s="77"/>
      <c r="CB395" s="4"/>
      <c r="CC395" s="36" t="str">
        <f>IFERROR(VLOOKUP(Book1345234[[#This Row],[Regional Ranking]],#REF!,2,FALSE),"")</f>
        <v/>
      </c>
    </row>
    <row r="396" spans="1:81" x14ac:dyDescent="0.25">
      <c r="A396" s="107"/>
      <c r="B396" s="84"/>
      <c r="C396" s="92">
        <f>Book1345234[[#This Row],[FMP]]*2</f>
        <v>0</v>
      </c>
      <c r="D396" s="34"/>
      <c r="E396" s="34"/>
      <c r="F396" s="37"/>
      <c r="G396" s="4"/>
      <c r="H396" s="4"/>
      <c r="I396" s="4"/>
      <c r="J396" s="4"/>
      <c r="K396" s="35" t="str">
        <f>IFERROR(Book1345234[[#This Row],[Project Cost]]/Book1345234[[#This Row],['# of Structures Removed from 1% Annual Chance FP]],"")</f>
        <v/>
      </c>
      <c r="L396" s="4"/>
      <c r="M396" s="4"/>
      <c r="N396" s="35"/>
      <c r="O396" s="100"/>
      <c r="P396" s="84"/>
      <c r="Q396" s="37"/>
      <c r="R396" s="4"/>
      <c r="S396" s="36" t="str">
        <f>IFERROR(VLOOKUP(Book1345234[[#This Row],[ Severity Ranking: Pre-Project Average Depth of Flooding (100-year)]],#REF!,2,FALSE),"")</f>
        <v/>
      </c>
      <c r="T396" s="67"/>
      <c r="U396" s="37"/>
      <c r="V396" s="37"/>
      <c r="W396" s="128" t="e">
        <f>[1]!Book1345234[[#This Row],[Flood Plain Population]]/[1]!Book1345234[[#This Row],[Community Population Served]]</f>
        <v>#REF!</v>
      </c>
      <c r="X396" s="4"/>
      <c r="Y396" s="36" t="str">
        <f>IFERROR(VLOOKUP(Book1345234[[#This Row],[Severity Ranking: Community Need (% Population)]],#REF!,2,FALSE),"")</f>
        <v/>
      </c>
      <c r="Z396" s="66"/>
      <c r="AA396" s="91" t="e">
        <f>[1]!Book1345234[[#This Row],['# of Structures Removed from 1% Annual Chance FP]]/[1]!Book1345234[[#This Row],['# of Structures in 1% Annual Chance FP (Pre-Project)]]</f>
        <v>#REF!</v>
      </c>
      <c r="AB396" s="4"/>
      <c r="AC396" s="36" t="str">
        <f>IFERROR(VLOOKUP(Book1345234[[#This Row],[Flood Risk Reduction ]],#REF!,2,FALSE),"")</f>
        <v/>
      </c>
      <c r="AD396" s="66"/>
      <c r="AE396" s="78"/>
      <c r="AF396" s="37"/>
      <c r="AG396" s="128" t="e">
        <f>([1]!Book1345234[[#This Row],[Pre-Project Damage $]]-[1]!Book1345234[[#This Row],[Post-Project Damage $]])/[1]!Book1345234[[#This Row],[Pre-Project Damage $]]</f>
        <v>#REF!</v>
      </c>
      <c r="AH396" s="4"/>
      <c r="AI396" s="36" t="str">
        <f>IFERROR(VLOOKUP(Book1345234[[#This Row],[Flood Damage Reduction]],#REF!,2,FALSE),"")</f>
        <v/>
      </c>
      <c r="AJ396" s="93"/>
      <c r="AK396" s="83"/>
      <c r="AL396" s="37"/>
      <c r="AM396" s="36" t="str">
        <f>IFERROR(VLOOKUP(Book1345234[[#This Row],[ Reduction in Critical Facilities Flood Risk]],#REF!,2,FALSE),"")</f>
        <v/>
      </c>
      <c r="AN396" s="140" t="e">
        <f>VLOOKUP([1]!Book1345234[[#This Row],[FMP]],'[1]Life and Safety Tabular Data'!A393:L403,12,FALSE)</f>
        <v>#REF!</v>
      </c>
      <c r="AO396" s="43"/>
      <c r="AP396" s="4"/>
      <c r="AQ396" s="36" t="str">
        <f>IFERROR(VLOOKUP(Book1345234[[#This Row],[Life and Safety Ranking (Injury/Loss of Life)]],#REF!,2,FALSE),"")</f>
        <v/>
      </c>
      <c r="AR396" s="67"/>
      <c r="AS396" s="43"/>
      <c r="AT396" s="43"/>
      <c r="AU396" s="43"/>
      <c r="AV396" s="4"/>
      <c r="AW396" s="36" t="str">
        <f>IFERROR(VLOOKUP(Book1345234[[#This Row],[Water Supply Yield Ranking]],#REF!,2,FALSE),"")</f>
        <v/>
      </c>
      <c r="AX396" s="67"/>
      <c r="AY396" s="37"/>
      <c r="AZ396" s="4"/>
      <c r="BA396" s="36" t="str">
        <f>IFERROR(VLOOKUP(Book1345234[[#This Row],[Social Vulnerability Ranking]],#REF!,2,FALSE),"")</f>
        <v/>
      </c>
      <c r="BB396" s="67"/>
      <c r="BC396" s="43"/>
      <c r="BD396" s="4"/>
      <c r="BE396" s="36" t="str">
        <f>IFERROR(VLOOKUP(Book1345234[[#This Row],[Nature-Based Solutions Ranking]],#REF!,2,FALSE),"")</f>
        <v/>
      </c>
      <c r="BF396" s="67"/>
      <c r="BG396" s="37"/>
      <c r="BH396" s="4"/>
      <c r="BI396" s="36" t="str">
        <f>IFERROR(VLOOKUP(Book1345234[[#This Row],[Multiple Benefit Ranking]],#REF!,2,FALSE),"")</f>
        <v/>
      </c>
      <c r="BJ396" s="84"/>
      <c r="BK396" s="43"/>
      <c r="BL396" s="4"/>
      <c r="BM396" s="36" t="str">
        <f>IFERROR(VLOOKUP(Book1345234[[#This Row],[Operations and Maintenance Ranking]],#REF!,2,FALSE),"")</f>
        <v/>
      </c>
      <c r="BN396" s="67"/>
      <c r="BO396" s="4"/>
      <c r="BP396" s="36" t="str">
        <f>IFERROR(VLOOKUP(Book1345234[[#This Row],[Administrative, Regulatory and Other Obstacle Ranking]],#REF!,2,FALSE),"")</f>
        <v/>
      </c>
      <c r="BQ396" s="67"/>
      <c r="BR396" s="4"/>
      <c r="BS396" s="36" t="str">
        <f>IFERROR(VLOOKUP(Book1345234[[#This Row],[Environmental Benefit Ranking]],#REF!,2,FALSE),"")</f>
        <v/>
      </c>
      <c r="BT396" s="67"/>
      <c r="BU396" s="37"/>
      <c r="BV396" s="36" t="str">
        <f>IFERROR(VLOOKUP(Book1345234[[#This Row],[Environmental Impact Ranking]],#REF!,2,FALSE),"")</f>
        <v/>
      </c>
      <c r="BW396" s="77"/>
      <c r="BX396" s="83"/>
      <c r="BY396" s="4"/>
      <c r="BZ396" s="36" t="str">
        <f>IFERROR(VLOOKUP(Book1345234[[#This Row],[Mobility Ranking]],#REF!,2,FALSE),"")</f>
        <v/>
      </c>
      <c r="CA396" s="77"/>
      <c r="CB396" s="4"/>
      <c r="CC396" s="36" t="str">
        <f>IFERROR(VLOOKUP(Book1345234[[#This Row],[Regional Ranking]],#REF!,2,FALSE),"")</f>
        <v/>
      </c>
    </row>
    <row r="397" spans="1:81" x14ac:dyDescent="0.25">
      <c r="A397" s="107"/>
      <c r="B397" s="84"/>
      <c r="C397" s="92">
        <f>Book1345234[[#This Row],[FMP]]*2</f>
        <v>0</v>
      </c>
      <c r="D397" s="34"/>
      <c r="E397" s="34"/>
      <c r="F397" s="37"/>
      <c r="G397" s="4"/>
      <c r="H397" s="4"/>
      <c r="I397" s="4"/>
      <c r="J397" s="4"/>
      <c r="K397" s="35" t="str">
        <f>IFERROR(Book1345234[[#This Row],[Project Cost]]/Book1345234[[#This Row],['# of Structures Removed from 1% Annual Chance FP]],"")</f>
        <v/>
      </c>
      <c r="L397" s="4"/>
      <c r="M397" s="4"/>
      <c r="N397" s="35"/>
      <c r="O397" s="100"/>
      <c r="P397" s="84"/>
      <c r="Q397" s="37"/>
      <c r="R397" s="4"/>
      <c r="S397" s="36" t="str">
        <f>IFERROR(VLOOKUP(Book1345234[[#This Row],[ Severity Ranking: Pre-Project Average Depth of Flooding (100-year)]],#REF!,2,FALSE),"")</f>
        <v/>
      </c>
      <c r="T397" s="67"/>
      <c r="U397" s="37"/>
      <c r="V397" s="37"/>
      <c r="W397" s="128" t="e">
        <f>[1]!Book1345234[[#This Row],[Flood Plain Population]]/[1]!Book1345234[[#This Row],[Community Population Served]]</f>
        <v>#REF!</v>
      </c>
      <c r="X397" s="4"/>
      <c r="Y397" s="36" t="str">
        <f>IFERROR(VLOOKUP(Book1345234[[#This Row],[Severity Ranking: Community Need (% Population)]],#REF!,2,FALSE),"")</f>
        <v/>
      </c>
      <c r="Z397" s="66"/>
      <c r="AA397" s="91" t="e">
        <f>[1]!Book1345234[[#This Row],['# of Structures Removed from 1% Annual Chance FP]]/[1]!Book1345234[[#This Row],['# of Structures in 1% Annual Chance FP (Pre-Project)]]</f>
        <v>#REF!</v>
      </c>
      <c r="AB397" s="4"/>
      <c r="AC397" s="36" t="str">
        <f>IFERROR(VLOOKUP(Book1345234[[#This Row],[Flood Risk Reduction ]],#REF!,2,FALSE),"")</f>
        <v/>
      </c>
      <c r="AD397" s="66"/>
      <c r="AE397" s="78"/>
      <c r="AF397" s="37"/>
      <c r="AG397" s="128" t="e">
        <f>([1]!Book1345234[[#This Row],[Pre-Project Damage $]]-[1]!Book1345234[[#This Row],[Post-Project Damage $]])/[1]!Book1345234[[#This Row],[Pre-Project Damage $]]</f>
        <v>#REF!</v>
      </c>
      <c r="AH397" s="4"/>
      <c r="AI397" s="36" t="str">
        <f>IFERROR(VLOOKUP(Book1345234[[#This Row],[Flood Damage Reduction]],#REF!,2,FALSE),"")</f>
        <v/>
      </c>
      <c r="AJ397" s="93"/>
      <c r="AK397" s="83"/>
      <c r="AL397" s="37"/>
      <c r="AM397" s="36" t="str">
        <f>IFERROR(VLOOKUP(Book1345234[[#This Row],[ Reduction in Critical Facilities Flood Risk]],#REF!,2,FALSE),"")</f>
        <v/>
      </c>
      <c r="AN397" s="140" t="e">
        <f>VLOOKUP([1]!Book1345234[[#This Row],[FMP]],'[1]Life and Safety Tabular Data'!A394:L404,12,FALSE)</f>
        <v>#REF!</v>
      </c>
      <c r="AO397" s="43"/>
      <c r="AP397" s="4"/>
      <c r="AQ397" s="36" t="str">
        <f>IFERROR(VLOOKUP(Book1345234[[#This Row],[Life and Safety Ranking (Injury/Loss of Life)]],#REF!,2,FALSE),"")</f>
        <v/>
      </c>
      <c r="AR397" s="67"/>
      <c r="AS397" s="43"/>
      <c r="AT397" s="43"/>
      <c r="AU397" s="43"/>
      <c r="AV397" s="4"/>
      <c r="AW397" s="36" t="str">
        <f>IFERROR(VLOOKUP(Book1345234[[#This Row],[Water Supply Yield Ranking]],#REF!,2,FALSE),"")</f>
        <v/>
      </c>
      <c r="AX397" s="67"/>
      <c r="AY397" s="37"/>
      <c r="AZ397" s="4"/>
      <c r="BA397" s="36" t="str">
        <f>IFERROR(VLOOKUP(Book1345234[[#This Row],[Social Vulnerability Ranking]],#REF!,2,FALSE),"")</f>
        <v/>
      </c>
      <c r="BB397" s="67"/>
      <c r="BC397" s="43"/>
      <c r="BD397" s="4"/>
      <c r="BE397" s="36" t="str">
        <f>IFERROR(VLOOKUP(Book1345234[[#This Row],[Nature-Based Solutions Ranking]],#REF!,2,FALSE),"")</f>
        <v/>
      </c>
      <c r="BF397" s="67"/>
      <c r="BG397" s="37"/>
      <c r="BH397" s="4"/>
      <c r="BI397" s="36" t="str">
        <f>IFERROR(VLOOKUP(Book1345234[[#This Row],[Multiple Benefit Ranking]],#REF!,2,FALSE),"")</f>
        <v/>
      </c>
      <c r="BJ397" s="84"/>
      <c r="BK397" s="43"/>
      <c r="BL397" s="4"/>
      <c r="BM397" s="36" t="str">
        <f>IFERROR(VLOOKUP(Book1345234[[#This Row],[Operations and Maintenance Ranking]],#REF!,2,FALSE),"")</f>
        <v/>
      </c>
      <c r="BN397" s="67"/>
      <c r="BO397" s="4"/>
      <c r="BP397" s="36" t="str">
        <f>IFERROR(VLOOKUP(Book1345234[[#This Row],[Administrative, Regulatory and Other Obstacle Ranking]],#REF!,2,FALSE),"")</f>
        <v/>
      </c>
      <c r="BQ397" s="67"/>
      <c r="BR397" s="4"/>
      <c r="BS397" s="36" t="str">
        <f>IFERROR(VLOOKUP(Book1345234[[#This Row],[Environmental Benefit Ranking]],#REF!,2,FALSE),"")</f>
        <v/>
      </c>
      <c r="BT397" s="67"/>
      <c r="BU397" s="37"/>
      <c r="BV397" s="36" t="str">
        <f>IFERROR(VLOOKUP(Book1345234[[#This Row],[Environmental Impact Ranking]],#REF!,2,FALSE),"")</f>
        <v/>
      </c>
      <c r="BW397" s="77"/>
      <c r="BX397" s="83"/>
      <c r="BY397" s="4"/>
      <c r="BZ397" s="36" t="str">
        <f>IFERROR(VLOOKUP(Book1345234[[#This Row],[Mobility Ranking]],#REF!,2,FALSE),"")</f>
        <v/>
      </c>
      <c r="CA397" s="77"/>
      <c r="CB397" s="4"/>
      <c r="CC397" s="36" t="str">
        <f>IFERROR(VLOOKUP(Book1345234[[#This Row],[Regional Ranking]],#REF!,2,FALSE),"")</f>
        <v/>
      </c>
    </row>
    <row r="398" spans="1:81" x14ac:dyDescent="0.25">
      <c r="A398" s="107"/>
      <c r="B398" s="84"/>
      <c r="C398" s="92">
        <f>Book1345234[[#This Row],[FMP]]*2</f>
        <v>0</v>
      </c>
      <c r="D398" s="34"/>
      <c r="E398" s="34"/>
      <c r="F398" s="37"/>
      <c r="G398" s="4"/>
      <c r="H398" s="4"/>
      <c r="I398" s="4"/>
      <c r="J398" s="4"/>
      <c r="K398" s="35" t="str">
        <f>IFERROR(Book1345234[[#This Row],[Project Cost]]/Book1345234[[#This Row],['# of Structures Removed from 1% Annual Chance FP]],"")</f>
        <v/>
      </c>
      <c r="L398" s="4"/>
      <c r="M398" s="4"/>
      <c r="N398" s="35"/>
      <c r="O398" s="100"/>
      <c r="P398" s="84"/>
      <c r="Q398" s="37"/>
      <c r="R398" s="4"/>
      <c r="S398" s="36" t="str">
        <f>IFERROR(VLOOKUP(Book1345234[[#This Row],[ Severity Ranking: Pre-Project Average Depth of Flooding (100-year)]],#REF!,2,FALSE),"")</f>
        <v/>
      </c>
      <c r="T398" s="67"/>
      <c r="U398" s="37"/>
      <c r="V398" s="37"/>
      <c r="W398" s="128" t="e">
        <f>[1]!Book1345234[[#This Row],[Flood Plain Population]]/[1]!Book1345234[[#This Row],[Community Population Served]]</f>
        <v>#REF!</v>
      </c>
      <c r="X398" s="4"/>
      <c r="Y398" s="36" t="str">
        <f>IFERROR(VLOOKUP(Book1345234[[#This Row],[Severity Ranking: Community Need (% Population)]],#REF!,2,FALSE),"")</f>
        <v/>
      </c>
      <c r="Z398" s="66"/>
      <c r="AA398" s="91" t="e">
        <f>[1]!Book1345234[[#This Row],['# of Structures Removed from 1% Annual Chance FP]]/[1]!Book1345234[[#This Row],['# of Structures in 1% Annual Chance FP (Pre-Project)]]</f>
        <v>#REF!</v>
      </c>
      <c r="AB398" s="4"/>
      <c r="AC398" s="36" t="str">
        <f>IFERROR(VLOOKUP(Book1345234[[#This Row],[Flood Risk Reduction ]],#REF!,2,FALSE),"")</f>
        <v/>
      </c>
      <c r="AD398" s="66"/>
      <c r="AE398" s="78"/>
      <c r="AF398" s="37"/>
      <c r="AG398" s="128" t="e">
        <f>([1]!Book1345234[[#This Row],[Pre-Project Damage $]]-[1]!Book1345234[[#This Row],[Post-Project Damage $]])/[1]!Book1345234[[#This Row],[Pre-Project Damage $]]</f>
        <v>#REF!</v>
      </c>
      <c r="AH398" s="4"/>
      <c r="AI398" s="36" t="str">
        <f>IFERROR(VLOOKUP(Book1345234[[#This Row],[Flood Damage Reduction]],#REF!,2,FALSE),"")</f>
        <v/>
      </c>
      <c r="AJ398" s="93"/>
      <c r="AK398" s="83"/>
      <c r="AL398" s="37"/>
      <c r="AM398" s="36" t="str">
        <f>IFERROR(VLOOKUP(Book1345234[[#This Row],[ Reduction in Critical Facilities Flood Risk]],#REF!,2,FALSE),"")</f>
        <v/>
      </c>
      <c r="AN398" s="140" t="e">
        <f>VLOOKUP([1]!Book1345234[[#This Row],[FMP]],'[1]Life and Safety Tabular Data'!A395:L405,12,FALSE)</f>
        <v>#REF!</v>
      </c>
      <c r="AO398" s="43"/>
      <c r="AP398" s="4"/>
      <c r="AQ398" s="36" t="str">
        <f>IFERROR(VLOOKUP(Book1345234[[#This Row],[Life and Safety Ranking (Injury/Loss of Life)]],#REF!,2,FALSE),"")</f>
        <v/>
      </c>
      <c r="AR398" s="67"/>
      <c r="AS398" s="43"/>
      <c r="AT398" s="43"/>
      <c r="AU398" s="43"/>
      <c r="AV398" s="4"/>
      <c r="AW398" s="36" t="str">
        <f>IFERROR(VLOOKUP(Book1345234[[#This Row],[Water Supply Yield Ranking]],#REF!,2,FALSE),"")</f>
        <v/>
      </c>
      <c r="AX398" s="67"/>
      <c r="AY398" s="37"/>
      <c r="AZ398" s="4"/>
      <c r="BA398" s="36" t="str">
        <f>IFERROR(VLOOKUP(Book1345234[[#This Row],[Social Vulnerability Ranking]],#REF!,2,FALSE),"")</f>
        <v/>
      </c>
      <c r="BB398" s="67"/>
      <c r="BC398" s="43"/>
      <c r="BD398" s="4"/>
      <c r="BE398" s="36" t="str">
        <f>IFERROR(VLOOKUP(Book1345234[[#This Row],[Nature-Based Solutions Ranking]],#REF!,2,FALSE),"")</f>
        <v/>
      </c>
      <c r="BF398" s="67"/>
      <c r="BG398" s="37"/>
      <c r="BH398" s="4"/>
      <c r="BI398" s="36" t="str">
        <f>IFERROR(VLOOKUP(Book1345234[[#This Row],[Multiple Benefit Ranking]],#REF!,2,FALSE),"")</f>
        <v/>
      </c>
      <c r="BJ398" s="84"/>
      <c r="BK398" s="43"/>
      <c r="BL398" s="4"/>
      <c r="BM398" s="36" t="str">
        <f>IFERROR(VLOOKUP(Book1345234[[#This Row],[Operations and Maintenance Ranking]],#REF!,2,FALSE),"")</f>
        <v/>
      </c>
      <c r="BN398" s="67"/>
      <c r="BO398" s="4"/>
      <c r="BP398" s="36" t="str">
        <f>IFERROR(VLOOKUP(Book1345234[[#This Row],[Administrative, Regulatory and Other Obstacle Ranking]],#REF!,2,FALSE),"")</f>
        <v/>
      </c>
      <c r="BQ398" s="67"/>
      <c r="BR398" s="4"/>
      <c r="BS398" s="36" t="str">
        <f>IFERROR(VLOOKUP(Book1345234[[#This Row],[Environmental Benefit Ranking]],#REF!,2,FALSE),"")</f>
        <v/>
      </c>
      <c r="BT398" s="67"/>
      <c r="BU398" s="37"/>
      <c r="BV398" s="36" t="str">
        <f>IFERROR(VLOOKUP(Book1345234[[#This Row],[Environmental Impact Ranking]],#REF!,2,FALSE),"")</f>
        <v/>
      </c>
      <c r="BW398" s="77"/>
      <c r="BX398" s="83"/>
      <c r="BY398" s="4"/>
      <c r="BZ398" s="36" t="str">
        <f>IFERROR(VLOOKUP(Book1345234[[#This Row],[Mobility Ranking]],#REF!,2,FALSE),"")</f>
        <v/>
      </c>
      <c r="CA398" s="77"/>
      <c r="CB398" s="4"/>
      <c r="CC398" s="36" t="str">
        <f>IFERROR(VLOOKUP(Book1345234[[#This Row],[Regional Ranking]],#REF!,2,FALSE),"")</f>
        <v/>
      </c>
    </row>
    <row r="399" spans="1:81" x14ac:dyDescent="0.25">
      <c r="A399" s="107"/>
      <c r="B399" s="84"/>
      <c r="C399" s="92">
        <f>Book1345234[[#This Row],[FMP]]*2</f>
        <v>0</v>
      </c>
      <c r="D399" s="34"/>
      <c r="E399" s="34"/>
      <c r="F399" s="37"/>
      <c r="G399" s="4"/>
      <c r="H399" s="4"/>
      <c r="I399" s="4"/>
      <c r="J399" s="4"/>
      <c r="K399" s="35" t="str">
        <f>IFERROR(Book1345234[[#This Row],[Project Cost]]/Book1345234[[#This Row],['# of Structures Removed from 1% Annual Chance FP]],"")</f>
        <v/>
      </c>
      <c r="L399" s="4"/>
      <c r="M399" s="4"/>
      <c r="N399" s="35"/>
      <c r="O399" s="100"/>
      <c r="P399" s="84"/>
      <c r="Q399" s="37"/>
      <c r="R399" s="4"/>
      <c r="S399" s="36" t="str">
        <f>IFERROR(VLOOKUP(Book1345234[[#This Row],[ Severity Ranking: Pre-Project Average Depth of Flooding (100-year)]],#REF!,2,FALSE),"")</f>
        <v/>
      </c>
      <c r="T399" s="67"/>
      <c r="U399" s="37"/>
      <c r="V399" s="37"/>
      <c r="W399" s="128" t="e">
        <f>[1]!Book1345234[[#This Row],[Flood Plain Population]]/[1]!Book1345234[[#This Row],[Community Population Served]]</f>
        <v>#REF!</v>
      </c>
      <c r="X399" s="4"/>
      <c r="Y399" s="36" t="str">
        <f>IFERROR(VLOOKUP(Book1345234[[#This Row],[Severity Ranking: Community Need (% Population)]],#REF!,2,FALSE),"")</f>
        <v/>
      </c>
      <c r="Z399" s="66"/>
      <c r="AA399" s="91" t="e">
        <f>[1]!Book1345234[[#This Row],['# of Structures Removed from 1% Annual Chance FP]]/[1]!Book1345234[[#This Row],['# of Structures in 1% Annual Chance FP (Pre-Project)]]</f>
        <v>#REF!</v>
      </c>
      <c r="AB399" s="4"/>
      <c r="AC399" s="36" t="str">
        <f>IFERROR(VLOOKUP(Book1345234[[#This Row],[Flood Risk Reduction ]],#REF!,2,FALSE),"")</f>
        <v/>
      </c>
      <c r="AD399" s="66"/>
      <c r="AE399" s="78"/>
      <c r="AF399" s="37"/>
      <c r="AG399" s="128" t="e">
        <f>([1]!Book1345234[[#This Row],[Pre-Project Damage $]]-[1]!Book1345234[[#This Row],[Post-Project Damage $]])/[1]!Book1345234[[#This Row],[Pre-Project Damage $]]</f>
        <v>#REF!</v>
      </c>
      <c r="AH399" s="4"/>
      <c r="AI399" s="36" t="str">
        <f>IFERROR(VLOOKUP(Book1345234[[#This Row],[Flood Damage Reduction]],#REF!,2,FALSE),"")</f>
        <v/>
      </c>
      <c r="AJ399" s="93"/>
      <c r="AK399" s="83"/>
      <c r="AL399" s="37"/>
      <c r="AM399" s="36" t="str">
        <f>IFERROR(VLOOKUP(Book1345234[[#This Row],[ Reduction in Critical Facilities Flood Risk]],#REF!,2,FALSE),"")</f>
        <v/>
      </c>
      <c r="AN399" s="140" t="e">
        <f>VLOOKUP([1]!Book1345234[[#This Row],[FMP]],'[1]Life and Safety Tabular Data'!A396:L406,12,FALSE)</f>
        <v>#REF!</v>
      </c>
      <c r="AO399" s="43"/>
      <c r="AP399" s="4"/>
      <c r="AQ399" s="36" t="str">
        <f>IFERROR(VLOOKUP(Book1345234[[#This Row],[Life and Safety Ranking (Injury/Loss of Life)]],#REF!,2,FALSE),"")</f>
        <v/>
      </c>
      <c r="AR399" s="67"/>
      <c r="AS399" s="43"/>
      <c r="AT399" s="43"/>
      <c r="AU399" s="43"/>
      <c r="AV399" s="4"/>
      <c r="AW399" s="36" t="str">
        <f>IFERROR(VLOOKUP(Book1345234[[#This Row],[Water Supply Yield Ranking]],#REF!,2,FALSE),"")</f>
        <v/>
      </c>
      <c r="AX399" s="67"/>
      <c r="AY399" s="37"/>
      <c r="AZ399" s="4"/>
      <c r="BA399" s="36" t="str">
        <f>IFERROR(VLOOKUP(Book1345234[[#This Row],[Social Vulnerability Ranking]],#REF!,2,FALSE),"")</f>
        <v/>
      </c>
      <c r="BB399" s="67"/>
      <c r="BC399" s="43"/>
      <c r="BD399" s="4"/>
      <c r="BE399" s="36" t="str">
        <f>IFERROR(VLOOKUP(Book1345234[[#This Row],[Nature-Based Solutions Ranking]],#REF!,2,FALSE),"")</f>
        <v/>
      </c>
      <c r="BF399" s="67"/>
      <c r="BG399" s="37"/>
      <c r="BH399" s="4"/>
      <c r="BI399" s="36" t="str">
        <f>IFERROR(VLOOKUP(Book1345234[[#This Row],[Multiple Benefit Ranking]],#REF!,2,FALSE),"")</f>
        <v/>
      </c>
      <c r="BJ399" s="84"/>
      <c r="BK399" s="43"/>
      <c r="BL399" s="4"/>
      <c r="BM399" s="36" t="str">
        <f>IFERROR(VLOOKUP(Book1345234[[#This Row],[Operations and Maintenance Ranking]],#REF!,2,FALSE),"")</f>
        <v/>
      </c>
      <c r="BN399" s="67"/>
      <c r="BO399" s="4"/>
      <c r="BP399" s="36" t="str">
        <f>IFERROR(VLOOKUP(Book1345234[[#This Row],[Administrative, Regulatory and Other Obstacle Ranking]],#REF!,2,FALSE),"")</f>
        <v/>
      </c>
      <c r="BQ399" s="67"/>
      <c r="BR399" s="4"/>
      <c r="BS399" s="36" t="str">
        <f>IFERROR(VLOOKUP(Book1345234[[#This Row],[Environmental Benefit Ranking]],#REF!,2,FALSE),"")</f>
        <v/>
      </c>
      <c r="BT399" s="67"/>
      <c r="BU399" s="37"/>
      <c r="BV399" s="36" t="str">
        <f>IFERROR(VLOOKUP(Book1345234[[#This Row],[Environmental Impact Ranking]],#REF!,2,FALSE),"")</f>
        <v/>
      </c>
      <c r="BW399" s="77"/>
      <c r="BX399" s="83"/>
      <c r="BY399" s="4"/>
      <c r="BZ399" s="36" t="str">
        <f>IFERROR(VLOOKUP(Book1345234[[#This Row],[Mobility Ranking]],#REF!,2,FALSE),"")</f>
        <v/>
      </c>
      <c r="CA399" s="77"/>
      <c r="CB399" s="4"/>
      <c r="CC399" s="36" t="str">
        <f>IFERROR(VLOOKUP(Book1345234[[#This Row],[Regional Ranking]],#REF!,2,FALSE),"")</f>
        <v/>
      </c>
    </row>
    <row r="400" spans="1:81" x14ac:dyDescent="0.25">
      <c r="A400" s="107"/>
      <c r="B400" s="84"/>
      <c r="C400" s="92">
        <f>Book1345234[[#This Row],[FMP]]*2</f>
        <v>0</v>
      </c>
      <c r="D400" s="34"/>
      <c r="E400" s="34"/>
      <c r="F400" s="37"/>
      <c r="G400" s="4"/>
      <c r="H400" s="4"/>
      <c r="I400" s="4"/>
      <c r="J400" s="4"/>
      <c r="K400" s="35" t="str">
        <f>IFERROR(Book1345234[[#This Row],[Project Cost]]/Book1345234[[#This Row],['# of Structures Removed from 1% Annual Chance FP]],"")</f>
        <v/>
      </c>
      <c r="L400" s="4"/>
      <c r="M400" s="4"/>
      <c r="N400" s="35"/>
      <c r="O400" s="100"/>
      <c r="P400" s="84"/>
      <c r="Q400" s="37"/>
      <c r="R400" s="4"/>
      <c r="S400" s="36" t="str">
        <f>IFERROR(VLOOKUP(Book1345234[[#This Row],[ Severity Ranking: Pre-Project Average Depth of Flooding (100-year)]],#REF!,2,FALSE),"")</f>
        <v/>
      </c>
      <c r="T400" s="67"/>
      <c r="U400" s="37"/>
      <c r="V400" s="37"/>
      <c r="W400" s="128" t="e">
        <f>[1]!Book1345234[[#This Row],[Flood Plain Population]]/[1]!Book1345234[[#This Row],[Community Population Served]]</f>
        <v>#REF!</v>
      </c>
      <c r="X400" s="4"/>
      <c r="Y400" s="36" t="str">
        <f>IFERROR(VLOOKUP(Book1345234[[#This Row],[Severity Ranking: Community Need (% Population)]],#REF!,2,FALSE),"")</f>
        <v/>
      </c>
      <c r="Z400" s="66"/>
      <c r="AA400" s="91" t="e">
        <f>[1]!Book1345234[[#This Row],['# of Structures Removed from 1% Annual Chance FP]]/[1]!Book1345234[[#This Row],['# of Structures in 1% Annual Chance FP (Pre-Project)]]</f>
        <v>#REF!</v>
      </c>
      <c r="AB400" s="4"/>
      <c r="AC400" s="36" t="str">
        <f>IFERROR(VLOOKUP(Book1345234[[#This Row],[Flood Risk Reduction ]],#REF!,2,FALSE),"")</f>
        <v/>
      </c>
      <c r="AD400" s="66"/>
      <c r="AE400" s="78"/>
      <c r="AF400" s="37"/>
      <c r="AG400" s="128" t="e">
        <f>([1]!Book1345234[[#This Row],[Pre-Project Damage $]]-[1]!Book1345234[[#This Row],[Post-Project Damage $]])/[1]!Book1345234[[#This Row],[Pre-Project Damage $]]</f>
        <v>#REF!</v>
      </c>
      <c r="AH400" s="4"/>
      <c r="AI400" s="36" t="str">
        <f>IFERROR(VLOOKUP(Book1345234[[#This Row],[Flood Damage Reduction]],#REF!,2,FALSE),"")</f>
        <v/>
      </c>
      <c r="AJ400" s="93"/>
      <c r="AK400" s="83"/>
      <c r="AL400" s="37"/>
      <c r="AM400" s="36" t="str">
        <f>IFERROR(VLOOKUP(Book1345234[[#This Row],[ Reduction in Critical Facilities Flood Risk]],#REF!,2,FALSE),"")</f>
        <v/>
      </c>
      <c r="AN400" s="140" t="e">
        <f>VLOOKUP([1]!Book1345234[[#This Row],[FMP]],'[1]Life and Safety Tabular Data'!A397:L407,12,FALSE)</f>
        <v>#REF!</v>
      </c>
      <c r="AO400" s="43"/>
      <c r="AP400" s="4"/>
      <c r="AQ400" s="36" t="str">
        <f>IFERROR(VLOOKUP(Book1345234[[#This Row],[Life and Safety Ranking (Injury/Loss of Life)]],#REF!,2,FALSE),"")</f>
        <v/>
      </c>
      <c r="AR400" s="67"/>
      <c r="AS400" s="43"/>
      <c r="AT400" s="43"/>
      <c r="AU400" s="43"/>
      <c r="AV400" s="4"/>
      <c r="AW400" s="36" t="str">
        <f>IFERROR(VLOOKUP(Book1345234[[#This Row],[Water Supply Yield Ranking]],#REF!,2,FALSE),"")</f>
        <v/>
      </c>
      <c r="AX400" s="67"/>
      <c r="AY400" s="37"/>
      <c r="AZ400" s="4"/>
      <c r="BA400" s="36" t="str">
        <f>IFERROR(VLOOKUP(Book1345234[[#This Row],[Social Vulnerability Ranking]],#REF!,2,FALSE),"")</f>
        <v/>
      </c>
      <c r="BB400" s="67"/>
      <c r="BC400" s="43"/>
      <c r="BD400" s="4"/>
      <c r="BE400" s="36" t="str">
        <f>IFERROR(VLOOKUP(Book1345234[[#This Row],[Nature-Based Solutions Ranking]],#REF!,2,FALSE),"")</f>
        <v/>
      </c>
      <c r="BF400" s="67"/>
      <c r="BG400" s="37"/>
      <c r="BH400" s="4"/>
      <c r="BI400" s="36" t="str">
        <f>IFERROR(VLOOKUP(Book1345234[[#This Row],[Multiple Benefit Ranking]],#REF!,2,FALSE),"")</f>
        <v/>
      </c>
      <c r="BJ400" s="84"/>
      <c r="BK400" s="43"/>
      <c r="BL400" s="4"/>
      <c r="BM400" s="36" t="str">
        <f>IFERROR(VLOOKUP(Book1345234[[#This Row],[Operations and Maintenance Ranking]],#REF!,2,FALSE),"")</f>
        <v/>
      </c>
      <c r="BN400" s="67"/>
      <c r="BO400" s="4"/>
      <c r="BP400" s="36" t="str">
        <f>IFERROR(VLOOKUP(Book1345234[[#This Row],[Administrative, Regulatory and Other Obstacle Ranking]],#REF!,2,FALSE),"")</f>
        <v/>
      </c>
      <c r="BQ400" s="67"/>
      <c r="BR400" s="4"/>
      <c r="BS400" s="36" t="str">
        <f>IFERROR(VLOOKUP(Book1345234[[#This Row],[Environmental Benefit Ranking]],#REF!,2,FALSE),"")</f>
        <v/>
      </c>
      <c r="BT400" s="67"/>
      <c r="BU400" s="37"/>
      <c r="BV400" s="36" t="str">
        <f>IFERROR(VLOOKUP(Book1345234[[#This Row],[Environmental Impact Ranking]],#REF!,2,FALSE),"")</f>
        <v/>
      </c>
      <c r="BW400" s="77"/>
      <c r="BX400" s="83"/>
      <c r="BY400" s="4"/>
      <c r="BZ400" s="36" t="str">
        <f>IFERROR(VLOOKUP(Book1345234[[#This Row],[Mobility Ranking]],#REF!,2,FALSE),"")</f>
        <v/>
      </c>
      <c r="CA400" s="77"/>
      <c r="CB400" s="4"/>
      <c r="CC400" s="36" t="str">
        <f>IFERROR(VLOOKUP(Book1345234[[#This Row],[Regional Ranking]],#REF!,2,FALSE),"")</f>
        <v/>
      </c>
    </row>
    <row r="401" spans="1:81" x14ac:dyDescent="0.25">
      <c r="A401" s="107"/>
      <c r="B401" s="84"/>
      <c r="C401" s="92">
        <f>Book1345234[[#This Row],[FMP]]*2</f>
        <v>0</v>
      </c>
      <c r="D401" s="34"/>
      <c r="E401" s="34"/>
      <c r="F401" s="37"/>
      <c r="G401" s="4"/>
      <c r="H401" s="4"/>
      <c r="I401" s="4"/>
      <c r="J401" s="4"/>
      <c r="K401" s="35" t="str">
        <f>IFERROR(Book1345234[[#This Row],[Project Cost]]/Book1345234[[#This Row],['# of Structures Removed from 1% Annual Chance FP]],"")</f>
        <v/>
      </c>
      <c r="L401" s="4"/>
      <c r="M401" s="4"/>
      <c r="N401" s="35"/>
      <c r="O401" s="100"/>
      <c r="P401" s="84"/>
      <c r="Q401" s="37"/>
      <c r="R401" s="4"/>
      <c r="S401" s="36" t="str">
        <f>IFERROR(VLOOKUP(Book1345234[[#This Row],[ Severity Ranking: Pre-Project Average Depth of Flooding (100-year)]],#REF!,2,FALSE),"")</f>
        <v/>
      </c>
      <c r="T401" s="67"/>
      <c r="U401" s="37"/>
      <c r="V401" s="37"/>
      <c r="W401" s="128" t="e">
        <f>[1]!Book1345234[[#This Row],[Flood Plain Population]]/[1]!Book1345234[[#This Row],[Community Population Served]]</f>
        <v>#REF!</v>
      </c>
      <c r="X401" s="4"/>
      <c r="Y401" s="36" t="str">
        <f>IFERROR(VLOOKUP(Book1345234[[#This Row],[Severity Ranking: Community Need (% Population)]],#REF!,2,FALSE),"")</f>
        <v/>
      </c>
      <c r="Z401" s="66"/>
      <c r="AA401" s="91" t="e">
        <f>[1]!Book1345234[[#This Row],['# of Structures Removed from 1% Annual Chance FP]]/[1]!Book1345234[[#This Row],['# of Structures in 1% Annual Chance FP (Pre-Project)]]</f>
        <v>#REF!</v>
      </c>
      <c r="AB401" s="4"/>
      <c r="AC401" s="36" t="str">
        <f>IFERROR(VLOOKUP(Book1345234[[#This Row],[Flood Risk Reduction ]],#REF!,2,FALSE),"")</f>
        <v/>
      </c>
      <c r="AD401" s="66"/>
      <c r="AE401" s="78"/>
      <c r="AF401" s="37"/>
      <c r="AG401" s="128" t="e">
        <f>([1]!Book1345234[[#This Row],[Pre-Project Damage $]]-[1]!Book1345234[[#This Row],[Post-Project Damage $]])/[1]!Book1345234[[#This Row],[Pre-Project Damage $]]</f>
        <v>#REF!</v>
      </c>
      <c r="AH401" s="4"/>
      <c r="AI401" s="36" t="str">
        <f>IFERROR(VLOOKUP(Book1345234[[#This Row],[Flood Damage Reduction]],#REF!,2,FALSE),"")</f>
        <v/>
      </c>
      <c r="AJ401" s="93"/>
      <c r="AK401" s="83"/>
      <c r="AL401" s="37"/>
      <c r="AM401" s="36" t="str">
        <f>IFERROR(VLOOKUP(Book1345234[[#This Row],[ Reduction in Critical Facilities Flood Risk]],#REF!,2,FALSE),"")</f>
        <v/>
      </c>
      <c r="AN401" s="140" t="e">
        <f>VLOOKUP([1]!Book1345234[[#This Row],[FMP]],'[1]Life and Safety Tabular Data'!A398:L408,12,FALSE)</f>
        <v>#REF!</v>
      </c>
      <c r="AO401" s="43"/>
      <c r="AP401" s="4"/>
      <c r="AQ401" s="36" t="str">
        <f>IFERROR(VLOOKUP(Book1345234[[#This Row],[Life and Safety Ranking (Injury/Loss of Life)]],#REF!,2,FALSE),"")</f>
        <v/>
      </c>
      <c r="AR401" s="67"/>
      <c r="AS401" s="43"/>
      <c r="AT401" s="43"/>
      <c r="AU401" s="43"/>
      <c r="AV401" s="4"/>
      <c r="AW401" s="36" t="str">
        <f>IFERROR(VLOOKUP(Book1345234[[#This Row],[Water Supply Yield Ranking]],#REF!,2,FALSE),"")</f>
        <v/>
      </c>
      <c r="AX401" s="67"/>
      <c r="AY401" s="37"/>
      <c r="AZ401" s="4"/>
      <c r="BA401" s="36" t="str">
        <f>IFERROR(VLOOKUP(Book1345234[[#This Row],[Social Vulnerability Ranking]],#REF!,2,FALSE),"")</f>
        <v/>
      </c>
      <c r="BB401" s="67"/>
      <c r="BC401" s="43"/>
      <c r="BD401" s="4"/>
      <c r="BE401" s="36" t="str">
        <f>IFERROR(VLOOKUP(Book1345234[[#This Row],[Nature-Based Solutions Ranking]],#REF!,2,FALSE),"")</f>
        <v/>
      </c>
      <c r="BF401" s="67"/>
      <c r="BG401" s="37"/>
      <c r="BH401" s="4"/>
      <c r="BI401" s="36" t="str">
        <f>IFERROR(VLOOKUP(Book1345234[[#This Row],[Multiple Benefit Ranking]],#REF!,2,FALSE),"")</f>
        <v/>
      </c>
      <c r="BJ401" s="84"/>
      <c r="BK401" s="43"/>
      <c r="BL401" s="4"/>
      <c r="BM401" s="36" t="str">
        <f>IFERROR(VLOOKUP(Book1345234[[#This Row],[Operations and Maintenance Ranking]],#REF!,2,FALSE),"")</f>
        <v/>
      </c>
      <c r="BN401" s="67"/>
      <c r="BO401" s="4"/>
      <c r="BP401" s="36" t="str">
        <f>IFERROR(VLOOKUP(Book1345234[[#This Row],[Administrative, Regulatory and Other Obstacle Ranking]],#REF!,2,FALSE),"")</f>
        <v/>
      </c>
      <c r="BQ401" s="67"/>
      <c r="BR401" s="4"/>
      <c r="BS401" s="36" t="str">
        <f>IFERROR(VLOOKUP(Book1345234[[#This Row],[Environmental Benefit Ranking]],#REF!,2,FALSE),"")</f>
        <v/>
      </c>
      <c r="BT401" s="67"/>
      <c r="BU401" s="37"/>
      <c r="BV401" s="36" t="str">
        <f>IFERROR(VLOOKUP(Book1345234[[#This Row],[Environmental Impact Ranking]],#REF!,2,FALSE),"")</f>
        <v/>
      </c>
      <c r="BW401" s="77"/>
      <c r="BX401" s="83"/>
      <c r="BY401" s="4"/>
      <c r="BZ401" s="36" t="str">
        <f>IFERROR(VLOOKUP(Book1345234[[#This Row],[Mobility Ranking]],#REF!,2,FALSE),"")</f>
        <v/>
      </c>
      <c r="CA401" s="77"/>
      <c r="CB401" s="4"/>
      <c r="CC401" s="36" t="str">
        <f>IFERROR(VLOOKUP(Book1345234[[#This Row],[Regional Ranking]],#REF!,2,FALSE),"")</f>
        <v/>
      </c>
    </row>
    <row r="402" spans="1:81" x14ac:dyDescent="0.25">
      <c r="A402" s="107"/>
      <c r="B402" s="84"/>
      <c r="C402" s="92">
        <f>Book1345234[[#This Row],[FMP]]*2</f>
        <v>0</v>
      </c>
      <c r="D402" s="34"/>
      <c r="E402" s="34"/>
      <c r="F402" s="37"/>
      <c r="G402" s="4"/>
      <c r="H402" s="4"/>
      <c r="I402" s="4"/>
      <c r="J402" s="4"/>
      <c r="K402" s="35" t="str">
        <f>IFERROR(Book1345234[[#This Row],[Project Cost]]/Book1345234[[#This Row],['# of Structures Removed from 1% Annual Chance FP]],"")</f>
        <v/>
      </c>
      <c r="L402" s="4"/>
      <c r="M402" s="4"/>
      <c r="N402" s="35"/>
      <c r="O402" s="100"/>
      <c r="P402" s="84"/>
      <c r="Q402" s="37"/>
      <c r="R402" s="4"/>
      <c r="S402" s="36" t="str">
        <f>IFERROR(VLOOKUP(Book1345234[[#This Row],[ Severity Ranking: Pre-Project Average Depth of Flooding (100-year)]],#REF!,2,FALSE),"")</f>
        <v/>
      </c>
      <c r="T402" s="67"/>
      <c r="U402" s="37"/>
      <c r="V402" s="37"/>
      <c r="W402" s="128" t="e">
        <f>[1]!Book1345234[[#This Row],[Flood Plain Population]]/[1]!Book1345234[[#This Row],[Community Population Served]]</f>
        <v>#REF!</v>
      </c>
      <c r="X402" s="4"/>
      <c r="Y402" s="36" t="str">
        <f>IFERROR(VLOOKUP(Book1345234[[#This Row],[Severity Ranking: Community Need (% Population)]],#REF!,2,FALSE),"")</f>
        <v/>
      </c>
      <c r="Z402" s="66"/>
      <c r="AA402" s="91" t="e">
        <f>[1]!Book1345234[[#This Row],['# of Structures Removed from 1% Annual Chance FP]]/[1]!Book1345234[[#This Row],['# of Structures in 1% Annual Chance FP (Pre-Project)]]</f>
        <v>#REF!</v>
      </c>
      <c r="AB402" s="4"/>
      <c r="AC402" s="36" t="str">
        <f>IFERROR(VLOOKUP(Book1345234[[#This Row],[Flood Risk Reduction ]],#REF!,2,FALSE),"")</f>
        <v/>
      </c>
      <c r="AD402" s="66"/>
      <c r="AE402" s="78"/>
      <c r="AF402" s="37"/>
      <c r="AG402" s="128" t="e">
        <f>([1]!Book1345234[[#This Row],[Pre-Project Damage $]]-[1]!Book1345234[[#This Row],[Post-Project Damage $]])/[1]!Book1345234[[#This Row],[Pre-Project Damage $]]</f>
        <v>#REF!</v>
      </c>
      <c r="AH402" s="4"/>
      <c r="AI402" s="36" t="str">
        <f>IFERROR(VLOOKUP(Book1345234[[#This Row],[Flood Damage Reduction]],#REF!,2,FALSE),"")</f>
        <v/>
      </c>
      <c r="AJ402" s="93"/>
      <c r="AK402" s="83"/>
      <c r="AL402" s="37"/>
      <c r="AM402" s="36" t="str">
        <f>IFERROR(VLOOKUP(Book1345234[[#This Row],[ Reduction in Critical Facilities Flood Risk]],#REF!,2,FALSE),"")</f>
        <v/>
      </c>
      <c r="AN402" s="140" t="e">
        <f>VLOOKUP([1]!Book1345234[[#This Row],[FMP]],'[1]Life and Safety Tabular Data'!A399:L409,12,FALSE)</f>
        <v>#REF!</v>
      </c>
      <c r="AO402" s="43"/>
      <c r="AP402" s="4"/>
      <c r="AQ402" s="36" t="str">
        <f>IFERROR(VLOOKUP(Book1345234[[#This Row],[Life and Safety Ranking (Injury/Loss of Life)]],#REF!,2,FALSE),"")</f>
        <v/>
      </c>
      <c r="AR402" s="67"/>
      <c r="AS402" s="43"/>
      <c r="AT402" s="43"/>
      <c r="AU402" s="43"/>
      <c r="AV402" s="4"/>
      <c r="AW402" s="36" t="str">
        <f>IFERROR(VLOOKUP(Book1345234[[#This Row],[Water Supply Yield Ranking]],#REF!,2,FALSE),"")</f>
        <v/>
      </c>
      <c r="AX402" s="67"/>
      <c r="AY402" s="37"/>
      <c r="AZ402" s="4"/>
      <c r="BA402" s="36" t="str">
        <f>IFERROR(VLOOKUP(Book1345234[[#This Row],[Social Vulnerability Ranking]],#REF!,2,FALSE),"")</f>
        <v/>
      </c>
      <c r="BB402" s="67"/>
      <c r="BC402" s="43"/>
      <c r="BD402" s="4"/>
      <c r="BE402" s="36" t="str">
        <f>IFERROR(VLOOKUP(Book1345234[[#This Row],[Nature-Based Solutions Ranking]],#REF!,2,FALSE),"")</f>
        <v/>
      </c>
      <c r="BF402" s="67"/>
      <c r="BG402" s="37"/>
      <c r="BH402" s="4"/>
      <c r="BI402" s="36" t="str">
        <f>IFERROR(VLOOKUP(Book1345234[[#This Row],[Multiple Benefit Ranking]],#REF!,2,FALSE),"")</f>
        <v/>
      </c>
      <c r="BJ402" s="84"/>
      <c r="BK402" s="43"/>
      <c r="BL402" s="4"/>
      <c r="BM402" s="36" t="str">
        <f>IFERROR(VLOOKUP(Book1345234[[#This Row],[Operations and Maintenance Ranking]],#REF!,2,FALSE),"")</f>
        <v/>
      </c>
      <c r="BN402" s="67"/>
      <c r="BO402" s="4"/>
      <c r="BP402" s="36" t="str">
        <f>IFERROR(VLOOKUP(Book1345234[[#This Row],[Administrative, Regulatory and Other Obstacle Ranking]],#REF!,2,FALSE),"")</f>
        <v/>
      </c>
      <c r="BQ402" s="67"/>
      <c r="BR402" s="4"/>
      <c r="BS402" s="36" t="str">
        <f>IFERROR(VLOOKUP(Book1345234[[#This Row],[Environmental Benefit Ranking]],#REF!,2,FALSE),"")</f>
        <v/>
      </c>
      <c r="BT402" s="67"/>
      <c r="BU402" s="37"/>
      <c r="BV402" s="36" t="str">
        <f>IFERROR(VLOOKUP(Book1345234[[#This Row],[Environmental Impact Ranking]],#REF!,2,FALSE),"")</f>
        <v/>
      </c>
      <c r="BW402" s="77"/>
      <c r="BX402" s="83"/>
      <c r="BY402" s="4"/>
      <c r="BZ402" s="36" t="str">
        <f>IFERROR(VLOOKUP(Book1345234[[#This Row],[Mobility Ranking]],#REF!,2,FALSE),"")</f>
        <v/>
      </c>
      <c r="CA402" s="77"/>
      <c r="CB402" s="4"/>
      <c r="CC402" s="36" t="str">
        <f>IFERROR(VLOOKUP(Book1345234[[#This Row],[Regional Ranking]],#REF!,2,FALSE),"")</f>
        <v/>
      </c>
    </row>
    <row r="403" spans="1:81" x14ac:dyDescent="0.25">
      <c r="A403" s="107"/>
      <c r="B403" s="84"/>
      <c r="C403" s="92">
        <f>Book1345234[[#This Row],[FMP]]*2</f>
        <v>0</v>
      </c>
      <c r="D403" s="34"/>
      <c r="E403" s="34"/>
      <c r="F403" s="37"/>
      <c r="G403" s="4"/>
      <c r="H403" s="4"/>
      <c r="I403" s="4"/>
      <c r="J403" s="4"/>
      <c r="K403" s="35" t="str">
        <f>IFERROR(Book1345234[[#This Row],[Project Cost]]/Book1345234[[#This Row],['# of Structures Removed from 1% Annual Chance FP]],"")</f>
        <v/>
      </c>
      <c r="L403" s="4"/>
      <c r="M403" s="4"/>
      <c r="N403" s="35"/>
      <c r="O403" s="100"/>
      <c r="P403" s="84"/>
      <c r="Q403" s="37"/>
      <c r="R403" s="4"/>
      <c r="S403" s="36" t="str">
        <f>IFERROR(VLOOKUP(Book1345234[[#This Row],[ Severity Ranking: Pre-Project Average Depth of Flooding (100-year)]],#REF!,2,FALSE),"")</f>
        <v/>
      </c>
      <c r="T403" s="67"/>
      <c r="U403" s="37"/>
      <c r="V403" s="37"/>
      <c r="W403" s="128" t="e">
        <f>[1]!Book1345234[[#This Row],[Flood Plain Population]]/[1]!Book1345234[[#This Row],[Community Population Served]]</f>
        <v>#REF!</v>
      </c>
      <c r="X403" s="4"/>
      <c r="Y403" s="36" t="str">
        <f>IFERROR(VLOOKUP(Book1345234[[#This Row],[Severity Ranking: Community Need (% Population)]],#REF!,2,FALSE),"")</f>
        <v/>
      </c>
      <c r="Z403" s="66"/>
      <c r="AA403" s="91" t="e">
        <f>[1]!Book1345234[[#This Row],['# of Structures Removed from 1% Annual Chance FP]]/[1]!Book1345234[[#This Row],['# of Structures in 1% Annual Chance FP (Pre-Project)]]</f>
        <v>#REF!</v>
      </c>
      <c r="AB403" s="4"/>
      <c r="AC403" s="36" t="str">
        <f>IFERROR(VLOOKUP(Book1345234[[#This Row],[Flood Risk Reduction ]],#REF!,2,FALSE),"")</f>
        <v/>
      </c>
      <c r="AD403" s="66"/>
      <c r="AE403" s="78"/>
      <c r="AF403" s="37"/>
      <c r="AG403" s="128" t="e">
        <f>([1]!Book1345234[[#This Row],[Pre-Project Damage $]]-[1]!Book1345234[[#This Row],[Post-Project Damage $]])/[1]!Book1345234[[#This Row],[Pre-Project Damage $]]</f>
        <v>#REF!</v>
      </c>
      <c r="AH403" s="4"/>
      <c r="AI403" s="36" t="str">
        <f>IFERROR(VLOOKUP(Book1345234[[#This Row],[Flood Damage Reduction]],#REF!,2,FALSE),"")</f>
        <v/>
      </c>
      <c r="AJ403" s="93"/>
      <c r="AK403" s="83"/>
      <c r="AL403" s="37"/>
      <c r="AM403" s="36" t="str">
        <f>IFERROR(VLOOKUP(Book1345234[[#This Row],[ Reduction in Critical Facilities Flood Risk]],#REF!,2,FALSE),"")</f>
        <v/>
      </c>
      <c r="AN403" s="140" t="e">
        <f>VLOOKUP([1]!Book1345234[[#This Row],[FMP]],'[1]Life and Safety Tabular Data'!A400:L410,12,FALSE)</f>
        <v>#REF!</v>
      </c>
      <c r="AO403" s="43"/>
      <c r="AP403" s="4"/>
      <c r="AQ403" s="36" t="str">
        <f>IFERROR(VLOOKUP(Book1345234[[#This Row],[Life and Safety Ranking (Injury/Loss of Life)]],#REF!,2,FALSE),"")</f>
        <v/>
      </c>
      <c r="AR403" s="67"/>
      <c r="AS403" s="43"/>
      <c r="AT403" s="43"/>
      <c r="AU403" s="43"/>
      <c r="AV403" s="4"/>
      <c r="AW403" s="36" t="str">
        <f>IFERROR(VLOOKUP(Book1345234[[#This Row],[Water Supply Yield Ranking]],#REF!,2,FALSE),"")</f>
        <v/>
      </c>
      <c r="AX403" s="67"/>
      <c r="AY403" s="37"/>
      <c r="AZ403" s="4"/>
      <c r="BA403" s="36" t="str">
        <f>IFERROR(VLOOKUP(Book1345234[[#This Row],[Social Vulnerability Ranking]],#REF!,2,FALSE),"")</f>
        <v/>
      </c>
      <c r="BB403" s="67"/>
      <c r="BC403" s="43"/>
      <c r="BD403" s="4"/>
      <c r="BE403" s="36" t="str">
        <f>IFERROR(VLOOKUP(Book1345234[[#This Row],[Nature-Based Solutions Ranking]],#REF!,2,FALSE),"")</f>
        <v/>
      </c>
      <c r="BF403" s="67"/>
      <c r="BG403" s="37"/>
      <c r="BH403" s="4"/>
      <c r="BI403" s="36" t="str">
        <f>IFERROR(VLOOKUP(Book1345234[[#This Row],[Multiple Benefit Ranking]],#REF!,2,FALSE),"")</f>
        <v/>
      </c>
      <c r="BJ403" s="84"/>
      <c r="BK403" s="43"/>
      <c r="BL403" s="4"/>
      <c r="BM403" s="36" t="str">
        <f>IFERROR(VLOOKUP(Book1345234[[#This Row],[Operations and Maintenance Ranking]],#REF!,2,FALSE),"")</f>
        <v/>
      </c>
      <c r="BN403" s="67"/>
      <c r="BO403" s="4"/>
      <c r="BP403" s="36" t="str">
        <f>IFERROR(VLOOKUP(Book1345234[[#This Row],[Administrative, Regulatory and Other Obstacle Ranking]],#REF!,2,FALSE),"")</f>
        <v/>
      </c>
      <c r="BQ403" s="67"/>
      <c r="BR403" s="4"/>
      <c r="BS403" s="36" t="str">
        <f>IFERROR(VLOOKUP(Book1345234[[#This Row],[Environmental Benefit Ranking]],#REF!,2,FALSE),"")</f>
        <v/>
      </c>
      <c r="BT403" s="67"/>
      <c r="BU403" s="37"/>
      <c r="BV403" s="36" t="str">
        <f>IFERROR(VLOOKUP(Book1345234[[#This Row],[Environmental Impact Ranking]],#REF!,2,FALSE),"")</f>
        <v/>
      </c>
      <c r="BW403" s="77"/>
      <c r="BX403" s="83"/>
      <c r="BY403" s="4"/>
      <c r="BZ403" s="36" t="str">
        <f>IFERROR(VLOOKUP(Book1345234[[#This Row],[Mobility Ranking]],#REF!,2,FALSE),"")</f>
        <v/>
      </c>
      <c r="CA403" s="77"/>
      <c r="CB403" s="4"/>
      <c r="CC403" s="36" t="str">
        <f>IFERROR(VLOOKUP(Book1345234[[#This Row],[Regional Ranking]],#REF!,2,FALSE),"")</f>
        <v/>
      </c>
    </row>
    <row r="404" spans="1:81" x14ac:dyDescent="0.25">
      <c r="A404" s="107"/>
      <c r="B404" s="84"/>
      <c r="C404" s="92">
        <f>Book1345234[[#This Row],[FMP]]*2</f>
        <v>0</v>
      </c>
      <c r="D404" s="34"/>
      <c r="E404" s="34"/>
      <c r="F404" s="37"/>
      <c r="G404" s="4"/>
      <c r="H404" s="4"/>
      <c r="I404" s="4"/>
      <c r="J404" s="4"/>
      <c r="K404" s="35" t="str">
        <f>IFERROR(Book1345234[[#This Row],[Project Cost]]/Book1345234[[#This Row],['# of Structures Removed from 1% Annual Chance FP]],"")</f>
        <v/>
      </c>
      <c r="L404" s="4"/>
      <c r="M404" s="4"/>
      <c r="N404" s="35"/>
      <c r="O404" s="100"/>
      <c r="P404" s="84"/>
      <c r="Q404" s="37"/>
      <c r="R404" s="4"/>
      <c r="S404" s="36" t="str">
        <f>IFERROR(VLOOKUP(Book1345234[[#This Row],[ Severity Ranking: Pre-Project Average Depth of Flooding (100-year)]],#REF!,2,FALSE),"")</f>
        <v/>
      </c>
      <c r="T404" s="67"/>
      <c r="U404" s="37"/>
      <c r="V404" s="37"/>
      <c r="W404" s="128" t="e">
        <f>[1]!Book1345234[[#This Row],[Flood Plain Population]]/[1]!Book1345234[[#This Row],[Community Population Served]]</f>
        <v>#REF!</v>
      </c>
      <c r="X404" s="4"/>
      <c r="Y404" s="36" t="str">
        <f>IFERROR(VLOOKUP(Book1345234[[#This Row],[Severity Ranking: Community Need (% Population)]],#REF!,2,FALSE),"")</f>
        <v/>
      </c>
      <c r="Z404" s="66"/>
      <c r="AA404" s="91" t="e">
        <f>[1]!Book1345234[[#This Row],['# of Structures Removed from 1% Annual Chance FP]]/[1]!Book1345234[[#This Row],['# of Structures in 1% Annual Chance FP (Pre-Project)]]</f>
        <v>#REF!</v>
      </c>
      <c r="AB404" s="4"/>
      <c r="AC404" s="36" t="str">
        <f>IFERROR(VLOOKUP(Book1345234[[#This Row],[Flood Risk Reduction ]],#REF!,2,FALSE),"")</f>
        <v/>
      </c>
      <c r="AD404" s="66"/>
      <c r="AE404" s="78"/>
      <c r="AF404" s="37"/>
      <c r="AG404" s="128" t="e">
        <f>([1]!Book1345234[[#This Row],[Pre-Project Damage $]]-[1]!Book1345234[[#This Row],[Post-Project Damage $]])/[1]!Book1345234[[#This Row],[Pre-Project Damage $]]</f>
        <v>#REF!</v>
      </c>
      <c r="AH404" s="4"/>
      <c r="AI404" s="36" t="str">
        <f>IFERROR(VLOOKUP(Book1345234[[#This Row],[Flood Damage Reduction]],#REF!,2,FALSE),"")</f>
        <v/>
      </c>
      <c r="AJ404" s="93"/>
      <c r="AK404" s="83"/>
      <c r="AL404" s="37"/>
      <c r="AM404" s="36" t="str">
        <f>IFERROR(VLOOKUP(Book1345234[[#This Row],[ Reduction in Critical Facilities Flood Risk]],#REF!,2,FALSE),"")</f>
        <v/>
      </c>
      <c r="AN404" s="140" t="e">
        <f>VLOOKUP([1]!Book1345234[[#This Row],[FMP]],'[1]Life and Safety Tabular Data'!A401:L411,12,FALSE)</f>
        <v>#REF!</v>
      </c>
      <c r="AO404" s="43"/>
      <c r="AP404" s="4"/>
      <c r="AQ404" s="36" t="str">
        <f>IFERROR(VLOOKUP(Book1345234[[#This Row],[Life and Safety Ranking (Injury/Loss of Life)]],#REF!,2,FALSE),"")</f>
        <v/>
      </c>
      <c r="AR404" s="67"/>
      <c r="AS404" s="43"/>
      <c r="AT404" s="43"/>
      <c r="AU404" s="43"/>
      <c r="AV404" s="4"/>
      <c r="AW404" s="36" t="str">
        <f>IFERROR(VLOOKUP(Book1345234[[#This Row],[Water Supply Yield Ranking]],#REF!,2,FALSE),"")</f>
        <v/>
      </c>
      <c r="AX404" s="67"/>
      <c r="AY404" s="37"/>
      <c r="AZ404" s="4"/>
      <c r="BA404" s="36" t="str">
        <f>IFERROR(VLOOKUP(Book1345234[[#This Row],[Social Vulnerability Ranking]],#REF!,2,FALSE),"")</f>
        <v/>
      </c>
      <c r="BB404" s="67"/>
      <c r="BC404" s="43"/>
      <c r="BD404" s="4"/>
      <c r="BE404" s="36" t="str">
        <f>IFERROR(VLOOKUP(Book1345234[[#This Row],[Nature-Based Solutions Ranking]],#REF!,2,FALSE),"")</f>
        <v/>
      </c>
      <c r="BF404" s="67"/>
      <c r="BG404" s="37"/>
      <c r="BH404" s="4"/>
      <c r="BI404" s="36" t="str">
        <f>IFERROR(VLOOKUP(Book1345234[[#This Row],[Multiple Benefit Ranking]],#REF!,2,FALSE),"")</f>
        <v/>
      </c>
      <c r="BJ404" s="84"/>
      <c r="BK404" s="43"/>
      <c r="BL404" s="4"/>
      <c r="BM404" s="36" t="str">
        <f>IFERROR(VLOOKUP(Book1345234[[#This Row],[Operations and Maintenance Ranking]],#REF!,2,FALSE),"")</f>
        <v/>
      </c>
      <c r="BN404" s="67"/>
      <c r="BO404" s="4"/>
      <c r="BP404" s="36" t="str">
        <f>IFERROR(VLOOKUP(Book1345234[[#This Row],[Administrative, Regulatory and Other Obstacle Ranking]],#REF!,2,FALSE),"")</f>
        <v/>
      </c>
      <c r="BQ404" s="67"/>
      <c r="BR404" s="4"/>
      <c r="BS404" s="36" t="str">
        <f>IFERROR(VLOOKUP(Book1345234[[#This Row],[Environmental Benefit Ranking]],#REF!,2,FALSE),"")</f>
        <v/>
      </c>
      <c r="BT404" s="67"/>
      <c r="BU404" s="37"/>
      <c r="BV404" s="36" t="str">
        <f>IFERROR(VLOOKUP(Book1345234[[#This Row],[Environmental Impact Ranking]],#REF!,2,FALSE),"")</f>
        <v/>
      </c>
      <c r="BW404" s="77"/>
      <c r="BX404" s="83"/>
      <c r="BY404" s="4"/>
      <c r="BZ404" s="36" t="str">
        <f>IFERROR(VLOOKUP(Book1345234[[#This Row],[Mobility Ranking]],#REF!,2,FALSE),"")</f>
        <v/>
      </c>
      <c r="CA404" s="77"/>
      <c r="CB404" s="4"/>
      <c r="CC404" s="36" t="str">
        <f>IFERROR(VLOOKUP(Book1345234[[#This Row],[Regional Ranking]],#REF!,2,FALSE),"")</f>
        <v/>
      </c>
    </row>
    <row r="405" spans="1:81" x14ac:dyDescent="0.25">
      <c r="A405" s="107"/>
      <c r="B405" s="84"/>
      <c r="C405" s="92">
        <f>Book1345234[[#This Row],[FMP]]*2</f>
        <v>0</v>
      </c>
      <c r="D405" s="34"/>
      <c r="E405" s="34"/>
      <c r="F405" s="37"/>
      <c r="G405" s="4"/>
      <c r="H405" s="4"/>
      <c r="I405" s="4"/>
      <c r="J405" s="4"/>
      <c r="K405" s="35" t="str">
        <f>IFERROR(Book1345234[[#This Row],[Project Cost]]/Book1345234[[#This Row],['# of Structures Removed from 1% Annual Chance FP]],"")</f>
        <v/>
      </c>
      <c r="L405" s="4"/>
      <c r="M405" s="4"/>
      <c r="N405" s="35"/>
      <c r="O405" s="100"/>
      <c r="P405" s="84"/>
      <c r="Q405" s="37"/>
      <c r="R405" s="4"/>
      <c r="S405" s="36" t="str">
        <f>IFERROR(VLOOKUP(Book1345234[[#This Row],[ Severity Ranking: Pre-Project Average Depth of Flooding (100-year)]],#REF!,2,FALSE),"")</f>
        <v/>
      </c>
      <c r="T405" s="67"/>
      <c r="U405" s="37"/>
      <c r="V405" s="37"/>
      <c r="W405" s="128" t="e">
        <f>[1]!Book1345234[[#This Row],[Flood Plain Population]]/[1]!Book1345234[[#This Row],[Community Population Served]]</f>
        <v>#REF!</v>
      </c>
      <c r="X405" s="4"/>
      <c r="Y405" s="36" t="str">
        <f>IFERROR(VLOOKUP(Book1345234[[#This Row],[Severity Ranking: Community Need (% Population)]],#REF!,2,FALSE),"")</f>
        <v/>
      </c>
      <c r="Z405" s="66"/>
      <c r="AA405" s="91" t="e">
        <f>[1]!Book1345234[[#This Row],['# of Structures Removed from 1% Annual Chance FP]]/[1]!Book1345234[[#This Row],['# of Structures in 1% Annual Chance FP (Pre-Project)]]</f>
        <v>#REF!</v>
      </c>
      <c r="AB405" s="4"/>
      <c r="AC405" s="36" t="str">
        <f>IFERROR(VLOOKUP(Book1345234[[#This Row],[Flood Risk Reduction ]],#REF!,2,FALSE),"")</f>
        <v/>
      </c>
      <c r="AD405" s="66"/>
      <c r="AE405" s="78"/>
      <c r="AF405" s="37"/>
      <c r="AG405" s="128" t="e">
        <f>([1]!Book1345234[[#This Row],[Pre-Project Damage $]]-[1]!Book1345234[[#This Row],[Post-Project Damage $]])/[1]!Book1345234[[#This Row],[Pre-Project Damage $]]</f>
        <v>#REF!</v>
      </c>
      <c r="AH405" s="4"/>
      <c r="AI405" s="36" t="str">
        <f>IFERROR(VLOOKUP(Book1345234[[#This Row],[Flood Damage Reduction]],#REF!,2,FALSE),"")</f>
        <v/>
      </c>
      <c r="AJ405" s="93"/>
      <c r="AK405" s="83"/>
      <c r="AL405" s="37"/>
      <c r="AM405" s="36" t="str">
        <f>IFERROR(VLOOKUP(Book1345234[[#This Row],[ Reduction in Critical Facilities Flood Risk]],#REF!,2,FALSE),"")</f>
        <v/>
      </c>
      <c r="AN405" s="140" t="e">
        <f>VLOOKUP([1]!Book1345234[[#This Row],[FMP]],'[1]Life and Safety Tabular Data'!A402:L412,12,FALSE)</f>
        <v>#REF!</v>
      </c>
      <c r="AO405" s="43"/>
      <c r="AP405" s="4"/>
      <c r="AQ405" s="36" t="str">
        <f>IFERROR(VLOOKUP(Book1345234[[#This Row],[Life and Safety Ranking (Injury/Loss of Life)]],#REF!,2,FALSE),"")</f>
        <v/>
      </c>
      <c r="AR405" s="67"/>
      <c r="AS405" s="43"/>
      <c r="AT405" s="43"/>
      <c r="AU405" s="43"/>
      <c r="AV405" s="4"/>
      <c r="AW405" s="36" t="str">
        <f>IFERROR(VLOOKUP(Book1345234[[#This Row],[Water Supply Yield Ranking]],#REF!,2,FALSE),"")</f>
        <v/>
      </c>
      <c r="AX405" s="67"/>
      <c r="AY405" s="37"/>
      <c r="AZ405" s="4"/>
      <c r="BA405" s="36" t="str">
        <f>IFERROR(VLOOKUP(Book1345234[[#This Row],[Social Vulnerability Ranking]],#REF!,2,FALSE),"")</f>
        <v/>
      </c>
      <c r="BB405" s="67"/>
      <c r="BC405" s="43"/>
      <c r="BD405" s="4"/>
      <c r="BE405" s="36" t="str">
        <f>IFERROR(VLOOKUP(Book1345234[[#This Row],[Nature-Based Solutions Ranking]],#REF!,2,FALSE),"")</f>
        <v/>
      </c>
      <c r="BF405" s="67"/>
      <c r="BG405" s="37"/>
      <c r="BH405" s="4"/>
      <c r="BI405" s="36" t="str">
        <f>IFERROR(VLOOKUP(Book1345234[[#This Row],[Multiple Benefit Ranking]],#REF!,2,FALSE),"")</f>
        <v/>
      </c>
      <c r="BJ405" s="84"/>
      <c r="BK405" s="43"/>
      <c r="BL405" s="4"/>
      <c r="BM405" s="36" t="str">
        <f>IFERROR(VLOOKUP(Book1345234[[#This Row],[Operations and Maintenance Ranking]],#REF!,2,FALSE),"")</f>
        <v/>
      </c>
      <c r="BN405" s="67"/>
      <c r="BO405" s="4"/>
      <c r="BP405" s="36" t="str">
        <f>IFERROR(VLOOKUP(Book1345234[[#This Row],[Administrative, Regulatory and Other Obstacle Ranking]],#REF!,2,FALSE),"")</f>
        <v/>
      </c>
      <c r="BQ405" s="67"/>
      <c r="BR405" s="4"/>
      <c r="BS405" s="36" t="str">
        <f>IFERROR(VLOOKUP(Book1345234[[#This Row],[Environmental Benefit Ranking]],#REF!,2,FALSE),"")</f>
        <v/>
      </c>
      <c r="BT405" s="67"/>
      <c r="BU405" s="37"/>
      <c r="BV405" s="36" t="str">
        <f>IFERROR(VLOOKUP(Book1345234[[#This Row],[Environmental Impact Ranking]],#REF!,2,FALSE),"")</f>
        <v/>
      </c>
      <c r="BW405" s="77"/>
      <c r="BX405" s="83"/>
      <c r="BY405" s="4"/>
      <c r="BZ405" s="36" t="str">
        <f>IFERROR(VLOOKUP(Book1345234[[#This Row],[Mobility Ranking]],#REF!,2,FALSE),"")</f>
        <v/>
      </c>
      <c r="CA405" s="77"/>
      <c r="CB405" s="4"/>
      <c r="CC405" s="36" t="str">
        <f>IFERROR(VLOOKUP(Book1345234[[#This Row],[Regional Ranking]],#REF!,2,FALSE),"")</f>
        <v/>
      </c>
    </row>
    <row r="406" spans="1:81" x14ac:dyDescent="0.25">
      <c r="A406" s="107"/>
      <c r="B406" s="84"/>
      <c r="C406" s="92">
        <f>Book1345234[[#This Row],[FMP]]*2</f>
        <v>0</v>
      </c>
      <c r="D406" s="34"/>
      <c r="E406" s="34"/>
      <c r="F406" s="37"/>
      <c r="G406" s="4"/>
      <c r="H406" s="4"/>
      <c r="I406" s="4"/>
      <c r="J406" s="4"/>
      <c r="K406" s="35" t="str">
        <f>IFERROR(Book1345234[[#This Row],[Project Cost]]/Book1345234[[#This Row],['# of Structures Removed from 1% Annual Chance FP]],"")</f>
        <v/>
      </c>
      <c r="L406" s="4"/>
      <c r="M406" s="4"/>
      <c r="N406" s="35"/>
      <c r="O406" s="100"/>
      <c r="P406" s="84"/>
      <c r="Q406" s="37"/>
      <c r="R406" s="4"/>
      <c r="S406" s="36" t="str">
        <f>IFERROR(VLOOKUP(Book1345234[[#This Row],[ Severity Ranking: Pre-Project Average Depth of Flooding (100-year)]],#REF!,2,FALSE),"")</f>
        <v/>
      </c>
      <c r="T406" s="67"/>
      <c r="U406" s="37"/>
      <c r="V406" s="37"/>
      <c r="W406" s="128" t="e">
        <f>[1]!Book1345234[[#This Row],[Flood Plain Population]]/[1]!Book1345234[[#This Row],[Community Population Served]]</f>
        <v>#REF!</v>
      </c>
      <c r="X406" s="4"/>
      <c r="Y406" s="36" t="str">
        <f>IFERROR(VLOOKUP(Book1345234[[#This Row],[Severity Ranking: Community Need (% Population)]],#REF!,2,FALSE),"")</f>
        <v/>
      </c>
      <c r="Z406" s="66"/>
      <c r="AA406" s="91" t="e">
        <f>[1]!Book1345234[[#This Row],['# of Structures Removed from 1% Annual Chance FP]]/[1]!Book1345234[[#This Row],['# of Structures in 1% Annual Chance FP (Pre-Project)]]</f>
        <v>#REF!</v>
      </c>
      <c r="AB406" s="4"/>
      <c r="AC406" s="36" t="str">
        <f>IFERROR(VLOOKUP(Book1345234[[#This Row],[Flood Risk Reduction ]],#REF!,2,FALSE),"")</f>
        <v/>
      </c>
      <c r="AD406" s="66"/>
      <c r="AE406" s="78"/>
      <c r="AF406" s="37"/>
      <c r="AG406" s="128" t="e">
        <f>([1]!Book1345234[[#This Row],[Pre-Project Damage $]]-[1]!Book1345234[[#This Row],[Post-Project Damage $]])/[1]!Book1345234[[#This Row],[Pre-Project Damage $]]</f>
        <v>#REF!</v>
      </c>
      <c r="AH406" s="4"/>
      <c r="AI406" s="36" t="str">
        <f>IFERROR(VLOOKUP(Book1345234[[#This Row],[Flood Damage Reduction]],#REF!,2,FALSE),"")</f>
        <v/>
      </c>
      <c r="AJ406" s="93"/>
      <c r="AK406" s="83"/>
      <c r="AL406" s="37"/>
      <c r="AM406" s="36" t="str">
        <f>IFERROR(VLOOKUP(Book1345234[[#This Row],[ Reduction in Critical Facilities Flood Risk]],#REF!,2,FALSE),"")</f>
        <v/>
      </c>
      <c r="AN406" s="140" t="e">
        <f>VLOOKUP([1]!Book1345234[[#This Row],[FMP]],'[1]Life and Safety Tabular Data'!A403:L413,12,FALSE)</f>
        <v>#REF!</v>
      </c>
      <c r="AO406" s="43"/>
      <c r="AP406" s="4"/>
      <c r="AQ406" s="36" t="str">
        <f>IFERROR(VLOOKUP(Book1345234[[#This Row],[Life and Safety Ranking (Injury/Loss of Life)]],#REF!,2,FALSE),"")</f>
        <v/>
      </c>
      <c r="AR406" s="67"/>
      <c r="AS406" s="43"/>
      <c r="AT406" s="43"/>
      <c r="AU406" s="43"/>
      <c r="AV406" s="4"/>
      <c r="AW406" s="36" t="str">
        <f>IFERROR(VLOOKUP(Book1345234[[#This Row],[Water Supply Yield Ranking]],#REF!,2,FALSE),"")</f>
        <v/>
      </c>
      <c r="AX406" s="67"/>
      <c r="AY406" s="37"/>
      <c r="AZ406" s="4"/>
      <c r="BA406" s="36" t="str">
        <f>IFERROR(VLOOKUP(Book1345234[[#This Row],[Social Vulnerability Ranking]],#REF!,2,FALSE),"")</f>
        <v/>
      </c>
      <c r="BB406" s="67"/>
      <c r="BC406" s="43"/>
      <c r="BD406" s="4"/>
      <c r="BE406" s="36" t="str">
        <f>IFERROR(VLOOKUP(Book1345234[[#This Row],[Nature-Based Solutions Ranking]],#REF!,2,FALSE),"")</f>
        <v/>
      </c>
      <c r="BF406" s="67"/>
      <c r="BG406" s="37"/>
      <c r="BH406" s="4"/>
      <c r="BI406" s="36" t="str">
        <f>IFERROR(VLOOKUP(Book1345234[[#This Row],[Multiple Benefit Ranking]],#REF!,2,FALSE),"")</f>
        <v/>
      </c>
      <c r="BJ406" s="84"/>
      <c r="BK406" s="43"/>
      <c r="BL406" s="4"/>
      <c r="BM406" s="36" t="str">
        <f>IFERROR(VLOOKUP(Book1345234[[#This Row],[Operations and Maintenance Ranking]],#REF!,2,FALSE),"")</f>
        <v/>
      </c>
      <c r="BN406" s="67"/>
      <c r="BO406" s="4"/>
      <c r="BP406" s="36" t="str">
        <f>IFERROR(VLOOKUP(Book1345234[[#This Row],[Administrative, Regulatory and Other Obstacle Ranking]],#REF!,2,FALSE),"")</f>
        <v/>
      </c>
      <c r="BQ406" s="67"/>
      <c r="BR406" s="4"/>
      <c r="BS406" s="36" t="str">
        <f>IFERROR(VLOOKUP(Book1345234[[#This Row],[Environmental Benefit Ranking]],#REF!,2,FALSE),"")</f>
        <v/>
      </c>
      <c r="BT406" s="67"/>
      <c r="BU406" s="37"/>
      <c r="BV406" s="36" t="str">
        <f>IFERROR(VLOOKUP(Book1345234[[#This Row],[Environmental Impact Ranking]],#REF!,2,FALSE),"")</f>
        <v/>
      </c>
      <c r="BW406" s="77"/>
      <c r="BX406" s="83"/>
      <c r="BY406" s="4"/>
      <c r="BZ406" s="36" t="str">
        <f>IFERROR(VLOOKUP(Book1345234[[#This Row],[Mobility Ranking]],#REF!,2,FALSE),"")</f>
        <v/>
      </c>
      <c r="CA406" s="77"/>
      <c r="CB406" s="4"/>
      <c r="CC406" s="36" t="str">
        <f>IFERROR(VLOOKUP(Book1345234[[#This Row],[Regional Ranking]],#REF!,2,FALSE),"")</f>
        <v/>
      </c>
    </row>
    <row r="407" spans="1:81" x14ac:dyDescent="0.25">
      <c r="A407" s="107"/>
      <c r="B407" s="84"/>
      <c r="C407" s="92">
        <f>Book1345234[[#This Row],[FMP]]*2</f>
        <v>0</v>
      </c>
      <c r="D407" s="34"/>
      <c r="E407" s="34"/>
      <c r="F407" s="37"/>
      <c r="G407" s="4"/>
      <c r="H407" s="4"/>
      <c r="I407" s="4"/>
      <c r="J407" s="4"/>
      <c r="K407" s="35" t="str">
        <f>IFERROR(Book1345234[[#This Row],[Project Cost]]/Book1345234[[#This Row],['# of Structures Removed from 1% Annual Chance FP]],"")</f>
        <v/>
      </c>
      <c r="L407" s="4"/>
      <c r="M407" s="4"/>
      <c r="N407" s="35"/>
      <c r="O407" s="100"/>
      <c r="P407" s="84"/>
      <c r="Q407" s="37"/>
      <c r="R407" s="4"/>
      <c r="S407" s="36" t="str">
        <f>IFERROR(VLOOKUP(Book1345234[[#This Row],[ Severity Ranking: Pre-Project Average Depth of Flooding (100-year)]],#REF!,2,FALSE),"")</f>
        <v/>
      </c>
      <c r="T407" s="67"/>
      <c r="U407" s="37"/>
      <c r="V407" s="37"/>
      <c r="W407" s="128" t="e">
        <f>[1]!Book1345234[[#This Row],[Flood Plain Population]]/[1]!Book1345234[[#This Row],[Community Population Served]]</f>
        <v>#REF!</v>
      </c>
      <c r="X407" s="4"/>
      <c r="Y407" s="36" t="str">
        <f>IFERROR(VLOOKUP(Book1345234[[#This Row],[Severity Ranking: Community Need (% Population)]],#REF!,2,FALSE),"")</f>
        <v/>
      </c>
      <c r="Z407" s="66"/>
      <c r="AA407" s="91" t="e">
        <f>[1]!Book1345234[[#This Row],['# of Structures Removed from 1% Annual Chance FP]]/[1]!Book1345234[[#This Row],['# of Structures in 1% Annual Chance FP (Pre-Project)]]</f>
        <v>#REF!</v>
      </c>
      <c r="AB407" s="4"/>
      <c r="AC407" s="36" t="str">
        <f>IFERROR(VLOOKUP(Book1345234[[#This Row],[Flood Risk Reduction ]],#REF!,2,FALSE),"")</f>
        <v/>
      </c>
      <c r="AD407" s="66"/>
      <c r="AE407" s="78"/>
      <c r="AF407" s="37"/>
      <c r="AG407" s="128" t="e">
        <f>([1]!Book1345234[[#This Row],[Pre-Project Damage $]]-[1]!Book1345234[[#This Row],[Post-Project Damage $]])/[1]!Book1345234[[#This Row],[Pre-Project Damage $]]</f>
        <v>#REF!</v>
      </c>
      <c r="AH407" s="4"/>
      <c r="AI407" s="36" t="str">
        <f>IFERROR(VLOOKUP(Book1345234[[#This Row],[Flood Damage Reduction]],#REF!,2,FALSE),"")</f>
        <v/>
      </c>
      <c r="AJ407" s="93"/>
      <c r="AK407" s="83"/>
      <c r="AL407" s="37"/>
      <c r="AM407" s="36" t="str">
        <f>IFERROR(VLOOKUP(Book1345234[[#This Row],[ Reduction in Critical Facilities Flood Risk]],#REF!,2,FALSE),"")</f>
        <v/>
      </c>
      <c r="AN407" s="140" t="e">
        <f>VLOOKUP([1]!Book1345234[[#This Row],[FMP]],'[1]Life and Safety Tabular Data'!A404:L414,12,FALSE)</f>
        <v>#REF!</v>
      </c>
      <c r="AO407" s="43"/>
      <c r="AP407" s="4"/>
      <c r="AQ407" s="36" t="str">
        <f>IFERROR(VLOOKUP(Book1345234[[#This Row],[Life and Safety Ranking (Injury/Loss of Life)]],#REF!,2,FALSE),"")</f>
        <v/>
      </c>
      <c r="AR407" s="67"/>
      <c r="AS407" s="43"/>
      <c r="AT407" s="43"/>
      <c r="AU407" s="43"/>
      <c r="AV407" s="4"/>
      <c r="AW407" s="36" t="str">
        <f>IFERROR(VLOOKUP(Book1345234[[#This Row],[Water Supply Yield Ranking]],#REF!,2,FALSE),"")</f>
        <v/>
      </c>
      <c r="AX407" s="67"/>
      <c r="AY407" s="37"/>
      <c r="AZ407" s="4"/>
      <c r="BA407" s="36" t="str">
        <f>IFERROR(VLOOKUP(Book1345234[[#This Row],[Social Vulnerability Ranking]],#REF!,2,FALSE),"")</f>
        <v/>
      </c>
      <c r="BB407" s="67"/>
      <c r="BC407" s="43"/>
      <c r="BD407" s="4"/>
      <c r="BE407" s="36" t="str">
        <f>IFERROR(VLOOKUP(Book1345234[[#This Row],[Nature-Based Solutions Ranking]],#REF!,2,FALSE),"")</f>
        <v/>
      </c>
      <c r="BF407" s="67"/>
      <c r="BG407" s="37"/>
      <c r="BH407" s="4"/>
      <c r="BI407" s="36" t="str">
        <f>IFERROR(VLOOKUP(Book1345234[[#This Row],[Multiple Benefit Ranking]],#REF!,2,FALSE),"")</f>
        <v/>
      </c>
      <c r="BJ407" s="84"/>
      <c r="BK407" s="43"/>
      <c r="BL407" s="4"/>
      <c r="BM407" s="36" t="str">
        <f>IFERROR(VLOOKUP(Book1345234[[#This Row],[Operations and Maintenance Ranking]],#REF!,2,FALSE),"")</f>
        <v/>
      </c>
      <c r="BN407" s="67"/>
      <c r="BO407" s="4"/>
      <c r="BP407" s="36" t="str">
        <f>IFERROR(VLOOKUP(Book1345234[[#This Row],[Administrative, Regulatory and Other Obstacle Ranking]],#REF!,2,FALSE),"")</f>
        <v/>
      </c>
      <c r="BQ407" s="67"/>
      <c r="BR407" s="4"/>
      <c r="BS407" s="36" t="str">
        <f>IFERROR(VLOOKUP(Book1345234[[#This Row],[Environmental Benefit Ranking]],#REF!,2,FALSE),"")</f>
        <v/>
      </c>
      <c r="BT407" s="67"/>
      <c r="BU407" s="37"/>
      <c r="BV407" s="36" t="str">
        <f>IFERROR(VLOOKUP(Book1345234[[#This Row],[Environmental Impact Ranking]],#REF!,2,FALSE),"")</f>
        <v/>
      </c>
      <c r="BW407" s="77"/>
      <c r="BX407" s="83"/>
      <c r="BY407" s="4"/>
      <c r="BZ407" s="36" t="str">
        <f>IFERROR(VLOOKUP(Book1345234[[#This Row],[Mobility Ranking]],#REF!,2,FALSE),"")</f>
        <v/>
      </c>
      <c r="CA407" s="77"/>
      <c r="CB407" s="4"/>
      <c r="CC407" s="36" t="str">
        <f>IFERROR(VLOOKUP(Book1345234[[#This Row],[Regional Ranking]],#REF!,2,FALSE),"")</f>
        <v/>
      </c>
    </row>
    <row r="408" spans="1:81" x14ac:dyDescent="0.25">
      <c r="A408" s="107"/>
      <c r="B408" s="84"/>
      <c r="C408" s="92">
        <f>Book1345234[[#This Row],[FMP]]*2</f>
        <v>0</v>
      </c>
      <c r="D408" s="34"/>
      <c r="E408" s="34"/>
      <c r="F408" s="37"/>
      <c r="G408" s="4"/>
      <c r="H408" s="4"/>
      <c r="I408" s="4"/>
      <c r="J408" s="4"/>
      <c r="K408" s="35" t="str">
        <f>IFERROR(Book1345234[[#This Row],[Project Cost]]/Book1345234[[#This Row],['# of Structures Removed from 1% Annual Chance FP]],"")</f>
        <v/>
      </c>
      <c r="L408" s="4"/>
      <c r="M408" s="4"/>
      <c r="N408" s="35"/>
      <c r="O408" s="100"/>
      <c r="P408" s="84"/>
      <c r="Q408" s="37"/>
      <c r="R408" s="4"/>
      <c r="S408" s="36" t="str">
        <f>IFERROR(VLOOKUP(Book1345234[[#This Row],[ Severity Ranking: Pre-Project Average Depth of Flooding (100-year)]],#REF!,2,FALSE),"")</f>
        <v/>
      </c>
      <c r="T408" s="67"/>
      <c r="U408" s="37"/>
      <c r="V408" s="37"/>
      <c r="W408" s="128" t="e">
        <f>[1]!Book1345234[[#This Row],[Flood Plain Population]]/[1]!Book1345234[[#This Row],[Community Population Served]]</f>
        <v>#REF!</v>
      </c>
      <c r="X408" s="4"/>
      <c r="Y408" s="36" t="str">
        <f>IFERROR(VLOOKUP(Book1345234[[#This Row],[Severity Ranking: Community Need (% Population)]],#REF!,2,FALSE),"")</f>
        <v/>
      </c>
      <c r="Z408" s="66"/>
      <c r="AA408" s="91" t="e">
        <f>[1]!Book1345234[[#This Row],['# of Structures Removed from 1% Annual Chance FP]]/[1]!Book1345234[[#This Row],['# of Structures in 1% Annual Chance FP (Pre-Project)]]</f>
        <v>#REF!</v>
      </c>
      <c r="AB408" s="4"/>
      <c r="AC408" s="36" t="str">
        <f>IFERROR(VLOOKUP(Book1345234[[#This Row],[Flood Risk Reduction ]],#REF!,2,FALSE),"")</f>
        <v/>
      </c>
      <c r="AD408" s="66"/>
      <c r="AE408" s="78"/>
      <c r="AF408" s="37"/>
      <c r="AG408" s="128" t="e">
        <f>([1]!Book1345234[[#This Row],[Pre-Project Damage $]]-[1]!Book1345234[[#This Row],[Post-Project Damage $]])/[1]!Book1345234[[#This Row],[Pre-Project Damage $]]</f>
        <v>#REF!</v>
      </c>
      <c r="AH408" s="4"/>
      <c r="AI408" s="36" t="str">
        <f>IFERROR(VLOOKUP(Book1345234[[#This Row],[Flood Damage Reduction]],#REF!,2,FALSE),"")</f>
        <v/>
      </c>
      <c r="AJ408" s="93"/>
      <c r="AK408" s="83"/>
      <c r="AL408" s="37"/>
      <c r="AM408" s="36" t="str">
        <f>IFERROR(VLOOKUP(Book1345234[[#This Row],[ Reduction in Critical Facilities Flood Risk]],#REF!,2,FALSE),"")</f>
        <v/>
      </c>
      <c r="AN408" s="140" t="e">
        <f>VLOOKUP([1]!Book1345234[[#This Row],[FMP]],'[1]Life and Safety Tabular Data'!A405:L415,12,FALSE)</f>
        <v>#REF!</v>
      </c>
      <c r="AO408" s="43"/>
      <c r="AP408" s="4"/>
      <c r="AQ408" s="36" t="str">
        <f>IFERROR(VLOOKUP(Book1345234[[#This Row],[Life and Safety Ranking (Injury/Loss of Life)]],#REF!,2,FALSE),"")</f>
        <v/>
      </c>
      <c r="AR408" s="67"/>
      <c r="AS408" s="43"/>
      <c r="AT408" s="43"/>
      <c r="AU408" s="43"/>
      <c r="AV408" s="4"/>
      <c r="AW408" s="36" t="str">
        <f>IFERROR(VLOOKUP(Book1345234[[#This Row],[Water Supply Yield Ranking]],#REF!,2,FALSE),"")</f>
        <v/>
      </c>
      <c r="AX408" s="67"/>
      <c r="AY408" s="37"/>
      <c r="AZ408" s="4"/>
      <c r="BA408" s="36" t="str">
        <f>IFERROR(VLOOKUP(Book1345234[[#This Row],[Social Vulnerability Ranking]],#REF!,2,FALSE),"")</f>
        <v/>
      </c>
      <c r="BB408" s="67"/>
      <c r="BC408" s="43"/>
      <c r="BD408" s="4"/>
      <c r="BE408" s="36" t="str">
        <f>IFERROR(VLOOKUP(Book1345234[[#This Row],[Nature-Based Solutions Ranking]],#REF!,2,FALSE),"")</f>
        <v/>
      </c>
      <c r="BF408" s="67"/>
      <c r="BG408" s="37"/>
      <c r="BH408" s="4"/>
      <c r="BI408" s="36" t="str">
        <f>IFERROR(VLOOKUP(Book1345234[[#This Row],[Multiple Benefit Ranking]],#REF!,2,FALSE),"")</f>
        <v/>
      </c>
      <c r="BJ408" s="84"/>
      <c r="BK408" s="43"/>
      <c r="BL408" s="4"/>
      <c r="BM408" s="36" t="str">
        <f>IFERROR(VLOOKUP(Book1345234[[#This Row],[Operations and Maintenance Ranking]],#REF!,2,FALSE),"")</f>
        <v/>
      </c>
      <c r="BN408" s="67"/>
      <c r="BO408" s="4"/>
      <c r="BP408" s="36" t="str">
        <f>IFERROR(VLOOKUP(Book1345234[[#This Row],[Administrative, Regulatory and Other Obstacle Ranking]],#REF!,2,FALSE),"")</f>
        <v/>
      </c>
      <c r="BQ408" s="67"/>
      <c r="BR408" s="4"/>
      <c r="BS408" s="36" t="str">
        <f>IFERROR(VLOOKUP(Book1345234[[#This Row],[Environmental Benefit Ranking]],#REF!,2,FALSE),"")</f>
        <v/>
      </c>
      <c r="BT408" s="67"/>
      <c r="BU408" s="37"/>
      <c r="BV408" s="36" t="str">
        <f>IFERROR(VLOOKUP(Book1345234[[#This Row],[Environmental Impact Ranking]],#REF!,2,FALSE),"")</f>
        <v/>
      </c>
      <c r="BW408" s="77"/>
      <c r="BX408" s="83"/>
      <c r="BY408" s="4"/>
      <c r="BZ408" s="36" t="str">
        <f>IFERROR(VLOOKUP(Book1345234[[#This Row],[Mobility Ranking]],#REF!,2,FALSE),"")</f>
        <v/>
      </c>
      <c r="CA408" s="77"/>
      <c r="CB408" s="4"/>
      <c r="CC408" s="36" t="str">
        <f>IFERROR(VLOOKUP(Book1345234[[#This Row],[Regional Ranking]],#REF!,2,FALSE),"")</f>
        <v/>
      </c>
    </row>
    <row r="409" spans="1:81" x14ac:dyDescent="0.25">
      <c r="A409" s="107"/>
      <c r="B409" s="84"/>
      <c r="C409" s="92">
        <f>Book1345234[[#This Row],[FMP]]*2</f>
        <v>0</v>
      </c>
      <c r="D409" s="34"/>
      <c r="E409" s="34"/>
      <c r="F409" s="37"/>
      <c r="G409" s="4"/>
      <c r="H409" s="4"/>
      <c r="I409" s="4"/>
      <c r="J409" s="4"/>
      <c r="K409" s="35" t="str">
        <f>IFERROR(Book1345234[[#This Row],[Project Cost]]/Book1345234[[#This Row],['# of Structures Removed from 1% Annual Chance FP]],"")</f>
        <v/>
      </c>
      <c r="L409" s="4"/>
      <c r="M409" s="4"/>
      <c r="N409" s="35"/>
      <c r="O409" s="100"/>
      <c r="P409" s="84"/>
      <c r="Q409" s="37"/>
      <c r="R409" s="4"/>
      <c r="S409" s="36" t="str">
        <f>IFERROR(VLOOKUP(Book1345234[[#This Row],[ Severity Ranking: Pre-Project Average Depth of Flooding (100-year)]],#REF!,2,FALSE),"")</f>
        <v/>
      </c>
      <c r="T409" s="67"/>
      <c r="U409" s="37"/>
      <c r="V409" s="37"/>
      <c r="W409" s="128" t="e">
        <f>[1]!Book1345234[[#This Row],[Flood Plain Population]]/[1]!Book1345234[[#This Row],[Community Population Served]]</f>
        <v>#REF!</v>
      </c>
      <c r="X409" s="4"/>
      <c r="Y409" s="36" t="str">
        <f>IFERROR(VLOOKUP(Book1345234[[#This Row],[Severity Ranking: Community Need (% Population)]],#REF!,2,FALSE),"")</f>
        <v/>
      </c>
      <c r="Z409" s="66"/>
      <c r="AA409" s="91" t="e">
        <f>[1]!Book1345234[[#This Row],['# of Structures Removed from 1% Annual Chance FP]]/[1]!Book1345234[[#This Row],['# of Structures in 1% Annual Chance FP (Pre-Project)]]</f>
        <v>#REF!</v>
      </c>
      <c r="AB409" s="4"/>
      <c r="AC409" s="36" t="str">
        <f>IFERROR(VLOOKUP(Book1345234[[#This Row],[Flood Risk Reduction ]],#REF!,2,FALSE),"")</f>
        <v/>
      </c>
      <c r="AD409" s="66"/>
      <c r="AE409" s="78"/>
      <c r="AF409" s="37"/>
      <c r="AG409" s="128" t="e">
        <f>([1]!Book1345234[[#This Row],[Pre-Project Damage $]]-[1]!Book1345234[[#This Row],[Post-Project Damage $]])/[1]!Book1345234[[#This Row],[Pre-Project Damage $]]</f>
        <v>#REF!</v>
      </c>
      <c r="AH409" s="4"/>
      <c r="AI409" s="36" t="str">
        <f>IFERROR(VLOOKUP(Book1345234[[#This Row],[Flood Damage Reduction]],#REF!,2,FALSE),"")</f>
        <v/>
      </c>
      <c r="AJ409" s="93"/>
      <c r="AK409" s="83"/>
      <c r="AL409" s="37"/>
      <c r="AM409" s="36" t="str">
        <f>IFERROR(VLOOKUP(Book1345234[[#This Row],[ Reduction in Critical Facilities Flood Risk]],#REF!,2,FALSE),"")</f>
        <v/>
      </c>
      <c r="AN409" s="140" t="e">
        <f>VLOOKUP([1]!Book1345234[[#This Row],[FMP]],'[1]Life and Safety Tabular Data'!A406:L416,12,FALSE)</f>
        <v>#REF!</v>
      </c>
      <c r="AO409" s="43"/>
      <c r="AP409" s="4"/>
      <c r="AQ409" s="36" t="str">
        <f>IFERROR(VLOOKUP(Book1345234[[#This Row],[Life and Safety Ranking (Injury/Loss of Life)]],#REF!,2,FALSE),"")</f>
        <v/>
      </c>
      <c r="AR409" s="67"/>
      <c r="AS409" s="43"/>
      <c r="AT409" s="43"/>
      <c r="AU409" s="43"/>
      <c r="AV409" s="4"/>
      <c r="AW409" s="36" t="str">
        <f>IFERROR(VLOOKUP(Book1345234[[#This Row],[Water Supply Yield Ranking]],#REF!,2,FALSE),"")</f>
        <v/>
      </c>
      <c r="AX409" s="67"/>
      <c r="AY409" s="37"/>
      <c r="AZ409" s="4"/>
      <c r="BA409" s="36" t="str">
        <f>IFERROR(VLOOKUP(Book1345234[[#This Row],[Social Vulnerability Ranking]],#REF!,2,FALSE),"")</f>
        <v/>
      </c>
      <c r="BB409" s="67"/>
      <c r="BC409" s="43"/>
      <c r="BD409" s="4"/>
      <c r="BE409" s="36" t="str">
        <f>IFERROR(VLOOKUP(Book1345234[[#This Row],[Nature-Based Solutions Ranking]],#REF!,2,FALSE),"")</f>
        <v/>
      </c>
      <c r="BF409" s="67"/>
      <c r="BG409" s="37"/>
      <c r="BH409" s="4"/>
      <c r="BI409" s="36" t="str">
        <f>IFERROR(VLOOKUP(Book1345234[[#This Row],[Multiple Benefit Ranking]],#REF!,2,FALSE),"")</f>
        <v/>
      </c>
      <c r="BJ409" s="84"/>
      <c r="BK409" s="43"/>
      <c r="BL409" s="4"/>
      <c r="BM409" s="36" t="str">
        <f>IFERROR(VLOOKUP(Book1345234[[#This Row],[Operations and Maintenance Ranking]],#REF!,2,FALSE),"")</f>
        <v/>
      </c>
      <c r="BN409" s="67"/>
      <c r="BO409" s="4"/>
      <c r="BP409" s="36" t="str">
        <f>IFERROR(VLOOKUP(Book1345234[[#This Row],[Administrative, Regulatory and Other Obstacle Ranking]],#REF!,2,FALSE),"")</f>
        <v/>
      </c>
      <c r="BQ409" s="67"/>
      <c r="BR409" s="4"/>
      <c r="BS409" s="36" t="str">
        <f>IFERROR(VLOOKUP(Book1345234[[#This Row],[Environmental Benefit Ranking]],#REF!,2,FALSE),"")</f>
        <v/>
      </c>
      <c r="BT409" s="67"/>
      <c r="BU409" s="37"/>
      <c r="BV409" s="36" t="str">
        <f>IFERROR(VLOOKUP(Book1345234[[#This Row],[Environmental Impact Ranking]],#REF!,2,FALSE),"")</f>
        <v/>
      </c>
      <c r="BW409" s="77"/>
      <c r="BX409" s="83"/>
      <c r="BY409" s="4"/>
      <c r="BZ409" s="36" t="str">
        <f>IFERROR(VLOOKUP(Book1345234[[#This Row],[Mobility Ranking]],#REF!,2,FALSE),"")</f>
        <v/>
      </c>
      <c r="CA409" s="77"/>
      <c r="CB409" s="4"/>
      <c r="CC409" s="36" t="str">
        <f>IFERROR(VLOOKUP(Book1345234[[#This Row],[Regional Ranking]],#REF!,2,FALSE),"")</f>
        <v/>
      </c>
    </row>
    <row r="410" spans="1:81" x14ac:dyDescent="0.25">
      <c r="A410" s="107"/>
      <c r="B410" s="84"/>
      <c r="C410" s="92">
        <f>Book1345234[[#This Row],[FMP]]*2</f>
        <v>0</v>
      </c>
      <c r="D410" s="34"/>
      <c r="E410" s="34"/>
      <c r="F410" s="37"/>
      <c r="G410" s="4"/>
      <c r="H410" s="4"/>
      <c r="I410" s="4"/>
      <c r="J410" s="4"/>
      <c r="K410" s="35" t="str">
        <f>IFERROR(Book1345234[[#This Row],[Project Cost]]/Book1345234[[#This Row],['# of Structures Removed from 1% Annual Chance FP]],"")</f>
        <v/>
      </c>
      <c r="L410" s="4"/>
      <c r="M410" s="4"/>
      <c r="N410" s="35"/>
      <c r="O410" s="100"/>
      <c r="P410" s="84"/>
      <c r="Q410" s="37"/>
      <c r="R410" s="4"/>
      <c r="S410" s="36" t="str">
        <f>IFERROR(VLOOKUP(Book1345234[[#This Row],[ Severity Ranking: Pre-Project Average Depth of Flooding (100-year)]],#REF!,2,FALSE),"")</f>
        <v/>
      </c>
      <c r="T410" s="67"/>
      <c r="U410" s="37"/>
      <c r="V410" s="37"/>
      <c r="W410" s="128" t="e">
        <f>[1]!Book1345234[[#This Row],[Flood Plain Population]]/[1]!Book1345234[[#This Row],[Community Population Served]]</f>
        <v>#REF!</v>
      </c>
      <c r="X410" s="4"/>
      <c r="Y410" s="36" t="str">
        <f>IFERROR(VLOOKUP(Book1345234[[#This Row],[Severity Ranking: Community Need (% Population)]],#REF!,2,FALSE),"")</f>
        <v/>
      </c>
      <c r="Z410" s="66"/>
      <c r="AA410" s="91" t="e">
        <f>[1]!Book1345234[[#This Row],['# of Structures Removed from 1% Annual Chance FP]]/[1]!Book1345234[[#This Row],['# of Structures in 1% Annual Chance FP (Pre-Project)]]</f>
        <v>#REF!</v>
      </c>
      <c r="AB410" s="4"/>
      <c r="AC410" s="36" t="str">
        <f>IFERROR(VLOOKUP(Book1345234[[#This Row],[Flood Risk Reduction ]],#REF!,2,FALSE),"")</f>
        <v/>
      </c>
      <c r="AD410" s="66"/>
      <c r="AE410" s="78"/>
      <c r="AF410" s="37"/>
      <c r="AG410" s="128" t="e">
        <f>([1]!Book1345234[[#This Row],[Pre-Project Damage $]]-[1]!Book1345234[[#This Row],[Post-Project Damage $]])/[1]!Book1345234[[#This Row],[Pre-Project Damage $]]</f>
        <v>#REF!</v>
      </c>
      <c r="AH410" s="4"/>
      <c r="AI410" s="36" t="str">
        <f>IFERROR(VLOOKUP(Book1345234[[#This Row],[Flood Damage Reduction]],#REF!,2,FALSE),"")</f>
        <v/>
      </c>
      <c r="AJ410" s="93"/>
      <c r="AK410" s="83"/>
      <c r="AL410" s="37"/>
      <c r="AM410" s="36" t="str">
        <f>IFERROR(VLOOKUP(Book1345234[[#This Row],[ Reduction in Critical Facilities Flood Risk]],#REF!,2,FALSE),"")</f>
        <v/>
      </c>
      <c r="AN410" s="140" t="e">
        <f>VLOOKUP([1]!Book1345234[[#This Row],[FMP]],'[1]Life and Safety Tabular Data'!A407:L417,12,FALSE)</f>
        <v>#REF!</v>
      </c>
      <c r="AO410" s="43"/>
      <c r="AP410" s="4"/>
      <c r="AQ410" s="36" t="str">
        <f>IFERROR(VLOOKUP(Book1345234[[#This Row],[Life and Safety Ranking (Injury/Loss of Life)]],#REF!,2,FALSE),"")</f>
        <v/>
      </c>
      <c r="AR410" s="67"/>
      <c r="AS410" s="43"/>
      <c r="AT410" s="43"/>
      <c r="AU410" s="43"/>
      <c r="AV410" s="4"/>
      <c r="AW410" s="36" t="str">
        <f>IFERROR(VLOOKUP(Book1345234[[#This Row],[Water Supply Yield Ranking]],#REF!,2,FALSE),"")</f>
        <v/>
      </c>
      <c r="AX410" s="67"/>
      <c r="AY410" s="37"/>
      <c r="AZ410" s="4"/>
      <c r="BA410" s="36" t="str">
        <f>IFERROR(VLOOKUP(Book1345234[[#This Row],[Social Vulnerability Ranking]],#REF!,2,FALSE),"")</f>
        <v/>
      </c>
      <c r="BB410" s="67"/>
      <c r="BC410" s="43"/>
      <c r="BD410" s="4"/>
      <c r="BE410" s="36" t="str">
        <f>IFERROR(VLOOKUP(Book1345234[[#This Row],[Nature-Based Solutions Ranking]],#REF!,2,FALSE),"")</f>
        <v/>
      </c>
      <c r="BF410" s="67"/>
      <c r="BG410" s="37"/>
      <c r="BH410" s="4"/>
      <c r="BI410" s="36" t="str">
        <f>IFERROR(VLOOKUP(Book1345234[[#This Row],[Multiple Benefit Ranking]],#REF!,2,FALSE),"")</f>
        <v/>
      </c>
      <c r="BJ410" s="84"/>
      <c r="BK410" s="43"/>
      <c r="BL410" s="4"/>
      <c r="BM410" s="36" t="str">
        <f>IFERROR(VLOOKUP(Book1345234[[#This Row],[Operations and Maintenance Ranking]],#REF!,2,FALSE),"")</f>
        <v/>
      </c>
      <c r="BN410" s="67"/>
      <c r="BO410" s="4"/>
      <c r="BP410" s="36" t="str">
        <f>IFERROR(VLOOKUP(Book1345234[[#This Row],[Administrative, Regulatory and Other Obstacle Ranking]],#REF!,2,FALSE),"")</f>
        <v/>
      </c>
      <c r="BQ410" s="67"/>
      <c r="BR410" s="4"/>
      <c r="BS410" s="36" t="str">
        <f>IFERROR(VLOOKUP(Book1345234[[#This Row],[Environmental Benefit Ranking]],#REF!,2,FALSE),"")</f>
        <v/>
      </c>
      <c r="BT410" s="67"/>
      <c r="BU410" s="37"/>
      <c r="BV410" s="36" t="str">
        <f>IFERROR(VLOOKUP(Book1345234[[#This Row],[Environmental Impact Ranking]],#REF!,2,FALSE),"")</f>
        <v/>
      </c>
      <c r="BW410" s="77"/>
      <c r="BX410" s="83"/>
      <c r="BY410" s="4"/>
      <c r="BZ410" s="36" t="str">
        <f>IFERROR(VLOOKUP(Book1345234[[#This Row],[Mobility Ranking]],#REF!,2,FALSE),"")</f>
        <v/>
      </c>
      <c r="CA410" s="77"/>
      <c r="CB410" s="4"/>
      <c r="CC410" s="36" t="str">
        <f>IFERROR(VLOOKUP(Book1345234[[#This Row],[Regional Ranking]],#REF!,2,FALSE),"")</f>
        <v/>
      </c>
    </row>
    <row r="411" spans="1:81" x14ac:dyDescent="0.25">
      <c r="A411" s="107"/>
      <c r="B411" s="84"/>
      <c r="C411" s="92">
        <f>Book1345234[[#This Row],[FMP]]*2</f>
        <v>0</v>
      </c>
      <c r="D411" s="34"/>
      <c r="E411" s="34"/>
      <c r="F411" s="37"/>
      <c r="G411" s="4"/>
      <c r="H411" s="4"/>
      <c r="I411" s="4"/>
      <c r="J411" s="4"/>
      <c r="K411" s="35" t="str">
        <f>IFERROR(Book1345234[[#This Row],[Project Cost]]/Book1345234[[#This Row],['# of Structures Removed from 1% Annual Chance FP]],"")</f>
        <v/>
      </c>
      <c r="L411" s="4"/>
      <c r="M411" s="4"/>
      <c r="N411" s="35"/>
      <c r="O411" s="100"/>
      <c r="P411" s="84"/>
      <c r="Q411" s="37"/>
      <c r="R411" s="4"/>
      <c r="S411" s="36" t="str">
        <f>IFERROR(VLOOKUP(Book1345234[[#This Row],[ Severity Ranking: Pre-Project Average Depth of Flooding (100-year)]],#REF!,2,FALSE),"")</f>
        <v/>
      </c>
      <c r="T411" s="67"/>
      <c r="U411" s="37"/>
      <c r="V411" s="37"/>
      <c r="W411" s="128" t="e">
        <f>[1]!Book1345234[[#This Row],[Flood Plain Population]]/[1]!Book1345234[[#This Row],[Community Population Served]]</f>
        <v>#REF!</v>
      </c>
      <c r="X411" s="4"/>
      <c r="Y411" s="36" t="str">
        <f>IFERROR(VLOOKUP(Book1345234[[#This Row],[Severity Ranking: Community Need (% Population)]],#REF!,2,FALSE),"")</f>
        <v/>
      </c>
      <c r="Z411" s="66"/>
      <c r="AA411" s="91" t="e">
        <f>[1]!Book1345234[[#This Row],['# of Structures Removed from 1% Annual Chance FP]]/[1]!Book1345234[[#This Row],['# of Structures in 1% Annual Chance FP (Pre-Project)]]</f>
        <v>#REF!</v>
      </c>
      <c r="AB411" s="4"/>
      <c r="AC411" s="36" t="str">
        <f>IFERROR(VLOOKUP(Book1345234[[#This Row],[Flood Risk Reduction ]],#REF!,2,FALSE),"")</f>
        <v/>
      </c>
      <c r="AD411" s="66"/>
      <c r="AE411" s="78"/>
      <c r="AF411" s="37"/>
      <c r="AG411" s="128" t="e">
        <f>([1]!Book1345234[[#This Row],[Pre-Project Damage $]]-[1]!Book1345234[[#This Row],[Post-Project Damage $]])/[1]!Book1345234[[#This Row],[Pre-Project Damage $]]</f>
        <v>#REF!</v>
      </c>
      <c r="AH411" s="4"/>
      <c r="AI411" s="36" t="str">
        <f>IFERROR(VLOOKUP(Book1345234[[#This Row],[Flood Damage Reduction]],#REF!,2,FALSE),"")</f>
        <v/>
      </c>
      <c r="AJ411" s="93"/>
      <c r="AK411" s="83"/>
      <c r="AL411" s="37"/>
      <c r="AM411" s="36" t="str">
        <f>IFERROR(VLOOKUP(Book1345234[[#This Row],[ Reduction in Critical Facilities Flood Risk]],#REF!,2,FALSE),"")</f>
        <v/>
      </c>
      <c r="AN411" s="140" t="e">
        <f>VLOOKUP([1]!Book1345234[[#This Row],[FMP]],'[1]Life and Safety Tabular Data'!A408:L418,12,FALSE)</f>
        <v>#REF!</v>
      </c>
      <c r="AO411" s="43"/>
      <c r="AP411" s="4"/>
      <c r="AQ411" s="36" t="str">
        <f>IFERROR(VLOOKUP(Book1345234[[#This Row],[Life and Safety Ranking (Injury/Loss of Life)]],#REF!,2,FALSE),"")</f>
        <v/>
      </c>
      <c r="AR411" s="67"/>
      <c r="AS411" s="43"/>
      <c r="AT411" s="43"/>
      <c r="AU411" s="43"/>
      <c r="AV411" s="4"/>
      <c r="AW411" s="36" t="str">
        <f>IFERROR(VLOOKUP(Book1345234[[#This Row],[Water Supply Yield Ranking]],#REF!,2,FALSE),"")</f>
        <v/>
      </c>
      <c r="AX411" s="67"/>
      <c r="AY411" s="37"/>
      <c r="AZ411" s="4"/>
      <c r="BA411" s="36" t="str">
        <f>IFERROR(VLOOKUP(Book1345234[[#This Row],[Social Vulnerability Ranking]],#REF!,2,FALSE),"")</f>
        <v/>
      </c>
      <c r="BB411" s="67"/>
      <c r="BC411" s="43"/>
      <c r="BD411" s="4"/>
      <c r="BE411" s="36" t="str">
        <f>IFERROR(VLOOKUP(Book1345234[[#This Row],[Nature-Based Solutions Ranking]],#REF!,2,FALSE),"")</f>
        <v/>
      </c>
      <c r="BF411" s="67"/>
      <c r="BG411" s="37"/>
      <c r="BH411" s="4"/>
      <c r="BI411" s="36" t="str">
        <f>IFERROR(VLOOKUP(Book1345234[[#This Row],[Multiple Benefit Ranking]],#REF!,2,FALSE),"")</f>
        <v/>
      </c>
      <c r="BJ411" s="84"/>
      <c r="BK411" s="43"/>
      <c r="BL411" s="4"/>
      <c r="BM411" s="36" t="str">
        <f>IFERROR(VLOOKUP(Book1345234[[#This Row],[Operations and Maintenance Ranking]],#REF!,2,FALSE),"")</f>
        <v/>
      </c>
      <c r="BN411" s="67"/>
      <c r="BO411" s="4"/>
      <c r="BP411" s="36" t="str">
        <f>IFERROR(VLOOKUP(Book1345234[[#This Row],[Administrative, Regulatory and Other Obstacle Ranking]],#REF!,2,FALSE),"")</f>
        <v/>
      </c>
      <c r="BQ411" s="67"/>
      <c r="BR411" s="4"/>
      <c r="BS411" s="36" t="str">
        <f>IFERROR(VLOOKUP(Book1345234[[#This Row],[Environmental Benefit Ranking]],#REF!,2,FALSE),"")</f>
        <v/>
      </c>
      <c r="BT411" s="67"/>
      <c r="BU411" s="37"/>
      <c r="BV411" s="36" t="str">
        <f>IFERROR(VLOOKUP(Book1345234[[#This Row],[Environmental Impact Ranking]],#REF!,2,FALSE),"")</f>
        <v/>
      </c>
      <c r="BW411" s="77"/>
      <c r="BX411" s="83"/>
      <c r="BY411" s="4"/>
      <c r="BZ411" s="36" t="str">
        <f>IFERROR(VLOOKUP(Book1345234[[#This Row],[Mobility Ranking]],#REF!,2,FALSE),"")</f>
        <v/>
      </c>
      <c r="CA411" s="77"/>
      <c r="CB411" s="4"/>
      <c r="CC411" s="36" t="str">
        <f>IFERROR(VLOOKUP(Book1345234[[#This Row],[Regional Ranking]],#REF!,2,FALSE),"")</f>
        <v/>
      </c>
    </row>
    <row r="412" spans="1:81" x14ac:dyDescent="0.25">
      <c r="A412" s="107"/>
      <c r="B412" s="84"/>
      <c r="C412" s="92">
        <f>Book1345234[[#This Row],[FMP]]*2</f>
        <v>0</v>
      </c>
      <c r="D412" s="34"/>
      <c r="E412" s="34"/>
      <c r="F412" s="37"/>
      <c r="G412" s="4"/>
      <c r="H412" s="4"/>
      <c r="I412" s="4"/>
      <c r="J412" s="4"/>
      <c r="K412" s="35" t="str">
        <f>IFERROR(Book1345234[[#This Row],[Project Cost]]/Book1345234[[#This Row],['# of Structures Removed from 1% Annual Chance FP]],"")</f>
        <v/>
      </c>
      <c r="L412" s="4"/>
      <c r="M412" s="4"/>
      <c r="N412" s="35"/>
      <c r="O412" s="100"/>
      <c r="P412" s="84"/>
      <c r="Q412" s="37"/>
      <c r="R412" s="4"/>
      <c r="S412" s="36" t="str">
        <f>IFERROR(VLOOKUP(Book1345234[[#This Row],[ Severity Ranking: Pre-Project Average Depth of Flooding (100-year)]],#REF!,2,FALSE),"")</f>
        <v/>
      </c>
      <c r="T412" s="67"/>
      <c r="U412" s="37"/>
      <c r="V412" s="37"/>
      <c r="W412" s="128" t="e">
        <f>[1]!Book1345234[[#This Row],[Flood Plain Population]]/[1]!Book1345234[[#This Row],[Community Population Served]]</f>
        <v>#REF!</v>
      </c>
      <c r="X412" s="4"/>
      <c r="Y412" s="36" t="str">
        <f>IFERROR(VLOOKUP(Book1345234[[#This Row],[Severity Ranking: Community Need (% Population)]],#REF!,2,FALSE),"")</f>
        <v/>
      </c>
      <c r="Z412" s="66"/>
      <c r="AA412" s="91" t="e">
        <f>[1]!Book1345234[[#This Row],['# of Structures Removed from 1% Annual Chance FP]]/[1]!Book1345234[[#This Row],['# of Structures in 1% Annual Chance FP (Pre-Project)]]</f>
        <v>#REF!</v>
      </c>
      <c r="AB412" s="4"/>
      <c r="AC412" s="36" t="str">
        <f>IFERROR(VLOOKUP(Book1345234[[#This Row],[Flood Risk Reduction ]],#REF!,2,FALSE),"")</f>
        <v/>
      </c>
      <c r="AD412" s="66"/>
      <c r="AE412" s="78"/>
      <c r="AF412" s="37"/>
      <c r="AG412" s="128" t="e">
        <f>([1]!Book1345234[[#This Row],[Pre-Project Damage $]]-[1]!Book1345234[[#This Row],[Post-Project Damage $]])/[1]!Book1345234[[#This Row],[Pre-Project Damage $]]</f>
        <v>#REF!</v>
      </c>
      <c r="AH412" s="4"/>
      <c r="AI412" s="36" t="str">
        <f>IFERROR(VLOOKUP(Book1345234[[#This Row],[Flood Damage Reduction]],#REF!,2,FALSE),"")</f>
        <v/>
      </c>
      <c r="AJ412" s="93"/>
      <c r="AK412" s="83"/>
      <c r="AL412" s="37"/>
      <c r="AM412" s="36" t="str">
        <f>IFERROR(VLOOKUP(Book1345234[[#This Row],[ Reduction in Critical Facilities Flood Risk]],#REF!,2,FALSE),"")</f>
        <v/>
      </c>
      <c r="AN412" s="140" t="e">
        <f>VLOOKUP([1]!Book1345234[[#This Row],[FMP]],'[1]Life and Safety Tabular Data'!A409:L419,12,FALSE)</f>
        <v>#REF!</v>
      </c>
      <c r="AO412" s="43"/>
      <c r="AP412" s="4"/>
      <c r="AQ412" s="36" t="str">
        <f>IFERROR(VLOOKUP(Book1345234[[#This Row],[Life and Safety Ranking (Injury/Loss of Life)]],#REF!,2,FALSE),"")</f>
        <v/>
      </c>
      <c r="AR412" s="67"/>
      <c r="AS412" s="43"/>
      <c r="AT412" s="43"/>
      <c r="AU412" s="43"/>
      <c r="AV412" s="4"/>
      <c r="AW412" s="36" t="str">
        <f>IFERROR(VLOOKUP(Book1345234[[#This Row],[Water Supply Yield Ranking]],#REF!,2,FALSE),"")</f>
        <v/>
      </c>
      <c r="AX412" s="67"/>
      <c r="AY412" s="37"/>
      <c r="AZ412" s="4"/>
      <c r="BA412" s="36" t="str">
        <f>IFERROR(VLOOKUP(Book1345234[[#This Row],[Social Vulnerability Ranking]],#REF!,2,FALSE),"")</f>
        <v/>
      </c>
      <c r="BB412" s="67"/>
      <c r="BC412" s="43"/>
      <c r="BD412" s="4"/>
      <c r="BE412" s="36" t="str">
        <f>IFERROR(VLOOKUP(Book1345234[[#This Row],[Nature-Based Solutions Ranking]],#REF!,2,FALSE),"")</f>
        <v/>
      </c>
      <c r="BF412" s="67"/>
      <c r="BG412" s="37"/>
      <c r="BH412" s="4"/>
      <c r="BI412" s="36" t="str">
        <f>IFERROR(VLOOKUP(Book1345234[[#This Row],[Multiple Benefit Ranking]],#REF!,2,FALSE),"")</f>
        <v/>
      </c>
      <c r="BJ412" s="84"/>
      <c r="BK412" s="43"/>
      <c r="BL412" s="4"/>
      <c r="BM412" s="36" t="str">
        <f>IFERROR(VLOOKUP(Book1345234[[#This Row],[Operations and Maintenance Ranking]],#REF!,2,FALSE),"")</f>
        <v/>
      </c>
      <c r="BN412" s="67"/>
      <c r="BO412" s="4"/>
      <c r="BP412" s="36" t="str">
        <f>IFERROR(VLOOKUP(Book1345234[[#This Row],[Administrative, Regulatory and Other Obstacle Ranking]],#REF!,2,FALSE),"")</f>
        <v/>
      </c>
      <c r="BQ412" s="67"/>
      <c r="BR412" s="4"/>
      <c r="BS412" s="36" t="str">
        <f>IFERROR(VLOOKUP(Book1345234[[#This Row],[Environmental Benefit Ranking]],#REF!,2,FALSE),"")</f>
        <v/>
      </c>
      <c r="BT412" s="67"/>
      <c r="BU412" s="37"/>
      <c r="BV412" s="36" t="str">
        <f>IFERROR(VLOOKUP(Book1345234[[#This Row],[Environmental Impact Ranking]],#REF!,2,FALSE),"")</f>
        <v/>
      </c>
      <c r="BW412" s="77"/>
      <c r="BX412" s="83"/>
      <c r="BY412" s="4"/>
      <c r="BZ412" s="36" t="str">
        <f>IFERROR(VLOOKUP(Book1345234[[#This Row],[Mobility Ranking]],#REF!,2,FALSE),"")</f>
        <v/>
      </c>
      <c r="CA412" s="77"/>
      <c r="CB412" s="4"/>
      <c r="CC412" s="36" t="str">
        <f>IFERROR(VLOOKUP(Book1345234[[#This Row],[Regional Ranking]],#REF!,2,FALSE),"")</f>
        <v/>
      </c>
    </row>
    <row r="413" spans="1:81" x14ac:dyDescent="0.25">
      <c r="A413" s="107"/>
      <c r="B413" s="84"/>
      <c r="C413" s="92">
        <f>Book1345234[[#This Row],[FMP]]*2</f>
        <v>0</v>
      </c>
      <c r="D413" s="34"/>
      <c r="E413" s="34"/>
      <c r="F413" s="37"/>
      <c r="G413" s="4"/>
      <c r="H413" s="4"/>
      <c r="I413" s="4"/>
      <c r="J413" s="4"/>
      <c r="K413" s="35" t="str">
        <f>IFERROR(Book1345234[[#This Row],[Project Cost]]/Book1345234[[#This Row],['# of Structures Removed from 1% Annual Chance FP]],"")</f>
        <v/>
      </c>
      <c r="L413" s="4"/>
      <c r="M413" s="4"/>
      <c r="N413" s="35"/>
      <c r="O413" s="100"/>
      <c r="P413" s="84"/>
      <c r="Q413" s="37"/>
      <c r="R413" s="4"/>
      <c r="S413" s="36" t="str">
        <f>IFERROR(VLOOKUP(Book1345234[[#This Row],[ Severity Ranking: Pre-Project Average Depth of Flooding (100-year)]],#REF!,2,FALSE),"")</f>
        <v/>
      </c>
      <c r="T413" s="67"/>
      <c r="U413" s="37"/>
      <c r="V413" s="37"/>
      <c r="W413" s="128" t="e">
        <f>[1]!Book1345234[[#This Row],[Flood Plain Population]]/[1]!Book1345234[[#This Row],[Community Population Served]]</f>
        <v>#REF!</v>
      </c>
      <c r="X413" s="4"/>
      <c r="Y413" s="36" t="str">
        <f>IFERROR(VLOOKUP(Book1345234[[#This Row],[Severity Ranking: Community Need (% Population)]],#REF!,2,FALSE),"")</f>
        <v/>
      </c>
      <c r="Z413" s="66"/>
      <c r="AA413" s="91" t="e">
        <f>[1]!Book1345234[[#This Row],['# of Structures Removed from 1% Annual Chance FP]]/[1]!Book1345234[[#This Row],['# of Structures in 1% Annual Chance FP (Pre-Project)]]</f>
        <v>#REF!</v>
      </c>
      <c r="AB413" s="4"/>
      <c r="AC413" s="36" t="str">
        <f>IFERROR(VLOOKUP(Book1345234[[#This Row],[Flood Risk Reduction ]],#REF!,2,FALSE),"")</f>
        <v/>
      </c>
      <c r="AD413" s="66"/>
      <c r="AE413" s="78"/>
      <c r="AF413" s="37"/>
      <c r="AG413" s="128" t="e">
        <f>([1]!Book1345234[[#This Row],[Pre-Project Damage $]]-[1]!Book1345234[[#This Row],[Post-Project Damage $]])/[1]!Book1345234[[#This Row],[Pre-Project Damage $]]</f>
        <v>#REF!</v>
      </c>
      <c r="AH413" s="4"/>
      <c r="AI413" s="36" t="str">
        <f>IFERROR(VLOOKUP(Book1345234[[#This Row],[Flood Damage Reduction]],#REF!,2,FALSE),"")</f>
        <v/>
      </c>
      <c r="AJ413" s="93"/>
      <c r="AK413" s="83"/>
      <c r="AL413" s="37"/>
      <c r="AM413" s="36" t="str">
        <f>IFERROR(VLOOKUP(Book1345234[[#This Row],[ Reduction in Critical Facilities Flood Risk]],#REF!,2,FALSE),"")</f>
        <v/>
      </c>
      <c r="AN413" s="140" t="e">
        <f>VLOOKUP([1]!Book1345234[[#This Row],[FMP]],'[1]Life and Safety Tabular Data'!A410:L420,12,FALSE)</f>
        <v>#REF!</v>
      </c>
      <c r="AO413" s="43"/>
      <c r="AP413" s="4"/>
      <c r="AQ413" s="36" t="str">
        <f>IFERROR(VLOOKUP(Book1345234[[#This Row],[Life and Safety Ranking (Injury/Loss of Life)]],#REF!,2,FALSE),"")</f>
        <v/>
      </c>
      <c r="AR413" s="67"/>
      <c r="AS413" s="43"/>
      <c r="AT413" s="43"/>
      <c r="AU413" s="43"/>
      <c r="AV413" s="4"/>
      <c r="AW413" s="36" t="str">
        <f>IFERROR(VLOOKUP(Book1345234[[#This Row],[Water Supply Yield Ranking]],#REF!,2,FALSE),"")</f>
        <v/>
      </c>
      <c r="AX413" s="67"/>
      <c r="AY413" s="37"/>
      <c r="AZ413" s="4"/>
      <c r="BA413" s="36" t="str">
        <f>IFERROR(VLOOKUP(Book1345234[[#This Row],[Social Vulnerability Ranking]],#REF!,2,FALSE),"")</f>
        <v/>
      </c>
      <c r="BB413" s="67"/>
      <c r="BC413" s="43"/>
      <c r="BD413" s="4"/>
      <c r="BE413" s="36" t="str">
        <f>IFERROR(VLOOKUP(Book1345234[[#This Row],[Nature-Based Solutions Ranking]],#REF!,2,FALSE),"")</f>
        <v/>
      </c>
      <c r="BF413" s="67"/>
      <c r="BG413" s="37"/>
      <c r="BH413" s="4"/>
      <c r="BI413" s="36" t="str">
        <f>IFERROR(VLOOKUP(Book1345234[[#This Row],[Multiple Benefit Ranking]],#REF!,2,FALSE),"")</f>
        <v/>
      </c>
      <c r="BJ413" s="84"/>
      <c r="BK413" s="43"/>
      <c r="BL413" s="4"/>
      <c r="BM413" s="36" t="str">
        <f>IFERROR(VLOOKUP(Book1345234[[#This Row],[Operations and Maintenance Ranking]],#REF!,2,FALSE),"")</f>
        <v/>
      </c>
      <c r="BN413" s="67"/>
      <c r="BO413" s="4"/>
      <c r="BP413" s="36" t="str">
        <f>IFERROR(VLOOKUP(Book1345234[[#This Row],[Administrative, Regulatory and Other Obstacle Ranking]],#REF!,2,FALSE),"")</f>
        <v/>
      </c>
      <c r="BQ413" s="67"/>
      <c r="BR413" s="4"/>
      <c r="BS413" s="36" t="str">
        <f>IFERROR(VLOOKUP(Book1345234[[#This Row],[Environmental Benefit Ranking]],#REF!,2,FALSE),"")</f>
        <v/>
      </c>
      <c r="BT413" s="67"/>
      <c r="BU413" s="37"/>
      <c r="BV413" s="36" t="str">
        <f>IFERROR(VLOOKUP(Book1345234[[#This Row],[Environmental Impact Ranking]],#REF!,2,FALSE),"")</f>
        <v/>
      </c>
      <c r="BW413" s="77"/>
      <c r="BX413" s="83"/>
      <c r="BY413" s="4"/>
      <c r="BZ413" s="36" t="str">
        <f>IFERROR(VLOOKUP(Book1345234[[#This Row],[Mobility Ranking]],#REF!,2,FALSE),"")</f>
        <v/>
      </c>
      <c r="CA413" s="77"/>
      <c r="CB413" s="4"/>
      <c r="CC413" s="36" t="str">
        <f>IFERROR(VLOOKUP(Book1345234[[#This Row],[Regional Ranking]],#REF!,2,FALSE),"")</f>
        <v/>
      </c>
    </row>
    <row r="414" spans="1:81" x14ac:dyDescent="0.25">
      <c r="A414" s="107"/>
      <c r="B414" s="84"/>
      <c r="C414" s="92">
        <f>Book1345234[[#This Row],[FMP]]*2</f>
        <v>0</v>
      </c>
      <c r="D414" s="34"/>
      <c r="E414" s="34"/>
      <c r="F414" s="37"/>
      <c r="G414" s="4"/>
      <c r="H414" s="4"/>
      <c r="I414" s="4"/>
      <c r="J414" s="4"/>
      <c r="K414" s="35" t="str">
        <f>IFERROR(Book1345234[[#This Row],[Project Cost]]/Book1345234[[#This Row],['# of Structures Removed from 1% Annual Chance FP]],"")</f>
        <v/>
      </c>
      <c r="L414" s="4"/>
      <c r="M414" s="4"/>
      <c r="N414" s="35"/>
      <c r="O414" s="100"/>
      <c r="P414" s="84"/>
      <c r="Q414" s="37"/>
      <c r="R414" s="4"/>
      <c r="S414" s="36" t="str">
        <f>IFERROR(VLOOKUP(Book1345234[[#This Row],[ Severity Ranking: Pre-Project Average Depth of Flooding (100-year)]],#REF!,2,FALSE),"")</f>
        <v/>
      </c>
      <c r="T414" s="67"/>
      <c r="U414" s="37"/>
      <c r="V414" s="37"/>
      <c r="W414" s="128" t="e">
        <f>[1]!Book1345234[[#This Row],[Flood Plain Population]]/[1]!Book1345234[[#This Row],[Community Population Served]]</f>
        <v>#REF!</v>
      </c>
      <c r="X414" s="4"/>
      <c r="Y414" s="36" t="str">
        <f>IFERROR(VLOOKUP(Book1345234[[#This Row],[Severity Ranking: Community Need (% Population)]],#REF!,2,FALSE),"")</f>
        <v/>
      </c>
      <c r="Z414" s="66"/>
      <c r="AA414" s="91" t="e">
        <f>[1]!Book1345234[[#This Row],['# of Structures Removed from 1% Annual Chance FP]]/[1]!Book1345234[[#This Row],['# of Structures in 1% Annual Chance FP (Pre-Project)]]</f>
        <v>#REF!</v>
      </c>
      <c r="AB414" s="4"/>
      <c r="AC414" s="36" t="str">
        <f>IFERROR(VLOOKUP(Book1345234[[#This Row],[Flood Risk Reduction ]],#REF!,2,FALSE),"")</f>
        <v/>
      </c>
      <c r="AD414" s="66"/>
      <c r="AE414" s="78"/>
      <c r="AF414" s="37"/>
      <c r="AG414" s="128" t="e">
        <f>([1]!Book1345234[[#This Row],[Pre-Project Damage $]]-[1]!Book1345234[[#This Row],[Post-Project Damage $]])/[1]!Book1345234[[#This Row],[Pre-Project Damage $]]</f>
        <v>#REF!</v>
      </c>
      <c r="AH414" s="4"/>
      <c r="AI414" s="36" t="str">
        <f>IFERROR(VLOOKUP(Book1345234[[#This Row],[Flood Damage Reduction]],#REF!,2,FALSE),"")</f>
        <v/>
      </c>
      <c r="AJ414" s="93"/>
      <c r="AK414" s="83"/>
      <c r="AL414" s="37"/>
      <c r="AM414" s="36" t="str">
        <f>IFERROR(VLOOKUP(Book1345234[[#This Row],[ Reduction in Critical Facilities Flood Risk]],#REF!,2,FALSE),"")</f>
        <v/>
      </c>
      <c r="AN414" s="140" t="e">
        <f>VLOOKUP([1]!Book1345234[[#This Row],[FMP]],'[1]Life and Safety Tabular Data'!A411:L421,12,FALSE)</f>
        <v>#REF!</v>
      </c>
      <c r="AO414" s="43"/>
      <c r="AP414" s="4"/>
      <c r="AQ414" s="36" t="str">
        <f>IFERROR(VLOOKUP(Book1345234[[#This Row],[Life and Safety Ranking (Injury/Loss of Life)]],#REF!,2,FALSE),"")</f>
        <v/>
      </c>
      <c r="AR414" s="67"/>
      <c r="AS414" s="43"/>
      <c r="AT414" s="43"/>
      <c r="AU414" s="43"/>
      <c r="AV414" s="4"/>
      <c r="AW414" s="36" t="str">
        <f>IFERROR(VLOOKUP(Book1345234[[#This Row],[Water Supply Yield Ranking]],#REF!,2,FALSE),"")</f>
        <v/>
      </c>
      <c r="AX414" s="67"/>
      <c r="AY414" s="37"/>
      <c r="AZ414" s="4"/>
      <c r="BA414" s="36" t="str">
        <f>IFERROR(VLOOKUP(Book1345234[[#This Row],[Social Vulnerability Ranking]],#REF!,2,FALSE),"")</f>
        <v/>
      </c>
      <c r="BB414" s="67"/>
      <c r="BC414" s="43"/>
      <c r="BD414" s="4"/>
      <c r="BE414" s="36" t="str">
        <f>IFERROR(VLOOKUP(Book1345234[[#This Row],[Nature-Based Solutions Ranking]],#REF!,2,FALSE),"")</f>
        <v/>
      </c>
      <c r="BF414" s="67"/>
      <c r="BG414" s="37"/>
      <c r="BH414" s="4"/>
      <c r="BI414" s="36" t="str">
        <f>IFERROR(VLOOKUP(Book1345234[[#This Row],[Multiple Benefit Ranking]],#REF!,2,FALSE),"")</f>
        <v/>
      </c>
      <c r="BJ414" s="84"/>
      <c r="BK414" s="43"/>
      <c r="BL414" s="4"/>
      <c r="BM414" s="36" t="str">
        <f>IFERROR(VLOOKUP(Book1345234[[#This Row],[Operations and Maintenance Ranking]],#REF!,2,FALSE),"")</f>
        <v/>
      </c>
      <c r="BN414" s="67"/>
      <c r="BO414" s="4"/>
      <c r="BP414" s="36" t="str">
        <f>IFERROR(VLOOKUP(Book1345234[[#This Row],[Administrative, Regulatory and Other Obstacle Ranking]],#REF!,2,FALSE),"")</f>
        <v/>
      </c>
      <c r="BQ414" s="67"/>
      <c r="BR414" s="4"/>
      <c r="BS414" s="36" t="str">
        <f>IFERROR(VLOOKUP(Book1345234[[#This Row],[Environmental Benefit Ranking]],#REF!,2,FALSE),"")</f>
        <v/>
      </c>
      <c r="BT414" s="67"/>
      <c r="BU414" s="37"/>
      <c r="BV414" s="36" t="str">
        <f>IFERROR(VLOOKUP(Book1345234[[#This Row],[Environmental Impact Ranking]],#REF!,2,FALSE),"")</f>
        <v/>
      </c>
      <c r="BW414" s="77"/>
      <c r="BX414" s="83"/>
      <c r="BY414" s="4"/>
      <c r="BZ414" s="36" t="str">
        <f>IFERROR(VLOOKUP(Book1345234[[#This Row],[Mobility Ranking]],#REF!,2,FALSE),"")</f>
        <v/>
      </c>
      <c r="CA414" s="77"/>
      <c r="CB414" s="4"/>
      <c r="CC414" s="36" t="str">
        <f>IFERROR(VLOOKUP(Book1345234[[#This Row],[Regional Ranking]],#REF!,2,FALSE),"")</f>
        <v/>
      </c>
    </row>
    <row r="415" spans="1:81" x14ac:dyDescent="0.25">
      <c r="A415" s="107"/>
      <c r="B415" s="84"/>
      <c r="C415" s="92">
        <f>Book1345234[[#This Row],[FMP]]*2</f>
        <v>0</v>
      </c>
      <c r="D415" s="34"/>
      <c r="E415" s="34"/>
      <c r="F415" s="37"/>
      <c r="G415" s="4"/>
      <c r="H415" s="4"/>
      <c r="I415" s="4"/>
      <c r="J415" s="4"/>
      <c r="K415" s="35" t="str">
        <f>IFERROR(Book1345234[[#This Row],[Project Cost]]/Book1345234[[#This Row],['# of Structures Removed from 1% Annual Chance FP]],"")</f>
        <v/>
      </c>
      <c r="L415" s="4"/>
      <c r="M415" s="4"/>
      <c r="N415" s="35"/>
      <c r="O415" s="100"/>
      <c r="P415" s="84"/>
      <c r="Q415" s="37"/>
      <c r="R415" s="4"/>
      <c r="S415" s="36" t="str">
        <f>IFERROR(VLOOKUP(Book1345234[[#This Row],[ Severity Ranking: Pre-Project Average Depth of Flooding (100-year)]],#REF!,2,FALSE),"")</f>
        <v/>
      </c>
      <c r="T415" s="67"/>
      <c r="U415" s="37"/>
      <c r="V415" s="37"/>
      <c r="W415" s="128" t="e">
        <f>[1]!Book1345234[[#This Row],[Flood Plain Population]]/[1]!Book1345234[[#This Row],[Community Population Served]]</f>
        <v>#REF!</v>
      </c>
      <c r="X415" s="4"/>
      <c r="Y415" s="36" t="str">
        <f>IFERROR(VLOOKUP(Book1345234[[#This Row],[Severity Ranking: Community Need (% Population)]],#REF!,2,FALSE),"")</f>
        <v/>
      </c>
      <c r="Z415" s="66"/>
      <c r="AA415" s="91" t="e">
        <f>[1]!Book1345234[[#This Row],['# of Structures Removed from 1% Annual Chance FP]]/[1]!Book1345234[[#This Row],['# of Structures in 1% Annual Chance FP (Pre-Project)]]</f>
        <v>#REF!</v>
      </c>
      <c r="AB415" s="4"/>
      <c r="AC415" s="36" t="str">
        <f>IFERROR(VLOOKUP(Book1345234[[#This Row],[Flood Risk Reduction ]],#REF!,2,FALSE),"")</f>
        <v/>
      </c>
      <c r="AD415" s="66"/>
      <c r="AE415" s="78"/>
      <c r="AF415" s="37"/>
      <c r="AG415" s="128" t="e">
        <f>([1]!Book1345234[[#This Row],[Pre-Project Damage $]]-[1]!Book1345234[[#This Row],[Post-Project Damage $]])/[1]!Book1345234[[#This Row],[Pre-Project Damage $]]</f>
        <v>#REF!</v>
      </c>
      <c r="AH415" s="4"/>
      <c r="AI415" s="36" t="str">
        <f>IFERROR(VLOOKUP(Book1345234[[#This Row],[Flood Damage Reduction]],#REF!,2,FALSE),"")</f>
        <v/>
      </c>
      <c r="AJ415" s="93"/>
      <c r="AK415" s="83"/>
      <c r="AL415" s="37"/>
      <c r="AM415" s="36" t="str">
        <f>IFERROR(VLOOKUP(Book1345234[[#This Row],[ Reduction in Critical Facilities Flood Risk]],#REF!,2,FALSE),"")</f>
        <v/>
      </c>
      <c r="AN415" s="140" t="e">
        <f>VLOOKUP([1]!Book1345234[[#This Row],[FMP]],'[1]Life and Safety Tabular Data'!A412:L422,12,FALSE)</f>
        <v>#REF!</v>
      </c>
      <c r="AO415" s="43"/>
      <c r="AP415" s="4"/>
      <c r="AQ415" s="36" t="str">
        <f>IFERROR(VLOOKUP(Book1345234[[#This Row],[Life and Safety Ranking (Injury/Loss of Life)]],#REF!,2,FALSE),"")</f>
        <v/>
      </c>
      <c r="AR415" s="67"/>
      <c r="AS415" s="43"/>
      <c r="AT415" s="43"/>
      <c r="AU415" s="43"/>
      <c r="AV415" s="4"/>
      <c r="AW415" s="36" t="str">
        <f>IFERROR(VLOOKUP(Book1345234[[#This Row],[Water Supply Yield Ranking]],#REF!,2,FALSE),"")</f>
        <v/>
      </c>
      <c r="AX415" s="67"/>
      <c r="AY415" s="37"/>
      <c r="AZ415" s="4"/>
      <c r="BA415" s="36" t="str">
        <f>IFERROR(VLOOKUP(Book1345234[[#This Row],[Social Vulnerability Ranking]],#REF!,2,FALSE),"")</f>
        <v/>
      </c>
      <c r="BB415" s="67"/>
      <c r="BC415" s="43"/>
      <c r="BD415" s="4"/>
      <c r="BE415" s="36" t="str">
        <f>IFERROR(VLOOKUP(Book1345234[[#This Row],[Nature-Based Solutions Ranking]],#REF!,2,FALSE),"")</f>
        <v/>
      </c>
      <c r="BF415" s="67"/>
      <c r="BG415" s="37"/>
      <c r="BH415" s="4"/>
      <c r="BI415" s="36" t="str">
        <f>IFERROR(VLOOKUP(Book1345234[[#This Row],[Multiple Benefit Ranking]],#REF!,2,FALSE),"")</f>
        <v/>
      </c>
      <c r="BJ415" s="84"/>
      <c r="BK415" s="43"/>
      <c r="BL415" s="4"/>
      <c r="BM415" s="36" t="str">
        <f>IFERROR(VLOOKUP(Book1345234[[#This Row],[Operations and Maintenance Ranking]],#REF!,2,FALSE),"")</f>
        <v/>
      </c>
      <c r="BN415" s="67"/>
      <c r="BO415" s="4"/>
      <c r="BP415" s="36" t="str">
        <f>IFERROR(VLOOKUP(Book1345234[[#This Row],[Administrative, Regulatory and Other Obstacle Ranking]],#REF!,2,FALSE),"")</f>
        <v/>
      </c>
      <c r="BQ415" s="67"/>
      <c r="BR415" s="4"/>
      <c r="BS415" s="36" t="str">
        <f>IFERROR(VLOOKUP(Book1345234[[#This Row],[Environmental Benefit Ranking]],#REF!,2,FALSE),"")</f>
        <v/>
      </c>
      <c r="BT415" s="67"/>
      <c r="BU415" s="37"/>
      <c r="BV415" s="36" t="str">
        <f>IFERROR(VLOOKUP(Book1345234[[#This Row],[Environmental Impact Ranking]],#REF!,2,FALSE),"")</f>
        <v/>
      </c>
      <c r="BW415" s="77"/>
      <c r="BX415" s="83"/>
      <c r="BY415" s="4"/>
      <c r="BZ415" s="36" t="str">
        <f>IFERROR(VLOOKUP(Book1345234[[#This Row],[Mobility Ranking]],#REF!,2,FALSE),"")</f>
        <v/>
      </c>
      <c r="CA415" s="77"/>
      <c r="CB415" s="4"/>
      <c r="CC415" s="36" t="str">
        <f>IFERROR(VLOOKUP(Book1345234[[#This Row],[Regional Ranking]],#REF!,2,FALSE),"")</f>
        <v/>
      </c>
    </row>
    <row r="416" spans="1:81" x14ac:dyDescent="0.25">
      <c r="A416" s="107"/>
      <c r="B416" s="84"/>
      <c r="C416" s="92">
        <f>Book1345234[[#This Row],[FMP]]*2</f>
        <v>0</v>
      </c>
      <c r="D416" s="34"/>
      <c r="E416" s="34"/>
      <c r="F416" s="37"/>
      <c r="G416" s="4"/>
      <c r="H416" s="4"/>
      <c r="I416" s="4"/>
      <c r="J416" s="4"/>
      <c r="K416" s="35" t="str">
        <f>IFERROR(Book1345234[[#This Row],[Project Cost]]/Book1345234[[#This Row],['# of Structures Removed from 1% Annual Chance FP]],"")</f>
        <v/>
      </c>
      <c r="L416" s="4"/>
      <c r="M416" s="4"/>
      <c r="N416" s="35"/>
      <c r="O416" s="100"/>
      <c r="P416" s="84"/>
      <c r="Q416" s="37"/>
      <c r="R416" s="4"/>
      <c r="S416" s="36" t="str">
        <f>IFERROR(VLOOKUP(Book1345234[[#This Row],[ Severity Ranking: Pre-Project Average Depth of Flooding (100-year)]],#REF!,2,FALSE),"")</f>
        <v/>
      </c>
      <c r="T416" s="67"/>
      <c r="U416" s="37"/>
      <c r="V416" s="37"/>
      <c r="W416" s="128" t="e">
        <f>[1]!Book1345234[[#This Row],[Flood Plain Population]]/[1]!Book1345234[[#This Row],[Community Population Served]]</f>
        <v>#REF!</v>
      </c>
      <c r="X416" s="4"/>
      <c r="Y416" s="36" t="str">
        <f>IFERROR(VLOOKUP(Book1345234[[#This Row],[Severity Ranking: Community Need (% Population)]],#REF!,2,FALSE),"")</f>
        <v/>
      </c>
      <c r="Z416" s="66"/>
      <c r="AA416" s="91" t="e">
        <f>[1]!Book1345234[[#This Row],['# of Structures Removed from 1% Annual Chance FP]]/[1]!Book1345234[[#This Row],['# of Structures in 1% Annual Chance FP (Pre-Project)]]</f>
        <v>#REF!</v>
      </c>
      <c r="AB416" s="4"/>
      <c r="AC416" s="36" t="str">
        <f>IFERROR(VLOOKUP(Book1345234[[#This Row],[Flood Risk Reduction ]],#REF!,2,FALSE),"")</f>
        <v/>
      </c>
      <c r="AD416" s="66"/>
      <c r="AE416" s="78"/>
      <c r="AF416" s="37"/>
      <c r="AG416" s="128" t="e">
        <f>([1]!Book1345234[[#This Row],[Pre-Project Damage $]]-[1]!Book1345234[[#This Row],[Post-Project Damage $]])/[1]!Book1345234[[#This Row],[Pre-Project Damage $]]</f>
        <v>#REF!</v>
      </c>
      <c r="AH416" s="4"/>
      <c r="AI416" s="36" t="str">
        <f>IFERROR(VLOOKUP(Book1345234[[#This Row],[Flood Damage Reduction]],#REF!,2,FALSE),"")</f>
        <v/>
      </c>
      <c r="AJ416" s="93"/>
      <c r="AK416" s="83"/>
      <c r="AL416" s="37"/>
      <c r="AM416" s="36" t="str">
        <f>IFERROR(VLOOKUP(Book1345234[[#This Row],[ Reduction in Critical Facilities Flood Risk]],#REF!,2,FALSE),"")</f>
        <v/>
      </c>
      <c r="AN416" s="140" t="e">
        <f>VLOOKUP([1]!Book1345234[[#This Row],[FMP]],'[1]Life and Safety Tabular Data'!A413:L423,12,FALSE)</f>
        <v>#REF!</v>
      </c>
      <c r="AO416" s="43"/>
      <c r="AP416" s="4"/>
      <c r="AQ416" s="36" t="str">
        <f>IFERROR(VLOOKUP(Book1345234[[#This Row],[Life and Safety Ranking (Injury/Loss of Life)]],#REF!,2,FALSE),"")</f>
        <v/>
      </c>
      <c r="AR416" s="67"/>
      <c r="AS416" s="43"/>
      <c r="AT416" s="43"/>
      <c r="AU416" s="43"/>
      <c r="AV416" s="4"/>
      <c r="AW416" s="36" t="str">
        <f>IFERROR(VLOOKUP(Book1345234[[#This Row],[Water Supply Yield Ranking]],#REF!,2,FALSE),"")</f>
        <v/>
      </c>
      <c r="AX416" s="67"/>
      <c r="AY416" s="37"/>
      <c r="AZ416" s="4"/>
      <c r="BA416" s="36" t="str">
        <f>IFERROR(VLOOKUP(Book1345234[[#This Row],[Social Vulnerability Ranking]],#REF!,2,FALSE),"")</f>
        <v/>
      </c>
      <c r="BB416" s="67"/>
      <c r="BC416" s="43"/>
      <c r="BD416" s="4"/>
      <c r="BE416" s="36" t="str">
        <f>IFERROR(VLOOKUP(Book1345234[[#This Row],[Nature-Based Solutions Ranking]],#REF!,2,FALSE),"")</f>
        <v/>
      </c>
      <c r="BF416" s="67"/>
      <c r="BG416" s="37"/>
      <c r="BH416" s="4"/>
      <c r="BI416" s="36" t="str">
        <f>IFERROR(VLOOKUP(Book1345234[[#This Row],[Multiple Benefit Ranking]],#REF!,2,FALSE),"")</f>
        <v/>
      </c>
      <c r="BJ416" s="84"/>
      <c r="BK416" s="43"/>
      <c r="BL416" s="4"/>
      <c r="BM416" s="36" t="str">
        <f>IFERROR(VLOOKUP(Book1345234[[#This Row],[Operations and Maintenance Ranking]],#REF!,2,FALSE),"")</f>
        <v/>
      </c>
      <c r="BN416" s="67"/>
      <c r="BO416" s="4"/>
      <c r="BP416" s="36" t="str">
        <f>IFERROR(VLOOKUP(Book1345234[[#This Row],[Administrative, Regulatory and Other Obstacle Ranking]],#REF!,2,FALSE),"")</f>
        <v/>
      </c>
      <c r="BQ416" s="67"/>
      <c r="BR416" s="4"/>
      <c r="BS416" s="36" t="str">
        <f>IFERROR(VLOOKUP(Book1345234[[#This Row],[Environmental Benefit Ranking]],#REF!,2,FALSE),"")</f>
        <v/>
      </c>
      <c r="BT416" s="67"/>
      <c r="BU416" s="37"/>
      <c r="BV416" s="36" t="str">
        <f>IFERROR(VLOOKUP(Book1345234[[#This Row],[Environmental Impact Ranking]],#REF!,2,FALSE),"")</f>
        <v/>
      </c>
      <c r="BW416" s="77"/>
      <c r="BX416" s="83"/>
      <c r="BY416" s="4"/>
      <c r="BZ416" s="36" t="str">
        <f>IFERROR(VLOOKUP(Book1345234[[#This Row],[Mobility Ranking]],#REF!,2,FALSE),"")</f>
        <v/>
      </c>
      <c r="CA416" s="77"/>
      <c r="CB416" s="4"/>
      <c r="CC416" s="36" t="str">
        <f>IFERROR(VLOOKUP(Book1345234[[#This Row],[Regional Ranking]],#REF!,2,FALSE),"")</f>
        <v/>
      </c>
    </row>
    <row r="417" spans="1:81" x14ac:dyDescent="0.25">
      <c r="A417" s="107"/>
      <c r="B417" s="84"/>
      <c r="C417" s="92">
        <f>Book1345234[[#This Row],[FMP]]*2</f>
        <v>0</v>
      </c>
      <c r="D417" s="34"/>
      <c r="E417" s="34"/>
      <c r="F417" s="37"/>
      <c r="G417" s="4"/>
      <c r="H417" s="4"/>
      <c r="I417" s="4"/>
      <c r="J417" s="4"/>
      <c r="K417" s="35" t="str">
        <f>IFERROR(Book1345234[[#This Row],[Project Cost]]/Book1345234[[#This Row],['# of Structures Removed from 1% Annual Chance FP]],"")</f>
        <v/>
      </c>
      <c r="L417" s="4"/>
      <c r="M417" s="4"/>
      <c r="N417" s="35"/>
      <c r="O417" s="100"/>
      <c r="P417" s="84"/>
      <c r="Q417" s="37"/>
      <c r="R417" s="4"/>
      <c r="S417" s="36" t="str">
        <f>IFERROR(VLOOKUP(Book1345234[[#This Row],[ Severity Ranking: Pre-Project Average Depth of Flooding (100-year)]],#REF!,2,FALSE),"")</f>
        <v/>
      </c>
      <c r="T417" s="67"/>
      <c r="U417" s="37"/>
      <c r="V417" s="37"/>
      <c r="W417" s="128" t="e">
        <f>[1]!Book1345234[[#This Row],[Flood Plain Population]]/[1]!Book1345234[[#This Row],[Community Population Served]]</f>
        <v>#REF!</v>
      </c>
      <c r="X417" s="4"/>
      <c r="Y417" s="36" t="str">
        <f>IFERROR(VLOOKUP(Book1345234[[#This Row],[Severity Ranking: Community Need (% Population)]],#REF!,2,FALSE),"")</f>
        <v/>
      </c>
      <c r="Z417" s="66"/>
      <c r="AA417" s="91" t="e">
        <f>[1]!Book1345234[[#This Row],['# of Structures Removed from 1% Annual Chance FP]]/[1]!Book1345234[[#This Row],['# of Structures in 1% Annual Chance FP (Pre-Project)]]</f>
        <v>#REF!</v>
      </c>
      <c r="AB417" s="4"/>
      <c r="AC417" s="36" t="str">
        <f>IFERROR(VLOOKUP(Book1345234[[#This Row],[Flood Risk Reduction ]],#REF!,2,FALSE),"")</f>
        <v/>
      </c>
      <c r="AD417" s="66"/>
      <c r="AE417" s="78"/>
      <c r="AF417" s="37"/>
      <c r="AG417" s="128" t="e">
        <f>([1]!Book1345234[[#This Row],[Pre-Project Damage $]]-[1]!Book1345234[[#This Row],[Post-Project Damage $]])/[1]!Book1345234[[#This Row],[Pre-Project Damage $]]</f>
        <v>#REF!</v>
      </c>
      <c r="AH417" s="4"/>
      <c r="AI417" s="36" t="str">
        <f>IFERROR(VLOOKUP(Book1345234[[#This Row],[Flood Damage Reduction]],#REF!,2,FALSE),"")</f>
        <v/>
      </c>
      <c r="AJ417" s="93"/>
      <c r="AK417" s="83"/>
      <c r="AL417" s="37"/>
      <c r="AM417" s="36" t="str">
        <f>IFERROR(VLOOKUP(Book1345234[[#This Row],[ Reduction in Critical Facilities Flood Risk]],#REF!,2,FALSE),"")</f>
        <v/>
      </c>
      <c r="AN417" s="140" t="e">
        <f>VLOOKUP([1]!Book1345234[[#This Row],[FMP]],'[1]Life and Safety Tabular Data'!A414:L424,12,FALSE)</f>
        <v>#REF!</v>
      </c>
      <c r="AO417" s="43"/>
      <c r="AP417" s="4"/>
      <c r="AQ417" s="36" t="str">
        <f>IFERROR(VLOOKUP(Book1345234[[#This Row],[Life and Safety Ranking (Injury/Loss of Life)]],#REF!,2,FALSE),"")</f>
        <v/>
      </c>
      <c r="AR417" s="67"/>
      <c r="AS417" s="43"/>
      <c r="AT417" s="43"/>
      <c r="AU417" s="43"/>
      <c r="AV417" s="4"/>
      <c r="AW417" s="36" t="str">
        <f>IFERROR(VLOOKUP(Book1345234[[#This Row],[Water Supply Yield Ranking]],#REF!,2,FALSE),"")</f>
        <v/>
      </c>
      <c r="AX417" s="67"/>
      <c r="AY417" s="37"/>
      <c r="AZ417" s="4"/>
      <c r="BA417" s="36" t="str">
        <f>IFERROR(VLOOKUP(Book1345234[[#This Row],[Social Vulnerability Ranking]],#REF!,2,FALSE),"")</f>
        <v/>
      </c>
      <c r="BB417" s="67"/>
      <c r="BC417" s="43"/>
      <c r="BD417" s="4"/>
      <c r="BE417" s="36" t="str">
        <f>IFERROR(VLOOKUP(Book1345234[[#This Row],[Nature-Based Solutions Ranking]],#REF!,2,FALSE),"")</f>
        <v/>
      </c>
      <c r="BF417" s="67"/>
      <c r="BG417" s="37"/>
      <c r="BH417" s="4"/>
      <c r="BI417" s="36" t="str">
        <f>IFERROR(VLOOKUP(Book1345234[[#This Row],[Multiple Benefit Ranking]],#REF!,2,FALSE),"")</f>
        <v/>
      </c>
      <c r="BJ417" s="84"/>
      <c r="BK417" s="43"/>
      <c r="BL417" s="4"/>
      <c r="BM417" s="36" t="str">
        <f>IFERROR(VLOOKUP(Book1345234[[#This Row],[Operations and Maintenance Ranking]],#REF!,2,FALSE),"")</f>
        <v/>
      </c>
      <c r="BN417" s="67"/>
      <c r="BO417" s="4"/>
      <c r="BP417" s="36" t="str">
        <f>IFERROR(VLOOKUP(Book1345234[[#This Row],[Administrative, Regulatory and Other Obstacle Ranking]],#REF!,2,FALSE),"")</f>
        <v/>
      </c>
      <c r="BQ417" s="67"/>
      <c r="BR417" s="4"/>
      <c r="BS417" s="36" t="str">
        <f>IFERROR(VLOOKUP(Book1345234[[#This Row],[Environmental Benefit Ranking]],#REF!,2,FALSE),"")</f>
        <v/>
      </c>
      <c r="BT417" s="67"/>
      <c r="BU417" s="37"/>
      <c r="BV417" s="36" t="str">
        <f>IFERROR(VLOOKUP(Book1345234[[#This Row],[Environmental Impact Ranking]],#REF!,2,FALSE),"")</f>
        <v/>
      </c>
      <c r="BW417" s="77"/>
      <c r="BX417" s="83"/>
      <c r="BY417" s="4"/>
      <c r="BZ417" s="36" t="str">
        <f>IFERROR(VLOOKUP(Book1345234[[#This Row],[Mobility Ranking]],#REF!,2,FALSE),"")</f>
        <v/>
      </c>
      <c r="CA417" s="77"/>
      <c r="CB417" s="4"/>
      <c r="CC417" s="36" t="str">
        <f>IFERROR(VLOOKUP(Book1345234[[#This Row],[Regional Ranking]],#REF!,2,FALSE),"")</f>
        <v/>
      </c>
    </row>
    <row r="418" spans="1:81" x14ac:dyDescent="0.25">
      <c r="A418" s="107"/>
      <c r="B418" s="84"/>
      <c r="C418" s="92">
        <f>Book1345234[[#This Row],[FMP]]*2</f>
        <v>0</v>
      </c>
      <c r="D418" s="34"/>
      <c r="E418" s="34"/>
      <c r="F418" s="37"/>
      <c r="G418" s="4"/>
      <c r="H418" s="4"/>
      <c r="I418" s="4"/>
      <c r="J418" s="4"/>
      <c r="K418" s="35" t="str">
        <f>IFERROR(Book1345234[[#This Row],[Project Cost]]/Book1345234[[#This Row],['# of Structures Removed from 1% Annual Chance FP]],"")</f>
        <v/>
      </c>
      <c r="L418" s="4"/>
      <c r="M418" s="4"/>
      <c r="N418" s="35"/>
      <c r="O418" s="100"/>
      <c r="P418" s="84"/>
      <c r="Q418" s="37"/>
      <c r="R418" s="4"/>
      <c r="S418" s="36" t="str">
        <f>IFERROR(VLOOKUP(Book1345234[[#This Row],[ Severity Ranking: Pre-Project Average Depth of Flooding (100-year)]],#REF!,2,FALSE),"")</f>
        <v/>
      </c>
      <c r="T418" s="67"/>
      <c r="U418" s="37"/>
      <c r="V418" s="37"/>
      <c r="W418" s="128" t="e">
        <f>[1]!Book1345234[[#This Row],[Flood Plain Population]]/[1]!Book1345234[[#This Row],[Community Population Served]]</f>
        <v>#REF!</v>
      </c>
      <c r="X418" s="4"/>
      <c r="Y418" s="36" t="str">
        <f>IFERROR(VLOOKUP(Book1345234[[#This Row],[Severity Ranking: Community Need (% Population)]],#REF!,2,FALSE),"")</f>
        <v/>
      </c>
      <c r="Z418" s="66"/>
      <c r="AA418" s="91" t="e">
        <f>[1]!Book1345234[[#This Row],['# of Structures Removed from 1% Annual Chance FP]]/[1]!Book1345234[[#This Row],['# of Structures in 1% Annual Chance FP (Pre-Project)]]</f>
        <v>#REF!</v>
      </c>
      <c r="AB418" s="4"/>
      <c r="AC418" s="36" t="str">
        <f>IFERROR(VLOOKUP(Book1345234[[#This Row],[Flood Risk Reduction ]],#REF!,2,FALSE),"")</f>
        <v/>
      </c>
      <c r="AD418" s="66"/>
      <c r="AE418" s="78"/>
      <c r="AF418" s="37"/>
      <c r="AG418" s="128" t="e">
        <f>([1]!Book1345234[[#This Row],[Pre-Project Damage $]]-[1]!Book1345234[[#This Row],[Post-Project Damage $]])/[1]!Book1345234[[#This Row],[Pre-Project Damage $]]</f>
        <v>#REF!</v>
      </c>
      <c r="AH418" s="4"/>
      <c r="AI418" s="36" t="str">
        <f>IFERROR(VLOOKUP(Book1345234[[#This Row],[Flood Damage Reduction]],#REF!,2,FALSE),"")</f>
        <v/>
      </c>
      <c r="AJ418" s="93"/>
      <c r="AK418" s="83"/>
      <c r="AL418" s="37"/>
      <c r="AM418" s="36" t="str">
        <f>IFERROR(VLOOKUP(Book1345234[[#This Row],[ Reduction in Critical Facilities Flood Risk]],#REF!,2,FALSE),"")</f>
        <v/>
      </c>
      <c r="AN418" s="140" t="e">
        <f>VLOOKUP([1]!Book1345234[[#This Row],[FMP]],'[1]Life and Safety Tabular Data'!A415:L425,12,FALSE)</f>
        <v>#REF!</v>
      </c>
      <c r="AO418" s="43"/>
      <c r="AP418" s="4"/>
      <c r="AQ418" s="36" t="str">
        <f>IFERROR(VLOOKUP(Book1345234[[#This Row],[Life and Safety Ranking (Injury/Loss of Life)]],#REF!,2,FALSE),"")</f>
        <v/>
      </c>
      <c r="AR418" s="67"/>
      <c r="AS418" s="43"/>
      <c r="AT418" s="43"/>
      <c r="AU418" s="43"/>
      <c r="AV418" s="4"/>
      <c r="AW418" s="36" t="str">
        <f>IFERROR(VLOOKUP(Book1345234[[#This Row],[Water Supply Yield Ranking]],#REF!,2,FALSE),"")</f>
        <v/>
      </c>
      <c r="AX418" s="67"/>
      <c r="AY418" s="37"/>
      <c r="AZ418" s="4"/>
      <c r="BA418" s="36" t="str">
        <f>IFERROR(VLOOKUP(Book1345234[[#This Row],[Social Vulnerability Ranking]],#REF!,2,FALSE),"")</f>
        <v/>
      </c>
      <c r="BB418" s="67"/>
      <c r="BC418" s="43"/>
      <c r="BD418" s="4"/>
      <c r="BE418" s="36" t="str">
        <f>IFERROR(VLOOKUP(Book1345234[[#This Row],[Nature-Based Solutions Ranking]],#REF!,2,FALSE),"")</f>
        <v/>
      </c>
      <c r="BF418" s="67"/>
      <c r="BG418" s="37"/>
      <c r="BH418" s="4"/>
      <c r="BI418" s="36" t="str">
        <f>IFERROR(VLOOKUP(Book1345234[[#This Row],[Multiple Benefit Ranking]],#REF!,2,FALSE),"")</f>
        <v/>
      </c>
      <c r="BJ418" s="84"/>
      <c r="BK418" s="43"/>
      <c r="BL418" s="4"/>
      <c r="BM418" s="36" t="str">
        <f>IFERROR(VLOOKUP(Book1345234[[#This Row],[Operations and Maintenance Ranking]],#REF!,2,FALSE),"")</f>
        <v/>
      </c>
      <c r="BN418" s="67"/>
      <c r="BO418" s="4"/>
      <c r="BP418" s="36" t="str">
        <f>IFERROR(VLOOKUP(Book1345234[[#This Row],[Administrative, Regulatory and Other Obstacle Ranking]],#REF!,2,FALSE),"")</f>
        <v/>
      </c>
      <c r="BQ418" s="67"/>
      <c r="BR418" s="4"/>
      <c r="BS418" s="36" t="str">
        <f>IFERROR(VLOOKUP(Book1345234[[#This Row],[Environmental Benefit Ranking]],#REF!,2,FALSE),"")</f>
        <v/>
      </c>
      <c r="BT418" s="67"/>
      <c r="BU418" s="37"/>
      <c r="BV418" s="36" t="str">
        <f>IFERROR(VLOOKUP(Book1345234[[#This Row],[Environmental Impact Ranking]],#REF!,2,FALSE),"")</f>
        <v/>
      </c>
      <c r="BW418" s="77"/>
      <c r="BX418" s="83"/>
      <c r="BY418" s="4"/>
      <c r="BZ418" s="36" t="str">
        <f>IFERROR(VLOOKUP(Book1345234[[#This Row],[Mobility Ranking]],#REF!,2,FALSE),"")</f>
        <v/>
      </c>
      <c r="CA418" s="77"/>
      <c r="CB418" s="4"/>
      <c r="CC418" s="36" t="str">
        <f>IFERROR(VLOOKUP(Book1345234[[#This Row],[Regional Ranking]],#REF!,2,FALSE),"")</f>
        <v/>
      </c>
    </row>
    <row r="419" spans="1:81" x14ac:dyDescent="0.25">
      <c r="A419" s="107"/>
      <c r="B419" s="84"/>
      <c r="C419" s="92">
        <f>Book1345234[[#This Row],[FMP]]*2</f>
        <v>0</v>
      </c>
      <c r="D419" s="34"/>
      <c r="E419" s="34"/>
      <c r="F419" s="37"/>
      <c r="G419" s="4"/>
      <c r="H419" s="4"/>
      <c r="I419" s="4"/>
      <c r="J419" s="4"/>
      <c r="K419" s="35" t="str">
        <f>IFERROR(Book1345234[[#This Row],[Project Cost]]/Book1345234[[#This Row],['# of Structures Removed from 1% Annual Chance FP]],"")</f>
        <v/>
      </c>
      <c r="L419" s="4"/>
      <c r="M419" s="4"/>
      <c r="N419" s="35"/>
      <c r="O419" s="100"/>
      <c r="P419" s="84"/>
      <c r="Q419" s="37"/>
      <c r="R419" s="4"/>
      <c r="S419" s="36" t="str">
        <f>IFERROR(VLOOKUP(Book1345234[[#This Row],[ Severity Ranking: Pre-Project Average Depth of Flooding (100-year)]],#REF!,2,FALSE),"")</f>
        <v/>
      </c>
      <c r="T419" s="67"/>
      <c r="U419" s="37"/>
      <c r="V419" s="37"/>
      <c r="W419" s="128" t="e">
        <f>[1]!Book1345234[[#This Row],[Flood Plain Population]]/[1]!Book1345234[[#This Row],[Community Population Served]]</f>
        <v>#REF!</v>
      </c>
      <c r="X419" s="4"/>
      <c r="Y419" s="36" t="str">
        <f>IFERROR(VLOOKUP(Book1345234[[#This Row],[Severity Ranking: Community Need (% Population)]],#REF!,2,FALSE),"")</f>
        <v/>
      </c>
      <c r="Z419" s="66"/>
      <c r="AA419" s="91" t="e">
        <f>[1]!Book1345234[[#This Row],['# of Structures Removed from 1% Annual Chance FP]]/[1]!Book1345234[[#This Row],['# of Structures in 1% Annual Chance FP (Pre-Project)]]</f>
        <v>#REF!</v>
      </c>
      <c r="AB419" s="4"/>
      <c r="AC419" s="36" t="str">
        <f>IFERROR(VLOOKUP(Book1345234[[#This Row],[Flood Risk Reduction ]],#REF!,2,FALSE),"")</f>
        <v/>
      </c>
      <c r="AD419" s="66"/>
      <c r="AE419" s="78"/>
      <c r="AF419" s="37"/>
      <c r="AG419" s="128" t="e">
        <f>([1]!Book1345234[[#This Row],[Pre-Project Damage $]]-[1]!Book1345234[[#This Row],[Post-Project Damage $]])/[1]!Book1345234[[#This Row],[Pre-Project Damage $]]</f>
        <v>#REF!</v>
      </c>
      <c r="AH419" s="4"/>
      <c r="AI419" s="36" t="str">
        <f>IFERROR(VLOOKUP(Book1345234[[#This Row],[Flood Damage Reduction]],#REF!,2,FALSE),"")</f>
        <v/>
      </c>
      <c r="AJ419" s="93"/>
      <c r="AK419" s="83"/>
      <c r="AL419" s="37"/>
      <c r="AM419" s="36" t="str">
        <f>IFERROR(VLOOKUP(Book1345234[[#This Row],[ Reduction in Critical Facilities Flood Risk]],#REF!,2,FALSE),"")</f>
        <v/>
      </c>
      <c r="AN419" s="140" t="e">
        <f>VLOOKUP([1]!Book1345234[[#This Row],[FMP]],'[1]Life and Safety Tabular Data'!A416:L426,12,FALSE)</f>
        <v>#REF!</v>
      </c>
      <c r="AO419" s="43"/>
      <c r="AP419" s="4"/>
      <c r="AQ419" s="36" t="str">
        <f>IFERROR(VLOOKUP(Book1345234[[#This Row],[Life and Safety Ranking (Injury/Loss of Life)]],#REF!,2,FALSE),"")</f>
        <v/>
      </c>
      <c r="AR419" s="67"/>
      <c r="AS419" s="43"/>
      <c r="AT419" s="43"/>
      <c r="AU419" s="43"/>
      <c r="AV419" s="4"/>
      <c r="AW419" s="36" t="str">
        <f>IFERROR(VLOOKUP(Book1345234[[#This Row],[Water Supply Yield Ranking]],#REF!,2,FALSE),"")</f>
        <v/>
      </c>
      <c r="AX419" s="67"/>
      <c r="AY419" s="37"/>
      <c r="AZ419" s="4"/>
      <c r="BA419" s="36" t="str">
        <f>IFERROR(VLOOKUP(Book1345234[[#This Row],[Social Vulnerability Ranking]],#REF!,2,FALSE),"")</f>
        <v/>
      </c>
      <c r="BB419" s="67"/>
      <c r="BC419" s="43"/>
      <c r="BD419" s="4"/>
      <c r="BE419" s="36" t="str">
        <f>IFERROR(VLOOKUP(Book1345234[[#This Row],[Nature-Based Solutions Ranking]],#REF!,2,FALSE),"")</f>
        <v/>
      </c>
      <c r="BF419" s="67"/>
      <c r="BG419" s="37"/>
      <c r="BH419" s="4"/>
      <c r="BI419" s="36" t="str">
        <f>IFERROR(VLOOKUP(Book1345234[[#This Row],[Multiple Benefit Ranking]],#REF!,2,FALSE),"")</f>
        <v/>
      </c>
      <c r="BJ419" s="84"/>
      <c r="BK419" s="43"/>
      <c r="BL419" s="4"/>
      <c r="BM419" s="36" t="str">
        <f>IFERROR(VLOOKUP(Book1345234[[#This Row],[Operations and Maintenance Ranking]],#REF!,2,FALSE),"")</f>
        <v/>
      </c>
      <c r="BN419" s="67"/>
      <c r="BO419" s="4"/>
      <c r="BP419" s="36" t="str">
        <f>IFERROR(VLOOKUP(Book1345234[[#This Row],[Administrative, Regulatory and Other Obstacle Ranking]],#REF!,2,FALSE),"")</f>
        <v/>
      </c>
      <c r="BQ419" s="67"/>
      <c r="BR419" s="4"/>
      <c r="BS419" s="36" t="str">
        <f>IFERROR(VLOOKUP(Book1345234[[#This Row],[Environmental Benefit Ranking]],#REF!,2,FALSE),"")</f>
        <v/>
      </c>
      <c r="BT419" s="67"/>
      <c r="BU419" s="37"/>
      <c r="BV419" s="36" t="str">
        <f>IFERROR(VLOOKUP(Book1345234[[#This Row],[Environmental Impact Ranking]],#REF!,2,FALSE),"")</f>
        <v/>
      </c>
      <c r="BW419" s="77"/>
      <c r="BX419" s="83"/>
      <c r="BY419" s="4"/>
      <c r="BZ419" s="36" t="str">
        <f>IFERROR(VLOOKUP(Book1345234[[#This Row],[Mobility Ranking]],#REF!,2,FALSE),"")</f>
        <v/>
      </c>
      <c r="CA419" s="77"/>
      <c r="CB419" s="4"/>
      <c r="CC419" s="36" t="str">
        <f>IFERROR(VLOOKUP(Book1345234[[#This Row],[Regional Ranking]],#REF!,2,FALSE),"")</f>
        <v/>
      </c>
    </row>
    <row r="420" spans="1:81" x14ac:dyDescent="0.25">
      <c r="A420" s="107"/>
      <c r="B420" s="84"/>
      <c r="C420" s="92">
        <f>Book1345234[[#This Row],[FMP]]*2</f>
        <v>0</v>
      </c>
      <c r="D420" s="34"/>
      <c r="E420" s="34"/>
      <c r="F420" s="37"/>
      <c r="G420" s="4"/>
      <c r="H420" s="4"/>
      <c r="I420" s="4"/>
      <c r="J420" s="4"/>
      <c r="K420" s="35" t="str">
        <f>IFERROR(Book1345234[[#This Row],[Project Cost]]/Book1345234[[#This Row],['# of Structures Removed from 1% Annual Chance FP]],"")</f>
        <v/>
      </c>
      <c r="L420" s="4"/>
      <c r="M420" s="4"/>
      <c r="N420" s="35"/>
      <c r="O420" s="100"/>
      <c r="P420" s="84"/>
      <c r="Q420" s="37"/>
      <c r="R420" s="4"/>
      <c r="S420" s="36" t="str">
        <f>IFERROR(VLOOKUP(Book1345234[[#This Row],[ Severity Ranking: Pre-Project Average Depth of Flooding (100-year)]],#REF!,2,FALSE),"")</f>
        <v/>
      </c>
      <c r="T420" s="67"/>
      <c r="U420" s="37"/>
      <c r="V420" s="37"/>
      <c r="W420" s="128" t="e">
        <f>[1]!Book1345234[[#This Row],[Flood Plain Population]]/[1]!Book1345234[[#This Row],[Community Population Served]]</f>
        <v>#REF!</v>
      </c>
      <c r="X420" s="4"/>
      <c r="Y420" s="36" t="str">
        <f>IFERROR(VLOOKUP(Book1345234[[#This Row],[Severity Ranking: Community Need (% Population)]],#REF!,2,FALSE),"")</f>
        <v/>
      </c>
      <c r="Z420" s="66"/>
      <c r="AA420" s="91" t="e">
        <f>[1]!Book1345234[[#This Row],['# of Structures Removed from 1% Annual Chance FP]]/[1]!Book1345234[[#This Row],['# of Structures in 1% Annual Chance FP (Pre-Project)]]</f>
        <v>#REF!</v>
      </c>
      <c r="AB420" s="4"/>
      <c r="AC420" s="36" t="str">
        <f>IFERROR(VLOOKUP(Book1345234[[#This Row],[Flood Risk Reduction ]],#REF!,2,FALSE),"")</f>
        <v/>
      </c>
      <c r="AD420" s="66"/>
      <c r="AE420" s="78"/>
      <c r="AF420" s="37"/>
      <c r="AG420" s="128" t="e">
        <f>([1]!Book1345234[[#This Row],[Pre-Project Damage $]]-[1]!Book1345234[[#This Row],[Post-Project Damage $]])/[1]!Book1345234[[#This Row],[Pre-Project Damage $]]</f>
        <v>#REF!</v>
      </c>
      <c r="AH420" s="4"/>
      <c r="AI420" s="36" t="str">
        <f>IFERROR(VLOOKUP(Book1345234[[#This Row],[Flood Damage Reduction]],#REF!,2,FALSE),"")</f>
        <v/>
      </c>
      <c r="AJ420" s="93"/>
      <c r="AK420" s="83"/>
      <c r="AL420" s="37"/>
      <c r="AM420" s="36" t="str">
        <f>IFERROR(VLOOKUP(Book1345234[[#This Row],[ Reduction in Critical Facilities Flood Risk]],#REF!,2,FALSE),"")</f>
        <v/>
      </c>
      <c r="AN420" s="140" t="e">
        <f>VLOOKUP([1]!Book1345234[[#This Row],[FMP]],'[1]Life and Safety Tabular Data'!A417:L427,12,FALSE)</f>
        <v>#REF!</v>
      </c>
      <c r="AO420" s="43"/>
      <c r="AP420" s="4"/>
      <c r="AQ420" s="36" t="str">
        <f>IFERROR(VLOOKUP(Book1345234[[#This Row],[Life and Safety Ranking (Injury/Loss of Life)]],#REF!,2,FALSE),"")</f>
        <v/>
      </c>
      <c r="AR420" s="67"/>
      <c r="AS420" s="43"/>
      <c r="AT420" s="43"/>
      <c r="AU420" s="43"/>
      <c r="AV420" s="4"/>
      <c r="AW420" s="36" t="str">
        <f>IFERROR(VLOOKUP(Book1345234[[#This Row],[Water Supply Yield Ranking]],#REF!,2,FALSE),"")</f>
        <v/>
      </c>
      <c r="AX420" s="67"/>
      <c r="AY420" s="37"/>
      <c r="AZ420" s="4"/>
      <c r="BA420" s="36" t="str">
        <f>IFERROR(VLOOKUP(Book1345234[[#This Row],[Social Vulnerability Ranking]],#REF!,2,FALSE),"")</f>
        <v/>
      </c>
      <c r="BB420" s="67"/>
      <c r="BC420" s="43"/>
      <c r="BD420" s="4"/>
      <c r="BE420" s="36" t="str">
        <f>IFERROR(VLOOKUP(Book1345234[[#This Row],[Nature-Based Solutions Ranking]],#REF!,2,FALSE),"")</f>
        <v/>
      </c>
      <c r="BF420" s="67"/>
      <c r="BG420" s="37"/>
      <c r="BH420" s="4"/>
      <c r="BI420" s="36" t="str">
        <f>IFERROR(VLOOKUP(Book1345234[[#This Row],[Multiple Benefit Ranking]],#REF!,2,FALSE),"")</f>
        <v/>
      </c>
      <c r="BJ420" s="84"/>
      <c r="BK420" s="43"/>
      <c r="BL420" s="4"/>
      <c r="BM420" s="36" t="str">
        <f>IFERROR(VLOOKUP(Book1345234[[#This Row],[Operations and Maintenance Ranking]],#REF!,2,FALSE),"")</f>
        <v/>
      </c>
      <c r="BN420" s="67"/>
      <c r="BO420" s="4"/>
      <c r="BP420" s="36" t="str">
        <f>IFERROR(VLOOKUP(Book1345234[[#This Row],[Administrative, Regulatory and Other Obstacle Ranking]],#REF!,2,FALSE),"")</f>
        <v/>
      </c>
      <c r="BQ420" s="67"/>
      <c r="BR420" s="4"/>
      <c r="BS420" s="36" t="str">
        <f>IFERROR(VLOOKUP(Book1345234[[#This Row],[Environmental Benefit Ranking]],#REF!,2,FALSE),"")</f>
        <v/>
      </c>
      <c r="BT420" s="67"/>
      <c r="BU420" s="37"/>
      <c r="BV420" s="36" t="str">
        <f>IFERROR(VLOOKUP(Book1345234[[#This Row],[Environmental Impact Ranking]],#REF!,2,FALSE),"")</f>
        <v/>
      </c>
      <c r="BW420" s="77"/>
      <c r="BX420" s="83"/>
      <c r="BY420" s="4"/>
      <c r="BZ420" s="36" t="str">
        <f>IFERROR(VLOOKUP(Book1345234[[#This Row],[Mobility Ranking]],#REF!,2,FALSE),"")</f>
        <v/>
      </c>
      <c r="CA420" s="77"/>
      <c r="CB420" s="4"/>
      <c r="CC420" s="36" t="str">
        <f>IFERROR(VLOOKUP(Book1345234[[#This Row],[Regional Ranking]],#REF!,2,FALSE),"")</f>
        <v/>
      </c>
    </row>
    <row r="421" spans="1:81" x14ac:dyDescent="0.25">
      <c r="A421" s="107"/>
      <c r="B421" s="84"/>
      <c r="C421" s="92">
        <f>Book1345234[[#This Row],[FMP]]*2</f>
        <v>0</v>
      </c>
      <c r="D421" s="34"/>
      <c r="E421" s="34"/>
      <c r="F421" s="37"/>
      <c r="G421" s="4"/>
      <c r="H421" s="4"/>
      <c r="I421" s="4"/>
      <c r="J421" s="4"/>
      <c r="K421" s="35" t="str">
        <f>IFERROR(Book1345234[[#This Row],[Project Cost]]/Book1345234[[#This Row],['# of Structures Removed from 1% Annual Chance FP]],"")</f>
        <v/>
      </c>
      <c r="L421" s="4"/>
      <c r="M421" s="4"/>
      <c r="N421" s="35"/>
      <c r="O421" s="100"/>
      <c r="P421" s="84"/>
      <c r="Q421" s="37"/>
      <c r="R421" s="4"/>
      <c r="S421" s="36" t="str">
        <f>IFERROR(VLOOKUP(Book1345234[[#This Row],[ Severity Ranking: Pre-Project Average Depth of Flooding (100-year)]],#REF!,2,FALSE),"")</f>
        <v/>
      </c>
      <c r="T421" s="67"/>
      <c r="U421" s="37"/>
      <c r="V421" s="37"/>
      <c r="W421" s="128" t="e">
        <f>[1]!Book1345234[[#This Row],[Flood Plain Population]]/[1]!Book1345234[[#This Row],[Community Population Served]]</f>
        <v>#REF!</v>
      </c>
      <c r="X421" s="4"/>
      <c r="Y421" s="36" t="str">
        <f>IFERROR(VLOOKUP(Book1345234[[#This Row],[Severity Ranking: Community Need (% Population)]],#REF!,2,FALSE),"")</f>
        <v/>
      </c>
      <c r="Z421" s="66"/>
      <c r="AA421" s="91" t="e">
        <f>[1]!Book1345234[[#This Row],['# of Structures Removed from 1% Annual Chance FP]]/[1]!Book1345234[[#This Row],['# of Structures in 1% Annual Chance FP (Pre-Project)]]</f>
        <v>#REF!</v>
      </c>
      <c r="AB421" s="4"/>
      <c r="AC421" s="36" t="str">
        <f>IFERROR(VLOOKUP(Book1345234[[#This Row],[Flood Risk Reduction ]],#REF!,2,FALSE),"")</f>
        <v/>
      </c>
      <c r="AD421" s="66"/>
      <c r="AE421" s="78"/>
      <c r="AF421" s="37"/>
      <c r="AG421" s="128" t="e">
        <f>([1]!Book1345234[[#This Row],[Pre-Project Damage $]]-[1]!Book1345234[[#This Row],[Post-Project Damage $]])/[1]!Book1345234[[#This Row],[Pre-Project Damage $]]</f>
        <v>#REF!</v>
      </c>
      <c r="AH421" s="4"/>
      <c r="AI421" s="36" t="str">
        <f>IFERROR(VLOOKUP(Book1345234[[#This Row],[Flood Damage Reduction]],#REF!,2,FALSE),"")</f>
        <v/>
      </c>
      <c r="AJ421" s="93"/>
      <c r="AK421" s="83"/>
      <c r="AL421" s="37"/>
      <c r="AM421" s="36" t="str">
        <f>IFERROR(VLOOKUP(Book1345234[[#This Row],[ Reduction in Critical Facilities Flood Risk]],#REF!,2,FALSE),"")</f>
        <v/>
      </c>
      <c r="AN421" s="140" t="e">
        <f>VLOOKUP([1]!Book1345234[[#This Row],[FMP]],'[1]Life and Safety Tabular Data'!A418:L428,12,FALSE)</f>
        <v>#REF!</v>
      </c>
      <c r="AO421" s="43"/>
      <c r="AP421" s="4"/>
      <c r="AQ421" s="36" t="str">
        <f>IFERROR(VLOOKUP(Book1345234[[#This Row],[Life and Safety Ranking (Injury/Loss of Life)]],#REF!,2,FALSE),"")</f>
        <v/>
      </c>
      <c r="AR421" s="67"/>
      <c r="AS421" s="43"/>
      <c r="AT421" s="43"/>
      <c r="AU421" s="43"/>
      <c r="AV421" s="4"/>
      <c r="AW421" s="36" t="str">
        <f>IFERROR(VLOOKUP(Book1345234[[#This Row],[Water Supply Yield Ranking]],#REF!,2,FALSE),"")</f>
        <v/>
      </c>
      <c r="AX421" s="67"/>
      <c r="AY421" s="37"/>
      <c r="AZ421" s="4"/>
      <c r="BA421" s="36" t="str">
        <f>IFERROR(VLOOKUP(Book1345234[[#This Row],[Social Vulnerability Ranking]],#REF!,2,FALSE),"")</f>
        <v/>
      </c>
      <c r="BB421" s="67"/>
      <c r="BC421" s="43"/>
      <c r="BD421" s="4"/>
      <c r="BE421" s="36" t="str">
        <f>IFERROR(VLOOKUP(Book1345234[[#This Row],[Nature-Based Solutions Ranking]],#REF!,2,FALSE),"")</f>
        <v/>
      </c>
      <c r="BF421" s="67"/>
      <c r="BG421" s="37"/>
      <c r="BH421" s="4"/>
      <c r="BI421" s="36" t="str">
        <f>IFERROR(VLOOKUP(Book1345234[[#This Row],[Multiple Benefit Ranking]],#REF!,2,FALSE),"")</f>
        <v/>
      </c>
      <c r="BJ421" s="84"/>
      <c r="BK421" s="43"/>
      <c r="BL421" s="4"/>
      <c r="BM421" s="36" t="str">
        <f>IFERROR(VLOOKUP(Book1345234[[#This Row],[Operations and Maintenance Ranking]],#REF!,2,FALSE),"")</f>
        <v/>
      </c>
      <c r="BN421" s="67"/>
      <c r="BO421" s="4"/>
      <c r="BP421" s="36" t="str">
        <f>IFERROR(VLOOKUP(Book1345234[[#This Row],[Administrative, Regulatory and Other Obstacle Ranking]],#REF!,2,FALSE),"")</f>
        <v/>
      </c>
      <c r="BQ421" s="67"/>
      <c r="BR421" s="4"/>
      <c r="BS421" s="36" t="str">
        <f>IFERROR(VLOOKUP(Book1345234[[#This Row],[Environmental Benefit Ranking]],#REF!,2,FALSE),"")</f>
        <v/>
      </c>
      <c r="BT421" s="67"/>
      <c r="BU421" s="37"/>
      <c r="BV421" s="36" t="str">
        <f>IFERROR(VLOOKUP(Book1345234[[#This Row],[Environmental Impact Ranking]],#REF!,2,FALSE),"")</f>
        <v/>
      </c>
      <c r="BW421" s="77"/>
      <c r="BX421" s="83"/>
      <c r="BY421" s="4"/>
      <c r="BZ421" s="36" t="str">
        <f>IFERROR(VLOOKUP(Book1345234[[#This Row],[Mobility Ranking]],#REF!,2,FALSE),"")</f>
        <v/>
      </c>
      <c r="CA421" s="77"/>
      <c r="CB421" s="4"/>
      <c r="CC421" s="36" t="str">
        <f>IFERROR(VLOOKUP(Book1345234[[#This Row],[Regional Ranking]],#REF!,2,FALSE),"")</f>
        <v/>
      </c>
    </row>
    <row r="422" spans="1:81" x14ac:dyDescent="0.25">
      <c r="A422" s="107"/>
      <c r="B422" s="84"/>
      <c r="C422" s="92">
        <f>Book1345234[[#This Row],[FMP]]*2</f>
        <v>0</v>
      </c>
      <c r="D422" s="34"/>
      <c r="E422" s="34"/>
      <c r="F422" s="37"/>
      <c r="G422" s="4"/>
      <c r="H422" s="4"/>
      <c r="I422" s="4"/>
      <c r="J422" s="4"/>
      <c r="K422" s="35" t="str">
        <f>IFERROR(Book1345234[[#This Row],[Project Cost]]/Book1345234[[#This Row],['# of Structures Removed from 1% Annual Chance FP]],"")</f>
        <v/>
      </c>
      <c r="L422" s="4"/>
      <c r="M422" s="4"/>
      <c r="N422" s="35"/>
      <c r="O422" s="100"/>
      <c r="P422" s="84"/>
      <c r="Q422" s="37"/>
      <c r="R422" s="4"/>
      <c r="S422" s="36" t="str">
        <f>IFERROR(VLOOKUP(Book1345234[[#This Row],[ Severity Ranking: Pre-Project Average Depth of Flooding (100-year)]],#REF!,2,FALSE),"")</f>
        <v/>
      </c>
      <c r="T422" s="67"/>
      <c r="U422" s="37"/>
      <c r="V422" s="37"/>
      <c r="W422" s="128" t="e">
        <f>[1]!Book1345234[[#This Row],[Flood Plain Population]]/[1]!Book1345234[[#This Row],[Community Population Served]]</f>
        <v>#REF!</v>
      </c>
      <c r="X422" s="4"/>
      <c r="Y422" s="36" t="str">
        <f>IFERROR(VLOOKUP(Book1345234[[#This Row],[Severity Ranking: Community Need (% Population)]],#REF!,2,FALSE),"")</f>
        <v/>
      </c>
      <c r="Z422" s="66"/>
      <c r="AA422" s="91" t="e">
        <f>[1]!Book1345234[[#This Row],['# of Structures Removed from 1% Annual Chance FP]]/[1]!Book1345234[[#This Row],['# of Structures in 1% Annual Chance FP (Pre-Project)]]</f>
        <v>#REF!</v>
      </c>
      <c r="AB422" s="4"/>
      <c r="AC422" s="36" t="str">
        <f>IFERROR(VLOOKUP(Book1345234[[#This Row],[Flood Risk Reduction ]],#REF!,2,FALSE),"")</f>
        <v/>
      </c>
      <c r="AD422" s="66"/>
      <c r="AE422" s="78"/>
      <c r="AF422" s="37"/>
      <c r="AG422" s="128" t="e">
        <f>([1]!Book1345234[[#This Row],[Pre-Project Damage $]]-[1]!Book1345234[[#This Row],[Post-Project Damage $]])/[1]!Book1345234[[#This Row],[Pre-Project Damage $]]</f>
        <v>#REF!</v>
      </c>
      <c r="AH422" s="4"/>
      <c r="AI422" s="36" t="str">
        <f>IFERROR(VLOOKUP(Book1345234[[#This Row],[Flood Damage Reduction]],#REF!,2,FALSE),"")</f>
        <v/>
      </c>
      <c r="AJ422" s="93"/>
      <c r="AK422" s="83"/>
      <c r="AL422" s="37"/>
      <c r="AM422" s="36" t="str">
        <f>IFERROR(VLOOKUP(Book1345234[[#This Row],[ Reduction in Critical Facilities Flood Risk]],#REF!,2,FALSE),"")</f>
        <v/>
      </c>
      <c r="AN422" s="140" t="e">
        <f>VLOOKUP([1]!Book1345234[[#This Row],[FMP]],'[1]Life and Safety Tabular Data'!A419:L429,12,FALSE)</f>
        <v>#REF!</v>
      </c>
      <c r="AO422" s="43"/>
      <c r="AP422" s="4"/>
      <c r="AQ422" s="36" t="str">
        <f>IFERROR(VLOOKUP(Book1345234[[#This Row],[Life and Safety Ranking (Injury/Loss of Life)]],#REF!,2,FALSE),"")</f>
        <v/>
      </c>
      <c r="AR422" s="67"/>
      <c r="AS422" s="43"/>
      <c r="AT422" s="43"/>
      <c r="AU422" s="43"/>
      <c r="AV422" s="4"/>
      <c r="AW422" s="36" t="str">
        <f>IFERROR(VLOOKUP(Book1345234[[#This Row],[Water Supply Yield Ranking]],#REF!,2,FALSE),"")</f>
        <v/>
      </c>
      <c r="AX422" s="67"/>
      <c r="AY422" s="37"/>
      <c r="AZ422" s="4"/>
      <c r="BA422" s="36" t="str">
        <f>IFERROR(VLOOKUP(Book1345234[[#This Row],[Social Vulnerability Ranking]],#REF!,2,FALSE),"")</f>
        <v/>
      </c>
      <c r="BB422" s="67"/>
      <c r="BC422" s="43"/>
      <c r="BD422" s="4"/>
      <c r="BE422" s="36" t="str">
        <f>IFERROR(VLOOKUP(Book1345234[[#This Row],[Nature-Based Solutions Ranking]],#REF!,2,FALSE),"")</f>
        <v/>
      </c>
      <c r="BF422" s="67"/>
      <c r="BG422" s="37"/>
      <c r="BH422" s="4"/>
      <c r="BI422" s="36" t="str">
        <f>IFERROR(VLOOKUP(Book1345234[[#This Row],[Multiple Benefit Ranking]],#REF!,2,FALSE),"")</f>
        <v/>
      </c>
      <c r="BJ422" s="84"/>
      <c r="BK422" s="43"/>
      <c r="BL422" s="4"/>
      <c r="BM422" s="36" t="str">
        <f>IFERROR(VLOOKUP(Book1345234[[#This Row],[Operations and Maintenance Ranking]],#REF!,2,FALSE),"")</f>
        <v/>
      </c>
      <c r="BN422" s="67"/>
      <c r="BO422" s="4"/>
      <c r="BP422" s="36" t="str">
        <f>IFERROR(VLOOKUP(Book1345234[[#This Row],[Administrative, Regulatory and Other Obstacle Ranking]],#REF!,2,FALSE),"")</f>
        <v/>
      </c>
      <c r="BQ422" s="67"/>
      <c r="BR422" s="4"/>
      <c r="BS422" s="36" t="str">
        <f>IFERROR(VLOOKUP(Book1345234[[#This Row],[Environmental Benefit Ranking]],#REF!,2,FALSE),"")</f>
        <v/>
      </c>
      <c r="BT422" s="67"/>
      <c r="BU422" s="37"/>
      <c r="BV422" s="36" t="str">
        <f>IFERROR(VLOOKUP(Book1345234[[#This Row],[Environmental Impact Ranking]],#REF!,2,FALSE),"")</f>
        <v/>
      </c>
      <c r="BW422" s="77"/>
      <c r="BX422" s="83"/>
      <c r="BY422" s="4"/>
      <c r="BZ422" s="36" t="str">
        <f>IFERROR(VLOOKUP(Book1345234[[#This Row],[Mobility Ranking]],#REF!,2,FALSE),"")</f>
        <v/>
      </c>
      <c r="CA422" s="77"/>
      <c r="CB422" s="4"/>
      <c r="CC422" s="36" t="str">
        <f>IFERROR(VLOOKUP(Book1345234[[#This Row],[Regional Ranking]],#REF!,2,FALSE),"")</f>
        <v/>
      </c>
    </row>
    <row r="423" spans="1:81" x14ac:dyDescent="0.25">
      <c r="A423" s="107"/>
      <c r="B423" s="84"/>
      <c r="C423" s="92">
        <f>Book1345234[[#This Row],[FMP]]*2</f>
        <v>0</v>
      </c>
      <c r="D423" s="34"/>
      <c r="E423" s="34"/>
      <c r="F423" s="37"/>
      <c r="G423" s="4"/>
      <c r="H423" s="4"/>
      <c r="I423" s="4"/>
      <c r="J423" s="4"/>
      <c r="K423" s="35" t="str">
        <f>IFERROR(Book1345234[[#This Row],[Project Cost]]/Book1345234[[#This Row],['# of Structures Removed from 1% Annual Chance FP]],"")</f>
        <v/>
      </c>
      <c r="L423" s="4"/>
      <c r="M423" s="4"/>
      <c r="N423" s="35"/>
      <c r="O423" s="100"/>
      <c r="P423" s="84"/>
      <c r="Q423" s="37"/>
      <c r="R423" s="4"/>
      <c r="S423" s="36" t="str">
        <f>IFERROR(VLOOKUP(Book1345234[[#This Row],[ Severity Ranking: Pre-Project Average Depth of Flooding (100-year)]],#REF!,2,FALSE),"")</f>
        <v/>
      </c>
      <c r="T423" s="67"/>
      <c r="U423" s="37"/>
      <c r="V423" s="37"/>
      <c r="W423" s="128" t="e">
        <f>[1]!Book1345234[[#This Row],[Flood Plain Population]]/[1]!Book1345234[[#This Row],[Community Population Served]]</f>
        <v>#REF!</v>
      </c>
      <c r="X423" s="4"/>
      <c r="Y423" s="36" t="str">
        <f>IFERROR(VLOOKUP(Book1345234[[#This Row],[Severity Ranking: Community Need (% Population)]],#REF!,2,FALSE),"")</f>
        <v/>
      </c>
      <c r="Z423" s="66"/>
      <c r="AA423" s="91" t="e">
        <f>[1]!Book1345234[[#This Row],['# of Structures Removed from 1% Annual Chance FP]]/[1]!Book1345234[[#This Row],['# of Structures in 1% Annual Chance FP (Pre-Project)]]</f>
        <v>#REF!</v>
      </c>
      <c r="AB423" s="4"/>
      <c r="AC423" s="36" t="str">
        <f>IFERROR(VLOOKUP(Book1345234[[#This Row],[Flood Risk Reduction ]],#REF!,2,FALSE),"")</f>
        <v/>
      </c>
      <c r="AD423" s="66"/>
      <c r="AE423" s="78"/>
      <c r="AF423" s="37"/>
      <c r="AG423" s="128" t="e">
        <f>([1]!Book1345234[[#This Row],[Pre-Project Damage $]]-[1]!Book1345234[[#This Row],[Post-Project Damage $]])/[1]!Book1345234[[#This Row],[Pre-Project Damage $]]</f>
        <v>#REF!</v>
      </c>
      <c r="AH423" s="4"/>
      <c r="AI423" s="36" t="str">
        <f>IFERROR(VLOOKUP(Book1345234[[#This Row],[Flood Damage Reduction]],#REF!,2,FALSE),"")</f>
        <v/>
      </c>
      <c r="AJ423" s="93"/>
      <c r="AK423" s="83"/>
      <c r="AL423" s="37"/>
      <c r="AM423" s="36" t="str">
        <f>IFERROR(VLOOKUP(Book1345234[[#This Row],[ Reduction in Critical Facilities Flood Risk]],#REF!,2,FALSE),"")</f>
        <v/>
      </c>
      <c r="AN423" s="140" t="e">
        <f>VLOOKUP([1]!Book1345234[[#This Row],[FMP]],'[1]Life and Safety Tabular Data'!A420:L430,12,FALSE)</f>
        <v>#REF!</v>
      </c>
      <c r="AO423" s="43"/>
      <c r="AP423" s="4"/>
      <c r="AQ423" s="36" t="str">
        <f>IFERROR(VLOOKUP(Book1345234[[#This Row],[Life and Safety Ranking (Injury/Loss of Life)]],#REF!,2,FALSE),"")</f>
        <v/>
      </c>
      <c r="AR423" s="67"/>
      <c r="AS423" s="43"/>
      <c r="AT423" s="43"/>
      <c r="AU423" s="43"/>
      <c r="AV423" s="4"/>
      <c r="AW423" s="36" t="str">
        <f>IFERROR(VLOOKUP(Book1345234[[#This Row],[Water Supply Yield Ranking]],#REF!,2,FALSE),"")</f>
        <v/>
      </c>
      <c r="AX423" s="67"/>
      <c r="AY423" s="37"/>
      <c r="AZ423" s="4"/>
      <c r="BA423" s="36" t="str">
        <f>IFERROR(VLOOKUP(Book1345234[[#This Row],[Social Vulnerability Ranking]],#REF!,2,FALSE),"")</f>
        <v/>
      </c>
      <c r="BB423" s="67"/>
      <c r="BC423" s="43"/>
      <c r="BD423" s="4"/>
      <c r="BE423" s="36" t="str">
        <f>IFERROR(VLOOKUP(Book1345234[[#This Row],[Nature-Based Solutions Ranking]],#REF!,2,FALSE),"")</f>
        <v/>
      </c>
      <c r="BF423" s="67"/>
      <c r="BG423" s="37"/>
      <c r="BH423" s="4"/>
      <c r="BI423" s="36" t="str">
        <f>IFERROR(VLOOKUP(Book1345234[[#This Row],[Multiple Benefit Ranking]],#REF!,2,FALSE),"")</f>
        <v/>
      </c>
      <c r="BJ423" s="84"/>
      <c r="BK423" s="43"/>
      <c r="BL423" s="4"/>
      <c r="BM423" s="36" t="str">
        <f>IFERROR(VLOOKUP(Book1345234[[#This Row],[Operations and Maintenance Ranking]],#REF!,2,FALSE),"")</f>
        <v/>
      </c>
      <c r="BN423" s="67"/>
      <c r="BO423" s="4"/>
      <c r="BP423" s="36" t="str">
        <f>IFERROR(VLOOKUP(Book1345234[[#This Row],[Administrative, Regulatory and Other Obstacle Ranking]],#REF!,2,FALSE),"")</f>
        <v/>
      </c>
      <c r="BQ423" s="67"/>
      <c r="BR423" s="4"/>
      <c r="BS423" s="36" t="str">
        <f>IFERROR(VLOOKUP(Book1345234[[#This Row],[Environmental Benefit Ranking]],#REF!,2,FALSE),"")</f>
        <v/>
      </c>
      <c r="BT423" s="67"/>
      <c r="BU423" s="37"/>
      <c r="BV423" s="36" t="str">
        <f>IFERROR(VLOOKUP(Book1345234[[#This Row],[Environmental Impact Ranking]],#REF!,2,FALSE),"")</f>
        <v/>
      </c>
      <c r="BW423" s="77"/>
      <c r="BX423" s="83"/>
      <c r="BY423" s="4"/>
      <c r="BZ423" s="36" t="str">
        <f>IFERROR(VLOOKUP(Book1345234[[#This Row],[Mobility Ranking]],#REF!,2,FALSE),"")</f>
        <v/>
      </c>
      <c r="CA423" s="77"/>
      <c r="CB423" s="4"/>
      <c r="CC423" s="36" t="str">
        <f>IFERROR(VLOOKUP(Book1345234[[#This Row],[Regional Ranking]],#REF!,2,FALSE),"")</f>
        <v/>
      </c>
    </row>
    <row r="424" spans="1:81" x14ac:dyDescent="0.25">
      <c r="A424" s="107"/>
      <c r="B424" s="84"/>
      <c r="C424" s="92">
        <f>Book1345234[[#This Row],[FMP]]*2</f>
        <v>0</v>
      </c>
      <c r="D424" s="34"/>
      <c r="E424" s="34"/>
      <c r="F424" s="37"/>
      <c r="G424" s="4"/>
      <c r="H424" s="4"/>
      <c r="I424" s="4"/>
      <c r="J424" s="4"/>
      <c r="K424" s="35" t="str">
        <f>IFERROR(Book1345234[[#This Row],[Project Cost]]/Book1345234[[#This Row],['# of Structures Removed from 1% Annual Chance FP]],"")</f>
        <v/>
      </c>
      <c r="L424" s="4"/>
      <c r="M424" s="4"/>
      <c r="N424" s="35"/>
      <c r="O424" s="100"/>
      <c r="P424" s="84"/>
      <c r="Q424" s="37"/>
      <c r="R424" s="4"/>
      <c r="S424" s="36" t="str">
        <f>IFERROR(VLOOKUP(Book1345234[[#This Row],[ Severity Ranking: Pre-Project Average Depth of Flooding (100-year)]],#REF!,2,FALSE),"")</f>
        <v/>
      </c>
      <c r="T424" s="67"/>
      <c r="U424" s="37"/>
      <c r="V424" s="37"/>
      <c r="W424" s="128" t="e">
        <f>[1]!Book1345234[[#This Row],[Flood Plain Population]]/[1]!Book1345234[[#This Row],[Community Population Served]]</f>
        <v>#REF!</v>
      </c>
      <c r="X424" s="4"/>
      <c r="Y424" s="36" t="str">
        <f>IFERROR(VLOOKUP(Book1345234[[#This Row],[Severity Ranking: Community Need (% Population)]],#REF!,2,FALSE),"")</f>
        <v/>
      </c>
      <c r="Z424" s="66"/>
      <c r="AA424" s="91" t="e">
        <f>[1]!Book1345234[[#This Row],['# of Structures Removed from 1% Annual Chance FP]]/[1]!Book1345234[[#This Row],['# of Structures in 1% Annual Chance FP (Pre-Project)]]</f>
        <v>#REF!</v>
      </c>
      <c r="AB424" s="4"/>
      <c r="AC424" s="36" t="str">
        <f>IFERROR(VLOOKUP(Book1345234[[#This Row],[Flood Risk Reduction ]],#REF!,2,FALSE),"")</f>
        <v/>
      </c>
      <c r="AD424" s="66"/>
      <c r="AE424" s="78"/>
      <c r="AF424" s="37"/>
      <c r="AG424" s="128" t="e">
        <f>([1]!Book1345234[[#This Row],[Pre-Project Damage $]]-[1]!Book1345234[[#This Row],[Post-Project Damage $]])/[1]!Book1345234[[#This Row],[Pre-Project Damage $]]</f>
        <v>#REF!</v>
      </c>
      <c r="AH424" s="4"/>
      <c r="AI424" s="36" t="str">
        <f>IFERROR(VLOOKUP(Book1345234[[#This Row],[Flood Damage Reduction]],#REF!,2,FALSE),"")</f>
        <v/>
      </c>
      <c r="AJ424" s="93"/>
      <c r="AK424" s="83"/>
      <c r="AL424" s="37"/>
      <c r="AM424" s="36" t="str">
        <f>IFERROR(VLOOKUP(Book1345234[[#This Row],[ Reduction in Critical Facilities Flood Risk]],#REF!,2,FALSE),"")</f>
        <v/>
      </c>
      <c r="AN424" s="140" t="e">
        <f>VLOOKUP([1]!Book1345234[[#This Row],[FMP]],'[1]Life and Safety Tabular Data'!A421:L431,12,FALSE)</f>
        <v>#REF!</v>
      </c>
      <c r="AO424" s="43"/>
      <c r="AP424" s="4"/>
      <c r="AQ424" s="36" t="str">
        <f>IFERROR(VLOOKUP(Book1345234[[#This Row],[Life and Safety Ranking (Injury/Loss of Life)]],#REF!,2,FALSE),"")</f>
        <v/>
      </c>
      <c r="AR424" s="67"/>
      <c r="AS424" s="43"/>
      <c r="AT424" s="43"/>
      <c r="AU424" s="43"/>
      <c r="AV424" s="4"/>
      <c r="AW424" s="36" t="str">
        <f>IFERROR(VLOOKUP(Book1345234[[#This Row],[Water Supply Yield Ranking]],#REF!,2,FALSE),"")</f>
        <v/>
      </c>
      <c r="AX424" s="67"/>
      <c r="AY424" s="37"/>
      <c r="AZ424" s="4"/>
      <c r="BA424" s="36" t="str">
        <f>IFERROR(VLOOKUP(Book1345234[[#This Row],[Social Vulnerability Ranking]],#REF!,2,FALSE),"")</f>
        <v/>
      </c>
      <c r="BB424" s="67"/>
      <c r="BC424" s="43"/>
      <c r="BD424" s="4"/>
      <c r="BE424" s="36" t="str">
        <f>IFERROR(VLOOKUP(Book1345234[[#This Row],[Nature-Based Solutions Ranking]],#REF!,2,FALSE),"")</f>
        <v/>
      </c>
      <c r="BF424" s="67"/>
      <c r="BG424" s="37"/>
      <c r="BH424" s="4"/>
      <c r="BI424" s="36" t="str">
        <f>IFERROR(VLOOKUP(Book1345234[[#This Row],[Multiple Benefit Ranking]],#REF!,2,FALSE),"")</f>
        <v/>
      </c>
      <c r="BJ424" s="84"/>
      <c r="BK424" s="43"/>
      <c r="BL424" s="4"/>
      <c r="BM424" s="36" t="str">
        <f>IFERROR(VLOOKUP(Book1345234[[#This Row],[Operations and Maintenance Ranking]],#REF!,2,FALSE),"")</f>
        <v/>
      </c>
      <c r="BN424" s="67"/>
      <c r="BO424" s="4"/>
      <c r="BP424" s="36" t="str">
        <f>IFERROR(VLOOKUP(Book1345234[[#This Row],[Administrative, Regulatory and Other Obstacle Ranking]],#REF!,2,FALSE),"")</f>
        <v/>
      </c>
      <c r="BQ424" s="67"/>
      <c r="BR424" s="4"/>
      <c r="BS424" s="36" t="str">
        <f>IFERROR(VLOOKUP(Book1345234[[#This Row],[Environmental Benefit Ranking]],#REF!,2,FALSE),"")</f>
        <v/>
      </c>
      <c r="BT424" s="67"/>
      <c r="BU424" s="37"/>
      <c r="BV424" s="36" t="str">
        <f>IFERROR(VLOOKUP(Book1345234[[#This Row],[Environmental Impact Ranking]],#REF!,2,FALSE),"")</f>
        <v/>
      </c>
      <c r="BW424" s="77"/>
      <c r="BX424" s="83"/>
      <c r="BY424" s="4"/>
      <c r="BZ424" s="36" t="str">
        <f>IFERROR(VLOOKUP(Book1345234[[#This Row],[Mobility Ranking]],#REF!,2,FALSE),"")</f>
        <v/>
      </c>
      <c r="CA424" s="77"/>
      <c r="CB424" s="4"/>
      <c r="CC424" s="36" t="str">
        <f>IFERROR(VLOOKUP(Book1345234[[#This Row],[Regional Ranking]],#REF!,2,FALSE),"")</f>
        <v/>
      </c>
    </row>
    <row r="425" spans="1:81" x14ac:dyDescent="0.25">
      <c r="A425" s="107"/>
      <c r="B425" s="84"/>
      <c r="C425" s="92">
        <f>Book1345234[[#This Row],[FMP]]*2</f>
        <v>0</v>
      </c>
      <c r="D425" s="34"/>
      <c r="E425" s="34"/>
      <c r="F425" s="37"/>
      <c r="G425" s="4"/>
      <c r="H425" s="4"/>
      <c r="I425" s="4"/>
      <c r="J425" s="4"/>
      <c r="K425" s="35" t="str">
        <f>IFERROR(Book1345234[[#This Row],[Project Cost]]/Book1345234[[#This Row],['# of Structures Removed from 1% Annual Chance FP]],"")</f>
        <v/>
      </c>
      <c r="L425" s="4"/>
      <c r="M425" s="4"/>
      <c r="N425" s="35"/>
      <c r="O425" s="100"/>
      <c r="P425" s="84"/>
      <c r="Q425" s="37"/>
      <c r="R425" s="4"/>
      <c r="S425" s="36" t="str">
        <f>IFERROR(VLOOKUP(Book1345234[[#This Row],[ Severity Ranking: Pre-Project Average Depth of Flooding (100-year)]],#REF!,2,FALSE),"")</f>
        <v/>
      </c>
      <c r="T425" s="67"/>
      <c r="U425" s="37"/>
      <c r="V425" s="37"/>
      <c r="W425" s="128" t="e">
        <f>[1]!Book1345234[[#This Row],[Flood Plain Population]]/[1]!Book1345234[[#This Row],[Community Population Served]]</f>
        <v>#REF!</v>
      </c>
      <c r="X425" s="4"/>
      <c r="Y425" s="36" t="str">
        <f>IFERROR(VLOOKUP(Book1345234[[#This Row],[Severity Ranking: Community Need (% Population)]],#REF!,2,FALSE),"")</f>
        <v/>
      </c>
      <c r="Z425" s="66"/>
      <c r="AA425" s="91" t="e">
        <f>[1]!Book1345234[[#This Row],['# of Structures Removed from 1% Annual Chance FP]]/[1]!Book1345234[[#This Row],['# of Structures in 1% Annual Chance FP (Pre-Project)]]</f>
        <v>#REF!</v>
      </c>
      <c r="AB425" s="4"/>
      <c r="AC425" s="36" t="str">
        <f>IFERROR(VLOOKUP(Book1345234[[#This Row],[Flood Risk Reduction ]],#REF!,2,FALSE),"")</f>
        <v/>
      </c>
      <c r="AD425" s="66"/>
      <c r="AE425" s="78"/>
      <c r="AF425" s="37"/>
      <c r="AG425" s="128" t="e">
        <f>([1]!Book1345234[[#This Row],[Pre-Project Damage $]]-[1]!Book1345234[[#This Row],[Post-Project Damage $]])/[1]!Book1345234[[#This Row],[Pre-Project Damage $]]</f>
        <v>#REF!</v>
      </c>
      <c r="AH425" s="4"/>
      <c r="AI425" s="36" t="str">
        <f>IFERROR(VLOOKUP(Book1345234[[#This Row],[Flood Damage Reduction]],#REF!,2,FALSE),"")</f>
        <v/>
      </c>
      <c r="AJ425" s="93"/>
      <c r="AK425" s="83"/>
      <c r="AL425" s="37"/>
      <c r="AM425" s="36" t="str">
        <f>IFERROR(VLOOKUP(Book1345234[[#This Row],[ Reduction in Critical Facilities Flood Risk]],#REF!,2,FALSE),"")</f>
        <v/>
      </c>
      <c r="AN425" s="140" t="e">
        <f>VLOOKUP([1]!Book1345234[[#This Row],[FMP]],'[1]Life and Safety Tabular Data'!A422:L432,12,FALSE)</f>
        <v>#REF!</v>
      </c>
      <c r="AO425" s="43"/>
      <c r="AP425" s="4"/>
      <c r="AQ425" s="36" t="str">
        <f>IFERROR(VLOOKUP(Book1345234[[#This Row],[Life and Safety Ranking (Injury/Loss of Life)]],#REF!,2,FALSE),"")</f>
        <v/>
      </c>
      <c r="AR425" s="67"/>
      <c r="AS425" s="43"/>
      <c r="AT425" s="43"/>
      <c r="AU425" s="43"/>
      <c r="AV425" s="4"/>
      <c r="AW425" s="36" t="str">
        <f>IFERROR(VLOOKUP(Book1345234[[#This Row],[Water Supply Yield Ranking]],#REF!,2,FALSE),"")</f>
        <v/>
      </c>
      <c r="AX425" s="67"/>
      <c r="AY425" s="37"/>
      <c r="AZ425" s="4"/>
      <c r="BA425" s="36" t="str">
        <f>IFERROR(VLOOKUP(Book1345234[[#This Row],[Social Vulnerability Ranking]],#REF!,2,FALSE),"")</f>
        <v/>
      </c>
      <c r="BB425" s="67"/>
      <c r="BC425" s="43"/>
      <c r="BD425" s="4"/>
      <c r="BE425" s="36" t="str">
        <f>IFERROR(VLOOKUP(Book1345234[[#This Row],[Nature-Based Solutions Ranking]],#REF!,2,FALSE),"")</f>
        <v/>
      </c>
      <c r="BF425" s="67"/>
      <c r="BG425" s="37"/>
      <c r="BH425" s="4"/>
      <c r="BI425" s="36" t="str">
        <f>IFERROR(VLOOKUP(Book1345234[[#This Row],[Multiple Benefit Ranking]],#REF!,2,FALSE),"")</f>
        <v/>
      </c>
      <c r="BJ425" s="84"/>
      <c r="BK425" s="43"/>
      <c r="BL425" s="4"/>
      <c r="BM425" s="36" t="str">
        <f>IFERROR(VLOOKUP(Book1345234[[#This Row],[Operations and Maintenance Ranking]],#REF!,2,FALSE),"")</f>
        <v/>
      </c>
      <c r="BN425" s="67"/>
      <c r="BO425" s="4"/>
      <c r="BP425" s="36" t="str">
        <f>IFERROR(VLOOKUP(Book1345234[[#This Row],[Administrative, Regulatory and Other Obstacle Ranking]],#REF!,2,FALSE),"")</f>
        <v/>
      </c>
      <c r="BQ425" s="67"/>
      <c r="BR425" s="4"/>
      <c r="BS425" s="36" t="str">
        <f>IFERROR(VLOOKUP(Book1345234[[#This Row],[Environmental Benefit Ranking]],#REF!,2,FALSE),"")</f>
        <v/>
      </c>
      <c r="BT425" s="67"/>
      <c r="BU425" s="37"/>
      <c r="BV425" s="36" t="str">
        <f>IFERROR(VLOOKUP(Book1345234[[#This Row],[Environmental Impact Ranking]],#REF!,2,FALSE),"")</f>
        <v/>
      </c>
      <c r="BW425" s="77"/>
      <c r="BX425" s="83"/>
      <c r="BY425" s="4"/>
      <c r="BZ425" s="36" t="str">
        <f>IFERROR(VLOOKUP(Book1345234[[#This Row],[Mobility Ranking]],#REF!,2,FALSE),"")</f>
        <v/>
      </c>
      <c r="CA425" s="77"/>
      <c r="CB425" s="4"/>
      <c r="CC425" s="36" t="str">
        <f>IFERROR(VLOOKUP(Book1345234[[#This Row],[Regional Ranking]],#REF!,2,FALSE),"")</f>
        <v/>
      </c>
    </row>
    <row r="426" spans="1:81" x14ac:dyDescent="0.25">
      <c r="A426" s="107"/>
      <c r="B426" s="84"/>
      <c r="C426" s="92">
        <f>Book1345234[[#This Row],[FMP]]*2</f>
        <v>0</v>
      </c>
      <c r="D426" s="34"/>
      <c r="E426" s="34"/>
      <c r="F426" s="37"/>
      <c r="G426" s="4"/>
      <c r="H426" s="4"/>
      <c r="I426" s="4"/>
      <c r="J426" s="4"/>
      <c r="K426" s="35" t="str">
        <f>IFERROR(Book1345234[[#This Row],[Project Cost]]/Book1345234[[#This Row],['# of Structures Removed from 1% Annual Chance FP]],"")</f>
        <v/>
      </c>
      <c r="L426" s="4"/>
      <c r="M426" s="4"/>
      <c r="N426" s="35"/>
      <c r="O426" s="100"/>
      <c r="P426" s="84"/>
      <c r="Q426" s="37"/>
      <c r="R426" s="4"/>
      <c r="S426" s="36" t="str">
        <f>IFERROR(VLOOKUP(Book1345234[[#This Row],[ Severity Ranking: Pre-Project Average Depth of Flooding (100-year)]],#REF!,2,FALSE),"")</f>
        <v/>
      </c>
      <c r="T426" s="67"/>
      <c r="U426" s="37"/>
      <c r="V426" s="37"/>
      <c r="W426" s="128" t="e">
        <f>[1]!Book1345234[[#This Row],[Flood Plain Population]]/[1]!Book1345234[[#This Row],[Community Population Served]]</f>
        <v>#REF!</v>
      </c>
      <c r="X426" s="4"/>
      <c r="Y426" s="36" t="str">
        <f>IFERROR(VLOOKUP(Book1345234[[#This Row],[Severity Ranking: Community Need (% Population)]],#REF!,2,FALSE),"")</f>
        <v/>
      </c>
      <c r="Z426" s="66"/>
      <c r="AA426" s="91" t="e">
        <f>[1]!Book1345234[[#This Row],['# of Structures Removed from 1% Annual Chance FP]]/[1]!Book1345234[[#This Row],['# of Structures in 1% Annual Chance FP (Pre-Project)]]</f>
        <v>#REF!</v>
      </c>
      <c r="AB426" s="4"/>
      <c r="AC426" s="36" t="str">
        <f>IFERROR(VLOOKUP(Book1345234[[#This Row],[Flood Risk Reduction ]],#REF!,2,FALSE),"")</f>
        <v/>
      </c>
      <c r="AD426" s="66"/>
      <c r="AE426" s="78"/>
      <c r="AF426" s="37"/>
      <c r="AG426" s="128" t="e">
        <f>([1]!Book1345234[[#This Row],[Pre-Project Damage $]]-[1]!Book1345234[[#This Row],[Post-Project Damage $]])/[1]!Book1345234[[#This Row],[Pre-Project Damage $]]</f>
        <v>#REF!</v>
      </c>
      <c r="AH426" s="4"/>
      <c r="AI426" s="36" t="str">
        <f>IFERROR(VLOOKUP(Book1345234[[#This Row],[Flood Damage Reduction]],#REF!,2,FALSE),"")</f>
        <v/>
      </c>
      <c r="AJ426" s="93"/>
      <c r="AK426" s="83"/>
      <c r="AL426" s="37"/>
      <c r="AM426" s="36" t="str">
        <f>IFERROR(VLOOKUP(Book1345234[[#This Row],[ Reduction in Critical Facilities Flood Risk]],#REF!,2,FALSE),"")</f>
        <v/>
      </c>
      <c r="AN426" s="140" t="e">
        <f>VLOOKUP([1]!Book1345234[[#This Row],[FMP]],'[1]Life and Safety Tabular Data'!A423:L433,12,FALSE)</f>
        <v>#REF!</v>
      </c>
      <c r="AO426" s="43"/>
      <c r="AP426" s="4"/>
      <c r="AQ426" s="36" t="str">
        <f>IFERROR(VLOOKUP(Book1345234[[#This Row],[Life and Safety Ranking (Injury/Loss of Life)]],#REF!,2,FALSE),"")</f>
        <v/>
      </c>
      <c r="AR426" s="67"/>
      <c r="AS426" s="43"/>
      <c r="AT426" s="43"/>
      <c r="AU426" s="43"/>
      <c r="AV426" s="4"/>
      <c r="AW426" s="36" t="str">
        <f>IFERROR(VLOOKUP(Book1345234[[#This Row],[Water Supply Yield Ranking]],#REF!,2,FALSE),"")</f>
        <v/>
      </c>
      <c r="AX426" s="67"/>
      <c r="AY426" s="37"/>
      <c r="AZ426" s="4"/>
      <c r="BA426" s="36" t="str">
        <f>IFERROR(VLOOKUP(Book1345234[[#This Row],[Social Vulnerability Ranking]],#REF!,2,FALSE),"")</f>
        <v/>
      </c>
      <c r="BB426" s="67"/>
      <c r="BC426" s="43"/>
      <c r="BD426" s="4"/>
      <c r="BE426" s="36" t="str">
        <f>IFERROR(VLOOKUP(Book1345234[[#This Row],[Nature-Based Solutions Ranking]],#REF!,2,FALSE),"")</f>
        <v/>
      </c>
      <c r="BF426" s="67"/>
      <c r="BG426" s="37"/>
      <c r="BH426" s="4"/>
      <c r="BI426" s="36" t="str">
        <f>IFERROR(VLOOKUP(Book1345234[[#This Row],[Multiple Benefit Ranking]],#REF!,2,FALSE),"")</f>
        <v/>
      </c>
      <c r="BJ426" s="84"/>
      <c r="BK426" s="43"/>
      <c r="BL426" s="4"/>
      <c r="BM426" s="36" t="str">
        <f>IFERROR(VLOOKUP(Book1345234[[#This Row],[Operations and Maintenance Ranking]],#REF!,2,FALSE),"")</f>
        <v/>
      </c>
      <c r="BN426" s="67"/>
      <c r="BO426" s="4"/>
      <c r="BP426" s="36" t="str">
        <f>IFERROR(VLOOKUP(Book1345234[[#This Row],[Administrative, Regulatory and Other Obstacle Ranking]],#REF!,2,FALSE),"")</f>
        <v/>
      </c>
      <c r="BQ426" s="67"/>
      <c r="BR426" s="4"/>
      <c r="BS426" s="36" t="str">
        <f>IFERROR(VLOOKUP(Book1345234[[#This Row],[Environmental Benefit Ranking]],#REF!,2,FALSE),"")</f>
        <v/>
      </c>
      <c r="BT426" s="67"/>
      <c r="BU426" s="37"/>
      <c r="BV426" s="36" t="str">
        <f>IFERROR(VLOOKUP(Book1345234[[#This Row],[Environmental Impact Ranking]],#REF!,2,FALSE),"")</f>
        <v/>
      </c>
      <c r="BW426" s="77"/>
      <c r="BX426" s="83"/>
      <c r="BY426" s="4"/>
      <c r="BZ426" s="36" t="str">
        <f>IFERROR(VLOOKUP(Book1345234[[#This Row],[Mobility Ranking]],#REF!,2,FALSE),"")</f>
        <v/>
      </c>
      <c r="CA426" s="77"/>
      <c r="CB426" s="4"/>
      <c r="CC426" s="36" t="str">
        <f>IFERROR(VLOOKUP(Book1345234[[#This Row],[Regional Ranking]],#REF!,2,FALSE),"")</f>
        <v/>
      </c>
    </row>
    <row r="427" spans="1:81" x14ac:dyDescent="0.25">
      <c r="A427" s="107"/>
      <c r="B427" s="84"/>
      <c r="C427" s="92">
        <f>Book1345234[[#This Row],[FMP]]*2</f>
        <v>0</v>
      </c>
      <c r="D427" s="34"/>
      <c r="E427" s="34"/>
      <c r="F427" s="37"/>
      <c r="G427" s="4"/>
      <c r="H427" s="4"/>
      <c r="I427" s="4"/>
      <c r="J427" s="4"/>
      <c r="K427" s="35" t="str">
        <f>IFERROR(Book1345234[[#This Row],[Project Cost]]/Book1345234[[#This Row],['# of Structures Removed from 1% Annual Chance FP]],"")</f>
        <v/>
      </c>
      <c r="L427" s="4"/>
      <c r="M427" s="4"/>
      <c r="N427" s="35"/>
      <c r="O427" s="100"/>
      <c r="P427" s="84"/>
      <c r="Q427" s="37"/>
      <c r="R427" s="4"/>
      <c r="S427" s="36" t="str">
        <f>IFERROR(VLOOKUP(Book1345234[[#This Row],[ Severity Ranking: Pre-Project Average Depth of Flooding (100-year)]],#REF!,2,FALSE),"")</f>
        <v/>
      </c>
      <c r="T427" s="67"/>
      <c r="U427" s="37"/>
      <c r="V427" s="37"/>
      <c r="W427" s="128" t="e">
        <f>[1]!Book1345234[[#This Row],[Flood Plain Population]]/[1]!Book1345234[[#This Row],[Community Population Served]]</f>
        <v>#REF!</v>
      </c>
      <c r="X427" s="4"/>
      <c r="Y427" s="36" t="str">
        <f>IFERROR(VLOOKUP(Book1345234[[#This Row],[Severity Ranking: Community Need (% Population)]],#REF!,2,FALSE),"")</f>
        <v/>
      </c>
      <c r="Z427" s="66"/>
      <c r="AA427" s="91" t="e">
        <f>[1]!Book1345234[[#This Row],['# of Structures Removed from 1% Annual Chance FP]]/[1]!Book1345234[[#This Row],['# of Structures in 1% Annual Chance FP (Pre-Project)]]</f>
        <v>#REF!</v>
      </c>
      <c r="AB427" s="4"/>
      <c r="AC427" s="36" t="str">
        <f>IFERROR(VLOOKUP(Book1345234[[#This Row],[Flood Risk Reduction ]],#REF!,2,FALSE),"")</f>
        <v/>
      </c>
      <c r="AD427" s="66"/>
      <c r="AE427" s="78"/>
      <c r="AF427" s="37"/>
      <c r="AG427" s="128" t="e">
        <f>([1]!Book1345234[[#This Row],[Pre-Project Damage $]]-[1]!Book1345234[[#This Row],[Post-Project Damage $]])/[1]!Book1345234[[#This Row],[Pre-Project Damage $]]</f>
        <v>#REF!</v>
      </c>
      <c r="AH427" s="4"/>
      <c r="AI427" s="36" t="str">
        <f>IFERROR(VLOOKUP(Book1345234[[#This Row],[Flood Damage Reduction]],#REF!,2,FALSE),"")</f>
        <v/>
      </c>
      <c r="AJ427" s="93"/>
      <c r="AK427" s="83"/>
      <c r="AL427" s="37"/>
      <c r="AM427" s="36" t="str">
        <f>IFERROR(VLOOKUP(Book1345234[[#This Row],[ Reduction in Critical Facilities Flood Risk]],#REF!,2,FALSE),"")</f>
        <v/>
      </c>
      <c r="AN427" s="140" t="e">
        <f>VLOOKUP([1]!Book1345234[[#This Row],[FMP]],'[1]Life and Safety Tabular Data'!A424:L434,12,FALSE)</f>
        <v>#REF!</v>
      </c>
      <c r="AO427" s="43"/>
      <c r="AP427" s="4"/>
      <c r="AQ427" s="36" t="str">
        <f>IFERROR(VLOOKUP(Book1345234[[#This Row],[Life and Safety Ranking (Injury/Loss of Life)]],#REF!,2,FALSE),"")</f>
        <v/>
      </c>
      <c r="AR427" s="67"/>
      <c r="AS427" s="43"/>
      <c r="AT427" s="43"/>
      <c r="AU427" s="43"/>
      <c r="AV427" s="4"/>
      <c r="AW427" s="36" t="str">
        <f>IFERROR(VLOOKUP(Book1345234[[#This Row],[Water Supply Yield Ranking]],#REF!,2,FALSE),"")</f>
        <v/>
      </c>
      <c r="AX427" s="67"/>
      <c r="AY427" s="37"/>
      <c r="AZ427" s="4"/>
      <c r="BA427" s="36" t="str">
        <f>IFERROR(VLOOKUP(Book1345234[[#This Row],[Social Vulnerability Ranking]],#REF!,2,FALSE),"")</f>
        <v/>
      </c>
      <c r="BB427" s="67"/>
      <c r="BC427" s="43"/>
      <c r="BD427" s="4"/>
      <c r="BE427" s="36" t="str">
        <f>IFERROR(VLOOKUP(Book1345234[[#This Row],[Nature-Based Solutions Ranking]],#REF!,2,FALSE),"")</f>
        <v/>
      </c>
      <c r="BF427" s="67"/>
      <c r="BG427" s="37"/>
      <c r="BH427" s="4"/>
      <c r="BI427" s="36" t="str">
        <f>IFERROR(VLOOKUP(Book1345234[[#This Row],[Multiple Benefit Ranking]],#REF!,2,FALSE),"")</f>
        <v/>
      </c>
      <c r="BJ427" s="84"/>
      <c r="BK427" s="43"/>
      <c r="BL427" s="4"/>
      <c r="BM427" s="36" t="str">
        <f>IFERROR(VLOOKUP(Book1345234[[#This Row],[Operations and Maintenance Ranking]],#REF!,2,FALSE),"")</f>
        <v/>
      </c>
      <c r="BN427" s="67"/>
      <c r="BO427" s="4"/>
      <c r="BP427" s="36" t="str">
        <f>IFERROR(VLOOKUP(Book1345234[[#This Row],[Administrative, Regulatory and Other Obstacle Ranking]],#REF!,2,FALSE),"")</f>
        <v/>
      </c>
      <c r="BQ427" s="67"/>
      <c r="BR427" s="4"/>
      <c r="BS427" s="36" t="str">
        <f>IFERROR(VLOOKUP(Book1345234[[#This Row],[Environmental Benefit Ranking]],#REF!,2,FALSE),"")</f>
        <v/>
      </c>
      <c r="BT427" s="67"/>
      <c r="BU427" s="37"/>
      <c r="BV427" s="36" t="str">
        <f>IFERROR(VLOOKUP(Book1345234[[#This Row],[Environmental Impact Ranking]],#REF!,2,FALSE),"")</f>
        <v/>
      </c>
      <c r="BW427" s="77"/>
      <c r="BX427" s="83"/>
      <c r="BY427" s="4"/>
      <c r="BZ427" s="36" t="str">
        <f>IFERROR(VLOOKUP(Book1345234[[#This Row],[Mobility Ranking]],#REF!,2,FALSE),"")</f>
        <v/>
      </c>
      <c r="CA427" s="77"/>
      <c r="CB427" s="4"/>
      <c r="CC427" s="36" t="str">
        <f>IFERROR(VLOOKUP(Book1345234[[#This Row],[Regional Ranking]],#REF!,2,FALSE),"")</f>
        <v/>
      </c>
    </row>
    <row r="428" spans="1:81" x14ac:dyDescent="0.25">
      <c r="A428" s="107"/>
      <c r="B428" s="84"/>
      <c r="C428" s="92">
        <f>Book1345234[[#This Row],[FMP]]*2</f>
        <v>0</v>
      </c>
      <c r="D428" s="34"/>
      <c r="E428" s="34"/>
      <c r="F428" s="37"/>
      <c r="G428" s="4"/>
      <c r="H428" s="4"/>
      <c r="I428" s="4"/>
      <c r="J428" s="4"/>
      <c r="K428" s="35" t="str">
        <f>IFERROR(Book1345234[[#This Row],[Project Cost]]/Book1345234[[#This Row],['# of Structures Removed from 1% Annual Chance FP]],"")</f>
        <v/>
      </c>
      <c r="L428" s="4"/>
      <c r="M428" s="4"/>
      <c r="N428" s="35"/>
      <c r="O428" s="100"/>
      <c r="P428" s="84"/>
      <c r="Q428" s="37"/>
      <c r="R428" s="4"/>
      <c r="S428" s="36" t="str">
        <f>IFERROR(VLOOKUP(Book1345234[[#This Row],[ Severity Ranking: Pre-Project Average Depth of Flooding (100-year)]],#REF!,2,FALSE),"")</f>
        <v/>
      </c>
      <c r="T428" s="67"/>
      <c r="U428" s="37"/>
      <c r="V428" s="37"/>
      <c r="W428" s="128" t="e">
        <f>[1]!Book1345234[[#This Row],[Flood Plain Population]]/[1]!Book1345234[[#This Row],[Community Population Served]]</f>
        <v>#REF!</v>
      </c>
      <c r="X428" s="4"/>
      <c r="Y428" s="36" t="str">
        <f>IFERROR(VLOOKUP(Book1345234[[#This Row],[Severity Ranking: Community Need (% Population)]],#REF!,2,FALSE),"")</f>
        <v/>
      </c>
      <c r="Z428" s="66"/>
      <c r="AA428" s="91" t="e">
        <f>[1]!Book1345234[[#This Row],['# of Structures Removed from 1% Annual Chance FP]]/[1]!Book1345234[[#This Row],['# of Structures in 1% Annual Chance FP (Pre-Project)]]</f>
        <v>#REF!</v>
      </c>
      <c r="AB428" s="4"/>
      <c r="AC428" s="36" t="str">
        <f>IFERROR(VLOOKUP(Book1345234[[#This Row],[Flood Risk Reduction ]],#REF!,2,FALSE),"")</f>
        <v/>
      </c>
      <c r="AD428" s="66"/>
      <c r="AE428" s="78"/>
      <c r="AF428" s="37"/>
      <c r="AG428" s="128" t="e">
        <f>([1]!Book1345234[[#This Row],[Pre-Project Damage $]]-[1]!Book1345234[[#This Row],[Post-Project Damage $]])/[1]!Book1345234[[#This Row],[Pre-Project Damage $]]</f>
        <v>#REF!</v>
      </c>
      <c r="AH428" s="4"/>
      <c r="AI428" s="36" t="str">
        <f>IFERROR(VLOOKUP(Book1345234[[#This Row],[Flood Damage Reduction]],#REF!,2,FALSE),"")</f>
        <v/>
      </c>
      <c r="AJ428" s="93"/>
      <c r="AK428" s="83"/>
      <c r="AL428" s="37"/>
      <c r="AM428" s="36" t="str">
        <f>IFERROR(VLOOKUP(Book1345234[[#This Row],[ Reduction in Critical Facilities Flood Risk]],#REF!,2,FALSE),"")</f>
        <v/>
      </c>
      <c r="AN428" s="140" t="e">
        <f>VLOOKUP([1]!Book1345234[[#This Row],[FMP]],'[1]Life and Safety Tabular Data'!A425:L435,12,FALSE)</f>
        <v>#REF!</v>
      </c>
      <c r="AO428" s="43"/>
      <c r="AP428" s="4"/>
      <c r="AQ428" s="36" t="str">
        <f>IFERROR(VLOOKUP(Book1345234[[#This Row],[Life and Safety Ranking (Injury/Loss of Life)]],#REF!,2,FALSE),"")</f>
        <v/>
      </c>
      <c r="AR428" s="67"/>
      <c r="AS428" s="43"/>
      <c r="AT428" s="43"/>
      <c r="AU428" s="43"/>
      <c r="AV428" s="4"/>
      <c r="AW428" s="36" t="str">
        <f>IFERROR(VLOOKUP(Book1345234[[#This Row],[Water Supply Yield Ranking]],#REF!,2,FALSE),"")</f>
        <v/>
      </c>
      <c r="AX428" s="67"/>
      <c r="AY428" s="37"/>
      <c r="AZ428" s="4"/>
      <c r="BA428" s="36" t="str">
        <f>IFERROR(VLOOKUP(Book1345234[[#This Row],[Social Vulnerability Ranking]],#REF!,2,FALSE),"")</f>
        <v/>
      </c>
      <c r="BB428" s="67"/>
      <c r="BC428" s="43"/>
      <c r="BD428" s="4"/>
      <c r="BE428" s="36" t="str">
        <f>IFERROR(VLOOKUP(Book1345234[[#This Row],[Nature-Based Solutions Ranking]],#REF!,2,FALSE),"")</f>
        <v/>
      </c>
      <c r="BF428" s="67"/>
      <c r="BG428" s="37"/>
      <c r="BH428" s="4"/>
      <c r="BI428" s="36" t="str">
        <f>IFERROR(VLOOKUP(Book1345234[[#This Row],[Multiple Benefit Ranking]],#REF!,2,FALSE),"")</f>
        <v/>
      </c>
      <c r="BJ428" s="84"/>
      <c r="BK428" s="43"/>
      <c r="BL428" s="4"/>
      <c r="BM428" s="36" t="str">
        <f>IFERROR(VLOOKUP(Book1345234[[#This Row],[Operations and Maintenance Ranking]],#REF!,2,FALSE),"")</f>
        <v/>
      </c>
      <c r="BN428" s="67"/>
      <c r="BO428" s="4"/>
      <c r="BP428" s="36" t="str">
        <f>IFERROR(VLOOKUP(Book1345234[[#This Row],[Administrative, Regulatory and Other Obstacle Ranking]],#REF!,2,FALSE),"")</f>
        <v/>
      </c>
      <c r="BQ428" s="67"/>
      <c r="BR428" s="4"/>
      <c r="BS428" s="36" t="str">
        <f>IFERROR(VLOOKUP(Book1345234[[#This Row],[Environmental Benefit Ranking]],#REF!,2,FALSE),"")</f>
        <v/>
      </c>
      <c r="BT428" s="67"/>
      <c r="BU428" s="37"/>
      <c r="BV428" s="36" t="str">
        <f>IFERROR(VLOOKUP(Book1345234[[#This Row],[Environmental Impact Ranking]],#REF!,2,FALSE),"")</f>
        <v/>
      </c>
      <c r="BW428" s="77"/>
      <c r="BX428" s="83"/>
      <c r="BY428" s="4"/>
      <c r="BZ428" s="36" t="str">
        <f>IFERROR(VLOOKUP(Book1345234[[#This Row],[Mobility Ranking]],#REF!,2,FALSE),"")</f>
        <v/>
      </c>
      <c r="CA428" s="77"/>
      <c r="CB428" s="4"/>
      <c r="CC428" s="36" t="str">
        <f>IFERROR(VLOOKUP(Book1345234[[#This Row],[Regional Ranking]],#REF!,2,FALSE),"")</f>
        <v/>
      </c>
    </row>
    <row r="429" spans="1:81" x14ac:dyDescent="0.25">
      <c r="A429" s="107"/>
      <c r="B429" s="84"/>
      <c r="C429" s="92">
        <f>Book1345234[[#This Row],[FMP]]*2</f>
        <v>0</v>
      </c>
      <c r="D429" s="34"/>
      <c r="E429" s="34"/>
      <c r="F429" s="37"/>
      <c r="G429" s="4"/>
      <c r="H429" s="4"/>
      <c r="I429" s="4"/>
      <c r="J429" s="4"/>
      <c r="K429" s="35" t="str">
        <f>IFERROR(Book1345234[[#This Row],[Project Cost]]/Book1345234[[#This Row],['# of Structures Removed from 1% Annual Chance FP]],"")</f>
        <v/>
      </c>
      <c r="L429" s="4"/>
      <c r="M429" s="4"/>
      <c r="N429" s="35"/>
      <c r="O429" s="100"/>
      <c r="P429" s="84"/>
      <c r="Q429" s="37"/>
      <c r="R429" s="4"/>
      <c r="S429" s="36" t="str">
        <f>IFERROR(VLOOKUP(Book1345234[[#This Row],[ Severity Ranking: Pre-Project Average Depth of Flooding (100-year)]],#REF!,2,FALSE),"")</f>
        <v/>
      </c>
      <c r="T429" s="67"/>
      <c r="U429" s="37"/>
      <c r="V429" s="37"/>
      <c r="W429" s="128" t="e">
        <f>[1]!Book1345234[[#This Row],[Flood Plain Population]]/[1]!Book1345234[[#This Row],[Community Population Served]]</f>
        <v>#REF!</v>
      </c>
      <c r="X429" s="4"/>
      <c r="Y429" s="36" t="str">
        <f>IFERROR(VLOOKUP(Book1345234[[#This Row],[Severity Ranking: Community Need (% Population)]],#REF!,2,FALSE),"")</f>
        <v/>
      </c>
      <c r="Z429" s="66"/>
      <c r="AA429" s="91" t="e">
        <f>[1]!Book1345234[[#This Row],['# of Structures Removed from 1% Annual Chance FP]]/[1]!Book1345234[[#This Row],['# of Structures in 1% Annual Chance FP (Pre-Project)]]</f>
        <v>#REF!</v>
      </c>
      <c r="AB429" s="4"/>
      <c r="AC429" s="36" t="str">
        <f>IFERROR(VLOOKUP(Book1345234[[#This Row],[Flood Risk Reduction ]],#REF!,2,FALSE),"")</f>
        <v/>
      </c>
      <c r="AD429" s="66"/>
      <c r="AE429" s="78"/>
      <c r="AF429" s="37"/>
      <c r="AG429" s="128" t="e">
        <f>([1]!Book1345234[[#This Row],[Pre-Project Damage $]]-[1]!Book1345234[[#This Row],[Post-Project Damage $]])/[1]!Book1345234[[#This Row],[Pre-Project Damage $]]</f>
        <v>#REF!</v>
      </c>
      <c r="AH429" s="4"/>
      <c r="AI429" s="36" t="str">
        <f>IFERROR(VLOOKUP(Book1345234[[#This Row],[Flood Damage Reduction]],#REF!,2,FALSE),"")</f>
        <v/>
      </c>
      <c r="AJ429" s="93"/>
      <c r="AK429" s="83"/>
      <c r="AL429" s="37"/>
      <c r="AM429" s="36" t="str">
        <f>IFERROR(VLOOKUP(Book1345234[[#This Row],[ Reduction in Critical Facilities Flood Risk]],#REF!,2,FALSE),"")</f>
        <v/>
      </c>
      <c r="AN429" s="140" t="e">
        <f>VLOOKUP([1]!Book1345234[[#This Row],[FMP]],'[1]Life and Safety Tabular Data'!A426:L436,12,FALSE)</f>
        <v>#REF!</v>
      </c>
      <c r="AO429" s="43"/>
      <c r="AP429" s="4"/>
      <c r="AQ429" s="36" t="str">
        <f>IFERROR(VLOOKUP(Book1345234[[#This Row],[Life and Safety Ranking (Injury/Loss of Life)]],#REF!,2,FALSE),"")</f>
        <v/>
      </c>
      <c r="AR429" s="67"/>
      <c r="AS429" s="43"/>
      <c r="AT429" s="43"/>
      <c r="AU429" s="43"/>
      <c r="AV429" s="4"/>
      <c r="AW429" s="36" t="str">
        <f>IFERROR(VLOOKUP(Book1345234[[#This Row],[Water Supply Yield Ranking]],#REF!,2,FALSE),"")</f>
        <v/>
      </c>
      <c r="AX429" s="67"/>
      <c r="AY429" s="37"/>
      <c r="AZ429" s="4"/>
      <c r="BA429" s="36" t="str">
        <f>IFERROR(VLOOKUP(Book1345234[[#This Row],[Social Vulnerability Ranking]],#REF!,2,FALSE),"")</f>
        <v/>
      </c>
      <c r="BB429" s="67"/>
      <c r="BC429" s="43"/>
      <c r="BD429" s="4"/>
      <c r="BE429" s="36" t="str">
        <f>IFERROR(VLOOKUP(Book1345234[[#This Row],[Nature-Based Solutions Ranking]],#REF!,2,FALSE),"")</f>
        <v/>
      </c>
      <c r="BF429" s="67"/>
      <c r="BG429" s="37"/>
      <c r="BH429" s="4"/>
      <c r="BI429" s="36" t="str">
        <f>IFERROR(VLOOKUP(Book1345234[[#This Row],[Multiple Benefit Ranking]],#REF!,2,FALSE),"")</f>
        <v/>
      </c>
      <c r="BJ429" s="84"/>
      <c r="BK429" s="43"/>
      <c r="BL429" s="4"/>
      <c r="BM429" s="36" t="str">
        <f>IFERROR(VLOOKUP(Book1345234[[#This Row],[Operations and Maintenance Ranking]],#REF!,2,FALSE),"")</f>
        <v/>
      </c>
      <c r="BN429" s="67"/>
      <c r="BO429" s="4"/>
      <c r="BP429" s="36" t="str">
        <f>IFERROR(VLOOKUP(Book1345234[[#This Row],[Administrative, Regulatory and Other Obstacle Ranking]],#REF!,2,FALSE),"")</f>
        <v/>
      </c>
      <c r="BQ429" s="67"/>
      <c r="BR429" s="4"/>
      <c r="BS429" s="36" t="str">
        <f>IFERROR(VLOOKUP(Book1345234[[#This Row],[Environmental Benefit Ranking]],#REF!,2,FALSE),"")</f>
        <v/>
      </c>
      <c r="BT429" s="67"/>
      <c r="BU429" s="37"/>
      <c r="BV429" s="36" t="str">
        <f>IFERROR(VLOOKUP(Book1345234[[#This Row],[Environmental Impact Ranking]],#REF!,2,FALSE),"")</f>
        <v/>
      </c>
      <c r="BW429" s="77"/>
      <c r="BX429" s="83"/>
      <c r="BY429" s="4"/>
      <c r="BZ429" s="36" t="str">
        <f>IFERROR(VLOOKUP(Book1345234[[#This Row],[Mobility Ranking]],#REF!,2,FALSE),"")</f>
        <v/>
      </c>
      <c r="CA429" s="77"/>
      <c r="CB429" s="4"/>
      <c r="CC429" s="36" t="str">
        <f>IFERROR(VLOOKUP(Book1345234[[#This Row],[Regional Ranking]],#REF!,2,FALSE),"")</f>
        <v/>
      </c>
    </row>
    <row r="430" spans="1:81" x14ac:dyDescent="0.25">
      <c r="A430" s="107"/>
      <c r="B430" s="84"/>
      <c r="C430" s="92">
        <f>Book1345234[[#This Row],[FMP]]*2</f>
        <v>0</v>
      </c>
      <c r="D430" s="34"/>
      <c r="E430" s="34"/>
      <c r="F430" s="37"/>
      <c r="G430" s="4"/>
      <c r="H430" s="4"/>
      <c r="I430" s="4"/>
      <c r="J430" s="4"/>
      <c r="K430" s="35" t="str">
        <f>IFERROR(Book1345234[[#This Row],[Project Cost]]/Book1345234[[#This Row],['# of Structures Removed from 1% Annual Chance FP]],"")</f>
        <v/>
      </c>
      <c r="L430" s="4"/>
      <c r="M430" s="4"/>
      <c r="N430" s="35"/>
      <c r="O430" s="100"/>
      <c r="P430" s="84"/>
      <c r="Q430" s="37"/>
      <c r="R430" s="4"/>
      <c r="S430" s="36" t="str">
        <f>IFERROR(VLOOKUP(Book1345234[[#This Row],[ Severity Ranking: Pre-Project Average Depth of Flooding (100-year)]],#REF!,2,FALSE),"")</f>
        <v/>
      </c>
      <c r="T430" s="67"/>
      <c r="U430" s="37"/>
      <c r="V430" s="37"/>
      <c r="W430" s="128" t="e">
        <f>[1]!Book1345234[[#This Row],[Flood Plain Population]]/[1]!Book1345234[[#This Row],[Community Population Served]]</f>
        <v>#REF!</v>
      </c>
      <c r="X430" s="4"/>
      <c r="Y430" s="36" t="str">
        <f>IFERROR(VLOOKUP(Book1345234[[#This Row],[Severity Ranking: Community Need (% Population)]],#REF!,2,FALSE),"")</f>
        <v/>
      </c>
      <c r="Z430" s="66"/>
      <c r="AA430" s="91" t="e">
        <f>[1]!Book1345234[[#This Row],['# of Structures Removed from 1% Annual Chance FP]]/[1]!Book1345234[[#This Row],['# of Structures in 1% Annual Chance FP (Pre-Project)]]</f>
        <v>#REF!</v>
      </c>
      <c r="AB430" s="4"/>
      <c r="AC430" s="36" t="str">
        <f>IFERROR(VLOOKUP(Book1345234[[#This Row],[Flood Risk Reduction ]],#REF!,2,FALSE),"")</f>
        <v/>
      </c>
      <c r="AD430" s="66"/>
      <c r="AE430" s="78"/>
      <c r="AF430" s="37"/>
      <c r="AG430" s="128" t="e">
        <f>([1]!Book1345234[[#This Row],[Pre-Project Damage $]]-[1]!Book1345234[[#This Row],[Post-Project Damage $]])/[1]!Book1345234[[#This Row],[Pre-Project Damage $]]</f>
        <v>#REF!</v>
      </c>
      <c r="AH430" s="4"/>
      <c r="AI430" s="36" t="str">
        <f>IFERROR(VLOOKUP(Book1345234[[#This Row],[Flood Damage Reduction]],#REF!,2,FALSE),"")</f>
        <v/>
      </c>
      <c r="AJ430" s="93"/>
      <c r="AK430" s="83"/>
      <c r="AL430" s="37"/>
      <c r="AM430" s="36" t="str">
        <f>IFERROR(VLOOKUP(Book1345234[[#This Row],[ Reduction in Critical Facilities Flood Risk]],#REF!,2,FALSE),"")</f>
        <v/>
      </c>
      <c r="AN430" s="140" t="e">
        <f>VLOOKUP([1]!Book1345234[[#This Row],[FMP]],'[1]Life and Safety Tabular Data'!A427:L437,12,FALSE)</f>
        <v>#REF!</v>
      </c>
      <c r="AO430" s="43"/>
      <c r="AP430" s="4"/>
      <c r="AQ430" s="36" t="str">
        <f>IFERROR(VLOOKUP(Book1345234[[#This Row],[Life and Safety Ranking (Injury/Loss of Life)]],#REF!,2,FALSE),"")</f>
        <v/>
      </c>
      <c r="AR430" s="67"/>
      <c r="AS430" s="43"/>
      <c r="AT430" s="43"/>
      <c r="AU430" s="43"/>
      <c r="AV430" s="4"/>
      <c r="AW430" s="36" t="str">
        <f>IFERROR(VLOOKUP(Book1345234[[#This Row],[Water Supply Yield Ranking]],#REF!,2,FALSE),"")</f>
        <v/>
      </c>
      <c r="AX430" s="67"/>
      <c r="AY430" s="37"/>
      <c r="AZ430" s="4"/>
      <c r="BA430" s="36" t="str">
        <f>IFERROR(VLOOKUP(Book1345234[[#This Row],[Social Vulnerability Ranking]],#REF!,2,FALSE),"")</f>
        <v/>
      </c>
      <c r="BB430" s="67"/>
      <c r="BC430" s="43"/>
      <c r="BD430" s="4"/>
      <c r="BE430" s="36" t="str">
        <f>IFERROR(VLOOKUP(Book1345234[[#This Row],[Nature-Based Solutions Ranking]],#REF!,2,FALSE),"")</f>
        <v/>
      </c>
      <c r="BF430" s="67"/>
      <c r="BG430" s="37"/>
      <c r="BH430" s="4"/>
      <c r="BI430" s="36" t="str">
        <f>IFERROR(VLOOKUP(Book1345234[[#This Row],[Multiple Benefit Ranking]],#REF!,2,FALSE),"")</f>
        <v/>
      </c>
      <c r="BJ430" s="84"/>
      <c r="BK430" s="43"/>
      <c r="BL430" s="4"/>
      <c r="BM430" s="36" t="str">
        <f>IFERROR(VLOOKUP(Book1345234[[#This Row],[Operations and Maintenance Ranking]],#REF!,2,FALSE),"")</f>
        <v/>
      </c>
      <c r="BN430" s="67"/>
      <c r="BO430" s="4"/>
      <c r="BP430" s="36" t="str">
        <f>IFERROR(VLOOKUP(Book1345234[[#This Row],[Administrative, Regulatory and Other Obstacle Ranking]],#REF!,2,FALSE),"")</f>
        <v/>
      </c>
      <c r="BQ430" s="67"/>
      <c r="BR430" s="4"/>
      <c r="BS430" s="36" t="str">
        <f>IFERROR(VLOOKUP(Book1345234[[#This Row],[Environmental Benefit Ranking]],#REF!,2,FALSE),"")</f>
        <v/>
      </c>
      <c r="BT430" s="67"/>
      <c r="BU430" s="37"/>
      <c r="BV430" s="36" t="str">
        <f>IFERROR(VLOOKUP(Book1345234[[#This Row],[Environmental Impact Ranking]],#REF!,2,FALSE),"")</f>
        <v/>
      </c>
      <c r="BW430" s="77"/>
      <c r="BX430" s="83"/>
      <c r="BY430" s="4"/>
      <c r="BZ430" s="36" t="str">
        <f>IFERROR(VLOOKUP(Book1345234[[#This Row],[Mobility Ranking]],#REF!,2,FALSE),"")</f>
        <v/>
      </c>
      <c r="CA430" s="77"/>
      <c r="CB430" s="4"/>
      <c r="CC430" s="36" t="str">
        <f>IFERROR(VLOOKUP(Book1345234[[#This Row],[Regional Ranking]],#REF!,2,FALSE),"")</f>
        <v/>
      </c>
    </row>
    <row r="431" spans="1:81" x14ac:dyDescent="0.25">
      <c r="A431" s="107"/>
      <c r="B431" s="84"/>
      <c r="C431" s="92">
        <f>Book1345234[[#This Row],[FMP]]*2</f>
        <v>0</v>
      </c>
      <c r="D431" s="34"/>
      <c r="E431" s="34"/>
      <c r="F431" s="37"/>
      <c r="G431" s="4"/>
      <c r="H431" s="4"/>
      <c r="I431" s="4"/>
      <c r="J431" s="4"/>
      <c r="K431" s="35" t="str">
        <f>IFERROR(Book1345234[[#This Row],[Project Cost]]/Book1345234[[#This Row],['# of Structures Removed from 1% Annual Chance FP]],"")</f>
        <v/>
      </c>
      <c r="L431" s="4"/>
      <c r="M431" s="4"/>
      <c r="N431" s="35"/>
      <c r="O431" s="100"/>
      <c r="P431" s="84"/>
      <c r="Q431" s="37"/>
      <c r="R431" s="4"/>
      <c r="S431" s="36" t="str">
        <f>IFERROR(VLOOKUP(Book1345234[[#This Row],[ Severity Ranking: Pre-Project Average Depth of Flooding (100-year)]],#REF!,2,FALSE),"")</f>
        <v/>
      </c>
      <c r="T431" s="67"/>
      <c r="U431" s="37"/>
      <c r="V431" s="37"/>
      <c r="W431" s="128" t="e">
        <f>[1]!Book1345234[[#This Row],[Flood Plain Population]]/[1]!Book1345234[[#This Row],[Community Population Served]]</f>
        <v>#REF!</v>
      </c>
      <c r="X431" s="4"/>
      <c r="Y431" s="36" t="str">
        <f>IFERROR(VLOOKUP(Book1345234[[#This Row],[Severity Ranking: Community Need (% Population)]],#REF!,2,FALSE),"")</f>
        <v/>
      </c>
      <c r="Z431" s="66"/>
      <c r="AA431" s="91" t="e">
        <f>[1]!Book1345234[[#This Row],['# of Structures Removed from 1% Annual Chance FP]]/[1]!Book1345234[[#This Row],['# of Structures in 1% Annual Chance FP (Pre-Project)]]</f>
        <v>#REF!</v>
      </c>
      <c r="AB431" s="4"/>
      <c r="AC431" s="36" t="str">
        <f>IFERROR(VLOOKUP(Book1345234[[#This Row],[Flood Risk Reduction ]],#REF!,2,FALSE),"")</f>
        <v/>
      </c>
      <c r="AD431" s="66"/>
      <c r="AE431" s="78"/>
      <c r="AF431" s="37"/>
      <c r="AG431" s="128" t="e">
        <f>([1]!Book1345234[[#This Row],[Pre-Project Damage $]]-[1]!Book1345234[[#This Row],[Post-Project Damage $]])/[1]!Book1345234[[#This Row],[Pre-Project Damage $]]</f>
        <v>#REF!</v>
      </c>
      <c r="AH431" s="4"/>
      <c r="AI431" s="36" t="str">
        <f>IFERROR(VLOOKUP(Book1345234[[#This Row],[Flood Damage Reduction]],#REF!,2,FALSE),"")</f>
        <v/>
      </c>
      <c r="AJ431" s="93"/>
      <c r="AK431" s="83"/>
      <c r="AL431" s="37"/>
      <c r="AM431" s="36" t="str">
        <f>IFERROR(VLOOKUP(Book1345234[[#This Row],[ Reduction in Critical Facilities Flood Risk]],#REF!,2,FALSE),"")</f>
        <v/>
      </c>
      <c r="AN431" s="140" t="e">
        <f>VLOOKUP([1]!Book1345234[[#This Row],[FMP]],'[1]Life and Safety Tabular Data'!A428:L438,12,FALSE)</f>
        <v>#REF!</v>
      </c>
      <c r="AO431" s="43"/>
      <c r="AP431" s="4"/>
      <c r="AQ431" s="36" t="str">
        <f>IFERROR(VLOOKUP(Book1345234[[#This Row],[Life and Safety Ranking (Injury/Loss of Life)]],#REF!,2,FALSE),"")</f>
        <v/>
      </c>
      <c r="AR431" s="67"/>
      <c r="AS431" s="43"/>
      <c r="AT431" s="43"/>
      <c r="AU431" s="43"/>
      <c r="AV431" s="4"/>
      <c r="AW431" s="36" t="str">
        <f>IFERROR(VLOOKUP(Book1345234[[#This Row],[Water Supply Yield Ranking]],#REF!,2,FALSE),"")</f>
        <v/>
      </c>
      <c r="AX431" s="67"/>
      <c r="AY431" s="37"/>
      <c r="AZ431" s="4"/>
      <c r="BA431" s="36" t="str">
        <f>IFERROR(VLOOKUP(Book1345234[[#This Row],[Social Vulnerability Ranking]],#REF!,2,FALSE),"")</f>
        <v/>
      </c>
      <c r="BB431" s="67"/>
      <c r="BC431" s="43"/>
      <c r="BD431" s="4"/>
      <c r="BE431" s="36" t="str">
        <f>IFERROR(VLOOKUP(Book1345234[[#This Row],[Nature-Based Solutions Ranking]],#REF!,2,FALSE),"")</f>
        <v/>
      </c>
      <c r="BF431" s="67"/>
      <c r="BG431" s="37"/>
      <c r="BH431" s="4"/>
      <c r="BI431" s="36" t="str">
        <f>IFERROR(VLOOKUP(Book1345234[[#This Row],[Multiple Benefit Ranking]],#REF!,2,FALSE),"")</f>
        <v/>
      </c>
      <c r="BJ431" s="84"/>
      <c r="BK431" s="43"/>
      <c r="BL431" s="4"/>
      <c r="BM431" s="36" t="str">
        <f>IFERROR(VLOOKUP(Book1345234[[#This Row],[Operations and Maintenance Ranking]],#REF!,2,FALSE),"")</f>
        <v/>
      </c>
      <c r="BN431" s="67"/>
      <c r="BO431" s="4"/>
      <c r="BP431" s="36" t="str">
        <f>IFERROR(VLOOKUP(Book1345234[[#This Row],[Administrative, Regulatory and Other Obstacle Ranking]],#REF!,2,FALSE),"")</f>
        <v/>
      </c>
      <c r="BQ431" s="67"/>
      <c r="BR431" s="4"/>
      <c r="BS431" s="36" t="str">
        <f>IFERROR(VLOOKUP(Book1345234[[#This Row],[Environmental Benefit Ranking]],#REF!,2,FALSE),"")</f>
        <v/>
      </c>
      <c r="BT431" s="67"/>
      <c r="BU431" s="37"/>
      <c r="BV431" s="36" t="str">
        <f>IFERROR(VLOOKUP(Book1345234[[#This Row],[Environmental Impact Ranking]],#REF!,2,FALSE),"")</f>
        <v/>
      </c>
      <c r="BW431" s="77"/>
      <c r="BX431" s="83"/>
      <c r="BY431" s="4"/>
      <c r="BZ431" s="36" t="str">
        <f>IFERROR(VLOOKUP(Book1345234[[#This Row],[Mobility Ranking]],#REF!,2,FALSE),"")</f>
        <v/>
      </c>
      <c r="CA431" s="77"/>
      <c r="CB431" s="4"/>
      <c r="CC431" s="36" t="str">
        <f>IFERROR(VLOOKUP(Book1345234[[#This Row],[Regional Ranking]],#REF!,2,FALSE),"")</f>
        <v/>
      </c>
    </row>
    <row r="432" spans="1:81" x14ac:dyDescent="0.25">
      <c r="A432" s="107"/>
      <c r="B432" s="84"/>
      <c r="C432" s="92">
        <f>Book1345234[[#This Row],[FMP]]*2</f>
        <v>0</v>
      </c>
      <c r="D432" s="34"/>
      <c r="E432" s="34"/>
      <c r="F432" s="37"/>
      <c r="G432" s="4"/>
      <c r="H432" s="4"/>
      <c r="I432" s="4"/>
      <c r="J432" s="4"/>
      <c r="K432" s="35" t="str">
        <f>IFERROR(Book1345234[[#This Row],[Project Cost]]/Book1345234[[#This Row],['# of Structures Removed from 1% Annual Chance FP]],"")</f>
        <v/>
      </c>
      <c r="L432" s="4"/>
      <c r="M432" s="4"/>
      <c r="N432" s="35"/>
      <c r="O432" s="100"/>
      <c r="P432" s="84"/>
      <c r="Q432" s="37"/>
      <c r="R432" s="4"/>
      <c r="S432" s="36" t="str">
        <f>IFERROR(VLOOKUP(Book1345234[[#This Row],[ Severity Ranking: Pre-Project Average Depth of Flooding (100-year)]],#REF!,2,FALSE),"")</f>
        <v/>
      </c>
      <c r="T432" s="67"/>
      <c r="U432" s="37"/>
      <c r="V432" s="37"/>
      <c r="W432" s="128" t="e">
        <f>[1]!Book1345234[[#This Row],[Flood Plain Population]]/[1]!Book1345234[[#This Row],[Community Population Served]]</f>
        <v>#REF!</v>
      </c>
      <c r="X432" s="4"/>
      <c r="Y432" s="36" t="str">
        <f>IFERROR(VLOOKUP(Book1345234[[#This Row],[Severity Ranking: Community Need (% Population)]],#REF!,2,FALSE),"")</f>
        <v/>
      </c>
      <c r="Z432" s="66"/>
      <c r="AA432" s="91" t="e">
        <f>[1]!Book1345234[[#This Row],['# of Structures Removed from 1% Annual Chance FP]]/[1]!Book1345234[[#This Row],['# of Structures in 1% Annual Chance FP (Pre-Project)]]</f>
        <v>#REF!</v>
      </c>
      <c r="AB432" s="4"/>
      <c r="AC432" s="36" t="str">
        <f>IFERROR(VLOOKUP(Book1345234[[#This Row],[Flood Risk Reduction ]],#REF!,2,FALSE),"")</f>
        <v/>
      </c>
      <c r="AD432" s="66"/>
      <c r="AE432" s="78"/>
      <c r="AF432" s="37"/>
      <c r="AG432" s="128" t="e">
        <f>([1]!Book1345234[[#This Row],[Pre-Project Damage $]]-[1]!Book1345234[[#This Row],[Post-Project Damage $]])/[1]!Book1345234[[#This Row],[Pre-Project Damage $]]</f>
        <v>#REF!</v>
      </c>
      <c r="AH432" s="4"/>
      <c r="AI432" s="36" t="str">
        <f>IFERROR(VLOOKUP(Book1345234[[#This Row],[Flood Damage Reduction]],#REF!,2,FALSE),"")</f>
        <v/>
      </c>
      <c r="AJ432" s="93"/>
      <c r="AK432" s="83"/>
      <c r="AL432" s="37"/>
      <c r="AM432" s="36" t="str">
        <f>IFERROR(VLOOKUP(Book1345234[[#This Row],[ Reduction in Critical Facilities Flood Risk]],#REF!,2,FALSE),"")</f>
        <v/>
      </c>
      <c r="AN432" s="140" t="e">
        <f>VLOOKUP([1]!Book1345234[[#This Row],[FMP]],'[1]Life and Safety Tabular Data'!A429:L439,12,FALSE)</f>
        <v>#REF!</v>
      </c>
      <c r="AO432" s="43"/>
      <c r="AP432" s="4"/>
      <c r="AQ432" s="36" t="str">
        <f>IFERROR(VLOOKUP(Book1345234[[#This Row],[Life and Safety Ranking (Injury/Loss of Life)]],#REF!,2,FALSE),"")</f>
        <v/>
      </c>
      <c r="AR432" s="67"/>
      <c r="AS432" s="43"/>
      <c r="AT432" s="43"/>
      <c r="AU432" s="43"/>
      <c r="AV432" s="4"/>
      <c r="AW432" s="36" t="str">
        <f>IFERROR(VLOOKUP(Book1345234[[#This Row],[Water Supply Yield Ranking]],#REF!,2,FALSE),"")</f>
        <v/>
      </c>
      <c r="AX432" s="67"/>
      <c r="AY432" s="37"/>
      <c r="AZ432" s="4"/>
      <c r="BA432" s="36" t="str">
        <f>IFERROR(VLOOKUP(Book1345234[[#This Row],[Social Vulnerability Ranking]],#REF!,2,FALSE),"")</f>
        <v/>
      </c>
      <c r="BB432" s="67"/>
      <c r="BC432" s="43"/>
      <c r="BD432" s="4"/>
      <c r="BE432" s="36" t="str">
        <f>IFERROR(VLOOKUP(Book1345234[[#This Row],[Nature-Based Solutions Ranking]],#REF!,2,FALSE),"")</f>
        <v/>
      </c>
      <c r="BF432" s="67"/>
      <c r="BG432" s="37"/>
      <c r="BH432" s="4"/>
      <c r="BI432" s="36" t="str">
        <f>IFERROR(VLOOKUP(Book1345234[[#This Row],[Multiple Benefit Ranking]],#REF!,2,FALSE),"")</f>
        <v/>
      </c>
      <c r="BJ432" s="84"/>
      <c r="BK432" s="43"/>
      <c r="BL432" s="4"/>
      <c r="BM432" s="36" t="str">
        <f>IFERROR(VLOOKUP(Book1345234[[#This Row],[Operations and Maintenance Ranking]],#REF!,2,FALSE),"")</f>
        <v/>
      </c>
      <c r="BN432" s="67"/>
      <c r="BO432" s="4"/>
      <c r="BP432" s="36" t="str">
        <f>IFERROR(VLOOKUP(Book1345234[[#This Row],[Administrative, Regulatory and Other Obstacle Ranking]],#REF!,2,FALSE),"")</f>
        <v/>
      </c>
      <c r="BQ432" s="67"/>
      <c r="BR432" s="4"/>
      <c r="BS432" s="36" t="str">
        <f>IFERROR(VLOOKUP(Book1345234[[#This Row],[Environmental Benefit Ranking]],#REF!,2,FALSE),"")</f>
        <v/>
      </c>
      <c r="BT432" s="67"/>
      <c r="BU432" s="37"/>
      <c r="BV432" s="36" t="str">
        <f>IFERROR(VLOOKUP(Book1345234[[#This Row],[Environmental Impact Ranking]],#REF!,2,FALSE),"")</f>
        <v/>
      </c>
      <c r="BW432" s="77"/>
      <c r="BX432" s="83"/>
      <c r="BY432" s="4"/>
      <c r="BZ432" s="36" t="str">
        <f>IFERROR(VLOOKUP(Book1345234[[#This Row],[Mobility Ranking]],#REF!,2,FALSE),"")</f>
        <v/>
      </c>
      <c r="CA432" s="77"/>
      <c r="CB432" s="4"/>
      <c r="CC432" s="36" t="str">
        <f>IFERROR(VLOOKUP(Book1345234[[#This Row],[Regional Ranking]],#REF!,2,FALSE),"")</f>
        <v/>
      </c>
    </row>
    <row r="433" spans="1:81" x14ac:dyDescent="0.25">
      <c r="A433" s="107"/>
      <c r="B433" s="84"/>
      <c r="C433" s="92">
        <f>Book1345234[[#This Row],[FMP]]*2</f>
        <v>0</v>
      </c>
      <c r="D433" s="34"/>
      <c r="E433" s="34"/>
      <c r="F433" s="37"/>
      <c r="G433" s="4"/>
      <c r="H433" s="4"/>
      <c r="I433" s="4"/>
      <c r="J433" s="4"/>
      <c r="K433" s="35" t="str">
        <f>IFERROR(Book1345234[[#This Row],[Project Cost]]/Book1345234[[#This Row],['# of Structures Removed from 1% Annual Chance FP]],"")</f>
        <v/>
      </c>
      <c r="L433" s="4"/>
      <c r="M433" s="4"/>
      <c r="N433" s="35"/>
      <c r="O433" s="100"/>
      <c r="P433" s="84"/>
      <c r="Q433" s="37"/>
      <c r="R433" s="4"/>
      <c r="S433" s="36" t="str">
        <f>IFERROR(VLOOKUP(Book1345234[[#This Row],[ Severity Ranking: Pre-Project Average Depth of Flooding (100-year)]],#REF!,2,FALSE),"")</f>
        <v/>
      </c>
      <c r="T433" s="67"/>
      <c r="U433" s="37"/>
      <c r="V433" s="37"/>
      <c r="W433" s="128" t="e">
        <f>[1]!Book1345234[[#This Row],[Flood Plain Population]]/[1]!Book1345234[[#This Row],[Community Population Served]]</f>
        <v>#REF!</v>
      </c>
      <c r="X433" s="4"/>
      <c r="Y433" s="36" t="str">
        <f>IFERROR(VLOOKUP(Book1345234[[#This Row],[Severity Ranking: Community Need (% Population)]],#REF!,2,FALSE),"")</f>
        <v/>
      </c>
      <c r="Z433" s="66"/>
      <c r="AA433" s="91" t="e">
        <f>[1]!Book1345234[[#This Row],['# of Structures Removed from 1% Annual Chance FP]]/[1]!Book1345234[[#This Row],['# of Structures in 1% Annual Chance FP (Pre-Project)]]</f>
        <v>#REF!</v>
      </c>
      <c r="AB433" s="4"/>
      <c r="AC433" s="36" t="str">
        <f>IFERROR(VLOOKUP(Book1345234[[#This Row],[Flood Risk Reduction ]],#REF!,2,FALSE),"")</f>
        <v/>
      </c>
      <c r="AD433" s="66"/>
      <c r="AE433" s="78"/>
      <c r="AF433" s="37"/>
      <c r="AG433" s="128" t="e">
        <f>([1]!Book1345234[[#This Row],[Pre-Project Damage $]]-[1]!Book1345234[[#This Row],[Post-Project Damage $]])/[1]!Book1345234[[#This Row],[Pre-Project Damage $]]</f>
        <v>#REF!</v>
      </c>
      <c r="AH433" s="4"/>
      <c r="AI433" s="36" t="str">
        <f>IFERROR(VLOOKUP(Book1345234[[#This Row],[Flood Damage Reduction]],#REF!,2,FALSE),"")</f>
        <v/>
      </c>
      <c r="AJ433" s="93"/>
      <c r="AK433" s="83"/>
      <c r="AL433" s="37"/>
      <c r="AM433" s="36" t="str">
        <f>IFERROR(VLOOKUP(Book1345234[[#This Row],[ Reduction in Critical Facilities Flood Risk]],#REF!,2,FALSE),"")</f>
        <v/>
      </c>
      <c r="AN433" s="140" t="e">
        <f>VLOOKUP([1]!Book1345234[[#This Row],[FMP]],'[1]Life and Safety Tabular Data'!A430:L440,12,FALSE)</f>
        <v>#REF!</v>
      </c>
      <c r="AO433" s="43"/>
      <c r="AP433" s="4"/>
      <c r="AQ433" s="36" t="str">
        <f>IFERROR(VLOOKUP(Book1345234[[#This Row],[Life and Safety Ranking (Injury/Loss of Life)]],#REF!,2,FALSE),"")</f>
        <v/>
      </c>
      <c r="AR433" s="67"/>
      <c r="AS433" s="43"/>
      <c r="AT433" s="43"/>
      <c r="AU433" s="43"/>
      <c r="AV433" s="4"/>
      <c r="AW433" s="36" t="str">
        <f>IFERROR(VLOOKUP(Book1345234[[#This Row],[Water Supply Yield Ranking]],#REF!,2,FALSE),"")</f>
        <v/>
      </c>
      <c r="AX433" s="67"/>
      <c r="AY433" s="37"/>
      <c r="AZ433" s="4"/>
      <c r="BA433" s="36" t="str">
        <f>IFERROR(VLOOKUP(Book1345234[[#This Row],[Social Vulnerability Ranking]],#REF!,2,FALSE),"")</f>
        <v/>
      </c>
      <c r="BB433" s="67"/>
      <c r="BC433" s="43"/>
      <c r="BD433" s="4"/>
      <c r="BE433" s="36" t="str">
        <f>IFERROR(VLOOKUP(Book1345234[[#This Row],[Nature-Based Solutions Ranking]],#REF!,2,FALSE),"")</f>
        <v/>
      </c>
      <c r="BF433" s="67"/>
      <c r="BG433" s="37"/>
      <c r="BH433" s="4"/>
      <c r="BI433" s="36" t="str">
        <f>IFERROR(VLOOKUP(Book1345234[[#This Row],[Multiple Benefit Ranking]],#REF!,2,FALSE),"")</f>
        <v/>
      </c>
      <c r="BJ433" s="84"/>
      <c r="BK433" s="43"/>
      <c r="BL433" s="4"/>
      <c r="BM433" s="36" t="str">
        <f>IFERROR(VLOOKUP(Book1345234[[#This Row],[Operations and Maintenance Ranking]],#REF!,2,FALSE),"")</f>
        <v/>
      </c>
      <c r="BN433" s="67"/>
      <c r="BO433" s="4"/>
      <c r="BP433" s="36" t="str">
        <f>IFERROR(VLOOKUP(Book1345234[[#This Row],[Administrative, Regulatory and Other Obstacle Ranking]],#REF!,2,FALSE),"")</f>
        <v/>
      </c>
      <c r="BQ433" s="67"/>
      <c r="BR433" s="4"/>
      <c r="BS433" s="36" t="str">
        <f>IFERROR(VLOOKUP(Book1345234[[#This Row],[Environmental Benefit Ranking]],#REF!,2,FALSE),"")</f>
        <v/>
      </c>
      <c r="BT433" s="67"/>
      <c r="BU433" s="37"/>
      <c r="BV433" s="36" t="str">
        <f>IFERROR(VLOOKUP(Book1345234[[#This Row],[Environmental Impact Ranking]],#REF!,2,FALSE),"")</f>
        <v/>
      </c>
      <c r="BW433" s="77"/>
      <c r="BX433" s="83"/>
      <c r="BY433" s="4"/>
      <c r="BZ433" s="36" t="str">
        <f>IFERROR(VLOOKUP(Book1345234[[#This Row],[Mobility Ranking]],#REF!,2,FALSE),"")</f>
        <v/>
      </c>
      <c r="CA433" s="77"/>
      <c r="CB433" s="4"/>
      <c r="CC433" s="36" t="str">
        <f>IFERROR(VLOOKUP(Book1345234[[#This Row],[Regional Ranking]],#REF!,2,FALSE),"")</f>
        <v/>
      </c>
    </row>
    <row r="434" spans="1:81" x14ac:dyDescent="0.25">
      <c r="A434" s="107"/>
      <c r="B434" s="84"/>
      <c r="C434" s="92">
        <f>Book1345234[[#This Row],[FMP]]*2</f>
        <v>0</v>
      </c>
      <c r="D434" s="34"/>
      <c r="E434" s="34"/>
      <c r="F434" s="37"/>
      <c r="G434" s="4"/>
      <c r="H434" s="4"/>
      <c r="I434" s="4"/>
      <c r="J434" s="4"/>
      <c r="K434" s="35" t="str">
        <f>IFERROR(Book1345234[[#This Row],[Project Cost]]/Book1345234[[#This Row],['# of Structures Removed from 1% Annual Chance FP]],"")</f>
        <v/>
      </c>
      <c r="L434" s="4"/>
      <c r="M434" s="4"/>
      <c r="N434" s="35"/>
      <c r="O434" s="100"/>
      <c r="P434" s="84"/>
      <c r="Q434" s="37"/>
      <c r="R434" s="4"/>
      <c r="S434" s="36" t="str">
        <f>IFERROR(VLOOKUP(Book1345234[[#This Row],[ Severity Ranking: Pre-Project Average Depth of Flooding (100-year)]],#REF!,2,FALSE),"")</f>
        <v/>
      </c>
      <c r="T434" s="67"/>
      <c r="U434" s="37"/>
      <c r="V434" s="37"/>
      <c r="W434" s="128" t="e">
        <f>[1]!Book1345234[[#This Row],[Flood Plain Population]]/[1]!Book1345234[[#This Row],[Community Population Served]]</f>
        <v>#REF!</v>
      </c>
      <c r="X434" s="4"/>
      <c r="Y434" s="36" t="str">
        <f>IFERROR(VLOOKUP(Book1345234[[#This Row],[Severity Ranking: Community Need (% Population)]],#REF!,2,FALSE),"")</f>
        <v/>
      </c>
      <c r="Z434" s="66"/>
      <c r="AA434" s="91" t="e">
        <f>[1]!Book1345234[[#This Row],['# of Structures Removed from 1% Annual Chance FP]]/[1]!Book1345234[[#This Row],['# of Structures in 1% Annual Chance FP (Pre-Project)]]</f>
        <v>#REF!</v>
      </c>
      <c r="AB434" s="4"/>
      <c r="AC434" s="36" t="str">
        <f>IFERROR(VLOOKUP(Book1345234[[#This Row],[Flood Risk Reduction ]],#REF!,2,FALSE),"")</f>
        <v/>
      </c>
      <c r="AD434" s="66"/>
      <c r="AE434" s="78"/>
      <c r="AF434" s="37"/>
      <c r="AG434" s="128" t="e">
        <f>([1]!Book1345234[[#This Row],[Pre-Project Damage $]]-[1]!Book1345234[[#This Row],[Post-Project Damage $]])/[1]!Book1345234[[#This Row],[Pre-Project Damage $]]</f>
        <v>#REF!</v>
      </c>
      <c r="AH434" s="4"/>
      <c r="AI434" s="36" t="str">
        <f>IFERROR(VLOOKUP(Book1345234[[#This Row],[Flood Damage Reduction]],#REF!,2,FALSE),"")</f>
        <v/>
      </c>
      <c r="AJ434" s="93"/>
      <c r="AK434" s="83"/>
      <c r="AL434" s="37"/>
      <c r="AM434" s="36" t="str">
        <f>IFERROR(VLOOKUP(Book1345234[[#This Row],[ Reduction in Critical Facilities Flood Risk]],#REF!,2,FALSE),"")</f>
        <v/>
      </c>
      <c r="AN434" s="140" t="e">
        <f>VLOOKUP([1]!Book1345234[[#This Row],[FMP]],'[1]Life and Safety Tabular Data'!A431:L441,12,FALSE)</f>
        <v>#REF!</v>
      </c>
      <c r="AO434" s="43"/>
      <c r="AP434" s="4"/>
      <c r="AQ434" s="36" t="str">
        <f>IFERROR(VLOOKUP(Book1345234[[#This Row],[Life and Safety Ranking (Injury/Loss of Life)]],#REF!,2,FALSE),"")</f>
        <v/>
      </c>
      <c r="AR434" s="67"/>
      <c r="AS434" s="43"/>
      <c r="AT434" s="43"/>
      <c r="AU434" s="43"/>
      <c r="AV434" s="4"/>
      <c r="AW434" s="36" t="str">
        <f>IFERROR(VLOOKUP(Book1345234[[#This Row],[Water Supply Yield Ranking]],#REF!,2,FALSE),"")</f>
        <v/>
      </c>
      <c r="AX434" s="67"/>
      <c r="AY434" s="37"/>
      <c r="AZ434" s="4"/>
      <c r="BA434" s="36" t="str">
        <f>IFERROR(VLOOKUP(Book1345234[[#This Row],[Social Vulnerability Ranking]],#REF!,2,FALSE),"")</f>
        <v/>
      </c>
      <c r="BB434" s="67"/>
      <c r="BC434" s="43"/>
      <c r="BD434" s="4"/>
      <c r="BE434" s="36" t="str">
        <f>IFERROR(VLOOKUP(Book1345234[[#This Row],[Nature-Based Solutions Ranking]],#REF!,2,FALSE),"")</f>
        <v/>
      </c>
      <c r="BF434" s="67"/>
      <c r="BG434" s="37"/>
      <c r="BH434" s="4"/>
      <c r="BI434" s="36" t="str">
        <f>IFERROR(VLOOKUP(Book1345234[[#This Row],[Multiple Benefit Ranking]],#REF!,2,FALSE),"")</f>
        <v/>
      </c>
      <c r="BJ434" s="84"/>
      <c r="BK434" s="43"/>
      <c r="BL434" s="4"/>
      <c r="BM434" s="36" t="str">
        <f>IFERROR(VLOOKUP(Book1345234[[#This Row],[Operations and Maintenance Ranking]],#REF!,2,FALSE),"")</f>
        <v/>
      </c>
      <c r="BN434" s="67"/>
      <c r="BO434" s="4"/>
      <c r="BP434" s="36" t="str">
        <f>IFERROR(VLOOKUP(Book1345234[[#This Row],[Administrative, Regulatory and Other Obstacle Ranking]],#REF!,2,FALSE),"")</f>
        <v/>
      </c>
      <c r="BQ434" s="67"/>
      <c r="BR434" s="4"/>
      <c r="BS434" s="36" t="str">
        <f>IFERROR(VLOOKUP(Book1345234[[#This Row],[Environmental Benefit Ranking]],#REF!,2,FALSE),"")</f>
        <v/>
      </c>
      <c r="BT434" s="67"/>
      <c r="BU434" s="37"/>
      <c r="BV434" s="36" t="str">
        <f>IFERROR(VLOOKUP(Book1345234[[#This Row],[Environmental Impact Ranking]],#REF!,2,FALSE),"")</f>
        <v/>
      </c>
      <c r="BW434" s="77"/>
      <c r="BX434" s="83"/>
      <c r="BY434" s="4"/>
      <c r="BZ434" s="36" t="str">
        <f>IFERROR(VLOOKUP(Book1345234[[#This Row],[Mobility Ranking]],#REF!,2,FALSE),"")</f>
        <v/>
      </c>
      <c r="CA434" s="77"/>
      <c r="CB434" s="4"/>
      <c r="CC434" s="36" t="str">
        <f>IFERROR(VLOOKUP(Book1345234[[#This Row],[Regional Ranking]],#REF!,2,FALSE),"")</f>
        <v/>
      </c>
    </row>
    <row r="435" spans="1:81" x14ac:dyDescent="0.25">
      <c r="A435" s="107"/>
      <c r="B435" s="84"/>
      <c r="C435" s="92">
        <f>Book1345234[[#This Row],[FMP]]*2</f>
        <v>0</v>
      </c>
      <c r="D435" s="34"/>
      <c r="E435" s="34"/>
      <c r="F435" s="37"/>
      <c r="G435" s="4"/>
      <c r="H435" s="4"/>
      <c r="I435" s="4"/>
      <c r="J435" s="4"/>
      <c r="K435" s="35" t="str">
        <f>IFERROR(Book1345234[[#This Row],[Project Cost]]/Book1345234[[#This Row],['# of Structures Removed from 1% Annual Chance FP]],"")</f>
        <v/>
      </c>
      <c r="L435" s="4"/>
      <c r="M435" s="4"/>
      <c r="N435" s="35"/>
      <c r="O435" s="100"/>
      <c r="P435" s="84"/>
      <c r="Q435" s="37"/>
      <c r="R435" s="4"/>
      <c r="S435" s="36" t="str">
        <f>IFERROR(VLOOKUP(Book1345234[[#This Row],[ Severity Ranking: Pre-Project Average Depth of Flooding (100-year)]],#REF!,2,FALSE),"")</f>
        <v/>
      </c>
      <c r="T435" s="67"/>
      <c r="U435" s="37"/>
      <c r="V435" s="37"/>
      <c r="W435" s="128" t="e">
        <f>[1]!Book1345234[[#This Row],[Flood Plain Population]]/[1]!Book1345234[[#This Row],[Community Population Served]]</f>
        <v>#REF!</v>
      </c>
      <c r="X435" s="4"/>
      <c r="Y435" s="36" t="str">
        <f>IFERROR(VLOOKUP(Book1345234[[#This Row],[Severity Ranking: Community Need (% Population)]],#REF!,2,FALSE),"")</f>
        <v/>
      </c>
      <c r="Z435" s="66"/>
      <c r="AA435" s="91" t="e">
        <f>[1]!Book1345234[[#This Row],['# of Structures Removed from 1% Annual Chance FP]]/[1]!Book1345234[[#This Row],['# of Structures in 1% Annual Chance FP (Pre-Project)]]</f>
        <v>#REF!</v>
      </c>
      <c r="AB435" s="4"/>
      <c r="AC435" s="36" t="str">
        <f>IFERROR(VLOOKUP(Book1345234[[#This Row],[Flood Risk Reduction ]],#REF!,2,FALSE),"")</f>
        <v/>
      </c>
      <c r="AD435" s="66"/>
      <c r="AE435" s="78"/>
      <c r="AF435" s="37"/>
      <c r="AG435" s="128" t="e">
        <f>([1]!Book1345234[[#This Row],[Pre-Project Damage $]]-[1]!Book1345234[[#This Row],[Post-Project Damage $]])/[1]!Book1345234[[#This Row],[Pre-Project Damage $]]</f>
        <v>#REF!</v>
      </c>
      <c r="AH435" s="4"/>
      <c r="AI435" s="36" t="str">
        <f>IFERROR(VLOOKUP(Book1345234[[#This Row],[Flood Damage Reduction]],#REF!,2,FALSE),"")</f>
        <v/>
      </c>
      <c r="AJ435" s="93"/>
      <c r="AK435" s="83"/>
      <c r="AL435" s="37"/>
      <c r="AM435" s="36" t="str">
        <f>IFERROR(VLOOKUP(Book1345234[[#This Row],[ Reduction in Critical Facilities Flood Risk]],#REF!,2,FALSE),"")</f>
        <v/>
      </c>
      <c r="AN435" s="140" t="e">
        <f>VLOOKUP([1]!Book1345234[[#This Row],[FMP]],'[1]Life and Safety Tabular Data'!A432:L442,12,FALSE)</f>
        <v>#REF!</v>
      </c>
      <c r="AO435" s="43"/>
      <c r="AP435" s="4"/>
      <c r="AQ435" s="36" t="str">
        <f>IFERROR(VLOOKUP(Book1345234[[#This Row],[Life and Safety Ranking (Injury/Loss of Life)]],#REF!,2,FALSE),"")</f>
        <v/>
      </c>
      <c r="AR435" s="67"/>
      <c r="AS435" s="43"/>
      <c r="AT435" s="43"/>
      <c r="AU435" s="43"/>
      <c r="AV435" s="4"/>
      <c r="AW435" s="36" t="str">
        <f>IFERROR(VLOOKUP(Book1345234[[#This Row],[Water Supply Yield Ranking]],#REF!,2,FALSE),"")</f>
        <v/>
      </c>
      <c r="AX435" s="67"/>
      <c r="AY435" s="37"/>
      <c r="AZ435" s="4"/>
      <c r="BA435" s="36" t="str">
        <f>IFERROR(VLOOKUP(Book1345234[[#This Row],[Social Vulnerability Ranking]],#REF!,2,FALSE),"")</f>
        <v/>
      </c>
      <c r="BB435" s="67"/>
      <c r="BC435" s="43"/>
      <c r="BD435" s="4"/>
      <c r="BE435" s="36" t="str">
        <f>IFERROR(VLOOKUP(Book1345234[[#This Row],[Nature-Based Solutions Ranking]],#REF!,2,FALSE),"")</f>
        <v/>
      </c>
      <c r="BF435" s="67"/>
      <c r="BG435" s="37"/>
      <c r="BH435" s="4"/>
      <c r="BI435" s="36" t="str">
        <f>IFERROR(VLOOKUP(Book1345234[[#This Row],[Multiple Benefit Ranking]],#REF!,2,FALSE),"")</f>
        <v/>
      </c>
      <c r="BJ435" s="84"/>
      <c r="BK435" s="43"/>
      <c r="BL435" s="4"/>
      <c r="BM435" s="36" t="str">
        <f>IFERROR(VLOOKUP(Book1345234[[#This Row],[Operations and Maintenance Ranking]],#REF!,2,FALSE),"")</f>
        <v/>
      </c>
      <c r="BN435" s="67"/>
      <c r="BO435" s="4"/>
      <c r="BP435" s="36" t="str">
        <f>IFERROR(VLOOKUP(Book1345234[[#This Row],[Administrative, Regulatory and Other Obstacle Ranking]],#REF!,2,FALSE),"")</f>
        <v/>
      </c>
      <c r="BQ435" s="67"/>
      <c r="BR435" s="4"/>
      <c r="BS435" s="36" t="str">
        <f>IFERROR(VLOOKUP(Book1345234[[#This Row],[Environmental Benefit Ranking]],#REF!,2,FALSE),"")</f>
        <v/>
      </c>
      <c r="BT435" s="67"/>
      <c r="BU435" s="37"/>
      <c r="BV435" s="36" t="str">
        <f>IFERROR(VLOOKUP(Book1345234[[#This Row],[Environmental Impact Ranking]],#REF!,2,FALSE),"")</f>
        <v/>
      </c>
      <c r="BW435" s="77"/>
      <c r="BX435" s="83"/>
      <c r="BY435" s="4"/>
      <c r="BZ435" s="36" t="str">
        <f>IFERROR(VLOOKUP(Book1345234[[#This Row],[Mobility Ranking]],#REF!,2,FALSE),"")</f>
        <v/>
      </c>
      <c r="CA435" s="77"/>
      <c r="CB435" s="4"/>
      <c r="CC435" s="36" t="str">
        <f>IFERROR(VLOOKUP(Book1345234[[#This Row],[Regional Ranking]],#REF!,2,FALSE),"")</f>
        <v/>
      </c>
    </row>
    <row r="436" spans="1:81" x14ac:dyDescent="0.25">
      <c r="A436" s="107"/>
      <c r="B436" s="84"/>
      <c r="C436" s="92">
        <f>Book1345234[[#This Row],[FMP]]*2</f>
        <v>0</v>
      </c>
      <c r="D436" s="34"/>
      <c r="E436" s="34"/>
      <c r="F436" s="37"/>
      <c r="G436" s="4"/>
      <c r="H436" s="4"/>
      <c r="I436" s="4"/>
      <c r="J436" s="4"/>
      <c r="K436" s="35" t="str">
        <f>IFERROR(Book1345234[[#This Row],[Project Cost]]/Book1345234[[#This Row],['# of Structures Removed from 1% Annual Chance FP]],"")</f>
        <v/>
      </c>
      <c r="L436" s="4"/>
      <c r="M436" s="4"/>
      <c r="N436" s="35"/>
      <c r="O436" s="100"/>
      <c r="P436" s="84"/>
      <c r="Q436" s="37"/>
      <c r="R436" s="4"/>
      <c r="S436" s="36" t="str">
        <f>IFERROR(VLOOKUP(Book1345234[[#This Row],[ Severity Ranking: Pre-Project Average Depth of Flooding (100-year)]],#REF!,2,FALSE),"")</f>
        <v/>
      </c>
      <c r="T436" s="67"/>
      <c r="U436" s="37"/>
      <c r="V436" s="37"/>
      <c r="W436" s="128" t="e">
        <f>[1]!Book1345234[[#This Row],[Flood Plain Population]]/[1]!Book1345234[[#This Row],[Community Population Served]]</f>
        <v>#REF!</v>
      </c>
      <c r="X436" s="4"/>
      <c r="Y436" s="36" t="str">
        <f>IFERROR(VLOOKUP(Book1345234[[#This Row],[Severity Ranking: Community Need (% Population)]],#REF!,2,FALSE),"")</f>
        <v/>
      </c>
      <c r="Z436" s="66"/>
      <c r="AA436" s="91" t="e">
        <f>[1]!Book1345234[[#This Row],['# of Structures Removed from 1% Annual Chance FP]]/[1]!Book1345234[[#This Row],['# of Structures in 1% Annual Chance FP (Pre-Project)]]</f>
        <v>#REF!</v>
      </c>
      <c r="AB436" s="4"/>
      <c r="AC436" s="36" t="str">
        <f>IFERROR(VLOOKUP(Book1345234[[#This Row],[Flood Risk Reduction ]],#REF!,2,FALSE),"")</f>
        <v/>
      </c>
      <c r="AD436" s="66"/>
      <c r="AE436" s="78"/>
      <c r="AF436" s="37"/>
      <c r="AG436" s="128" t="e">
        <f>([1]!Book1345234[[#This Row],[Pre-Project Damage $]]-[1]!Book1345234[[#This Row],[Post-Project Damage $]])/[1]!Book1345234[[#This Row],[Pre-Project Damage $]]</f>
        <v>#REF!</v>
      </c>
      <c r="AH436" s="4"/>
      <c r="AI436" s="36" t="str">
        <f>IFERROR(VLOOKUP(Book1345234[[#This Row],[Flood Damage Reduction]],#REF!,2,FALSE),"")</f>
        <v/>
      </c>
      <c r="AJ436" s="93"/>
      <c r="AK436" s="83"/>
      <c r="AL436" s="37"/>
      <c r="AM436" s="36" t="str">
        <f>IFERROR(VLOOKUP(Book1345234[[#This Row],[ Reduction in Critical Facilities Flood Risk]],#REF!,2,FALSE),"")</f>
        <v/>
      </c>
      <c r="AN436" s="140" t="e">
        <f>VLOOKUP([1]!Book1345234[[#This Row],[FMP]],'[1]Life and Safety Tabular Data'!A433:L443,12,FALSE)</f>
        <v>#REF!</v>
      </c>
      <c r="AO436" s="43"/>
      <c r="AP436" s="4"/>
      <c r="AQ436" s="36" t="str">
        <f>IFERROR(VLOOKUP(Book1345234[[#This Row],[Life and Safety Ranking (Injury/Loss of Life)]],#REF!,2,FALSE),"")</f>
        <v/>
      </c>
      <c r="AR436" s="67"/>
      <c r="AS436" s="43"/>
      <c r="AT436" s="43"/>
      <c r="AU436" s="43"/>
      <c r="AV436" s="4"/>
      <c r="AW436" s="36" t="str">
        <f>IFERROR(VLOOKUP(Book1345234[[#This Row],[Water Supply Yield Ranking]],#REF!,2,FALSE),"")</f>
        <v/>
      </c>
      <c r="AX436" s="67"/>
      <c r="AY436" s="37"/>
      <c r="AZ436" s="4"/>
      <c r="BA436" s="36" t="str">
        <f>IFERROR(VLOOKUP(Book1345234[[#This Row],[Social Vulnerability Ranking]],#REF!,2,FALSE),"")</f>
        <v/>
      </c>
      <c r="BB436" s="67"/>
      <c r="BC436" s="43"/>
      <c r="BD436" s="4"/>
      <c r="BE436" s="36" t="str">
        <f>IFERROR(VLOOKUP(Book1345234[[#This Row],[Nature-Based Solutions Ranking]],#REF!,2,FALSE),"")</f>
        <v/>
      </c>
      <c r="BF436" s="67"/>
      <c r="BG436" s="37"/>
      <c r="BH436" s="4"/>
      <c r="BI436" s="36" t="str">
        <f>IFERROR(VLOOKUP(Book1345234[[#This Row],[Multiple Benefit Ranking]],#REF!,2,FALSE),"")</f>
        <v/>
      </c>
      <c r="BJ436" s="84"/>
      <c r="BK436" s="43"/>
      <c r="BL436" s="4"/>
      <c r="BM436" s="36" t="str">
        <f>IFERROR(VLOOKUP(Book1345234[[#This Row],[Operations and Maintenance Ranking]],#REF!,2,FALSE),"")</f>
        <v/>
      </c>
      <c r="BN436" s="67"/>
      <c r="BO436" s="4"/>
      <c r="BP436" s="36" t="str">
        <f>IFERROR(VLOOKUP(Book1345234[[#This Row],[Administrative, Regulatory and Other Obstacle Ranking]],#REF!,2,FALSE),"")</f>
        <v/>
      </c>
      <c r="BQ436" s="67"/>
      <c r="BR436" s="4"/>
      <c r="BS436" s="36" t="str">
        <f>IFERROR(VLOOKUP(Book1345234[[#This Row],[Environmental Benefit Ranking]],#REF!,2,FALSE),"")</f>
        <v/>
      </c>
      <c r="BT436" s="67"/>
      <c r="BU436" s="37"/>
      <c r="BV436" s="36" t="str">
        <f>IFERROR(VLOOKUP(Book1345234[[#This Row],[Environmental Impact Ranking]],#REF!,2,FALSE),"")</f>
        <v/>
      </c>
      <c r="BW436" s="77"/>
      <c r="BX436" s="83"/>
      <c r="BY436" s="4"/>
      <c r="BZ436" s="36" t="str">
        <f>IFERROR(VLOOKUP(Book1345234[[#This Row],[Mobility Ranking]],#REF!,2,FALSE),"")</f>
        <v/>
      </c>
      <c r="CA436" s="77"/>
      <c r="CB436" s="4"/>
      <c r="CC436" s="36" t="str">
        <f>IFERROR(VLOOKUP(Book1345234[[#This Row],[Regional Ranking]],#REF!,2,FALSE),"")</f>
        <v/>
      </c>
    </row>
    <row r="437" spans="1:81" x14ac:dyDescent="0.25">
      <c r="A437" s="107"/>
      <c r="B437" s="84"/>
      <c r="C437" s="92">
        <f>Book1345234[[#This Row],[FMP]]*2</f>
        <v>0</v>
      </c>
      <c r="D437" s="34"/>
      <c r="E437" s="34"/>
      <c r="F437" s="37"/>
      <c r="G437" s="4"/>
      <c r="H437" s="4"/>
      <c r="I437" s="4"/>
      <c r="J437" s="4"/>
      <c r="K437" s="35" t="str">
        <f>IFERROR(Book1345234[[#This Row],[Project Cost]]/Book1345234[[#This Row],['# of Structures Removed from 1% Annual Chance FP]],"")</f>
        <v/>
      </c>
      <c r="L437" s="4"/>
      <c r="M437" s="4"/>
      <c r="N437" s="35"/>
      <c r="O437" s="100"/>
      <c r="P437" s="84"/>
      <c r="Q437" s="37"/>
      <c r="R437" s="4"/>
      <c r="S437" s="36" t="str">
        <f>IFERROR(VLOOKUP(Book1345234[[#This Row],[ Severity Ranking: Pre-Project Average Depth of Flooding (100-year)]],#REF!,2,FALSE),"")</f>
        <v/>
      </c>
      <c r="T437" s="67"/>
      <c r="U437" s="37"/>
      <c r="V437" s="37"/>
      <c r="W437" s="128" t="e">
        <f>[1]!Book1345234[[#This Row],[Flood Plain Population]]/[1]!Book1345234[[#This Row],[Community Population Served]]</f>
        <v>#REF!</v>
      </c>
      <c r="X437" s="4"/>
      <c r="Y437" s="36" t="str">
        <f>IFERROR(VLOOKUP(Book1345234[[#This Row],[Severity Ranking: Community Need (% Population)]],#REF!,2,FALSE),"")</f>
        <v/>
      </c>
      <c r="Z437" s="66"/>
      <c r="AA437" s="91" t="e">
        <f>[1]!Book1345234[[#This Row],['# of Structures Removed from 1% Annual Chance FP]]/[1]!Book1345234[[#This Row],['# of Structures in 1% Annual Chance FP (Pre-Project)]]</f>
        <v>#REF!</v>
      </c>
      <c r="AB437" s="4"/>
      <c r="AC437" s="36" t="str">
        <f>IFERROR(VLOOKUP(Book1345234[[#This Row],[Flood Risk Reduction ]],#REF!,2,FALSE),"")</f>
        <v/>
      </c>
      <c r="AD437" s="66"/>
      <c r="AE437" s="78"/>
      <c r="AF437" s="37"/>
      <c r="AG437" s="128" t="e">
        <f>([1]!Book1345234[[#This Row],[Pre-Project Damage $]]-[1]!Book1345234[[#This Row],[Post-Project Damage $]])/[1]!Book1345234[[#This Row],[Pre-Project Damage $]]</f>
        <v>#REF!</v>
      </c>
      <c r="AH437" s="4"/>
      <c r="AI437" s="36" t="str">
        <f>IFERROR(VLOOKUP(Book1345234[[#This Row],[Flood Damage Reduction]],#REF!,2,FALSE),"")</f>
        <v/>
      </c>
      <c r="AJ437" s="93"/>
      <c r="AK437" s="83"/>
      <c r="AL437" s="37"/>
      <c r="AM437" s="36" t="str">
        <f>IFERROR(VLOOKUP(Book1345234[[#This Row],[ Reduction in Critical Facilities Flood Risk]],#REF!,2,FALSE),"")</f>
        <v/>
      </c>
      <c r="AN437" s="140" t="e">
        <f>VLOOKUP([1]!Book1345234[[#This Row],[FMP]],'[1]Life and Safety Tabular Data'!A434:L444,12,FALSE)</f>
        <v>#REF!</v>
      </c>
      <c r="AO437" s="43"/>
      <c r="AP437" s="4"/>
      <c r="AQ437" s="36" t="str">
        <f>IFERROR(VLOOKUP(Book1345234[[#This Row],[Life and Safety Ranking (Injury/Loss of Life)]],#REF!,2,FALSE),"")</f>
        <v/>
      </c>
      <c r="AR437" s="67"/>
      <c r="AS437" s="43"/>
      <c r="AT437" s="43"/>
      <c r="AU437" s="43"/>
      <c r="AV437" s="4"/>
      <c r="AW437" s="36" t="str">
        <f>IFERROR(VLOOKUP(Book1345234[[#This Row],[Water Supply Yield Ranking]],#REF!,2,FALSE),"")</f>
        <v/>
      </c>
      <c r="AX437" s="67"/>
      <c r="AY437" s="37"/>
      <c r="AZ437" s="4"/>
      <c r="BA437" s="36" t="str">
        <f>IFERROR(VLOOKUP(Book1345234[[#This Row],[Social Vulnerability Ranking]],#REF!,2,FALSE),"")</f>
        <v/>
      </c>
      <c r="BB437" s="67"/>
      <c r="BC437" s="43"/>
      <c r="BD437" s="4"/>
      <c r="BE437" s="36" t="str">
        <f>IFERROR(VLOOKUP(Book1345234[[#This Row],[Nature-Based Solutions Ranking]],#REF!,2,FALSE),"")</f>
        <v/>
      </c>
      <c r="BF437" s="67"/>
      <c r="BG437" s="37"/>
      <c r="BH437" s="4"/>
      <c r="BI437" s="36" t="str">
        <f>IFERROR(VLOOKUP(Book1345234[[#This Row],[Multiple Benefit Ranking]],#REF!,2,FALSE),"")</f>
        <v/>
      </c>
      <c r="BJ437" s="84"/>
      <c r="BK437" s="43"/>
      <c r="BL437" s="4"/>
      <c r="BM437" s="36" t="str">
        <f>IFERROR(VLOOKUP(Book1345234[[#This Row],[Operations and Maintenance Ranking]],#REF!,2,FALSE),"")</f>
        <v/>
      </c>
      <c r="BN437" s="67"/>
      <c r="BO437" s="4"/>
      <c r="BP437" s="36" t="str">
        <f>IFERROR(VLOOKUP(Book1345234[[#This Row],[Administrative, Regulatory and Other Obstacle Ranking]],#REF!,2,FALSE),"")</f>
        <v/>
      </c>
      <c r="BQ437" s="67"/>
      <c r="BR437" s="4"/>
      <c r="BS437" s="36" t="str">
        <f>IFERROR(VLOOKUP(Book1345234[[#This Row],[Environmental Benefit Ranking]],#REF!,2,FALSE),"")</f>
        <v/>
      </c>
      <c r="BT437" s="67"/>
      <c r="BU437" s="37"/>
      <c r="BV437" s="36" t="str">
        <f>IFERROR(VLOOKUP(Book1345234[[#This Row],[Environmental Impact Ranking]],#REF!,2,FALSE),"")</f>
        <v/>
      </c>
      <c r="BW437" s="77"/>
      <c r="BX437" s="83"/>
      <c r="BY437" s="4"/>
      <c r="BZ437" s="36" t="str">
        <f>IFERROR(VLOOKUP(Book1345234[[#This Row],[Mobility Ranking]],#REF!,2,FALSE),"")</f>
        <v/>
      </c>
      <c r="CA437" s="77"/>
      <c r="CB437" s="4"/>
      <c r="CC437" s="36" t="str">
        <f>IFERROR(VLOOKUP(Book1345234[[#This Row],[Regional Ranking]],#REF!,2,FALSE),"")</f>
        <v/>
      </c>
    </row>
    <row r="438" spans="1:81" x14ac:dyDescent="0.25">
      <c r="A438" s="107"/>
      <c r="B438" s="84"/>
      <c r="C438" s="92">
        <f>Book1345234[[#This Row],[FMP]]*2</f>
        <v>0</v>
      </c>
      <c r="D438" s="34"/>
      <c r="E438" s="34"/>
      <c r="F438" s="37"/>
      <c r="G438" s="4"/>
      <c r="H438" s="4"/>
      <c r="I438" s="4"/>
      <c r="J438" s="4"/>
      <c r="K438" s="35" t="str">
        <f>IFERROR(Book1345234[[#This Row],[Project Cost]]/Book1345234[[#This Row],['# of Structures Removed from 1% Annual Chance FP]],"")</f>
        <v/>
      </c>
      <c r="L438" s="4"/>
      <c r="M438" s="4"/>
      <c r="N438" s="35"/>
      <c r="O438" s="100"/>
      <c r="P438" s="84"/>
      <c r="Q438" s="37"/>
      <c r="R438" s="4"/>
      <c r="S438" s="36" t="str">
        <f>IFERROR(VLOOKUP(Book1345234[[#This Row],[ Severity Ranking: Pre-Project Average Depth of Flooding (100-year)]],#REF!,2,FALSE),"")</f>
        <v/>
      </c>
      <c r="T438" s="67"/>
      <c r="U438" s="37"/>
      <c r="V438" s="37"/>
      <c r="W438" s="128" t="e">
        <f>[1]!Book1345234[[#This Row],[Flood Plain Population]]/[1]!Book1345234[[#This Row],[Community Population Served]]</f>
        <v>#REF!</v>
      </c>
      <c r="X438" s="4"/>
      <c r="Y438" s="36" t="str">
        <f>IFERROR(VLOOKUP(Book1345234[[#This Row],[Severity Ranking: Community Need (% Population)]],#REF!,2,FALSE),"")</f>
        <v/>
      </c>
      <c r="Z438" s="66"/>
      <c r="AA438" s="91" t="e">
        <f>[1]!Book1345234[[#This Row],['# of Structures Removed from 1% Annual Chance FP]]/[1]!Book1345234[[#This Row],['# of Structures in 1% Annual Chance FP (Pre-Project)]]</f>
        <v>#REF!</v>
      </c>
      <c r="AB438" s="4"/>
      <c r="AC438" s="36" t="str">
        <f>IFERROR(VLOOKUP(Book1345234[[#This Row],[Flood Risk Reduction ]],#REF!,2,FALSE),"")</f>
        <v/>
      </c>
      <c r="AD438" s="66"/>
      <c r="AE438" s="78"/>
      <c r="AF438" s="37"/>
      <c r="AG438" s="128" t="e">
        <f>([1]!Book1345234[[#This Row],[Pre-Project Damage $]]-[1]!Book1345234[[#This Row],[Post-Project Damage $]])/[1]!Book1345234[[#This Row],[Pre-Project Damage $]]</f>
        <v>#REF!</v>
      </c>
      <c r="AH438" s="4"/>
      <c r="AI438" s="36" t="str">
        <f>IFERROR(VLOOKUP(Book1345234[[#This Row],[Flood Damage Reduction]],#REF!,2,FALSE),"")</f>
        <v/>
      </c>
      <c r="AJ438" s="93"/>
      <c r="AK438" s="83"/>
      <c r="AL438" s="37"/>
      <c r="AM438" s="36" t="str">
        <f>IFERROR(VLOOKUP(Book1345234[[#This Row],[ Reduction in Critical Facilities Flood Risk]],#REF!,2,FALSE),"")</f>
        <v/>
      </c>
      <c r="AN438" s="140" t="e">
        <f>VLOOKUP([1]!Book1345234[[#This Row],[FMP]],'[1]Life and Safety Tabular Data'!A435:L445,12,FALSE)</f>
        <v>#REF!</v>
      </c>
      <c r="AO438" s="43"/>
      <c r="AP438" s="4"/>
      <c r="AQ438" s="36" t="str">
        <f>IFERROR(VLOOKUP(Book1345234[[#This Row],[Life and Safety Ranking (Injury/Loss of Life)]],#REF!,2,FALSE),"")</f>
        <v/>
      </c>
      <c r="AR438" s="67"/>
      <c r="AS438" s="43"/>
      <c r="AT438" s="43"/>
      <c r="AU438" s="43"/>
      <c r="AV438" s="4"/>
      <c r="AW438" s="36" t="str">
        <f>IFERROR(VLOOKUP(Book1345234[[#This Row],[Water Supply Yield Ranking]],#REF!,2,FALSE),"")</f>
        <v/>
      </c>
      <c r="AX438" s="67"/>
      <c r="AY438" s="37"/>
      <c r="AZ438" s="4"/>
      <c r="BA438" s="36" t="str">
        <f>IFERROR(VLOOKUP(Book1345234[[#This Row],[Social Vulnerability Ranking]],#REF!,2,FALSE),"")</f>
        <v/>
      </c>
      <c r="BB438" s="67"/>
      <c r="BC438" s="43"/>
      <c r="BD438" s="4"/>
      <c r="BE438" s="36" t="str">
        <f>IFERROR(VLOOKUP(Book1345234[[#This Row],[Nature-Based Solutions Ranking]],#REF!,2,FALSE),"")</f>
        <v/>
      </c>
      <c r="BF438" s="67"/>
      <c r="BG438" s="37"/>
      <c r="BH438" s="4"/>
      <c r="BI438" s="36" t="str">
        <f>IFERROR(VLOOKUP(Book1345234[[#This Row],[Multiple Benefit Ranking]],#REF!,2,FALSE),"")</f>
        <v/>
      </c>
      <c r="BJ438" s="84"/>
      <c r="BK438" s="43"/>
      <c r="BL438" s="4"/>
      <c r="BM438" s="36" t="str">
        <f>IFERROR(VLOOKUP(Book1345234[[#This Row],[Operations and Maintenance Ranking]],#REF!,2,FALSE),"")</f>
        <v/>
      </c>
      <c r="BN438" s="67"/>
      <c r="BO438" s="4"/>
      <c r="BP438" s="36" t="str">
        <f>IFERROR(VLOOKUP(Book1345234[[#This Row],[Administrative, Regulatory and Other Obstacle Ranking]],#REF!,2,FALSE),"")</f>
        <v/>
      </c>
      <c r="BQ438" s="67"/>
      <c r="BR438" s="4"/>
      <c r="BS438" s="36" t="str">
        <f>IFERROR(VLOOKUP(Book1345234[[#This Row],[Environmental Benefit Ranking]],#REF!,2,FALSE),"")</f>
        <v/>
      </c>
      <c r="BT438" s="67"/>
      <c r="BU438" s="37"/>
      <c r="BV438" s="36" t="str">
        <f>IFERROR(VLOOKUP(Book1345234[[#This Row],[Environmental Impact Ranking]],#REF!,2,FALSE),"")</f>
        <v/>
      </c>
      <c r="BW438" s="77"/>
      <c r="BX438" s="83"/>
      <c r="BY438" s="4"/>
      <c r="BZ438" s="36" t="str">
        <f>IFERROR(VLOOKUP(Book1345234[[#This Row],[Mobility Ranking]],#REF!,2,FALSE),"")</f>
        <v/>
      </c>
      <c r="CA438" s="77"/>
      <c r="CB438" s="4"/>
      <c r="CC438" s="36" t="str">
        <f>IFERROR(VLOOKUP(Book1345234[[#This Row],[Regional Ranking]],#REF!,2,FALSE),"")</f>
        <v/>
      </c>
    </row>
    <row r="439" spans="1:81" x14ac:dyDescent="0.25">
      <c r="A439" s="107"/>
      <c r="B439" s="84"/>
      <c r="C439" s="92">
        <f>Book1345234[[#This Row],[FMP]]*2</f>
        <v>0</v>
      </c>
      <c r="D439" s="34"/>
      <c r="E439" s="34"/>
      <c r="F439" s="37"/>
      <c r="G439" s="4"/>
      <c r="H439" s="4"/>
      <c r="I439" s="4"/>
      <c r="J439" s="4"/>
      <c r="K439" s="35" t="str">
        <f>IFERROR(Book1345234[[#This Row],[Project Cost]]/Book1345234[[#This Row],['# of Structures Removed from 1% Annual Chance FP]],"")</f>
        <v/>
      </c>
      <c r="L439" s="4"/>
      <c r="M439" s="4"/>
      <c r="N439" s="35"/>
      <c r="O439" s="100"/>
      <c r="P439" s="84"/>
      <c r="Q439" s="37"/>
      <c r="R439" s="4"/>
      <c r="S439" s="36" t="str">
        <f>IFERROR(VLOOKUP(Book1345234[[#This Row],[ Severity Ranking: Pre-Project Average Depth of Flooding (100-year)]],#REF!,2,FALSE),"")</f>
        <v/>
      </c>
      <c r="T439" s="67"/>
      <c r="U439" s="37"/>
      <c r="V439" s="37"/>
      <c r="W439" s="128" t="e">
        <f>[1]!Book1345234[[#This Row],[Flood Plain Population]]/[1]!Book1345234[[#This Row],[Community Population Served]]</f>
        <v>#REF!</v>
      </c>
      <c r="X439" s="4"/>
      <c r="Y439" s="36" t="str">
        <f>IFERROR(VLOOKUP(Book1345234[[#This Row],[Severity Ranking: Community Need (% Population)]],#REF!,2,FALSE),"")</f>
        <v/>
      </c>
      <c r="Z439" s="66"/>
      <c r="AA439" s="91" t="e">
        <f>[1]!Book1345234[[#This Row],['# of Structures Removed from 1% Annual Chance FP]]/[1]!Book1345234[[#This Row],['# of Structures in 1% Annual Chance FP (Pre-Project)]]</f>
        <v>#REF!</v>
      </c>
      <c r="AB439" s="4"/>
      <c r="AC439" s="36" t="str">
        <f>IFERROR(VLOOKUP(Book1345234[[#This Row],[Flood Risk Reduction ]],#REF!,2,FALSE),"")</f>
        <v/>
      </c>
      <c r="AD439" s="66"/>
      <c r="AE439" s="78"/>
      <c r="AF439" s="37"/>
      <c r="AG439" s="128" t="e">
        <f>([1]!Book1345234[[#This Row],[Pre-Project Damage $]]-[1]!Book1345234[[#This Row],[Post-Project Damage $]])/[1]!Book1345234[[#This Row],[Pre-Project Damage $]]</f>
        <v>#REF!</v>
      </c>
      <c r="AH439" s="4"/>
      <c r="AI439" s="36" t="str">
        <f>IFERROR(VLOOKUP(Book1345234[[#This Row],[Flood Damage Reduction]],#REF!,2,FALSE),"")</f>
        <v/>
      </c>
      <c r="AJ439" s="93"/>
      <c r="AK439" s="83"/>
      <c r="AL439" s="37"/>
      <c r="AM439" s="36" t="str">
        <f>IFERROR(VLOOKUP(Book1345234[[#This Row],[ Reduction in Critical Facilities Flood Risk]],#REF!,2,FALSE),"")</f>
        <v/>
      </c>
      <c r="AN439" s="140" t="e">
        <f>VLOOKUP([1]!Book1345234[[#This Row],[FMP]],'[1]Life and Safety Tabular Data'!A436:L446,12,FALSE)</f>
        <v>#REF!</v>
      </c>
      <c r="AO439" s="43"/>
      <c r="AP439" s="4"/>
      <c r="AQ439" s="36" t="str">
        <f>IFERROR(VLOOKUP(Book1345234[[#This Row],[Life and Safety Ranking (Injury/Loss of Life)]],#REF!,2,FALSE),"")</f>
        <v/>
      </c>
      <c r="AR439" s="67"/>
      <c r="AS439" s="43"/>
      <c r="AT439" s="43"/>
      <c r="AU439" s="43"/>
      <c r="AV439" s="4"/>
      <c r="AW439" s="36" t="str">
        <f>IFERROR(VLOOKUP(Book1345234[[#This Row],[Water Supply Yield Ranking]],#REF!,2,FALSE),"")</f>
        <v/>
      </c>
      <c r="AX439" s="67"/>
      <c r="AY439" s="37"/>
      <c r="AZ439" s="4"/>
      <c r="BA439" s="36" t="str">
        <f>IFERROR(VLOOKUP(Book1345234[[#This Row],[Social Vulnerability Ranking]],#REF!,2,FALSE),"")</f>
        <v/>
      </c>
      <c r="BB439" s="67"/>
      <c r="BC439" s="43"/>
      <c r="BD439" s="4"/>
      <c r="BE439" s="36" t="str">
        <f>IFERROR(VLOOKUP(Book1345234[[#This Row],[Nature-Based Solutions Ranking]],#REF!,2,FALSE),"")</f>
        <v/>
      </c>
      <c r="BF439" s="67"/>
      <c r="BG439" s="37"/>
      <c r="BH439" s="4"/>
      <c r="BI439" s="36" t="str">
        <f>IFERROR(VLOOKUP(Book1345234[[#This Row],[Multiple Benefit Ranking]],#REF!,2,FALSE),"")</f>
        <v/>
      </c>
      <c r="BJ439" s="84"/>
      <c r="BK439" s="43"/>
      <c r="BL439" s="4"/>
      <c r="BM439" s="36" t="str">
        <f>IFERROR(VLOOKUP(Book1345234[[#This Row],[Operations and Maintenance Ranking]],#REF!,2,FALSE),"")</f>
        <v/>
      </c>
      <c r="BN439" s="67"/>
      <c r="BO439" s="4"/>
      <c r="BP439" s="36" t="str">
        <f>IFERROR(VLOOKUP(Book1345234[[#This Row],[Administrative, Regulatory and Other Obstacle Ranking]],#REF!,2,FALSE),"")</f>
        <v/>
      </c>
      <c r="BQ439" s="67"/>
      <c r="BR439" s="4"/>
      <c r="BS439" s="36" t="str">
        <f>IFERROR(VLOOKUP(Book1345234[[#This Row],[Environmental Benefit Ranking]],#REF!,2,FALSE),"")</f>
        <v/>
      </c>
      <c r="BT439" s="67"/>
      <c r="BU439" s="37"/>
      <c r="BV439" s="36" t="str">
        <f>IFERROR(VLOOKUP(Book1345234[[#This Row],[Environmental Impact Ranking]],#REF!,2,FALSE),"")</f>
        <v/>
      </c>
      <c r="BW439" s="77"/>
      <c r="BX439" s="83"/>
      <c r="BY439" s="4"/>
      <c r="BZ439" s="36" t="str">
        <f>IFERROR(VLOOKUP(Book1345234[[#This Row],[Mobility Ranking]],#REF!,2,FALSE),"")</f>
        <v/>
      </c>
      <c r="CA439" s="77"/>
      <c r="CB439" s="4"/>
      <c r="CC439" s="36" t="str">
        <f>IFERROR(VLOOKUP(Book1345234[[#This Row],[Regional Ranking]],#REF!,2,FALSE),"")</f>
        <v/>
      </c>
    </row>
    <row r="440" spans="1:81" x14ac:dyDescent="0.25">
      <c r="A440" s="107"/>
      <c r="B440" s="84"/>
      <c r="C440" s="92">
        <f>Book1345234[[#This Row],[FMP]]*2</f>
        <v>0</v>
      </c>
      <c r="D440" s="34"/>
      <c r="E440" s="34"/>
      <c r="F440" s="37"/>
      <c r="G440" s="4"/>
      <c r="H440" s="4"/>
      <c r="I440" s="4"/>
      <c r="J440" s="4"/>
      <c r="K440" s="35" t="str">
        <f>IFERROR(Book1345234[[#This Row],[Project Cost]]/Book1345234[[#This Row],['# of Structures Removed from 1% Annual Chance FP]],"")</f>
        <v/>
      </c>
      <c r="L440" s="4"/>
      <c r="M440" s="4"/>
      <c r="N440" s="35"/>
      <c r="O440" s="100"/>
      <c r="P440" s="84"/>
      <c r="Q440" s="37"/>
      <c r="R440" s="4"/>
      <c r="S440" s="36" t="str">
        <f>IFERROR(VLOOKUP(Book1345234[[#This Row],[ Severity Ranking: Pre-Project Average Depth of Flooding (100-year)]],#REF!,2,FALSE),"")</f>
        <v/>
      </c>
      <c r="T440" s="67"/>
      <c r="U440" s="37"/>
      <c r="V440" s="37"/>
      <c r="W440" s="128" t="e">
        <f>[1]!Book1345234[[#This Row],[Flood Plain Population]]/[1]!Book1345234[[#This Row],[Community Population Served]]</f>
        <v>#REF!</v>
      </c>
      <c r="X440" s="4"/>
      <c r="Y440" s="36" t="str">
        <f>IFERROR(VLOOKUP(Book1345234[[#This Row],[Severity Ranking: Community Need (% Population)]],#REF!,2,FALSE),"")</f>
        <v/>
      </c>
      <c r="Z440" s="66"/>
      <c r="AA440" s="91" t="e">
        <f>[1]!Book1345234[[#This Row],['# of Structures Removed from 1% Annual Chance FP]]/[1]!Book1345234[[#This Row],['# of Structures in 1% Annual Chance FP (Pre-Project)]]</f>
        <v>#REF!</v>
      </c>
      <c r="AB440" s="4"/>
      <c r="AC440" s="36" t="str">
        <f>IFERROR(VLOOKUP(Book1345234[[#This Row],[Flood Risk Reduction ]],#REF!,2,FALSE),"")</f>
        <v/>
      </c>
      <c r="AD440" s="66"/>
      <c r="AE440" s="78"/>
      <c r="AF440" s="37"/>
      <c r="AG440" s="128" t="e">
        <f>([1]!Book1345234[[#This Row],[Pre-Project Damage $]]-[1]!Book1345234[[#This Row],[Post-Project Damage $]])/[1]!Book1345234[[#This Row],[Pre-Project Damage $]]</f>
        <v>#REF!</v>
      </c>
      <c r="AH440" s="4"/>
      <c r="AI440" s="36" t="str">
        <f>IFERROR(VLOOKUP(Book1345234[[#This Row],[Flood Damage Reduction]],#REF!,2,FALSE),"")</f>
        <v/>
      </c>
      <c r="AJ440" s="93"/>
      <c r="AK440" s="83"/>
      <c r="AL440" s="37"/>
      <c r="AM440" s="36" t="str">
        <f>IFERROR(VLOOKUP(Book1345234[[#This Row],[ Reduction in Critical Facilities Flood Risk]],#REF!,2,FALSE),"")</f>
        <v/>
      </c>
      <c r="AN440" s="140" t="e">
        <f>VLOOKUP([1]!Book1345234[[#This Row],[FMP]],'[1]Life and Safety Tabular Data'!A437:L447,12,FALSE)</f>
        <v>#REF!</v>
      </c>
      <c r="AO440" s="43"/>
      <c r="AP440" s="4"/>
      <c r="AQ440" s="36" t="str">
        <f>IFERROR(VLOOKUP(Book1345234[[#This Row],[Life and Safety Ranking (Injury/Loss of Life)]],#REF!,2,FALSE),"")</f>
        <v/>
      </c>
      <c r="AR440" s="67"/>
      <c r="AS440" s="43"/>
      <c r="AT440" s="43"/>
      <c r="AU440" s="43"/>
      <c r="AV440" s="4"/>
      <c r="AW440" s="36" t="str">
        <f>IFERROR(VLOOKUP(Book1345234[[#This Row],[Water Supply Yield Ranking]],#REF!,2,FALSE),"")</f>
        <v/>
      </c>
      <c r="AX440" s="67"/>
      <c r="AY440" s="37"/>
      <c r="AZ440" s="4"/>
      <c r="BA440" s="36" t="str">
        <f>IFERROR(VLOOKUP(Book1345234[[#This Row],[Social Vulnerability Ranking]],#REF!,2,FALSE),"")</f>
        <v/>
      </c>
      <c r="BB440" s="67"/>
      <c r="BC440" s="43"/>
      <c r="BD440" s="4"/>
      <c r="BE440" s="36" t="str">
        <f>IFERROR(VLOOKUP(Book1345234[[#This Row],[Nature-Based Solutions Ranking]],#REF!,2,FALSE),"")</f>
        <v/>
      </c>
      <c r="BF440" s="67"/>
      <c r="BG440" s="37"/>
      <c r="BH440" s="4"/>
      <c r="BI440" s="36" t="str">
        <f>IFERROR(VLOOKUP(Book1345234[[#This Row],[Multiple Benefit Ranking]],#REF!,2,FALSE),"")</f>
        <v/>
      </c>
      <c r="BJ440" s="84"/>
      <c r="BK440" s="43"/>
      <c r="BL440" s="4"/>
      <c r="BM440" s="36" t="str">
        <f>IFERROR(VLOOKUP(Book1345234[[#This Row],[Operations and Maintenance Ranking]],#REF!,2,FALSE),"")</f>
        <v/>
      </c>
      <c r="BN440" s="67"/>
      <c r="BO440" s="4"/>
      <c r="BP440" s="36" t="str">
        <f>IFERROR(VLOOKUP(Book1345234[[#This Row],[Administrative, Regulatory and Other Obstacle Ranking]],#REF!,2,FALSE),"")</f>
        <v/>
      </c>
      <c r="BQ440" s="67"/>
      <c r="BR440" s="4"/>
      <c r="BS440" s="36" t="str">
        <f>IFERROR(VLOOKUP(Book1345234[[#This Row],[Environmental Benefit Ranking]],#REF!,2,FALSE),"")</f>
        <v/>
      </c>
      <c r="BT440" s="67"/>
      <c r="BU440" s="37"/>
      <c r="BV440" s="36" t="str">
        <f>IFERROR(VLOOKUP(Book1345234[[#This Row],[Environmental Impact Ranking]],#REF!,2,FALSE),"")</f>
        <v/>
      </c>
      <c r="BW440" s="77"/>
      <c r="BX440" s="83"/>
      <c r="BY440" s="4"/>
      <c r="BZ440" s="36" t="str">
        <f>IFERROR(VLOOKUP(Book1345234[[#This Row],[Mobility Ranking]],#REF!,2,FALSE),"")</f>
        <v/>
      </c>
      <c r="CA440" s="77"/>
      <c r="CB440" s="4"/>
      <c r="CC440" s="36" t="str">
        <f>IFERROR(VLOOKUP(Book1345234[[#This Row],[Regional Ranking]],#REF!,2,FALSE),"")</f>
        <v/>
      </c>
    </row>
    <row r="441" spans="1:81" x14ac:dyDescent="0.25">
      <c r="A441" s="107"/>
      <c r="B441" s="84"/>
      <c r="C441" s="92">
        <f>Book1345234[[#This Row],[FMP]]*2</f>
        <v>0</v>
      </c>
      <c r="D441" s="34"/>
      <c r="E441" s="34"/>
      <c r="F441" s="37"/>
      <c r="G441" s="4"/>
      <c r="H441" s="4"/>
      <c r="I441" s="4"/>
      <c r="J441" s="4"/>
      <c r="K441" s="35" t="str">
        <f>IFERROR(Book1345234[[#This Row],[Project Cost]]/Book1345234[[#This Row],['# of Structures Removed from 1% Annual Chance FP]],"")</f>
        <v/>
      </c>
      <c r="L441" s="4"/>
      <c r="M441" s="4"/>
      <c r="N441" s="35"/>
      <c r="O441" s="100"/>
      <c r="P441" s="84"/>
      <c r="Q441" s="37"/>
      <c r="R441" s="4"/>
      <c r="S441" s="36" t="str">
        <f>IFERROR(VLOOKUP(Book1345234[[#This Row],[ Severity Ranking: Pre-Project Average Depth of Flooding (100-year)]],#REF!,2,FALSE),"")</f>
        <v/>
      </c>
      <c r="T441" s="67"/>
      <c r="U441" s="37"/>
      <c r="V441" s="37"/>
      <c r="W441" s="128" t="e">
        <f>[1]!Book1345234[[#This Row],[Flood Plain Population]]/[1]!Book1345234[[#This Row],[Community Population Served]]</f>
        <v>#REF!</v>
      </c>
      <c r="X441" s="4"/>
      <c r="Y441" s="36" t="str">
        <f>IFERROR(VLOOKUP(Book1345234[[#This Row],[Severity Ranking: Community Need (% Population)]],#REF!,2,FALSE),"")</f>
        <v/>
      </c>
      <c r="Z441" s="66"/>
      <c r="AA441" s="91" t="e">
        <f>[1]!Book1345234[[#This Row],['# of Structures Removed from 1% Annual Chance FP]]/[1]!Book1345234[[#This Row],['# of Structures in 1% Annual Chance FP (Pre-Project)]]</f>
        <v>#REF!</v>
      </c>
      <c r="AB441" s="4"/>
      <c r="AC441" s="36" t="str">
        <f>IFERROR(VLOOKUP(Book1345234[[#This Row],[Flood Risk Reduction ]],#REF!,2,FALSE),"")</f>
        <v/>
      </c>
      <c r="AD441" s="66"/>
      <c r="AE441" s="78"/>
      <c r="AF441" s="37"/>
      <c r="AG441" s="128" t="e">
        <f>([1]!Book1345234[[#This Row],[Pre-Project Damage $]]-[1]!Book1345234[[#This Row],[Post-Project Damage $]])/[1]!Book1345234[[#This Row],[Pre-Project Damage $]]</f>
        <v>#REF!</v>
      </c>
      <c r="AH441" s="4"/>
      <c r="AI441" s="36" t="str">
        <f>IFERROR(VLOOKUP(Book1345234[[#This Row],[Flood Damage Reduction]],#REF!,2,FALSE),"")</f>
        <v/>
      </c>
      <c r="AJ441" s="93"/>
      <c r="AK441" s="83"/>
      <c r="AL441" s="37"/>
      <c r="AM441" s="36" t="str">
        <f>IFERROR(VLOOKUP(Book1345234[[#This Row],[ Reduction in Critical Facilities Flood Risk]],#REF!,2,FALSE),"")</f>
        <v/>
      </c>
      <c r="AN441" s="140" t="e">
        <f>VLOOKUP([1]!Book1345234[[#This Row],[FMP]],'[1]Life and Safety Tabular Data'!A438:L448,12,FALSE)</f>
        <v>#REF!</v>
      </c>
      <c r="AO441" s="43"/>
      <c r="AP441" s="4"/>
      <c r="AQ441" s="36" t="str">
        <f>IFERROR(VLOOKUP(Book1345234[[#This Row],[Life and Safety Ranking (Injury/Loss of Life)]],#REF!,2,FALSE),"")</f>
        <v/>
      </c>
      <c r="AR441" s="67"/>
      <c r="AS441" s="43"/>
      <c r="AT441" s="43"/>
      <c r="AU441" s="43"/>
      <c r="AV441" s="4"/>
      <c r="AW441" s="36" t="str">
        <f>IFERROR(VLOOKUP(Book1345234[[#This Row],[Water Supply Yield Ranking]],#REF!,2,FALSE),"")</f>
        <v/>
      </c>
      <c r="AX441" s="67"/>
      <c r="AY441" s="37"/>
      <c r="AZ441" s="4"/>
      <c r="BA441" s="36" t="str">
        <f>IFERROR(VLOOKUP(Book1345234[[#This Row],[Social Vulnerability Ranking]],#REF!,2,FALSE),"")</f>
        <v/>
      </c>
      <c r="BB441" s="67"/>
      <c r="BC441" s="43"/>
      <c r="BD441" s="4"/>
      <c r="BE441" s="36" t="str">
        <f>IFERROR(VLOOKUP(Book1345234[[#This Row],[Nature-Based Solutions Ranking]],#REF!,2,FALSE),"")</f>
        <v/>
      </c>
      <c r="BF441" s="67"/>
      <c r="BG441" s="37"/>
      <c r="BH441" s="4"/>
      <c r="BI441" s="36" t="str">
        <f>IFERROR(VLOOKUP(Book1345234[[#This Row],[Multiple Benefit Ranking]],#REF!,2,FALSE),"")</f>
        <v/>
      </c>
      <c r="BJ441" s="84"/>
      <c r="BK441" s="43"/>
      <c r="BL441" s="4"/>
      <c r="BM441" s="36" t="str">
        <f>IFERROR(VLOOKUP(Book1345234[[#This Row],[Operations and Maintenance Ranking]],#REF!,2,FALSE),"")</f>
        <v/>
      </c>
      <c r="BN441" s="67"/>
      <c r="BO441" s="4"/>
      <c r="BP441" s="36" t="str">
        <f>IFERROR(VLOOKUP(Book1345234[[#This Row],[Administrative, Regulatory and Other Obstacle Ranking]],#REF!,2,FALSE),"")</f>
        <v/>
      </c>
      <c r="BQ441" s="67"/>
      <c r="BR441" s="4"/>
      <c r="BS441" s="36" t="str">
        <f>IFERROR(VLOOKUP(Book1345234[[#This Row],[Environmental Benefit Ranking]],#REF!,2,FALSE),"")</f>
        <v/>
      </c>
      <c r="BT441" s="67"/>
      <c r="BU441" s="37"/>
      <c r="BV441" s="36" t="str">
        <f>IFERROR(VLOOKUP(Book1345234[[#This Row],[Environmental Impact Ranking]],#REF!,2,FALSE),"")</f>
        <v/>
      </c>
      <c r="BW441" s="77"/>
      <c r="BX441" s="83"/>
      <c r="BY441" s="4"/>
      <c r="BZ441" s="36" t="str">
        <f>IFERROR(VLOOKUP(Book1345234[[#This Row],[Mobility Ranking]],#REF!,2,FALSE),"")</f>
        <v/>
      </c>
      <c r="CA441" s="77"/>
      <c r="CB441" s="4"/>
      <c r="CC441" s="36" t="str">
        <f>IFERROR(VLOOKUP(Book1345234[[#This Row],[Regional Ranking]],#REF!,2,FALSE),"")</f>
        <v/>
      </c>
    </row>
    <row r="442" spans="1:81" x14ac:dyDescent="0.25">
      <c r="A442" s="107"/>
      <c r="B442" s="84"/>
      <c r="C442" s="92">
        <f>Book1345234[[#This Row],[FMP]]*2</f>
        <v>0</v>
      </c>
      <c r="D442" s="34"/>
      <c r="E442" s="34"/>
      <c r="F442" s="37"/>
      <c r="G442" s="4"/>
      <c r="H442" s="4"/>
      <c r="I442" s="4"/>
      <c r="J442" s="4"/>
      <c r="K442" s="35" t="str">
        <f>IFERROR(Book1345234[[#This Row],[Project Cost]]/Book1345234[[#This Row],['# of Structures Removed from 1% Annual Chance FP]],"")</f>
        <v/>
      </c>
      <c r="L442" s="4"/>
      <c r="M442" s="4"/>
      <c r="N442" s="35"/>
      <c r="O442" s="100"/>
      <c r="P442" s="84"/>
      <c r="Q442" s="37"/>
      <c r="R442" s="4"/>
      <c r="S442" s="36" t="str">
        <f>IFERROR(VLOOKUP(Book1345234[[#This Row],[ Severity Ranking: Pre-Project Average Depth of Flooding (100-year)]],#REF!,2,FALSE),"")</f>
        <v/>
      </c>
      <c r="T442" s="67"/>
      <c r="U442" s="37"/>
      <c r="V442" s="37"/>
      <c r="W442" s="128" t="e">
        <f>[1]!Book1345234[[#This Row],[Flood Plain Population]]/[1]!Book1345234[[#This Row],[Community Population Served]]</f>
        <v>#REF!</v>
      </c>
      <c r="X442" s="4"/>
      <c r="Y442" s="36" t="str">
        <f>IFERROR(VLOOKUP(Book1345234[[#This Row],[Severity Ranking: Community Need (% Population)]],#REF!,2,FALSE),"")</f>
        <v/>
      </c>
      <c r="Z442" s="66"/>
      <c r="AA442" s="91" t="e">
        <f>[1]!Book1345234[[#This Row],['# of Structures Removed from 1% Annual Chance FP]]/[1]!Book1345234[[#This Row],['# of Structures in 1% Annual Chance FP (Pre-Project)]]</f>
        <v>#REF!</v>
      </c>
      <c r="AB442" s="4"/>
      <c r="AC442" s="36" t="str">
        <f>IFERROR(VLOOKUP(Book1345234[[#This Row],[Flood Risk Reduction ]],#REF!,2,FALSE),"")</f>
        <v/>
      </c>
      <c r="AD442" s="66"/>
      <c r="AE442" s="78"/>
      <c r="AF442" s="37"/>
      <c r="AG442" s="128" t="e">
        <f>([1]!Book1345234[[#This Row],[Pre-Project Damage $]]-[1]!Book1345234[[#This Row],[Post-Project Damage $]])/[1]!Book1345234[[#This Row],[Pre-Project Damage $]]</f>
        <v>#REF!</v>
      </c>
      <c r="AH442" s="4"/>
      <c r="AI442" s="36" t="str">
        <f>IFERROR(VLOOKUP(Book1345234[[#This Row],[Flood Damage Reduction]],#REF!,2,FALSE),"")</f>
        <v/>
      </c>
      <c r="AJ442" s="93"/>
      <c r="AK442" s="83"/>
      <c r="AL442" s="37"/>
      <c r="AM442" s="36" t="str">
        <f>IFERROR(VLOOKUP(Book1345234[[#This Row],[ Reduction in Critical Facilities Flood Risk]],#REF!,2,FALSE),"")</f>
        <v/>
      </c>
      <c r="AN442" s="140" t="e">
        <f>VLOOKUP([1]!Book1345234[[#This Row],[FMP]],'[1]Life and Safety Tabular Data'!A439:L449,12,FALSE)</f>
        <v>#REF!</v>
      </c>
      <c r="AO442" s="43"/>
      <c r="AP442" s="4"/>
      <c r="AQ442" s="36" t="str">
        <f>IFERROR(VLOOKUP(Book1345234[[#This Row],[Life and Safety Ranking (Injury/Loss of Life)]],#REF!,2,FALSE),"")</f>
        <v/>
      </c>
      <c r="AR442" s="67"/>
      <c r="AS442" s="43"/>
      <c r="AT442" s="43"/>
      <c r="AU442" s="43"/>
      <c r="AV442" s="4"/>
      <c r="AW442" s="36" t="str">
        <f>IFERROR(VLOOKUP(Book1345234[[#This Row],[Water Supply Yield Ranking]],#REF!,2,FALSE),"")</f>
        <v/>
      </c>
      <c r="AX442" s="67"/>
      <c r="AY442" s="37"/>
      <c r="AZ442" s="4"/>
      <c r="BA442" s="36" t="str">
        <f>IFERROR(VLOOKUP(Book1345234[[#This Row],[Social Vulnerability Ranking]],#REF!,2,FALSE),"")</f>
        <v/>
      </c>
      <c r="BB442" s="67"/>
      <c r="BC442" s="43"/>
      <c r="BD442" s="4"/>
      <c r="BE442" s="36" t="str">
        <f>IFERROR(VLOOKUP(Book1345234[[#This Row],[Nature-Based Solutions Ranking]],#REF!,2,FALSE),"")</f>
        <v/>
      </c>
      <c r="BF442" s="67"/>
      <c r="BG442" s="37"/>
      <c r="BH442" s="4"/>
      <c r="BI442" s="36" t="str">
        <f>IFERROR(VLOOKUP(Book1345234[[#This Row],[Multiple Benefit Ranking]],#REF!,2,FALSE),"")</f>
        <v/>
      </c>
      <c r="BJ442" s="84"/>
      <c r="BK442" s="43"/>
      <c r="BL442" s="4"/>
      <c r="BM442" s="36" t="str">
        <f>IFERROR(VLOOKUP(Book1345234[[#This Row],[Operations and Maintenance Ranking]],#REF!,2,FALSE),"")</f>
        <v/>
      </c>
      <c r="BN442" s="67"/>
      <c r="BO442" s="4"/>
      <c r="BP442" s="36" t="str">
        <f>IFERROR(VLOOKUP(Book1345234[[#This Row],[Administrative, Regulatory and Other Obstacle Ranking]],#REF!,2,FALSE),"")</f>
        <v/>
      </c>
      <c r="BQ442" s="67"/>
      <c r="BR442" s="4"/>
      <c r="BS442" s="36" t="str">
        <f>IFERROR(VLOOKUP(Book1345234[[#This Row],[Environmental Benefit Ranking]],#REF!,2,FALSE),"")</f>
        <v/>
      </c>
      <c r="BT442" s="67"/>
      <c r="BU442" s="37"/>
      <c r="BV442" s="36" t="str">
        <f>IFERROR(VLOOKUP(Book1345234[[#This Row],[Environmental Impact Ranking]],#REF!,2,FALSE),"")</f>
        <v/>
      </c>
      <c r="BW442" s="77"/>
      <c r="BX442" s="83"/>
      <c r="BY442" s="4"/>
      <c r="BZ442" s="36" t="str">
        <f>IFERROR(VLOOKUP(Book1345234[[#This Row],[Mobility Ranking]],#REF!,2,FALSE),"")</f>
        <v/>
      </c>
      <c r="CA442" s="77"/>
      <c r="CB442" s="4"/>
      <c r="CC442" s="36" t="str">
        <f>IFERROR(VLOOKUP(Book1345234[[#This Row],[Regional Ranking]],#REF!,2,FALSE),"")</f>
        <v/>
      </c>
    </row>
    <row r="443" spans="1:81" x14ac:dyDescent="0.25">
      <c r="A443" s="107"/>
      <c r="B443" s="84"/>
      <c r="C443" s="92">
        <f>Book1345234[[#This Row],[FMP]]*2</f>
        <v>0</v>
      </c>
      <c r="D443" s="34"/>
      <c r="E443" s="34"/>
      <c r="F443" s="37"/>
      <c r="G443" s="4"/>
      <c r="H443" s="4"/>
      <c r="I443" s="4"/>
      <c r="J443" s="4"/>
      <c r="K443" s="35" t="str">
        <f>IFERROR(Book1345234[[#This Row],[Project Cost]]/Book1345234[[#This Row],['# of Structures Removed from 1% Annual Chance FP]],"")</f>
        <v/>
      </c>
      <c r="L443" s="4"/>
      <c r="M443" s="4"/>
      <c r="N443" s="35"/>
      <c r="O443" s="100"/>
      <c r="P443" s="84"/>
      <c r="Q443" s="37"/>
      <c r="R443" s="4"/>
      <c r="S443" s="36" t="str">
        <f>IFERROR(VLOOKUP(Book1345234[[#This Row],[ Severity Ranking: Pre-Project Average Depth of Flooding (100-year)]],#REF!,2,FALSE),"")</f>
        <v/>
      </c>
      <c r="T443" s="67"/>
      <c r="U443" s="37"/>
      <c r="V443" s="37"/>
      <c r="W443" s="128" t="e">
        <f>[1]!Book1345234[[#This Row],[Flood Plain Population]]/[1]!Book1345234[[#This Row],[Community Population Served]]</f>
        <v>#REF!</v>
      </c>
      <c r="X443" s="4"/>
      <c r="Y443" s="36" t="str">
        <f>IFERROR(VLOOKUP(Book1345234[[#This Row],[Severity Ranking: Community Need (% Population)]],#REF!,2,FALSE),"")</f>
        <v/>
      </c>
      <c r="Z443" s="66"/>
      <c r="AA443" s="91" t="e">
        <f>[1]!Book1345234[[#This Row],['# of Structures Removed from 1% Annual Chance FP]]/[1]!Book1345234[[#This Row],['# of Structures in 1% Annual Chance FP (Pre-Project)]]</f>
        <v>#REF!</v>
      </c>
      <c r="AB443" s="4"/>
      <c r="AC443" s="36" t="str">
        <f>IFERROR(VLOOKUP(Book1345234[[#This Row],[Flood Risk Reduction ]],#REF!,2,FALSE),"")</f>
        <v/>
      </c>
      <c r="AD443" s="66"/>
      <c r="AE443" s="78"/>
      <c r="AF443" s="37"/>
      <c r="AG443" s="128" t="e">
        <f>([1]!Book1345234[[#This Row],[Pre-Project Damage $]]-[1]!Book1345234[[#This Row],[Post-Project Damage $]])/[1]!Book1345234[[#This Row],[Pre-Project Damage $]]</f>
        <v>#REF!</v>
      </c>
      <c r="AH443" s="4"/>
      <c r="AI443" s="36" t="str">
        <f>IFERROR(VLOOKUP(Book1345234[[#This Row],[Flood Damage Reduction]],#REF!,2,FALSE),"")</f>
        <v/>
      </c>
      <c r="AJ443" s="93"/>
      <c r="AK443" s="83"/>
      <c r="AL443" s="37"/>
      <c r="AM443" s="36" t="str">
        <f>IFERROR(VLOOKUP(Book1345234[[#This Row],[ Reduction in Critical Facilities Flood Risk]],#REF!,2,FALSE),"")</f>
        <v/>
      </c>
      <c r="AN443" s="140" t="e">
        <f>VLOOKUP([1]!Book1345234[[#This Row],[FMP]],'[1]Life and Safety Tabular Data'!A440:L450,12,FALSE)</f>
        <v>#REF!</v>
      </c>
      <c r="AO443" s="43"/>
      <c r="AP443" s="4"/>
      <c r="AQ443" s="36" t="str">
        <f>IFERROR(VLOOKUP(Book1345234[[#This Row],[Life and Safety Ranking (Injury/Loss of Life)]],#REF!,2,FALSE),"")</f>
        <v/>
      </c>
      <c r="AR443" s="67"/>
      <c r="AS443" s="43"/>
      <c r="AT443" s="43"/>
      <c r="AU443" s="43"/>
      <c r="AV443" s="4"/>
      <c r="AW443" s="36" t="str">
        <f>IFERROR(VLOOKUP(Book1345234[[#This Row],[Water Supply Yield Ranking]],#REF!,2,FALSE),"")</f>
        <v/>
      </c>
      <c r="AX443" s="67"/>
      <c r="AY443" s="37"/>
      <c r="AZ443" s="4"/>
      <c r="BA443" s="36" t="str">
        <f>IFERROR(VLOOKUP(Book1345234[[#This Row],[Social Vulnerability Ranking]],#REF!,2,FALSE),"")</f>
        <v/>
      </c>
      <c r="BB443" s="67"/>
      <c r="BC443" s="43"/>
      <c r="BD443" s="4"/>
      <c r="BE443" s="36" t="str">
        <f>IFERROR(VLOOKUP(Book1345234[[#This Row],[Nature-Based Solutions Ranking]],#REF!,2,FALSE),"")</f>
        <v/>
      </c>
      <c r="BF443" s="67"/>
      <c r="BG443" s="37"/>
      <c r="BH443" s="4"/>
      <c r="BI443" s="36" t="str">
        <f>IFERROR(VLOOKUP(Book1345234[[#This Row],[Multiple Benefit Ranking]],#REF!,2,FALSE),"")</f>
        <v/>
      </c>
      <c r="BJ443" s="84"/>
      <c r="BK443" s="43"/>
      <c r="BL443" s="4"/>
      <c r="BM443" s="36" t="str">
        <f>IFERROR(VLOOKUP(Book1345234[[#This Row],[Operations and Maintenance Ranking]],#REF!,2,FALSE),"")</f>
        <v/>
      </c>
      <c r="BN443" s="67"/>
      <c r="BO443" s="4"/>
      <c r="BP443" s="36" t="str">
        <f>IFERROR(VLOOKUP(Book1345234[[#This Row],[Administrative, Regulatory and Other Obstacle Ranking]],#REF!,2,FALSE),"")</f>
        <v/>
      </c>
      <c r="BQ443" s="67"/>
      <c r="BR443" s="4"/>
      <c r="BS443" s="36" t="str">
        <f>IFERROR(VLOOKUP(Book1345234[[#This Row],[Environmental Benefit Ranking]],#REF!,2,FALSE),"")</f>
        <v/>
      </c>
      <c r="BT443" s="67"/>
      <c r="BU443" s="37"/>
      <c r="BV443" s="36" t="str">
        <f>IFERROR(VLOOKUP(Book1345234[[#This Row],[Environmental Impact Ranking]],#REF!,2,FALSE),"")</f>
        <v/>
      </c>
      <c r="BW443" s="77"/>
      <c r="BX443" s="83"/>
      <c r="BY443" s="4"/>
      <c r="BZ443" s="36" t="str">
        <f>IFERROR(VLOOKUP(Book1345234[[#This Row],[Mobility Ranking]],#REF!,2,FALSE),"")</f>
        <v/>
      </c>
      <c r="CA443" s="77"/>
      <c r="CB443" s="4"/>
      <c r="CC443" s="36" t="str">
        <f>IFERROR(VLOOKUP(Book1345234[[#This Row],[Regional Ranking]],#REF!,2,FALSE),"")</f>
        <v/>
      </c>
    </row>
    <row r="444" spans="1:81" x14ac:dyDescent="0.25">
      <c r="A444" s="107"/>
      <c r="B444" s="84"/>
      <c r="C444" s="92">
        <f>Book1345234[[#This Row],[FMP]]*2</f>
        <v>0</v>
      </c>
      <c r="D444" s="34"/>
      <c r="E444" s="34"/>
      <c r="F444" s="37"/>
      <c r="G444" s="4"/>
      <c r="H444" s="4"/>
      <c r="I444" s="4"/>
      <c r="J444" s="4"/>
      <c r="K444" s="35" t="str">
        <f>IFERROR(Book1345234[[#This Row],[Project Cost]]/Book1345234[[#This Row],['# of Structures Removed from 1% Annual Chance FP]],"")</f>
        <v/>
      </c>
      <c r="L444" s="4"/>
      <c r="M444" s="4"/>
      <c r="N444" s="35"/>
      <c r="O444" s="100"/>
      <c r="P444" s="84"/>
      <c r="Q444" s="37"/>
      <c r="R444" s="4"/>
      <c r="S444" s="36" t="str">
        <f>IFERROR(VLOOKUP(Book1345234[[#This Row],[ Severity Ranking: Pre-Project Average Depth of Flooding (100-year)]],#REF!,2,FALSE),"")</f>
        <v/>
      </c>
      <c r="T444" s="67"/>
      <c r="U444" s="37"/>
      <c r="V444" s="37"/>
      <c r="W444" s="128" t="e">
        <f>[1]!Book1345234[[#This Row],[Flood Plain Population]]/[1]!Book1345234[[#This Row],[Community Population Served]]</f>
        <v>#REF!</v>
      </c>
      <c r="X444" s="4"/>
      <c r="Y444" s="36" t="str">
        <f>IFERROR(VLOOKUP(Book1345234[[#This Row],[Severity Ranking: Community Need (% Population)]],#REF!,2,FALSE),"")</f>
        <v/>
      </c>
      <c r="Z444" s="66"/>
      <c r="AA444" s="91" t="e">
        <f>[1]!Book1345234[[#This Row],['# of Structures Removed from 1% Annual Chance FP]]/[1]!Book1345234[[#This Row],['# of Structures in 1% Annual Chance FP (Pre-Project)]]</f>
        <v>#REF!</v>
      </c>
      <c r="AB444" s="4"/>
      <c r="AC444" s="36" t="str">
        <f>IFERROR(VLOOKUP(Book1345234[[#This Row],[Flood Risk Reduction ]],#REF!,2,FALSE),"")</f>
        <v/>
      </c>
      <c r="AD444" s="66"/>
      <c r="AE444" s="78"/>
      <c r="AF444" s="37"/>
      <c r="AG444" s="128" t="e">
        <f>([1]!Book1345234[[#This Row],[Pre-Project Damage $]]-[1]!Book1345234[[#This Row],[Post-Project Damage $]])/[1]!Book1345234[[#This Row],[Pre-Project Damage $]]</f>
        <v>#REF!</v>
      </c>
      <c r="AH444" s="4"/>
      <c r="AI444" s="36" t="str">
        <f>IFERROR(VLOOKUP(Book1345234[[#This Row],[Flood Damage Reduction]],#REF!,2,FALSE),"")</f>
        <v/>
      </c>
      <c r="AJ444" s="93"/>
      <c r="AK444" s="83"/>
      <c r="AL444" s="37"/>
      <c r="AM444" s="36" t="str">
        <f>IFERROR(VLOOKUP(Book1345234[[#This Row],[ Reduction in Critical Facilities Flood Risk]],#REF!,2,FALSE),"")</f>
        <v/>
      </c>
      <c r="AN444" s="140" t="e">
        <f>VLOOKUP([1]!Book1345234[[#This Row],[FMP]],'[1]Life and Safety Tabular Data'!A441:L451,12,FALSE)</f>
        <v>#REF!</v>
      </c>
      <c r="AO444" s="43"/>
      <c r="AP444" s="4"/>
      <c r="AQ444" s="36" t="str">
        <f>IFERROR(VLOOKUP(Book1345234[[#This Row],[Life and Safety Ranking (Injury/Loss of Life)]],#REF!,2,FALSE),"")</f>
        <v/>
      </c>
      <c r="AR444" s="67"/>
      <c r="AS444" s="43"/>
      <c r="AT444" s="43"/>
      <c r="AU444" s="43"/>
      <c r="AV444" s="4"/>
      <c r="AW444" s="36" t="str">
        <f>IFERROR(VLOOKUP(Book1345234[[#This Row],[Water Supply Yield Ranking]],#REF!,2,FALSE),"")</f>
        <v/>
      </c>
      <c r="AX444" s="67"/>
      <c r="AY444" s="37"/>
      <c r="AZ444" s="4"/>
      <c r="BA444" s="36" t="str">
        <f>IFERROR(VLOOKUP(Book1345234[[#This Row],[Social Vulnerability Ranking]],#REF!,2,FALSE),"")</f>
        <v/>
      </c>
      <c r="BB444" s="67"/>
      <c r="BC444" s="43"/>
      <c r="BD444" s="4"/>
      <c r="BE444" s="36" t="str">
        <f>IFERROR(VLOOKUP(Book1345234[[#This Row],[Nature-Based Solutions Ranking]],#REF!,2,FALSE),"")</f>
        <v/>
      </c>
      <c r="BF444" s="67"/>
      <c r="BG444" s="37"/>
      <c r="BH444" s="4"/>
      <c r="BI444" s="36" t="str">
        <f>IFERROR(VLOOKUP(Book1345234[[#This Row],[Multiple Benefit Ranking]],#REF!,2,FALSE),"")</f>
        <v/>
      </c>
      <c r="BJ444" s="84"/>
      <c r="BK444" s="43"/>
      <c r="BL444" s="4"/>
      <c r="BM444" s="36" t="str">
        <f>IFERROR(VLOOKUP(Book1345234[[#This Row],[Operations and Maintenance Ranking]],#REF!,2,FALSE),"")</f>
        <v/>
      </c>
      <c r="BN444" s="67"/>
      <c r="BO444" s="4"/>
      <c r="BP444" s="36" t="str">
        <f>IFERROR(VLOOKUP(Book1345234[[#This Row],[Administrative, Regulatory and Other Obstacle Ranking]],#REF!,2,FALSE),"")</f>
        <v/>
      </c>
      <c r="BQ444" s="67"/>
      <c r="BR444" s="4"/>
      <c r="BS444" s="36" t="str">
        <f>IFERROR(VLOOKUP(Book1345234[[#This Row],[Environmental Benefit Ranking]],#REF!,2,FALSE),"")</f>
        <v/>
      </c>
      <c r="BT444" s="67"/>
      <c r="BU444" s="37"/>
      <c r="BV444" s="36" t="str">
        <f>IFERROR(VLOOKUP(Book1345234[[#This Row],[Environmental Impact Ranking]],#REF!,2,FALSE),"")</f>
        <v/>
      </c>
      <c r="BW444" s="77"/>
      <c r="BX444" s="83"/>
      <c r="BY444" s="4"/>
      <c r="BZ444" s="36" t="str">
        <f>IFERROR(VLOOKUP(Book1345234[[#This Row],[Mobility Ranking]],#REF!,2,FALSE),"")</f>
        <v/>
      </c>
      <c r="CA444" s="77"/>
      <c r="CB444" s="4"/>
      <c r="CC444" s="36" t="str">
        <f>IFERROR(VLOOKUP(Book1345234[[#This Row],[Regional Ranking]],#REF!,2,FALSE),"")</f>
        <v/>
      </c>
    </row>
    <row r="445" spans="1:81" x14ac:dyDescent="0.25">
      <c r="A445" s="107"/>
      <c r="B445" s="84"/>
      <c r="C445" s="92">
        <f>Book1345234[[#This Row],[FMP]]*2</f>
        <v>0</v>
      </c>
      <c r="D445" s="34"/>
      <c r="E445" s="34"/>
      <c r="F445" s="37"/>
      <c r="G445" s="4"/>
      <c r="H445" s="4"/>
      <c r="I445" s="4"/>
      <c r="J445" s="4"/>
      <c r="K445" s="35" t="str">
        <f>IFERROR(Book1345234[[#This Row],[Project Cost]]/Book1345234[[#This Row],['# of Structures Removed from 1% Annual Chance FP]],"")</f>
        <v/>
      </c>
      <c r="L445" s="4"/>
      <c r="M445" s="4"/>
      <c r="N445" s="35"/>
      <c r="O445" s="100"/>
      <c r="P445" s="84"/>
      <c r="Q445" s="37"/>
      <c r="R445" s="4"/>
      <c r="S445" s="36" t="str">
        <f>IFERROR(VLOOKUP(Book1345234[[#This Row],[ Severity Ranking: Pre-Project Average Depth of Flooding (100-year)]],#REF!,2,FALSE),"")</f>
        <v/>
      </c>
      <c r="T445" s="67"/>
      <c r="U445" s="37"/>
      <c r="V445" s="37"/>
      <c r="W445" s="128" t="e">
        <f>[1]!Book1345234[[#This Row],[Flood Plain Population]]/[1]!Book1345234[[#This Row],[Community Population Served]]</f>
        <v>#REF!</v>
      </c>
      <c r="X445" s="4"/>
      <c r="Y445" s="36" t="str">
        <f>IFERROR(VLOOKUP(Book1345234[[#This Row],[Severity Ranking: Community Need (% Population)]],#REF!,2,FALSE),"")</f>
        <v/>
      </c>
      <c r="Z445" s="66"/>
      <c r="AA445" s="91" t="e">
        <f>[1]!Book1345234[[#This Row],['# of Structures Removed from 1% Annual Chance FP]]/[1]!Book1345234[[#This Row],['# of Structures in 1% Annual Chance FP (Pre-Project)]]</f>
        <v>#REF!</v>
      </c>
      <c r="AB445" s="4"/>
      <c r="AC445" s="36" t="str">
        <f>IFERROR(VLOOKUP(Book1345234[[#This Row],[Flood Risk Reduction ]],#REF!,2,FALSE),"")</f>
        <v/>
      </c>
      <c r="AD445" s="66"/>
      <c r="AE445" s="78"/>
      <c r="AF445" s="37"/>
      <c r="AG445" s="128" t="e">
        <f>([1]!Book1345234[[#This Row],[Pre-Project Damage $]]-[1]!Book1345234[[#This Row],[Post-Project Damage $]])/[1]!Book1345234[[#This Row],[Pre-Project Damage $]]</f>
        <v>#REF!</v>
      </c>
      <c r="AH445" s="4"/>
      <c r="AI445" s="36" t="str">
        <f>IFERROR(VLOOKUP(Book1345234[[#This Row],[Flood Damage Reduction]],#REF!,2,FALSE),"")</f>
        <v/>
      </c>
      <c r="AJ445" s="93"/>
      <c r="AK445" s="83"/>
      <c r="AL445" s="37"/>
      <c r="AM445" s="36" t="str">
        <f>IFERROR(VLOOKUP(Book1345234[[#This Row],[ Reduction in Critical Facilities Flood Risk]],#REF!,2,FALSE),"")</f>
        <v/>
      </c>
      <c r="AN445" s="140" t="e">
        <f>VLOOKUP([1]!Book1345234[[#This Row],[FMP]],'[1]Life and Safety Tabular Data'!A442:L452,12,FALSE)</f>
        <v>#REF!</v>
      </c>
      <c r="AO445" s="43"/>
      <c r="AP445" s="4"/>
      <c r="AQ445" s="36" t="str">
        <f>IFERROR(VLOOKUP(Book1345234[[#This Row],[Life and Safety Ranking (Injury/Loss of Life)]],#REF!,2,FALSE),"")</f>
        <v/>
      </c>
      <c r="AR445" s="67"/>
      <c r="AS445" s="43"/>
      <c r="AT445" s="43"/>
      <c r="AU445" s="43"/>
      <c r="AV445" s="4"/>
      <c r="AW445" s="36" t="str">
        <f>IFERROR(VLOOKUP(Book1345234[[#This Row],[Water Supply Yield Ranking]],#REF!,2,FALSE),"")</f>
        <v/>
      </c>
      <c r="AX445" s="67"/>
      <c r="AY445" s="37"/>
      <c r="AZ445" s="4"/>
      <c r="BA445" s="36" t="str">
        <f>IFERROR(VLOOKUP(Book1345234[[#This Row],[Social Vulnerability Ranking]],#REF!,2,FALSE),"")</f>
        <v/>
      </c>
      <c r="BB445" s="67"/>
      <c r="BC445" s="43"/>
      <c r="BD445" s="4"/>
      <c r="BE445" s="36" t="str">
        <f>IFERROR(VLOOKUP(Book1345234[[#This Row],[Nature-Based Solutions Ranking]],#REF!,2,FALSE),"")</f>
        <v/>
      </c>
      <c r="BF445" s="67"/>
      <c r="BG445" s="37"/>
      <c r="BH445" s="4"/>
      <c r="BI445" s="36" t="str">
        <f>IFERROR(VLOOKUP(Book1345234[[#This Row],[Multiple Benefit Ranking]],#REF!,2,FALSE),"")</f>
        <v/>
      </c>
      <c r="BJ445" s="84"/>
      <c r="BK445" s="43"/>
      <c r="BL445" s="4"/>
      <c r="BM445" s="36" t="str">
        <f>IFERROR(VLOOKUP(Book1345234[[#This Row],[Operations and Maintenance Ranking]],#REF!,2,FALSE),"")</f>
        <v/>
      </c>
      <c r="BN445" s="67"/>
      <c r="BO445" s="4"/>
      <c r="BP445" s="36" t="str">
        <f>IFERROR(VLOOKUP(Book1345234[[#This Row],[Administrative, Regulatory and Other Obstacle Ranking]],#REF!,2,FALSE),"")</f>
        <v/>
      </c>
      <c r="BQ445" s="67"/>
      <c r="BR445" s="4"/>
      <c r="BS445" s="36" t="str">
        <f>IFERROR(VLOOKUP(Book1345234[[#This Row],[Environmental Benefit Ranking]],#REF!,2,FALSE),"")</f>
        <v/>
      </c>
      <c r="BT445" s="67"/>
      <c r="BU445" s="37"/>
      <c r="BV445" s="36" t="str">
        <f>IFERROR(VLOOKUP(Book1345234[[#This Row],[Environmental Impact Ranking]],#REF!,2,FALSE),"")</f>
        <v/>
      </c>
      <c r="BW445" s="77"/>
      <c r="BX445" s="83"/>
      <c r="BY445" s="4"/>
      <c r="BZ445" s="36" t="str">
        <f>IFERROR(VLOOKUP(Book1345234[[#This Row],[Mobility Ranking]],#REF!,2,FALSE),"")</f>
        <v/>
      </c>
      <c r="CA445" s="77"/>
      <c r="CB445" s="4"/>
      <c r="CC445" s="36" t="str">
        <f>IFERROR(VLOOKUP(Book1345234[[#This Row],[Regional Ranking]],#REF!,2,FALSE),"")</f>
        <v/>
      </c>
    </row>
    <row r="446" spans="1:81" x14ac:dyDescent="0.25">
      <c r="A446" s="107"/>
      <c r="B446" s="84"/>
      <c r="C446" s="92">
        <f>Book1345234[[#This Row],[FMP]]*2</f>
        <v>0</v>
      </c>
      <c r="D446" s="34"/>
      <c r="E446" s="34"/>
      <c r="F446" s="37"/>
      <c r="G446" s="4"/>
      <c r="H446" s="4"/>
      <c r="I446" s="4"/>
      <c r="J446" s="4"/>
      <c r="K446" s="35" t="str">
        <f>IFERROR(Book1345234[[#This Row],[Project Cost]]/Book1345234[[#This Row],['# of Structures Removed from 1% Annual Chance FP]],"")</f>
        <v/>
      </c>
      <c r="L446" s="4"/>
      <c r="M446" s="4"/>
      <c r="N446" s="35"/>
      <c r="O446" s="100"/>
      <c r="P446" s="84"/>
      <c r="Q446" s="37"/>
      <c r="R446" s="4"/>
      <c r="S446" s="36" t="str">
        <f>IFERROR(VLOOKUP(Book1345234[[#This Row],[ Severity Ranking: Pre-Project Average Depth of Flooding (100-year)]],#REF!,2,FALSE),"")</f>
        <v/>
      </c>
      <c r="T446" s="67"/>
      <c r="U446" s="37"/>
      <c r="V446" s="37"/>
      <c r="W446" s="128" t="e">
        <f>[1]!Book1345234[[#This Row],[Flood Plain Population]]/[1]!Book1345234[[#This Row],[Community Population Served]]</f>
        <v>#REF!</v>
      </c>
      <c r="X446" s="4"/>
      <c r="Y446" s="36" t="str">
        <f>IFERROR(VLOOKUP(Book1345234[[#This Row],[Severity Ranking: Community Need (% Population)]],#REF!,2,FALSE),"")</f>
        <v/>
      </c>
      <c r="Z446" s="66"/>
      <c r="AA446" s="91" t="e">
        <f>[1]!Book1345234[[#This Row],['# of Structures Removed from 1% Annual Chance FP]]/[1]!Book1345234[[#This Row],['# of Structures in 1% Annual Chance FP (Pre-Project)]]</f>
        <v>#REF!</v>
      </c>
      <c r="AB446" s="4"/>
      <c r="AC446" s="36" t="str">
        <f>IFERROR(VLOOKUP(Book1345234[[#This Row],[Flood Risk Reduction ]],#REF!,2,FALSE),"")</f>
        <v/>
      </c>
      <c r="AD446" s="66"/>
      <c r="AE446" s="78"/>
      <c r="AF446" s="37"/>
      <c r="AG446" s="128" t="e">
        <f>([1]!Book1345234[[#This Row],[Pre-Project Damage $]]-[1]!Book1345234[[#This Row],[Post-Project Damage $]])/[1]!Book1345234[[#This Row],[Pre-Project Damage $]]</f>
        <v>#REF!</v>
      </c>
      <c r="AH446" s="4"/>
      <c r="AI446" s="36" t="str">
        <f>IFERROR(VLOOKUP(Book1345234[[#This Row],[Flood Damage Reduction]],#REF!,2,FALSE),"")</f>
        <v/>
      </c>
      <c r="AJ446" s="93"/>
      <c r="AK446" s="83"/>
      <c r="AL446" s="37"/>
      <c r="AM446" s="36" t="str">
        <f>IFERROR(VLOOKUP(Book1345234[[#This Row],[ Reduction in Critical Facilities Flood Risk]],#REF!,2,FALSE),"")</f>
        <v/>
      </c>
      <c r="AN446" s="140" t="e">
        <f>VLOOKUP([1]!Book1345234[[#This Row],[FMP]],'[1]Life and Safety Tabular Data'!A443:L453,12,FALSE)</f>
        <v>#REF!</v>
      </c>
      <c r="AO446" s="43"/>
      <c r="AP446" s="4"/>
      <c r="AQ446" s="36" t="str">
        <f>IFERROR(VLOOKUP(Book1345234[[#This Row],[Life and Safety Ranking (Injury/Loss of Life)]],#REF!,2,FALSE),"")</f>
        <v/>
      </c>
      <c r="AR446" s="67"/>
      <c r="AS446" s="43"/>
      <c r="AT446" s="43"/>
      <c r="AU446" s="43"/>
      <c r="AV446" s="4"/>
      <c r="AW446" s="36" t="str">
        <f>IFERROR(VLOOKUP(Book1345234[[#This Row],[Water Supply Yield Ranking]],#REF!,2,FALSE),"")</f>
        <v/>
      </c>
      <c r="AX446" s="67"/>
      <c r="AY446" s="37"/>
      <c r="AZ446" s="4"/>
      <c r="BA446" s="36" t="str">
        <f>IFERROR(VLOOKUP(Book1345234[[#This Row],[Social Vulnerability Ranking]],#REF!,2,FALSE),"")</f>
        <v/>
      </c>
      <c r="BB446" s="67"/>
      <c r="BC446" s="43"/>
      <c r="BD446" s="4"/>
      <c r="BE446" s="36" t="str">
        <f>IFERROR(VLOOKUP(Book1345234[[#This Row],[Nature-Based Solutions Ranking]],#REF!,2,FALSE),"")</f>
        <v/>
      </c>
      <c r="BF446" s="67"/>
      <c r="BG446" s="37"/>
      <c r="BH446" s="4"/>
      <c r="BI446" s="36" t="str">
        <f>IFERROR(VLOOKUP(Book1345234[[#This Row],[Multiple Benefit Ranking]],#REF!,2,FALSE),"")</f>
        <v/>
      </c>
      <c r="BJ446" s="84"/>
      <c r="BK446" s="43"/>
      <c r="BL446" s="4"/>
      <c r="BM446" s="36" t="str">
        <f>IFERROR(VLOOKUP(Book1345234[[#This Row],[Operations and Maintenance Ranking]],#REF!,2,FALSE),"")</f>
        <v/>
      </c>
      <c r="BN446" s="67"/>
      <c r="BO446" s="4"/>
      <c r="BP446" s="36" t="str">
        <f>IFERROR(VLOOKUP(Book1345234[[#This Row],[Administrative, Regulatory and Other Obstacle Ranking]],#REF!,2,FALSE),"")</f>
        <v/>
      </c>
      <c r="BQ446" s="67"/>
      <c r="BR446" s="4"/>
      <c r="BS446" s="36" t="str">
        <f>IFERROR(VLOOKUP(Book1345234[[#This Row],[Environmental Benefit Ranking]],#REF!,2,FALSE),"")</f>
        <v/>
      </c>
      <c r="BT446" s="67"/>
      <c r="BU446" s="37"/>
      <c r="BV446" s="36" t="str">
        <f>IFERROR(VLOOKUP(Book1345234[[#This Row],[Environmental Impact Ranking]],#REF!,2,FALSE),"")</f>
        <v/>
      </c>
      <c r="BW446" s="77"/>
      <c r="BX446" s="83"/>
      <c r="BY446" s="4"/>
      <c r="BZ446" s="36" t="str">
        <f>IFERROR(VLOOKUP(Book1345234[[#This Row],[Mobility Ranking]],#REF!,2,FALSE),"")</f>
        <v/>
      </c>
      <c r="CA446" s="77"/>
      <c r="CB446" s="4"/>
      <c r="CC446" s="36" t="str">
        <f>IFERROR(VLOOKUP(Book1345234[[#This Row],[Regional Ranking]],#REF!,2,FALSE),"")</f>
        <v/>
      </c>
    </row>
    <row r="447" spans="1:81" x14ac:dyDescent="0.25">
      <c r="A447" s="107"/>
      <c r="B447" s="84"/>
      <c r="C447" s="92">
        <f>Book1345234[[#This Row],[FMP]]*2</f>
        <v>0</v>
      </c>
      <c r="D447" s="34"/>
      <c r="E447" s="34"/>
      <c r="F447" s="37"/>
      <c r="G447" s="4"/>
      <c r="H447" s="4"/>
      <c r="I447" s="4"/>
      <c r="J447" s="4"/>
      <c r="K447" s="35" t="str">
        <f>IFERROR(Book1345234[[#This Row],[Project Cost]]/Book1345234[[#This Row],['# of Structures Removed from 1% Annual Chance FP]],"")</f>
        <v/>
      </c>
      <c r="L447" s="4"/>
      <c r="M447" s="4"/>
      <c r="N447" s="35"/>
      <c r="O447" s="100"/>
      <c r="P447" s="84"/>
      <c r="Q447" s="37"/>
      <c r="R447" s="4"/>
      <c r="S447" s="36" t="str">
        <f>IFERROR(VLOOKUP(Book1345234[[#This Row],[ Severity Ranking: Pre-Project Average Depth of Flooding (100-year)]],#REF!,2,FALSE),"")</f>
        <v/>
      </c>
      <c r="T447" s="67"/>
      <c r="U447" s="37"/>
      <c r="V447" s="37"/>
      <c r="W447" s="128" t="e">
        <f>[1]!Book1345234[[#This Row],[Flood Plain Population]]/[1]!Book1345234[[#This Row],[Community Population Served]]</f>
        <v>#REF!</v>
      </c>
      <c r="X447" s="4"/>
      <c r="Y447" s="36" t="str">
        <f>IFERROR(VLOOKUP(Book1345234[[#This Row],[Severity Ranking: Community Need (% Population)]],#REF!,2,FALSE),"")</f>
        <v/>
      </c>
      <c r="Z447" s="66"/>
      <c r="AA447" s="91" t="e">
        <f>[1]!Book1345234[[#This Row],['# of Structures Removed from 1% Annual Chance FP]]/[1]!Book1345234[[#This Row],['# of Structures in 1% Annual Chance FP (Pre-Project)]]</f>
        <v>#REF!</v>
      </c>
      <c r="AB447" s="4"/>
      <c r="AC447" s="36" t="str">
        <f>IFERROR(VLOOKUP(Book1345234[[#This Row],[Flood Risk Reduction ]],#REF!,2,FALSE),"")</f>
        <v/>
      </c>
      <c r="AD447" s="66"/>
      <c r="AE447" s="78"/>
      <c r="AF447" s="37"/>
      <c r="AG447" s="128" t="e">
        <f>([1]!Book1345234[[#This Row],[Pre-Project Damage $]]-[1]!Book1345234[[#This Row],[Post-Project Damage $]])/[1]!Book1345234[[#This Row],[Pre-Project Damage $]]</f>
        <v>#REF!</v>
      </c>
      <c r="AH447" s="4"/>
      <c r="AI447" s="36" t="str">
        <f>IFERROR(VLOOKUP(Book1345234[[#This Row],[Flood Damage Reduction]],#REF!,2,FALSE),"")</f>
        <v/>
      </c>
      <c r="AJ447" s="93"/>
      <c r="AK447" s="83"/>
      <c r="AL447" s="37"/>
      <c r="AM447" s="36" t="str">
        <f>IFERROR(VLOOKUP(Book1345234[[#This Row],[ Reduction in Critical Facilities Flood Risk]],#REF!,2,FALSE),"")</f>
        <v/>
      </c>
      <c r="AN447" s="140" t="e">
        <f>VLOOKUP([1]!Book1345234[[#This Row],[FMP]],'[1]Life and Safety Tabular Data'!A444:L454,12,FALSE)</f>
        <v>#REF!</v>
      </c>
      <c r="AO447" s="43"/>
      <c r="AP447" s="4"/>
      <c r="AQ447" s="36" t="str">
        <f>IFERROR(VLOOKUP(Book1345234[[#This Row],[Life and Safety Ranking (Injury/Loss of Life)]],#REF!,2,FALSE),"")</f>
        <v/>
      </c>
      <c r="AR447" s="67"/>
      <c r="AS447" s="43"/>
      <c r="AT447" s="43"/>
      <c r="AU447" s="43"/>
      <c r="AV447" s="4"/>
      <c r="AW447" s="36" t="str">
        <f>IFERROR(VLOOKUP(Book1345234[[#This Row],[Water Supply Yield Ranking]],#REF!,2,FALSE),"")</f>
        <v/>
      </c>
      <c r="AX447" s="67"/>
      <c r="AY447" s="37"/>
      <c r="AZ447" s="4"/>
      <c r="BA447" s="36" t="str">
        <f>IFERROR(VLOOKUP(Book1345234[[#This Row],[Social Vulnerability Ranking]],#REF!,2,FALSE),"")</f>
        <v/>
      </c>
      <c r="BB447" s="67"/>
      <c r="BC447" s="43"/>
      <c r="BD447" s="4"/>
      <c r="BE447" s="36" t="str">
        <f>IFERROR(VLOOKUP(Book1345234[[#This Row],[Nature-Based Solutions Ranking]],#REF!,2,FALSE),"")</f>
        <v/>
      </c>
      <c r="BF447" s="67"/>
      <c r="BG447" s="37"/>
      <c r="BH447" s="4"/>
      <c r="BI447" s="36" t="str">
        <f>IFERROR(VLOOKUP(Book1345234[[#This Row],[Multiple Benefit Ranking]],#REF!,2,FALSE),"")</f>
        <v/>
      </c>
      <c r="BJ447" s="84"/>
      <c r="BK447" s="43"/>
      <c r="BL447" s="4"/>
      <c r="BM447" s="36" t="str">
        <f>IFERROR(VLOOKUP(Book1345234[[#This Row],[Operations and Maintenance Ranking]],#REF!,2,FALSE),"")</f>
        <v/>
      </c>
      <c r="BN447" s="67"/>
      <c r="BO447" s="4"/>
      <c r="BP447" s="36" t="str">
        <f>IFERROR(VLOOKUP(Book1345234[[#This Row],[Administrative, Regulatory and Other Obstacle Ranking]],#REF!,2,FALSE),"")</f>
        <v/>
      </c>
      <c r="BQ447" s="67"/>
      <c r="BR447" s="4"/>
      <c r="BS447" s="36" t="str">
        <f>IFERROR(VLOOKUP(Book1345234[[#This Row],[Environmental Benefit Ranking]],#REF!,2,FALSE),"")</f>
        <v/>
      </c>
      <c r="BT447" s="67"/>
      <c r="BU447" s="37"/>
      <c r="BV447" s="36" t="str">
        <f>IFERROR(VLOOKUP(Book1345234[[#This Row],[Environmental Impact Ranking]],#REF!,2,FALSE),"")</f>
        <v/>
      </c>
      <c r="BW447" s="77"/>
      <c r="BX447" s="83"/>
      <c r="BY447" s="4"/>
      <c r="BZ447" s="36" t="str">
        <f>IFERROR(VLOOKUP(Book1345234[[#This Row],[Mobility Ranking]],#REF!,2,FALSE),"")</f>
        <v/>
      </c>
      <c r="CA447" s="77"/>
      <c r="CB447" s="4"/>
      <c r="CC447" s="36" t="str">
        <f>IFERROR(VLOOKUP(Book1345234[[#This Row],[Regional Ranking]],#REF!,2,FALSE),"")</f>
        <v/>
      </c>
    </row>
    <row r="448" spans="1:81" x14ac:dyDescent="0.25">
      <c r="A448" s="107"/>
      <c r="B448" s="84"/>
      <c r="C448" s="92">
        <f>Book1345234[[#This Row],[FMP]]*2</f>
        <v>0</v>
      </c>
      <c r="D448" s="34"/>
      <c r="E448" s="34"/>
      <c r="F448" s="37"/>
      <c r="G448" s="4"/>
      <c r="H448" s="4"/>
      <c r="I448" s="4"/>
      <c r="J448" s="4"/>
      <c r="K448" s="35" t="str">
        <f>IFERROR(Book1345234[[#This Row],[Project Cost]]/Book1345234[[#This Row],['# of Structures Removed from 1% Annual Chance FP]],"")</f>
        <v/>
      </c>
      <c r="L448" s="4"/>
      <c r="M448" s="4"/>
      <c r="N448" s="35"/>
      <c r="O448" s="100"/>
      <c r="P448" s="84"/>
      <c r="Q448" s="37"/>
      <c r="R448" s="4"/>
      <c r="S448" s="36" t="str">
        <f>IFERROR(VLOOKUP(Book1345234[[#This Row],[ Severity Ranking: Pre-Project Average Depth of Flooding (100-year)]],#REF!,2,FALSE),"")</f>
        <v/>
      </c>
      <c r="T448" s="67"/>
      <c r="U448" s="37"/>
      <c r="V448" s="37"/>
      <c r="W448" s="128" t="e">
        <f>[1]!Book1345234[[#This Row],[Flood Plain Population]]/[1]!Book1345234[[#This Row],[Community Population Served]]</f>
        <v>#REF!</v>
      </c>
      <c r="X448" s="4"/>
      <c r="Y448" s="36" t="str">
        <f>IFERROR(VLOOKUP(Book1345234[[#This Row],[Severity Ranking: Community Need (% Population)]],#REF!,2,FALSE),"")</f>
        <v/>
      </c>
      <c r="Z448" s="66"/>
      <c r="AA448" s="91" t="e">
        <f>[1]!Book1345234[[#This Row],['# of Structures Removed from 1% Annual Chance FP]]/[1]!Book1345234[[#This Row],['# of Structures in 1% Annual Chance FP (Pre-Project)]]</f>
        <v>#REF!</v>
      </c>
      <c r="AB448" s="4"/>
      <c r="AC448" s="36" t="str">
        <f>IFERROR(VLOOKUP(Book1345234[[#This Row],[Flood Risk Reduction ]],#REF!,2,FALSE),"")</f>
        <v/>
      </c>
      <c r="AD448" s="66"/>
      <c r="AE448" s="78"/>
      <c r="AF448" s="37"/>
      <c r="AG448" s="128" t="e">
        <f>([1]!Book1345234[[#This Row],[Pre-Project Damage $]]-[1]!Book1345234[[#This Row],[Post-Project Damage $]])/[1]!Book1345234[[#This Row],[Pre-Project Damage $]]</f>
        <v>#REF!</v>
      </c>
      <c r="AH448" s="4"/>
      <c r="AI448" s="36" t="str">
        <f>IFERROR(VLOOKUP(Book1345234[[#This Row],[Flood Damage Reduction]],#REF!,2,FALSE),"")</f>
        <v/>
      </c>
      <c r="AJ448" s="93"/>
      <c r="AK448" s="83"/>
      <c r="AL448" s="37"/>
      <c r="AM448" s="36" t="str">
        <f>IFERROR(VLOOKUP(Book1345234[[#This Row],[ Reduction in Critical Facilities Flood Risk]],#REF!,2,FALSE),"")</f>
        <v/>
      </c>
      <c r="AN448" s="140" t="e">
        <f>VLOOKUP([1]!Book1345234[[#This Row],[FMP]],'[1]Life and Safety Tabular Data'!A445:L455,12,FALSE)</f>
        <v>#REF!</v>
      </c>
      <c r="AO448" s="43"/>
      <c r="AP448" s="4"/>
      <c r="AQ448" s="36" t="str">
        <f>IFERROR(VLOOKUP(Book1345234[[#This Row],[Life and Safety Ranking (Injury/Loss of Life)]],#REF!,2,FALSE),"")</f>
        <v/>
      </c>
      <c r="AR448" s="67"/>
      <c r="AS448" s="43"/>
      <c r="AT448" s="43"/>
      <c r="AU448" s="43"/>
      <c r="AV448" s="4"/>
      <c r="AW448" s="36" t="str">
        <f>IFERROR(VLOOKUP(Book1345234[[#This Row],[Water Supply Yield Ranking]],#REF!,2,FALSE),"")</f>
        <v/>
      </c>
      <c r="AX448" s="67"/>
      <c r="AY448" s="37"/>
      <c r="AZ448" s="4"/>
      <c r="BA448" s="36" t="str">
        <f>IFERROR(VLOOKUP(Book1345234[[#This Row],[Social Vulnerability Ranking]],#REF!,2,FALSE),"")</f>
        <v/>
      </c>
      <c r="BB448" s="67"/>
      <c r="BC448" s="43"/>
      <c r="BD448" s="4"/>
      <c r="BE448" s="36" t="str">
        <f>IFERROR(VLOOKUP(Book1345234[[#This Row],[Nature-Based Solutions Ranking]],#REF!,2,FALSE),"")</f>
        <v/>
      </c>
      <c r="BF448" s="67"/>
      <c r="BG448" s="37"/>
      <c r="BH448" s="4"/>
      <c r="BI448" s="36" t="str">
        <f>IFERROR(VLOOKUP(Book1345234[[#This Row],[Multiple Benefit Ranking]],#REF!,2,FALSE),"")</f>
        <v/>
      </c>
      <c r="BJ448" s="84"/>
      <c r="BK448" s="43"/>
      <c r="BL448" s="4"/>
      <c r="BM448" s="36" t="str">
        <f>IFERROR(VLOOKUP(Book1345234[[#This Row],[Operations and Maintenance Ranking]],#REF!,2,FALSE),"")</f>
        <v/>
      </c>
      <c r="BN448" s="67"/>
      <c r="BO448" s="4"/>
      <c r="BP448" s="36" t="str">
        <f>IFERROR(VLOOKUP(Book1345234[[#This Row],[Administrative, Regulatory and Other Obstacle Ranking]],#REF!,2,FALSE),"")</f>
        <v/>
      </c>
      <c r="BQ448" s="67"/>
      <c r="BR448" s="4"/>
      <c r="BS448" s="36" t="str">
        <f>IFERROR(VLOOKUP(Book1345234[[#This Row],[Environmental Benefit Ranking]],#REF!,2,FALSE),"")</f>
        <v/>
      </c>
      <c r="BT448" s="67"/>
      <c r="BU448" s="37"/>
      <c r="BV448" s="36" t="str">
        <f>IFERROR(VLOOKUP(Book1345234[[#This Row],[Environmental Impact Ranking]],#REF!,2,FALSE),"")</f>
        <v/>
      </c>
      <c r="BW448" s="77"/>
      <c r="BX448" s="83"/>
      <c r="BY448" s="4"/>
      <c r="BZ448" s="36" t="str">
        <f>IFERROR(VLOOKUP(Book1345234[[#This Row],[Mobility Ranking]],#REF!,2,FALSE),"")</f>
        <v/>
      </c>
      <c r="CA448" s="77"/>
      <c r="CB448" s="4"/>
      <c r="CC448" s="36" t="str">
        <f>IFERROR(VLOOKUP(Book1345234[[#This Row],[Regional Ranking]],#REF!,2,FALSE),"")</f>
        <v/>
      </c>
    </row>
    <row r="449" spans="1:81" x14ac:dyDescent="0.25">
      <c r="A449" s="107"/>
      <c r="B449" s="84"/>
      <c r="C449" s="92">
        <f>Book1345234[[#This Row],[FMP]]*2</f>
        <v>0</v>
      </c>
      <c r="D449" s="34"/>
      <c r="E449" s="34"/>
      <c r="F449" s="37"/>
      <c r="G449" s="4"/>
      <c r="H449" s="4"/>
      <c r="I449" s="4"/>
      <c r="J449" s="4"/>
      <c r="K449" s="35" t="str">
        <f>IFERROR(Book1345234[[#This Row],[Project Cost]]/Book1345234[[#This Row],['# of Structures Removed from 1% Annual Chance FP]],"")</f>
        <v/>
      </c>
      <c r="L449" s="4"/>
      <c r="M449" s="4"/>
      <c r="N449" s="35"/>
      <c r="O449" s="100"/>
      <c r="P449" s="84"/>
      <c r="Q449" s="37"/>
      <c r="R449" s="4"/>
      <c r="S449" s="36" t="str">
        <f>IFERROR(VLOOKUP(Book1345234[[#This Row],[ Severity Ranking: Pre-Project Average Depth of Flooding (100-year)]],#REF!,2,FALSE),"")</f>
        <v/>
      </c>
      <c r="T449" s="67"/>
      <c r="U449" s="37"/>
      <c r="V449" s="37"/>
      <c r="W449" s="128" t="e">
        <f>[1]!Book1345234[[#This Row],[Flood Plain Population]]/[1]!Book1345234[[#This Row],[Community Population Served]]</f>
        <v>#REF!</v>
      </c>
      <c r="X449" s="4"/>
      <c r="Y449" s="36" t="str">
        <f>IFERROR(VLOOKUP(Book1345234[[#This Row],[Severity Ranking: Community Need (% Population)]],#REF!,2,FALSE),"")</f>
        <v/>
      </c>
      <c r="Z449" s="66"/>
      <c r="AA449" s="91" t="e">
        <f>[1]!Book1345234[[#This Row],['# of Structures Removed from 1% Annual Chance FP]]/[1]!Book1345234[[#This Row],['# of Structures in 1% Annual Chance FP (Pre-Project)]]</f>
        <v>#REF!</v>
      </c>
      <c r="AB449" s="4"/>
      <c r="AC449" s="36" t="str">
        <f>IFERROR(VLOOKUP(Book1345234[[#This Row],[Flood Risk Reduction ]],#REF!,2,FALSE),"")</f>
        <v/>
      </c>
      <c r="AD449" s="66"/>
      <c r="AE449" s="78"/>
      <c r="AF449" s="37"/>
      <c r="AG449" s="128" t="e">
        <f>([1]!Book1345234[[#This Row],[Pre-Project Damage $]]-[1]!Book1345234[[#This Row],[Post-Project Damage $]])/[1]!Book1345234[[#This Row],[Pre-Project Damage $]]</f>
        <v>#REF!</v>
      </c>
      <c r="AH449" s="4"/>
      <c r="AI449" s="36" t="str">
        <f>IFERROR(VLOOKUP(Book1345234[[#This Row],[Flood Damage Reduction]],#REF!,2,FALSE),"")</f>
        <v/>
      </c>
      <c r="AJ449" s="93"/>
      <c r="AK449" s="83"/>
      <c r="AL449" s="37"/>
      <c r="AM449" s="36" t="str">
        <f>IFERROR(VLOOKUP(Book1345234[[#This Row],[ Reduction in Critical Facilities Flood Risk]],#REF!,2,FALSE),"")</f>
        <v/>
      </c>
      <c r="AN449" s="140" t="e">
        <f>VLOOKUP([1]!Book1345234[[#This Row],[FMP]],'[1]Life and Safety Tabular Data'!A446:L456,12,FALSE)</f>
        <v>#REF!</v>
      </c>
      <c r="AO449" s="43"/>
      <c r="AP449" s="4"/>
      <c r="AQ449" s="36" t="str">
        <f>IFERROR(VLOOKUP(Book1345234[[#This Row],[Life and Safety Ranking (Injury/Loss of Life)]],#REF!,2,FALSE),"")</f>
        <v/>
      </c>
      <c r="AR449" s="67"/>
      <c r="AS449" s="43"/>
      <c r="AT449" s="43"/>
      <c r="AU449" s="43"/>
      <c r="AV449" s="4"/>
      <c r="AW449" s="36" t="str">
        <f>IFERROR(VLOOKUP(Book1345234[[#This Row],[Water Supply Yield Ranking]],#REF!,2,FALSE),"")</f>
        <v/>
      </c>
      <c r="AX449" s="67"/>
      <c r="AY449" s="37"/>
      <c r="AZ449" s="4"/>
      <c r="BA449" s="36" t="str">
        <f>IFERROR(VLOOKUP(Book1345234[[#This Row],[Social Vulnerability Ranking]],#REF!,2,FALSE),"")</f>
        <v/>
      </c>
      <c r="BB449" s="67"/>
      <c r="BC449" s="43"/>
      <c r="BD449" s="4"/>
      <c r="BE449" s="36" t="str">
        <f>IFERROR(VLOOKUP(Book1345234[[#This Row],[Nature-Based Solutions Ranking]],#REF!,2,FALSE),"")</f>
        <v/>
      </c>
      <c r="BF449" s="67"/>
      <c r="BG449" s="37"/>
      <c r="BH449" s="4"/>
      <c r="BI449" s="36" t="str">
        <f>IFERROR(VLOOKUP(Book1345234[[#This Row],[Multiple Benefit Ranking]],#REF!,2,FALSE),"")</f>
        <v/>
      </c>
      <c r="BJ449" s="84"/>
      <c r="BK449" s="43"/>
      <c r="BL449" s="4"/>
      <c r="BM449" s="36" t="str">
        <f>IFERROR(VLOOKUP(Book1345234[[#This Row],[Operations and Maintenance Ranking]],#REF!,2,FALSE),"")</f>
        <v/>
      </c>
      <c r="BN449" s="67"/>
      <c r="BO449" s="4"/>
      <c r="BP449" s="36" t="str">
        <f>IFERROR(VLOOKUP(Book1345234[[#This Row],[Administrative, Regulatory and Other Obstacle Ranking]],#REF!,2,FALSE),"")</f>
        <v/>
      </c>
      <c r="BQ449" s="67"/>
      <c r="BR449" s="4"/>
      <c r="BS449" s="36" t="str">
        <f>IFERROR(VLOOKUP(Book1345234[[#This Row],[Environmental Benefit Ranking]],#REF!,2,FALSE),"")</f>
        <v/>
      </c>
      <c r="BT449" s="67"/>
      <c r="BU449" s="37"/>
      <c r="BV449" s="36" t="str">
        <f>IFERROR(VLOOKUP(Book1345234[[#This Row],[Environmental Impact Ranking]],#REF!,2,FALSE),"")</f>
        <v/>
      </c>
      <c r="BW449" s="77"/>
      <c r="BX449" s="83"/>
      <c r="BY449" s="4"/>
      <c r="BZ449" s="36" t="str">
        <f>IFERROR(VLOOKUP(Book1345234[[#This Row],[Mobility Ranking]],#REF!,2,FALSE),"")</f>
        <v/>
      </c>
      <c r="CA449" s="77"/>
      <c r="CB449" s="4"/>
      <c r="CC449" s="36" t="str">
        <f>IFERROR(VLOOKUP(Book1345234[[#This Row],[Regional Ranking]],#REF!,2,FALSE),"")</f>
        <v/>
      </c>
    </row>
    <row r="450" spans="1:81" x14ac:dyDescent="0.25">
      <c r="A450" s="107"/>
      <c r="B450" s="84"/>
      <c r="C450" s="92">
        <f>Book1345234[[#This Row],[FMP]]*2</f>
        <v>0</v>
      </c>
      <c r="D450" s="34"/>
      <c r="E450" s="34"/>
      <c r="F450" s="37"/>
      <c r="G450" s="4"/>
      <c r="H450" s="4"/>
      <c r="I450" s="4"/>
      <c r="J450" s="4"/>
      <c r="K450" s="35" t="str">
        <f>IFERROR(Book1345234[[#This Row],[Project Cost]]/Book1345234[[#This Row],['# of Structures Removed from 1% Annual Chance FP]],"")</f>
        <v/>
      </c>
      <c r="L450" s="4"/>
      <c r="M450" s="4"/>
      <c r="N450" s="35"/>
      <c r="O450" s="100"/>
      <c r="P450" s="84"/>
      <c r="Q450" s="37"/>
      <c r="R450" s="4"/>
      <c r="S450" s="36" t="str">
        <f>IFERROR(VLOOKUP(Book1345234[[#This Row],[ Severity Ranking: Pre-Project Average Depth of Flooding (100-year)]],#REF!,2,FALSE),"")</f>
        <v/>
      </c>
      <c r="T450" s="67"/>
      <c r="U450" s="37"/>
      <c r="V450" s="37"/>
      <c r="W450" s="128" t="e">
        <f>[1]!Book1345234[[#This Row],[Flood Plain Population]]/[1]!Book1345234[[#This Row],[Community Population Served]]</f>
        <v>#REF!</v>
      </c>
      <c r="X450" s="4"/>
      <c r="Y450" s="36" t="str">
        <f>IFERROR(VLOOKUP(Book1345234[[#This Row],[Severity Ranking: Community Need (% Population)]],#REF!,2,FALSE),"")</f>
        <v/>
      </c>
      <c r="Z450" s="66"/>
      <c r="AA450" s="91" t="e">
        <f>[1]!Book1345234[[#This Row],['# of Structures Removed from 1% Annual Chance FP]]/[1]!Book1345234[[#This Row],['# of Structures in 1% Annual Chance FP (Pre-Project)]]</f>
        <v>#REF!</v>
      </c>
      <c r="AB450" s="4"/>
      <c r="AC450" s="36" t="str">
        <f>IFERROR(VLOOKUP(Book1345234[[#This Row],[Flood Risk Reduction ]],#REF!,2,FALSE),"")</f>
        <v/>
      </c>
      <c r="AD450" s="66"/>
      <c r="AE450" s="78"/>
      <c r="AF450" s="37"/>
      <c r="AG450" s="128" t="e">
        <f>([1]!Book1345234[[#This Row],[Pre-Project Damage $]]-[1]!Book1345234[[#This Row],[Post-Project Damage $]])/[1]!Book1345234[[#This Row],[Pre-Project Damage $]]</f>
        <v>#REF!</v>
      </c>
      <c r="AH450" s="4"/>
      <c r="AI450" s="36" t="str">
        <f>IFERROR(VLOOKUP(Book1345234[[#This Row],[Flood Damage Reduction]],#REF!,2,FALSE),"")</f>
        <v/>
      </c>
      <c r="AJ450" s="93"/>
      <c r="AK450" s="83"/>
      <c r="AL450" s="37"/>
      <c r="AM450" s="36" t="str">
        <f>IFERROR(VLOOKUP(Book1345234[[#This Row],[ Reduction in Critical Facilities Flood Risk]],#REF!,2,FALSE),"")</f>
        <v/>
      </c>
      <c r="AN450" s="140" t="e">
        <f>VLOOKUP([1]!Book1345234[[#This Row],[FMP]],'[1]Life and Safety Tabular Data'!A447:L457,12,FALSE)</f>
        <v>#REF!</v>
      </c>
      <c r="AO450" s="43"/>
      <c r="AP450" s="4"/>
      <c r="AQ450" s="36" t="str">
        <f>IFERROR(VLOOKUP(Book1345234[[#This Row],[Life and Safety Ranking (Injury/Loss of Life)]],#REF!,2,FALSE),"")</f>
        <v/>
      </c>
      <c r="AR450" s="67"/>
      <c r="AS450" s="43"/>
      <c r="AT450" s="43"/>
      <c r="AU450" s="43"/>
      <c r="AV450" s="4"/>
      <c r="AW450" s="36" t="str">
        <f>IFERROR(VLOOKUP(Book1345234[[#This Row],[Water Supply Yield Ranking]],#REF!,2,FALSE),"")</f>
        <v/>
      </c>
      <c r="AX450" s="67"/>
      <c r="AY450" s="37"/>
      <c r="AZ450" s="4"/>
      <c r="BA450" s="36" t="str">
        <f>IFERROR(VLOOKUP(Book1345234[[#This Row],[Social Vulnerability Ranking]],#REF!,2,FALSE),"")</f>
        <v/>
      </c>
      <c r="BB450" s="67"/>
      <c r="BC450" s="43"/>
      <c r="BD450" s="4"/>
      <c r="BE450" s="36" t="str">
        <f>IFERROR(VLOOKUP(Book1345234[[#This Row],[Nature-Based Solutions Ranking]],#REF!,2,FALSE),"")</f>
        <v/>
      </c>
      <c r="BF450" s="67"/>
      <c r="BG450" s="37"/>
      <c r="BH450" s="4"/>
      <c r="BI450" s="36" t="str">
        <f>IFERROR(VLOOKUP(Book1345234[[#This Row],[Multiple Benefit Ranking]],#REF!,2,FALSE),"")</f>
        <v/>
      </c>
      <c r="BJ450" s="84"/>
      <c r="BK450" s="43"/>
      <c r="BL450" s="4"/>
      <c r="BM450" s="36" t="str">
        <f>IFERROR(VLOOKUP(Book1345234[[#This Row],[Operations and Maintenance Ranking]],#REF!,2,FALSE),"")</f>
        <v/>
      </c>
      <c r="BN450" s="67"/>
      <c r="BO450" s="4"/>
      <c r="BP450" s="36" t="str">
        <f>IFERROR(VLOOKUP(Book1345234[[#This Row],[Administrative, Regulatory and Other Obstacle Ranking]],#REF!,2,FALSE),"")</f>
        <v/>
      </c>
      <c r="BQ450" s="67"/>
      <c r="BR450" s="4"/>
      <c r="BS450" s="36" t="str">
        <f>IFERROR(VLOOKUP(Book1345234[[#This Row],[Environmental Benefit Ranking]],#REF!,2,FALSE),"")</f>
        <v/>
      </c>
      <c r="BT450" s="67"/>
      <c r="BU450" s="37"/>
      <c r="BV450" s="36" t="str">
        <f>IFERROR(VLOOKUP(Book1345234[[#This Row],[Environmental Impact Ranking]],#REF!,2,FALSE),"")</f>
        <v/>
      </c>
      <c r="BW450" s="77"/>
      <c r="BX450" s="83"/>
      <c r="BY450" s="4"/>
      <c r="BZ450" s="36" t="str">
        <f>IFERROR(VLOOKUP(Book1345234[[#This Row],[Mobility Ranking]],#REF!,2,FALSE),"")</f>
        <v/>
      </c>
      <c r="CA450" s="77"/>
      <c r="CB450" s="4"/>
      <c r="CC450" s="36" t="str">
        <f>IFERROR(VLOOKUP(Book1345234[[#This Row],[Regional Ranking]],#REF!,2,FALSE),"")</f>
        <v/>
      </c>
    </row>
    <row r="451" spans="1:81" x14ac:dyDescent="0.25">
      <c r="A451" s="107"/>
      <c r="B451" s="84"/>
      <c r="C451" s="92">
        <f>Book1345234[[#This Row],[FMP]]*2</f>
        <v>0</v>
      </c>
      <c r="D451" s="34"/>
      <c r="E451" s="34"/>
      <c r="F451" s="37"/>
      <c r="G451" s="4"/>
      <c r="H451" s="4"/>
      <c r="I451" s="4"/>
      <c r="J451" s="4"/>
      <c r="K451" s="35" t="str">
        <f>IFERROR(Book1345234[[#This Row],[Project Cost]]/Book1345234[[#This Row],['# of Structures Removed from 1% Annual Chance FP]],"")</f>
        <v/>
      </c>
      <c r="L451" s="4"/>
      <c r="M451" s="4"/>
      <c r="N451" s="35"/>
      <c r="O451" s="100"/>
      <c r="P451" s="84"/>
      <c r="Q451" s="37"/>
      <c r="R451" s="4"/>
      <c r="S451" s="36" t="str">
        <f>IFERROR(VLOOKUP(Book1345234[[#This Row],[ Severity Ranking: Pre-Project Average Depth of Flooding (100-year)]],#REF!,2,FALSE),"")</f>
        <v/>
      </c>
      <c r="T451" s="67"/>
      <c r="U451" s="37"/>
      <c r="V451" s="37"/>
      <c r="W451" s="128" t="e">
        <f>[1]!Book1345234[[#This Row],[Flood Plain Population]]/[1]!Book1345234[[#This Row],[Community Population Served]]</f>
        <v>#REF!</v>
      </c>
      <c r="X451" s="4"/>
      <c r="Y451" s="36" t="str">
        <f>IFERROR(VLOOKUP(Book1345234[[#This Row],[Severity Ranking: Community Need (% Population)]],#REF!,2,FALSE),"")</f>
        <v/>
      </c>
      <c r="Z451" s="66"/>
      <c r="AA451" s="91" t="e">
        <f>[1]!Book1345234[[#This Row],['# of Structures Removed from 1% Annual Chance FP]]/[1]!Book1345234[[#This Row],['# of Structures in 1% Annual Chance FP (Pre-Project)]]</f>
        <v>#REF!</v>
      </c>
      <c r="AB451" s="4"/>
      <c r="AC451" s="36" t="str">
        <f>IFERROR(VLOOKUP(Book1345234[[#This Row],[Flood Risk Reduction ]],#REF!,2,FALSE),"")</f>
        <v/>
      </c>
      <c r="AD451" s="66"/>
      <c r="AE451" s="78"/>
      <c r="AF451" s="37"/>
      <c r="AG451" s="128" t="e">
        <f>([1]!Book1345234[[#This Row],[Pre-Project Damage $]]-[1]!Book1345234[[#This Row],[Post-Project Damage $]])/[1]!Book1345234[[#This Row],[Pre-Project Damage $]]</f>
        <v>#REF!</v>
      </c>
      <c r="AH451" s="4"/>
      <c r="AI451" s="36" t="str">
        <f>IFERROR(VLOOKUP(Book1345234[[#This Row],[Flood Damage Reduction]],#REF!,2,FALSE),"")</f>
        <v/>
      </c>
      <c r="AJ451" s="93"/>
      <c r="AK451" s="83"/>
      <c r="AL451" s="37"/>
      <c r="AM451" s="36" t="str">
        <f>IFERROR(VLOOKUP(Book1345234[[#This Row],[ Reduction in Critical Facilities Flood Risk]],#REF!,2,FALSE),"")</f>
        <v/>
      </c>
      <c r="AN451" s="140" t="e">
        <f>VLOOKUP([1]!Book1345234[[#This Row],[FMP]],'[1]Life and Safety Tabular Data'!A448:L458,12,FALSE)</f>
        <v>#REF!</v>
      </c>
      <c r="AO451" s="43"/>
      <c r="AP451" s="4"/>
      <c r="AQ451" s="36" t="str">
        <f>IFERROR(VLOOKUP(Book1345234[[#This Row],[Life and Safety Ranking (Injury/Loss of Life)]],#REF!,2,FALSE),"")</f>
        <v/>
      </c>
      <c r="AR451" s="67"/>
      <c r="AS451" s="43"/>
      <c r="AT451" s="43"/>
      <c r="AU451" s="43"/>
      <c r="AV451" s="4"/>
      <c r="AW451" s="36" t="str">
        <f>IFERROR(VLOOKUP(Book1345234[[#This Row],[Water Supply Yield Ranking]],#REF!,2,FALSE),"")</f>
        <v/>
      </c>
      <c r="AX451" s="67"/>
      <c r="AY451" s="37"/>
      <c r="AZ451" s="4"/>
      <c r="BA451" s="36" t="str">
        <f>IFERROR(VLOOKUP(Book1345234[[#This Row],[Social Vulnerability Ranking]],#REF!,2,FALSE),"")</f>
        <v/>
      </c>
      <c r="BB451" s="67"/>
      <c r="BC451" s="43"/>
      <c r="BD451" s="4"/>
      <c r="BE451" s="36" t="str">
        <f>IFERROR(VLOOKUP(Book1345234[[#This Row],[Nature-Based Solutions Ranking]],#REF!,2,FALSE),"")</f>
        <v/>
      </c>
      <c r="BF451" s="67"/>
      <c r="BG451" s="37"/>
      <c r="BH451" s="4"/>
      <c r="BI451" s="36" t="str">
        <f>IFERROR(VLOOKUP(Book1345234[[#This Row],[Multiple Benefit Ranking]],#REF!,2,FALSE),"")</f>
        <v/>
      </c>
      <c r="BJ451" s="84"/>
      <c r="BK451" s="43"/>
      <c r="BL451" s="4"/>
      <c r="BM451" s="36" t="str">
        <f>IFERROR(VLOOKUP(Book1345234[[#This Row],[Operations and Maintenance Ranking]],#REF!,2,FALSE),"")</f>
        <v/>
      </c>
      <c r="BN451" s="67"/>
      <c r="BO451" s="4"/>
      <c r="BP451" s="36" t="str">
        <f>IFERROR(VLOOKUP(Book1345234[[#This Row],[Administrative, Regulatory and Other Obstacle Ranking]],#REF!,2,FALSE),"")</f>
        <v/>
      </c>
      <c r="BQ451" s="67"/>
      <c r="BR451" s="4"/>
      <c r="BS451" s="36" t="str">
        <f>IFERROR(VLOOKUP(Book1345234[[#This Row],[Environmental Benefit Ranking]],#REF!,2,FALSE),"")</f>
        <v/>
      </c>
      <c r="BT451" s="67"/>
      <c r="BU451" s="37"/>
      <c r="BV451" s="36" t="str">
        <f>IFERROR(VLOOKUP(Book1345234[[#This Row],[Environmental Impact Ranking]],#REF!,2,FALSE),"")</f>
        <v/>
      </c>
      <c r="BW451" s="77"/>
      <c r="BX451" s="83"/>
      <c r="BY451" s="4"/>
      <c r="BZ451" s="36" t="str">
        <f>IFERROR(VLOOKUP(Book1345234[[#This Row],[Mobility Ranking]],#REF!,2,FALSE),"")</f>
        <v/>
      </c>
      <c r="CA451" s="77"/>
      <c r="CB451" s="4"/>
      <c r="CC451" s="36" t="str">
        <f>IFERROR(VLOOKUP(Book1345234[[#This Row],[Regional Ranking]],#REF!,2,FALSE),"")</f>
        <v/>
      </c>
    </row>
    <row r="452" spans="1:81" x14ac:dyDescent="0.25">
      <c r="A452" s="107"/>
      <c r="B452" s="84"/>
      <c r="C452" s="92">
        <f>Book1345234[[#This Row],[FMP]]*2</f>
        <v>0</v>
      </c>
      <c r="D452" s="34"/>
      <c r="E452" s="34"/>
      <c r="F452" s="37"/>
      <c r="G452" s="4"/>
      <c r="H452" s="4"/>
      <c r="I452" s="4"/>
      <c r="J452" s="4"/>
      <c r="K452" s="35" t="str">
        <f>IFERROR(Book1345234[[#This Row],[Project Cost]]/Book1345234[[#This Row],['# of Structures Removed from 1% Annual Chance FP]],"")</f>
        <v/>
      </c>
      <c r="L452" s="4"/>
      <c r="M452" s="4"/>
      <c r="N452" s="35"/>
      <c r="O452" s="100"/>
      <c r="P452" s="84"/>
      <c r="Q452" s="37"/>
      <c r="R452" s="4"/>
      <c r="S452" s="36" t="str">
        <f>IFERROR(VLOOKUP(Book1345234[[#This Row],[ Severity Ranking: Pre-Project Average Depth of Flooding (100-year)]],#REF!,2,FALSE),"")</f>
        <v/>
      </c>
      <c r="T452" s="67"/>
      <c r="U452" s="37"/>
      <c r="V452" s="37"/>
      <c r="W452" s="128" t="e">
        <f>[1]!Book1345234[[#This Row],[Flood Plain Population]]/[1]!Book1345234[[#This Row],[Community Population Served]]</f>
        <v>#REF!</v>
      </c>
      <c r="X452" s="4"/>
      <c r="Y452" s="36" t="str">
        <f>IFERROR(VLOOKUP(Book1345234[[#This Row],[Severity Ranking: Community Need (% Population)]],#REF!,2,FALSE),"")</f>
        <v/>
      </c>
      <c r="Z452" s="66"/>
      <c r="AA452" s="91" t="e">
        <f>[1]!Book1345234[[#This Row],['# of Structures Removed from 1% Annual Chance FP]]/[1]!Book1345234[[#This Row],['# of Structures in 1% Annual Chance FP (Pre-Project)]]</f>
        <v>#REF!</v>
      </c>
      <c r="AB452" s="4"/>
      <c r="AC452" s="36" t="str">
        <f>IFERROR(VLOOKUP(Book1345234[[#This Row],[Flood Risk Reduction ]],#REF!,2,FALSE),"")</f>
        <v/>
      </c>
      <c r="AD452" s="66"/>
      <c r="AE452" s="78"/>
      <c r="AF452" s="37"/>
      <c r="AG452" s="128" t="e">
        <f>([1]!Book1345234[[#This Row],[Pre-Project Damage $]]-[1]!Book1345234[[#This Row],[Post-Project Damage $]])/[1]!Book1345234[[#This Row],[Pre-Project Damage $]]</f>
        <v>#REF!</v>
      </c>
      <c r="AH452" s="4"/>
      <c r="AI452" s="36" t="str">
        <f>IFERROR(VLOOKUP(Book1345234[[#This Row],[Flood Damage Reduction]],#REF!,2,FALSE),"")</f>
        <v/>
      </c>
      <c r="AJ452" s="93"/>
      <c r="AK452" s="83"/>
      <c r="AL452" s="37"/>
      <c r="AM452" s="36" t="str">
        <f>IFERROR(VLOOKUP(Book1345234[[#This Row],[ Reduction in Critical Facilities Flood Risk]],#REF!,2,FALSE),"")</f>
        <v/>
      </c>
      <c r="AN452" s="140" t="e">
        <f>VLOOKUP([1]!Book1345234[[#This Row],[FMP]],'[1]Life and Safety Tabular Data'!A449:L459,12,FALSE)</f>
        <v>#REF!</v>
      </c>
      <c r="AO452" s="43"/>
      <c r="AP452" s="4"/>
      <c r="AQ452" s="36" t="str">
        <f>IFERROR(VLOOKUP(Book1345234[[#This Row],[Life and Safety Ranking (Injury/Loss of Life)]],#REF!,2,FALSE),"")</f>
        <v/>
      </c>
      <c r="AR452" s="67"/>
      <c r="AS452" s="43"/>
      <c r="AT452" s="43"/>
      <c r="AU452" s="43"/>
      <c r="AV452" s="4"/>
      <c r="AW452" s="36" t="str">
        <f>IFERROR(VLOOKUP(Book1345234[[#This Row],[Water Supply Yield Ranking]],#REF!,2,FALSE),"")</f>
        <v/>
      </c>
      <c r="AX452" s="67"/>
      <c r="AY452" s="37"/>
      <c r="AZ452" s="4"/>
      <c r="BA452" s="36" t="str">
        <f>IFERROR(VLOOKUP(Book1345234[[#This Row],[Social Vulnerability Ranking]],#REF!,2,FALSE),"")</f>
        <v/>
      </c>
      <c r="BB452" s="67"/>
      <c r="BC452" s="43"/>
      <c r="BD452" s="4"/>
      <c r="BE452" s="36" t="str">
        <f>IFERROR(VLOOKUP(Book1345234[[#This Row],[Nature-Based Solutions Ranking]],#REF!,2,FALSE),"")</f>
        <v/>
      </c>
      <c r="BF452" s="67"/>
      <c r="BG452" s="37"/>
      <c r="BH452" s="4"/>
      <c r="BI452" s="36" t="str">
        <f>IFERROR(VLOOKUP(Book1345234[[#This Row],[Multiple Benefit Ranking]],#REF!,2,FALSE),"")</f>
        <v/>
      </c>
      <c r="BJ452" s="84"/>
      <c r="BK452" s="43"/>
      <c r="BL452" s="4"/>
      <c r="BM452" s="36" t="str">
        <f>IFERROR(VLOOKUP(Book1345234[[#This Row],[Operations and Maintenance Ranking]],#REF!,2,FALSE),"")</f>
        <v/>
      </c>
      <c r="BN452" s="67"/>
      <c r="BO452" s="4"/>
      <c r="BP452" s="36" t="str">
        <f>IFERROR(VLOOKUP(Book1345234[[#This Row],[Administrative, Regulatory and Other Obstacle Ranking]],#REF!,2,FALSE),"")</f>
        <v/>
      </c>
      <c r="BQ452" s="67"/>
      <c r="BR452" s="4"/>
      <c r="BS452" s="36" t="str">
        <f>IFERROR(VLOOKUP(Book1345234[[#This Row],[Environmental Benefit Ranking]],#REF!,2,FALSE),"")</f>
        <v/>
      </c>
      <c r="BT452" s="67"/>
      <c r="BU452" s="37"/>
      <c r="BV452" s="36" t="str">
        <f>IFERROR(VLOOKUP(Book1345234[[#This Row],[Environmental Impact Ranking]],#REF!,2,FALSE),"")</f>
        <v/>
      </c>
      <c r="BW452" s="77"/>
      <c r="BX452" s="83"/>
      <c r="BY452" s="4"/>
      <c r="BZ452" s="36" t="str">
        <f>IFERROR(VLOOKUP(Book1345234[[#This Row],[Mobility Ranking]],#REF!,2,FALSE),"")</f>
        <v/>
      </c>
      <c r="CA452" s="77"/>
      <c r="CB452" s="4"/>
      <c r="CC452" s="36" t="str">
        <f>IFERROR(VLOOKUP(Book1345234[[#This Row],[Regional Ranking]],#REF!,2,FALSE),"")</f>
        <v/>
      </c>
    </row>
    <row r="453" spans="1:81" x14ac:dyDescent="0.25">
      <c r="A453" s="107"/>
      <c r="B453" s="84"/>
      <c r="C453" s="92">
        <f>Book1345234[[#This Row],[FMP]]*2</f>
        <v>0</v>
      </c>
      <c r="D453" s="34"/>
      <c r="E453" s="34"/>
      <c r="F453" s="37"/>
      <c r="G453" s="4"/>
      <c r="H453" s="4"/>
      <c r="I453" s="4"/>
      <c r="J453" s="4"/>
      <c r="K453" s="35" t="str">
        <f>IFERROR(Book1345234[[#This Row],[Project Cost]]/Book1345234[[#This Row],['# of Structures Removed from 1% Annual Chance FP]],"")</f>
        <v/>
      </c>
      <c r="L453" s="4"/>
      <c r="M453" s="4"/>
      <c r="N453" s="35"/>
      <c r="O453" s="100"/>
      <c r="P453" s="84"/>
      <c r="Q453" s="37"/>
      <c r="R453" s="4"/>
      <c r="S453" s="36" t="str">
        <f>IFERROR(VLOOKUP(Book1345234[[#This Row],[ Severity Ranking: Pre-Project Average Depth of Flooding (100-year)]],#REF!,2,FALSE),"")</f>
        <v/>
      </c>
      <c r="T453" s="67"/>
      <c r="U453" s="37"/>
      <c r="V453" s="37"/>
      <c r="W453" s="128" t="e">
        <f>[1]!Book1345234[[#This Row],[Flood Plain Population]]/[1]!Book1345234[[#This Row],[Community Population Served]]</f>
        <v>#REF!</v>
      </c>
      <c r="X453" s="4"/>
      <c r="Y453" s="36" t="str">
        <f>IFERROR(VLOOKUP(Book1345234[[#This Row],[Severity Ranking: Community Need (% Population)]],#REF!,2,FALSE),"")</f>
        <v/>
      </c>
      <c r="Z453" s="66"/>
      <c r="AA453" s="91" t="e">
        <f>[1]!Book1345234[[#This Row],['# of Structures Removed from 1% Annual Chance FP]]/[1]!Book1345234[[#This Row],['# of Structures in 1% Annual Chance FP (Pre-Project)]]</f>
        <v>#REF!</v>
      </c>
      <c r="AB453" s="4"/>
      <c r="AC453" s="36" t="str">
        <f>IFERROR(VLOOKUP(Book1345234[[#This Row],[Flood Risk Reduction ]],#REF!,2,FALSE),"")</f>
        <v/>
      </c>
      <c r="AD453" s="66"/>
      <c r="AE453" s="78"/>
      <c r="AF453" s="37"/>
      <c r="AG453" s="128" t="e">
        <f>([1]!Book1345234[[#This Row],[Pre-Project Damage $]]-[1]!Book1345234[[#This Row],[Post-Project Damage $]])/[1]!Book1345234[[#This Row],[Pre-Project Damage $]]</f>
        <v>#REF!</v>
      </c>
      <c r="AH453" s="4"/>
      <c r="AI453" s="36" t="str">
        <f>IFERROR(VLOOKUP(Book1345234[[#This Row],[Flood Damage Reduction]],#REF!,2,FALSE),"")</f>
        <v/>
      </c>
      <c r="AJ453" s="93"/>
      <c r="AK453" s="83"/>
      <c r="AL453" s="37"/>
      <c r="AM453" s="36" t="str">
        <f>IFERROR(VLOOKUP(Book1345234[[#This Row],[ Reduction in Critical Facilities Flood Risk]],#REF!,2,FALSE),"")</f>
        <v/>
      </c>
      <c r="AN453" s="140" t="e">
        <f>VLOOKUP([1]!Book1345234[[#This Row],[FMP]],'[1]Life and Safety Tabular Data'!A450:L460,12,FALSE)</f>
        <v>#REF!</v>
      </c>
      <c r="AO453" s="43"/>
      <c r="AP453" s="4"/>
      <c r="AQ453" s="36" t="str">
        <f>IFERROR(VLOOKUP(Book1345234[[#This Row],[Life and Safety Ranking (Injury/Loss of Life)]],#REF!,2,FALSE),"")</f>
        <v/>
      </c>
      <c r="AR453" s="67"/>
      <c r="AS453" s="43"/>
      <c r="AT453" s="43"/>
      <c r="AU453" s="43"/>
      <c r="AV453" s="4"/>
      <c r="AW453" s="36" t="str">
        <f>IFERROR(VLOOKUP(Book1345234[[#This Row],[Water Supply Yield Ranking]],#REF!,2,FALSE),"")</f>
        <v/>
      </c>
      <c r="AX453" s="67"/>
      <c r="AY453" s="37"/>
      <c r="AZ453" s="4"/>
      <c r="BA453" s="36" t="str">
        <f>IFERROR(VLOOKUP(Book1345234[[#This Row],[Social Vulnerability Ranking]],#REF!,2,FALSE),"")</f>
        <v/>
      </c>
      <c r="BB453" s="67"/>
      <c r="BC453" s="43"/>
      <c r="BD453" s="4"/>
      <c r="BE453" s="36" t="str">
        <f>IFERROR(VLOOKUP(Book1345234[[#This Row],[Nature-Based Solutions Ranking]],#REF!,2,FALSE),"")</f>
        <v/>
      </c>
      <c r="BF453" s="67"/>
      <c r="BG453" s="37"/>
      <c r="BH453" s="4"/>
      <c r="BI453" s="36" t="str">
        <f>IFERROR(VLOOKUP(Book1345234[[#This Row],[Multiple Benefit Ranking]],#REF!,2,FALSE),"")</f>
        <v/>
      </c>
      <c r="BJ453" s="84"/>
      <c r="BK453" s="43"/>
      <c r="BL453" s="4"/>
      <c r="BM453" s="36" t="str">
        <f>IFERROR(VLOOKUP(Book1345234[[#This Row],[Operations and Maintenance Ranking]],#REF!,2,FALSE),"")</f>
        <v/>
      </c>
      <c r="BN453" s="67"/>
      <c r="BO453" s="4"/>
      <c r="BP453" s="36" t="str">
        <f>IFERROR(VLOOKUP(Book1345234[[#This Row],[Administrative, Regulatory and Other Obstacle Ranking]],#REF!,2,FALSE),"")</f>
        <v/>
      </c>
      <c r="BQ453" s="67"/>
      <c r="BR453" s="4"/>
      <c r="BS453" s="36" t="str">
        <f>IFERROR(VLOOKUP(Book1345234[[#This Row],[Environmental Benefit Ranking]],#REF!,2,FALSE),"")</f>
        <v/>
      </c>
      <c r="BT453" s="67"/>
      <c r="BU453" s="37"/>
      <c r="BV453" s="36" t="str">
        <f>IFERROR(VLOOKUP(Book1345234[[#This Row],[Environmental Impact Ranking]],#REF!,2,FALSE),"")</f>
        <v/>
      </c>
      <c r="BW453" s="77"/>
      <c r="BX453" s="83"/>
      <c r="BY453" s="4"/>
      <c r="BZ453" s="36" t="str">
        <f>IFERROR(VLOOKUP(Book1345234[[#This Row],[Mobility Ranking]],#REF!,2,FALSE),"")</f>
        <v/>
      </c>
      <c r="CA453" s="77"/>
      <c r="CB453" s="4"/>
      <c r="CC453" s="36" t="str">
        <f>IFERROR(VLOOKUP(Book1345234[[#This Row],[Regional Ranking]],#REF!,2,FALSE),"")</f>
        <v/>
      </c>
    </row>
    <row r="454" spans="1:81" x14ac:dyDescent="0.25">
      <c r="A454" s="107"/>
      <c r="B454" s="84"/>
      <c r="C454" s="92">
        <f>Book1345234[[#This Row],[FMP]]*2</f>
        <v>0</v>
      </c>
      <c r="D454" s="34"/>
      <c r="E454" s="34"/>
      <c r="F454" s="37"/>
      <c r="G454" s="4"/>
      <c r="H454" s="4"/>
      <c r="I454" s="4"/>
      <c r="J454" s="4"/>
      <c r="K454" s="35" t="str">
        <f>IFERROR(Book1345234[[#This Row],[Project Cost]]/Book1345234[[#This Row],['# of Structures Removed from 1% Annual Chance FP]],"")</f>
        <v/>
      </c>
      <c r="L454" s="4"/>
      <c r="M454" s="4"/>
      <c r="N454" s="35"/>
      <c r="O454" s="100"/>
      <c r="P454" s="84"/>
      <c r="Q454" s="37"/>
      <c r="R454" s="4"/>
      <c r="S454" s="36" t="str">
        <f>IFERROR(VLOOKUP(Book1345234[[#This Row],[ Severity Ranking: Pre-Project Average Depth of Flooding (100-year)]],#REF!,2,FALSE),"")</f>
        <v/>
      </c>
      <c r="T454" s="67"/>
      <c r="U454" s="37"/>
      <c r="V454" s="37"/>
      <c r="W454" s="128" t="e">
        <f>[1]!Book1345234[[#This Row],[Flood Plain Population]]/[1]!Book1345234[[#This Row],[Community Population Served]]</f>
        <v>#REF!</v>
      </c>
      <c r="X454" s="4"/>
      <c r="Y454" s="36" t="str">
        <f>IFERROR(VLOOKUP(Book1345234[[#This Row],[Severity Ranking: Community Need (% Population)]],#REF!,2,FALSE),"")</f>
        <v/>
      </c>
      <c r="Z454" s="66"/>
      <c r="AA454" s="91" t="e">
        <f>[1]!Book1345234[[#This Row],['# of Structures Removed from 1% Annual Chance FP]]/[1]!Book1345234[[#This Row],['# of Structures in 1% Annual Chance FP (Pre-Project)]]</f>
        <v>#REF!</v>
      </c>
      <c r="AB454" s="4"/>
      <c r="AC454" s="36" t="str">
        <f>IFERROR(VLOOKUP(Book1345234[[#This Row],[Flood Risk Reduction ]],#REF!,2,FALSE),"")</f>
        <v/>
      </c>
      <c r="AD454" s="66"/>
      <c r="AE454" s="78"/>
      <c r="AF454" s="37"/>
      <c r="AG454" s="128" t="e">
        <f>([1]!Book1345234[[#This Row],[Pre-Project Damage $]]-[1]!Book1345234[[#This Row],[Post-Project Damage $]])/[1]!Book1345234[[#This Row],[Pre-Project Damage $]]</f>
        <v>#REF!</v>
      </c>
      <c r="AH454" s="4"/>
      <c r="AI454" s="36" t="str">
        <f>IFERROR(VLOOKUP(Book1345234[[#This Row],[Flood Damage Reduction]],#REF!,2,FALSE),"")</f>
        <v/>
      </c>
      <c r="AJ454" s="93"/>
      <c r="AK454" s="83"/>
      <c r="AL454" s="37"/>
      <c r="AM454" s="36" t="str">
        <f>IFERROR(VLOOKUP(Book1345234[[#This Row],[ Reduction in Critical Facilities Flood Risk]],#REF!,2,FALSE),"")</f>
        <v/>
      </c>
      <c r="AN454" s="140" t="e">
        <f>VLOOKUP([1]!Book1345234[[#This Row],[FMP]],'[1]Life and Safety Tabular Data'!A451:L461,12,FALSE)</f>
        <v>#REF!</v>
      </c>
      <c r="AO454" s="43"/>
      <c r="AP454" s="4"/>
      <c r="AQ454" s="36" t="str">
        <f>IFERROR(VLOOKUP(Book1345234[[#This Row],[Life and Safety Ranking (Injury/Loss of Life)]],#REF!,2,FALSE),"")</f>
        <v/>
      </c>
      <c r="AR454" s="67"/>
      <c r="AS454" s="43"/>
      <c r="AT454" s="43"/>
      <c r="AU454" s="43"/>
      <c r="AV454" s="4"/>
      <c r="AW454" s="36" t="str">
        <f>IFERROR(VLOOKUP(Book1345234[[#This Row],[Water Supply Yield Ranking]],#REF!,2,FALSE),"")</f>
        <v/>
      </c>
      <c r="AX454" s="67"/>
      <c r="AY454" s="37"/>
      <c r="AZ454" s="4"/>
      <c r="BA454" s="36" t="str">
        <f>IFERROR(VLOOKUP(Book1345234[[#This Row],[Social Vulnerability Ranking]],#REF!,2,FALSE),"")</f>
        <v/>
      </c>
      <c r="BB454" s="67"/>
      <c r="BC454" s="43"/>
      <c r="BD454" s="4"/>
      <c r="BE454" s="36" t="str">
        <f>IFERROR(VLOOKUP(Book1345234[[#This Row],[Nature-Based Solutions Ranking]],#REF!,2,FALSE),"")</f>
        <v/>
      </c>
      <c r="BF454" s="67"/>
      <c r="BG454" s="37"/>
      <c r="BH454" s="4"/>
      <c r="BI454" s="36" t="str">
        <f>IFERROR(VLOOKUP(Book1345234[[#This Row],[Multiple Benefit Ranking]],#REF!,2,FALSE),"")</f>
        <v/>
      </c>
      <c r="BJ454" s="84"/>
      <c r="BK454" s="43"/>
      <c r="BL454" s="4"/>
      <c r="BM454" s="36" t="str">
        <f>IFERROR(VLOOKUP(Book1345234[[#This Row],[Operations and Maintenance Ranking]],#REF!,2,FALSE),"")</f>
        <v/>
      </c>
      <c r="BN454" s="67"/>
      <c r="BO454" s="4"/>
      <c r="BP454" s="36" t="str">
        <f>IFERROR(VLOOKUP(Book1345234[[#This Row],[Administrative, Regulatory and Other Obstacle Ranking]],#REF!,2,FALSE),"")</f>
        <v/>
      </c>
      <c r="BQ454" s="67"/>
      <c r="BR454" s="4"/>
      <c r="BS454" s="36" t="str">
        <f>IFERROR(VLOOKUP(Book1345234[[#This Row],[Environmental Benefit Ranking]],#REF!,2,FALSE),"")</f>
        <v/>
      </c>
      <c r="BT454" s="67"/>
      <c r="BU454" s="37"/>
      <c r="BV454" s="36" t="str">
        <f>IFERROR(VLOOKUP(Book1345234[[#This Row],[Environmental Impact Ranking]],#REF!,2,FALSE),"")</f>
        <v/>
      </c>
      <c r="BW454" s="77"/>
      <c r="BX454" s="83"/>
      <c r="BY454" s="4"/>
      <c r="BZ454" s="36" t="str">
        <f>IFERROR(VLOOKUP(Book1345234[[#This Row],[Mobility Ranking]],#REF!,2,FALSE),"")</f>
        <v/>
      </c>
      <c r="CA454" s="77"/>
      <c r="CB454" s="4"/>
      <c r="CC454" s="36" t="str">
        <f>IFERROR(VLOOKUP(Book1345234[[#This Row],[Regional Ranking]],#REF!,2,FALSE),"")</f>
        <v/>
      </c>
    </row>
    <row r="455" spans="1:81" x14ac:dyDescent="0.25">
      <c r="A455" s="107"/>
      <c r="B455" s="84"/>
      <c r="C455" s="92">
        <f>Book1345234[[#This Row],[FMP]]*2</f>
        <v>0</v>
      </c>
      <c r="D455" s="34"/>
      <c r="E455" s="34"/>
      <c r="F455" s="37"/>
      <c r="G455" s="4"/>
      <c r="H455" s="4"/>
      <c r="I455" s="4"/>
      <c r="J455" s="4"/>
      <c r="K455" s="35" t="str">
        <f>IFERROR(Book1345234[[#This Row],[Project Cost]]/Book1345234[[#This Row],['# of Structures Removed from 1% Annual Chance FP]],"")</f>
        <v/>
      </c>
      <c r="L455" s="4"/>
      <c r="M455" s="4"/>
      <c r="N455" s="35"/>
      <c r="O455" s="100"/>
      <c r="P455" s="84"/>
      <c r="Q455" s="37"/>
      <c r="R455" s="4"/>
      <c r="S455" s="36" t="str">
        <f>IFERROR(VLOOKUP(Book1345234[[#This Row],[ Severity Ranking: Pre-Project Average Depth of Flooding (100-year)]],#REF!,2,FALSE),"")</f>
        <v/>
      </c>
      <c r="T455" s="67"/>
      <c r="U455" s="37"/>
      <c r="V455" s="37"/>
      <c r="W455" s="128" t="e">
        <f>[1]!Book1345234[[#This Row],[Flood Plain Population]]/[1]!Book1345234[[#This Row],[Community Population Served]]</f>
        <v>#REF!</v>
      </c>
      <c r="X455" s="4"/>
      <c r="Y455" s="36" t="str">
        <f>IFERROR(VLOOKUP(Book1345234[[#This Row],[Severity Ranking: Community Need (% Population)]],#REF!,2,FALSE),"")</f>
        <v/>
      </c>
      <c r="Z455" s="66"/>
      <c r="AA455" s="91" t="e">
        <f>[1]!Book1345234[[#This Row],['# of Structures Removed from 1% Annual Chance FP]]/[1]!Book1345234[[#This Row],['# of Structures in 1% Annual Chance FP (Pre-Project)]]</f>
        <v>#REF!</v>
      </c>
      <c r="AB455" s="4"/>
      <c r="AC455" s="36" t="str">
        <f>IFERROR(VLOOKUP(Book1345234[[#This Row],[Flood Risk Reduction ]],#REF!,2,FALSE),"")</f>
        <v/>
      </c>
      <c r="AD455" s="66"/>
      <c r="AE455" s="78"/>
      <c r="AF455" s="37"/>
      <c r="AG455" s="128" t="e">
        <f>([1]!Book1345234[[#This Row],[Pre-Project Damage $]]-[1]!Book1345234[[#This Row],[Post-Project Damage $]])/[1]!Book1345234[[#This Row],[Pre-Project Damage $]]</f>
        <v>#REF!</v>
      </c>
      <c r="AH455" s="4"/>
      <c r="AI455" s="36" t="str">
        <f>IFERROR(VLOOKUP(Book1345234[[#This Row],[Flood Damage Reduction]],#REF!,2,FALSE),"")</f>
        <v/>
      </c>
      <c r="AJ455" s="93"/>
      <c r="AK455" s="83"/>
      <c r="AL455" s="37"/>
      <c r="AM455" s="36" t="str">
        <f>IFERROR(VLOOKUP(Book1345234[[#This Row],[ Reduction in Critical Facilities Flood Risk]],#REF!,2,FALSE),"")</f>
        <v/>
      </c>
      <c r="AN455" s="140" t="e">
        <f>VLOOKUP([1]!Book1345234[[#This Row],[FMP]],'[1]Life and Safety Tabular Data'!A452:L462,12,FALSE)</f>
        <v>#REF!</v>
      </c>
      <c r="AO455" s="43"/>
      <c r="AP455" s="4"/>
      <c r="AQ455" s="36" t="str">
        <f>IFERROR(VLOOKUP(Book1345234[[#This Row],[Life and Safety Ranking (Injury/Loss of Life)]],#REF!,2,FALSE),"")</f>
        <v/>
      </c>
      <c r="AR455" s="67"/>
      <c r="AS455" s="43"/>
      <c r="AT455" s="43"/>
      <c r="AU455" s="43"/>
      <c r="AV455" s="4"/>
      <c r="AW455" s="36" t="str">
        <f>IFERROR(VLOOKUP(Book1345234[[#This Row],[Water Supply Yield Ranking]],#REF!,2,FALSE),"")</f>
        <v/>
      </c>
      <c r="AX455" s="67"/>
      <c r="AY455" s="37"/>
      <c r="AZ455" s="4"/>
      <c r="BA455" s="36" t="str">
        <f>IFERROR(VLOOKUP(Book1345234[[#This Row],[Social Vulnerability Ranking]],#REF!,2,FALSE),"")</f>
        <v/>
      </c>
      <c r="BB455" s="67"/>
      <c r="BC455" s="43"/>
      <c r="BD455" s="4"/>
      <c r="BE455" s="36" t="str">
        <f>IFERROR(VLOOKUP(Book1345234[[#This Row],[Nature-Based Solutions Ranking]],#REF!,2,FALSE),"")</f>
        <v/>
      </c>
      <c r="BF455" s="67"/>
      <c r="BG455" s="37"/>
      <c r="BH455" s="4"/>
      <c r="BI455" s="36" t="str">
        <f>IFERROR(VLOOKUP(Book1345234[[#This Row],[Multiple Benefit Ranking]],#REF!,2,FALSE),"")</f>
        <v/>
      </c>
      <c r="BJ455" s="84"/>
      <c r="BK455" s="43"/>
      <c r="BL455" s="4"/>
      <c r="BM455" s="36" t="str">
        <f>IFERROR(VLOOKUP(Book1345234[[#This Row],[Operations and Maintenance Ranking]],#REF!,2,FALSE),"")</f>
        <v/>
      </c>
      <c r="BN455" s="67"/>
      <c r="BO455" s="4"/>
      <c r="BP455" s="36" t="str">
        <f>IFERROR(VLOOKUP(Book1345234[[#This Row],[Administrative, Regulatory and Other Obstacle Ranking]],#REF!,2,FALSE),"")</f>
        <v/>
      </c>
      <c r="BQ455" s="67"/>
      <c r="BR455" s="4"/>
      <c r="BS455" s="36" t="str">
        <f>IFERROR(VLOOKUP(Book1345234[[#This Row],[Environmental Benefit Ranking]],#REF!,2,FALSE),"")</f>
        <v/>
      </c>
      <c r="BT455" s="67"/>
      <c r="BU455" s="37"/>
      <c r="BV455" s="36" t="str">
        <f>IFERROR(VLOOKUP(Book1345234[[#This Row],[Environmental Impact Ranking]],#REF!,2,FALSE),"")</f>
        <v/>
      </c>
      <c r="BW455" s="77"/>
      <c r="BX455" s="83"/>
      <c r="BY455" s="4"/>
      <c r="BZ455" s="36" t="str">
        <f>IFERROR(VLOOKUP(Book1345234[[#This Row],[Mobility Ranking]],#REF!,2,FALSE),"")</f>
        <v/>
      </c>
      <c r="CA455" s="77"/>
      <c r="CB455" s="4"/>
      <c r="CC455" s="36" t="str">
        <f>IFERROR(VLOOKUP(Book1345234[[#This Row],[Regional Ranking]],#REF!,2,FALSE),"")</f>
        <v/>
      </c>
    </row>
    <row r="456" spans="1:81" x14ac:dyDescent="0.25">
      <c r="A456" s="107"/>
      <c r="B456" s="84"/>
      <c r="C456" s="92">
        <f>Book1345234[[#This Row],[FMP]]*2</f>
        <v>0</v>
      </c>
      <c r="D456" s="34"/>
      <c r="E456" s="34"/>
      <c r="F456" s="37"/>
      <c r="G456" s="4"/>
      <c r="H456" s="4"/>
      <c r="I456" s="4"/>
      <c r="J456" s="4"/>
      <c r="K456" s="35" t="str">
        <f>IFERROR(Book1345234[[#This Row],[Project Cost]]/Book1345234[[#This Row],['# of Structures Removed from 1% Annual Chance FP]],"")</f>
        <v/>
      </c>
      <c r="L456" s="4"/>
      <c r="M456" s="4"/>
      <c r="N456" s="35"/>
      <c r="O456" s="100"/>
      <c r="P456" s="84"/>
      <c r="Q456" s="37"/>
      <c r="R456" s="4"/>
      <c r="S456" s="36" t="str">
        <f>IFERROR(VLOOKUP(Book1345234[[#This Row],[ Severity Ranking: Pre-Project Average Depth of Flooding (100-year)]],#REF!,2,FALSE),"")</f>
        <v/>
      </c>
      <c r="T456" s="67"/>
      <c r="U456" s="37"/>
      <c r="V456" s="37"/>
      <c r="W456" s="128" t="e">
        <f>[1]!Book1345234[[#This Row],[Flood Plain Population]]/[1]!Book1345234[[#This Row],[Community Population Served]]</f>
        <v>#REF!</v>
      </c>
      <c r="X456" s="4"/>
      <c r="Y456" s="36" t="str">
        <f>IFERROR(VLOOKUP(Book1345234[[#This Row],[Severity Ranking: Community Need (% Population)]],#REF!,2,FALSE),"")</f>
        <v/>
      </c>
      <c r="Z456" s="66"/>
      <c r="AA456" s="91" t="e">
        <f>[1]!Book1345234[[#This Row],['# of Structures Removed from 1% Annual Chance FP]]/[1]!Book1345234[[#This Row],['# of Structures in 1% Annual Chance FP (Pre-Project)]]</f>
        <v>#REF!</v>
      </c>
      <c r="AB456" s="4"/>
      <c r="AC456" s="36" t="str">
        <f>IFERROR(VLOOKUP(Book1345234[[#This Row],[Flood Risk Reduction ]],#REF!,2,FALSE),"")</f>
        <v/>
      </c>
      <c r="AD456" s="66"/>
      <c r="AE456" s="78"/>
      <c r="AF456" s="37"/>
      <c r="AG456" s="128" t="e">
        <f>([1]!Book1345234[[#This Row],[Pre-Project Damage $]]-[1]!Book1345234[[#This Row],[Post-Project Damage $]])/[1]!Book1345234[[#This Row],[Pre-Project Damage $]]</f>
        <v>#REF!</v>
      </c>
      <c r="AH456" s="4"/>
      <c r="AI456" s="36" t="str">
        <f>IFERROR(VLOOKUP(Book1345234[[#This Row],[Flood Damage Reduction]],#REF!,2,FALSE),"")</f>
        <v/>
      </c>
      <c r="AJ456" s="93"/>
      <c r="AK456" s="83"/>
      <c r="AL456" s="37"/>
      <c r="AM456" s="36" t="str">
        <f>IFERROR(VLOOKUP(Book1345234[[#This Row],[ Reduction in Critical Facilities Flood Risk]],#REF!,2,FALSE),"")</f>
        <v/>
      </c>
      <c r="AN456" s="140" t="e">
        <f>VLOOKUP([1]!Book1345234[[#This Row],[FMP]],'[1]Life and Safety Tabular Data'!A453:L463,12,FALSE)</f>
        <v>#REF!</v>
      </c>
      <c r="AO456" s="43"/>
      <c r="AP456" s="4"/>
      <c r="AQ456" s="36" t="str">
        <f>IFERROR(VLOOKUP(Book1345234[[#This Row],[Life and Safety Ranking (Injury/Loss of Life)]],#REF!,2,FALSE),"")</f>
        <v/>
      </c>
      <c r="AR456" s="67"/>
      <c r="AS456" s="43"/>
      <c r="AT456" s="43"/>
      <c r="AU456" s="43"/>
      <c r="AV456" s="4"/>
      <c r="AW456" s="36" t="str">
        <f>IFERROR(VLOOKUP(Book1345234[[#This Row],[Water Supply Yield Ranking]],#REF!,2,FALSE),"")</f>
        <v/>
      </c>
      <c r="AX456" s="67"/>
      <c r="AY456" s="37"/>
      <c r="AZ456" s="4"/>
      <c r="BA456" s="36" t="str">
        <f>IFERROR(VLOOKUP(Book1345234[[#This Row],[Social Vulnerability Ranking]],#REF!,2,FALSE),"")</f>
        <v/>
      </c>
      <c r="BB456" s="67"/>
      <c r="BC456" s="43"/>
      <c r="BD456" s="4"/>
      <c r="BE456" s="36" t="str">
        <f>IFERROR(VLOOKUP(Book1345234[[#This Row],[Nature-Based Solutions Ranking]],#REF!,2,FALSE),"")</f>
        <v/>
      </c>
      <c r="BF456" s="67"/>
      <c r="BG456" s="37"/>
      <c r="BH456" s="4"/>
      <c r="BI456" s="36" t="str">
        <f>IFERROR(VLOOKUP(Book1345234[[#This Row],[Multiple Benefit Ranking]],#REF!,2,FALSE),"")</f>
        <v/>
      </c>
      <c r="BJ456" s="84"/>
      <c r="BK456" s="43"/>
      <c r="BL456" s="4"/>
      <c r="BM456" s="36" t="str">
        <f>IFERROR(VLOOKUP(Book1345234[[#This Row],[Operations and Maintenance Ranking]],#REF!,2,FALSE),"")</f>
        <v/>
      </c>
      <c r="BN456" s="67"/>
      <c r="BO456" s="4"/>
      <c r="BP456" s="36" t="str">
        <f>IFERROR(VLOOKUP(Book1345234[[#This Row],[Administrative, Regulatory and Other Obstacle Ranking]],#REF!,2,FALSE),"")</f>
        <v/>
      </c>
      <c r="BQ456" s="67"/>
      <c r="BR456" s="4"/>
      <c r="BS456" s="36" t="str">
        <f>IFERROR(VLOOKUP(Book1345234[[#This Row],[Environmental Benefit Ranking]],#REF!,2,FALSE),"")</f>
        <v/>
      </c>
      <c r="BT456" s="67"/>
      <c r="BU456" s="37"/>
      <c r="BV456" s="36" t="str">
        <f>IFERROR(VLOOKUP(Book1345234[[#This Row],[Environmental Impact Ranking]],#REF!,2,FALSE),"")</f>
        <v/>
      </c>
      <c r="BW456" s="77"/>
      <c r="BX456" s="83"/>
      <c r="BY456" s="4"/>
      <c r="BZ456" s="36" t="str">
        <f>IFERROR(VLOOKUP(Book1345234[[#This Row],[Mobility Ranking]],#REF!,2,FALSE),"")</f>
        <v/>
      </c>
      <c r="CA456" s="77"/>
      <c r="CB456" s="4"/>
      <c r="CC456" s="36" t="str">
        <f>IFERROR(VLOOKUP(Book1345234[[#This Row],[Regional Ranking]],#REF!,2,FALSE),"")</f>
        <v/>
      </c>
    </row>
    <row r="457" spans="1:81" x14ac:dyDescent="0.25">
      <c r="A457" s="107"/>
      <c r="B457" s="84"/>
      <c r="C457" s="92">
        <f>Book1345234[[#This Row],[FMP]]*2</f>
        <v>0</v>
      </c>
      <c r="D457" s="34"/>
      <c r="E457" s="34"/>
      <c r="F457" s="37"/>
      <c r="G457" s="4"/>
      <c r="H457" s="4"/>
      <c r="I457" s="4"/>
      <c r="J457" s="4"/>
      <c r="K457" s="35" t="str">
        <f>IFERROR(Book1345234[[#This Row],[Project Cost]]/Book1345234[[#This Row],['# of Structures Removed from 1% Annual Chance FP]],"")</f>
        <v/>
      </c>
      <c r="L457" s="4"/>
      <c r="M457" s="4"/>
      <c r="N457" s="35"/>
      <c r="O457" s="100"/>
      <c r="P457" s="84"/>
      <c r="Q457" s="37"/>
      <c r="R457" s="4"/>
      <c r="S457" s="36" t="str">
        <f>IFERROR(VLOOKUP(Book1345234[[#This Row],[ Severity Ranking: Pre-Project Average Depth of Flooding (100-year)]],#REF!,2,FALSE),"")</f>
        <v/>
      </c>
      <c r="T457" s="67"/>
      <c r="U457" s="37"/>
      <c r="V457" s="37"/>
      <c r="W457" s="128" t="e">
        <f>[1]!Book1345234[[#This Row],[Flood Plain Population]]/[1]!Book1345234[[#This Row],[Community Population Served]]</f>
        <v>#REF!</v>
      </c>
      <c r="X457" s="4"/>
      <c r="Y457" s="36" t="str">
        <f>IFERROR(VLOOKUP(Book1345234[[#This Row],[Severity Ranking: Community Need (% Population)]],#REF!,2,FALSE),"")</f>
        <v/>
      </c>
      <c r="Z457" s="66"/>
      <c r="AA457" s="91" t="e">
        <f>[1]!Book1345234[[#This Row],['# of Structures Removed from 1% Annual Chance FP]]/[1]!Book1345234[[#This Row],['# of Structures in 1% Annual Chance FP (Pre-Project)]]</f>
        <v>#REF!</v>
      </c>
      <c r="AB457" s="4"/>
      <c r="AC457" s="36" t="str">
        <f>IFERROR(VLOOKUP(Book1345234[[#This Row],[Flood Risk Reduction ]],#REF!,2,FALSE),"")</f>
        <v/>
      </c>
      <c r="AD457" s="66"/>
      <c r="AE457" s="78"/>
      <c r="AF457" s="37"/>
      <c r="AG457" s="128" t="e">
        <f>([1]!Book1345234[[#This Row],[Pre-Project Damage $]]-[1]!Book1345234[[#This Row],[Post-Project Damage $]])/[1]!Book1345234[[#This Row],[Pre-Project Damage $]]</f>
        <v>#REF!</v>
      </c>
      <c r="AH457" s="4"/>
      <c r="AI457" s="36" t="str">
        <f>IFERROR(VLOOKUP(Book1345234[[#This Row],[Flood Damage Reduction]],#REF!,2,FALSE),"")</f>
        <v/>
      </c>
      <c r="AJ457" s="93"/>
      <c r="AK457" s="83"/>
      <c r="AL457" s="37"/>
      <c r="AM457" s="36" t="str">
        <f>IFERROR(VLOOKUP(Book1345234[[#This Row],[ Reduction in Critical Facilities Flood Risk]],#REF!,2,FALSE),"")</f>
        <v/>
      </c>
      <c r="AN457" s="140" t="e">
        <f>VLOOKUP([1]!Book1345234[[#This Row],[FMP]],'[1]Life and Safety Tabular Data'!A454:L464,12,FALSE)</f>
        <v>#REF!</v>
      </c>
      <c r="AO457" s="43"/>
      <c r="AP457" s="4"/>
      <c r="AQ457" s="36" t="str">
        <f>IFERROR(VLOOKUP(Book1345234[[#This Row],[Life and Safety Ranking (Injury/Loss of Life)]],#REF!,2,FALSE),"")</f>
        <v/>
      </c>
      <c r="AR457" s="67"/>
      <c r="AS457" s="43"/>
      <c r="AT457" s="43"/>
      <c r="AU457" s="43"/>
      <c r="AV457" s="4"/>
      <c r="AW457" s="36" t="str">
        <f>IFERROR(VLOOKUP(Book1345234[[#This Row],[Water Supply Yield Ranking]],#REF!,2,FALSE),"")</f>
        <v/>
      </c>
      <c r="AX457" s="67"/>
      <c r="AY457" s="37"/>
      <c r="AZ457" s="4"/>
      <c r="BA457" s="36" t="str">
        <f>IFERROR(VLOOKUP(Book1345234[[#This Row],[Social Vulnerability Ranking]],#REF!,2,FALSE),"")</f>
        <v/>
      </c>
      <c r="BB457" s="67"/>
      <c r="BC457" s="43"/>
      <c r="BD457" s="4"/>
      <c r="BE457" s="36" t="str">
        <f>IFERROR(VLOOKUP(Book1345234[[#This Row],[Nature-Based Solutions Ranking]],#REF!,2,FALSE),"")</f>
        <v/>
      </c>
      <c r="BF457" s="67"/>
      <c r="BG457" s="37"/>
      <c r="BH457" s="4"/>
      <c r="BI457" s="36" t="str">
        <f>IFERROR(VLOOKUP(Book1345234[[#This Row],[Multiple Benefit Ranking]],#REF!,2,FALSE),"")</f>
        <v/>
      </c>
      <c r="BJ457" s="84"/>
      <c r="BK457" s="43"/>
      <c r="BL457" s="4"/>
      <c r="BM457" s="36" t="str">
        <f>IFERROR(VLOOKUP(Book1345234[[#This Row],[Operations and Maintenance Ranking]],#REF!,2,FALSE),"")</f>
        <v/>
      </c>
      <c r="BN457" s="67"/>
      <c r="BO457" s="4"/>
      <c r="BP457" s="36" t="str">
        <f>IFERROR(VLOOKUP(Book1345234[[#This Row],[Administrative, Regulatory and Other Obstacle Ranking]],#REF!,2,FALSE),"")</f>
        <v/>
      </c>
      <c r="BQ457" s="67"/>
      <c r="BR457" s="4"/>
      <c r="BS457" s="36" t="str">
        <f>IFERROR(VLOOKUP(Book1345234[[#This Row],[Environmental Benefit Ranking]],#REF!,2,FALSE),"")</f>
        <v/>
      </c>
      <c r="BT457" s="67"/>
      <c r="BU457" s="37"/>
      <c r="BV457" s="36" t="str">
        <f>IFERROR(VLOOKUP(Book1345234[[#This Row],[Environmental Impact Ranking]],#REF!,2,FALSE),"")</f>
        <v/>
      </c>
      <c r="BW457" s="77"/>
      <c r="BX457" s="83"/>
      <c r="BY457" s="4"/>
      <c r="BZ457" s="36" t="str">
        <f>IFERROR(VLOOKUP(Book1345234[[#This Row],[Mobility Ranking]],#REF!,2,FALSE),"")</f>
        <v/>
      </c>
      <c r="CA457" s="77"/>
      <c r="CB457" s="4"/>
      <c r="CC457" s="36" t="str">
        <f>IFERROR(VLOOKUP(Book1345234[[#This Row],[Regional Ranking]],#REF!,2,FALSE),"")</f>
        <v/>
      </c>
    </row>
    <row r="458" spans="1:81" x14ac:dyDescent="0.25">
      <c r="A458" s="107"/>
      <c r="B458" s="84"/>
      <c r="C458" s="92">
        <f>Book1345234[[#This Row],[FMP]]*2</f>
        <v>0</v>
      </c>
      <c r="D458" s="34"/>
      <c r="E458" s="34"/>
      <c r="F458" s="37"/>
      <c r="G458" s="4"/>
      <c r="H458" s="4"/>
      <c r="I458" s="4"/>
      <c r="J458" s="4"/>
      <c r="K458" s="35" t="str">
        <f>IFERROR(Book1345234[[#This Row],[Project Cost]]/Book1345234[[#This Row],['# of Structures Removed from 1% Annual Chance FP]],"")</f>
        <v/>
      </c>
      <c r="L458" s="4"/>
      <c r="M458" s="4"/>
      <c r="N458" s="35"/>
      <c r="O458" s="100"/>
      <c r="P458" s="84"/>
      <c r="Q458" s="37"/>
      <c r="R458" s="4"/>
      <c r="S458" s="36" t="str">
        <f>IFERROR(VLOOKUP(Book1345234[[#This Row],[ Severity Ranking: Pre-Project Average Depth of Flooding (100-year)]],#REF!,2,FALSE),"")</f>
        <v/>
      </c>
      <c r="T458" s="67"/>
      <c r="U458" s="37"/>
      <c r="V458" s="37"/>
      <c r="W458" s="128" t="e">
        <f>[1]!Book1345234[[#This Row],[Flood Plain Population]]/[1]!Book1345234[[#This Row],[Community Population Served]]</f>
        <v>#REF!</v>
      </c>
      <c r="X458" s="4"/>
      <c r="Y458" s="36" t="str">
        <f>IFERROR(VLOOKUP(Book1345234[[#This Row],[Severity Ranking: Community Need (% Population)]],#REF!,2,FALSE),"")</f>
        <v/>
      </c>
      <c r="Z458" s="66"/>
      <c r="AA458" s="91" t="e">
        <f>[1]!Book1345234[[#This Row],['# of Structures Removed from 1% Annual Chance FP]]/[1]!Book1345234[[#This Row],['# of Structures in 1% Annual Chance FP (Pre-Project)]]</f>
        <v>#REF!</v>
      </c>
      <c r="AB458" s="4"/>
      <c r="AC458" s="36" t="str">
        <f>IFERROR(VLOOKUP(Book1345234[[#This Row],[Flood Risk Reduction ]],#REF!,2,FALSE),"")</f>
        <v/>
      </c>
      <c r="AD458" s="66"/>
      <c r="AE458" s="78"/>
      <c r="AF458" s="37"/>
      <c r="AG458" s="128" t="e">
        <f>([1]!Book1345234[[#This Row],[Pre-Project Damage $]]-[1]!Book1345234[[#This Row],[Post-Project Damage $]])/[1]!Book1345234[[#This Row],[Pre-Project Damage $]]</f>
        <v>#REF!</v>
      </c>
      <c r="AH458" s="4"/>
      <c r="AI458" s="36" t="str">
        <f>IFERROR(VLOOKUP(Book1345234[[#This Row],[Flood Damage Reduction]],#REF!,2,FALSE),"")</f>
        <v/>
      </c>
      <c r="AJ458" s="93"/>
      <c r="AK458" s="83"/>
      <c r="AL458" s="37"/>
      <c r="AM458" s="36" t="str">
        <f>IFERROR(VLOOKUP(Book1345234[[#This Row],[ Reduction in Critical Facilities Flood Risk]],#REF!,2,FALSE),"")</f>
        <v/>
      </c>
      <c r="AN458" s="140" t="e">
        <f>VLOOKUP([1]!Book1345234[[#This Row],[FMP]],'[1]Life and Safety Tabular Data'!A455:L465,12,FALSE)</f>
        <v>#REF!</v>
      </c>
      <c r="AO458" s="43"/>
      <c r="AP458" s="4"/>
      <c r="AQ458" s="36" t="str">
        <f>IFERROR(VLOOKUP(Book1345234[[#This Row],[Life and Safety Ranking (Injury/Loss of Life)]],#REF!,2,FALSE),"")</f>
        <v/>
      </c>
      <c r="AR458" s="67"/>
      <c r="AS458" s="43"/>
      <c r="AT458" s="43"/>
      <c r="AU458" s="43"/>
      <c r="AV458" s="4"/>
      <c r="AW458" s="36" t="str">
        <f>IFERROR(VLOOKUP(Book1345234[[#This Row],[Water Supply Yield Ranking]],#REF!,2,FALSE),"")</f>
        <v/>
      </c>
      <c r="AX458" s="67"/>
      <c r="AY458" s="37"/>
      <c r="AZ458" s="4"/>
      <c r="BA458" s="36" t="str">
        <f>IFERROR(VLOOKUP(Book1345234[[#This Row],[Social Vulnerability Ranking]],#REF!,2,FALSE),"")</f>
        <v/>
      </c>
      <c r="BB458" s="67"/>
      <c r="BC458" s="43"/>
      <c r="BD458" s="4"/>
      <c r="BE458" s="36" t="str">
        <f>IFERROR(VLOOKUP(Book1345234[[#This Row],[Nature-Based Solutions Ranking]],#REF!,2,FALSE),"")</f>
        <v/>
      </c>
      <c r="BF458" s="67"/>
      <c r="BG458" s="37"/>
      <c r="BH458" s="4"/>
      <c r="BI458" s="36" t="str">
        <f>IFERROR(VLOOKUP(Book1345234[[#This Row],[Multiple Benefit Ranking]],#REF!,2,FALSE),"")</f>
        <v/>
      </c>
      <c r="BJ458" s="84"/>
      <c r="BK458" s="43"/>
      <c r="BL458" s="4"/>
      <c r="BM458" s="36" t="str">
        <f>IFERROR(VLOOKUP(Book1345234[[#This Row],[Operations and Maintenance Ranking]],#REF!,2,FALSE),"")</f>
        <v/>
      </c>
      <c r="BN458" s="67"/>
      <c r="BO458" s="4"/>
      <c r="BP458" s="36" t="str">
        <f>IFERROR(VLOOKUP(Book1345234[[#This Row],[Administrative, Regulatory and Other Obstacle Ranking]],#REF!,2,FALSE),"")</f>
        <v/>
      </c>
      <c r="BQ458" s="67"/>
      <c r="BR458" s="4"/>
      <c r="BS458" s="36" t="str">
        <f>IFERROR(VLOOKUP(Book1345234[[#This Row],[Environmental Benefit Ranking]],#REF!,2,FALSE),"")</f>
        <v/>
      </c>
      <c r="BT458" s="67"/>
      <c r="BU458" s="37"/>
      <c r="BV458" s="36" t="str">
        <f>IFERROR(VLOOKUP(Book1345234[[#This Row],[Environmental Impact Ranking]],#REF!,2,FALSE),"")</f>
        <v/>
      </c>
      <c r="BW458" s="77"/>
      <c r="BX458" s="83"/>
      <c r="BY458" s="4"/>
      <c r="BZ458" s="36" t="str">
        <f>IFERROR(VLOOKUP(Book1345234[[#This Row],[Mobility Ranking]],#REF!,2,FALSE),"")</f>
        <v/>
      </c>
      <c r="CA458" s="77"/>
      <c r="CB458" s="4"/>
      <c r="CC458" s="36" t="str">
        <f>IFERROR(VLOOKUP(Book1345234[[#This Row],[Regional Ranking]],#REF!,2,FALSE),"")</f>
        <v/>
      </c>
    </row>
    <row r="459" spans="1:81" x14ac:dyDescent="0.25">
      <c r="A459" s="107"/>
      <c r="B459" s="84"/>
      <c r="C459" s="92">
        <f>Book1345234[[#This Row],[FMP]]*2</f>
        <v>0</v>
      </c>
      <c r="D459" s="34"/>
      <c r="E459" s="34"/>
      <c r="F459" s="37"/>
      <c r="G459" s="4"/>
      <c r="H459" s="4"/>
      <c r="I459" s="4"/>
      <c r="J459" s="4"/>
      <c r="K459" s="35" t="str">
        <f>IFERROR(Book1345234[[#This Row],[Project Cost]]/Book1345234[[#This Row],['# of Structures Removed from 1% Annual Chance FP]],"")</f>
        <v/>
      </c>
      <c r="L459" s="4"/>
      <c r="M459" s="4"/>
      <c r="N459" s="35"/>
      <c r="O459" s="100"/>
      <c r="P459" s="84"/>
      <c r="Q459" s="37"/>
      <c r="R459" s="4"/>
      <c r="S459" s="36" t="str">
        <f>IFERROR(VLOOKUP(Book1345234[[#This Row],[ Severity Ranking: Pre-Project Average Depth of Flooding (100-year)]],#REF!,2,FALSE),"")</f>
        <v/>
      </c>
      <c r="T459" s="67"/>
      <c r="U459" s="37"/>
      <c r="V459" s="37"/>
      <c r="W459" s="128" t="e">
        <f>[1]!Book1345234[[#This Row],[Flood Plain Population]]/[1]!Book1345234[[#This Row],[Community Population Served]]</f>
        <v>#REF!</v>
      </c>
      <c r="X459" s="4"/>
      <c r="Y459" s="36" t="str">
        <f>IFERROR(VLOOKUP(Book1345234[[#This Row],[Severity Ranking: Community Need (% Population)]],#REF!,2,FALSE),"")</f>
        <v/>
      </c>
      <c r="Z459" s="66"/>
      <c r="AA459" s="91" t="e">
        <f>[1]!Book1345234[[#This Row],['# of Structures Removed from 1% Annual Chance FP]]/[1]!Book1345234[[#This Row],['# of Structures in 1% Annual Chance FP (Pre-Project)]]</f>
        <v>#REF!</v>
      </c>
      <c r="AB459" s="4"/>
      <c r="AC459" s="36" t="str">
        <f>IFERROR(VLOOKUP(Book1345234[[#This Row],[Flood Risk Reduction ]],#REF!,2,FALSE),"")</f>
        <v/>
      </c>
      <c r="AD459" s="66"/>
      <c r="AE459" s="78"/>
      <c r="AF459" s="37"/>
      <c r="AG459" s="128" t="e">
        <f>([1]!Book1345234[[#This Row],[Pre-Project Damage $]]-[1]!Book1345234[[#This Row],[Post-Project Damage $]])/[1]!Book1345234[[#This Row],[Pre-Project Damage $]]</f>
        <v>#REF!</v>
      </c>
      <c r="AH459" s="4"/>
      <c r="AI459" s="36" t="str">
        <f>IFERROR(VLOOKUP(Book1345234[[#This Row],[Flood Damage Reduction]],#REF!,2,FALSE),"")</f>
        <v/>
      </c>
      <c r="AJ459" s="93"/>
      <c r="AK459" s="83"/>
      <c r="AL459" s="37"/>
      <c r="AM459" s="36" t="str">
        <f>IFERROR(VLOOKUP(Book1345234[[#This Row],[ Reduction in Critical Facilities Flood Risk]],#REF!,2,FALSE),"")</f>
        <v/>
      </c>
      <c r="AN459" s="140" t="e">
        <f>VLOOKUP([1]!Book1345234[[#This Row],[FMP]],'[1]Life and Safety Tabular Data'!A456:L466,12,FALSE)</f>
        <v>#REF!</v>
      </c>
      <c r="AO459" s="43"/>
      <c r="AP459" s="4"/>
      <c r="AQ459" s="36" t="str">
        <f>IFERROR(VLOOKUP(Book1345234[[#This Row],[Life and Safety Ranking (Injury/Loss of Life)]],#REF!,2,FALSE),"")</f>
        <v/>
      </c>
      <c r="AR459" s="67"/>
      <c r="AS459" s="43"/>
      <c r="AT459" s="43"/>
      <c r="AU459" s="43"/>
      <c r="AV459" s="4"/>
      <c r="AW459" s="36" t="str">
        <f>IFERROR(VLOOKUP(Book1345234[[#This Row],[Water Supply Yield Ranking]],#REF!,2,FALSE),"")</f>
        <v/>
      </c>
      <c r="AX459" s="67"/>
      <c r="AY459" s="37"/>
      <c r="AZ459" s="4"/>
      <c r="BA459" s="36" t="str">
        <f>IFERROR(VLOOKUP(Book1345234[[#This Row],[Social Vulnerability Ranking]],#REF!,2,FALSE),"")</f>
        <v/>
      </c>
      <c r="BB459" s="67"/>
      <c r="BC459" s="43"/>
      <c r="BD459" s="4"/>
      <c r="BE459" s="36" t="str">
        <f>IFERROR(VLOOKUP(Book1345234[[#This Row],[Nature-Based Solutions Ranking]],#REF!,2,FALSE),"")</f>
        <v/>
      </c>
      <c r="BF459" s="67"/>
      <c r="BG459" s="37"/>
      <c r="BH459" s="4"/>
      <c r="BI459" s="36" t="str">
        <f>IFERROR(VLOOKUP(Book1345234[[#This Row],[Multiple Benefit Ranking]],#REF!,2,FALSE),"")</f>
        <v/>
      </c>
      <c r="BJ459" s="84"/>
      <c r="BK459" s="43"/>
      <c r="BL459" s="4"/>
      <c r="BM459" s="36" t="str">
        <f>IFERROR(VLOOKUP(Book1345234[[#This Row],[Operations and Maintenance Ranking]],#REF!,2,FALSE),"")</f>
        <v/>
      </c>
      <c r="BN459" s="67"/>
      <c r="BO459" s="4"/>
      <c r="BP459" s="36" t="str">
        <f>IFERROR(VLOOKUP(Book1345234[[#This Row],[Administrative, Regulatory and Other Obstacle Ranking]],#REF!,2,FALSE),"")</f>
        <v/>
      </c>
      <c r="BQ459" s="67"/>
      <c r="BR459" s="4"/>
      <c r="BS459" s="36" t="str">
        <f>IFERROR(VLOOKUP(Book1345234[[#This Row],[Environmental Benefit Ranking]],#REF!,2,FALSE),"")</f>
        <v/>
      </c>
      <c r="BT459" s="67"/>
      <c r="BU459" s="37"/>
      <c r="BV459" s="36" t="str">
        <f>IFERROR(VLOOKUP(Book1345234[[#This Row],[Environmental Impact Ranking]],#REF!,2,FALSE),"")</f>
        <v/>
      </c>
      <c r="BW459" s="77"/>
      <c r="BX459" s="83"/>
      <c r="BY459" s="4"/>
      <c r="BZ459" s="36" t="str">
        <f>IFERROR(VLOOKUP(Book1345234[[#This Row],[Mobility Ranking]],#REF!,2,FALSE),"")</f>
        <v/>
      </c>
      <c r="CA459" s="77"/>
      <c r="CB459" s="4"/>
      <c r="CC459" s="36" t="str">
        <f>IFERROR(VLOOKUP(Book1345234[[#This Row],[Regional Ranking]],#REF!,2,FALSE),"")</f>
        <v/>
      </c>
    </row>
    <row r="460" spans="1:81" x14ac:dyDescent="0.25">
      <c r="A460" s="107"/>
      <c r="B460" s="84"/>
      <c r="C460" s="92">
        <f>Book1345234[[#This Row],[FMP]]*2</f>
        <v>0</v>
      </c>
      <c r="D460" s="34"/>
      <c r="E460" s="34"/>
      <c r="F460" s="37"/>
      <c r="G460" s="4"/>
      <c r="H460" s="4"/>
      <c r="I460" s="4"/>
      <c r="J460" s="4"/>
      <c r="K460" s="35" t="str">
        <f>IFERROR(Book1345234[[#This Row],[Project Cost]]/Book1345234[[#This Row],['# of Structures Removed from 1% Annual Chance FP]],"")</f>
        <v/>
      </c>
      <c r="L460" s="4"/>
      <c r="M460" s="4"/>
      <c r="N460" s="35"/>
      <c r="O460" s="100"/>
      <c r="P460" s="84"/>
      <c r="Q460" s="37"/>
      <c r="R460" s="4"/>
      <c r="S460" s="36" t="str">
        <f>IFERROR(VLOOKUP(Book1345234[[#This Row],[ Severity Ranking: Pre-Project Average Depth of Flooding (100-year)]],#REF!,2,FALSE),"")</f>
        <v/>
      </c>
      <c r="T460" s="67"/>
      <c r="U460" s="37"/>
      <c r="V460" s="37"/>
      <c r="W460" s="128" t="e">
        <f>[1]!Book1345234[[#This Row],[Flood Plain Population]]/[1]!Book1345234[[#This Row],[Community Population Served]]</f>
        <v>#REF!</v>
      </c>
      <c r="X460" s="4"/>
      <c r="Y460" s="36" t="str">
        <f>IFERROR(VLOOKUP(Book1345234[[#This Row],[Severity Ranking: Community Need (% Population)]],#REF!,2,FALSE),"")</f>
        <v/>
      </c>
      <c r="Z460" s="66"/>
      <c r="AA460" s="91" t="e">
        <f>[1]!Book1345234[[#This Row],['# of Structures Removed from 1% Annual Chance FP]]/[1]!Book1345234[[#This Row],['# of Structures in 1% Annual Chance FP (Pre-Project)]]</f>
        <v>#REF!</v>
      </c>
      <c r="AB460" s="4"/>
      <c r="AC460" s="36" t="str">
        <f>IFERROR(VLOOKUP(Book1345234[[#This Row],[Flood Risk Reduction ]],#REF!,2,FALSE),"")</f>
        <v/>
      </c>
      <c r="AD460" s="66"/>
      <c r="AE460" s="78"/>
      <c r="AF460" s="37"/>
      <c r="AG460" s="128" t="e">
        <f>([1]!Book1345234[[#This Row],[Pre-Project Damage $]]-[1]!Book1345234[[#This Row],[Post-Project Damage $]])/[1]!Book1345234[[#This Row],[Pre-Project Damage $]]</f>
        <v>#REF!</v>
      </c>
      <c r="AH460" s="4"/>
      <c r="AI460" s="36" t="str">
        <f>IFERROR(VLOOKUP(Book1345234[[#This Row],[Flood Damage Reduction]],#REF!,2,FALSE),"")</f>
        <v/>
      </c>
      <c r="AJ460" s="93"/>
      <c r="AK460" s="83"/>
      <c r="AL460" s="37"/>
      <c r="AM460" s="36" t="str">
        <f>IFERROR(VLOOKUP(Book1345234[[#This Row],[ Reduction in Critical Facilities Flood Risk]],#REF!,2,FALSE),"")</f>
        <v/>
      </c>
      <c r="AN460" s="140" t="e">
        <f>VLOOKUP([1]!Book1345234[[#This Row],[FMP]],'[1]Life and Safety Tabular Data'!A457:L467,12,FALSE)</f>
        <v>#REF!</v>
      </c>
      <c r="AO460" s="43"/>
      <c r="AP460" s="4"/>
      <c r="AQ460" s="36" t="str">
        <f>IFERROR(VLOOKUP(Book1345234[[#This Row],[Life and Safety Ranking (Injury/Loss of Life)]],#REF!,2,FALSE),"")</f>
        <v/>
      </c>
      <c r="AR460" s="67"/>
      <c r="AS460" s="43"/>
      <c r="AT460" s="43"/>
      <c r="AU460" s="43"/>
      <c r="AV460" s="4"/>
      <c r="AW460" s="36" t="str">
        <f>IFERROR(VLOOKUP(Book1345234[[#This Row],[Water Supply Yield Ranking]],#REF!,2,FALSE),"")</f>
        <v/>
      </c>
      <c r="AX460" s="67"/>
      <c r="AY460" s="37"/>
      <c r="AZ460" s="4"/>
      <c r="BA460" s="36" t="str">
        <f>IFERROR(VLOOKUP(Book1345234[[#This Row],[Social Vulnerability Ranking]],#REF!,2,FALSE),"")</f>
        <v/>
      </c>
      <c r="BB460" s="67"/>
      <c r="BC460" s="43"/>
      <c r="BD460" s="4"/>
      <c r="BE460" s="36" t="str">
        <f>IFERROR(VLOOKUP(Book1345234[[#This Row],[Nature-Based Solutions Ranking]],#REF!,2,FALSE),"")</f>
        <v/>
      </c>
      <c r="BF460" s="67"/>
      <c r="BG460" s="37"/>
      <c r="BH460" s="4"/>
      <c r="BI460" s="36" t="str">
        <f>IFERROR(VLOOKUP(Book1345234[[#This Row],[Multiple Benefit Ranking]],#REF!,2,FALSE),"")</f>
        <v/>
      </c>
      <c r="BJ460" s="84"/>
      <c r="BK460" s="43"/>
      <c r="BL460" s="4"/>
      <c r="BM460" s="36" t="str">
        <f>IFERROR(VLOOKUP(Book1345234[[#This Row],[Operations and Maintenance Ranking]],#REF!,2,FALSE),"")</f>
        <v/>
      </c>
      <c r="BN460" s="67"/>
      <c r="BO460" s="4"/>
      <c r="BP460" s="36" t="str">
        <f>IFERROR(VLOOKUP(Book1345234[[#This Row],[Administrative, Regulatory and Other Obstacle Ranking]],#REF!,2,FALSE),"")</f>
        <v/>
      </c>
      <c r="BQ460" s="67"/>
      <c r="BR460" s="4"/>
      <c r="BS460" s="36" t="str">
        <f>IFERROR(VLOOKUP(Book1345234[[#This Row],[Environmental Benefit Ranking]],#REF!,2,FALSE),"")</f>
        <v/>
      </c>
      <c r="BT460" s="67"/>
      <c r="BU460" s="37"/>
      <c r="BV460" s="36" t="str">
        <f>IFERROR(VLOOKUP(Book1345234[[#This Row],[Environmental Impact Ranking]],#REF!,2,FALSE),"")</f>
        <v/>
      </c>
      <c r="BW460" s="77"/>
      <c r="BX460" s="83"/>
      <c r="BY460" s="4"/>
      <c r="BZ460" s="36" t="str">
        <f>IFERROR(VLOOKUP(Book1345234[[#This Row],[Mobility Ranking]],#REF!,2,FALSE),"")</f>
        <v/>
      </c>
      <c r="CA460" s="77"/>
      <c r="CB460" s="4"/>
      <c r="CC460" s="36" t="str">
        <f>IFERROR(VLOOKUP(Book1345234[[#This Row],[Regional Ranking]],#REF!,2,FALSE),"")</f>
        <v/>
      </c>
    </row>
    <row r="461" spans="1:81" x14ac:dyDescent="0.25">
      <c r="A461" s="107"/>
      <c r="B461" s="84"/>
      <c r="C461" s="92">
        <f>Book1345234[[#This Row],[FMP]]*2</f>
        <v>0</v>
      </c>
      <c r="D461" s="34"/>
      <c r="E461" s="34"/>
      <c r="F461" s="37"/>
      <c r="G461" s="4"/>
      <c r="H461" s="4"/>
      <c r="I461" s="4"/>
      <c r="J461" s="4"/>
      <c r="K461" s="35" t="str">
        <f>IFERROR(Book1345234[[#This Row],[Project Cost]]/Book1345234[[#This Row],['# of Structures Removed from 1% Annual Chance FP]],"")</f>
        <v/>
      </c>
      <c r="L461" s="4"/>
      <c r="M461" s="4"/>
      <c r="N461" s="35"/>
      <c r="O461" s="100"/>
      <c r="P461" s="84"/>
      <c r="Q461" s="37"/>
      <c r="R461" s="4"/>
      <c r="S461" s="36" t="str">
        <f>IFERROR(VLOOKUP(Book1345234[[#This Row],[ Severity Ranking: Pre-Project Average Depth of Flooding (100-year)]],#REF!,2,FALSE),"")</f>
        <v/>
      </c>
      <c r="T461" s="67"/>
      <c r="U461" s="37"/>
      <c r="V461" s="37"/>
      <c r="W461" s="128" t="e">
        <f>[1]!Book1345234[[#This Row],[Flood Plain Population]]/[1]!Book1345234[[#This Row],[Community Population Served]]</f>
        <v>#REF!</v>
      </c>
      <c r="X461" s="4"/>
      <c r="Y461" s="36" t="str">
        <f>IFERROR(VLOOKUP(Book1345234[[#This Row],[Severity Ranking: Community Need (% Population)]],#REF!,2,FALSE),"")</f>
        <v/>
      </c>
      <c r="Z461" s="66"/>
      <c r="AA461" s="91" t="e">
        <f>[1]!Book1345234[[#This Row],['# of Structures Removed from 1% Annual Chance FP]]/[1]!Book1345234[[#This Row],['# of Structures in 1% Annual Chance FP (Pre-Project)]]</f>
        <v>#REF!</v>
      </c>
      <c r="AB461" s="4"/>
      <c r="AC461" s="36" t="str">
        <f>IFERROR(VLOOKUP(Book1345234[[#This Row],[Flood Risk Reduction ]],#REF!,2,FALSE),"")</f>
        <v/>
      </c>
      <c r="AD461" s="66"/>
      <c r="AE461" s="78"/>
      <c r="AF461" s="37"/>
      <c r="AG461" s="128" t="e">
        <f>([1]!Book1345234[[#This Row],[Pre-Project Damage $]]-[1]!Book1345234[[#This Row],[Post-Project Damage $]])/[1]!Book1345234[[#This Row],[Pre-Project Damage $]]</f>
        <v>#REF!</v>
      </c>
      <c r="AH461" s="4"/>
      <c r="AI461" s="36" t="str">
        <f>IFERROR(VLOOKUP(Book1345234[[#This Row],[Flood Damage Reduction]],#REF!,2,FALSE),"")</f>
        <v/>
      </c>
      <c r="AJ461" s="93"/>
      <c r="AK461" s="83"/>
      <c r="AL461" s="37"/>
      <c r="AM461" s="36" t="str">
        <f>IFERROR(VLOOKUP(Book1345234[[#This Row],[ Reduction in Critical Facilities Flood Risk]],#REF!,2,FALSE),"")</f>
        <v/>
      </c>
      <c r="AN461" s="140" t="e">
        <f>VLOOKUP([1]!Book1345234[[#This Row],[FMP]],'[1]Life and Safety Tabular Data'!A458:L468,12,FALSE)</f>
        <v>#REF!</v>
      </c>
      <c r="AO461" s="43"/>
      <c r="AP461" s="4"/>
      <c r="AQ461" s="36" t="str">
        <f>IFERROR(VLOOKUP(Book1345234[[#This Row],[Life and Safety Ranking (Injury/Loss of Life)]],#REF!,2,FALSE),"")</f>
        <v/>
      </c>
      <c r="AR461" s="67"/>
      <c r="AS461" s="43"/>
      <c r="AT461" s="43"/>
      <c r="AU461" s="43"/>
      <c r="AV461" s="4"/>
      <c r="AW461" s="36" t="str">
        <f>IFERROR(VLOOKUP(Book1345234[[#This Row],[Water Supply Yield Ranking]],#REF!,2,FALSE),"")</f>
        <v/>
      </c>
      <c r="AX461" s="67"/>
      <c r="AY461" s="37"/>
      <c r="AZ461" s="4"/>
      <c r="BA461" s="36" t="str">
        <f>IFERROR(VLOOKUP(Book1345234[[#This Row],[Social Vulnerability Ranking]],#REF!,2,FALSE),"")</f>
        <v/>
      </c>
      <c r="BB461" s="67"/>
      <c r="BC461" s="43"/>
      <c r="BD461" s="4"/>
      <c r="BE461" s="36" t="str">
        <f>IFERROR(VLOOKUP(Book1345234[[#This Row],[Nature-Based Solutions Ranking]],#REF!,2,FALSE),"")</f>
        <v/>
      </c>
      <c r="BF461" s="67"/>
      <c r="BG461" s="37"/>
      <c r="BH461" s="4"/>
      <c r="BI461" s="36" t="str">
        <f>IFERROR(VLOOKUP(Book1345234[[#This Row],[Multiple Benefit Ranking]],#REF!,2,FALSE),"")</f>
        <v/>
      </c>
      <c r="BJ461" s="84"/>
      <c r="BK461" s="43"/>
      <c r="BL461" s="4"/>
      <c r="BM461" s="36" t="str">
        <f>IFERROR(VLOOKUP(Book1345234[[#This Row],[Operations and Maintenance Ranking]],#REF!,2,FALSE),"")</f>
        <v/>
      </c>
      <c r="BN461" s="67"/>
      <c r="BO461" s="4"/>
      <c r="BP461" s="36" t="str">
        <f>IFERROR(VLOOKUP(Book1345234[[#This Row],[Administrative, Regulatory and Other Obstacle Ranking]],#REF!,2,FALSE),"")</f>
        <v/>
      </c>
      <c r="BQ461" s="67"/>
      <c r="BR461" s="4"/>
      <c r="BS461" s="36" t="str">
        <f>IFERROR(VLOOKUP(Book1345234[[#This Row],[Environmental Benefit Ranking]],#REF!,2,FALSE),"")</f>
        <v/>
      </c>
      <c r="BT461" s="67"/>
      <c r="BU461" s="37"/>
      <c r="BV461" s="36" t="str">
        <f>IFERROR(VLOOKUP(Book1345234[[#This Row],[Environmental Impact Ranking]],#REF!,2,FALSE),"")</f>
        <v/>
      </c>
      <c r="BW461" s="77"/>
      <c r="BX461" s="83"/>
      <c r="BY461" s="4"/>
      <c r="BZ461" s="36" t="str">
        <f>IFERROR(VLOOKUP(Book1345234[[#This Row],[Mobility Ranking]],#REF!,2,FALSE),"")</f>
        <v/>
      </c>
      <c r="CA461" s="77"/>
      <c r="CB461" s="4"/>
      <c r="CC461" s="36" t="str">
        <f>IFERROR(VLOOKUP(Book1345234[[#This Row],[Regional Ranking]],#REF!,2,FALSE),"")</f>
        <v/>
      </c>
    </row>
    <row r="462" spans="1:81" x14ac:dyDescent="0.25">
      <c r="A462" s="107"/>
      <c r="B462" s="84"/>
      <c r="C462" s="92">
        <f>Book1345234[[#This Row],[FMP]]*2</f>
        <v>0</v>
      </c>
      <c r="D462" s="34"/>
      <c r="E462" s="34"/>
      <c r="F462" s="37"/>
      <c r="G462" s="4"/>
      <c r="H462" s="4"/>
      <c r="I462" s="4"/>
      <c r="J462" s="4"/>
      <c r="K462" s="35" t="str">
        <f>IFERROR(Book1345234[[#This Row],[Project Cost]]/Book1345234[[#This Row],['# of Structures Removed from 1% Annual Chance FP]],"")</f>
        <v/>
      </c>
      <c r="L462" s="4"/>
      <c r="M462" s="4"/>
      <c r="N462" s="35"/>
      <c r="O462" s="100"/>
      <c r="P462" s="84"/>
      <c r="Q462" s="37"/>
      <c r="R462" s="4"/>
      <c r="S462" s="36" t="str">
        <f>IFERROR(VLOOKUP(Book1345234[[#This Row],[ Severity Ranking: Pre-Project Average Depth of Flooding (100-year)]],#REF!,2,FALSE),"")</f>
        <v/>
      </c>
      <c r="T462" s="67"/>
      <c r="U462" s="37"/>
      <c r="V462" s="37"/>
      <c r="W462" s="128" t="e">
        <f>[1]!Book1345234[[#This Row],[Flood Plain Population]]/[1]!Book1345234[[#This Row],[Community Population Served]]</f>
        <v>#REF!</v>
      </c>
      <c r="X462" s="4"/>
      <c r="Y462" s="36" t="str">
        <f>IFERROR(VLOOKUP(Book1345234[[#This Row],[Severity Ranking: Community Need (% Population)]],#REF!,2,FALSE),"")</f>
        <v/>
      </c>
      <c r="Z462" s="66"/>
      <c r="AA462" s="91" t="e">
        <f>[1]!Book1345234[[#This Row],['# of Structures Removed from 1% Annual Chance FP]]/[1]!Book1345234[[#This Row],['# of Structures in 1% Annual Chance FP (Pre-Project)]]</f>
        <v>#REF!</v>
      </c>
      <c r="AB462" s="4"/>
      <c r="AC462" s="36" t="str">
        <f>IFERROR(VLOOKUP(Book1345234[[#This Row],[Flood Risk Reduction ]],#REF!,2,FALSE),"")</f>
        <v/>
      </c>
      <c r="AD462" s="66"/>
      <c r="AE462" s="78"/>
      <c r="AF462" s="37"/>
      <c r="AG462" s="128" t="e">
        <f>([1]!Book1345234[[#This Row],[Pre-Project Damage $]]-[1]!Book1345234[[#This Row],[Post-Project Damage $]])/[1]!Book1345234[[#This Row],[Pre-Project Damage $]]</f>
        <v>#REF!</v>
      </c>
      <c r="AH462" s="4"/>
      <c r="AI462" s="36" t="str">
        <f>IFERROR(VLOOKUP(Book1345234[[#This Row],[Flood Damage Reduction]],#REF!,2,FALSE),"")</f>
        <v/>
      </c>
      <c r="AJ462" s="93"/>
      <c r="AK462" s="83"/>
      <c r="AL462" s="37"/>
      <c r="AM462" s="36" t="str">
        <f>IFERROR(VLOOKUP(Book1345234[[#This Row],[ Reduction in Critical Facilities Flood Risk]],#REF!,2,FALSE),"")</f>
        <v/>
      </c>
      <c r="AN462" s="140" t="e">
        <f>VLOOKUP([1]!Book1345234[[#This Row],[FMP]],'[1]Life and Safety Tabular Data'!A459:L469,12,FALSE)</f>
        <v>#REF!</v>
      </c>
      <c r="AO462" s="43"/>
      <c r="AP462" s="4"/>
      <c r="AQ462" s="36" t="str">
        <f>IFERROR(VLOOKUP(Book1345234[[#This Row],[Life and Safety Ranking (Injury/Loss of Life)]],#REF!,2,FALSE),"")</f>
        <v/>
      </c>
      <c r="AR462" s="67"/>
      <c r="AS462" s="43"/>
      <c r="AT462" s="43"/>
      <c r="AU462" s="43"/>
      <c r="AV462" s="4"/>
      <c r="AW462" s="36" t="str">
        <f>IFERROR(VLOOKUP(Book1345234[[#This Row],[Water Supply Yield Ranking]],#REF!,2,FALSE),"")</f>
        <v/>
      </c>
      <c r="AX462" s="67"/>
      <c r="AY462" s="37"/>
      <c r="AZ462" s="4"/>
      <c r="BA462" s="36" t="str">
        <f>IFERROR(VLOOKUP(Book1345234[[#This Row],[Social Vulnerability Ranking]],#REF!,2,FALSE),"")</f>
        <v/>
      </c>
      <c r="BB462" s="67"/>
      <c r="BC462" s="43"/>
      <c r="BD462" s="4"/>
      <c r="BE462" s="36" t="str">
        <f>IFERROR(VLOOKUP(Book1345234[[#This Row],[Nature-Based Solutions Ranking]],#REF!,2,FALSE),"")</f>
        <v/>
      </c>
      <c r="BF462" s="67"/>
      <c r="BG462" s="37"/>
      <c r="BH462" s="4"/>
      <c r="BI462" s="36" t="str">
        <f>IFERROR(VLOOKUP(Book1345234[[#This Row],[Multiple Benefit Ranking]],#REF!,2,FALSE),"")</f>
        <v/>
      </c>
      <c r="BJ462" s="84"/>
      <c r="BK462" s="43"/>
      <c r="BL462" s="4"/>
      <c r="BM462" s="36" t="str">
        <f>IFERROR(VLOOKUP(Book1345234[[#This Row],[Operations and Maintenance Ranking]],#REF!,2,FALSE),"")</f>
        <v/>
      </c>
      <c r="BN462" s="67"/>
      <c r="BO462" s="4"/>
      <c r="BP462" s="36" t="str">
        <f>IFERROR(VLOOKUP(Book1345234[[#This Row],[Administrative, Regulatory and Other Obstacle Ranking]],#REF!,2,FALSE),"")</f>
        <v/>
      </c>
      <c r="BQ462" s="67"/>
      <c r="BR462" s="4"/>
      <c r="BS462" s="36" t="str">
        <f>IFERROR(VLOOKUP(Book1345234[[#This Row],[Environmental Benefit Ranking]],#REF!,2,FALSE),"")</f>
        <v/>
      </c>
      <c r="BT462" s="67"/>
      <c r="BU462" s="37"/>
      <c r="BV462" s="36" t="str">
        <f>IFERROR(VLOOKUP(Book1345234[[#This Row],[Environmental Impact Ranking]],#REF!,2,FALSE),"")</f>
        <v/>
      </c>
      <c r="BW462" s="77"/>
      <c r="BX462" s="83"/>
      <c r="BY462" s="4"/>
      <c r="BZ462" s="36" t="str">
        <f>IFERROR(VLOOKUP(Book1345234[[#This Row],[Mobility Ranking]],#REF!,2,FALSE),"")</f>
        <v/>
      </c>
      <c r="CA462" s="77"/>
      <c r="CB462" s="4"/>
      <c r="CC462" s="36" t="str">
        <f>IFERROR(VLOOKUP(Book1345234[[#This Row],[Regional Ranking]],#REF!,2,FALSE),"")</f>
        <v/>
      </c>
    </row>
    <row r="463" spans="1:81" x14ac:dyDescent="0.25">
      <c r="A463" s="107"/>
      <c r="B463" s="84"/>
      <c r="C463" s="92">
        <f>Book1345234[[#This Row],[FMP]]*2</f>
        <v>0</v>
      </c>
      <c r="D463" s="34"/>
      <c r="E463" s="34"/>
      <c r="F463" s="37"/>
      <c r="G463" s="4"/>
      <c r="H463" s="4"/>
      <c r="I463" s="4"/>
      <c r="J463" s="4"/>
      <c r="K463" s="35" t="str">
        <f>IFERROR(Book1345234[[#This Row],[Project Cost]]/Book1345234[[#This Row],['# of Structures Removed from 1% Annual Chance FP]],"")</f>
        <v/>
      </c>
      <c r="L463" s="4"/>
      <c r="M463" s="4"/>
      <c r="N463" s="35"/>
      <c r="O463" s="100"/>
      <c r="P463" s="84"/>
      <c r="Q463" s="37"/>
      <c r="R463" s="4"/>
      <c r="S463" s="36" t="str">
        <f>IFERROR(VLOOKUP(Book1345234[[#This Row],[ Severity Ranking: Pre-Project Average Depth of Flooding (100-year)]],#REF!,2,FALSE),"")</f>
        <v/>
      </c>
      <c r="T463" s="67"/>
      <c r="U463" s="37"/>
      <c r="V463" s="37"/>
      <c r="W463" s="128" t="e">
        <f>[1]!Book1345234[[#This Row],[Flood Plain Population]]/[1]!Book1345234[[#This Row],[Community Population Served]]</f>
        <v>#REF!</v>
      </c>
      <c r="X463" s="4"/>
      <c r="Y463" s="36" t="str">
        <f>IFERROR(VLOOKUP(Book1345234[[#This Row],[Severity Ranking: Community Need (% Population)]],#REF!,2,FALSE),"")</f>
        <v/>
      </c>
      <c r="Z463" s="66"/>
      <c r="AA463" s="91" t="e">
        <f>[1]!Book1345234[[#This Row],['# of Structures Removed from 1% Annual Chance FP]]/[1]!Book1345234[[#This Row],['# of Structures in 1% Annual Chance FP (Pre-Project)]]</f>
        <v>#REF!</v>
      </c>
      <c r="AB463" s="4"/>
      <c r="AC463" s="36" t="str">
        <f>IFERROR(VLOOKUP(Book1345234[[#This Row],[Flood Risk Reduction ]],#REF!,2,FALSE),"")</f>
        <v/>
      </c>
      <c r="AD463" s="66"/>
      <c r="AE463" s="78"/>
      <c r="AF463" s="37"/>
      <c r="AG463" s="128" t="e">
        <f>([1]!Book1345234[[#This Row],[Pre-Project Damage $]]-[1]!Book1345234[[#This Row],[Post-Project Damage $]])/[1]!Book1345234[[#This Row],[Pre-Project Damage $]]</f>
        <v>#REF!</v>
      </c>
      <c r="AH463" s="4"/>
      <c r="AI463" s="36" t="str">
        <f>IFERROR(VLOOKUP(Book1345234[[#This Row],[Flood Damage Reduction]],#REF!,2,FALSE),"")</f>
        <v/>
      </c>
      <c r="AJ463" s="93"/>
      <c r="AK463" s="83"/>
      <c r="AL463" s="37"/>
      <c r="AM463" s="36" t="str">
        <f>IFERROR(VLOOKUP(Book1345234[[#This Row],[ Reduction in Critical Facilities Flood Risk]],#REF!,2,FALSE),"")</f>
        <v/>
      </c>
      <c r="AN463" s="140" t="e">
        <f>VLOOKUP([1]!Book1345234[[#This Row],[FMP]],'[1]Life and Safety Tabular Data'!A460:L470,12,FALSE)</f>
        <v>#REF!</v>
      </c>
      <c r="AO463" s="43"/>
      <c r="AP463" s="4"/>
      <c r="AQ463" s="36" t="str">
        <f>IFERROR(VLOOKUP(Book1345234[[#This Row],[Life and Safety Ranking (Injury/Loss of Life)]],#REF!,2,FALSE),"")</f>
        <v/>
      </c>
      <c r="AR463" s="67"/>
      <c r="AS463" s="43"/>
      <c r="AT463" s="43"/>
      <c r="AU463" s="43"/>
      <c r="AV463" s="4"/>
      <c r="AW463" s="36" t="str">
        <f>IFERROR(VLOOKUP(Book1345234[[#This Row],[Water Supply Yield Ranking]],#REF!,2,FALSE),"")</f>
        <v/>
      </c>
      <c r="AX463" s="67"/>
      <c r="AY463" s="37"/>
      <c r="AZ463" s="4"/>
      <c r="BA463" s="36" t="str">
        <f>IFERROR(VLOOKUP(Book1345234[[#This Row],[Social Vulnerability Ranking]],#REF!,2,FALSE),"")</f>
        <v/>
      </c>
      <c r="BB463" s="67"/>
      <c r="BC463" s="43"/>
      <c r="BD463" s="4"/>
      <c r="BE463" s="36" t="str">
        <f>IFERROR(VLOOKUP(Book1345234[[#This Row],[Nature-Based Solutions Ranking]],#REF!,2,FALSE),"")</f>
        <v/>
      </c>
      <c r="BF463" s="67"/>
      <c r="BG463" s="37"/>
      <c r="BH463" s="4"/>
      <c r="BI463" s="36" t="str">
        <f>IFERROR(VLOOKUP(Book1345234[[#This Row],[Multiple Benefit Ranking]],#REF!,2,FALSE),"")</f>
        <v/>
      </c>
      <c r="BJ463" s="84"/>
      <c r="BK463" s="43"/>
      <c r="BL463" s="4"/>
      <c r="BM463" s="36" t="str">
        <f>IFERROR(VLOOKUP(Book1345234[[#This Row],[Operations and Maintenance Ranking]],#REF!,2,FALSE),"")</f>
        <v/>
      </c>
      <c r="BN463" s="67"/>
      <c r="BO463" s="4"/>
      <c r="BP463" s="36" t="str">
        <f>IFERROR(VLOOKUP(Book1345234[[#This Row],[Administrative, Regulatory and Other Obstacle Ranking]],#REF!,2,FALSE),"")</f>
        <v/>
      </c>
      <c r="BQ463" s="67"/>
      <c r="BR463" s="4"/>
      <c r="BS463" s="36" t="str">
        <f>IFERROR(VLOOKUP(Book1345234[[#This Row],[Environmental Benefit Ranking]],#REF!,2,FALSE),"")</f>
        <v/>
      </c>
      <c r="BT463" s="67"/>
      <c r="BU463" s="37"/>
      <c r="BV463" s="36" t="str">
        <f>IFERROR(VLOOKUP(Book1345234[[#This Row],[Environmental Impact Ranking]],#REF!,2,FALSE),"")</f>
        <v/>
      </c>
      <c r="BW463" s="77"/>
      <c r="BX463" s="83"/>
      <c r="BY463" s="4"/>
      <c r="BZ463" s="36" t="str">
        <f>IFERROR(VLOOKUP(Book1345234[[#This Row],[Mobility Ranking]],#REF!,2,FALSE),"")</f>
        <v/>
      </c>
      <c r="CA463" s="77"/>
      <c r="CB463" s="4"/>
      <c r="CC463" s="36" t="str">
        <f>IFERROR(VLOOKUP(Book1345234[[#This Row],[Regional Ranking]],#REF!,2,FALSE),"")</f>
        <v/>
      </c>
    </row>
    <row r="464" spans="1:81" x14ac:dyDescent="0.25">
      <c r="A464" s="107"/>
      <c r="B464" s="84"/>
      <c r="C464" s="92">
        <f>Book1345234[[#This Row],[FMP]]*2</f>
        <v>0</v>
      </c>
      <c r="D464" s="34"/>
      <c r="E464" s="34"/>
      <c r="F464" s="37"/>
      <c r="G464" s="4"/>
      <c r="H464" s="4"/>
      <c r="I464" s="4"/>
      <c r="J464" s="4"/>
      <c r="K464" s="35" t="str">
        <f>IFERROR(Book1345234[[#This Row],[Project Cost]]/Book1345234[[#This Row],['# of Structures Removed from 1% Annual Chance FP]],"")</f>
        <v/>
      </c>
      <c r="L464" s="4"/>
      <c r="M464" s="4"/>
      <c r="N464" s="35"/>
      <c r="O464" s="100"/>
      <c r="P464" s="84"/>
      <c r="Q464" s="37"/>
      <c r="R464" s="4"/>
      <c r="S464" s="36" t="str">
        <f>IFERROR(VLOOKUP(Book1345234[[#This Row],[ Severity Ranking: Pre-Project Average Depth of Flooding (100-year)]],#REF!,2,FALSE),"")</f>
        <v/>
      </c>
      <c r="T464" s="67"/>
      <c r="U464" s="37"/>
      <c r="V464" s="37"/>
      <c r="W464" s="128" t="e">
        <f>[1]!Book1345234[[#This Row],[Flood Plain Population]]/[1]!Book1345234[[#This Row],[Community Population Served]]</f>
        <v>#REF!</v>
      </c>
      <c r="X464" s="4"/>
      <c r="Y464" s="36" t="str">
        <f>IFERROR(VLOOKUP(Book1345234[[#This Row],[Severity Ranking: Community Need (% Population)]],#REF!,2,FALSE),"")</f>
        <v/>
      </c>
      <c r="Z464" s="66"/>
      <c r="AA464" s="91" t="e">
        <f>[1]!Book1345234[[#This Row],['# of Structures Removed from 1% Annual Chance FP]]/[1]!Book1345234[[#This Row],['# of Structures in 1% Annual Chance FP (Pre-Project)]]</f>
        <v>#REF!</v>
      </c>
      <c r="AB464" s="4"/>
      <c r="AC464" s="36" t="str">
        <f>IFERROR(VLOOKUP(Book1345234[[#This Row],[Flood Risk Reduction ]],#REF!,2,FALSE),"")</f>
        <v/>
      </c>
      <c r="AD464" s="66"/>
      <c r="AE464" s="78"/>
      <c r="AF464" s="37"/>
      <c r="AG464" s="128" t="e">
        <f>([1]!Book1345234[[#This Row],[Pre-Project Damage $]]-[1]!Book1345234[[#This Row],[Post-Project Damage $]])/[1]!Book1345234[[#This Row],[Pre-Project Damage $]]</f>
        <v>#REF!</v>
      </c>
      <c r="AH464" s="4"/>
      <c r="AI464" s="36" t="str">
        <f>IFERROR(VLOOKUP(Book1345234[[#This Row],[Flood Damage Reduction]],#REF!,2,FALSE),"")</f>
        <v/>
      </c>
      <c r="AJ464" s="93"/>
      <c r="AK464" s="83"/>
      <c r="AL464" s="37"/>
      <c r="AM464" s="36" t="str">
        <f>IFERROR(VLOOKUP(Book1345234[[#This Row],[ Reduction in Critical Facilities Flood Risk]],#REF!,2,FALSE),"")</f>
        <v/>
      </c>
      <c r="AN464" s="140" t="e">
        <f>VLOOKUP([1]!Book1345234[[#This Row],[FMP]],'[1]Life and Safety Tabular Data'!A461:L471,12,FALSE)</f>
        <v>#REF!</v>
      </c>
      <c r="AO464" s="43"/>
      <c r="AP464" s="4"/>
      <c r="AQ464" s="36" t="str">
        <f>IFERROR(VLOOKUP(Book1345234[[#This Row],[Life and Safety Ranking (Injury/Loss of Life)]],#REF!,2,FALSE),"")</f>
        <v/>
      </c>
      <c r="AR464" s="67"/>
      <c r="AS464" s="43"/>
      <c r="AT464" s="43"/>
      <c r="AU464" s="43"/>
      <c r="AV464" s="4"/>
      <c r="AW464" s="36" t="str">
        <f>IFERROR(VLOOKUP(Book1345234[[#This Row],[Water Supply Yield Ranking]],#REF!,2,FALSE),"")</f>
        <v/>
      </c>
      <c r="AX464" s="67"/>
      <c r="AY464" s="37"/>
      <c r="AZ464" s="4"/>
      <c r="BA464" s="36" t="str">
        <f>IFERROR(VLOOKUP(Book1345234[[#This Row],[Social Vulnerability Ranking]],#REF!,2,FALSE),"")</f>
        <v/>
      </c>
      <c r="BB464" s="67"/>
      <c r="BC464" s="43"/>
      <c r="BD464" s="4"/>
      <c r="BE464" s="36" t="str">
        <f>IFERROR(VLOOKUP(Book1345234[[#This Row],[Nature-Based Solutions Ranking]],#REF!,2,FALSE),"")</f>
        <v/>
      </c>
      <c r="BF464" s="67"/>
      <c r="BG464" s="37"/>
      <c r="BH464" s="4"/>
      <c r="BI464" s="36" t="str">
        <f>IFERROR(VLOOKUP(Book1345234[[#This Row],[Multiple Benefit Ranking]],#REF!,2,FALSE),"")</f>
        <v/>
      </c>
      <c r="BJ464" s="84"/>
      <c r="BK464" s="43"/>
      <c r="BL464" s="4"/>
      <c r="BM464" s="36" t="str">
        <f>IFERROR(VLOOKUP(Book1345234[[#This Row],[Operations and Maintenance Ranking]],#REF!,2,FALSE),"")</f>
        <v/>
      </c>
      <c r="BN464" s="67"/>
      <c r="BO464" s="4"/>
      <c r="BP464" s="36" t="str">
        <f>IFERROR(VLOOKUP(Book1345234[[#This Row],[Administrative, Regulatory and Other Obstacle Ranking]],#REF!,2,FALSE),"")</f>
        <v/>
      </c>
      <c r="BQ464" s="67"/>
      <c r="BR464" s="4"/>
      <c r="BS464" s="36" t="str">
        <f>IFERROR(VLOOKUP(Book1345234[[#This Row],[Environmental Benefit Ranking]],#REF!,2,FALSE),"")</f>
        <v/>
      </c>
      <c r="BT464" s="67"/>
      <c r="BU464" s="37"/>
      <c r="BV464" s="36" t="str">
        <f>IFERROR(VLOOKUP(Book1345234[[#This Row],[Environmental Impact Ranking]],#REF!,2,FALSE),"")</f>
        <v/>
      </c>
      <c r="BW464" s="77"/>
      <c r="BX464" s="83"/>
      <c r="BY464" s="4"/>
      <c r="BZ464" s="36" t="str">
        <f>IFERROR(VLOOKUP(Book1345234[[#This Row],[Mobility Ranking]],#REF!,2,FALSE),"")</f>
        <v/>
      </c>
      <c r="CA464" s="77"/>
      <c r="CB464" s="4"/>
      <c r="CC464" s="36" t="str">
        <f>IFERROR(VLOOKUP(Book1345234[[#This Row],[Regional Ranking]],#REF!,2,FALSE),"")</f>
        <v/>
      </c>
    </row>
    <row r="465" spans="1:81" x14ac:dyDescent="0.25">
      <c r="A465" s="107"/>
      <c r="B465" s="84"/>
      <c r="C465" s="92">
        <f>Book1345234[[#This Row],[FMP]]*2</f>
        <v>0</v>
      </c>
      <c r="D465" s="34"/>
      <c r="E465" s="34"/>
      <c r="F465" s="37"/>
      <c r="G465" s="4"/>
      <c r="H465" s="4"/>
      <c r="I465" s="4"/>
      <c r="J465" s="4"/>
      <c r="K465" s="35" t="str">
        <f>IFERROR(Book1345234[[#This Row],[Project Cost]]/Book1345234[[#This Row],['# of Structures Removed from 1% Annual Chance FP]],"")</f>
        <v/>
      </c>
      <c r="L465" s="4"/>
      <c r="M465" s="4"/>
      <c r="N465" s="35"/>
      <c r="O465" s="100"/>
      <c r="P465" s="84"/>
      <c r="Q465" s="37"/>
      <c r="R465" s="4"/>
      <c r="S465" s="36" t="str">
        <f>IFERROR(VLOOKUP(Book1345234[[#This Row],[ Severity Ranking: Pre-Project Average Depth of Flooding (100-year)]],#REF!,2,FALSE),"")</f>
        <v/>
      </c>
      <c r="T465" s="67"/>
      <c r="U465" s="37"/>
      <c r="V465" s="37"/>
      <c r="W465" s="128" t="e">
        <f>[1]!Book1345234[[#This Row],[Flood Plain Population]]/[1]!Book1345234[[#This Row],[Community Population Served]]</f>
        <v>#REF!</v>
      </c>
      <c r="X465" s="4"/>
      <c r="Y465" s="36" t="str">
        <f>IFERROR(VLOOKUP(Book1345234[[#This Row],[Severity Ranking: Community Need (% Population)]],#REF!,2,FALSE),"")</f>
        <v/>
      </c>
      <c r="Z465" s="66"/>
      <c r="AA465" s="91" t="e">
        <f>[1]!Book1345234[[#This Row],['# of Structures Removed from 1% Annual Chance FP]]/[1]!Book1345234[[#This Row],['# of Structures in 1% Annual Chance FP (Pre-Project)]]</f>
        <v>#REF!</v>
      </c>
      <c r="AB465" s="4"/>
      <c r="AC465" s="36" t="str">
        <f>IFERROR(VLOOKUP(Book1345234[[#This Row],[Flood Risk Reduction ]],#REF!,2,FALSE),"")</f>
        <v/>
      </c>
      <c r="AD465" s="66"/>
      <c r="AE465" s="78"/>
      <c r="AF465" s="37"/>
      <c r="AG465" s="128" t="e">
        <f>([1]!Book1345234[[#This Row],[Pre-Project Damage $]]-[1]!Book1345234[[#This Row],[Post-Project Damage $]])/[1]!Book1345234[[#This Row],[Pre-Project Damage $]]</f>
        <v>#REF!</v>
      </c>
      <c r="AH465" s="4"/>
      <c r="AI465" s="36" t="str">
        <f>IFERROR(VLOOKUP(Book1345234[[#This Row],[Flood Damage Reduction]],#REF!,2,FALSE),"")</f>
        <v/>
      </c>
      <c r="AJ465" s="93"/>
      <c r="AK465" s="83"/>
      <c r="AL465" s="37"/>
      <c r="AM465" s="36" t="str">
        <f>IFERROR(VLOOKUP(Book1345234[[#This Row],[ Reduction in Critical Facilities Flood Risk]],#REF!,2,FALSE),"")</f>
        <v/>
      </c>
      <c r="AN465" s="140" t="e">
        <f>VLOOKUP([1]!Book1345234[[#This Row],[FMP]],'[1]Life and Safety Tabular Data'!A462:L472,12,FALSE)</f>
        <v>#REF!</v>
      </c>
      <c r="AO465" s="43"/>
      <c r="AP465" s="4"/>
      <c r="AQ465" s="36" t="str">
        <f>IFERROR(VLOOKUP(Book1345234[[#This Row],[Life and Safety Ranking (Injury/Loss of Life)]],#REF!,2,FALSE),"")</f>
        <v/>
      </c>
      <c r="AR465" s="67"/>
      <c r="AS465" s="43"/>
      <c r="AT465" s="43"/>
      <c r="AU465" s="43"/>
      <c r="AV465" s="4"/>
      <c r="AW465" s="36" t="str">
        <f>IFERROR(VLOOKUP(Book1345234[[#This Row],[Water Supply Yield Ranking]],#REF!,2,FALSE),"")</f>
        <v/>
      </c>
      <c r="AX465" s="67"/>
      <c r="AY465" s="37"/>
      <c r="AZ465" s="4"/>
      <c r="BA465" s="36" t="str">
        <f>IFERROR(VLOOKUP(Book1345234[[#This Row],[Social Vulnerability Ranking]],#REF!,2,FALSE),"")</f>
        <v/>
      </c>
      <c r="BB465" s="67"/>
      <c r="BC465" s="43"/>
      <c r="BD465" s="4"/>
      <c r="BE465" s="36" t="str">
        <f>IFERROR(VLOOKUP(Book1345234[[#This Row],[Nature-Based Solutions Ranking]],#REF!,2,FALSE),"")</f>
        <v/>
      </c>
      <c r="BF465" s="67"/>
      <c r="BG465" s="37"/>
      <c r="BH465" s="4"/>
      <c r="BI465" s="36" t="str">
        <f>IFERROR(VLOOKUP(Book1345234[[#This Row],[Multiple Benefit Ranking]],#REF!,2,FALSE),"")</f>
        <v/>
      </c>
      <c r="BJ465" s="84"/>
      <c r="BK465" s="43"/>
      <c r="BL465" s="4"/>
      <c r="BM465" s="36" t="str">
        <f>IFERROR(VLOOKUP(Book1345234[[#This Row],[Operations and Maintenance Ranking]],#REF!,2,FALSE),"")</f>
        <v/>
      </c>
      <c r="BN465" s="67"/>
      <c r="BO465" s="4"/>
      <c r="BP465" s="36" t="str">
        <f>IFERROR(VLOOKUP(Book1345234[[#This Row],[Administrative, Regulatory and Other Obstacle Ranking]],#REF!,2,FALSE),"")</f>
        <v/>
      </c>
      <c r="BQ465" s="67"/>
      <c r="BR465" s="4"/>
      <c r="BS465" s="36" t="str">
        <f>IFERROR(VLOOKUP(Book1345234[[#This Row],[Environmental Benefit Ranking]],#REF!,2,FALSE),"")</f>
        <v/>
      </c>
      <c r="BT465" s="67"/>
      <c r="BU465" s="37"/>
      <c r="BV465" s="36" t="str">
        <f>IFERROR(VLOOKUP(Book1345234[[#This Row],[Environmental Impact Ranking]],#REF!,2,FALSE),"")</f>
        <v/>
      </c>
      <c r="BW465" s="77"/>
      <c r="BX465" s="83"/>
      <c r="BY465" s="4"/>
      <c r="BZ465" s="36" t="str">
        <f>IFERROR(VLOOKUP(Book1345234[[#This Row],[Mobility Ranking]],#REF!,2,FALSE),"")</f>
        <v/>
      </c>
      <c r="CA465" s="77"/>
      <c r="CB465" s="4"/>
      <c r="CC465" s="36" t="str">
        <f>IFERROR(VLOOKUP(Book1345234[[#This Row],[Regional Ranking]],#REF!,2,FALSE),"")</f>
        <v/>
      </c>
    </row>
    <row r="466" spans="1:81" x14ac:dyDescent="0.25">
      <c r="A466" s="107"/>
      <c r="B466" s="84"/>
      <c r="C466" s="92">
        <f>Book1345234[[#This Row],[FMP]]*2</f>
        <v>0</v>
      </c>
      <c r="D466" s="34"/>
      <c r="E466" s="34"/>
      <c r="F466" s="37"/>
      <c r="G466" s="4"/>
      <c r="H466" s="4"/>
      <c r="I466" s="4"/>
      <c r="J466" s="4"/>
      <c r="K466" s="35" t="str">
        <f>IFERROR(Book1345234[[#This Row],[Project Cost]]/Book1345234[[#This Row],['# of Structures Removed from 1% Annual Chance FP]],"")</f>
        <v/>
      </c>
      <c r="L466" s="4"/>
      <c r="M466" s="4"/>
      <c r="N466" s="35"/>
      <c r="O466" s="100"/>
      <c r="P466" s="84"/>
      <c r="Q466" s="37"/>
      <c r="R466" s="4"/>
      <c r="S466" s="36" t="str">
        <f>IFERROR(VLOOKUP(Book1345234[[#This Row],[ Severity Ranking: Pre-Project Average Depth of Flooding (100-year)]],#REF!,2,FALSE),"")</f>
        <v/>
      </c>
      <c r="T466" s="67"/>
      <c r="U466" s="37"/>
      <c r="V466" s="37"/>
      <c r="W466" s="128" t="e">
        <f>[1]!Book1345234[[#This Row],[Flood Plain Population]]/[1]!Book1345234[[#This Row],[Community Population Served]]</f>
        <v>#REF!</v>
      </c>
      <c r="X466" s="4"/>
      <c r="Y466" s="36" t="str">
        <f>IFERROR(VLOOKUP(Book1345234[[#This Row],[Severity Ranking: Community Need (% Population)]],#REF!,2,FALSE),"")</f>
        <v/>
      </c>
      <c r="Z466" s="66"/>
      <c r="AA466" s="91" t="e">
        <f>[1]!Book1345234[[#This Row],['# of Structures Removed from 1% Annual Chance FP]]/[1]!Book1345234[[#This Row],['# of Structures in 1% Annual Chance FP (Pre-Project)]]</f>
        <v>#REF!</v>
      </c>
      <c r="AB466" s="4"/>
      <c r="AC466" s="36" t="str">
        <f>IFERROR(VLOOKUP(Book1345234[[#This Row],[Flood Risk Reduction ]],#REF!,2,FALSE),"")</f>
        <v/>
      </c>
      <c r="AD466" s="66"/>
      <c r="AE466" s="78"/>
      <c r="AF466" s="37"/>
      <c r="AG466" s="128" t="e">
        <f>([1]!Book1345234[[#This Row],[Pre-Project Damage $]]-[1]!Book1345234[[#This Row],[Post-Project Damage $]])/[1]!Book1345234[[#This Row],[Pre-Project Damage $]]</f>
        <v>#REF!</v>
      </c>
      <c r="AH466" s="4"/>
      <c r="AI466" s="36" t="str">
        <f>IFERROR(VLOOKUP(Book1345234[[#This Row],[Flood Damage Reduction]],#REF!,2,FALSE),"")</f>
        <v/>
      </c>
      <c r="AJ466" s="93"/>
      <c r="AK466" s="83"/>
      <c r="AL466" s="37"/>
      <c r="AM466" s="36" t="str">
        <f>IFERROR(VLOOKUP(Book1345234[[#This Row],[ Reduction in Critical Facilities Flood Risk]],#REF!,2,FALSE),"")</f>
        <v/>
      </c>
      <c r="AN466" s="140" t="e">
        <f>VLOOKUP([1]!Book1345234[[#This Row],[FMP]],'[1]Life and Safety Tabular Data'!A463:L473,12,FALSE)</f>
        <v>#REF!</v>
      </c>
      <c r="AO466" s="43"/>
      <c r="AP466" s="4"/>
      <c r="AQ466" s="36" t="str">
        <f>IFERROR(VLOOKUP(Book1345234[[#This Row],[Life and Safety Ranking (Injury/Loss of Life)]],#REF!,2,FALSE),"")</f>
        <v/>
      </c>
      <c r="AR466" s="67"/>
      <c r="AS466" s="43"/>
      <c r="AT466" s="43"/>
      <c r="AU466" s="43"/>
      <c r="AV466" s="4"/>
      <c r="AW466" s="36" t="str">
        <f>IFERROR(VLOOKUP(Book1345234[[#This Row],[Water Supply Yield Ranking]],#REF!,2,FALSE),"")</f>
        <v/>
      </c>
      <c r="AX466" s="67"/>
      <c r="AY466" s="37"/>
      <c r="AZ466" s="4"/>
      <c r="BA466" s="36" t="str">
        <f>IFERROR(VLOOKUP(Book1345234[[#This Row],[Social Vulnerability Ranking]],#REF!,2,FALSE),"")</f>
        <v/>
      </c>
      <c r="BB466" s="67"/>
      <c r="BC466" s="43"/>
      <c r="BD466" s="4"/>
      <c r="BE466" s="36" t="str">
        <f>IFERROR(VLOOKUP(Book1345234[[#This Row],[Nature-Based Solutions Ranking]],#REF!,2,FALSE),"")</f>
        <v/>
      </c>
      <c r="BF466" s="67"/>
      <c r="BG466" s="37"/>
      <c r="BH466" s="4"/>
      <c r="BI466" s="36" t="str">
        <f>IFERROR(VLOOKUP(Book1345234[[#This Row],[Multiple Benefit Ranking]],#REF!,2,FALSE),"")</f>
        <v/>
      </c>
      <c r="BJ466" s="84"/>
      <c r="BK466" s="43"/>
      <c r="BL466" s="4"/>
      <c r="BM466" s="36" t="str">
        <f>IFERROR(VLOOKUP(Book1345234[[#This Row],[Operations and Maintenance Ranking]],#REF!,2,FALSE),"")</f>
        <v/>
      </c>
      <c r="BN466" s="67"/>
      <c r="BO466" s="4"/>
      <c r="BP466" s="36" t="str">
        <f>IFERROR(VLOOKUP(Book1345234[[#This Row],[Administrative, Regulatory and Other Obstacle Ranking]],#REF!,2,FALSE),"")</f>
        <v/>
      </c>
      <c r="BQ466" s="67"/>
      <c r="BR466" s="4"/>
      <c r="BS466" s="36" t="str">
        <f>IFERROR(VLOOKUP(Book1345234[[#This Row],[Environmental Benefit Ranking]],#REF!,2,FALSE),"")</f>
        <v/>
      </c>
      <c r="BT466" s="67"/>
      <c r="BU466" s="37"/>
      <c r="BV466" s="36" t="str">
        <f>IFERROR(VLOOKUP(Book1345234[[#This Row],[Environmental Impact Ranking]],#REF!,2,FALSE),"")</f>
        <v/>
      </c>
      <c r="BW466" s="77"/>
      <c r="BX466" s="83"/>
      <c r="BY466" s="4"/>
      <c r="BZ466" s="36" t="str">
        <f>IFERROR(VLOOKUP(Book1345234[[#This Row],[Mobility Ranking]],#REF!,2,FALSE),"")</f>
        <v/>
      </c>
      <c r="CA466" s="77"/>
      <c r="CB466" s="4"/>
      <c r="CC466" s="36" t="str">
        <f>IFERROR(VLOOKUP(Book1345234[[#This Row],[Regional Ranking]],#REF!,2,FALSE),"")</f>
        <v/>
      </c>
    </row>
    <row r="467" spans="1:81" x14ac:dyDescent="0.25">
      <c r="A467" s="107"/>
      <c r="B467" s="84"/>
      <c r="C467" s="92">
        <f>Book1345234[[#This Row],[FMP]]*2</f>
        <v>0</v>
      </c>
      <c r="D467" s="34"/>
      <c r="E467" s="34"/>
      <c r="F467" s="37"/>
      <c r="G467" s="4"/>
      <c r="H467" s="4"/>
      <c r="I467" s="4"/>
      <c r="J467" s="4"/>
      <c r="K467" s="35" t="str">
        <f>IFERROR(Book1345234[[#This Row],[Project Cost]]/Book1345234[[#This Row],['# of Structures Removed from 1% Annual Chance FP]],"")</f>
        <v/>
      </c>
      <c r="L467" s="4"/>
      <c r="M467" s="4"/>
      <c r="N467" s="35"/>
      <c r="O467" s="100"/>
      <c r="P467" s="84"/>
      <c r="Q467" s="37"/>
      <c r="R467" s="4"/>
      <c r="S467" s="36" t="str">
        <f>IFERROR(VLOOKUP(Book1345234[[#This Row],[ Severity Ranking: Pre-Project Average Depth of Flooding (100-year)]],#REF!,2,FALSE),"")</f>
        <v/>
      </c>
      <c r="T467" s="67"/>
      <c r="U467" s="37"/>
      <c r="V467" s="37"/>
      <c r="W467" s="128" t="e">
        <f>[1]!Book1345234[[#This Row],[Flood Plain Population]]/[1]!Book1345234[[#This Row],[Community Population Served]]</f>
        <v>#REF!</v>
      </c>
      <c r="X467" s="4"/>
      <c r="Y467" s="36" t="str">
        <f>IFERROR(VLOOKUP(Book1345234[[#This Row],[Severity Ranking: Community Need (% Population)]],#REF!,2,FALSE),"")</f>
        <v/>
      </c>
      <c r="Z467" s="66"/>
      <c r="AA467" s="91" t="e">
        <f>[1]!Book1345234[[#This Row],['# of Structures Removed from 1% Annual Chance FP]]/[1]!Book1345234[[#This Row],['# of Structures in 1% Annual Chance FP (Pre-Project)]]</f>
        <v>#REF!</v>
      </c>
      <c r="AB467" s="4"/>
      <c r="AC467" s="36" t="str">
        <f>IFERROR(VLOOKUP(Book1345234[[#This Row],[Flood Risk Reduction ]],#REF!,2,FALSE),"")</f>
        <v/>
      </c>
      <c r="AD467" s="66"/>
      <c r="AE467" s="78"/>
      <c r="AF467" s="37"/>
      <c r="AG467" s="128" t="e">
        <f>([1]!Book1345234[[#This Row],[Pre-Project Damage $]]-[1]!Book1345234[[#This Row],[Post-Project Damage $]])/[1]!Book1345234[[#This Row],[Pre-Project Damage $]]</f>
        <v>#REF!</v>
      </c>
      <c r="AH467" s="4"/>
      <c r="AI467" s="36" t="str">
        <f>IFERROR(VLOOKUP(Book1345234[[#This Row],[Flood Damage Reduction]],#REF!,2,FALSE),"")</f>
        <v/>
      </c>
      <c r="AJ467" s="93"/>
      <c r="AK467" s="83"/>
      <c r="AL467" s="37"/>
      <c r="AM467" s="36" t="str">
        <f>IFERROR(VLOOKUP(Book1345234[[#This Row],[ Reduction in Critical Facilities Flood Risk]],#REF!,2,FALSE),"")</f>
        <v/>
      </c>
      <c r="AN467" s="140" t="e">
        <f>VLOOKUP([1]!Book1345234[[#This Row],[FMP]],'[1]Life and Safety Tabular Data'!A464:L474,12,FALSE)</f>
        <v>#REF!</v>
      </c>
      <c r="AO467" s="43"/>
      <c r="AP467" s="4"/>
      <c r="AQ467" s="36" t="str">
        <f>IFERROR(VLOOKUP(Book1345234[[#This Row],[Life and Safety Ranking (Injury/Loss of Life)]],#REF!,2,FALSE),"")</f>
        <v/>
      </c>
      <c r="AR467" s="67"/>
      <c r="AS467" s="43"/>
      <c r="AT467" s="43"/>
      <c r="AU467" s="43"/>
      <c r="AV467" s="4"/>
      <c r="AW467" s="36" t="str">
        <f>IFERROR(VLOOKUP(Book1345234[[#This Row],[Water Supply Yield Ranking]],#REF!,2,FALSE),"")</f>
        <v/>
      </c>
      <c r="AX467" s="67"/>
      <c r="AY467" s="37"/>
      <c r="AZ467" s="4"/>
      <c r="BA467" s="36" t="str">
        <f>IFERROR(VLOOKUP(Book1345234[[#This Row],[Social Vulnerability Ranking]],#REF!,2,FALSE),"")</f>
        <v/>
      </c>
      <c r="BB467" s="67"/>
      <c r="BC467" s="43"/>
      <c r="BD467" s="4"/>
      <c r="BE467" s="36" t="str">
        <f>IFERROR(VLOOKUP(Book1345234[[#This Row],[Nature-Based Solutions Ranking]],#REF!,2,FALSE),"")</f>
        <v/>
      </c>
      <c r="BF467" s="67"/>
      <c r="BG467" s="37"/>
      <c r="BH467" s="4"/>
      <c r="BI467" s="36" t="str">
        <f>IFERROR(VLOOKUP(Book1345234[[#This Row],[Multiple Benefit Ranking]],#REF!,2,FALSE),"")</f>
        <v/>
      </c>
      <c r="BJ467" s="84"/>
      <c r="BK467" s="43"/>
      <c r="BL467" s="4"/>
      <c r="BM467" s="36" t="str">
        <f>IFERROR(VLOOKUP(Book1345234[[#This Row],[Operations and Maintenance Ranking]],#REF!,2,FALSE),"")</f>
        <v/>
      </c>
      <c r="BN467" s="67"/>
      <c r="BO467" s="4"/>
      <c r="BP467" s="36" t="str">
        <f>IFERROR(VLOOKUP(Book1345234[[#This Row],[Administrative, Regulatory and Other Obstacle Ranking]],#REF!,2,FALSE),"")</f>
        <v/>
      </c>
      <c r="BQ467" s="67"/>
      <c r="BR467" s="4"/>
      <c r="BS467" s="36" t="str">
        <f>IFERROR(VLOOKUP(Book1345234[[#This Row],[Environmental Benefit Ranking]],#REF!,2,FALSE),"")</f>
        <v/>
      </c>
      <c r="BT467" s="67"/>
      <c r="BU467" s="37"/>
      <c r="BV467" s="36" t="str">
        <f>IFERROR(VLOOKUP(Book1345234[[#This Row],[Environmental Impact Ranking]],#REF!,2,FALSE),"")</f>
        <v/>
      </c>
      <c r="BW467" s="77"/>
      <c r="BX467" s="83"/>
      <c r="BY467" s="4"/>
      <c r="BZ467" s="36" t="str">
        <f>IFERROR(VLOOKUP(Book1345234[[#This Row],[Mobility Ranking]],#REF!,2,FALSE),"")</f>
        <v/>
      </c>
      <c r="CA467" s="77"/>
      <c r="CB467" s="4"/>
      <c r="CC467" s="36" t="str">
        <f>IFERROR(VLOOKUP(Book1345234[[#This Row],[Regional Ranking]],#REF!,2,FALSE),"")</f>
        <v/>
      </c>
    </row>
    <row r="468" spans="1:81" x14ac:dyDescent="0.25">
      <c r="A468" s="107"/>
      <c r="B468" s="84"/>
      <c r="C468" s="92">
        <f>Book1345234[[#This Row],[FMP]]*2</f>
        <v>0</v>
      </c>
      <c r="D468" s="34"/>
      <c r="E468" s="34"/>
      <c r="F468" s="37"/>
      <c r="G468" s="4"/>
      <c r="H468" s="4"/>
      <c r="I468" s="4"/>
      <c r="J468" s="4"/>
      <c r="K468" s="35" t="str">
        <f>IFERROR(Book1345234[[#This Row],[Project Cost]]/Book1345234[[#This Row],['# of Structures Removed from 1% Annual Chance FP]],"")</f>
        <v/>
      </c>
      <c r="L468" s="4"/>
      <c r="M468" s="4"/>
      <c r="N468" s="35"/>
      <c r="O468" s="100"/>
      <c r="P468" s="84"/>
      <c r="Q468" s="37"/>
      <c r="R468" s="4"/>
      <c r="S468" s="36" t="str">
        <f>IFERROR(VLOOKUP(Book1345234[[#This Row],[ Severity Ranking: Pre-Project Average Depth of Flooding (100-year)]],#REF!,2,FALSE),"")</f>
        <v/>
      </c>
      <c r="T468" s="67"/>
      <c r="U468" s="37"/>
      <c r="V468" s="37"/>
      <c r="W468" s="128" t="e">
        <f>[1]!Book1345234[[#This Row],[Flood Plain Population]]/[1]!Book1345234[[#This Row],[Community Population Served]]</f>
        <v>#REF!</v>
      </c>
      <c r="X468" s="4"/>
      <c r="Y468" s="36" t="str">
        <f>IFERROR(VLOOKUP(Book1345234[[#This Row],[Severity Ranking: Community Need (% Population)]],#REF!,2,FALSE),"")</f>
        <v/>
      </c>
      <c r="Z468" s="66"/>
      <c r="AA468" s="91" t="e">
        <f>[1]!Book1345234[[#This Row],['# of Structures Removed from 1% Annual Chance FP]]/[1]!Book1345234[[#This Row],['# of Structures in 1% Annual Chance FP (Pre-Project)]]</f>
        <v>#REF!</v>
      </c>
      <c r="AB468" s="4"/>
      <c r="AC468" s="36" t="str">
        <f>IFERROR(VLOOKUP(Book1345234[[#This Row],[Flood Risk Reduction ]],#REF!,2,FALSE),"")</f>
        <v/>
      </c>
      <c r="AD468" s="66"/>
      <c r="AE468" s="78"/>
      <c r="AF468" s="37"/>
      <c r="AG468" s="128" t="e">
        <f>([1]!Book1345234[[#This Row],[Pre-Project Damage $]]-[1]!Book1345234[[#This Row],[Post-Project Damage $]])/[1]!Book1345234[[#This Row],[Pre-Project Damage $]]</f>
        <v>#REF!</v>
      </c>
      <c r="AH468" s="4"/>
      <c r="AI468" s="36" t="str">
        <f>IFERROR(VLOOKUP(Book1345234[[#This Row],[Flood Damage Reduction]],#REF!,2,FALSE),"")</f>
        <v/>
      </c>
      <c r="AJ468" s="93"/>
      <c r="AK468" s="83"/>
      <c r="AL468" s="37"/>
      <c r="AM468" s="36" t="str">
        <f>IFERROR(VLOOKUP(Book1345234[[#This Row],[ Reduction in Critical Facilities Flood Risk]],#REF!,2,FALSE),"")</f>
        <v/>
      </c>
      <c r="AN468" s="140" t="e">
        <f>VLOOKUP([1]!Book1345234[[#This Row],[FMP]],'[1]Life and Safety Tabular Data'!A465:L475,12,FALSE)</f>
        <v>#REF!</v>
      </c>
      <c r="AO468" s="43"/>
      <c r="AP468" s="4"/>
      <c r="AQ468" s="36" t="str">
        <f>IFERROR(VLOOKUP(Book1345234[[#This Row],[Life and Safety Ranking (Injury/Loss of Life)]],#REF!,2,FALSE),"")</f>
        <v/>
      </c>
      <c r="AR468" s="67"/>
      <c r="AS468" s="43"/>
      <c r="AT468" s="43"/>
      <c r="AU468" s="43"/>
      <c r="AV468" s="4"/>
      <c r="AW468" s="36" t="str">
        <f>IFERROR(VLOOKUP(Book1345234[[#This Row],[Water Supply Yield Ranking]],#REF!,2,FALSE),"")</f>
        <v/>
      </c>
      <c r="AX468" s="67"/>
      <c r="AY468" s="37"/>
      <c r="AZ468" s="4"/>
      <c r="BA468" s="36" t="str">
        <f>IFERROR(VLOOKUP(Book1345234[[#This Row],[Social Vulnerability Ranking]],#REF!,2,FALSE),"")</f>
        <v/>
      </c>
      <c r="BB468" s="67"/>
      <c r="BC468" s="43"/>
      <c r="BD468" s="4"/>
      <c r="BE468" s="36" t="str">
        <f>IFERROR(VLOOKUP(Book1345234[[#This Row],[Nature-Based Solutions Ranking]],#REF!,2,FALSE),"")</f>
        <v/>
      </c>
      <c r="BF468" s="67"/>
      <c r="BG468" s="37"/>
      <c r="BH468" s="4"/>
      <c r="BI468" s="36" t="str">
        <f>IFERROR(VLOOKUP(Book1345234[[#This Row],[Multiple Benefit Ranking]],#REF!,2,FALSE),"")</f>
        <v/>
      </c>
      <c r="BJ468" s="84"/>
      <c r="BK468" s="43"/>
      <c r="BL468" s="4"/>
      <c r="BM468" s="36" t="str">
        <f>IFERROR(VLOOKUP(Book1345234[[#This Row],[Operations and Maintenance Ranking]],#REF!,2,FALSE),"")</f>
        <v/>
      </c>
      <c r="BN468" s="67"/>
      <c r="BO468" s="4"/>
      <c r="BP468" s="36" t="str">
        <f>IFERROR(VLOOKUP(Book1345234[[#This Row],[Administrative, Regulatory and Other Obstacle Ranking]],#REF!,2,FALSE),"")</f>
        <v/>
      </c>
      <c r="BQ468" s="67"/>
      <c r="BR468" s="4"/>
      <c r="BS468" s="36" t="str">
        <f>IFERROR(VLOOKUP(Book1345234[[#This Row],[Environmental Benefit Ranking]],#REF!,2,FALSE),"")</f>
        <v/>
      </c>
      <c r="BT468" s="67"/>
      <c r="BU468" s="37"/>
      <c r="BV468" s="36" t="str">
        <f>IFERROR(VLOOKUP(Book1345234[[#This Row],[Environmental Impact Ranking]],#REF!,2,FALSE),"")</f>
        <v/>
      </c>
      <c r="BW468" s="77"/>
      <c r="BX468" s="83"/>
      <c r="BY468" s="4"/>
      <c r="BZ468" s="36" t="str">
        <f>IFERROR(VLOOKUP(Book1345234[[#This Row],[Mobility Ranking]],#REF!,2,FALSE),"")</f>
        <v/>
      </c>
      <c r="CA468" s="77"/>
      <c r="CB468" s="4"/>
      <c r="CC468" s="36" t="str">
        <f>IFERROR(VLOOKUP(Book1345234[[#This Row],[Regional Ranking]],#REF!,2,FALSE),"")</f>
        <v/>
      </c>
    </row>
    <row r="469" spans="1:81" x14ac:dyDescent="0.25">
      <c r="A469" s="107"/>
      <c r="B469" s="84"/>
      <c r="C469" s="92">
        <f>Book1345234[[#This Row],[FMP]]*2</f>
        <v>0</v>
      </c>
      <c r="D469" s="34"/>
      <c r="E469" s="34"/>
      <c r="F469" s="37"/>
      <c r="G469" s="4"/>
      <c r="H469" s="4"/>
      <c r="I469" s="4"/>
      <c r="J469" s="4"/>
      <c r="K469" s="35" t="str">
        <f>IFERROR(Book1345234[[#This Row],[Project Cost]]/Book1345234[[#This Row],['# of Structures Removed from 1% Annual Chance FP]],"")</f>
        <v/>
      </c>
      <c r="L469" s="4"/>
      <c r="M469" s="4"/>
      <c r="N469" s="35"/>
      <c r="O469" s="100"/>
      <c r="P469" s="84"/>
      <c r="Q469" s="37"/>
      <c r="R469" s="4"/>
      <c r="S469" s="36" t="str">
        <f>IFERROR(VLOOKUP(Book1345234[[#This Row],[ Severity Ranking: Pre-Project Average Depth of Flooding (100-year)]],#REF!,2,FALSE),"")</f>
        <v/>
      </c>
      <c r="T469" s="67"/>
      <c r="U469" s="37"/>
      <c r="V469" s="37"/>
      <c r="W469" s="128" t="e">
        <f>[1]!Book1345234[[#This Row],[Flood Plain Population]]/[1]!Book1345234[[#This Row],[Community Population Served]]</f>
        <v>#REF!</v>
      </c>
      <c r="X469" s="4"/>
      <c r="Y469" s="36" t="str">
        <f>IFERROR(VLOOKUP(Book1345234[[#This Row],[Severity Ranking: Community Need (% Population)]],#REF!,2,FALSE),"")</f>
        <v/>
      </c>
      <c r="Z469" s="66"/>
      <c r="AA469" s="91" t="e">
        <f>[1]!Book1345234[[#This Row],['# of Structures Removed from 1% Annual Chance FP]]/[1]!Book1345234[[#This Row],['# of Structures in 1% Annual Chance FP (Pre-Project)]]</f>
        <v>#REF!</v>
      </c>
      <c r="AB469" s="4"/>
      <c r="AC469" s="36" t="str">
        <f>IFERROR(VLOOKUP(Book1345234[[#This Row],[Flood Risk Reduction ]],#REF!,2,FALSE),"")</f>
        <v/>
      </c>
      <c r="AD469" s="66"/>
      <c r="AE469" s="78"/>
      <c r="AF469" s="37"/>
      <c r="AG469" s="128" t="e">
        <f>([1]!Book1345234[[#This Row],[Pre-Project Damage $]]-[1]!Book1345234[[#This Row],[Post-Project Damage $]])/[1]!Book1345234[[#This Row],[Pre-Project Damage $]]</f>
        <v>#REF!</v>
      </c>
      <c r="AH469" s="4"/>
      <c r="AI469" s="36" t="str">
        <f>IFERROR(VLOOKUP(Book1345234[[#This Row],[Flood Damage Reduction]],#REF!,2,FALSE),"")</f>
        <v/>
      </c>
      <c r="AJ469" s="93"/>
      <c r="AK469" s="83"/>
      <c r="AL469" s="37"/>
      <c r="AM469" s="36" t="str">
        <f>IFERROR(VLOOKUP(Book1345234[[#This Row],[ Reduction in Critical Facilities Flood Risk]],#REF!,2,FALSE),"")</f>
        <v/>
      </c>
      <c r="AN469" s="140" t="e">
        <f>VLOOKUP([1]!Book1345234[[#This Row],[FMP]],'[1]Life and Safety Tabular Data'!A466:L476,12,FALSE)</f>
        <v>#REF!</v>
      </c>
      <c r="AO469" s="43"/>
      <c r="AP469" s="4"/>
      <c r="AQ469" s="36" t="str">
        <f>IFERROR(VLOOKUP(Book1345234[[#This Row],[Life and Safety Ranking (Injury/Loss of Life)]],#REF!,2,FALSE),"")</f>
        <v/>
      </c>
      <c r="AR469" s="67"/>
      <c r="AS469" s="43"/>
      <c r="AT469" s="43"/>
      <c r="AU469" s="43"/>
      <c r="AV469" s="4"/>
      <c r="AW469" s="36" t="str">
        <f>IFERROR(VLOOKUP(Book1345234[[#This Row],[Water Supply Yield Ranking]],#REF!,2,FALSE),"")</f>
        <v/>
      </c>
      <c r="AX469" s="67"/>
      <c r="AY469" s="37"/>
      <c r="AZ469" s="4"/>
      <c r="BA469" s="36" t="str">
        <f>IFERROR(VLOOKUP(Book1345234[[#This Row],[Social Vulnerability Ranking]],#REF!,2,FALSE),"")</f>
        <v/>
      </c>
      <c r="BB469" s="67"/>
      <c r="BC469" s="43"/>
      <c r="BD469" s="4"/>
      <c r="BE469" s="36" t="str">
        <f>IFERROR(VLOOKUP(Book1345234[[#This Row],[Nature-Based Solutions Ranking]],#REF!,2,FALSE),"")</f>
        <v/>
      </c>
      <c r="BF469" s="67"/>
      <c r="BG469" s="37"/>
      <c r="BH469" s="4"/>
      <c r="BI469" s="36" t="str">
        <f>IFERROR(VLOOKUP(Book1345234[[#This Row],[Multiple Benefit Ranking]],#REF!,2,FALSE),"")</f>
        <v/>
      </c>
      <c r="BJ469" s="84"/>
      <c r="BK469" s="43"/>
      <c r="BL469" s="4"/>
      <c r="BM469" s="36" t="str">
        <f>IFERROR(VLOOKUP(Book1345234[[#This Row],[Operations and Maintenance Ranking]],#REF!,2,FALSE),"")</f>
        <v/>
      </c>
      <c r="BN469" s="67"/>
      <c r="BO469" s="4"/>
      <c r="BP469" s="36" t="str">
        <f>IFERROR(VLOOKUP(Book1345234[[#This Row],[Administrative, Regulatory and Other Obstacle Ranking]],#REF!,2,FALSE),"")</f>
        <v/>
      </c>
      <c r="BQ469" s="67"/>
      <c r="BR469" s="4"/>
      <c r="BS469" s="36" t="str">
        <f>IFERROR(VLOOKUP(Book1345234[[#This Row],[Environmental Benefit Ranking]],#REF!,2,FALSE),"")</f>
        <v/>
      </c>
      <c r="BT469" s="67"/>
      <c r="BU469" s="37"/>
      <c r="BV469" s="36" t="str">
        <f>IFERROR(VLOOKUP(Book1345234[[#This Row],[Environmental Impact Ranking]],#REF!,2,FALSE),"")</f>
        <v/>
      </c>
      <c r="BW469" s="77"/>
      <c r="BX469" s="83"/>
      <c r="BY469" s="4"/>
      <c r="BZ469" s="36" t="str">
        <f>IFERROR(VLOOKUP(Book1345234[[#This Row],[Mobility Ranking]],#REF!,2,FALSE),"")</f>
        <v/>
      </c>
      <c r="CA469" s="77"/>
      <c r="CB469" s="4"/>
      <c r="CC469" s="36" t="str">
        <f>IFERROR(VLOOKUP(Book1345234[[#This Row],[Regional Ranking]],#REF!,2,FALSE),"")</f>
        <v/>
      </c>
    </row>
    <row r="470" spans="1:81" x14ac:dyDescent="0.25">
      <c r="A470" s="107"/>
      <c r="B470" s="84"/>
      <c r="C470" s="92">
        <f>Book1345234[[#This Row],[FMP]]*2</f>
        <v>0</v>
      </c>
      <c r="D470" s="34"/>
      <c r="E470" s="34"/>
      <c r="F470" s="37"/>
      <c r="G470" s="4"/>
      <c r="H470" s="4"/>
      <c r="I470" s="4"/>
      <c r="J470" s="4"/>
      <c r="K470" s="35" t="str">
        <f>IFERROR(Book1345234[[#This Row],[Project Cost]]/Book1345234[[#This Row],['# of Structures Removed from 1% Annual Chance FP]],"")</f>
        <v/>
      </c>
      <c r="L470" s="4"/>
      <c r="M470" s="4"/>
      <c r="N470" s="35"/>
      <c r="O470" s="100"/>
      <c r="P470" s="84"/>
      <c r="Q470" s="37"/>
      <c r="R470" s="4"/>
      <c r="S470" s="36" t="str">
        <f>IFERROR(VLOOKUP(Book1345234[[#This Row],[ Severity Ranking: Pre-Project Average Depth of Flooding (100-year)]],#REF!,2,FALSE),"")</f>
        <v/>
      </c>
      <c r="T470" s="67"/>
      <c r="U470" s="37"/>
      <c r="V470" s="37"/>
      <c r="W470" s="128" t="e">
        <f>[1]!Book1345234[[#This Row],[Flood Plain Population]]/[1]!Book1345234[[#This Row],[Community Population Served]]</f>
        <v>#REF!</v>
      </c>
      <c r="X470" s="4"/>
      <c r="Y470" s="36" t="str">
        <f>IFERROR(VLOOKUP(Book1345234[[#This Row],[Severity Ranking: Community Need (% Population)]],#REF!,2,FALSE),"")</f>
        <v/>
      </c>
      <c r="Z470" s="66"/>
      <c r="AA470" s="91" t="e">
        <f>[1]!Book1345234[[#This Row],['# of Structures Removed from 1% Annual Chance FP]]/[1]!Book1345234[[#This Row],['# of Structures in 1% Annual Chance FP (Pre-Project)]]</f>
        <v>#REF!</v>
      </c>
      <c r="AB470" s="4"/>
      <c r="AC470" s="36" t="str">
        <f>IFERROR(VLOOKUP(Book1345234[[#This Row],[Flood Risk Reduction ]],#REF!,2,FALSE),"")</f>
        <v/>
      </c>
      <c r="AD470" s="66"/>
      <c r="AE470" s="78"/>
      <c r="AF470" s="37"/>
      <c r="AG470" s="128" t="e">
        <f>([1]!Book1345234[[#This Row],[Pre-Project Damage $]]-[1]!Book1345234[[#This Row],[Post-Project Damage $]])/[1]!Book1345234[[#This Row],[Pre-Project Damage $]]</f>
        <v>#REF!</v>
      </c>
      <c r="AH470" s="4"/>
      <c r="AI470" s="36" t="str">
        <f>IFERROR(VLOOKUP(Book1345234[[#This Row],[Flood Damage Reduction]],#REF!,2,FALSE),"")</f>
        <v/>
      </c>
      <c r="AJ470" s="93"/>
      <c r="AK470" s="83"/>
      <c r="AL470" s="37"/>
      <c r="AM470" s="36" t="str">
        <f>IFERROR(VLOOKUP(Book1345234[[#This Row],[ Reduction in Critical Facilities Flood Risk]],#REF!,2,FALSE),"")</f>
        <v/>
      </c>
      <c r="AN470" s="140" t="e">
        <f>VLOOKUP([1]!Book1345234[[#This Row],[FMP]],'[1]Life and Safety Tabular Data'!A467:L477,12,FALSE)</f>
        <v>#REF!</v>
      </c>
      <c r="AO470" s="43"/>
      <c r="AP470" s="4"/>
      <c r="AQ470" s="36" t="str">
        <f>IFERROR(VLOOKUP(Book1345234[[#This Row],[Life and Safety Ranking (Injury/Loss of Life)]],#REF!,2,FALSE),"")</f>
        <v/>
      </c>
      <c r="AR470" s="67"/>
      <c r="AS470" s="43"/>
      <c r="AT470" s="43"/>
      <c r="AU470" s="43"/>
      <c r="AV470" s="4"/>
      <c r="AW470" s="36" t="str">
        <f>IFERROR(VLOOKUP(Book1345234[[#This Row],[Water Supply Yield Ranking]],#REF!,2,FALSE),"")</f>
        <v/>
      </c>
      <c r="AX470" s="67"/>
      <c r="AY470" s="37"/>
      <c r="AZ470" s="4"/>
      <c r="BA470" s="36" t="str">
        <f>IFERROR(VLOOKUP(Book1345234[[#This Row],[Social Vulnerability Ranking]],#REF!,2,FALSE),"")</f>
        <v/>
      </c>
      <c r="BB470" s="67"/>
      <c r="BC470" s="43"/>
      <c r="BD470" s="4"/>
      <c r="BE470" s="36" t="str">
        <f>IFERROR(VLOOKUP(Book1345234[[#This Row],[Nature-Based Solutions Ranking]],#REF!,2,FALSE),"")</f>
        <v/>
      </c>
      <c r="BF470" s="67"/>
      <c r="BG470" s="37"/>
      <c r="BH470" s="4"/>
      <c r="BI470" s="36" t="str">
        <f>IFERROR(VLOOKUP(Book1345234[[#This Row],[Multiple Benefit Ranking]],#REF!,2,FALSE),"")</f>
        <v/>
      </c>
      <c r="BJ470" s="84"/>
      <c r="BK470" s="43"/>
      <c r="BL470" s="4"/>
      <c r="BM470" s="36" t="str">
        <f>IFERROR(VLOOKUP(Book1345234[[#This Row],[Operations and Maintenance Ranking]],#REF!,2,FALSE),"")</f>
        <v/>
      </c>
      <c r="BN470" s="67"/>
      <c r="BO470" s="4"/>
      <c r="BP470" s="36" t="str">
        <f>IFERROR(VLOOKUP(Book1345234[[#This Row],[Administrative, Regulatory and Other Obstacle Ranking]],#REF!,2,FALSE),"")</f>
        <v/>
      </c>
      <c r="BQ470" s="67"/>
      <c r="BR470" s="4"/>
      <c r="BS470" s="36" t="str">
        <f>IFERROR(VLOOKUP(Book1345234[[#This Row],[Environmental Benefit Ranking]],#REF!,2,FALSE),"")</f>
        <v/>
      </c>
      <c r="BT470" s="67"/>
      <c r="BU470" s="37"/>
      <c r="BV470" s="36" t="str">
        <f>IFERROR(VLOOKUP(Book1345234[[#This Row],[Environmental Impact Ranking]],#REF!,2,FALSE),"")</f>
        <v/>
      </c>
      <c r="BW470" s="77"/>
      <c r="BX470" s="83"/>
      <c r="BY470" s="4"/>
      <c r="BZ470" s="36" t="str">
        <f>IFERROR(VLOOKUP(Book1345234[[#This Row],[Mobility Ranking]],#REF!,2,FALSE),"")</f>
        <v/>
      </c>
      <c r="CA470" s="77"/>
      <c r="CB470" s="4"/>
      <c r="CC470" s="36" t="str">
        <f>IFERROR(VLOOKUP(Book1345234[[#This Row],[Regional Ranking]],#REF!,2,FALSE),"")</f>
        <v/>
      </c>
    </row>
    <row r="471" spans="1:81" x14ac:dyDescent="0.25">
      <c r="A471" s="107"/>
      <c r="B471" s="84"/>
      <c r="C471" s="92">
        <f>Book1345234[[#This Row],[FMP]]*2</f>
        <v>0</v>
      </c>
      <c r="D471" s="34"/>
      <c r="E471" s="34"/>
      <c r="F471" s="37"/>
      <c r="G471" s="4"/>
      <c r="H471" s="4"/>
      <c r="I471" s="4"/>
      <c r="J471" s="4"/>
      <c r="K471" s="35" t="str">
        <f>IFERROR(Book1345234[[#This Row],[Project Cost]]/Book1345234[[#This Row],['# of Structures Removed from 1% Annual Chance FP]],"")</f>
        <v/>
      </c>
      <c r="L471" s="4"/>
      <c r="M471" s="4"/>
      <c r="N471" s="35"/>
      <c r="O471" s="100"/>
      <c r="P471" s="84"/>
      <c r="Q471" s="37"/>
      <c r="R471" s="4"/>
      <c r="S471" s="36" t="str">
        <f>IFERROR(VLOOKUP(Book1345234[[#This Row],[ Severity Ranking: Pre-Project Average Depth of Flooding (100-year)]],#REF!,2,FALSE),"")</f>
        <v/>
      </c>
      <c r="T471" s="67"/>
      <c r="U471" s="37"/>
      <c r="V471" s="37"/>
      <c r="W471" s="128" t="e">
        <f>[1]!Book1345234[[#This Row],[Flood Plain Population]]/[1]!Book1345234[[#This Row],[Community Population Served]]</f>
        <v>#REF!</v>
      </c>
      <c r="X471" s="4"/>
      <c r="Y471" s="36" t="str">
        <f>IFERROR(VLOOKUP(Book1345234[[#This Row],[Severity Ranking: Community Need (% Population)]],#REF!,2,FALSE),"")</f>
        <v/>
      </c>
      <c r="Z471" s="66"/>
      <c r="AA471" s="91" t="e">
        <f>[1]!Book1345234[[#This Row],['# of Structures Removed from 1% Annual Chance FP]]/[1]!Book1345234[[#This Row],['# of Structures in 1% Annual Chance FP (Pre-Project)]]</f>
        <v>#REF!</v>
      </c>
      <c r="AB471" s="4"/>
      <c r="AC471" s="36" t="str">
        <f>IFERROR(VLOOKUP(Book1345234[[#This Row],[Flood Risk Reduction ]],#REF!,2,FALSE),"")</f>
        <v/>
      </c>
      <c r="AD471" s="66"/>
      <c r="AE471" s="78"/>
      <c r="AF471" s="37"/>
      <c r="AG471" s="128" t="e">
        <f>([1]!Book1345234[[#This Row],[Pre-Project Damage $]]-[1]!Book1345234[[#This Row],[Post-Project Damage $]])/[1]!Book1345234[[#This Row],[Pre-Project Damage $]]</f>
        <v>#REF!</v>
      </c>
      <c r="AH471" s="4"/>
      <c r="AI471" s="36" t="str">
        <f>IFERROR(VLOOKUP(Book1345234[[#This Row],[Flood Damage Reduction]],#REF!,2,FALSE),"")</f>
        <v/>
      </c>
      <c r="AJ471" s="93"/>
      <c r="AK471" s="83"/>
      <c r="AL471" s="37"/>
      <c r="AM471" s="36" t="str">
        <f>IFERROR(VLOOKUP(Book1345234[[#This Row],[ Reduction in Critical Facilities Flood Risk]],#REF!,2,FALSE),"")</f>
        <v/>
      </c>
      <c r="AN471" s="140" t="e">
        <f>VLOOKUP([1]!Book1345234[[#This Row],[FMP]],'[1]Life and Safety Tabular Data'!A468:L478,12,FALSE)</f>
        <v>#REF!</v>
      </c>
      <c r="AO471" s="43"/>
      <c r="AP471" s="4"/>
      <c r="AQ471" s="36" t="str">
        <f>IFERROR(VLOOKUP(Book1345234[[#This Row],[Life and Safety Ranking (Injury/Loss of Life)]],#REF!,2,FALSE),"")</f>
        <v/>
      </c>
      <c r="AR471" s="67"/>
      <c r="AS471" s="43"/>
      <c r="AT471" s="43"/>
      <c r="AU471" s="43"/>
      <c r="AV471" s="4"/>
      <c r="AW471" s="36" t="str">
        <f>IFERROR(VLOOKUP(Book1345234[[#This Row],[Water Supply Yield Ranking]],#REF!,2,FALSE),"")</f>
        <v/>
      </c>
      <c r="AX471" s="67"/>
      <c r="AY471" s="37"/>
      <c r="AZ471" s="4"/>
      <c r="BA471" s="36" t="str">
        <f>IFERROR(VLOOKUP(Book1345234[[#This Row],[Social Vulnerability Ranking]],#REF!,2,FALSE),"")</f>
        <v/>
      </c>
      <c r="BB471" s="67"/>
      <c r="BC471" s="43"/>
      <c r="BD471" s="4"/>
      <c r="BE471" s="36" t="str">
        <f>IFERROR(VLOOKUP(Book1345234[[#This Row],[Nature-Based Solutions Ranking]],#REF!,2,FALSE),"")</f>
        <v/>
      </c>
      <c r="BF471" s="67"/>
      <c r="BG471" s="37"/>
      <c r="BH471" s="4"/>
      <c r="BI471" s="36" t="str">
        <f>IFERROR(VLOOKUP(Book1345234[[#This Row],[Multiple Benefit Ranking]],#REF!,2,FALSE),"")</f>
        <v/>
      </c>
      <c r="BJ471" s="84"/>
      <c r="BK471" s="43"/>
      <c r="BL471" s="4"/>
      <c r="BM471" s="36" t="str">
        <f>IFERROR(VLOOKUP(Book1345234[[#This Row],[Operations and Maintenance Ranking]],#REF!,2,FALSE),"")</f>
        <v/>
      </c>
      <c r="BN471" s="67"/>
      <c r="BO471" s="4"/>
      <c r="BP471" s="36" t="str">
        <f>IFERROR(VLOOKUP(Book1345234[[#This Row],[Administrative, Regulatory and Other Obstacle Ranking]],#REF!,2,FALSE),"")</f>
        <v/>
      </c>
      <c r="BQ471" s="67"/>
      <c r="BR471" s="4"/>
      <c r="BS471" s="36" t="str">
        <f>IFERROR(VLOOKUP(Book1345234[[#This Row],[Environmental Benefit Ranking]],#REF!,2,FALSE),"")</f>
        <v/>
      </c>
      <c r="BT471" s="67"/>
      <c r="BU471" s="37"/>
      <c r="BV471" s="36" t="str">
        <f>IFERROR(VLOOKUP(Book1345234[[#This Row],[Environmental Impact Ranking]],#REF!,2,FALSE),"")</f>
        <v/>
      </c>
      <c r="BW471" s="77"/>
      <c r="BX471" s="83"/>
      <c r="BY471" s="4"/>
      <c r="BZ471" s="36" t="str">
        <f>IFERROR(VLOOKUP(Book1345234[[#This Row],[Mobility Ranking]],#REF!,2,FALSE),"")</f>
        <v/>
      </c>
      <c r="CA471" s="77"/>
      <c r="CB471" s="4"/>
      <c r="CC471" s="36" t="str">
        <f>IFERROR(VLOOKUP(Book1345234[[#This Row],[Regional Ranking]],#REF!,2,FALSE),"")</f>
        <v/>
      </c>
    </row>
    <row r="472" spans="1:81" x14ac:dyDescent="0.25">
      <c r="A472" s="107"/>
      <c r="B472" s="84"/>
      <c r="C472" s="92">
        <f>Book1345234[[#This Row],[FMP]]*2</f>
        <v>0</v>
      </c>
      <c r="D472" s="34"/>
      <c r="E472" s="34"/>
      <c r="F472" s="37"/>
      <c r="G472" s="4"/>
      <c r="H472" s="4"/>
      <c r="I472" s="4"/>
      <c r="J472" s="4"/>
      <c r="K472" s="35" t="str">
        <f>IFERROR(Book1345234[[#This Row],[Project Cost]]/Book1345234[[#This Row],['# of Structures Removed from 1% Annual Chance FP]],"")</f>
        <v/>
      </c>
      <c r="L472" s="4"/>
      <c r="M472" s="4"/>
      <c r="N472" s="35"/>
      <c r="O472" s="100"/>
      <c r="P472" s="84"/>
      <c r="Q472" s="37"/>
      <c r="R472" s="4"/>
      <c r="S472" s="36" t="str">
        <f>IFERROR(VLOOKUP(Book1345234[[#This Row],[ Severity Ranking: Pre-Project Average Depth of Flooding (100-year)]],#REF!,2,FALSE),"")</f>
        <v/>
      </c>
      <c r="T472" s="67"/>
      <c r="U472" s="37"/>
      <c r="V472" s="37"/>
      <c r="W472" s="128" t="e">
        <f>[1]!Book1345234[[#This Row],[Flood Plain Population]]/[1]!Book1345234[[#This Row],[Community Population Served]]</f>
        <v>#REF!</v>
      </c>
      <c r="X472" s="4"/>
      <c r="Y472" s="36" t="str">
        <f>IFERROR(VLOOKUP(Book1345234[[#This Row],[Severity Ranking: Community Need (% Population)]],#REF!,2,FALSE),"")</f>
        <v/>
      </c>
      <c r="Z472" s="66"/>
      <c r="AA472" s="91" t="e">
        <f>[1]!Book1345234[[#This Row],['# of Structures Removed from 1% Annual Chance FP]]/[1]!Book1345234[[#This Row],['# of Structures in 1% Annual Chance FP (Pre-Project)]]</f>
        <v>#REF!</v>
      </c>
      <c r="AB472" s="4"/>
      <c r="AC472" s="36" t="str">
        <f>IFERROR(VLOOKUP(Book1345234[[#This Row],[Flood Risk Reduction ]],#REF!,2,FALSE),"")</f>
        <v/>
      </c>
      <c r="AD472" s="66"/>
      <c r="AE472" s="78"/>
      <c r="AF472" s="37"/>
      <c r="AG472" s="128" t="e">
        <f>([1]!Book1345234[[#This Row],[Pre-Project Damage $]]-[1]!Book1345234[[#This Row],[Post-Project Damage $]])/[1]!Book1345234[[#This Row],[Pre-Project Damage $]]</f>
        <v>#REF!</v>
      </c>
      <c r="AH472" s="4"/>
      <c r="AI472" s="36" t="str">
        <f>IFERROR(VLOOKUP(Book1345234[[#This Row],[Flood Damage Reduction]],#REF!,2,FALSE),"")</f>
        <v/>
      </c>
      <c r="AJ472" s="93"/>
      <c r="AK472" s="83"/>
      <c r="AL472" s="37"/>
      <c r="AM472" s="36" t="str">
        <f>IFERROR(VLOOKUP(Book1345234[[#This Row],[ Reduction in Critical Facilities Flood Risk]],#REF!,2,FALSE),"")</f>
        <v/>
      </c>
      <c r="AN472" s="140" t="e">
        <f>VLOOKUP([1]!Book1345234[[#This Row],[FMP]],'[1]Life and Safety Tabular Data'!A469:L479,12,FALSE)</f>
        <v>#REF!</v>
      </c>
      <c r="AO472" s="43"/>
      <c r="AP472" s="4"/>
      <c r="AQ472" s="36" t="str">
        <f>IFERROR(VLOOKUP(Book1345234[[#This Row],[Life and Safety Ranking (Injury/Loss of Life)]],#REF!,2,FALSE),"")</f>
        <v/>
      </c>
      <c r="AR472" s="67"/>
      <c r="AS472" s="43"/>
      <c r="AT472" s="43"/>
      <c r="AU472" s="43"/>
      <c r="AV472" s="4"/>
      <c r="AW472" s="36" t="str">
        <f>IFERROR(VLOOKUP(Book1345234[[#This Row],[Water Supply Yield Ranking]],#REF!,2,FALSE),"")</f>
        <v/>
      </c>
      <c r="AX472" s="67"/>
      <c r="AY472" s="37"/>
      <c r="AZ472" s="4"/>
      <c r="BA472" s="36" t="str">
        <f>IFERROR(VLOOKUP(Book1345234[[#This Row],[Social Vulnerability Ranking]],#REF!,2,FALSE),"")</f>
        <v/>
      </c>
      <c r="BB472" s="67"/>
      <c r="BC472" s="43"/>
      <c r="BD472" s="4"/>
      <c r="BE472" s="36" t="str">
        <f>IFERROR(VLOOKUP(Book1345234[[#This Row],[Nature-Based Solutions Ranking]],#REF!,2,FALSE),"")</f>
        <v/>
      </c>
      <c r="BF472" s="67"/>
      <c r="BG472" s="37"/>
      <c r="BH472" s="4"/>
      <c r="BI472" s="36" t="str">
        <f>IFERROR(VLOOKUP(Book1345234[[#This Row],[Multiple Benefit Ranking]],#REF!,2,FALSE),"")</f>
        <v/>
      </c>
      <c r="BJ472" s="84"/>
      <c r="BK472" s="43"/>
      <c r="BL472" s="4"/>
      <c r="BM472" s="36" t="str">
        <f>IFERROR(VLOOKUP(Book1345234[[#This Row],[Operations and Maintenance Ranking]],#REF!,2,FALSE),"")</f>
        <v/>
      </c>
      <c r="BN472" s="67"/>
      <c r="BO472" s="4"/>
      <c r="BP472" s="36" t="str">
        <f>IFERROR(VLOOKUP(Book1345234[[#This Row],[Administrative, Regulatory and Other Obstacle Ranking]],#REF!,2,FALSE),"")</f>
        <v/>
      </c>
      <c r="BQ472" s="67"/>
      <c r="BR472" s="4"/>
      <c r="BS472" s="36" t="str">
        <f>IFERROR(VLOOKUP(Book1345234[[#This Row],[Environmental Benefit Ranking]],#REF!,2,FALSE),"")</f>
        <v/>
      </c>
      <c r="BT472" s="67"/>
      <c r="BU472" s="37"/>
      <c r="BV472" s="36" t="str">
        <f>IFERROR(VLOOKUP(Book1345234[[#This Row],[Environmental Impact Ranking]],#REF!,2,FALSE),"")</f>
        <v/>
      </c>
      <c r="BW472" s="77"/>
      <c r="BX472" s="83"/>
      <c r="BY472" s="4"/>
      <c r="BZ472" s="36" t="str">
        <f>IFERROR(VLOOKUP(Book1345234[[#This Row],[Mobility Ranking]],#REF!,2,FALSE),"")</f>
        <v/>
      </c>
      <c r="CA472" s="77"/>
      <c r="CB472" s="4"/>
      <c r="CC472" s="36" t="str">
        <f>IFERROR(VLOOKUP(Book1345234[[#This Row],[Regional Ranking]],#REF!,2,FALSE),"")</f>
        <v/>
      </c>
    </row>
    <row r="473" spans="1:81" x14ac:dyDescent="0.25">
      <c r="A473" s="107"/>
      <c r="B473" s="84"/>
      <c r="C473" s="92">
        <f>Book1345234[[#This Row],[FMP]]*2</f>
        <v>0</v>
      </c>
      <c r="D473" s="34"/>
      <c r="E473" s="34"/>
      <c r="F473" s="37"/>
      <c r="G473" s="4"/>
      <c r="H473" s="4"/>
      <c r="I473" s="4"/>
      <c r="J473" s="4"/>
      <c r="K473" s="35" t="str">
        <f>IFERROR(Book1345234[[#This Row],[Project Cost]]/Book1345234[[#This Row],['# of Structures Removed from 1% Annual Chance FP]],"")</f>
        <v/>
      </c>
      <c r="L473" s="4"/>
      <c r="M473" s="4"/>
      <c r="N473" s="35"/>
      <c r="O473" s="100"/>
      <c r="P473" s="84"/>
      <c r="Q473" s="37"/>
      <c r="R473" s="4"/>
      <c r="S473" s="36" t="str">
        <f>IFERROR(VLOOKUP(Book1345234[[#This Row],[ Severity Ranking: Pre-Project Average Depth of Flooding (100-year)]],#REF!,2,FALSE),"")</f>
        <v/>
      </c>
      <c r="T473" s="67"/>
      <c r="U473" s="37"/>
      <c r="V473" s="37"/>
      <c r="W473" s="128" t="e">
        <f>[1]!Book1345234[[#This Row],[Flood Plain Population]]/[1]!Book1345234[[#This Row],[Community Population Served]]</f>
        <v>#REF!</v>
      </c>
      <c r="X473" s="4"/>
      <c r="Y473" s="36" t="str">
        <f>IFERROR(VLOOKUP(Book1345234[[#This Row],[Severity Ranking: Community Need (% Population)]],#REF!,2,FALSE),"")</f>
        <v/>
      </c>
      <c r="Z473" s="66"/>
      <c r="AA473" s="91" t="e">
        <f>[1]!Book1345234[[#This Row],['# of Structures Removed from 1% Annual Chance FP]]/[1]!Book1345234[[#This Row],['# of Structures in 1% Annual Chance FP (Pre-Project)]]</f>
        <v>#REF!</v>
      </c>
      <c r="AB473" s="4"/>
      <c r="AC473" s="36" t="str">
        <f>IFERROR(VLOOKUP(Book1345234[[#This Row],[Flood Risk Reduction ]],#REF!,2,FALSE),"")</f>
        <v/>
      </c>
      <c r="AD473" s="66"/>
      <c r="AE473" s="78"/>
      <c r="AF473" s="37"/>
      <c r="AG473" s="128" t="e">
        <f>([1]!Book1345234[[#This Row],[Pre-Project Damage $]]-[1]!Book1345234[[#This Row],[Post-Project Damage $]])/[1]!Book1345234[[#This Row],[Pre-Project Damage $]]</f>
        <v>#REF!</v>
      </c>
      <c r="AH473" s="4"/>
      <c r="AI473" s="36" t="str">
        <f>IFERROR(VLOOKUP(Book1345234[[#This Row],[Flood Damage Reduction]],#REF!,2,FALSE),"")</f>
        <v/>
      </c>
      <c r="AJ473" s="93"/>
      <c r="AK473" s="83"/>
      <c r="AL473" s="37"/>
      <c r="AM473" s="36" t="str">
        <f>IFERROR(VLOOKUP(Book1345234[[#This Row],[ Reduction in Critical Facilities Flood Risk]],#REF!,2,FALSE),"")</f>
        <v/>
      </c>
      <c r="AN473" s="140" t="e">
        <f>VLOOKUP([1]!Book1345234[[#This Row],[FMP]],'[1]Life and Safety Tabular Data'!A470:L480,12,FALSE)</f>
        <v>#REF!</v>
      </c>
      <c r="AO473" s="43"/>
      <c r="AP473" s="4"/>
      <c r="AQ473" s="36" t="str">
        <f>IFERROR(VLOOKUP(Book1345234[[#This Row],[Life and Safety Ranking (Injury/Loss of Life)]],#REF!,2,FALSE),"")</f>
        <v/>
      </c>
      <c r="AR473" s="67"/>
      <c r="AS473" s="43"/>
      <c r="AT473" s="43"/>
      <c r="AU473" s="43"/>
      <c r="AV473" s="4"/>
      <c r="AW473" s="36" t="str">
        <f>IFERROR(VLOOKUP(Book1345234[[#This Row],[Water Supply Yield Ranking]],#REF!,2,FALSE),"")</f>
        <v/>
      </c>
      <c r="AX473" s="67"/>
      <c r="AY473" s="37"/>
      <c r="AZ473" s="4"/>
      <c r="BA473" s="36" t="str">
        <f>IFERROR(VLOOKUP(Book1345234[[#This Row],[Social Vulnerability Ranking]],#REF!,2,FALSE),"")</f>
        <v/>
      </c>
      <c r="BB473" s="67"/>
      <c r="BC473" s="43"/>
      <c r="BD473" s="4"/>
      <c r="BE473" s="36" t="str">
        <f>IFERROR(VLOOKUP(Book1345234[[#This Row],[Nature-Based Solutions Ranking]],#REF!,2,FALSE),"")</f>
        <v/>
      </c>
      <c r="BF473" s="67"/>
      <c r="BG473" s="37"/>
      <c r="BH473" s="4"/>
      <c r="BI473" s="36" t="str">
        <f>IFERROR(VLOOKUP(Book1345234[[#This Row],[Multiple Benefit Ranking]],#REF!,2,FALSE),"")</f>
        <v/>
      </c>
      <c r="BJ473" s="84"/>
      <c r="BK473" s="43"/>
      <c r="BL473" s="4"/>
      <c r="BM473" s="36" t="str">
        <f>IFERROR(VLOOKUP(Book1345234[[#This Row],[Operations and Maintenance Ranking]],#REF!,2,FALSE),"")</f>
        <v/>
      </c>
      <c r="BN473" s="67"/>
      <c r="BO473" s="4"/>
      <c r="BP473" s="36" t="str">
        <f>IFERROR(VLOOKUP(Book1345234[[#This Row],[Administrative, Regulatory and Other Obstacle Ranking]],#REF!,2,FALSE),"")</f>
        <v/>
      </c>
      <c r="BQ473" s="67"/>
      <c r="BR473" s="4"/>
      <c r="BS473" s="36" t="str">
        <f>IFERROR(VLOOKUP(Book1345234[[#This Row],[Environmental Benefit Ranking]],#REF!,2,FALSE),"")</f>
        <v/>
      </c>
      <c r="BT473" s="67"/>
      <c r="BU473" s="37"/>
      <c r="BV473" s="36" t="str">
        <f>IFERROR(VLOOKUP(Book1345234[[#This Row],[Environmental Impact Ranking]],#REF!,2,FALSE),"")</f>
        <v/>
      </c>
      <c r="BW473" s="77"/>
      <c r="BX473" s="83"/>
      <c r="BY473" s="4"/>
      <c r="BZ473" s="36" t="str">
        <f>IFERROR(VLOOKUP(Book1345234[[#This Row],[Mobility Ranking]],#REF!,2,FALSE),"")</f>
        <v/>
      </c>
      <c r="CA473" s="77"/>
      <c r="CB473" s="4"/>
      <c r="CC473" s="36" t="str">
        <f>IFERROR(VLOOKUP(Book1345234[[#This Row],[Regional Ranking]],#REF!,2,FALSE),"")</f>
        <v/>
      </c>
    </row>
    <row r="474" spans="1:81" x14ac:dyDescent="0.25">
      <c r="A474" s="107"/>
      <c r="B474" s="84"/>
      <c r="C474" s="92">
        <f>Book1345234[[#This Row],[FMP]]*2</f>
        <v>0</v>
      </c>
      <c r="D474" s="34"/>
      <c r="E474" s="34"/>
      <c r="F474" s="37"/>
      <c r="G474" s="4"/>
      <c r="H474" s="4"/>
      <c r="I474" s="4"/>
      <c r="J474" s="4"/>
      <c r="K474" s="35" t="str">
        <f>IFERROR(Book1345234[[#This Row],[Project Cost]]/Book1345234[[#This Row],['# of Structures Removed from 1% Annual Chance FP]],"")</f>
        <v/>
      </c>
      <c r="L474" s="4"/>
      <c r="M474" s="4"/>
      <c r="N474" s="35"/>
      <c r="O474" s="100"/>
      <c r="P474" s="84"/>
      <c r="Q474" s="37"/>
      <c r="R474" s="4"/>
      <c r="S474" s="36" t="str">
        <f>IFERROR(VLOOKUP(Book1345234[[#This Row],[ Severity Ranking: Pre-Project Average Depth of Flooding (100-year)]],#REF!,2,FALSE),"")</f>
        <v/>
      </c>
      <c r="T474" s="67"/>
      <c r="U474" s="37"/>
      <c r="V474" s="37"/>
      <c r="W474" s="128" t="e">
        <f>[1]!Book1345234[[#This Row],[Flood Plain Population]]/[1]!Book1345234[[#This Row],[Community Population Served]]</f>
        <v>#REF!</v>
      </c>
      <c r="X474" s="4"/>
      <c r="Y474" s="36" t="str">
        <f>IFERROR(VLOOKUP(Book1345234[[#This Row],[Severity Ranking: Community Need (% Population)]],#REF!,2,FALSE),"")</f>
        <v/>
      </c>
      <c r="Z474" s="66"/>
      <c r="AA474" s="91" t="e">
        <f>[1]!Book1345234[[#This Row],['# of Structures Removed from 1% Annual Chance FP]]/[1]!Book1345234[[#This Row],['# of Structures in 1% Annual Chance FP (Pre-Project)]]</f>
        <v>#REF!</v>
      </c>
      <c r="AB474" s="4"/>
      <c r="AC474" s="36" t="str">
        <f>IFERROR(VLOOKUP(Book1345234[[#This Row],[Flood Risk Reduction ]],#REF!,2,FALSE),"")</f>
        <v/>
      </c>
      <c r="AD474" s="66"/>
      <c r="AE474" s="78"/>
      <c r="AF474" s="37"/>
      <c r="AG474" s="128" t="e">
        <f>([1]!Book1345234[[#This Row],[Pre-Project Damage $]]-[1]!Book1345234[[#This Row],[Post-Project Damage $]])/[1]!Book1345234[[#This Row],[Pre-Project Damage $]]</f>
        <v>#REF!</v>
      </c>
      <c r="AH474" s="4"/>
      <c r="AI474" s="36" t="str">
        <f>IFERROR(VLOOKUP(Book1345234[[#This Row],[Flood Damage Reduction]],#REF!,2,FALSE),"")</f>
        <v/>
      </c>
      <c r="AJ474" s="93"/>
      <c r="AK474" s="83"/>
      <c r="AL474" s="37"/>
      <c r="AM474" s="36" t="str">
        <f>IFERROR(VLOOKUP(Book1345234[[#This Row],[ Reduction in Critical Facilities Flood Risk]],#REF!,2,FALSE),"")</f>
        <v/>
      </c>
      <c r="AN474" s="140" t="e">
        <f>VLOOKUP([1]!Book1345234[[#This Row],[FMP]],'[1]Life and Safety Tabular Data'!A471:L481,12,FALSE)</f>
        <v>#REF!</v>
      </c>
      <c r="AO474" s="43"/>
      <c r="AP474" s="4"/>
      <c r="AQ474" s="36" t="str">
        <f>IFERROR(VLOOKUP(Book1345234[[#This Row],[Life and Safety Ranking (Injury/Loss of Life)]],#REF!,2,FALSE),"")</f>
        <v/>
      </c>
      <c r="AR474" s="67"/>
      <c r="AS474" s="43"/>
      <c r="AT474" s="43"/>
      <c r="AU474" s="43"/>
      <c r="AV474" s="4"/>
      <c r="AW474" s="36" t="str">
        <f>IFERROR(VLOOKUP(Book1345234[[#This Row],[Water Supply Yield Ranking]],#REF!,2,FALSE),"")</f>
        <v/>
      </c>
      <c r="AX474" s="67"/>
      <c r="AY474" s="37"/>
      <c r="AZ474" s="4"/>
      <c r="BA474" s="36" t="str">
        <f>IFERROR(VLOOKUP(Book1345234[[#This Row],[Social Vulnerability Ranking]],#REF!,2,FALSE),"")</f>
        <v/>
      </c>
      <c r="BB474" s="67"/>
      <c r="BC474" s="43"/>
      <c r="BD474" s="4"/>
      <c r="BE474" s="36" t="str">
        <f>IFERROR(VLOOKUP(Book1345234[[#This Row],[Nature-Based Solutions Ranking]],#REF!,2,FALSE),"")</f>
        <v/>
      </c>
      <c r="BF474" s="67"/>
      <c r="BG474" s="37"/>
      <c r="BH474" s="4"/>
      <c r="BI474" s="36" t="str">
        <f>IFERROR(VLOOKUP(Book1345234[[#This Row],[Multiple Benefit Ranking]],#REF!,2,FALSE),"")</f>
        <v/>
      </c>
      <c r="BJ474" s="84"/>
      <c r="BK474" s="43"/>
      <c r="BL474" s="4"/>
      <c r="BM474" s="36" t="str">
        <f>IFERROR(VLOOKUP(Book1345234[[#This Row],[Operations and Maintenance Ranking]],#REF!,2,FALSE),"")</f>
        <v/>
      </c>
      <c r="BN474" s="67"/>
      <c r="BO474" s="4"/>
      <c r="BP474" s="36" t="str">
        <f>IFERROR(VLOOKUP(Book1345234[[#This Row],[Administrative, Regulatory and Other Obstacle Ranking]],#REF!,2,FALSE),"")</f>
        <v/>
      </c>
      <c r="BQ474" s="67"/>
      <c r="BR474" s="4"/>
      <c r="BS474" s="36" t="str">
        <f>IFERROR(VLOOKUP(Book1345234[[#This Row],[Environmental Benefit Ranking]],#REF!,2,FALSE),"")</f>
        <v/>
      </c>
      <c r="BT474" s="67"/>
      <c r="BU474" s="37"/>
      <c r="BV474" s="36" t="str">
        <f>IFERROR(VLOOKUP(Book1345234[[#This Row],[Environmental Impact Ranking]],#REF!,2,FALSE),"")</f>
        <v/>
      </c>
      <c r="BW474" s="77"/>
      <c r="BX474" s="83"/>
      <c r="BY474" s="4"/>
      <c r="BZ474" s="36" t="str">
        <f>IFERROR(VLOOKUP(Book1345234[[#This Row],[Mobility Ranking]],#REF!,2,FALSE),"")</f>
        <v/>
      </c>
      <c r="CA474" s="77"/>
      <c r="CB474" s="4"/>
      <c r="CC474" s="36" t="str">
        <f>IFERROR(VLOOKUP(Book1345234[[#This Row],[Regional Ranking]],#REF!,2,FALSE),"")</f>
        <v/>
      </c>
    </row>
    <row r="475" spans="1:81" x14ac:dyDescent="0.25">
      <c r="A475" s="107"/>
      <c r="B475" s="84"/>
      <c r="C475" s="92">
        <f>Book1345234[[#This Row],[FMP]]*2</f>
        <v>0</v>
      </c>
      <c r="D475" s="34"/>
      <c r="E475" s="34"/>
      <c r="F475" s="37"/>
      <c r="G475" s="4"/>
      <c r="H475" s="4"/>
      <c r="I475" s="4"/>
      <c r="J475" s="4"/>
      <c r="K475" s="35" t="str">
        <f>IFERROR(Book1345234[[#This Row],[Project Cost]]/Book1345234[[#This Row],['# of Structures Removed from 1% Annual Chance FP]],"")</f>
        <v/>
      </c>
      <c r="L475" s="4"/>
      <c r="M475" s="4"/>
      <c r="N475" s="35"/>
      <c r="O475" s="100"/>
      <c r="P475" s="84"/>
      <c r="Q475" s="37"/>
      <c r="R475" s="4"/>
      <c r="S475" s="36" t="str">
        <f>IFERROR(VLOOKUP(Book1345234[[#This Row],[ Severity Ranking: Pre-Project Average Depth of Flooding (100-year)]],#REF!,2,FALSE),"")</f>
        <v/>
      </c>
      <c r="T475" s="67"/>
      <c r="U475" s="37"/>
      <c r="V475" s="37"/>
      <c r="W475" s="128" t="e">
        <f>[1]!Book1345234[[#This Row],[Flood Plain Population]]/[1]!Book1345234[[#This Row],[Community Population Served]]</f>
        <v>#REF!</v>
      </c>
      <c r="X475" s="4"/>
      <c r="Y475" s="36" t="str">
        <f>IFERROR(VLOOKUP(Book1345234[[#This Row],[Severity Ranking: Community Need (% Population)]],#REF!,2,FALSE),"")</f>
        <v/>
      </c>
      <c r="Z475" s="66"/>
      <c r="AA475" s="91" t="e">
        <f>[1]!Book1345234[[#This Row],['# of Structures Removed from 1% Annual Chance FP]]/[1]!Book1345234[[#This Row],['# of Structures in 1% Annual Chance FP (Pre-Project)]]</f>
        <v>#REF!</v>
      </c>
      <c r="AB475" s="4"/>
      <c r="AC475" s="36" t="str">
        <f>IFERROR(VLOOKUP(Book1345234[[#This Row],[Flood Risk Reduction ]],#REF!,2,FALSE),"")</f>
        <v/>
      </c>
      <c r="AD475" s="66"/>
      <c r="AE475" s="78"/>
      <c r="AF475" s="37"/>
      <c r="AG475" s="128" t="e">
        <f>([1]!Book1345234[[#This Row],[Pre-Project Damage $]]-[1]!Book1345234[[#This Row],[Post-Project Damage $]])/[1]!Book1345234[[#This Row],[Pre-Project Damage $]]</f>
        <v>#REF!</v>
      </c>
      <c r="AH475" s="4"/>
      <c r="AI475" s="36" t="str">
        <f>IFERROR(VLOOKUP(Book1345234[[#This Row],[Flood Damage Reduction]],#REF!,2,FALSE),"")</f>
        <v/>
      </c>
      <c r="AJ475" s="93"/>
      <c r="AK475" s="83"/>
      <c r="AL475" s="37"/>
      <c r="AM475" s="36" t="str">
        <f>IFERROR(VLOOKUP(Book1345234[[#This Row],[ Reduction in Critical Facilities Flood Risk]],#REF!,2,FALSE),"")</f>
        <v/>
      </c>
      <c r="AN475" s="140" t="e">
        <f>VLOOKUP([1]!Book1345234[[#This Row],[FMP]],'[1]Life and Safety Tabular Data'!A472:L482,12,FALSE)</f>
        <v>#REF!</v>
      </c>
      <c r="AO475" s="43"/>
      <c r="AP475" s="4"/>
      <c r="AQ475" s="36" t="str">
        <f>IFERROR(VLOOKUP(Book1345234[[#This Row],[Life and Safety Ranking (Injury/Loss of Life)]],#REF!,2,FALSE),"")</f>
        <v/>
      </c>
      <c r="AR475" s="67"/>
      <c r="AS475" s="43"/>
      <c r="AT475" s="43"/>
      <c r="AU475" s="43"/>
      <c r="AV475" s="4"/>
      <c r="AW475" s="36" t="str">
        <f>IFERROR(VLOOKUP(Book1345234[[#This Row],[Water Supply Yield Ranking]],#REF!,2,FALSE),"")</f>
        <v/>
      </c>
      <c r="AX475" s="67"/>
      <c r="AY475" s="37"/>
      <c r="AZ475" s="4"/>
      <c r="BA475" s="36" t="str">
        <f>IFERROR(VLOOKUP(Book1345234[[#This Row],[Social Vulnerability Ranking]],#REF!,2,FALSE),"")</f>
        <v/>
      </c>
      <c r="BB475" s="67"/>
      <c r="BC475" s="43"/>
      <c r="BD475" s="4"/>
      <c r="BE475" s="36" t="str">
        <f>IFERROR(VLOOKUP(Book1345234[[#This Row],[Nature-Based Solutions Ranking]],#REF!,2,FALSE),"")</f>
        <v/>
      </c>
      <c r="BF475" s="67"/>
      <c r="BG475" s="37"/>
      <c r="BH475" s="4"/>
      <c r="BI475" s="36" t="str">
        <f>IFERROR(VLOOKUP(Book1345234[[#This Row],[Multiple Benefit Ranking]],#REF!,2,FALSE),"")</f>
        <v/>
      </c>
      <c r="BJ475" s="84"/>
      <c r="BK475" s="43"/>
      <c r="BL475" s="4"/>
      <c r="BM475" s="36" t="str">
        <f>IFERROR(VLOOKUP(Book1345234[[#This Row],[Operations and Maintenance Ranking]],#REF!,2,FALSE),"")</f>
        <v/>
      </c>
      <c r="BN475" s="67"/>
      <c r="BO475" s="4"/>
      <c r="BP475" s="36" t="str">
        <f>IFERROR(VLOOKUP(Book1345234[[#This Row],[Administrative, Regulatory and Other Obstacle Ranking]],#REF!,2,FALSE),"")</f>
        <v/>
      </c>
      <c r="BQ475" s="67"/>
      <c r="BR475" s="4"/>
      <c r="BS475" s="36" t="str">
        <f>IFERROR(VLOOKUP(Book1345234[[#This Row],[Environmental Benefit Ranking]],#REF!,2,FALSE),"")</f>
        <v/>
      </c>
      <c r="BT475" s="67"/>
      <c r="BU475" s="37"/>
      <c r="BV475" s="36" t="str">
        <f>IFERROR(VLOOKUP(Book1345234[[#This Row],[Environmental Impact Ranking]],#REF!,2,FALSE),"")</f>
        <v/>
      </c>
      <c r="BW475" s="77"/>
      <c r="BX475" s="83"/>
      <c r="BY475" s="4"/>
      <c r="BZ475" s="36" t="str">
        <f>IFERROR(VLOOKUP(Book1345234[[#This Row],[Mobility Ranking]],#REF!,2,FALSE),"")</f>
        <v/>
      </c>
      <c r="CA475" s="77"/>
      <c r="CB475" s="4"/>
      <c r="CC475" s="36" t="str">
        <f>IFERROR(VLOOKUP(Book1345234[[#This Row],[Regional Ranking]],#REF!,2,FALSE),"")</f>
        <v/>
      </c>
    </row>
    <row r="476" spans="1:81" x14ac:dyDescent="0.25">
      <c r="A476" s="107"/>
      <c r="B476" s="84"/>
      <c r="C476" s="92">
        <f>Book1345234[[#This Row],[FMP]]*2</f>
        <v>0</v>
      </c>
      <c r="D476" s="34"/>
      <c r="E476" s="34"/>
      <c r="F476" s="37"/>
      <c r="G476" s="4"/>
      <c r="H476" s="4"/>
      <c r="I476" s="4"/>
      <c r="J476" s="4"/>
      <c r="K476" s="35" t="str">
        <f>IFERROR(Book1345234[[#This Row],[Project Cost]]/Book1345234[[#This Row],['# of Structures Removed from 1% Annual Chance FP]],"")</f>
        <v/>
      </c>
      <c r="L476" s="4"/>
      <c r="M476" s="4"/>
      <c r="N476" s="35"/>
      <c r="O476" s="100"/>
      <c r="P476" s="84"/>
      <c r="Q476" s="37"/>
      <c r="R476" s="4"/>
      <c r="S476" s="36" t="str">
        <f>IFERROR(VLOOKUP(Book1345234[[#This Row],[ Severity Ranking: Pre-Project Average Depth of Flooding (100-year)]],#REF!,2,FALSE),"")</f>
        <v/>
      </c>
      <c r="T476" s="67"/>
      <c r="U476" s="37"/>
      <c r="V476" s="37"/>
      <c r="W476" s="128" t="e">
        <f>[1]!Book1345234[[#This Row],[Flood Plain Population]]/[1]!Book1345234[[#This Row],[Community Population Served]]</f>
        <v>#REF!</v>
      </c>
      <c r="X476" s="4"/>
      <c r="Y476" s="36" t="str">
        <f>IFERROR(VLOOKUP(Book1345234[[#This Row],[Severity Ranking: Community Need (% Population)]],#REF!,2,FALSE),"")</f>
        <v/>
      </c>
      <c r="Z476" s="66"/>
      <c r="AA476" s="91" t="e">
        <f>[1]!Book1345234[[#This Row],['# of Structures Removed from 1% Annual Chance FP]]/[1]!Book1345234[[#This Row],['# of Structures in 1% Annual Chance FP (Pre-Project)]]</f>
        <v>#REF!</v>
      </c>
      <c r="AB476" s="4"/>
      <c r="AC476" s="36" t="str">
        <f>IFERROR(VLOOKUP(Book1345234[[#This Row],[Flood Risk Reduction ]],#REF!,2,FALSE),"")</f>
        <v/>
      </c>
      <c r="AD476" s="66"/>
      <c r="AE476" s="78"/>
      <c r="AF476" s="37"/>
      <c r="AG476" s="128" t="e">
        <f>([1]!Book1345234[[#This Row],[Pre-Project Damage $]]-[1]!Book1345234[[#This Row],[Post-Project Damage $]])/[1]!Book1345234[[#This Row],[Pre-Project Damage $]]</f>
        <v>#REF!</v>
      </c>
      <c r="AH476" s="4"/>
      <c r="AI476" s="36" t="str">
        <f>IFERROR(VLOOKUP(Book1345234[[#This Row],[Flood Damage Reduction]],#REF!,2,FALSE),"")</f>
        <v/>
      </c>
      <c r="AJ476" s="93"/>
      <c r="AK476" s="83"/>
      <c r="AL476" s="37"/>
      <c r="AM476" s="36" t="str">
        <f>IFERROR(VLOOKUP(Book1345234[[#This Row],[ Reduction in Critical Facilities Flood Risk]],#REF!,2,FALSE),"")</f>
        <v/>
      </c>
      <c r="AN476" s="140" t="e">
        <f>VLOOKUP([1]!Book1345234[[#This Row],[FMP]],'[1]Life and Safety Tabular Data'!A473:L483,12,FALSE)</f>
        <v>#REF!</v>
      </c>
      <c r="AO476" s="43"/>
      <c r="AP476" s="4"/>
      <c r="AQ476" s="36" t="str">
        <f>IFERROR(VLOOKUP(Book1345234[[#This Row],[Life and Safety Ranking (Injury/Loss of Life)]],#REF!,2,FALSE),"")</f>
        <v/>
      </c>
      <c r="AR476" s="67"/>
      <c r="AS476" s="43"/>
      <c r="AT476" s="43"/>
      <c r="AU476" s="43"/>
      <c r="AV476" s="4"/>
      <c r="AW476" s="36" t="str">
        <f>IFERROR(VLOOKUP(Book1345234[[#This Row],[Water Supply Yield Ranking]],#REF!,2,FALSE),"")</f>
        <v/>
      </c>
      <c r="AX476" s="67"/>
      <c r="AY476" s="37"/>
      <c r="AZ476" s="4"/>
      <c r="BA476" s="36" t="str">
        <f>IFERROR(VLOOKUP(Book1345234[[#This Row],[Social Vulnerability Ranking]],#REF!,2,FALSE),"")</f>
        <v/>
      </c>
      <c r="BB476" s="67"/>
      <c r="BC476" s="43"/>
      <c r="BD476" s="4"/>
      <c r="BE476" s="36" t="str">
        <f>IFERROR(VLOOKUP(Book1345234[[#This Row],[Nature-Based Solutions Ranking]],#REF!,2,FALSE),"")</f>
        <v/>
      </c>
      <c r="BF476" s="67"/>
      <c r="BG476" s="37"/>
      <c r="BH476" s="4"/>
      <c r="BI476" s="36" t="str">
        <f>IFERROR(VLOOKUP(Book1345234[[#This Row],[Multiple Benefit Ranking]],#REF!,2,FALSE),"")</f>
        <v/>
      </c>
      <c r="BJ476" s="84"/>
      <c r="BK476" s="43"/>
      <c r="BL476" s="4"/>
      <c r="BM476" s="36" t="str">
        <f>IFERROR(VLOOKUP(Book1345234[[#This Row],[Operations and Maintenance Ranking]],#REF!,2,FALSE),"")</f>
        <v/>
      </c>
      <c r="BN476" s="67"/>
      <c r="BO476" s="4"/>
      <c r="BP476" s="36" t="str">
        <f>IFERROR(VLOOKUP(Book1345234[[#This Row],[Administrative, Regulatory and Other Obstacle Ranking]],#REF!,2,FALSE),"")</f>
        <v/>
      </c>
      <c r="BQ476" s="67"/>
      <c r="BR476" s="4"/>
      <c r="BS476" s="36" t="str">
        <f>IFERROR(VLOOKUP(Book1345234[[#This Row],[Environmental Benefit Ranking]],#REF!,2,FALSE),"")</f>
        <v/>
      </c>
      <c r="BT476" s="67"/>
      <c r="BU476" s="37"/>
      <c r="BV476" s="36" t="str">
        <f>IFERROR(VLOOKUP(Book1345234[[#This Row],[Environmental Impact Ranking]],#REF!,2,FALSE),"")</f>
        <v/>
      </c>
      <c r="BW476" s="77"/>
      <c r="BX476" s="83"/>
      <c r="BY476" s="4"/>
      <c r="BZ476" s="36" t="str">
        <f>IFERROR(VLOOKUP(Book1345234[[#This Row],[Mobility Ranking]],#REF!,2,FALSE),"")</f>
        <v/>
      </c>
      <c r="CA476" s="77"/>
      <c r="CB476" s="4"/>
      <c r="CC476" s="36" t="str">
        <f>IFERROR(VLOOKUP(Book1345234[[#This Row],[Regional Ranking]],#REF!,2,FALSE),"")</f>
        <v/>
      </c>
    </row>
    <row r="477" spans="1:81" x14ac:dyDescent="0.25">
      <c r="A477" s="107"/>
      <c r="B477" s="84"/>
      <c r="C477" s="92">
        <f>Book1345234[[#This Row],[FMP]]*2</f>
        <v>0</v>
      </c>
      <c r="D477" s="34"/>
      <c r="E477" s="34"/>
      <c r="F477" s="37"/>
      <c r="G477" s="4"/>
      <c r="H477" s="4"/>
      <c r="I477" s="4"/>
      <c r="J477" s="4"/>
      <c r="K477" s="35" t="str">
        <f>IFERROR(Book1345234[[#This Row],[Project Cost]]/Book1345234[[#This Row],['# of Structures Removed from 1% Annual Chance FP]],"")</f>
        <v/>
      </c>
      <c r="L477" s="4"/>
      <c r="M477" s="4"/>
      <c r="N477" s="35"/>
      <c r="O477" s="100"/>
      <c r="P477" s="84"/>
      <c r="Q477" s="37"/>
      <c r="R477" s="4"/>
      <c r="S477" s="36" t="str">
        <f>IFERROR(VLOOKUP(Book1345234[[#This Row],[ Severity Ranking: Pre-Project Average Depth of Flooding (100-year)]],#REF!,2,FALSE),"")</f>
        <v/>
      </c>
      <c r="T477" s="67"/>
      <c r="U477" s="37"/>
      <c r="V477" s="37"/>
      <c r="W477" s="128" t="e">
        <f>[1]!Book1345234[[#This Row],[Flood Plain Population]]/[1]!Book1345234[[#This Row],[Community Population Served]]</f>
        <v>#REF!</v>
      </c>
      <c r="X477" s="4"/>
      <c r="Y477" s="36" t="str">
        <f>IFERROR(VLOOKUP(Book1345234[[#This Row],[Severity Ranking: Community Need (% Population)]],#REF!,2,FALSE),"")</f>
        <v/>
      </c>
      <c r="Z477" s="66"/>
      <c r="AA477" s="91" t="e">
        <f>[1]!Book1345234[[#This Row],['# of Structures Removed from 1% Annual Chance FP]]/[1]!Book1345234[[#This Row],['# of Structures in 1% Annual Chance FP (Pre-Project)]]</f>
        <v>#REF!</v>
      </c>
      <c r="AB477" s="4"/>
      <c r="AC477" s="36" t="str">
        <f>IFERROR(VLOOKUP(Book1345234[[#This Row],[Flood Risk Reduction ]],#REF!,2,FALSE),"")</f>
        <v/>
      </c>
      <c r="AD477" s="66"/>
      <c r="AE477" s="78"/>
      <c r="AF477" s="37"/>
      <c r="AG477" s="128" t="e">
        <f>([1]!Book1345234[[#This Row],[Pre-Project Damage $]]-[1]!Book1345234[[#This Row],[Post-Project Damage $]])/[1]!Book1345234[[#This Row],[Pre-Project Damage $]]</f>
        <v>#REF!</v>
      </c>
      <c r="AH477" s="4"/>
      <c r="AI477" s="36" t="str">
        <f>IFERROR(VLOOKUP(Book1345234[[#This Row],[Flood Damage Reduction]],#REF!,2,FALSE),"")</f>
        <v/>
      </c>
      <c r="AJ477" s="93"/>
      <c r="AK477" s="83"/>
      <c r="AL477" s="37"/>
      <c r="AM477" s="36" t="str">
        <f>IFERROR(VLOOKUP(Book1345234[[#This Row],[ Reduction in Critical Facilities Flood Risk]],#REF!,2,FALSE),"")</f>
        <v/>
      </c>
      <c r="AN477" s="140" t="e">
        <f>VLOOKUP([1]!Book1345234[[#This Row],[FMP]],'[1]Life and Safety Tabular Data'!A474:L484,12,FALSE)</f>
        <v>#REF!</v>
      </c>
      <c r="AO477" s="43"/>
      <c r="AP477" s="4"/>
      <c r="AQ477" s="36" t="str">
        <f>IFERROR(VLOOKUP(Book1345234[[#This Row],[Life and Safety Ranking (Injury/Loss of Life)]],#REF!,2,FALSE),"")</f>
        <v/>
      </c>
      <c r="AR477" s="67"/>
      <c r="AS477" s="43"/>
      <c r="AT477" s="43"/>
      <c r="AU477" s="43"/>
      <c r="AV477" s="4"/>
      <c r="AW477" s="36" t="str">
        <f>IFERROR(VLOOKUP(Book1345234[[#This Row],[Water Supply Yield Ranking]],#REF!,2,FALSE),"")</f>
        <v/>
      </c>
      <c r="AX477" s="67"/>
      <c r="AY477" s="37"/>
      <c r="AZ477" s="4"/>
      <c r="BA477" s="36" t="str">
        <f>IFERROR(VLOOKUP(Book1345234[[#This Row],[Social Vulnerability Ranking]],#REF!,2,FALSE),"")</f>
        <v/>
      </c>
      <c r="BB477" s="67"/>
      <c r="BC477" s="43"/>
      <c r="BD477" s="4"/>
      <c r="BE477" s="36" t="str">
        <f>IFERROR(VLOOKUP(Book1345234[[#This Row],[Nature-Based Solutions Ranking]],#REF!,2,FALSE),"")</f>
        <v/>
      </c>
      <c r="BF477" s="67"/>
      <c r="BG477" s="37"/>
      <c r="BH477" s="4"/>
      <c r="BI477" s="36" t="str">
        <f>IFERROR(VLOOKUP(Book1345234[[#This Row],[Multiple Benefit Ranking]],#REF!,2,FALSE),"")</f>
        <v/>
      </c>
      <c r="BJ477" s="84"/>
      <c r="BK477" s="43"/>
      <c r="BL477" s="4"/>
      <c r="BM477" s="36" t="str">
        <f>IFERROR(VLOOKUP(Book1345234[[#This Row],[Operations and Maintenance Ranking]],#REF!,2,FALSE),"")</f>
        <v/>
      </c>
      <c r="BN477" s="67"/>
      <c r="BO477" s="4"/>
      <c r="BP477" s="36" t="str">
        <f>IFERROR(VLOOKUP(Book1345234[[#This Row],[Administrative, Regulatory and Other Obstacle Ranking]],#REF!,2,FALSE),"")</f>
        <v/>
      </c>
      <c r="BQ477" s="67"/>
      <c r="BR477" s="4"/>
      <c r="BS477" s="36" t="str">
        <f>IFERROR(VLOOKUP(Book1345234[[#This Row],[Environmental Benefit Ranking]],#REF!,2,FALSE),"")</f>
        <v/>
      </c>
      <c r="BT477" s="67"/>
      <c r="BU477" s="37"/>
      <c r="BV477" s="36" t="str">
        <f>IFERROR(VLOOKUP(Book1345234[[#This Row],[Environmental Impact Ranking]],#REF!,2,FALSE),"")</f>
        <v/>
      </c>
      <c r="BW477" s="77"/>
      <c r="BX477" s="83"/>
      <c r="BY477" s="4"/>
      <c r="BZ477" s="36" t="str">
        <f>IFERROR(VLOOKUP(Book1345234[[#This Row],[Mobility Ranking]],#REF!,2,FALSE),"")</f>
        <v/>
      </c>
      <c r="CA477" s="77"/>
      <c r="CB477" s="4"/>
      <c r="CC477" s="36" t="str">
        <f>IFERROR(VLOOKUP(Book1345234[[#This Row],[Regional Ranking]],#REF!,2,FALSE),"")</f>
        <v/>
      </c>
    </row>
    <row r="478" spans="1:81" x14ac:dyDescent="0.25">
      <c r="A478" s="107"/>
      <c r="B478" s="84"/>
      <c r="C478" s="92">
        <f>Book1345234[[#This Row],[FMP]]*2</f>
        <v>0</v>
      </c>
      <c r="D478" s="34"/>
      <c r="E478" s="34"/>
      <c r="F478" s="37"/>
      <c r="G478" s="4"/>
      <c r="H478" s="4"/>
      <c r="I478" s="4"/>
      <c r="J478" s="4"/>
      <c r="K478" s="35" t="str">
        <f>IFERROR(Book1345234[[#This Row],[Project Cost]]/Book1345234[[#This Row],['# of Structures Removed from 1% Annual Chance FP]],"")</f>
        <v/>
      </c>
      <c r="L478" s="4"/>
      <c r="M478" s="4"/>
      <c r="N478" s="35"/>
      <c r="O478" s="100"/>
      <c r="P478" s="84"/>
      <c r="Q478" s="37"/>
      <c r="R478" s="4"/>
      <c r="S478" s="36" t="str">
        <f>IFERROR(VLOOKUP(Book1345234[[#This Row],[ Severity Ranking: Pre-Project Average Depth of Flooding (100-year)]],#REF!,2,FALSE),"")</f>
        <v/>
      </c>
      <c r="T478" s="67"/>
      <c r="U478" s="37"/>
      <c r="V478" s="37"/>
      <c r="W478" s="128" t="e">
        <f>[1]!Book1345234[[#This Row],[Flood Plain Population]]/[1]!Book1345234[[#This Row],[Community Population Served]]</f>
        <v>#REF!</v>
      </c>
      <c r="X478" s="4"/>
      <c r="Y478" s="36" t="str">
        <f>IFERROR(VLOOKUP(Book1345234[[#This Row],[Severity Ranking: Community Need (% Population)]],#REF!,2,FALSE),"")</f>
        <v/>
      </c>
      <c r="Z478" s="66"/>
      <c r="AA478" s="91" t="e">
        <f>[1]!Book1345234[[#This Row],['# of Structures Removed from 1% Annual Chance FP]]/[1]!Book1345234[[#This Row],['# of Structures in 1% Annual Chance FP (Pre-Project)]]</f>
        <v>#REF!</v>
      </c>
      <c r="AB478" s="4"/>
      <c r="AC478" s="36" t="str">
        <f>IFERROR(VLOOKUP(Book1345234[[#This Row],[Flood Risk Reduction ]],#REF!,2,FALSE),"")</f>
        <v/>
      </c>
      <c r="AD478" s="66"/>
      <c r="AE478" s="78"/>
      <c r="AF478" s="37"/>
      <c r="AG478" s="128" t="e">
        <f>([1]!Book1345234[[#This Row],[Pre-Project Damage $]]-[1]!Book1345234[[#This Row],[Post-Project Damage $]])/[1]!Book1345234[[#This Row],[Pre-Project Damage $]]</f>
        <v>#REF!</v>
      </c>
      <c r="AH478" s="4"/>
      <c r="AI478" s="36" t="str">
        <f>IFERROR(VLOOKUP(Book1345234[[#This Row],[Flood Damage Reduction]],#REF!,2,FALSE),"")</f>
        <v/>
      </c>
      <c r="AJ478" s="93"/>
      <c r="AK478" s="83"/>
      <c r="AL478" s="37"/>
      <c r="AM478" s="36" t="str">
        <f>IFERROR(VLOOKUP(Book1345234[[#This Row],[ Reduction in Critical Facilities Flood Risk]],#REF!,2,FALSE),"")</f>
        <v/>
      </c>
      <c r="AN478" s="140" t="e">
        <f>VLOOKUP([1]!Book1345234[[#This Row],[FMP]],'[1]Life and Safety Tabular Data'!A475:L485,12,FALSE)</f>
        <v>#REF!</v>
      </c>
      <c r="AO478" s="43"/>
      <c r="AP478" s="4"/>
      <c r="AQ478" s="36" t="str">
        <f>IFERROR(VLOOKUP(Book1345234[[#This Row],[Life and Safety Ranking (Injury/Loss of Life)]],#REF!,2,FALSE),"")</f>
        <v/>
      </c>
      <c r="AR478" s="67"/>
      <c r="AS478" s="43"/>
      <c r="AT478" s="43"/>
      <c r="AU478" s="43"/>
      <c r="AV478" s="4"/>
      <c r="AW478" s="36" t="str">
        <f>IFERROR(VLOOKUP(Book1345234[[#This Row],[Water Supply Yield Ranking]],#REF!,2,FALSE),"")</f>
        <v/>
      </c>
      <c r="AX478" s="67"/>
      <c r="AY478" s="37"/>
      <c r="AZ478" s="4"/>
      <c r="BA478" s="36" t="str">
        <f>IFERROR(VLOOKUP(Book1345234[[#This Row],[Social Vulnerability Ranking]],#REF!,2,FALSE),"")</f>
        <v/>
      </c>
      <c r="BB478" s="67"/>
      <c r="BC478" s="43"/>
      <c r="BD478" s="4"/>
      <c r="BE478" s="36" t="str">
        <f>IFERROR(VLOOKUP(Book1345234[[#This Row],[Nature-Based Solutions Ranking]],#REF!,2,FALSE),"")</f>
        <v/>
      </c>
      <c r="BF478" s="67"/>
      <c r="BG478" s="37"/>
      <c r="BH478" s="4"/>
      <c r="BI478" s="36" t="str">
        <f>IFERROR(VLOOKUP(Book1345234[[#This Row],[Multiple Benefit Ranking]],#REF!,2,FALSE),"")</f>
        <v/>
      </c>
      <c r="BJ478" s="84"/>
      <c r="BK478" s="43"/>
      <c r="BL478" s="4"/>
      <c r="BM478" s="36" t="str">
        <f>IFERROR(VLOOKUP(Book1345234[[#This Row],[Operations and Maintenance Ranking]],#REF!,2,FALSE),"")</f>
        <v/>
      </c>
      <c r="BN478" s="67"/>
      <c r="BO478" s="4"/>
      <c r="BP478" s="36" t="str">
        <f>IFERROR(VLOOKUP(Book1345234[[#This Row],[Administrative, Regulatory and Other Obstacle Ranking]],#REF!,2,FALSE),"")</f>
        <v/>
      </c>
      <c r="BQ478" s="67"/>
      <c r="BR478" s="4"/>
      <c r="BS478" s="36" t="str">
        <f>IFERROR(VLOOKUP(Book1345234[[#This Row],[Environmental Benefit Ranking]],#REF!,2,FALSE),"")</f>
        <v/>
      </c>
      <c r="BT478" s="67"/>
      <c r="BU478" s="37"/>
      <c r="BV478" s="36" t="str">
        <f>IFERROR(VLOOKUP(Book1345234[[#This Row],[Environmental Impact Ranking]],#REF!,2,FALSE),"")</f>
        <v/>
      </c>
      <c r="BW478" s="77"/>
      <c r="BX478" s="83"/>
      <c r="BY478" s="4"/>
      <c r="BZ478" s="36" t="str">
        <f>IFERROR(VLOOKUP(Book1345234[[#This Row],[Mobility Ranking]],#REF!,2,FALSE),"")</f>
        <v/>
      </c>
      <c r="CA478" s="77"/>
      <c r="CB478" s="4"/>
      <c r="CC478" s="36" t="str">
        <f>IFERROR(VLOOKUP(Book1345234[[#This Row],[Regional Ranking]],#REF!,2,FALSE),"")</f>
        <v/>
      </c>
    </row>
    <row r="479" spans="1:81" x14ac:dyDescent="0.25">
      <c r="A479" s="107"/>
      <c r="B479" s="84"/>
      <c r="C479" s="92">
        <f>Book1345234[[#This Row],[FMP]]*2</f>
        <v>0</v>
      </c>
      <c r="D479" s="34"/>
      <c r="E479" s="34"/>
      <c r="F479" s="37"/>
      <c r="G479" s="4"/>
      <c r="H479" s="4"/>
      <c r="I479" s="4"/>
      <c r="J479" s="4"/>
      <c r="K479" s="35" t="str">
        <f>IFERROR(Book1345234[[#This Row],[Project Cost]]/Book1345234[[#This Row],['# of Structures Removed from 1% Annual Chance FP]],"")</f>
        <v/>
      </c>
      <c r="L479" s="4"/>
      <c r="M479" s="4"/>
      <c r="N479" s="35"/>
      <c r="O479" s="100"/>
      <c r="P479" s="84"/>
      <c r="Q479" s="37"/>
      <c r="R479" s="4"/>
      <c r="S479" s="36" t="str">
        <f>IFERROR(VLOOKUP(Book1345234[[#This Row],[ Severity Ranking: Pre-Project Average Depth of Flooding (100-year)]],#REF!,2,FALSE),"")</f>
        <v/>
      </c>
      <c r="T479" s="67"/>
      <c r="U479" s="37"/>
      <c r="V479" s="37"/>
      <c r="W479" s="128" t="e">
        <f>[1]!Book1345234[[#This Row],[Flood Plain Population]]/[1]!Book1345234[[#This Row],[Community Population Served]]</f>
        <v>#REF!</v>
      </c>
      <c r="X479" s="4"/>
      <c r="Y479" s="36" t="str">
        <f>IFERROR(VLOOKUP(Book1345234[[#This Row],[Severity Ranking: Community Need (% Population)]],#REF!,2,FALSE),"")</f>
        <v/>
      </c>
      <c r="Z479" s="66"/>
      <c r="AA479" s="91" t="e">
        <f>[1]!Book1345234[[#This Row],['# of Structures Removed from 1% Annual Chance FP]]/[1]!Book1345234[[#This Row],['# of Structures in 1% Annual Chance FP (Pre-Project)]]</f>
        <v>#REF!</v>
      </c>
      <c r="AB479" s="4"/>
      <c r="AC479" s="36" t="str">
        <f>IFERROR(VLOOKUP(Book1345234[[#This Row],[Flood Risk Reduction ]],#REF!,2,FALSE),"")</f>
        <v/>
      </c>
      <c r="AD479" s="66"/>
      <c r="AE479" s="78"/>
      <c r="AF479" s="37"/>
      <c r="AG479" s="128" t="e">
        <f>([1]!Book1345234[[#This Row],[Pre-Project Damage $]]-[1]!Book1345234[[#This Row],[Post-Project Damage $]])/[1]!Book1345234[[#This Row],[Pre-Project Damage $]]</f>
        <v>#REF!</v>
      </c>
      <c r="AH479" s="4"/>
      <c r="AI479" s="36" t="str">
        <f>IFERROR(VLOOKUP(Book1345234[[#This Row],[Flood Damage Reduction]],#REF!,2,FALSE),"")</f>
        <v/>
      </c>
      <c r="AJ479" s="93"/>
      <c r="AK479" s="83"/>
      <c r="AL479" s="37"/>
      <c r="AM479" s="36" t="str">
        <f>IFERROR(VLOOKUP(Book1345234[[#This Row],[ Reduction in Critical Facilities Flood Risk]],#REF!,2,FALSE),"")</f>
        <v/>
      </c>
      <c r="AN479" s="140" t="e">
        <f>VLOOKUP([1]!Book1345234[[#This Row],[FMP]],'[1]Life and Safety Tabular Data'!A476:L486,12,FALSE)</f>
        <v>#REF!</v>
      </c>
      <c r="AO479" s="43"/>
      <c r="AP479" s="4"/>
      <c r="AQ479" s="36" t="str">
        <f>IFERROR(VLOOKUP(Book1345234[[#This Row],[Life and Safety Ranking (Injury/Loss of Life)]],#REF!,2,FALSE),"")</f>
        <v/>
      </c>
      <c r="AR479" s="67"/>
      <c r="AS479" s="43"/>
      <c r="AT479" s="43"/>
      <c r="AU479" s="43"/>
      <c r="AV479" s="4"/>
      <c r="AW479" s="36" t="str">
        <f>IFERROR(VLOOKUP(Book1345234[[#This Row],[Water Supply Yield Ranking]],#REF!,2,FALSE),"")</f>
        <v/>
      </c>
      <c r="AX479" s="67"/>
      <c r="AY479" s="37"/>
      <c r="AZ479" s="4"/>
      <c r="BA479" s="36" t="str">
        <f>IFERROR(VLOOKUP(Book1345234[[#This Row],[Social Vulnerability Ranking]],#REF!,2,FALSE),"")</f>
        <v/>
      </c>
      <c r="BB479" s="67"/>
      <c r="BC479" s="43"/>
      <c r="BD479" s="4"/>
      <c r="BE479" s="36" t="str">
        <f>IFERROR(VLOOKUP(Book1345234[[#This Row],[Nature-Based Solutions Ranking]],#REF!,2,FALSE),"")</f>
        <v/>
      </c>
      <c r="BF479" s="67"/>
      <c r="BG479" s="37"/>
      <c r="BH479" s="4"/>
      <c r="BI479" s="36" t="str">
        <f>IFERROR(VLOOKUP(Book1345234[[#This Row],[Multiple Benefit Ranking]],#REF!,2,FALSE),"")</f>
        <v/>
      </c>
      <c r="BJ479" s="84"/>
      <c r="BK479" s="43"/>
      <c r="BL479" s="4"/>
      <c r="BM479" s="36" t="str">
        <f>IFERROR(VLOOKUP(Book1345234[[#This Row],[Operations and Maintenance Ranking]],#REF!,2,FALSE),"")</f>
        <v/>
      </c>
      <c r="BN479" s="67"/>
      <c r="BO479" s="4"/>
      <c r="BP479" s="36" t="str">
        <f>IFERROR(VLOOKUP(Book1345234[[#This Row],[Administrative, Regulatory and Other Obstacle Ranking]],#REF!,2,FALSE),"")</f>
        <v/>
      </c>
      <c r="BQ479" s="67"/>
      <c r="BR479" s="4"/>
      <c r="BS479" s="36" t="str">
        <f>IFERROR(VLOOKUP(Book1345234[[#This Row],[Environmental Benefit Ranking]],#REF!,2,FALSE),"")</f>
        <v/>
      </c>
      <c r="BT479" s="67"/>
      <c r="BU479" s="37"/>
      <c r="BV479" s="36" t="str">
        <f>IFERROR(VLOOKUP(Book1345234[[#This Row],[Environmental Impact Ranking]],#REF!,2,FALSE),"")</f>
        <v/>
      </c>
      <c r="BW479" s="77"/>
      <c r="BX479" s="83"/>
      <c r="BY479" s="4"/>
      <c r="BZ479" s="36" t="str">
        <f>IFERROR(VLOOKUP(Book1345234[[#This Row],[Mobility Ranking]],#REF!,2,FALSE),"")</f>
        <v/>
      </c>
      <c r="CA479" s="77"/>
      <c r="CB479" s="4"/>
      <c r="CC479" s="36" t="str">
        <f>IFERROR(VLOOKUP(Book1345234[[#This Row],[Regional Ranking]],#REF!,2,FALSE),"")</f>
        <v/>
      </c>
    </row>
    <row r="480" spans="1:81" x14ac:dyDescent="0.25">
      <c r="A480" s="107"/>
      <c r="B480" s="84"/>
      <c r="C480" s="92">
        <f>Book1345234[[#This Row],[FMP]]*2</f>
        <v>0</v>
      </c>
      <c r="D480" s="34"/>
      <c r="E480" s="34"/>
      <c r="F480" s="37"/>
      <c r="G480" s="4"/>
      <c r="H480" s="4"/>
      <c r="I480" s="4"/>
      <c r="J480" s="4"/>
      <c r="K480" s="35" t="str">
        <f>IFERROR(Book1345234[[#This Row],[Project Cost]]/Book1345234[[#This Row],['# of Structures Removed from 1% Annual Chance FP]],"")</f>
        <v/>
      </c>
      <c r="L480" s="4"/>
      <c r="M480" s="4"/>
      <c r="N480" s="35"/>
      <c r="O480" s="100"/>
      <c r="P480" s="84"/>
      <c r="Q480" s="37"/>
      <c r="R480" s="4"/>
      <c r="S480" s="36" t="str">
        <f>IFERROR(VLOOKUP(Book1345234[[#This Row],[ Severity Ranking: Pre-Project Average Depth of Flooding (100-year)]],#REF!,2,FALSE),"")</f>
        <v/>
      </c>
      <c r="T480" s="67"/>
      <c r="U480" s="37"/>
      <c r="V480" s="37"/>
      <c r="W480" s="128" t="e">
        <f>[1]!Book1345234[[#This Row],[Flood Plain Population]]/[1]!Book1345234[[#This Row],[Community Population Served]]</f>
        <v>#REF!</v>
      </c>
      <c r="X480" s="4"/>
      <c r="Y480" s="36" t="str">
        <f>IFERROR(VLOOKUP(Book1345234[[#This Row],[Severity Ranking: Community Need (% Population)]],#REF!,2,FALSE),"")</f>
        <v/>
      </c>
      <c r="Z480" s="66"/>
      <c r="AA480" s="91" t="e">
        <f>[1]!Book1345234[[#This Row],['# of Structures Removed from 1% Annual Chance FP]]/[1]!Book1345234[[#This Row],['# of Structures in 1% Annual Chance FP (Pre-Project)]]</f>
        <v>#REF!</v>
      </c>
      <c r="AB480" s="4"/>
      <c r="AC480" s="36" t="str">
        <f>IFERROR(VLOOKUP(Book1345234[[#This Row],[Flood Risk Reduction ]],#REF!,2,FALSE),"")</f>
        <v/>
      </c>
      <c r="AD480" s="66"/>
      <c r="AE480" s="78"/>
      <c r="AF480" s="37"/>
      <c r="AG480" s="128" t="e">
        <f>([1]!Book1345234[[#This Row],[Pre-Project Damage $]]-[1]!Book1345234[[#This Row],[Post-Project Damage $]])/[1]!Book1345234[[#This Row],[Pre-Project Damage $]]</f>
        <v>#REF!</v>
      </c>
      <c r="AH480" s="4"/>
      <c r="AI480" s="36" t="str">
        <f>IFERROR(VLOOKUP(Book1345234[[#This Row],[Flood Damage Reduction]],#REF!,2,FALSE),"")</f>
        <v/>
      </c>
      <c r="AJ480" s="93"/>
      <c r="AK480" s="83"/>
      <c r="AL480" s="37"/>
      <c r="AM480" s="36" t="str">
        <f>IFERROR(VLOOKUP(Book1345234[[#This Row],[ Reduction in Critical Facilities Flood Risk]],#REF!,2,FALSE),"")</f>
        <v/>
      </c>
      <c r="AN480" s="140" t="e">
        <f>VLOOKUP([1]!Book1345234[[#This Row],[FMP]],'[1]Life and Safety Tabular Data'!A477:L487,12,FALSE)</f>
        <v>#REF!</v>
      </c>
      <c r="AO480" s="43"/>
      <c r="AP480" s="4"/>
      <c r="AQ480" s="36" t="str">
        <f>IFERROR(VLOOKUP(Book1345234[[#This Row],[Life and Safety Ranking (Injury/Loss of Life)]],#REF!,2,FALSE),"")</f>
        <v/>
      </c>
      <c r="AR480" s="67"/>
      <c r="AS480" s="43"/>
      <c r="AT480" s="43"/>
      <c r="AU480" s="43"/>
      <c r="AV480" s="4"/>
      <c r="AW480" s="36" t="str">
        <f>IFERROR(VLOOKUP(Book1345234[[#This Row],[Water Supply Yield Ranking]],#REF!,2,FALSE),"")</f>
        <v/>
      </c>
      <c r="AX480" s="67"/>
      <c r="AY480" s="37"/>
      <c r="AZ480" s="4"/>
      <c r="BA480" s="36" t="str">
        <f>IFERROR(VLOOKUP(Book1345234[[#This Row],[Social Vulnerability Ranking]],#REF!,2,FALSE),"")</f>
        <v/>
      </c>
      <c r="BB480" s="67"/>
      <c r="BC480" s="43"/>
      <c r="BD480" s="4"/>
      <c r="BE480" s="36" t="str">
        <f>IFERROR(VLOOKUP(Book1345234[[#This Row],[Nature-Based Solutions Ranking]],#REF!,2,FALSE),"")</f>
        <v/>
      </c>
      <c r="BF480" s="67"/>
      <c r="BG480" s="37"/>
      <c r="BH480" s="4"/>
      <c r="BI480" s="36" t="str">
        <f>IFERROR(VLOOKUP(Book1345234[[#This Row],[Multiple Benefit Ranking]],#REF!,2,FALSE),"")</f>
        <v/>
      </c>
      <c r="BJ480" s="84"/>
      <c r="BK480" s="43"/>
      <c r="BL480" s="4"/>
      <c r="BM480" s="36" t="str">
        <f>IFERROR(VLOOKUP(Book1345234[[#This Row],[Operations and Maintenance Ranking]],#REF!,2,FALSE),"")</f>
        <v/>
      </c>
      <c r="BN480" s="67"/>
      <c r="BO480" s="4"/>
      <c r="BP480" s="36" t="str">
        <f>IFERROR(VLOOKUP(Book1345234[[#This Row],[Administrative, Regulatory and Other Obstacle Ranking]],#REF!,2,FALSE),"")</f>
        <v/>
      </c>
      <c r="BQ480" s="67"/>
      <c r="BR480" s="4"/>
      <c r="BS480" s="36" t="str">
        <f>IFERROR(VLOOKUP(Book1345234[[#This Row],[Environmental Benefit Ranking]],#REF!,2,FALSE),"")</f>
        <v/>
      </c>
      <c r="BT480" s="67"/>
      <c r="BU480" s="37"/>
      <c r="BV480" s="36" t="str">
        <f>IFERROR(VLOOKUP(Book1345234[[#This Row],[Environmental Impact Ranking]],#REF!,2,FALSE),"")</f>
        <v/>
      </c>
      <c r="BW480" s="77"/>
      <c r="BX480" s="83"/>
      <c r="BY480" s="4"/>
      <c r="BZ480" s="36" t="str">
        <f>IFERROR(VLOOKUP(Book1345234[[#This Row],[Mobility Ranking]],#REF!,2,FALSE),"")</f>
        <v/>
      </c>
      <c r="CA480" s="77"/>
      <c r="CB480" s="4"/>
      <c r="CC480" s="36" t="str">
        <f>IFERROR(VLOOKUP(Book1345234[[#This Row],[Regional Ranking]],#REF!,2,FALSE),"")</f>
        <v/>
      </c>
    </row>
    <row r="481" spans="1:81" x14ac:dyDescent="0.25">
      <c r="A481" s="107"/>
      <c r="B481" s="84"/>
      <c r="C481" s="92">
        <f>Book1345234[[#This Row],[FMP]]*2</f>
        <v>0</v>
      </c>
      <c r="D481" s="34"/>
      <c r="E481" s="34"/>
      <c r="F481" s="37"/>
      <c r="G481" s="4"/>
      <c r="H481" s="4"/>
      <c r="I481" s="4"/>
      <c r="J481" s="4"/>
      <c r="K481" s="35" t="str">
        <f>IFERROR(Book1345234[[#This Row],[Project Cost]]/Book1345234[[#This Row],['# of Structures Removed from 1% Annual Chance FP]],"")</f>
        <v/>
      </c>
      <c r="L481" s="4"/>
      <c r="M481" s="4"/>
      <c r="N481" s="35"/>
      <c r="O481" s="100"/>
      <c r="P481" s="84"/>
      <c r="Q481" s="37"/>
      <c r="R481" s="4"/>
      <c r="S481" s="36" t="str">
        <f>IFERROR(VLOOKUP(Book1345234[[#This Row],[ Severity Ranking: Pre-Project Average Depth of Flooding (100-year)]],#REF!,2,FALSE),"")</f>
        <v/>
      </c>
      <c r="T481" s="67"/>
      <c r="U481" s="37"/>
      <c r="V481" s="37"/>
      <c r="W481" s="128" t="e">
        <f>[1]!Book1345234[[#This Row],[Flood Plain Population]]/[1]!Book1345234[[#This Row],[Community Population Served]]</f>
        <v>#REF!</v>
      </c>
      <c r="X481" s="4"/>
      <c r="Y481" s="36" t="str">
        <f>IFERROR(VLOOKUP(Book1345234[[#This Row],[Severity Ranking: Community Need (% Population)]],#REF!,2,FALSE),"")</f>
        <v/>
      </c>
      <c r="Z481" s="66"/>
      <c r="AA481" s="91" t="e">
        <f>[1]!Book1345234[[#This Row],['# of Structures Removed from 1% Annual Chance FP]]/[1]!Book1345234[[#This Row],['# of Structures in 1% Annual Chance FP (Pre-Project)]]</f>
        <v>#REF!</v>
      </c>
      <c r="AB481" s="4"/>
      <c r="AC481" s="36" t="str">
        <f>IFERROR(VLOOKUP(Book1345234[[#This Row],[Flood Risk Reduction ]],#REF!,2,FALSE),"")</f>
        <v/>
      </c>
      <c r="AD481" s="66"/>
      <c r="AE481" s="78"/>
      <c r="AF481" s="37"/>
      <c r="AG481" s="128" t="e">
        <f>([1]!Book1345234[[#This Row],[Pre-Project Damage $]]-[1]!Book1345234[[#This Row],[Post-Project Damage $]])/[1]!Book1345234[[#This Row],[Pre-Project Damage $]]</f>
        <v>#REF!</v>
      </c>
      <c r="AH481" s="4"/>
      <c r="AI481" s="36" t="str">
        <f>IFERROR(VLOOKUP(Book1345234[[#This Row],[Flood Damage Reduction]],#REF!,2,FALSE),"")</f>
        <v/>
      </c>
      <c r="AJ481" s="93"/>
      <c r="AK481" s="83"/>
      <c r="AL481" s="37"/>
      <c r="AM481" s="36" t="str">
        <f>IFERROR(VLOOKUP(Book1345234[[#This Row],[ Reduction in Critical Facilities Flood Risk]],#REF!,2,FALSE),"")</f>
        <v/>
      </c>
      <c r="AN481" s="140" t="e">
        <f>VLOOKUP([1]!Book1345234[[#This Row],[FMP]],'[1]Life and Safety Tabular Data'!A478:L488,12,FALSE)</f>
        <v>#REF!</v>
      </c>
      <c r="AO481" s="43"/>
      <c r="AP481" s="4"/>
      <c r="AQ481" s="36" t="str">
        <f>IFERROR(VLOOKUP(Book1345234[[#This Row],[Life and Safety Ranking (Injury/Loss of Life)]],#REF!,2,FALSE),"")</f>
        <v/>
      </c>
      <c r="AR481" s="67"/>
      <c r="AS481" s="43"/>
      <c r="AT481" s="43"/>
      <c r="AU481" s="43"/>
      <c r="AV481" s="4"/>
      <c r="AW481" s="36" t="str">
        <f>IFERROR(VLOOKUP(Book1345234[[#This Row],[Water Supply Yield Ranking]],#REF!,2,FALSE),"")</f>
        <v/>
      </c>
      <c r="AX481" s="67"/>
      <c r="AY481" s="37"/>
      <c r="AZ481" s="4"/>
      <c r="BA481" s="36" t="str">
        <f>IFERROR(VLOOKUP(Book1345234[[#This Row],[Social Vulnerability Ranking]],#REF!,2,FALSE),"")</f>
        <v/>
      </c>
      <c r="BB481" s="67"/>
      <c r="BC481" s="43"/>
      <c r="BD481" s="4"/>
      <c r="BE481" s="36" t="str">
        <f>IFERROR(VLOOKUP(Book1345234[[#This Row],[Nature-Based Solutions Ranking]],#REF!,2,FALSE),"")</f>
        <v/>
      </c>
      <c r="BF481" s="67"/>
      <c r="BG481" s="37"/>
      <c r="BH481" s="4"/>
      <c r="BI481" s="36" t="str">
        <f>IFERROR(VLOOKUP(Book1345234[[#This Row],[Multiple Benefit Ranking]],#REF!,2,FALSE),"")</f>
        <v/>
      </c>
      <c r="BJ481" s="84"/>
      <c r="BK481" s="43"/>
      <c r="BL481" s="4"/>
      <c r="BM481" s="36" t="str">
        <f>IFERROR(VLOOKUP(Book1345234[[#This Row],[Operations and Maintenance Ranking]],#REF!,2,FALSE),"")</f>
        <v/>
      </c>
      <c r="BN481" s="67"/>
      <c r="BO481" s="4"/>
      <c r="BP481" s="36" t="str">
        <f>IFERROR(VLOOKUP(Book1345234[[#This Row],[Administrative, Regulatory and Other Obstacle Ranking]],#REF!,2,FALSE),"")</f>
        <v/>
      </c>
      <c r="BQ481" s="67"/>
      <c r="BR481" s="4"/>
      <c r="BS481" s="36" t="str">
        <f>IFERROR(VLOOKUP(Book1345234[[#This Row],[Environmental Benefit Ranking]],#REF!,2,FALSE),"")</f>
        <v/>
      </c>
      <c r="BT481" s="67"/>
      <c r="BU481" s="37"/>
      <c r="BV481" s="36" t="str">
        <f>IFERROR(VLOOKUP(Book1345234[[#This Row],[Environmental Impact Ranking]],#REF!,2,FALSE),"")</f>
        <v/>
      </c>
      <c r="BW481" s="77"/>
      <c r="BX481" s="83"/>
      <c r="BY481" s="4"/>
      <c r="BZ481" s="36" t="str">
        <f>IFERROR(VLOOKUP(Book1345234[[#This Row],[Mobility Ranking]],#REF!,2,FALSE),"")</f>
        <v/>
      </c>
      <c r="CA481" s="77"/>
      <c r="CB481" s="4"/>
      <c r="CC481" s="36" t="str">
        <f>IFERROR(VLOOKUP(Book1345234[[#This Row],[Regional Ranking]],#REF!,2,FALSE),"")</f>
        <v/>
      </c>
    </row>
    <row r="482" spans="1:81" x14ac:dyDescent="0.25">
      <c r="A482" s="107"/>
      <c r="B482" s="84"/>
      <c r="C482" s="92">
        <f>Book1345234[[#This Row],[FMP]]*2</f>
        <v>0</v>
      </c>
      <c r="D482" s="34"/>
      <c r="E482" s="34"/>
      <c r="F482" s="37"/>
      <c r="G482" s="4"/>
      <c r="H482" s="4"/>
      <c r="I482" s="4"/>
      <c r="J482" s="4"/>
      <c r="K482" s="35" t="str">
        <f>IFERROR(Book1345234[[#This Row],[Project Cost]]/Book1345234[[#This Row],['# of Structures Removed from 1% Annual Chance FP]],"")</f>
        <v/>
      </c>
      <c r="L482" s="4"/>
      <c r="M482" s="4"/>
      <c r="N482" s="35"/>
      <c r="O482" s="100"/>
      <c r="P482" s="84"/>
      <c r="Q482" s="37"/>
      <c r="R482" s="4"/>
      <c r="S482" s="36" t="str">
        <f>IFERROR(VLOOKUP(Book1345234[[#This Row],[ Severity Ranking: Pre-Project Average Depth of Flooding (100-year)]],#REF!,2,FALSE),"")</f>
        <v/>
      </c>
      <c r="T482" s="67"/>
      <c r="U482" s="37"/>
      <c r="V482" s="37"/>
      <c r="W482" s="128" t="e">
        <f>[1]!Book1345234[[#This Row],[Flood Plain Population]]/[1]!Book1345234[[#This Row],[Community Population Served]]</f>
        <v>#REF!</v>
      </c>
      <c r="X482" s="4"/>
      <c r="Y482" s="36" t="str">
        <f>IFERROR(VLOOKUP(Book1345234[[#This Row],[Severity Ranking: Community Need (% Population)]],#REF!,2,FALSE),"")</f>
        <v/>
      </c>
      <c r="Z482" s="66"/>
      <c r="AA482" s="91" t="e">
        <f>[1]!Book1345234[[#This Row],['# of Structures Removed from 1% Annual Chance FP]]/[1]!Book1345234[[#This Row],['# of Structures in 1% Annual Chance FP (Pre-Project)]]</f>
        <v>#REF!</v>
      </c>
      <c r="AB482" s="4"/>
      <c r="AC482" s="36" t="str">
        <f>IFERROR(VLOOKUP(Book1345234[[#This Row],[Flood Risk Reduction ]],#REF!,2,FALSE),"")</f>
        <v/>
      </c>
      <c r="AD482" s="66"/>
      <c r="AE482" s="78"/>
      <c r="AF482" s="37"/>
      <c r="AG482" s="128" t="e">
        <f>([1]!Book1345234[[#This Row],[Pre-Project Damage $]]-[1]!Book1345234[[#This Row],[Post-Project Damage $]])/[1]!Book1345234[[#This Row],[Pre-Project Damage $]]</f>
        <v>#REF!</v>
      </c>
      <c r="AH482" s="4"/>
      <c r="AI482" s="36" t="str">
        <f>IFERROR(VLOOKUP(Book1345234[[#This Row],[Flood Damage Reduction]],#REF!,2,FALSE),"")</f>
        <v/>
      </c>
      <c r="AJ482" s="93"/>
      <c r="AK482" s="83"/>
      <c r="AL482" s="37"/>
      <c r="AM482" s="36" t="str">
        <f>IFERROR(VLOOKUP(Book1345234[[#This Row],[ Reduction in Critical Facilities Flood Risk]],#REF!,2,FALSE),"")</f>
        <v/>
      </c>
      <c r="AN482" s="140" t="e">
        <f>VLOOKUP([1]!Book1345234[[#This Row],[FMP]],'[1]Life and Safety Tabular Data'!A479:L489,12,FALSE)</f>
        <v>#REF!</v>
      </c>
      <c r="AO482" s="43"/>
      <c r="AP482" s="4"/>
      <c r="AQ482" s="36" t="str">
        <f>IFERROR(VLOOKUP(Book1345234[[#This Row],[Life and Safety Ranking (Injury/Loss of Life)]],#REF!,2,FALSE),"")</f>
        <v/>
      </c>
      <c r="AR482" s="67"/>
      <c r="AS482" s="43"/>
      <c r="AT482" s="43"/>
      <c r="AU482" s="43"/>
      <c r="AV482" s="4"/>
      <c r="AW482" s="36" t="str">
        <f>IFERROR(VLOOKUP(Book1345234[[#This Row],[Water Supply Yield Ranking]],#REF!,2,FALSE),"")</f>
        <v/>
      </c>
      <c r="AX482" s="67"/>
      <c r="AY482" s="37"/>
      <c r="AZ482" s="4"/>
      <c r="BA482" s="36" t="str">
        <f>IFERROR(VLOOKUP(Book1345234[[#This Row],[Social Vulnerability Ranking]],#REF!,2,FALSE),"")</f>
        <v/>
      </c>
      <c r="BB482" s="67"/>
      <c r="BC482" s="43"/>
      <c r="BD482" s="4"/>
      <c r="BE482" s="36" t="str">
        <f>IFERROR(VLOOKUP(Book1345234[[#This Row],[Nature-Based Solutions Ranking]],#REF!,2,FALSE),"")</f>
        <v/>
      </c>
      <c r="BF482" s="67"/>
      <c r="BG482" s="37"/>
      <c r="BH482" s="4"/>
      <c r="BI482" s="36" t="str">
        <f>IFERROR(VLOOKUP(Book1345234[[#This Row],[Multiple Benefit Ranking]],#REF!,2,FALSE),"")</f>
        <v/>
      </c>
      <c r="BJ482" s="84"/>
      <c r="BK482" s="43"/>
      <c r="BL482" s="4"/>
      <c r="BM482" s="36" t="str">
        <f>IFERROR(VLOOKUP(Book1345234[[#This Row],[Operations and Maintenance Ranking]],#REF!,2,FALSE),"")</f>
        <v/>
      </c>
      <c r="BN482" s="67"/>
      <c r="BO482" s="4"/>
      <c r="BP482" s="36" t="str">
        <f>IFERROR(VLOOKUP(Book1345234[[#This Row],[Administrative, Regulatory and Other Obstacle Ranking]],#REF!,2,FALSE),"")</f>
        <v/>
      </c>
      <c r="BQ482" s="67"/>
      <c r="BR482" s="4"/>
      <c r="BS482" s="36" t="str">
        <f>IFERROR(VLOOKUP(Book1345234[[#This Row],[Environmental Benefit Ranking]],#REF!,2,FALSE),"")</f>
        <v/>
      </c>
      <c r="BT482" s="67"/>
      <c r="BU482" s="37"/>
      <c r="BV482" s="36" t="str">
        <f>IFERROR(VLOOKUP(Book1345234[[#This Row],[Environmental Impact Ranking]],#REF!,2,FALSE),"")</f>
        <v/>
      </c>
      <c r="BW482" s="77"/>
      <c r="BX482" s="83"/>
      <c r="BY482" s="4"/>
      <c r="BZ482" s="36" t="str">
        <f>IFERROR(VLOOKUP(Book1345234[[#This Row],[Mobility Ranking]],#REF!,2,FALSE),"")</f>
        <v/>
      </c>
      <c r="CA482" s="77"/>
      <c r="CB482" s="4"/>
      <c r="CC482" s="36" t="str">
        <f>IFERROR(VLOOKUP(Book1345234[[#This Row],[Regional Ranking]],#REF!,2,FALSE),"")</f>
        <v/>
      </c>
    </row>
    <row r="483" spans="1:81" x14ac:dyDescent="0.25">
      <c r="A483" s="107"/>
      <c r="B483" s="84"/>
      <c r="C483" s="92">
        <f>Book1345234[[#This Row],[FMP]]*2</f>
        <v>0</v>
      </c>
      <c r="D483" s="34"/>
      <c r="E483" s="34"/>
      <c r="F483" s="37"/>
      <c r="G483" s="4"/>
      <c r="H483" s="4"/>
      <c r="I483" s="4"/>
      <c r="J483" s="4"/>
      <c r="K483" s="35" t="str">
        <f>IFERROR(Book1345234[[#This Row],[Project Cost]]/Book1345234[[#This Row],['# of Structures Removed from 1% Annual Chance FP]],"")</f>
        <v/>
      </c>
      <c r="L483" s="4"/>
      <c r="M483" s="4"/>
      <c r="N483" s="35"/>
      <c r="O483" s="100"/>
      <c r="P483" s="84"/>
      <c r="Q483" s="37"/>
      <c r="R483" s="4"/>
      <c r="S483" s="36" t="str">
        <f>IFERROR(VLOOKUP(Book1345234[[#This Row],[ Severity Ranking: Pre-Project Average Depth of Flooding (100-year)]],#REF!,2,FALSE),"")</f>
        <v/>
      </c>
      <c r="T483" s="67"/>
      <c r="U483" s="37"/>
      <c r="V483" s="37"/>
      <c r="W483" s="128" t="e">
        <f>[1]!Book1345234[[#This Row],[Flood Plain Population]]/[1]!Book1345234[[#This Row],[Community Population Served]]</f>
        <v>#REF!</v>
      </c>
      <c r="X483" s="4"/>
      <c r="Y483" s="36" t="str">
        <f>IFERROR(VLOOKUP(Book1345234[[#This Row],[Severity Ranking: Community Need (% Population)]],#REF!,2,FALSE),"")</f>
        <v/>
      </c>
      <c r="Z483" s="66"/>
      <c r="AA483" s="91" t="e">
        <f>[1]!Book1345234[[#This Row],['# of Structures Removed from 1% Annual Chance FP]]/[1]!Book1345234[[#This Row],['# of Structures in 1% Annual Chance FP (Pre-Project)]]</f>
        <v>#REF!</v>
      </c>
      <c r="AB483" s="4"/>
      <c r="AC483" s="36" t="str">
        <f>IFERROR(VLOOKUP(Book1345234[[#This Row],[Flood Risk Reduction ]],#REF!,2,FALSE),"")</f>
        <v/>
      </c>
      <c r="AD483" s="66"/>
      <c r="AE483" s="78"/>
      <c r="AF483" s="37"/>
      <c r="AG483" s="128" t="e">
        <f>([1]!Book1345234[[#This Row],[Pre-Project Damage $]]-[1]!Book1345234[[#This Row],[Post-Project Damage $]])/[1]!Book1345234[[#This Row],[Pre-Project Damage $]]</f>
        <v>#REF!</v>
      </c>
      <c r="AH483" s="4"/>
      <c r="AI483" s="36" t="str">
        <f>IFERROR(VLOOKUP(Book1345234[[#This Row],[Flood Damage Reduction]],#REF!,2,FALSE),"")</f>
        <v/>
      </c>
      <c r="AJ483" s="93"/>
      <c r="AK483" s="83"/>
      <c r="AL483" s="37"/>
      <c r="AM483" s="36" t="str">
        <f>IFERROR(VLOOKUP(Book1345234[[#This Row],[ Reduction in Critical Facilities Flood Risk]],#REF!,2,FALSE),"")</f>
        <v/>
      </c>
      <c r="AN483" s="140" t="e">
        <f>VLOOKUP([1]!Book1345234[[#This Row],[FMP]],'[1]Life and Safety Tabular Data'!A480:L490,12,FALSE)</f>
        <v>#REF!</v>
      </c>
      <c r="AO483" s="43"/>
      <c r="AP483" s="4"/>
      <c r="AQ483" s="36" t="str">
        <f>IFERROR(VLOOKUP(Book1345234[[#This Row],[Life and Safety Ranking (Injury/Loss of Life)]],#REF!,2,FALSE),"")</f>
        <v/>
      </c>
      <c r="AR483" s="67"/>
      <c r="AS483" s="43"/>
      <c r="AT483" s="43"/>
      <c r="AU483" s="43"/>
      <c r="AV483" s="4"/>
      <c r="AW483" s="36" t="str">
        <f>IFERROR(VLOOKUP(Book1345234[[#This Row],[Water Supply Yield Ranking]],#REF!,2,FALSE),"")</f>
        <v/>
      </c>
      <c r="AX483" s="67"/>
      <c r="AY483" s="37"/>
      <c r="AZ483" s="4"/>
      <c r="BA483" s="36" t="str">
        <f>IFERROR(VLOOKUP(Book1345234[[#This Row],[Social Vulnerability Ranking]],#REF!,2,FALSE),"")</f>
        <v/>
      </c>
      <c r="BB483" s="67"/>
      <c r="BC483" s="43"/>
      <c r="BD483" s="4"/>
      <c r="BE483" s="36" t="str">
        <f>IFERROR(VLOOKUP(Book1345234[[#This Row],[Nature-Based Solutions Ranking]],#REF!,2,FALSE),"")</f>
        <v/>
      </c>
      <c r="BF483" s="67"/>
      <c r="BG483" s="37"/>
      <c r="BH483" s="4"/>
      <c r="BI483" s="36" t="str">
        <f>IFERROR(VLOOKUP(Book1345234[[#This Row],[Multiple Benefit Ranking]],#REF!,2,FALSE),"")</f>
        <v/>
      </c>
      <c r="BJ483" s="84"/>
      <c r="BK483" s="43"/>
      <c r="BL483" s="4"/>
      <c r="BM483" s="36" t="str">
        <f>IFERROR(VLOOKUP(Book1345234[[#This Row],[Operations and Maintenance Ranking]],#REF!,2,FALSE),"")</f>
        <v/>
      </c>
      <c r="BN483" s="67"/>
      <c r="BO483" s="4"/>
      <c r="BP483" s="36" t="str">
        <f>IFERROR(VLOOKUP(Book1345234[[#This Row],[Administrative, Regulatory and Other Obstacle Ranking]],#REF!,2,FALSE),"")</f>
        <v/>
      </c>
      <c r="BQ483" s="67"/>
      <c r="BR483" s="4"/>
      <c r="BS483" s="36" t="str">
        <f>IFERROR(VLOOKUP(Book1345234[[#This Row],[Environmental Benefit Ranking]],#REF!,2,FALSE),"")</f>
        <v/>
      </c>
      <c r="BT483" s="67"/>
      <c r="BU483" s="37"/>
      <c r="BV483" s="36" t="str">
        <f>IFERROR(VLOOKUP(Book1345234[[#This Row],[Environmental Impact Ranking]],#REF!,2,FALSE),"")</f>
        <v/>
      </c>
      <c r="BW483" s="77"/>
      <c r="BX483" s="83"/>
      <c r="BY483" s="4"/>
      <c r="BZ483" s="36" t="str">
        <f>IFERROR(VLOOKUP(Book1345234[[#This Row],[Mobility Ranking]],#REF!,2,FALSE),"")</f>
        <v/>
      </c>
      <c r="CA483" s="77"/>
      <c r="CB483" s="4"/>
      <c r="CC483" s="36" t="str">
        <f>IFERROR(VLOOKUP(Book1345234[[#This Row],[Regional Ranking]],#REF!,2,FALSE),"")</f>
        <v/>
      </c>
    </row>
    <row r="484" spans="1:81" x14ac:dyDescent="0.25">
      <c r="A484" s="107"/>
      <c r="B484" s="84"/>
      <c r="C484" s="92">
        <f>Book1345234[[#This Row],[FMP]]*2</f>
        <v>0</v>
      </c>
      <c r="D484" s="34"/>
      <c r="E484" s="34"/>
      <c r="F484" s="37"/>
      <c r="G484" s="4"/>
      <c r="H484" s="4"/>
      <c r="I484" s="4"/>
      <c r="J484" s="4"/>
      <c r="K484" s="35" t="str">
        <f>IFERROR(Book1345234[[#This Row],[Project Cost]]/Book1345234[[#This Row],['# of Structures Removed from 1% Annual Chance FP]],"")</f>
        <v/>
      </c>
      <c r="L484" s="4"/>
      <c r="M484" s="4"/>
      <c r="N484" s="35"/>
      <c r="O484" s="100"/>
      <c r="P484" s="84"/>
      <c r="Q484" s="37"/>
      <c r="R484" s="4"/>
      <c r="S484" s="36" t="str">
        <f>IFERROR(VLOOKUP(Book1345234[[#This Row],[ Severity Ranking: Pre-Project Average Depth of Flooding (100-year)]],#REF!,2,FALSE),"")</f>
        <v/>
      </c>
      <c r="T484" s="67"/>
      <c r="U484" s="37"/>
      <c r="V484" s="37"/>
      <c r="W484" s="128" t="e">
        <f>[1]!Book1345234[[#This Row],[Flood Plain Population]]/[1]!Book1345234[[#This Row],[Community Population Served]]</f>
        <v>#REF!</v>
      </c>
      <c r="X484" s="4"/>
      <c r="Y484" s="36" t="str">
        <f>IFERROR(VLOOKUP(Book1345234[[#This Row],[Severity Ranking: Community Need (% Population)]],#REF!,2,FALSE),"")</f>
        <v/>
      </c>
      <c r="Z484" s="66"/>
      <c r="AA484" s="91" t="e">
        <f>[1]!Book1345234[[#This Row],['# of Structures Removed from 1% Annual Chance FP]]/[1]!Book1345234[[#This Row],['# of Structures in 1% Annual Chance FP (Pre-Project)]]</f>
        <v>#REF!</v>
      </c>
      <c r="AB484" s="4"/>
      <c r="AC484" s="36" t="str">
        <f>IFERROR(VLOOKUP(Book1345234[[#This Row],[Flood Risk Reduction ]],#REF!,2,FALSE),"")</f>
        <v/>
      </c>
      <c r="AD484" s="66"/>
      <c r="AE484" s="78"/>
      <c r="AF484" s="37"/>
      <c r="AG484" s="128" t="e">
        <f>([1]!Book1345234[[#This Row],[Pre-Project Damage $]]-[1]!Book1345234[[#This Row],[Post-Project Damage $]])/[1]!Book1345234[[#This Row],[Pre-Project Damage $]]</f>
        <v>#REF!</v>
      </c>
      <c r="AH484" s="4"/>
      <c r="AI484" s="36" t="str">
        <f>IFERROR(VLOOKUP(Book1345234[[#This Row],[Flood Damage Reduction]],#REF!,2,FALSE),"")</f>
        <v/>
      </c>
      <c r="AJ484" s="93"/>
      <c r="AK484" s="83"/>
      <c r="AL484" s="37"/>
      <c r="AM484" s="36" t="str">
        <f>IFERROR(VLOOKUP(Book1345234[[#This Row],[ Reduction in Critical Facilities Flood Risk]],#REF!,2,FALSE),"")</f>
        <v/>
      </c>
      <c r="AN484" s="140" t="e">
        <f>VLOOKUP([1]!Book1345234[[#This Row],[FMP]],'[1]Life and Safety Tabular Data'!A481:L491,12,FALSE)</f>
        <v>#REF!</v>
      </c>
      <c r="AO484" s="43"/>
      <c r="AP484" s="4"/>
      <c r="AQ484" s="36" t="str">
        <f>IFERROR(VLOOKUP(Book1345234[[#This Row],[Life and Safety Ranking (Injury/Loss of Life)]],#REF!,2,FALSE),"")</f>
        <v/>
      </c>
      <c r="AR484" s="67"/>
      <c r="AS484" s="43"/>
      <c r="AT484" s="43"/>
      <c r="AU484" s="43"/>
      <c r="AV484" s="4"/>
      <c r="AW484" s="36" t="str">
        <f>IFERROR(VLOOKUP(Book1345234[[#This Row],[Water Supply Yield Ranking]],#REF!,2,FALSE),"")</f>
        <v/>
      </c>
      <c r="AX484" s="67"/>
      <c r="AY484" s="37"/>
      <c r="AZ484" s="4"/>
      <c r="BA484" s="36" t="str">
        <f>IFERROR(VLOOKUP(Book1345234[[#This Row],[Social Vulnerability Ranking]],#REF!,2,FALSE),"")</f>
        <v/>
      </c>
      <c r="BB484" s="67"/>
      <c r="BC484" s="43"/>
      <c r="BD484" s="4"/>
      <c r="BE484" s="36" t="str">
        <f>IFERROR(VLOOKUP(Book1345234[[#This Row],[Nature-Based Solutions Ranking]],#REF!,2,FALSE),"")</f>
        <v/>
      </c>
      <c r="BF484" s="67"/>
      <c r="BG484" s="37"/>
      <c r="BH484" s="4"/>
      <c r="BI484" s="36" t="str">
        <f>IFERROR(VLOOKUP(Book1345234[[#This Row],[Multiple Benefit Ranking]],#REF!,2,FALSE),"")</f>
        <v/>
      </c>
      <c r="BJ484" s="84"/>
      <c r="BK484" s="43"/>
      <c r="BL484" s="4"/>
      <c r="BM484" s="36" t="str">
        <f>IFERROR(VLOOKUP(Book1345234[[#This Row],[Operations and Maintenance Ranking]],#REF!,2,FALSE),"")</f>
        <v/>
      </c>
      <c r="BN484" s="67"/>
      <c r="BO484" s="4"/>
      <c r="BP484" s="36" t="str">
        <f>IFERROR(VLOOKUP(Book1345234[[#This Row],[Administrative, Regulatory and Other Obstacle Ranking]],#REF!,2,FALSE),"")</f>
        <v/>
      </c>
      <c r="BQ484" s="67"/>
      <c r="BR484" s="4"/>
      <c r="BS484" s="36" t="str">
        <f>IFERROR(VLOOKUP(Book1345234[[#This Row],[Environmental Benefit Ranking]],#REF!,2,FALSE),"")</f>
        <v/>
      </c>
      <c r="BT484" s="67"/>
      <c r="BU484" s="37"/>
      <c r="BV484" s="36" t="str">
        <f>IFERROR(VLOOKUP(Book1345234[[#This Row],[Environmental Impact Ranking]],#REF!,2,FALSE),"")</f>
        <v/>
      </c>
      <c r="BW484" s="77"/>
      <c r="BX484" s="83"/>
      <c r="BY484" s="4"/>
      <c r="BZ484" s="36" t="str">
        <f>IFERROR(VLOOKUP(Book1345234[[#This Row],[Mobility Ranking]],#REF!,2,FALSE),"")</f>
        <v/>
      </c>
      <c r="CA484" s="77"/>
      <c r="CB484" s="4"/>
      <c r="CC484" s="36" t="str">
        <f>IFERROR(VLOOKUP(Book1345234[[#This Row],[Regional Ranking]],#REF!,2,FALSE),"")</f>
        <v/>
      </c>
    </row>
    <row r="485" spans="1:81" x14ac:dyDescent="0.25">
      <c r="A485" s="107"/>
      <c r="B485" s="84"/>
      <c r="C485" s="92">
        <f>Book1345234[[#This Row],[FMP]]*2</f>
        <v>0</v>
      </c>
      <c r="D485" s="34"/>
      <c r="E485" s="34"/>
      <c r="F485" s="37"/>
      <c r="G485" s="4"/>
      <c r="H485" s="4"/>
      <c r="I485" s="4"/>
      <c r="J485" s="4"/>
      <c r="K485" s="35" t="str">
        <f>IFERROR(Book1345234[[#This Row],[Project Cost]]/Book1345234[[#This Row],['# of Structures Removed from 1% Annual Chance FP]],"")</f>
        <v/>
      </c>
      <c r="L485" s="4"/>
      <c r="M485" s="4"/>
      <c r="N485" s="35"/>
      <c r="O485" s="100"/>
      <c r="P485" s="84"/>
      <c r="Q485" s="37"/>
      <c r="R485" s="4"/>
      <c r="S485" s="36" t="str">
        <f>IFERROR(VLOOKUP(Book1345234[[#This Row],[ Severity Ranking: Pre-Project Average Depth of Flooding (100-year)]],#REF!,2,FALSE),"")</f>
        <v/>
      </c>
      <c r="T485" s="67"/>
      <c r="U485" s="37"/>
      <c r="V485" s="37"/>
      <c r="W485" s="128" t="e">
        <f>[1]!Book1345234[[#This Row],[Flood Plain Population]]/[1]!Book1345234[[#This Row],[Community Population Served]]</f>
        <v>#REF!</v>
      </c>
      <c r="X485" s="4"/>
      <c r="Y485" s="36" t="str">
        <f>IFERROR(VLOOKUP(Book1345234[[#This Row],[Severity Ranking: Community Need (% Population)]],#REF!,2,FALSE),"")</f>
        <v/>
      </c>
      <c r="Z485" s="66"/>
      <c r="AA485" s="91" t="e">
        <f>[1]!Book1345234[[#This Row],['# of Structures Removed from 1% Annual Chance FP]]/[1]!Book1345234[[#This Row],['# of Structures in 1% Annual Chance FP (Pre-Project)]]</f>
        <v>#REF!</v>
      </c>
      <c r="AB485" s="4"/>
      <c r="AC485" s="36" t="str">
        <f>IFERROR(VLOOKUP(Book1345234[[#This Row],[Flood Risk Reduction ]],#REF!,2,FALSE),"")</f>
        <v/>
      </c>
      <c r="AD485" s="66"/>
      <c r="AE485" s="78"/>
      <c r="AF485" s="37"/>
      <c r="AG485" s="128" t="e">
        <f>([1]!Book1345234[[#This Row],[Pre-Project Damage $]]-[1]!Book1345234[[#This Row],[Post-Project Damage $]])/[1]!Book1345234[[#This Row],[Pre-Project Damage $]]</f>
        <v>#REF!</v>
      </c>
      <c r="AH485" s="4"/>
      <c r="AI485" s="36" t="str">
        <f>IFERROR(VLOOKUP(Book1345234[[#This Row],[Flood Damage Reduction]],#REF!,2,FALSE),"")</f>
        <v/>
      </c>
      <c r="AJ485" s="93"/>
      <c r="AK485" s="83"/>
      <c r="AL485" s="37"/>
      <c r="AM485" s="36" t="str">
        <f>IFERROR(VLOOKUP(Book1345234[[#This Row],[ Reduction in Critical Facilities Flood Risk]],#REF!,2,FALSE),"")</f>
        <v/>
      </c>
      <c r="AN485" s="140" t="e">
        <f>VLOOKUP([1]!Book1345234[[#This Row],[FMP]],'[1]Life and Safety Tabular Data'!A482:L492,12,FALSE)</f>
        <v>#REF!</v>
      </c>
      <c r="AO485" s="43"/>
      <c r="AP485" s="4"/>
      <c r="AQ485" s="36" t="str">
        <f>IFERROR(VLOOKUP(Book1345234[[#This Row],[Life and Safety Ranking (Injury/Loss of Life)]],#REF!,2,FALSE),"")</f>
        <v/>
      </c>
      <c r="AR485" s="67"/>
      <c r="AS485" s="43"/>
      <c r="AT485" s="43"/>
      <c r="AU485" s="43"/>
      <c r="AV485" s="4"/>
      <c r="AW485" s="36" t="str">
        <f>IFERROR(VLOOKUP(Book1345234[[#This Row],[Water Supply Yield Ranking]],#REF!,2,FALSE),"")</f>
        <v/>
      </c>
      <c r="AX485" s="67"/>
      <c r="AY485" s="37"/>
      <c r="AZ485" s="4"/>
      <c r="BA485" s="36" t="str">
        <f>IFERROR(VLOOKUP(Book1345234[[#This Row],[Social Vulnerability Ranking]],#REF!,2,FALSE),"")</f>
        <v/>
      </c>
      <c r="BB485" s="67"/>
      <c r="BC485" s="43"/>
      <c r="BD485" s="4"/>
      <c r="BE485" s="36" t="str">
        <f>IFERROR(VLOOKUP(Book1345234[[#This Row],[Nature-Based Solutions Ranking]],#REF!,2,FALSE),"")</f>
        <v/>
      </c>
      <c r="BF485" s="67"/>
      <c r="BG485" s="37"/>
      <c r="BH485" s="4"/>
      <c r="BI485" s="36" t="str">
        <f>IFERROR(VLOOKUP(Book1345234[[#This Row],[Multiple Benefit Ranking]],#REF!,2,FALSE),"")</f>
        <v/>
      </c>
      <c r="BJ485" s="84"/>
      <c r="BK485" s="43"/>
      <c r="BL485" s="4"/>
      <c r="BM485" s="36" t="str">
        <f>IFERROR(VLOOKUP(Book1345234[[#This Row],[Operations and Maintenance Ranking]],#REF!,2,FALSE),"")</f>
        <v/>
      </c>
      <c r="BN485" s="67"/>
      <c r="BO485" s="4"/>
      <c r="BP485" s="36" t="str">
        <f>IFERROR(VLOOKUP(Book1345234[[#This Row],[Administrative, Regulatory and Other Obstacle Ranking]],#REF!,2,FALSE),"")</f>
        <v/>
      </c>
      <c r="BQ485" s="67"/>
      <c r="BR485" s="4"/>
      <c r="BS485" s="36" t="str">
        <f>IFERROR(VLOOKUP(Book1345234[[#This Row],[Environmental Benefit Ranking]],#REF!,2,FALSE),"")</f>
        <v/>
      </c>
      <c r="BT485" s="67"/>
      <c r="BU485" s="37"/>
      <c r="BV485" s="36" t="str">
        <f>IFERROR(VLOOKUP(Book1345234[[#This Row],[Environmental Impact Ranking]],#REF!,2,FALSE),"")</f>
        <v/>
      </c>
      <c r="BW485" s="77"/>
      <c r="BX485" s="83"/>
      <c r="BY485" s="4"/>
      <c r="BZ485" s="36" t="str">
        <f>IFERROR(VLOOKUP(Book1345234[[#This Row],[Mobility Ranking]],#REF!,2,FALSE),"")</f>
        <v/>
      </c>
      <c r="CA485" s="77"/>
      <c r="CB485" s="4"/>
      <c r="CC485" s="36" t="str">
        <f>IFERROR(VLOOKUP(Book1345234[[#This Row],[Regional Ranking]],#REF!,2,FALSE),"")</f>
        <v/>
      </c>
    </row>
    <row r="486" spans="1:81" x14ac:dyDescent="0.25">
      <c r="A486" s="107"/>
      <c r="B486" s="84"/>
      <c r="C486" s="92">
        <f>Book1345234[[#This Row],[FMP]]*2</f>
        <v>0</v>
      </c>
      <c r="D486" s="34"/>
      <c r="E486" s="34"/>
      <c r="F486" s="37"/>
      <c r="G486" s="4"/>
      <c r="H486" s="4"/>
      <c r="I486" s="4"/>
      <c r="J486" s="4"/>
      <c r="K486" s="35" t="str">
        <f>IFERROR(Book1345234[[#This Row],[Project Cost]]/Book1345234[[#This Row],['# of Structures Removed from 1% Annual Chance FP]],"")</f>
        <v/>
      </c>
      <c r="L486" s="4"/>
      <c r="M486" s="4"/>
      <c r="N486" s="35"/>
      <c r="O486" s="100"/>
      <c r="P486" s="84"/>
      <c r="Q486" s="37"/>
      <c r="R486" s="4"/>
      <c r="S486" s="36" t="str">
        <f>IFERROR(VLOOKUP(Book1345234[[#This Row],[ Severity Ranking: Pre-Project Average Depth of Flooding (100-year)]],#REF!,2,FALSE),"")</f>
        <v/>
      </c>
      <c r="T486" s="67"/>
      <c r="U486" s="37"/>
      <c r="V486" s="37"/>
      <c r="W486" s="128" t="e">
        <f>[1]!Book1345234[[#This Row],[Flood Plain Population]]/[1]!Book1345234[[#This Row],[Community Population Served]]</f>
        <v>#REF!</v>
      </c>
      <c r="X486" s="4"/>
      <c r="Y486" s="36" t="str">
        <f>IFERROR(VLOOKUP(Book1345234[[#This Row],[Severity Ranking: Community Need (% Population)]],#REF!,2,FALSE),"")</f>
        <v/>
      </c>
      <c r="Z486" s="66"/>
      <c r="AA486" s="91" t="e">
        <f>[1]!Book1345234[[#This Row],['# of Structures Removed from 1% Annual Chance FP]]/[1]!Book1345234[[#This Row],['# of Structures in 1% Annual Chance FP (Pre-Project)]]</f>
        <v>#REF!</v>
      </c>
      <c r="AB486" s="4"/>
      <c r="AC486" s="36" t="str">
        <f>IFERROR(VLOOKUP(Book1345234[[#This Row],[Flood Risk Reduction ]],#REF!,2,FALSE),"")</f>
        <v/>
      </c>
      <c r="AD486" s="66"/>
      <c r="AE486" s="78"/>
      <c r="AF486" s="37"/>
      <c r="AG486" s="128" t="e">
        <f>([1]!Book1345234[[#This Row],[Pre-Project Damage $]]-[1]!Book1345234[[#This Row],[Post-Project Damage $]])/[1]!Book1345234[[#This Row],[Pre-Project Damage $]]</f>
        <v>#REF!</v>
      </c>
      <c r="AH486" s="4"/>
      <c r="AI486" s="36" t="str">
        <f>IFERROR(VLOOKUP(Book1345234[[#This Row],[Flood Damage Reduction]],#REF!,2,FALSE),"")</f>
        <v/>
      </c>
      <c r="AJ486" s="93"/>
      <c r="AK486" s="83"/>
      <c r="AL486" s="37"/>
      <c r="AM486" s="36" t="str">
        <f>IFERROR(VLOOKUP(Book1345234[[#This Row],[ Reduction in Critical Facilities Flood Risk]],#REF!,2,FALSE),"")</f>
        <v/>
      </c>
      <c r="AN486" s="140" t="e">
        <f>VLOOKUP([1]!Book1345234[[#This Row],[FMP]],'[1]Life and Safety Tabular Data'!A483:L493,12,FALSE)</f>
        <v>#REF!</v>
      </c>
      <c r="AO486" s="43"/>
      <c r="AP486" s="4"/>
      <c r="AQ486" s="36" t="str">
        <f>IFERROR(VLOOKUP(Book1345234[[#This Row],[Life and Safety Ranking (Injury/Loss of Life)]],#REF!,2,FALSE),"")</f>
        <v/>
      </c>
      <c r="AR486" s="67"/>
      <c r="AS486" s="43"/>
      <c r="AT486" s="43"/>
      <c r="AU486" s="43"/>
      <c r="AV486" s="4"/>
      <c r="AW486" s="36" t="str">
        <f>IFERROR(VLOOKUP(Book1345234[[#This Row],[Water Supply Yield Ranking]],#REF!,2,FALSE),"")</f>
        <v/>
      </c>
      <c r="AX486" s="67"/>
      <c r="AY486" s="37"/>
      <c r="AZ486" s="4"/>
      <c r="BA486" s="36" t="str">
        <f>IFERROR(VLOOKUP(Book1345234[[#This Row],[Social Vulnerability Ranking]],#REF!,2,FALSE),"")</f>
        <v/>
      </c>
      <c r="BB486" s="67"/>
      <c r="BC486" s="43"/>
      <c r="BD486" s="4"/>
      <c r="BE486" s="36" t="str">
        <f>IFERROR(VLOOKUP(Book1345234[[#This Row],[Nature-Based Solutions Ranking]],#REF!,2,FALSE),"")</f>
        <v/>
      </c>
      <c r="BF486" s="67"/>
      <c r="BG486" s="37"/>
      <c r="BH486" s="4"/>
      <c r="BI486" s="36" t="str">
        <f>IFERROR(VLOOKUP(Book1345234[[#This Row],[Multiple Benefit Ranking]],#REF!,2,FALSE),"")</f>
        <v/>
      </c>
      <c r="BJ486" s="84"/>
      <c r="BK486" s="43"/>
      <c r="BL486" s="4"/>
      <c r="BM486" s="36" t="str">
        <f>IFERROR(VLOOKUP(Book1345234[[#This Row],[Operations and Maintenance Ranking]],#REF!,2,FALSE),"")</f>
        <v/>
      </c>
      <c r="BN486" s="67"/>
      <c r="BO486" s="4"/>
      <c r="BP486" s="36" t="str">
        <f>IFERROR(VLOOKUP(Book1345234[[#This Row],[Administrative, Regulatory and Other Obstacle Ranking]],#REF!,2,FALSE),"")</f>
        <v/>
      </c>
      <c r="BQ486" s="67"/>
      <c r="BR486" s="4"/>
      <c r="BS486" s="36" t="str">
        <f>IFERROR(VLOOKUP(Book1345234[[#This Row],[Environmental Benefit Ranking]],#REF!,2,FALSE),"")</f>
        <v/>
      </c>
      <c r="BT486" s="67"/>
      <c r="BU486" s="37"/>
      <c r="BV486" s="36" t="str">
        <f>IFERROR(VLOOKUP(Book1345234[[#This Row],[Environmental Impact Ranking]],#REF!,2,FALSE),"")</f>
        <v/>
      </c>
      <c r="BW486" s="77"/>
      <c r="BX486" s="83"/>
      <c r="BY486" s="4"/>
      <c r="BZ486" s="36" t="str">
        <f>IFERROR(VLOOKUP(Book1345234[[#This Row],[Mobility Ranking]],#REF!,2,FALSE),"")</f>
        <v/>
      </c>
      <c r="CA486" s="77"/>
      <c r="CB486" s="4"/>
      <c r="CC486" s="36" t="str">
        <f>IFERROR(VLOOKUP(Book1345234[[#This Row],[Regional Ranking]],#REF!,2,FALSE),"")</f>
        <v/>
      </c>
    </row>
    <row r="487" spans="1:81" x14ac:dyDescent="0.25">
      <c r="A487" s="107"/>
      <c r="B487" s="84"/>
      <c r="C487" s="92">
        <f>Book1345234[[#This Row],[FMP]]*2</f>
        <v>0</v>
      </c>
      <c r="D487" s="34"/>
      <c r="E487" s="34"/>
      <c r="F487" s="37"/>
      <c r="G487" s="4"/>
      <c r="H487" s="4"/>
      <c r="I487" s="4"/>
      <c r="J487" s="4"/>
      <c r="K487" s="35" t="str">
        <f>IFERROR(Book1345234[[#This Row],[Project Cost]]/Book1345234[[#This Row],['# of Structures Removed from 1% Annual Chance FP]],"")</f>
        <v/>
      </c>
      <c r="L487" s="4"/>
      <c r="M487" s="4"/>
      <c r="N487" s="35"/>
      <c r="O487" s="100"/>
      <c r="P487" s="84"/>
      <c r="Q487" s="37"/>
      <c r="R487" s="4"/>
      <c r="S487" s="36" t="str">
        <f>IFERROR(VLOOKUP(Book1345234[[#This Row],[ Severity Ranking: Pre-Project Average Depth of Flooding (100-year)]],#REF!,2,FALSE),"")</f>
        <v/>
      </c>
      <c r="T487" s="67"/>
      <c r="U487" s="37"/>
      <c r="V487" s="37"/>
      <c r="W487" s="128" t="e">
        <f>[1]!Book1345234[[#This Row],[Flood Plain Population]]/[1]!Book1345234[[#This Row],[Community Population Served]]</f>
        <v>#REF!</v>
      </c>
      <c r="X487" s="4"/>
      <c r="Y487" s="36" t="str">
        <f>IFERROR(VLOOKUP(Book1345234[[#This Row],[Severity Ranking: Community Need (% Population)]],#REF!,2,FALSE),"")</f>
        <v/>
      </c>
      <c r="Z487" s="66"/>
      <c r="AA487" s="91" t="e">
        <f>[1]!Book1345234[[#This Row],['# of Structures Removed from 1% Annual Chance FP]]/[1]!Book1345234[[#This Row],['# of Structures in 1% Annual Chance FP (Pre-Project)]]</f>
        <v>#REF!</v>
      </c>
      <c r="AB487" s="4"/>
      <c r="AC487" s="36" t="str">
        <f>IFERROR(VLOOKUP(Book1345234[[#This Row],[Flood Risk Reduction ]],#REF!,2,FALSE),"")</f>
        <v/>
      </c>
      <c r="AD487" s="66"/>
      <c r="AE487" s="78"/>
      <c r="AF487" s="37"/>
      <c r="AG487" s="128" t="e">
        <f>([1]!Book1345234[[#This Row],[Pre-Project Damage $]]-[1]!Book1345234[[#This Row],[Post-Project Damage $]])/[1]!Book1345234[[#This Row],[Pre-Project Damage $]]</f>
        <v>#REF!</v>
      </c>
      <c r="AH487" s="4"/>
      <c r="AI487" s="36" t="str">
        <f>IFERROR(VLOOKUP(Book1345234[[#This Row],[Flood Damage Reduction]],#REF!,2,FALSE),"")</f>
        <v/>
      </c>
      <c r="AJ487" s="93"/>
      <c r="AK487" s="83"/>
      <c r="AL487" s="37"/>
      <c r="AM487" s="36" t="str">
        <f>IFERROR(VLOOKUP(Book1345234[[#This Row],[ Reduction in Critical Facilities Flood Risk]],#REF!,2,FALSE),"")</f>
        <v/>
      </c>
      <c r="AN487" s="140" t="e">
        <f>VLOOKUP([1]!Book1345234[[#This Row],[FMP]],'[1]Life and Safety Tabular Data'!A484:L494,12,FALSE)</f>
        <v>#REF!</v>
      </c>
      <c r="AO487" s="43"/>
      <c r="AP487" s="4"/>
      <c r="AQ487" s="36" t="str">
        <f>IFERROR(VLOOKUP(Book1345234[[#This Row],[Life and Safety Ranking (Injury/Loss of Life)]],#REF!,2,FALSE),"")</f>
        <v/>
      </c>
      <c r="AR487" s="67"/>
      <c r="AS487" s="43"/>
      <c r="AT487" s="43"/>
      <c r="AU487" s="43"/>
      <c r="AV487" s="4"/>
      <c r="AW487" s="36" t="str">
        <f>IFERROR(VLOOKUP(Book1345234[[#This Row],[Water Supply Yield Ranking]],#REF!,2,FALSE),"")</f>
        <v/>
      </c>
      <c r="AX487" s="67"/>
      <c r="AY487" s="37"/>
      <c r="AZ487" s="4"/>
      <c r="BA487" s="36" t="str">
        <f>IFERROR(VLOOKUP(Book1345234[[#This Row],[Social Vulnerability Ranking]],#REF!,2,FALSE),"")</f>
        <v/>
      </c>
      <c r="BB487" s="67"/>
      <c r="BC487" s="43"/>
      <c r="BD487" s="4"/>
      <c r="BE487" s="36" t="str">
        <f>IFERROR(VLOOKUP(Book1345234[[#This Row],[Nature-Based Solutions Ranking]],#REF!,2,FALSE),"")</f>
        <v/>
      </c>
      <c r="BF487" s="67"/>
      <c r="BG487" s="37"/>
      <c r="BH487" s="4"/>
      <c r="BI487" s="36" t="str">
        <f>IFERROR(VLOOKUP(Book1345234[[#This Row],[Multiple Benefit Ranking]],#REF!,2,FALSE),"")</f>
        <v/>
      </c>
      <c r="BJ487" s="84"/>
      <c r="BK487" s="43"/>
      <c r="BL487" s="4"/>
      <c r="BM487" s="36" t="str">
        <f>IFERROR(VLOOKUP(Book1345234[[#This Row],[Operations and Maintenance Ranking]],#REF!,2,FALSE),"")</f>
        <v/>
      </c>
      <c r="BN487" s="67"/>
      <c r="BO487" s="4"/>
      <c r="BP487" s="36" t="str">
        <f>IFERROR(VLOOKUP(Book1345234[[#This Row],[Administrative, Regulatory and Other Obstacle Ranking]],#REF!,2,FALSE),"")</f>
        <v/>
      </c>
      <c r="BQ487" s="67"/>
      <c r="BR487" s="4"/>
      <c r="BS487" s="36" t="str">
        <f>IFERROR(VLOOKUP(Book1345234[[#This Row],[Environmental Benefit Ranking]],#REF!,2,FALSE),"")</f>
        <v/>
      </c>
      <c r="BT487" s="67"/>
      <c r="BU487" s="37"/>
      <c r="BV487" s="36" t="str">
        <f>IFERROR(VLOOKUP(Book1345234[[#This Row],[Environmental Impact Ranking]],#REF!,2,FALSE),"")</f>
        <v/>
      </c>
      <c r="BW487" s="77"/>
      <c r="BX487" s="83"/>
      <c r="BY487" s="4"/>
      <c r="BZ487" s="36" t="str">
        <f>IFERROR(VLOOKUP(Book1345234[[#This Row],[Mobility Ranking]],#REF!,2,FALSE),"")</f>
        <v/>
      </c>
      <c r="CA487" s="77"/>
      <c r="CB487" s="4"/>
      <c r="CC487" s="36" t="str">
        <f>IFERROR(VLOOKUP(Book1345234[[#This Row],[Regional Ranking]],#REF!,2,FALSE),"")</f>
        <v/>
      </c>
    </row>
    <row r="488" spans="1:81" x14ac:dyDescent="0.25">
      <c r="A488" s="107"/>
      <c r="B488" s="84"/>
      <c r="C488" s="92">
        <f>Book1345234[[#This Row],[FMP]]*2</f>
        <v>0</v>
      </c>
      <c r="D488" s="34"/>
      <c r="E488" s="34"/>
      <c r="F488" s="37"/>
      <c r="G488" s="4"/>
      <c r="H488" s="4"/>
      <c r="I488" s="4"/>
      <c r="J488" s="4"/>
      <c r="K488" s="35" t="str">
        <f>IFERROR(Book1345234[[#This Row],[Project Cost]]/Book1345234[[#This Row],['# of Structures Removed from 1% Annual Chance FP]],"")</f>
        <v/>
      </c>
      <c r="L488" s="4"/>
      <c r="M488" s="4"/>
      <c r="N488" s="35"/>
      <c r="O488" s="100"/>
      <c r="P488" s="84"/>
      <c r="Q488" s="37"/>
      <c r="R488" s="4"/>
      <c r="S488" s="36" t="str">
        <f>IFERROR(VLOOKUP(Book1345234[[#This Row],[ Severity Ranking: Pre-Project Average Depth of Flooding (100-year)]],#REF!,2,FALSE),"")</f>
        <v/>
      </c>
      <c r="T488" s="67"/>
      <c r="U488" s="37"/>
      <c r="V488" s="37"/>
      <c r="W488" s="128" t="e">
        <f>[1]!Book1345234[[#This Row],[Flood Plain Population]]/[1]!Book1345234[[#This Row],[Community Population Served]]</f>
        <v>#REF!</v>
      </c>
      <c r="X488" s="4"/>
      <c r="Y488" s="36" t="str">
        <f>IFERROR(VLOOKUP(Book1345234[[#This Row],[Severity Ranking: Community Need (% Population)]],#REF!,2,FALSE),"")</f>
        <v/>
      </c>
      <c r="Z488" s="66"/>
      <c r="AA488" s="91" t="e">
        <f>[1]!Book1345234[[#This Row],['# of Structures Removed from 1% Annual Chance FP]]/[1]!Book1345234[[#This Row],['# of Structures in 1% Annual Chance FP (Pre-Project)]]</f>
        <v>#REF!</v>
      </c>
      <c r="AB488" s="4"/>
      <c r="AC488" s="36" t="str">
        <f>IFERROR(VLOOKUP(Book1345234[[#This Row],[Flood Risk Reduction ]],#REF!,2,FALSE),"")</f>
        <v/>
      </c>
      <c r="AD488" s="66"/>
      <c r="AE488" s="78"/>
      <c r="AF488" s="37"/>
      <c r="AG488" s="128" t="e">
        <f>([1]!Book1345234[[#This Row],[Pre-Project Damage $]]-[1]!Book1345234[[#This Row],[Post-Project Damage $]])/[1]!Book1345234[[#This Row],[Pre-Project Damage $]]</f>
        <v>#REF!</v>
      </c>
      <c r="AH488" s="4"/>
      <c r="AI488" s="36" t="str">
        <f>IFERROR(VLOOKUP(Book1345234[[#This Row],[Flood Damage Reduction]],#REF!,2,FALSE),"")</f>
        <v/>
      </c>
      <c r="AJ488" s="93"/>
      <c r="AK488" s="83"/>
      <c r="AL488" s="37"/>
      <c r="AM488" s="36" t="str">
        <f>IFERROR(VLOOKUP(Book1345234[[#This Row],[ Reduction in Critical Facilities Flood Risk]],#REF!,2,FALSE),"")</f>
        <v/>
      </c>
      <c r="AN488" s="140" t="e">
        <f>VLOOKUP([1]!Book1345234[[#This Row],[FMP]],'[1]Life and Safety Tabular Data'!A485:L495,12,FALSE)</f>
        <v>#REF!</v>
      </c>
      <c r="AO488" s="43"/>
      <c r="AP488" s="4"/>
      <c r="AQ488" s="36" t="str">
        <f>IFERROR(VLOOKUP(Book1345234[[#This Row],[Life and Safety Ranking (Injury/Loss of Life)]],#REF!,2,FALSE),"")</f>
        <v/>
      </c>
      <c r="AR488" s="67"/>
      <c r="AS488" s="43"/>
      <c r="AT488" s="43"/>
      <c r="AU488" s="43"/>
      <c r="AV488" s="4"/>
      <c r="AW488" s="36" t="str">
        <f>IFERROR(VLOOKUP(Book1345234[[#This Row],[Water Supply Yield Ranking]],#REF!,2,FALSE),"")</f>
        <v/>
      </c>
      <c r="AX488" s="67"/>
      <c r="AY488" s="37"/>
      <c r="AZ488" s="4"/>
      <c r="BA488" s="36" t="str">
        <f>IFERROR(VLOOKUP(Book1345234[[#This Row],[Social Vulnerability Ranking]],#REF!,2,FALSE),"")</f>
        <v/>
      </c>
      <c r="BB488" s="67"/>
      <c r="BC488" s="43"/>
      <c r="BD488" s="4"/>
      <c r="BE488" s="36" t="str">
        <f>IFERROR(VLOOKUP(Book1345234[[#This Row],[Nature-Based Solutions Ranking]],#REF!,2,FALSE),"")</f>
        <v/>
      </c>
      <c r="BF488" s="67"/>
      <c r="BG488" s="37"/>
      <c r="BH488" s="4"/>
      <c r="BI488" s="36" t="str">
        <f>IFERROR(VLOOKUP(Book1345234[[#This Row],[Multiple Benefit Ranking]],#REF!,2,FALSE),"")</f>
        <v/>
      </c>
      <c r="BJ488" s="84"/>
      <c r="BK488" s="43"/>
      <c r="BL488" s="4"/>
      <c r="BM488" s="36" t="str">
        <f>IFERROR(VLOOKUP(Book1345234[[#This Row],[Operations and Maintenance Ranking]],#REF!,2,FALSE),"")</f>
        <v/>
      </c>
      <c r="BN488" s="67"/>
      <c r="BO488" s="4"/>
      <c r="BP488" s="36" t="str">
        <f>IFERROR(VLOOKUP(Book1345234[[#This Row],[Administrative, Regulatory and Other Obstacle Ranking]],#REF!,2,FALSE),"")</f>
        <v/>
      </c>
      <c r="BQ488" s="67"/>
      <c r="BR488" s="4"/>
      <c r="BS488" s="36" t="str">
        <f>IFERROR(VLOOKUP(Book1345234[[#This Row],[Environmental Benefit Ranking]],#REF!,2,FALSE),"")</f>
        <v/>
      </c>
      <c r="BT488" s="67"/>
      <c r="BU488" s="37"/>
      <c r="BV488" s="36" t="str">
        <f>IFERROR(VLOOKUP(Book1345234[[#This Row],[Environmental Impact Ranking]],#REF!,2,FALSE),"")</f>
        <v/>
      </c>
      <c r="BW488" s="77"/>
      <c r="BX488" s="83"/>
      <c r="BY488" s="4"/>
      <c r="BZ488" s="36" t="str">
        <f>IFERROR(VLOOKUP(Book1345234[[#This Row],[Mobility Ranking]],#REF!,2,FALSE),"")</f>
        <v/>
      </c>
      <c r="CA488" s="77"/>
      <c r="CB488" s="4"/>
      <c r="CC488" s="36" t="str">
        <f>IFERROR(VLOOKUP(Book1345234[[#This Row],[Regional Ranking]],#REF!,2,FALSE),"")</f>
        <v/>
      </c>
    </row>
    <row r="489" spans="1:81" x14ac:dyDescent="0.25">
      <c r="A489" s="107"/>
      <c r="B489" s="84"/>
      <c r="C489" s="92">
        <f>Book1345234[[#This Row],[FMP]]*2</f>
        <v>0</v>
      </c>
      <c r="D489" s="34"/>
      <c r="E489" s="34"/>
      <c r="F489" s="37"/>
      <c r="G489" s="4"/>
      <c r="H489" s="4"/>
      <c r="I489" s="4"/>
      <c r="J489" s="4"/>
      <c r="K489" s="35" t="str">
        <f>IFERROR(Book1345234[[#This Row],[Project Cost]]/Book1345234[[#This Row],['# of Structures Removed from 1% Annual Chance FP]],"")</f>
        <v/>
      </c>
      <c r="L489" s="4"/>
      <c r="M489" s="4"/>
      <c r="N489" s="35"/>
      <c r="O489" s="100"/>
      <c r="P489" s="84"/>
      <c r="Q489" s="37"/>
      <c r="R489" s="4"/>
      <c r="S489" s="36" t="str">
        <f>IFERROR(VLOOKUP(Book1345234[[#This Row],[ Severity Ranking: Pre-Project Average Depth of Flooding (100-year)]],#REF!,2,FALSE),"")</f>
        <v/>
      </c>
      <c r="T489" s="67"/>
      <c r="U489" s="37"/>
      <c r="V489" s="37"/>
      <c r="W489" s="128" t="e">
        <f>[1]!Book1345234[[#This Row],[Flood Plain Population]]/[1]!Book1345234[[#This Row],[Community Population Served]]</f>
        <v>#REF!</v>
      </c>
      <c r="X489" s="4"/>
      <c r="Y489" s="36" t="str">
        <f>IFERROR(VLOOKUP(Book1345234[[#This Row],[Severity Ranking: Community Need (% Population)]],#REF!,2,FALSE),"")</f>
        <v/>
      </c>
      <c r="Z489" s="66"/>
      <c r="AA489" s="91" t="e">
        <f>[1]!Book1345234[[#This Row],['# of Structures Removed from 1% Annual Chance FP]]/[1]!Book1345234[[#This Row],['# of Structures in 1% Annual Chance FP (Pre-Project)]]</f>
        <v>#REF!</v>
      </c>
      <c r="AB489" s="4"/>
      <c r="AC489" s="36" t="str">
        <f>IFERROR(VLOOKUP(Book1345234[[#This Row],[Flood Risk Reduction ]],#REF!,2,FALSE),"")</f>
        <v/>
      </c>
      <c r="AD489" s="66"/>
      <c r="AE489" s="78"/>
      <c r="AF489" s="37"/>
      <c r="AG489" s="128" t="e">
        <f>([1]!Book1345234[[#This Row],[Pre-Project Damage $]]-[1]!Book1345234[[#This Row],[Post-Project Damage $]])/[1]!Book1345234[[#This Row],[Pre-Project Damage $]]</f>
        <v>#REF!</v>
      </c>
      <c r="AH489" s="4"/>
      <c r="AI489" s="36" t="str">
        <f>IFERROR(VLOOKUP(Book1345234[[#This Row],[Flood Damage Reduction]],#REF!,2,FALSE),"")</f>
        <v/>
      </c>
      <c r="AJ489" s="93"/>
      <c r="AK489" s="83"/>
      <c r="AL489" s="37"/>
      <c r="AM489" s="36" t="str">
        <f>IFERROR(VLOOKUP(Book1345234[[#This Row],[ Reduction in Critical Facilities Flood Risk]],#REF!,2,FALSE),"")</f>
        <v/>
      </c>
      <c r="AN489" s="140" t="e">
        <f>VLOOKUP([1]!Book1345234[[#This Row],[FMP]],'[1]Life and Safety Tabular Data'!A486:L496,12,FALSE)</f>
        <v>#REF!</v>
      </c>
      <c r="AO489" s="43"/>
      <c r="AP489" s="4"/>
      <c r="AQ489" s="36" t="str">
        <f>IFERROR(VLOOKUP(Book1345234[[#This Row],[Life and Safety Ranking (Injury/Loss of Life)]],#REF!,2,FALSE),"")</f>
        <v/>
      </c>
      <c r="AR489" s="67"/>
      <c r="AS489" s="43"/>
      <c r="AT489" s="43"/>
      <c r="AU489" s="43"/>
      <c r="AV489" s="4"/>
      <c r="AW489" s="36" t="str">
        <f>IFERROR(VLOOKUP(Book1345234[[#This Row],[Water Supply Yield Ranking]],#REF!,2,FALSE),"")</f>
        <v/>
      </c>
      <c r="AX489" s="67"/>
      <c r="AY489" s="37"/>
      <c r="AZ489" s="4"/>
      <c r="BA489" s="36" t="str">
        <f>IFERROR(VLOOKUP(Book1345234[[#This Row],[Social Vulnerability Ranking]],#REF!,2,FALSE),"")</f>
        <v/>
      </c>
      <c r="BB489" s="67"/>
      <c r="BC489" s="43"/>
      <c r="BD489" s="4"/>
      <c r="BE489" s="36" t="str">
        <f>IFERROR(VLOOKUP(Book1345234[[#This Row],[Nature-Based Solutions Ranking]],#REF!,2,FALSE),"")</f>
        <v/>
      </c>
      <c r="BF489" s="67"/>
      <c r="BG489" s="37"/>
      <c r="BH489" s="4"/>
      <c r="BI489" s="36" t="str">
        <f>IFERROR(VLOOKUP(Book1345234[[#This Row],[Multiple Benefit Ranking]],#REF!,2,FALSE),"")</f>
        <v/>
      </c>
      <c r="BJ489" s="84"/>
      <c r="BK489" s="43"/>
      <c r="BL489" s="4"/>
      <c r="BM489" s="36" t="str">
        <f>IFERROR(VLOOKUP(Book1345234[[#This Row],[Operations and Maintenance Ranking]],#REF!,2,FALSE),"")</f>
        <v/>
      </c>
      <c r="BN489" s="67"/>
      <c r="BO489" s="4"/>
      <c r="BP489" s="36" t="str">
        <f>IFERROR(VLOOKUP(Book1345234[[#This Row],[Administrative, Regulatory and Other Obstacle Ranking]],#REF!,2,FALSE),"")</f>
        <v/>
      </c>
      <c r="BQ489" s="67"/>
      <c r="BR489" s="4"/>
      <c r="BS489" s="36" t="str">
        <f>IFERROR(VLOOKUP(Book1345234[[#This Row],[Environmental Benefit Ranking]],#REF!,2,FALSE),"")</f>
        <v/>
      </c>
      <c r="BT489" s="67"/>
      <c r="BU489" s="37"/>
      <c r="BV489" s="36" t="str">
        <f>IFERROR(VLOOKUP(Book1345234[[#This Row],[Environmental Impact Ranking]],#REF!,2,FALSE),"")</f>
        <v/>
      </c>
      <c r="BW489" s="77"/>
      <c r="BX489" s="83"/>
      <c r="BY489" s="4"/>
      <c r="BZ489" s="36" t="str">
        <f>IFERROR(VLOOKUP(Book1345234[[#This Row],[Mobility Ranking]],#REF!,2,FALSE),"")</f>
        <v/>
      </c>
      <c r="CA489" s="77"/>
      <c r="CB489" s="4"/>
      <c r="CC489" s="36" t="str">
        <f>IFERROR(VLOOKUP(Book1345234[[#This Row],[Regional Ranking]],#REF!,2,FALSE),"")</f>
        <v/>
      </c>
    </row>
    <row r="490" spans="1:81" x14ac:dyDescent="0.25">
      <c r="A490" s="107"/>
      <c r="B490" s="84"/>
      <c r="C490" s="92">
        <f>Book1345234[[#This Row],[FMP]]*2</f>
        <v>0</v>
      </c>
      <c r="D490" s="34"/>
      <c r="E490" s="34"/>
      <c r="F490" s="37"/>
      <c r="G490" s="4"/>
      <c r="H490" s="4"/>
      <c r="I490" s="4"/>
      <c r="J490" s="4"/>
      <c r="K490" s="35" t="str">
        <f>IFERROR(Book1345234[[#This Row],[Project Cost]]/Book1345234[[#This Row],['# of Structures Removed from 1% Annual Chance FP]],"")</f>
        <v/>
      </c>
      <c r="L490" s="4"/>
      <c r="M490" s="4"/>
      <c r="N490" s="35"/>
      <c r="O490" s="100"/>
      <c r="P490" s="84"/>
      <c r="Q490" s="37"/>
      <c r="R490" s="4"/>
      <c r="S490" s="36" t="str">
        <f>IFERROR(VLOOKUP(Book1345234[[#This Row],[ Severity Ranking: Pre-Project Average Depth of Flooding (100-year)]],#REF!,2,FALSE),"")</f>
        <v/>
      </c>
      <c r="T490" s="67"/>
      <c r="U490" s="37"/>
      <c r="V490" s="37"/>
      <c r="W490" s="128" t="e">
        <f>[1]!Book1345234[[#This Row],[Flood Plain Population]]/[1]!Book1345234[[#This Row],[Community Population Served]]</f>
        <v>#REF!</v>
      </c>
      <c r="X490" s="4"/>
      <c r="Y490" s="36" t="str">
        <f>IFERROR(VLOOKUP(Book1345234[[#This Row],[Severity Ranking: Community Need (% Population)]],#REF!,2,FALSE),"")</f>
        <v/>
      </c>
      <c r="Z490" s="66"/>
      <c r="AA490" s="91" t="e">
        <f>[1]!Book1345234[[#This Row],['# of Structures Removed from 1% Annual Chance FP]]/[1]!Book1345234[[#This Row],['# of Structures in 1% Annual Chance FP (Pre-Project)]]</f>
        <v>#REF!</v>
      </c>
      <c r="AB490" s="4"/>
      <c r="AC490" s="36" t="str">
        <f>IFERROR(VLOOKUP(Book1345234[[#This Row],[Flood Risk Reduction ]],#REF!,2,FALSE),"")</f>
        <v/>
      </c>
      <c r="AD490" s="66"/>
      <c r="AE490" s="78"/>
      <c r="AF490" s="37"/>
      <c r="AG490" s="128" t="e">
        <f>([1]!Book1345234[[#This Row],[Pre-Project Damage $]]-[1]!Book1345234[[#This Row],[Post-Project Damage $]])/[1]!Book1345234[[#This Row],[Pre-Project Damage $]]</f>
        <v>#REF!</v>
      </c>
      <c r="AH490" s="4"/>
      <c r="AI490" s="36" t="str">
        <f>IFERROR(VLOOKUP(Book1345234[[#This Row],[Flood Damage Reduction]],#REF!,2,FALSE),"")</f>
        <v/>
      </c>
      <c r="AJ490" s="93"/>
      <c r="AK490" s="83"/>
      <c r="AL490" s="37"/>
      <c r="AM490" s="36" t="str">
        <f>IFERROR(VLOOKUP(Book1345234[[#This Row],[ Reduction in Critical Facilities Flood Risk]],#REF!,2,FALSE),"")</f>
        <v/>
      </c>
      <c r="AN490" s="140" t="e">
        <f>VLOOKUP([1]!Book1345234[[#This Row],[FMP]],'[1]Life and Safety Tabular Data'!A487:L497,12,FALSE)</f>
        <v>#REF!</v>
      </c>
      <c r="AO490" s="43"/>
      <c r="AP490" s="4"/>
      <c r="AQ490" s="36" t="str">
        <f>IFERROR(VLOOKUP(Book1345234[[#This Row],[Life and Safety Ranking (Injury/Loss of Life)]],#REF!,2,FALSE),"")</f>
        <v/>
      </c>
      <c r="AR490" s="67"/>
      <c r="AS490" s="43"/>
      <c r="AT490" s="43"/>
      <c r="AU490" s="43"/>
      <c r="AV490" s="4"/>
      <c r="AW490" s="36" t="str">
        <f>IFERROR(VLOOKUP(Book1345234[[#This Row],[Water Supply Yield Ranking]],#REF!,2,FALSE),"")</f>
        <v/>
      </c>
      <c r="AX490" s="67"/>
      <c r="AY490" s="37"/>
      <c r="AZ490" s="4"/>
      <c r="BA490" s="36" t="str">
        <f>IFERROR(VLOOKUP(Book1345234[[#This Row],[Social Vulnerability Ranking]],#REF!,2,FALSE),"")</f>
        <v/>
      </c>
      <c r="BB490" s="67"/>
      <c r="BC490" s="43"/>
      <c r="BD490" s="4"/>
      <c r="BE490" s="36" t="str">
        <f>IFERROR(VLOOKUP(Book1345234[[#This Row],[Nature-Based Solutions Ranking]],#REF!,2,FALSE),"")</f>
        <v/>
      </c>
      <c r="BF490" s="67"/>
      <c r="BG490" s="37"/>
      <c r="BH490" s="4"/>
      <c r="BI490" s="36" t="str">
        <f>IFERROR(VLOOKUP(Book1345234[[#This Row],[Multiple Benefit Ranking]],#REF!,2,FALSE),"")</f>
        <v/>
      </c>
      <c r="BJ490" s="84"/>
      <c r="BK490" s="43"/>
      <c r="BL490" s="4"/>
      <c r="BM490" s="36" t="str">
        <f>IFERROR(VLOOKUP(Book1345234[[#This Row],[Operations and Maintenance Ranking]],#REF!,2,FALSE),"")</f>
        <v/>
      </c>
      <c r="BN490" s="67"/>
      <c r="BO490" s="4"/>
      <c r="BP490" s="36" t="str">
        <f>IFERROR(VLOOKUP(Book1345234[[#This Row],[Administrative, Regulatory and Other Obstacle Ranking]],#REF!,2,FALSE),"")</f>
        <v/>
      </c>
      <c r="BQ490" s="67"/>
      <c r="BR490" s="4"/>
      <c r="BS490" s="36" t="str">
        <f>IFERROR(VLOOKUP(Book1345234[[#This Row],[Environmental Benefit Ranking]],#REF!,2,FALSE),"")</f>
        <v/>
      </c>
      <c r="BT490" s="67"/>
      <c r="BU490" s="37"/>
      <c r="BV490" s="36" t="str">
        <f>IFERROR(VLOOKUP(Book1345234[[#This Row],[Environmental Impact Ranking]],#REF!,2,FALSE),"")</f>
        <v/>
      </c>
      <c r="BW490" s="77"/>
      <c r="BX490" s="83"/>
      <c r="BY490" s="4"/>
      <c r="BZ490" s="36" t="str">
        <f>IFERROR(VLOOKUP(Book1345234[[#This Row],[Mobility Ranking]],#REF!,2,FALSE),"")</f>
        <v/>
      </c>
      <c r="CA490" s="77"/>
      <c r="CB490" s="4"/>
      <c r="CC490" s="36" t="str">
        <f>IFERROR(VLOOKUP(Book1345234[[#This Row],[Regional Ranking]],#REF!,2,FALSE),"")</f>
        <v/>
      </c>
    </row>
    <row r="491" spans="1:81" x14ac:dyDescent="0.25">
      <c r="A491" s="107"/>
      <c r="B491" s="84"/>
      <c r="C491" s="92">
        <f>Book1345234[[#This Row],[FMP]]*2</f>
        <v>0</v>
      </c>
      <c r="D491" s="34"/>
      <c r="E491" s="34"/>
      <c r="F491" s="37"/>
      <c r="G491" s="4"/>
      <c r="H491" s="4"/>
      <c r="I491" s="4"/>
      <c r="J491" s="4"/>
      <c r="K491" s="35" t="str">
        <f>IFERROR(Book1345234[[#This Row],[Project Cost]]/Book1345234[[#This Row],['# of Structures Removed from 1% Annual Chance FP]],"")</f>
        <v/>
      </c>
      <c r="L491" s="4"/>
      <c r="M491" s="4"/>
      <c r="N491" s="35"/>
      <c r="O491" s="100"/>
      <c r="P491" s="84"/>
      <c r="Q491" s="37"/>
      <c r="R491" s="4"/>
      <c r="S491" s="36" t="str">
        <f>IFERROR(VLOOKUP(Book1345234[[#This Row],[ Severity Ranking: Pre-Project Average Depth of Flooding (100-year)]],#REF!,2,FALSE),"")</f>
        <v/>
      </c>
      <c r="T491" s="67"/>
      <c r="U491" s="37"/>
      <c r="V491" s="37"/>
      <c r="W491" s="128" t="e">
        <f>[1]!Book1345234[[#This Row],[Flood Plain Population]]/[1]!Book1345234[[#This Row],[Community Population Served]]</f>
        <v>#REF!</v>
      </c>
      <c r="X491" s="4"/>
      <c r="Y491" s="36" t="str">
        <f>IFERROR(VLOOKUP(Book1345234[[#This Row],[Severity Ranking: Community Need (% Population)]],#REF!,2,FALSE),"")</f>
        <v/>
      </c>
      <c r="Z491" s="66"/>
      <c r="AA491" s="91" t="e">
        <f>[1]!Book1345234[[#This Row],['# of Structures Removed from 1% Annual Chance FP]]/[1]!Book1345234[[#This Row],['# of Structures in 1% Annual Chance FP (Pre-Project)]]</f>
        <v>#REF!</v>
      </c>
      <c r="AB491" s="4"/>
      <c r="AC491" s="36" t="str">
        <f>IFERROR(VLOOKUP(Book1345234[[#This Row],[Flood Risk Reduction ]],#REF!,2,FALSE),"")</f>
        <v/>
      </c>
      <c r="AD491" s="66"/>
      <c r="AE491" s="78"/>
      <c r="AF491" s="37"/>
      <c r="AG491" s="128" t="e">
        <f>([1]!Book1345234[[#This Row],[Pre-Project Damage $]]-[1]!Book1345234[[#This Row],[Post-Project Damage $]])/[1]!Book1345234[[#This Row],[Pre-Project Damage $]]</f>
        <v>#REF!</v>
      </c>
      <c r="AH491" s="4"/>
      <c r="AI491" s="36" t="str">
        <f>IFERROR(VLOOKUP(Book1345234[[#This Row],[Flood Damage Reduction]],#REF!,2,FALSE),"")</f>
        <v/>
      </c>
      <c r="AJ491" s="93"/>
      <c r="AK491" s="83"/>
      <c r="AL491" s="37"/>
      <c r="AM491" s="36" t="str">
        <f>IFERROR(VLOOKUP(Book1345234[[#This Row],[ Reduction in Critical Facilities Flood Risk]],#REF!,2,FALSE),"")</f>
        <v/>
      </c>
      <c r="AN491" s="140" t="e">
        <f>VLOOKUP([1]!Book1345234[[#This Row],[FMP]],'[1]Life and Safety Tabular Data'!A488:L498,12,FALSE)</f>
        <v>#REF!</v>
      </c>
      <c r="AO491" s="43"/>
      <c r="AP491" s="4"/>
      <c r="AQ491" s="36" t="str">
        <f>IFERROR(VLOOKUP(Book1345234[[#This Row],[Life and Safety Ranking (Injury/Loss of Life)]],#REF!,2,FALSE),"")</f>
        <v/>
      </c>
      <c r="AR491" s="67"/>
      <c r="AS491" s="43"/>
      <c r="AT491" s="43"/>
      <c r="AU491" s="43"/>
      <c r="AV491" s="4"/>
      <c r="AW491" s="36" t="str">
        <f>IFERROR(VLOOKUP(Book1345234[[#This Row],[Water Supply Yield Ranking]],#REF!,2,FALSE),"")</f>
        <v/>
      </c>
      <c r="AX491" s="67"/>
      <c r="AY491" s="37"/>
      <c r="AZ491" s="4"/>
      <c r="BA491" s="36" t="str">
        <f>IFERROR(VLOOKUP(Book1345234[[#This Row],[Social Vulnerability Ranking]],#REF!,2,FALSE),"")</f>
        <v/>
      </c>
      <c r="BB491" s="67"/>
      <c r="BC491" s="43"/>
      <c r="BD491" s="4"/>
      <c r="BE491" s="36" t="str">
        <f>IFERROR(VLOOKUP(Book1345234[[#This Row],[Nature-Based Solutions Ranking]],#REF!,2,FALSE),"")</f>
        <v/>
      </c>
      <c r="BF491" s="67"/>
      <c r="BG491" s="37"/>
      <c r="BH491" s="4"/>
      <c r="BI491" s="36" t="str">
        <f>IFERROR(VLOOKUP(Book1345234[[#This Row],[Multiple Benefit Ranking]],#REF!,2,FALSE),"")</f>
        <v/>
      </c>
      <c r="BJ491" s="84"/>
      <c r="BK491" s="43"/>
      <c r="BL491" s="4"/>
      <c r="BM491" s="36" t="str">
        <f>IFERROR(VLOOKUP(Book1345234[[#This Row],[Operations and Maintenance Ranking]],#REF!,2,FALSE),"")</f>
        <v/>
      </c>
      <c r="BN491" s="67"/>
      <c r="BO491" s="4"/>
      <c r="BP491" s="36" t="str">
        <f>IFERROR(VLOOKUP(Book1345234[[#This Row],[Administrative, Regulatory and Other Obstacle Ranking]],#REF!,2,FALSE),"")</f>
        <v/>
      </c>
      <c r="BQ491" s="67"/>
      <c r="BR491" s="4"/>
      <c r="BS491" s="36" t="str">
        <f>IFERROR(VLOOKUP(Book1345234[[#This Row],[Environmental Benefit Ranking]],#REF!,2,FALSE),"")</f>
        <v/>
      </c>
      <c r="BT491" s="67"/>
      <c r="BU491" s="37"/>
      <c r="BV491" s="36" t="str">
        <f>IFERROR(VLOOKUP(Book1345234[[#This Row],[Environmental Impact Ranking]],#REF!,2,FALSE),"")</f>
        <v/>
      </c>
      <c r="BW491" s="77"/>
      <c r="BX491" s="83"/>
      <c r="BY491" s="4"/>
      <c r="BZ491" s="36" t="str">
        <f>IFERROR(VLOOKUP(Book1345234[[#This Row],[Mobility Ranking]],#REF!,2,FALSE),"")</f>
        <v/>
      </c>
      <c r="CA491" s="77"/>
      <c r="CB491" s="4"/>
      <c r="CC491" s="36" t="str">
        <f>IFERROR(VLOOKUP(Book1345234[[#This Row],[Regional Ranking]],#REF!,2,FALSE),"")</f>
        <v/>
      </c>
    </row>
    <row r="492" spans="1:81" x14ac:dyDescent="0.25">
      <c r="A492" s="107"/>
      <c r="B492" s="84"/>
      <c r="C492" s="92">
        <f>Book1345234[[#This Row],[FMP]]*2</f>
        <v>0</v>
      </c>
      <c r="D492" s="34"/>
      <c r="E492" s="34"/>
      <c r="F492" s="37"/>
      <c r="G492" s="4"/>
      <c r="H492" s="4"/>
      <c r="I492" s="4"/>
      <c r="J492" s="4"/>
      <c r="K492" s="35" t="str">
        <f>IFERROR(Book1345234[[#This Row],[Project Cost]]/Book1345234[[#This Row],['# of Structures Removed from 1% Annual Chance FP]],"")</f>
        <v/>
      </c>
      <c r="L492" s="4"/>
      <c r="M492" s="4"/>
      <c r="N492" s="35"/>
      <c r="O492" s="100"/>
      <c r="P492" s="84"/>
      <c r="Q492" s="37"/>
      <c r="R492" s="4"/>
      <c r="S492" s="36" t="str">
        <f>IFERROR(VLOOKUP(Book1345234[[#This Row],[ Severity Ranking: Pre-Project Average Depth of Flooding (100-year)]],#REF!,2,FALSE),"")</f>
        <v/>
      </c>
      <c r="T492" s="67"/>
      <c r="U492" s="37"/>
      <c r="V492" s="37"/>
      <c r="W492" s="128" t="e">
        <f>[1]!Book1345234[[#This Row],[Flood Plain Population]]/[1]!Book1345234[[#This Row],[Community Population Served]]</f>
        <v>#REF!</v>
      </c>
      <c r="X492" s="4"/>
      <c r="Y492" s="36" t="str">
        <f>IFERROR(VLOOKUP(Book1345234[[#This Row],[Severity Ranking: Community Need (% Population)]],#REF!,2,FALSE),"")</f>
        <v/>
      </c>
      <c r="Z492" s="66"/>
      <c r="AA492" s="91" t="e">
        <f>[1]!Book1345234[[#This Row],['# of Structures Removed from 1% Annual Chance FP]]/[1]!Book1345234[[#This Row],['# of Structures in 1% Annual Chance FP (Pre-Project)]]</f>
        <v>#REF!</v>
      </c>
      <c r="AB492" s="4"/>
      <c r="AC492" s="36" t="str">
        <f>IFERROR(VLOOKUP(Book1345234[[#This Row],[Flood Risk Reduction ]],#REF!,2,FALSE),"")</f>
        <v/>
      </c>
      <c r="AD492" s="66"/>
      <c r="AE492" s="78"/>
      <c r="AF492" s="37"/>
      <c r="AG492" s="128" t="e">
        <f>([1]!Book1345234[[#This Row],[Pre-Project Damage $]]-[1]!Book1345234[[#This Row],[Post-Project Damage $]])/[1]!Book1345234[[#This Row],[Pre-Project Damage $]]</f>
        <v>#REF!</v>
      </c>
      <c r="AH492" s="4"/>
      <c r="AI492" s="36" t="str">
        <f>IFERROR(VLOOKUP(Book1345234[[#This Row],[Flood Damage Reduction]],#REF!,2,FALSE),"")</f>
        <v/>
      </c>
      <c r="AJ492" s="93"/>
      <c r="AK492" s="83"/>
      <c r="AL492" s="37"/>
      <c r="AM492" s="36" t="str">
        <f>IFERROR(VLOOKUP(Book1345234[[#This Row],[ Reduction in Critical Facilities Flood Risk]],#REF!,2,FALSE),"")</f>
        <v/>
      </c>
      <c r="AN492" s="140" t="e">
        <f>VLOOKUP([1]!Book1345234[[#This Row],[FMP]],'[1]Life and Safety Tabular Data'!A489:L499,12,FALSE)</f>
        <v>#REF!</v>
      </c>
      <c r="AO492" s="43"/>
      <c r="AP492" s="4"/>
      <c r="AQ492" s="36" t="str">
        <f>IFERROR(VLOOKUP(Book1345234[[#This Row],[Life and Safety Ranking (Injury/Loss of Life)]],#REF!,2,FALSE),"")</f>
        <v/>
      </c>
      <c r="AR492" s="67"/>
      <c r="AS492" s="43"/>
      <c r="AT492" s="43"/>
      <c r="AU492" s="43"/>
      <c r="AV492" s="4"/>
      <c r="AW492" s="36" t="str">
        <f>IFERROR(VLOOKUP(Book1345234[[#This Row],[Water Supply Yield Ranking]],#REF!,2,FALSE),"")</f>
        <v/>
      </c>
      <c r="AX492" s="67"/>
      <c r="AY492" s="37"/>
      <c r="AZ492" s="4"/>
      <c r="BA492" s="36" t="str">
        <f>IFERROR(VLOOKUP(Book1345234[[#This Row],[Social Vulnerability Ranking]],#REF!,2,FALSE),"")</f>
        <v/>
      </c>
      <c r="BB492" s="67"/>
      <c r="BC492" s="43"/>
      <c r="BD492" s="4"/>
      <c r="BE492" s="36" t="str">
        <f>IFERROR(VLOOKUP(Book1345234[[#This Row],[Nature-Based Solutions Ranking]],#REF!,2,FALSE),"")</f>
        <v/>
      </c>
      <c r="BF492" s="67"/>
      <c r="BG492" s="37"/>
      <c r="BH492" s="4"/>
      <c r="BI492" s="36" t="str">
        <f>IFERROR(VLOOKUP(Book1345234[[#This Row],[Multiple Benefit Ranking]],#REF!,2,FALSE),"")</f>
        <v/>
      </c>
      <c r="BJ492" s="84"/>
      <c r="BK492" s="43"/>
      <c r="BL492" s="4"/>
      <c r="BM492" s="36" t="str">
        <f>IFERROR(VLOOKUP(Book1345234[[#This Row],[Operations and Maintenance Ranking]],#REF!,2,FALSE),"")</f>
        <v/>
      </c>
      <c r="BN492" s="67"/>
      <c r="BO492" s="4"/>
      <c r="BP492" s="36" t="str">
        <f>IFERROR(VLOOKUP(Book1345234[[#This Row],[Administrative, Regulatory and Other Obstacle Ranking]],#REF!,2,FALSE),"")</f>
        <v/>
      </c>
      <c r="BQ492" s="67"/>
      <c r="BR492" s="4"/>
      <c r="BS492" s="36" t="str">
        <f>IFERROR(VLOOKUP(Book1345234[[#This Row],[Environmental Benefit Ranking]],#REF!,2,FALSE),"")</f>
        <v/>
      </c>
      <c r="BT492" s="67"/>
      <c r="BU492" s="37"/>
      <c r="BV492" s="36" t="str">
        <f>IFERROR(VLOOKUP(Book1345234[[#This Row],[Environmental Impact Ranking]],#REF!,2,FALSE),"")</f>
        <v/>
      </c>
      <c r="BW492" s="77"/>
      <c r="BX492" s="83"/>
      <c r="BY492" s="4"/>
      <c r="BZ492" s="36" t="str">
        <f>IFERROR(VLOOKUP(Book1345234[[#This Row],[Mobility Ranking]],#REF!,2,FALSE),"")</f>
        <v/>
      </c>
      <c r="CA492" s="77"/>
      <c r="CB492" s="4"/>
      <c r="CC492" s="36" t="str">
        <f>IFERROR(VLOOKUP(Book1345234[[#This Row],[Regional Ranking]],#REF!,2,FALSE),"")</f>
        <v/>
      </c>
    </row>
    <row r="493" spans="1:81" x14ac:dyDescent="0.25">
      <c r="A493" s="107"/>
      <c r="B493" s="84"/>
      <c r="C493" s="92">
        <f>Book1345234[[#This Row],[FMP]]*2</f>
        <v>0</v>
      </c>
      <c r="D493" s="34"/>
      <c r="E493" s="34"/>
      <c r="F493" s="37"/>
      <c r="G493" s="4"/>
      <c r="H493" s="4"/>
      <c r="I493" s="4"/>
      <c r="J493" s="4"/>
      <c r="K493" s="35" t="str">
        <f>IFERROR(Book1345234[[#This Row],[Project Cost]]/Book1345234[[#This Row],['# of Structures Removed from 1% Annual Chance FP]],"")</f>
        <v/>
      </c>
      <c r="L493" s="4"/>
      <c r="M493" s="4"/>
      <c r="N493" s="35"/>
      <c r="O493" s="100"/>
      <c r="P493" s="84"/>
      <c r="Q493" s="37"/>
      <c r="R493" s="4"/>
      <c r="S493" s="36" t="str">
        <f>IFERROR(VLOOKUP(Book1345234[[#This Row],[ Severity Ranking: Pre-Project Average Depth of Flooding (100-year)]],#REF!,2,FALSE),"")</f>
        <v/>
      </c>
      <c r="T493" s="67"/>
      <c r="U493" s="37"/>
      <c r="V493" s="37"/>
      <c r="W493" s="128" t="e">
        <f>[1]!Book1345234[[#This Row],[Flood Plain Population]]/[1]!Book1345234[[#This Row],[Community Population Served]]</f>
        <v>#REF!</v>
      </c>
      <c r="X493" s="4"/>
      <c r="Y493" s="36" t="str">
        <f>IFERROR(VLOOKUP(Book1345234[[#This Row],[Severity Ranking: Community Need (% Population)]],#REF!,2,FALSE),"")</f>
        <v/>
      </c>
      <c r="Z493" s="66"/>
      <c r="AA493" s="91" t="e">
        <f>[1]!Book1345234[[#This Row],['# of Structures Removed from 1% Annual Chance FP]]/[1]!Book1345234[[#This Row],['# of Structures in 1% Annual Chance FP (Pre-Project)]]</f>
        <v>#REF!</v>
      </c>
      <c r="AB493" s="4"/>
      <c r="AC493" s="36" t="str">
        <f>IFERROR(VLOOKUP(Book1345234[[#This Row],[Flood Risk Reduction ]],#REF!,2,FALSE),"")</f>
        <v/>
      </c>
      <c r="AD493" s="66"/>
      <c r="AE493" s="78"/>
      <c r="AF493" s="37"/>
      <c r="AG493" s="128" t="e">
        <f>([1]!Book1345234[[#This Row],[Pre-Project Damage $]]-[1]!Book1345234[[#This Row],[Post-Project Damage $]])/[1]!Book1345234[[#This Row],[Pre-Project Damage $]]</f>
        <v>#REF!</v>
      </c>
      <c r="AH493" s="4"/>
      <c r="AI493" s="36" t="str">
        <f>IFERROR(VLOOKUP(Book1345234[[#This Row],[Flood Damage Reduction]],#REF!,2,FALSE),"")</f>
        <v/>
      </c>
      <c r="AJ493" s="93"/>
      <c r="AK493" s="83"/>
      <c r="AL493" s="37"/>
      <c r="AM493" s="36" t="str">
        <f>IFERROR(VLOOKUP(Book1345234[[#This Row],[ Reduction in Critical Facilities Flood Risk]],#REF!,2,FALSE),"")</f>
        <v/>
      </c>
      <c r="AN493" s="140" t="e">
        <f>VLOOKUP([1]!Book1345234[[#This Row],[FMP]],'[1]Life and Safety Tabular Data'!A490:L500,12,FALSE)</f>
        <v>#REF!</v>
      </c>
      <c r="AO493" s="43"/>
      <c r="AP493" s="4"/>
      <c r="AQ493" s="36" t="str">
        <f>IFERROR(VLOOKUP(Book1345234[[#This Row],[Life and Safety Ranking (Injury/Loss of Life)]],#REF!,2,FALSE),"")</f>
        <v/>
      </c>
      <c r="AR493" s="67"/>
      <c r="AS493" s="43"/>
      <c r="AT493" s="43"/>
      <c r="AU493" s="43"/>
      <c r="AV493" s="4"/>
      <c r="AW493" s="36" t="str">
        <f>IFERROR(VLOOKUP(Book1345234[[#This Row],[Water Supply Yield Ranking]],#REF!,2,FALSE),"")</f>
        <v/>
      </c>
      <c r="AX493" s="67"/>
      <c r="AY493" s="37"/>
      <c r="AZ493" s="4"/>
      <c r="BA493" s="36" t="str">
        <f>IFERROR(VLOOKUP(Book1345234[[#This Row],[Social Vulnerability Ranking]],#REF!,2,FALSE),"")</f>
        <v/>
      </c>
      <c r="BB493" s="67"/>
      <c r="BC493" s="43"/>
      <c r="BD493" s="4"/>
      <c r="BE493" s="36" t="str">
        <f>IFERROR(VLOOKUP(Book1345234[[#This Row],[Nature-Based Solutions Ranking]],#REF!,2,FALSE),"")</f>
        <v/>
      </c>
      <c r="BF493" s="67"/>
      <c r="BG493" s="37"/>
      <c r="BH493" s="4"/>
      <c r="BI493" s="36" t="str">
        <f>IFERROR(VLOOKUP(Book1345234[[#This Row],[Multiple Benefit Ranking]],#REF!,2,FALSE),"")</f>
        <v/>
      </c>
      <c r="BJ493" s="84"/>
      <c r="BK493" s="43"/>
      <c r="BL493" s="4"/>
      <c r="BM493" s="36" t="str">
        <f>IFERROR(VLOOKUP(Book1345234[[#This Row],[Operations and Maintenance Ranking]],#REF!,2,FALSE),"")</f>
        <v/>
      </c>
      <c r="BN493" s="67"/>
      <c r="BO493" s="4"/>
      <c r="BP493" s="36" t="str">
        <f>IFERROR(VLOOKUP(Book1345234[[#This Row],[Administrative, Regulatory and Other Obstacle Ranking]],#REF!,2,FALSE),"")</f>
        <v/>
      </c>
      <c r="BQ493" s="67"/>
      <c r="BR493" s="4"/>
      <c r="BS493" s="36" t="str">
        <f>IFERROR(VLOOKUP(Book1345234[[#This Row],[Environmental Benefit Ranking]],#REF!,2,FALSE),"")</f>
        <v/>
      </c>
      <c r="BT493" s="67"/>
      <c r="BU493" s="37"/>
      <c r="BV493" s="36" t="str">
        <f>IFERROR(VLOOKUP(Book1345234[[#This Row],[Environmental Impact Ranking]],#REF!,2,FALSE),"")</f>
        <v/>
      </c>
      <c r="BW493" s="77"/>
      <c r="BX493" s="83"/>
      <c r="BY493" s="4"/>
      <c r="BZ493" s="36" t="str">
        <f>IFERROR(VLOOKUP(Book1345234[[#This Row],[Mobility Ranking]],#REF!,2,FALSE),"")</f>
        <v/>
      </c>
      <c r="CA493" s="77"/>
      <c r="CB493" s="4"/>
      <c r="CC493" s="36" t="str">
        <f>IFERROR(VLOOKUP(Book1345234[[#This Row],[Regional Ranking]],#REF!,2,FALSE),"")</f>
        <v/>
      </c>
    </row>
    <row r="494" spans="1:81" x14ac:dyDescent="0.25">
      <c r="A494" s="107"/>
      <c r="B494" s="84"/>
      <c r="C494" s="92">
        <f>Book1345234[[#This Row],[FMP]]*2</f>
        <v>0</v>
      </c>
      <c r="D494" s="34"/>
      <c r="E494" s="34"/>
      <c r="F494" s="37"/>
      <c r="G494" s="4"/>
      <c r="H494" s="4"/>
      <c r="I494" s="4"/>
      <c r="J494" s="4"/>
      <c r="K494" s="35" t="str">
        <f>IFERROR(Book1345234[[#This Row],[Project Cost]]/Book1345234[[#This Row],['# of Structures Removed from 1% Annual Chance FP]],"")</f>
        <v/>
      </c>
      <c r="L494" s="4"/>
      <c r="M494" s="4"/>
      <c r="N494" s="35"/>
      <c r="O494" s="100"/>
      <c r="P494" s="84"/>
      <c r="Q494" s="37"/>
      <c r="R494" s="4"/>
      <c r="S494" s="36" t="str">
        <f>IFERROR(VLOOKUP(Book1345234[[#This Row],[ Severity Ranking: Pre-Project Average Depth of Flooding (100-year)]],#REF!,2,FALSE),"")</f>
        <v/>
      </c>
      <c r="T494" s="67"/>
      <c r="U494" s="37"/>
      <c r="V494" s="37"/>
      <c r="W494" s="128" t="e">
        <f>[1]!Book1345234[[#This Row],[Flood Plain Population]]/[1]!Book1345234[[#This Row],[Community Population Served]]</f>
        <v>#REF!</v>
      </c>
      <c r="X494" s="4"/>
      <c r="Y494" s="36" t="str">
        <f>IFERROR(VLOOKUP(Book1345234[[#This Row],[Severity Ranking: Community Need (% Population)]],#REF!,2,FALSE),"")</f>
        <v/>
      </c>
      <c r="Z494" s="66"/>
      <c r="AA494" s="91" t="e">
        <f>[1]!Book1345234[[#This Row],['# of Structures Removed from 1% Annual Chance FP]]/[1]!Book1345234[[#This Row],['# of Structures in 1% Annual Chance FP (Pre-Project)]]</f>
        <v>#REF!</v>
      </c>
      <c r="AB494" s="4"/>
      <c r="AC494" s="36" t="str">
        <f>IFERROR(VLOOKUP(Book1345234[[#This Row],[Flood Risk Reduction ]],#REF!,2,FALSE),"")</f>
        <v/>
      </c>
      <c r="AD494" s="66"/>
      <c r="AE494" s="78"/>
      <c r="AF494" s="37"/>
      <c r="AG494" s="128" t="e">
        <f>([1]!Book1345234[[#This Row],[Pre-Project Damage $]]-[1]!Book1345234[[#This Row],[Post-Project Damage $]])/[1]!Book1345234[[#This Row],[Pre-Project Damage $]]</f>
        <v>#REF!</v>
      </c>
      <c r="AH494" s="4"/>
      <c r="AI494" s="36" t="str">
        <f>IFERROR(VLOOKUP(Book1345234[[#This Row],[Flood Damage Reduction]],#REF!,2,FALSE),"")</f>
        <v/>
      </c>
      <c r="AJ494" s="93"/>
      <c r="AK494" s="83"/>
      <c r="AL494" s="37"/>
      <c r="AM494" s="36" t="str">
        <f>IFERROR(VLOOKUP(Book1345234[[#This Row],[ Reduction in Critical Facilities Flood Risk]],#REF!,2,FALSE),"")</f>
        <v/>
      </c>
      <c r="AN494" s="140" t="e">
        <f>VLOOKUP([1]!Book1345234[[#This Row],[FMP]],'[1]Life and Safety Tabular Data'!A491:L501,12,FALSE)</f>
        <v>#REF!</v>
      </c>
      <c r="AO494" s="43"/>
      <c r="AP494" s="4"/>
      <c r="AQ494" s="36" t="str">
        <f>IFERROR(VLOOKUP(Book1345234[[#This Row],[Life and Safety Ranking (Injury/Loss of Life)]],#REF!,2,FALSE),"")</f>
        <v/>
      </c>
      <c r="AR494" s="67"/>
      <c r="AS494" s="43"/>
      <c r="AT494" s="43"/>
      <c r="AU494" s="43"/>
      <c r="AV494" s="4"/>
      <c r="AW494" s="36" t="str">
        <f>IFERROR(VLOOKUP(Book1345234[[#This Row],[Water Supply Yield Ranking]],#REF!,2,FALSE),"")</f>
        <v/>
      </c>
      <c r="AX494" s="67"/>
      <c r="AY494" s="37"/>
      <c r="AZ494" s="4"/>
      <c r="BA494" s="36" t="str">
        <f>IFERROR(VLOOKUP(Book1345234[[#This Row],[Social Vulnerability Ranking]],#REF!,2,FALSE),"")</f>
        <v/>
      </c>
      <c r="BB494" s="67"/>
      <c r="BC494" s="43"/>
      <c r="BD494" s="4"/>
      <c r="BE494" s="36" t="str">
        <f>IFERROR(VLOOKUP(Book1345234[[#This Row],[Nature-Based Solutions Ranking]],#REF!,2,FALSE),"")</f>
        <v/>
      </c>
      <c r="BF494" s="67"/>
      <c r="BG494" s="37"/>
      <c r="BH494" s="4"/>
      <c r="BI494" s="36" t="str">
        <f>IFERROR(VLOOKUP(Book1345234[[#This Row],[Multiple Benefit Ranking]],#REF!,2,FALSE),"")</f>
        <v/>
      </c>
      <c r="BJ494" s="84"/>
      <c r="BK494" s="43"/>
      <c r="BL494" s="4"/>
      <c r="BM494" s="36" t="str">
        <f>IFERROR(VLOOKUP(Book1345234[[#This Row],[Operations and Maintenance Ranking]],#REF!,2,FALSE),"")</f>
        <v/>
      </c>
      <c r="BN494" s="67"/>
      <c r="BO494" s="4"/>
      <c r="BP494" s="36" t="str">
        <f>IFERROR(VLOOKUP(Book1345234[[#This Row],[Administrative, Regulatory and Other Obstacle Ranking]],#REF!,2,FALSE),"")</f>
        <v/>
      </c>
      <c r="BQ494" s="67"/>
      <c r="BR494" s="4"/>
      <c r="BS494" s="36" t="str">
        <f>IFERROR(VLOOKUP(Book1345234[[#This Row],[Environmental Benefit Ranking]],#REF!,2,FALSE),"")</f>
        <v/>
      </c>
      <c r="BT494" s="67"/>
      <c r="BU494" s="37"/>
      <c r="BV494" s="36" t="str">
        <f>IFERROR(VLOOKUP(Book1345234[[#This Row],[Environmental Impact Ranking]],#REF!,2,FALSE),"")</f>
        <v/>
      </c>
      <c r="BW494" s="77"/>
      <c r="BX494" s="83"/>
      <c r="BY494" s="4"/>
      <c r="BZ494" s="36" t="str">
        <f>IFERROR(VLOOKUP(Book1345234[[#This Row],[Mobility Ranking]],#REF!,2,FALSE),"")</f>
        <v/>
      </c>
      <c r="CA494" s="77"/>
      <c r="CB494" s="4"/>
      <c r="CC494" s="36" t="str">
        <f>IFERROR(VLOOKUP(Book1345234[[#This Row],[Regional Ranking]],#REF!,2,FALSE),"")</f>
        <v/>
      </c>
    </row>
    <row r="495" spans="1:81" x14ac:dyDescent="0.25">
      <c r="A495" s="107"/>
      <c r="B495" s="84"/>
      <c r="C495" s="92">
        <f>Book1345234[[#This Row],[FMP]]*2</f>
        <v>0</v>
      </c>
      <c r="D495" s="34"/>
      <c r="E495" s="34"/>
      <c r="F495" s="37"/>
      <c r="G495" s="4"/>
      <c r="H495" s="4"/>
      <c r="I495" s="4"/>
      <c r="J495" s="4"/>
      <c r="K495" s="35" t="str">
        <f>IFERROR(Book1345234[[#This Row],[Project Cost]]/Book1345234[[#This Row],['# of Structures Removed from 1% Annual Chance FP]],"")</f>
        <v/>
      </c>
      <c r="L495" s="4"/>
      <c r="M495" s="4"/>
      <c r="N495" s="35"/>
      <c r="O495" s="100"/>
      <c r="P495" s="84"/>
      <c r="Q495" s="37"/>
      <c r="R495" s="4"/>
      <c r="S495" s="36" t="str">
        <f>IFERROR(VLOOKUP(Book1345234[[#This Row],[ Severity Ranking: Pre-Project Average Depth of Flooding (100-year)]],#REF!,2,FALSE),"")</f>
        <v/>
      </c>
      <c r="T495" s="67"/>
      <c r="U495" s="37"/>
      <c r="V495" s="37"/>
      <c r="W495" s="128" t="e">
        <f>[1]!Book1345234[[#This Row],[Flood Plain Population]]/[1]!Book1345234[[#This Row],[Community Population Served]]</f>
        <v>#REF!</v>
      </c>
      <c r="X495" s="4"/>
      <c r="Y495" s="36" t="str">
        <f>IFERROR(VLOOKUP(Book1345234[[#This Row],[Severity Ranking: Community Need (% Population)]],#REF!,2,FALSE),"")</f>
        <v/>
      </c>
      <c r="Z495" s="66"/>
      <c r="AA495" s="91" t="e">
        <f>[1]!Book1345234[[#This Row],['# of Structures Removed from 1% Annual Chance FP]]/[1]!Book1345234[[#This Row],['# of Structures in 1% Annual Chance FP (Pre-Project)]]</f>
        <v>#REF!</v>
      </c>
      <c r="AB495" s="4"/>
      <c r="AC495" s="36" t="str">
        <f>IFERROR(VLOOKUP(Book1345234[[#This Row],[Flood Risk Reduction ]],#REF!,2,FALSE),"")</f>
        <v/>
      </c>
      <c r="AD495" s="66"/>
      <c r="AE495" s="78"/>
      <c r="AF495" s="37"/>
      <c r="AG495" s="128" t="e">
        <f>([1]!Book1345234[[#This Row],[Pre-Project Damage $]]-[1]!Book1345234[[#This Row],[Post-Project Damage $]])/[1]!Book1345234[[#This Row],[Pre-Project Damage $]]</f>
        <v>#REF!</v>
      </c>
      <c r="AH495" s="4"/>
      <c r="AI495" s="36" t="str">
        <f>IFERROR(VLOOKUP(Book1345234[[#This Row],[Flood Damage Reduction]],#REF!,2,FALSE),"")</f>
        <v/>
      </c>
      <c r="AJ495" s="93"/>
      <c r="AK495" s="83"/>
      <c r="AL495" s="37"/>
      <c r="AM495" s="36" t="str">
        <f>IFERROR(VLOOKUP(Book1345234[[#This Row],[ Reduction in Critical Facilities Flood Risk]],#REF!,2,FALSE),"")</f>
        <v/>
      </c>
      <c r="AN495" s="140" t="e">
        <f>VLOOKUP([1]!Book1345234[[#This Row],[FMP]],'[1]Life and Safety Tabular Data'!A492:L502,12,FALSE)</f>
        <v>#REF!</v>
      </c>
      <c r="AO495" s="43"/>
      <c r="AP495" s="4"/>
      <c r="AQ495" s="36" t="str">
        <f>IFERROR(VLOOKUP(Book1345234[[#This Row],[Life and Safety Ranking (Injury/Loss of Life)]],#REF!,2,FALSE),"")</f>
        <v/>
      </c>
      <c r="AR495" s="67"/>
      <c r="AS495" s="43"/>
      <c r="AT495" s="43"/>
      <c r="AU495" s="43"/>
      <c r="AV495" s="4"/>
      <c r="AW495" s="36" t="str">
        <f>IFERROR(VLOOKUP(Book1345234[[#This Row],[Water Supply Yield Ranking]],#REF!,2,FALSE),"")</f>
        <v/>
      </c>
      <c r="AX495" s="67"/>
      <c r="AY495" s="37"/>
      <c r="AZ495" s="4"/>
      <c r="BA495" s="36" t="str">
        <f>IFERROR(VLOOKUP(Book1345234[[#This Row],[Social Vulnerability Ranking]],#REF!,2,FALSE),"")</f>
        <v/>
      </c>
      <c r="BB495" s="67"/>
      <c r="BC495" s="43"/>
      <c r="BD495" s="4"/>
      <c r="BE495" s="36" t="str">
        <f>IFERROR(VLOOKUP(Book1345234[[#This Row],[Nature-Based Solutions Ranking]],#REF!,2,FALSE),"")</f>
        <v/>
      </c>
      <c r="BF495" s="67"/>
      <c r="BG495" s="37"/>
      <c r="BH495" s="4"/>
      <c r="BI495" s="36" t="str">
        <f>IFERROR(VLOOKUP(Book1345234[[#This Row],[Multiple Benefit Ranking]],#REF!,2,FALSE),"")</f>
        <v/>
      </c>
      <c r="BJ495" s="84"/>
      <c r="BK495" s="43"/>
      <c r="BL495" s="4"/>
      <c r="BM495" s="36" t="str">
        <f>IFERROR(VLOOKUP(Book1345234[[#This Row],[Operations and Maintenance Ranking]],#REF!,2,FALSE),"")</f>
        <v/>
      </c>
      <c r="BN495" s="67"/>
      <c r="BO495" s="4"/>
      <c r="BP495" s="36" t="str">
        <f>IFERROR(VLOOKUP(Book1345234[[#This Row],[Administrative, Regulatory and Other Obstacle Ranking]],#REF!,2,FALSE),"")</f>
        <v/>
      </c>
      <c r="BQ495" s="67"/>
      <c r="BR495" s="4"/>
      <c r="BS495" s="36" t="str">
        <f>IFERROR(VLOOKUP(Book1345234[[#This Row],[Environmental Benefit Ranking]],#REF!,2,FALSE),"")</f>
        <v/>
      </c>
      <c r="BT495" s="67"/>
      <c r="BU495" s="37"/>
      <c r="BV495" s="36" t="str">
        <f>IFERROR(VLOOKUP(Book1345234[[#This Row],[Environmental Impact Ranking]],#REF!,2,FALSE),"")</f>
        <v/>
      </c>
      <c r="BW495" s="77"/>
      <c r="BX495" s="83"/>
      <c r="BY495" s="4"/>
      <c r="BZ495" s="36" t="str">
        <f>IFERROR(VLOOKUP(Book1345234[[#This Row],[Mobility Ranking]],#REF!,2,FALSE),"")</f>
        <v/>
      </c>
      <c r="CA495" s="77"/>
      <c r="CB495" s="4"/>
      <c r="CC495" s="36" t="str">
        <f>IFERROR(VLOOKUP(Book1345234[[#This Row],[Regional Ranking]],#REF!,2,FALSE),"")</f>
        <v/>
      </c>
    </row>
    <row r="496" spans="1:81" x14ac:dyDescent="0.25">
      <c r="A496" s="107"/>
      <c r="B496" s="84"/>
      <c r="C496" s="92">
        <f>Book1345234[[#This Row],[FMP]]*2</f>
        <v>0</v>
      </c>
      <c r="D496" s="34"/>
      <c r="E496" s="34"/>
      <c r="F496" s="37"/>
      <c r="G496" s="4"/>
      <c r="H496" s="4"/>
      <c r="I496" s="4"/>
      <c r="J496" s="4"/>
      <c r="K496" s="35" t="str">
        <f>IFERROR(Book1345234[[#This Row],[Project Cost]]/Book1345234[[#This Row],['# of Structures Removed from 1% Annual Chance FP]],"")</f>
        <v/>
      </c>
      <c r="L496" s="4"/>
      <c r="M496" s="4"/>
      <c r="N496" s="35"/>
      <c r="O496" s="100"/>
      <c r="P496" s="84"/>
      <c r="Q496" s="37"/>
      <c r="R496" s="4"/>
      <c r="S496" s="36" t="str">
        <f>IFERROR(VLOOKUP(Book1345234[[#This Row],[ Severity Ranking: Pre-Project Average Depth of Flooding (100-year)]],#REF!,2,FALSE),"")</f>
        <v/>
      </c>
      <c r="T496" s="67"/>
      <c r="U496" s="37"/>
      <c r="V496" s="37"/>
      <c r="W496" s="128" t="e">
        <f>[1]!Book1345234[[#This Row],[Flood Plain Population]]/[1]!Book1345234[[#This Row],[Community Population Served]]</f>
        <v>#REF!</v>
      </c>
      <c r="X496" s="4"/>
      <c r="Y496" s="36" t="str">
        <f>IFERROR(VLOOKUP(Book1345234[[#This Row],[Severity Ranking: Community Need (% Population)]],#REF!,2,FALSE),"")</f>
        <v/>
      </c>
      <c r="Z496" s="66"/>
      <c r="AA496" s="91" t="e">
        <f>[1]!Book1345234[[#This Row],['# of Structures Removed from 1% Annual Chance FP]]/[1]!Book1345234[[#This Row],['# of Structures in 1% Annual Chance FP (Pre-Project)]]</f>
        <v>#REF!</v>
      </c>
      <c r="AB496" s="4"/>
      <c r="AC496" s="36" t="str">
        <f>IFERROR(VLOOKUP(Book1345234[[#This Row],[Flood Risk Reduction ]],#REF!,2,FALSE),"")</f>
        <v/>
      </c>
      <c r="AD496" s="66"/>
      <c r="AE496" s="78"/>
      <c r="AF496" s="37"/>
      <c r="AG496" s="128" t="e">
        <f>([1]!Book1345234[[#This Row],[Pre-Project Damage $]]-[1]!Book1345234[[#This Row],[Post-Project Damage $]])/[1]!Book1345234[[#This Row],[Pre-Project Damage $]]</f>
        <v>#REF!</v>
      </c>
      <c r="AH496" s="4"/>
      <c r="AI496" s="36" t="str">
        <f>IFERROR(VLOOKUP(Book1345234[[#This Row],[Flood Damage Reduction]],#REF!,2,FALSE),"")</f>
        <v/>
      </c>
      <c r="AJ496" s="93"/>
      <c r="AK496" s="83"/>
      <c r="AL496" s="37"/>
      <c r="AM496" s="36" t="str">
        <f>IFERROR(VLOOKUP(Book1345234[[#This Row],[ Reduction in Critical Facilities Flood Risk]],#REF!,2,FALSE),"")</f>
        <v/>
      </c>
      <c r="AN496" s="140" t="e">
        <f>VLOOKUP([1]!Book1345234[[#This Row],[FMP]],'[1]Life and Safety Tabular Data'!A493:L503,12,FALSE)</f>
        <v>#REF!</v>
      </c>
      <c r="AO496" s="43"/>
      <c r="AP496" s="4"/>
      <c r="AQ496" s="36" t="str">
        <f>IFERROR(VLOOKUP(Book1345234[[#This Row],[Life and Safety Ranking (Injury/Loss of Life)]],#REF!,2,FALSE),"")</f>
        <v/>
      </c>
      <c r="AR496" s="67"/>
      <c r="AS496" s="43"/>
      <c r="AT496" s="43"/>
      <c r="AU496" s="43"/>
      <c r="AV496" s="4"/>
      <c r="AW496" s="36" t="str">
        <f>IFERROR(VLOOKUP(Book1345234[[#This Row],[Water Supply Yield Ranking]],#REF!,2,FALSE),"")</f>
        <v/>
      </c>
      <c r="AX496" s="67"/>
      <c r="AY496" s="37"/>
      <c r="AZ496" s="4"/>
      <c r="BA496" s="36" t="str">
        <f>IFERROR(VLOOKUP(Book1345234[[#This Row],[Social Vulnerability Ranking]],#REF!,2,FALSE),"")</f>
        <v/>
      </c>
      <c r="BB496" s="67"/>
      <c r="BC496" s="43"/>
      <c r="BD496" s="4"/>
      <c r="BE496" s="36" t="str">
        <f>IFERROR(VLOOKUP(Book1345234[[#This Row],[Nature-Based Solutions Ranking]],#REF!,2,FALSE),"")</f>
        <v/>
      </c>
      <c r="BF496" s="67"/>
      <c r="BG496" s="37"/>
      <c r="BH496" s="4"/>
      <c r="BI496" s="36" t="str">
        <f>IFERROR(VLOOKUP(Book1345234[[#This Row],[Multiple Benefit Ranking]],#REF!,2,FALSE),"")</f>
        <v/>
      </c>
      <c r="BJ496" s="84"/>
      <c r="BK496" s="43"/>
      <c r="BL496" s="4"/>
      <c r="BM496" s="36" t="str">
        <f>IFERROR(VLOOKUP(Book1345234[[#This Row],[Operations and Maintenance Ranking]],#REF!,2,FALSE),"")</f>
        <v/>
      </c>
      <c r="BN496" s="67"/>
      <c r="BO496" s="4"/>
      <c r="BP496" s="36" t="str">
        <f>IFERROR(VLOOKUP(Book1345234[[#This Row],[Administrative, Regulatory and Other Obstacle Ranking]],#REF!,2,FALSE),"")</f>
        <v/>
      </c>
      <c r="BQ496" s="67"/>
      <c r="BR496" s="4"/>
      <c r="BS496" s="36" t="str">
        <f>IFERROR(VLOOKUP(Book1345234[[#This Row],[Environmental Benefit Ranking]],#REF!,2,FALSE),"")</f>
        <v/>
      </c>
      <c r="BT496" s="67"/>
      <c r="BU496" s="37"/>
      <c r="BV496" s="36" t="str">
        <f>IFERROR(VLOOKUP(Book1345234[[#This Row],[Environmental Impact Ranking]],#REF!,2,FALSE),"")</f>
        <v/>
      </c>
      <c r="BW496" s="77"/>
      <c r="BX496" s="83"/>
      <c r="BY496" s="4"/>
      <c r="BZ496" s="36" t="str">
        <f>IFERROR(VLOOKUP(Book1345234[[#This Row],[Mobility Ranking]],#REF!,2,FALSE),"")</f>
        <v/>
      </c>
      <c r="CA496" s="77"/>
      <c r="CB496" s="4"/>
      <c r="CC496" s="36" t="str">
        <f>IFERROR(VLOOKUP(Book1345234[[#This Row],[Regional Ranking]],#REF!,2,FALSE),"")</f>
        <v/>
      </c>
    </row>
    <row r="497" spans="1:81" x14ac:dyDescent="0.25">
      <c r="A497" s="107"/>
      <c r="B497" s="84"/>
      <c r="C497" s="92">
        <f>Book1345234[[#This Row],[FMP]]*2</f>
        <v>0</v>
      </c>
      <c r="D497" s="34"/>
      <c r="E497" s="34"/>
      <c r="F497" s="37"/>
      <c r="G497" s="4"/>
      <c r="H497" s="4"/>
      <c r="I497" s="4"/>
      <c r="J497" s="4"/>
      <c r="K497" s="35" t="str">
        <f>IFERROR(Book1345234[[#This Row],[Project Cost]]/Book1345234[[#This Row],['# of Structures Removed from 1% Annual Chance FP]],"")</f>
        <v/>
      </c>
      <c r="L497" s="4"/>
      <c r="M497" s="4"/>
      <c r="N497" s="35"/>
      <c r="O497" s="100"/>
      <c r="P497" s="84"/>
      <c r="Q497" s="37"/>
      <c r="R497" s="4"/>
      <c r="S497" s="36" t="str">
        <f>IFERROR(VLOOKUP(Book1345234[[#This Row],[ Severity Ranking: Pre-Project Average Depth of Flooding (100-year)]],#REF!,2,FALSE),"")</f>
        <v/>
      </c>
      <c r="T497" s="67"/>
      <c r="U497" s="37"/>
      <c r="V497" s="37"/>
      <c r="W497" s="128" t="e">
        <f>[1]!Book1345234[[#This Row],[Flood Plain Population]]/[1]!Book1345234[[#This Row],[Community Population Served]]</f>
        <v>#REF!</v>
      </c>
      <c r="X497" s="4"/>
      <c r="Y497" s="36" t="str">
        <f>IFERROR(VLOOKUP(Book1345234[[#This Row],[Severity Ranking: Community Need (% Population)]],#REF!,2,FALSE),"")</f>
        <v/>
      </c>
      <c r="Z497" s="66"/>
      <c r="AA497" s="91" t="e">
        <f>[1]!Book1345234[[#This Row],['# of Structures Removed from 1% Annual Chance FP]]/[1]!Book1345234[[#This Row],['# of Structures in 1% Annual Chance FP (Pre-Project)]]</f>
        <v>#REF!</v>
      </c>
      <c r="AB497" s="4"/>
      <c r="AC497" s="36" t="str">
        <f>IFERROR(VLOOKUP(Book1345234[[#This Row],[Flood Risk Reduction ]],#REF!,2,FALSE),"")</f>
        <v/>
      </c>
      <c r="AD497" s="66"/>
      <c r="AE497" s="78"/>
      <c r="AF497" s="37"/>
      <c r="AG497" s="128" t="e">
        <f>([1]!Book1345234[[#This Row],[Pre-Project Damage $]]-[1]!Book1345234[[#This Row],[Post-Project Damage $]])/[1]!Book1345234[[#This Row],[Pre-Project Damage $]]</f>
        <v>#REF!</v>
      </c>
      <c r="AH497" s="4"/>
      <c r="AI497" s="36" t="str">
        <f>IFERROR(VLOOKUP(Book1345234[[#This Row],[Flood Damage Reduction]],#REF!,2,FALSE),"")</f>
        <v/>
      </c>
      <c r="AJ497" s="93"/>
      <c r="AK497" s="83"/>
      <c r="AL497" s="37"/>
      <c r="AM497" s="36" t="str">
        <f>IFERROR(VLOOKUP(Book1345234[[#This Row],[ Reduction in Critical Facilities Flood Risk]],#REF!,2,FALSE),"")</f>
        <v/>
      </c>
      <c r="AN497" s="140" t="e">
        <f>VLOOKUP([1]!Book1345234[[#This Row],[FMP]],'[1]Life and Safety Tabular Data'!A494:L504,12,FALSE)</f>
        <v>#REF!</v>
      </c>
      <c r="AO497" s="43"/>
      <c r="AP497" s="4"/>
      <c r="AQ497" s="36" t="str">
        <f>IFERROR(VLOOKUP(Book1345234[[#This Row],[Life and Safety Ranking (Injury/Loss of Life)]],#REF!,2,FALSE),"")</f>
        <v/>
      </c>
      <c r="AR497" s="67"/>
      <c r="AS497" s="43"/>
      <c r="AT497" s="43"/>
      <c r="AU497" s="43"/>
      <c r="AV497" s="4"/>
      <c r="AW497" s="36" t="str">
        <f>IFERROR(VLOOKUP(Book1345234[[#This Row],[Water Supply Yield Ranking]],#REF!,2,FALSE),"")</f>
        <v/>
      </c>
      <c r="AX497" s="67"/>
      <c r="AY497" s="37"/>
      <c r="AZ497" s="4"/>
      <c r="BA497" s="36" t="str">
        <f>IFERROR(VLOOKUP(Book1345234[[#This Row],[Social Vulnerability Ranking]],#REF!,2,FALSE),"")</f>
        <v/>
      </c>
      <c r="BB497" s="67"/>
      <c r="BC497" s="43"/>
      <c r="BD497" s="4"/>
      <c r="BE497" s="36" t="str">
        <f>IFERROR(VLOOKUP(Book1345234[[#This Row],[Nature-Based Solutions Ranking]],#REF!,2,FALSE),"")</f>
        <v/>
      </c>
      <c r="BF497" s="67"/>
      <c r="BG497" s="37"/>
      <c r="BH497" s="4"/>
      <c r="BI497" s="36" t="str">
        <f>IFERROR(VLOOKUP(Book1345234[[#This Row],[Multiple Benefit Ranking]],#REF!,2,FALSE),"")</f>
        <v/>
      </c>
      <c r="BJ497" s="84"/>
      <c r="BK497" s="43"/>
      <c r="BL497" s="4"/>
      <c r="BM497" s="36" t="str">
        <f>IFERROR(VLOOKUP(Book1345234[[#This Row],[Operations and Maintenance Ranking]],#REF!,2,FALSE),"")</f>
        <v/>
      </c>
      <c r="BN497" s="67"/>
      <c r="BO497" s="4"/>
      <c r="BP497" s="36" t="str">
        <f>IFERROR(VLOOKUP(Book1345234[[#This Row],[Administrative, Regulatory and Other Obstacle Ranking]],#REF!,2,FALSE),"")</f>
        <v/>
      </c>
      <c r="BQ497" s="67"/>
      <c r="BR497" s="4"/>
      <c r="BS497" s="36" t="str">
        <f>IFERROR(VLOOKUP(Book1345234[[#This Row],[Environmental Benefit Ranking]],#REF!,2,FALSE),"")</f>
        <v/>
      </c>
      <c r="BT497" s="67"/>
      <c r="BU497" s="37"/>
      <c r="BV497" s="36" t="str">
        <f>IFERROR(VLOOKUP(Book1345234[[#This Row],[Environmental Impact Ranking]],#REF!,2,FALSE),"")</f>
        <v/>
      </c>
      <c r="BW497" s="77"/>
      <c r="BX497" s="83"/>
      <c r="BY497" s="4"/>
      <c r="BZ497" s="36" t="str">
        <f>IFERROR(VLOOKUP(Book1345234[[#This Row],[Mobility Ranking]],#REF!,2,FALSE),"")</f>
        <v/>
      </c>
      <c r="CA497" s="77"/>
      <c r="CB497" s="4"/>
      <c r="CC497" s="36" t="str">
        <f>IFERROR(VLOOKUP(Book1345234[[#This Row],[Regional Ranking]],#REF!,2,FALSE),"")</f>
        <v/>
      </c>
    </row>
    <row r="498" spans="1:81" x14ac:dyDescent="0.25">
      <c r="A498" s="107"/>
      <c r="B498" s="84"/>
      <c r="C498" s="92">
        <f>Book1345234[[#This Row],[FMP]]*2</f>
        <v>0</v>
      </c>
      <c r="D498" s="34"/>
      <c r="E498" s="34"/>
      <c r="F498" s="37"/>
      <c r="G498" s="4"/>
      <c r="H498" s="4"/>
      <c r="I498" s="4"/>
      <c r="J498" s="4"/>
      <c r="K498" s="35" t="str">
        <f>IFERROR(Book1345234[[#This Row],[Project Cost]]/Book1345234[[#This Row],['# of Structures Removed from 1% Annual Chance FP]],"")</f>
        <v/>
      </c>
      <c r="L498" s="4"/>
      <c r="M498" s="4"/>
      <c r="N498" s="35"/>
      <c r="O498" s="100"/>
      <c r="P498" s="84"/>
      <c r="Q498" s="37"/>
      <c r="R498" s="4"/>
      <c r="S498" s="36" t="str">
        <f>IFERROR(VLOOKUP(Book1345234[[#This Row],[ Severity Ranking: Pre-Project Average Depth of Flooding (100-year)]],#REF!,2,FALSE),"")</f>
        <v/>
      </c>
      <c r="T498" s="67"/>
      <c r="U498" s="37"/>
      <c r="V498" s="37"/>
      <c r="W498" s="128" t="e">
        <f>[1]!Book1345234[[#This Row],[Flood Plain Population]]/[1]!Book1345234[[#This Row],[Community Population Served]]</f>
        <v>#REF!</v>
      </c>
      <c r="X498" s="4"/>
      <c r="Y498" s="36" t="str">
        <f>IFERROR(VLOOKUP(Book1345234[[#This Row],[Severity Ranking: Community Need (% Population)]],#REF!,2,FALSE),"")</f>
        <v/>
      </c>
      <c r="Z498" s="66"/>
      <c r="AA498" s="91" t="e">
        <f>[1]!Book1345234[[#This Row],['# of Structures Removed from 1% Annual Chance FP]]/[1]!Book1345234[[#This Row],['# of Structures in 1% Annual Chance FP (Pre-Project)]]</f>
        <v>#REF!</v>
      </c>
      <c r="AB498" s="4"/>
      <c r="AC498" s="36" t="str">
        <f>IFERROR(VLOOKUP(Book1345234[[#This Row],[Flood Risk Reduction ]],#REF!,2,FALSE),"")</f>
        <v/>
      </c>
      <c r="AD498" s="66"/>
      <c r="AE498" s="78"/>
      <c r="AF498" s="37"/>
      <c r="AG498" s="128" t="e">
        <f>([1]!Book1345234[[#This Row],[Pre-Project Damage $]]-[1]!Book1345234[[#This Row],[Post-Project Damage $]])/[1]!Book1345234[[#This Row],[Pre-Project Damage $]]</f>
        <v>#REF!</v>
      </c>
      <c r="AH498" s="4"/>
      <c r="AI498" s="36" t="str">
        <f>IFERROR(VLOOKUP(Book1345234[[#This Row],[Flood Damage Reduction]],#REF!,2,FALSE),"")</f>
        <v/>
      </c>
      <c r="AJ498" s="93"/>
      <c r="AK498" s="83"/>
      <c r="AL498" s="37"/>
      <c r="AM498" s="36" t="str">
        <f>IFERROR(VLOOKUP(Book1345234[[#This Row],[ Reduction in Critical Facilities Flood Risk]],#REF!,2,FALSE),"")</f>
        <v/>
      </c>
      <c r="AN498" s="140" t="e">
        <f>VLOOKUP([1]!Book1345234[[#This Row],[FMP]],'[1]Life and Safety Tabular Data'!A495:L505,12,FALSE)</f>
        <v>#REF!</v>
      </c>
      <c r="AO498" s="43"/>
      <c r="AP498" s="4"/>
      <c r="AQ498" s="36" t="str">
        <f>IFERROR(VLOOKUP(Book1345234[[#This Row],[Life and Safety Ranking (Injury/Loss of Life)]],#REF!,2,FALSE),"")</f>
        <v/>
      </c>
      <c r="AR498" s="67"/>
      <c r="AS498" s="43"/>
      <c r="AT498" s="43"/>
      <c r="AU498" s="43"/>
      <c r="AV498" s="4"/>
      <c r="AW498" s="36" t="str">
        <f>IFERROR(VLOOKUP(Book1345234[[#This Row],[Water Supply Yield Ranking]],#REF!,2,FALSE),"")</f>
        <v/>
      </c>
      <c r="AX498" s="67"/>
      <c r="AY498" s="37"/>
      <c r="AZ498" s="4"/>
      <c r="BA498" s="36" t="str">
        <f>IFERROR(VLOOKUP(Book1345234[[#This Row],[Social Vulnerability Ranking]],#REF!,2,FALSE),"")</f>
        <v/>
      </c>
      <c r="BB498" s="67"/>
      <c r="BC498" s="43"/>
      <c r="BD498" s="4"/>
      <c r="BE498" s="36" t="str">
        <f>IFERROR(VLOOKUP(Book1345234[[#This Row],[Nature-Based Solutions Ranking]],#REF!,2,FALSE),"")</f>
        <v/>
      </c>
      <c r="BF498" s="67"/>
      <c r="BG498" s="37"/>
      <c r="BH498" s="4"/>
      <c r="BI498" s="36" t="str">
        <f>IFERROR(VLOOKUP(Book1345234[[#This Row],[Multiple Benefit Ranking]],#REF!,2,FALSE),"")</f>
        <v/>
      </c>
      <c r="BJ498" s="84"/>
      <c r="BK498" s="43"/>
      <c r="BL498" s="4"/>
      <c r="BM498" s="36" t="str">
        <f>IFERROR(VLOOKUP(Book1345234[[#This Row],[Operations and Maintenance Ranking]],#REF!,2,FALSE),"")</f>
        <v/>
      </c>
      <c r="BN498" s="67"/>
      <c r="BO498" s="4"/>
      <c r="BP498" s="36" t="str">
        <f>IFERROR(VLOOKUP(Book1345234[[#This Row],[Administrative, Regulatory and Other Obstacle Ranking]],#REF!,2,FALSE),"")</f>
        <v/>
      </c>
      <c r="BQ498" s="67"/>
      <c r="BR498" s="4"/>
      <c r="BS498" s="36" t="str">
        <f>IFERROR(VLOOKUP(Book1345234[[#This Row],[Environmental Benefit Ranking]],#REF!,2,FALSE),"")</f>
        <v/>
      </c>
      <c r="BT498" s="67"/>
      <c r="BU498" s="37"/>
      <c r="BV498" s="36" t="str">
        <f>IFERROR(VLOOKUP(Book1345234[[#This Row],[Environmental Impact Ranking]],#REF!,2,FALSE),"")</f>
        <v/>
      </c>
      <c r="BW498" s="77"/>
      <c r="BX498" s="83"/>
      <c r="BY498" s="4"/>
      <c r="BZ498" s="36" t="str">
        <f>IFERROR(VLOOKUP(Book1345234[[#This Row],[Mobility Ranking]],#REF!,2,FALSE),"")</f>
        <v/>
      </c>
      <c r="CA498" s="77"/>
      <c r="CB498" s="4"/>
      <c r="CC498" s="36" t="str">
        <f>IFERROR(VLOOKUP(Book1345234[[#This Row],[Regional Ranking]],#REF!,2,FALSE),"")</f>
        <v/>
      </c>
    </row>
    <row r="499" spans="1:81" x14ac:dyDescent="0.25">
      <c r="A499" s="107"/>
      <c r="B499" s="84"/>
      <c r="C499" s="92">
        <f>Book1345234[[#This Row],[FMP]]*2</f>
        <v>0</v>
      </c>
      <c r="D499" s="34"/>
      <c r="E499" s="34"/>
      <c r="F499" s="37"/>
      <c r="G499" s="4"/>
      <c r="H499" s="4"/>
      <c r="I499" s="4"/>
      <c r="J499" s="4"/>
      <c r="K499" s="35" t="str">
        <f>IFERROR(Book1345234[[#This Row],[Project Cost]]/Book1345234[[#This Row],['# of Structures Removed from 1% Annual Chance FP]],"")</f>
        <v/>
      </c>
      <c r="L499" s="4"/>
      <c r="M499" s="4"/>
      <c r="N499" s="35"/>
      <c r="O499" s="100"/>
      <c r="P499" s="84"/>
      <c r="Q499" s="37"/>
      <c r="R499" s="4"/>
      <c r="S499" s="36" t="str">
        <f>IFERROR(VLOOKUP(Book1345234[[#This Row],[ Severity Ranking: Pre-Project Average Depth of Flooding (100-year)]],#REF!,2,FALSE),"")</f>
        <v/>
      </c>
      <c r="T499" s="67"/>
      <c r="U499" s="37"/>
      <c r="V499" s="37"/>
      <c r="W499" s="128" t="e">
        <f>[1]!Book1345234[[#This Row],[Flood Plain Population]]/[1]!Book1345234[[#This Row],[Community Population Served]]</f>
        <v>#REF!</v>
      </c>
      <c r="X499" s="4"/>
      <c r="Y499" s="36" t="str">
        <f>IFERROR(VLOOKUP(Book1345234[[#This Row],[Severity Ranking: Community Need (% Population)]],#REF!,2,FALSE),"")</f>
        <v/>
      </c>
      <c r="Z499" s="66"/>
      <c r="AA499" s="91" t="e">
        <f>[1]!Book1345234[[#This Row],['# of Structures Removed from 1% Annual Chance FP]]/[1]!Book1345234[[#This Row],['# of Structures in 1% Annual Chance FP (Pre-Project)]]</f>
        <v>#REF!</v>
      </c>
      <c r="AB499" s="4"/>
      <c r="AC499" s="36" t="str">
        <f>IFERROR(VLOOKUP(Book1345234[[#This Row],[Flood Risk Reduction ]],#REF!,2,FALSE),"")</f>
        <v/>
      </c>
      <c r="AD499" s="66"/>
      <c r="AE499" s="78"/>
      <c r="AF499" s="37"/>
      <c r="AG499" s="128" t="e">
        <f>([1]!Book1345234[[#This Row],[Pre-Project Damage $]]-[1]!Book1345234[[#This Row],[Post-Project Damage $]])/[1]!Book1345234[[#This Row],[Pre-Project Damage $]]</f>
        <v>#REF!</v>
      </c>
      <c r="AH499" s="4"/>
      <c r="AI499" s="36" t="str">
        <f>IFERROR(VLOOKUP(Book1345234[[#This Row],[Flood Damage Reduction]],#REF!,2,FALSE),"")</f>
        <v/>
      </c>
      <c r="AJ499" s="93"/>
      <c r="AK499" s="83"/>
      <c r="AL499" s="37"/>
      <c r="AM499" s="36" t="str">
        <f>IFERROR(VLOOKUP(Book1345234[[#This Row],[ Reduction in Critical Facilities Flood Risk]],#REF!,2,FALSE),"")</f>
        <v/>
      </c>
      <c r="AN499" s="140" t="e">
        <f>VLOOKUP([1]!Book1345234[[#This Row],[FMP]],'[1]Life and Safety Tabular Data'!A496:L506,12,FALSE)</f>
        <v>#REF!</v>
      </c>
      <c r="AO499" s="43"/>
      <c r="AP499" s="4"/>
      <c r="AQ499" s="36" t="str">
        <f>IFERROR(VLOOKUP(Book1345234[[#This Row],[Life and Safety Ranking (Injury/Loss of Life)]],#REF!,2,FALSE),"")</f>
        <v/>
      </c>
      <c r="AR499" s="67"/>
      <c r="AS499" s="43"/>
      <c r="AT499" s="43"/>
      <c r="AU499" s="43"/>
      <c r="AV499" s="4"/>
      <c r="AW499" s="36" t="str">
        <f>IFERROR(VLOOKUP(Book1345234[[#This Row],[Water Supply Yield Ranking]],#REF!,2,FALSE),"")</f>
        <v/>
      </c>
      <c r="AX499" s="67"/>
      <c r="AY499" s="37"/>
      <c r="AZ499" s="4"/>
      <c r="BA499" s="36" t="str">
        <f>IFERROR(VLOOKUP(Book1345234[[#This Row],[Social Vulnerability Ranking]],#REF!,2,FALSE),"")</f>
        <v/>
      </c>
      <c r="BB499" s="67"/>
      <c r="BC499" s="43"/>
      <c r="BD499" s="4"/>
      <c r="BE499" s="36" t="str">
        <f>IFERROR(VLOOKUP(Book1345234[[#This Row],[Nature-Based Solutions Ranking]],#REF!,2,FALSE),"")</f>
        <v/>
      </c>
      <c r="BF499" s="67"/>
      <c r="BG499" s="37"/>
      <c r="BH499" s="4"/>
      <c r="BI499" s="36" t="str">
        <f>IFERROR(VLOOKUP(Book1345234[[#This Row],[Multiple Benefit Ranking]],#REF!,2,FALSE),"")</f>
        <v/>
      </c>
      <c r="BJ499" s="84"/>
      <c r="BK499" s="43"/>
      <c r="BL499" s="4"/>
      <c r="BM499" s="36" t="str">
        <f>IFERROR(VLOOKUP(Book1345234[[#This Row],[Operations and Maintenance Ranking]],#REF!,2,FALSE),"")</f>
        <v/>
      </c>
      <c r="BN499" s="67"/>
      <c r="BO499" s="4"/>
      <c r="BP499" s="36" t="str">
        <f>IFERROR(VLOOKUP(Book1345234[[#This Row],[Administrative, Regulatory and Other Obstacle Ranking]],#REF!,2,FALSE),"")</f>
        <v/>
      </c>
      <c r="BQ499" s="67"/>
      <c r="BR499" s="4"/>
      <c r="BS499" s="36" t="str">
        <f>IFERROR(VLOOKUP(Book1345234[[#This Row],[Environmental Benefit Ranking]],#REF!,2,FALSE),"")</f>
        <v/>
      </c>
      <c r="BT499" s="67"/>
      <c r="BU499" s="37"/>
      <c r="BV499" s="36" t="str">
        <f>IFERROR(VLOOKUP(Book1345234[[#This Row],[Environmental Impact Ranking]],#REF!,2,FALSE),"")</f>
        <v/>
      </c>
      <c r="BW499" s="77"/>
      <c r="BX499" s="83"/>
      <c r="BY499" s="4"/>
      <c r="BZ499" s="36" t="str">
        <f>IFERROR(VLOOKUP(Book1345234[[#This Row],[Mobility Ranking]],#REF!,2,FALSE),"")</f>
        <v/>
      </c>
      <c r="CA499" s="77"/>
      <c r="CB499" s="4"/>
      <c r="CC499" s="36" t="str">
        <f>IFERROR(VLOOKUP(Book1345234[[#This Row],[Regional Ranking]],#REF!,2,FALSE),"")</f>
        <v/>
      </c>
    </row>
    <row r="500" spans="1:81" x14ac:dyDescent="0.25">
      <c r="A500" s="107"/>
      <c r="B500" s="84"/>
      <c r="C500" s="92">
        <f>Book1345234[[#This Row],[FMP]]*2</f>
        <v>0</v>
      </c>
      <c r="D500" s="34"/>
      <c r="E500" s="34"/>
      <c r="F500" s="37"/>
      <c r="G500" s="4"/>
      <c r="H500" s="4"/>
      <c r="I500" s="4"/>
      <c r="J500" s="4"/>
      <c r="K500" s="35" t="str">
        <f>IFERROR(Book1345234[[#This Row],[Project Cost]]/Book1345234[[#This Row],['# of Structures Removed from 1% Annual Chance FP]],"")</f>
        <v/>
      </c>
      <c r="L500" s="4"/>
      <c r="M500" s="4"/>
      <c r="N500" s="35"/>
      <c r="O500" s="100"/>
      <c r="P500" s="84"/>
      <c r="Q500" s="37"/>
      <c r="R500" s="4"/>
      <c r="S500" s="36" t="str">
        <f>IFERROR(VLOOKUP(Book1345234[[#This Row],[ Severity Ranking: Pre-Project Average Depth of Flooding (100-year)]],#REF!,2,FALSE),"")</f>
        <v/>
      </c>
      <c r="T500" s="67"/>
      <c r="U500" s="37"/>
      <c r="V500" s="37"/>
      <c r="W500" s="128" t="e">
        <f>[1]!Book1345234[[#This Row],[Flood Plain Population]]/[1]!Book1345234[[#This Row],[Community Population Served]]</f>
        <v>#REF!</v>
      </c>
      <c r="X500" s="4"/>
      <c r="Y500" s="36" t="str">
        <f>IFERROR(VLOOKUP(Book1345234[[#This Row],[Severity Ranking: Community Need (% Population)]],#REF!,2,FALSE),"")</f>
        <v/>
      </c>
      <c r="Z500" s="66"/>
      <c r="AA500" s="91" t="e">
        <f>[1]!Book1345234[[#This Row],['# of Structures Removed from 1% Annual Chance FP]]/[1]!Book1345234[[#This Row],['# of Structures in 1% Annual Chance FP (Pre-Project)]]</f>
        <v>#REF!</v>
      </c>
      <c r="AB500" s="4"/>
      <c r="AC500" s="36" t="str">
        <f>IFERROR(VLOOKUP(Book1345234[[#This Row],[Flood Risk Reduction ]],#REF!,2,FALSE),"")</f>
        <v/>
      </c>
      <c r="AD500" s="66"/>
      <c r="AE500" s="78"/>
      <c r="AF500" s="37"/>
      <c r="AG500" s="128" t="e">
        <f>([1]!Book1345234[[#This Row],[Pre-Project Damage $]]-[1]!Book1345234[[#This Row],[Post-Project Damage $]])/[1]!Book1345234[[#This Row],[Pre-Project Damage $]]</f>
        <v>#REF!</v>
      </c>
      <c r="AH500" s="4"/>
      <c r="AI500" s="36" t="str">
        <f>IFERROR(VLOOKUP(Book1345234[[#This Row],[Flood Damage Reduction]],#REF!,2,FALSE),"")</f>
        <v/>
      </c>
      <c r="AJ500" s="93"/>
      <c r="AK500" s="83"/>
      <c r="AL500" s="37"/>
      <c r="AM500" s="36" t="str">
        <f>IFERROR(VLOOKUP(Book1345234[[#This Row],[ Reduction in Critical Facilities Flood Risk]],#REF!,2,FALSE),"")</f>
        <v/>
      </c>
      <c r="AN500" s="140" t="e">
        <f>VLOOKUP([1]!Book1345234[[#This Row],[FMP]],'[1]Life and Safety Tabular Data'!A497:L507,12,FALSE)</f>
        <v>#REF!</v>
      </c>
      <c r="AO500" s="43"/>
      <c r="AP500" s="4"/>
      <c r="AQ500" s="36" t="str">
        <f>IFERROR(VLOOKUP(Book1345234[[#This Row],[Life and Safety Ranking (Injury/Loss of Life)]],#REF!,2,FALSE),"")</f>
        <v/>
      </c>
      <c r="AR500" s="67"/>
      <c r="AS500" s="43"/>
      <c r="AT500" s="43"/>
      <c r="AU500" s="43"/>
      <c r="AV500" s="4"/>
      <c r="AW500" s="36" t="str">
        <f>IFERROR(VLOOKUP(Book1345234[[#This Row],[Water Supply Yield Ranking]],#REF!,2,FALSE),"")</f>
        <v/>
      </c>
      <c r="AX500" s="67"/>
      <c r="AY500" s="37"/>
      <c r="AZ500" s="4"/>
      <c r="BA500" s="36" t="str">
        <f>IFERROR(VLOOKUP(Book1345234[[#This Row],[Social Vulnerability Ranking]],#REF!,2,FALSE),"")</f>
        <v/>
      </c>
      <c r="BB500" s="67"/>
      <c r="BC500" s="43"/>
      <c r="BD500" s="4"/>
      <c r="BE500" s="36" t="str">
        <f>IFERROR(VLOOKUP(Book1345234[[#This Row],[Nature-Based Solutions Ranking]],#REF!,2,FALSE),"")</f>
        <v/>
      </c>
      <c r="BF500" s="67"/>
      <c r="BG500" s="37"/>
      <c r="BH500" s="4"/>
      <c r="BI500" s="36" t="str">
        <f>IFERROR(VLOOKUP(Book1345234[[#This Row],[Multiple Benefit Ranking]],#REF!,2,FALSE),"")</f>
        <v/>
      </c>
      <c r="BJ500" s="84"/>
      <c r="BK500" s="43"/>
      <c r="BL500" s="4"/>
      <c r="BM500" s="36" t="str">
        <f>IFERROR(VLOOKUP(Book1345234[[#This Row],[Operations and Maintenance Ranking]],#REF!,2,FALSE),"")</f>
        <v/>
      </c>
      <c r="BN500" s="67"/>
      <c r="BO500" s="4"/>
      <c r="BP500" s="36" t="str">
        <f>IFERROR(VLOOKUP(Book1345234[[#This Row],[Administrative, Regulatory and Other Obstacle Ranking]],#REF!,2,FALSE),"")</f>
        <v/>
      </c>
      <c r="BQ500" s="67"/>
      <c r="BR500" s="4"/>
      <c r="BS500" s="36" t="str">
        <f>IFERROR(VLOOKUP(Book1345234[[#This Row],[Environmental Benefit Ranking]],#REF!,2,FALSE),"")</f>
        <v/>
      </c>
      <c r="BT500" s="67"/>
      <c r="BU500" s="37"/>
      <c r="BV500" s="36" t="str">
        <f>IFERROR(VLOOKUP(Book1345234[[#This Row],[Environmental Impact Ranking]],#REF!,2,FALSE),"")</f>
        <v/>
      </c>
      <c r="BW500" s="77"/>
      <c r="BX500" s="83"/>
      <c r="BY500" s="4"/>
      <c r="BZ500" s="36" t="str">
        <f>IFERROR(VLOOKUP(Book1345234[[#This Row],[Mobility Ranking]],#REF!,2,FALSE),"")</f>
        <v/>
      </c>
      <c r="CA500" s="77"/>
      <c r="CB500" s="4"/>
      <c r="CC500" s="36" t="str">
        <f>IFERROR(VLOOKUP(Book1345234[[#This Row],[Regional Ranking]],#REF!,2,FALSE),"")</f>
        <v/>
      </c>
    </row>
    <row r="501" spans="1:81" x14ac:dyDescent="0.25">
      <c r="A501" s="107"/>
      <c r="B501" s="84"/>
      <c r="C501" s="92">
        <f>Book1345234[[#This Row],[FMP]]*2</f>
        <v>0</v>
      </c>
      <c r="D501" s="34"/>
      <c r="E501" s="34"/>
      <c r="F501" s="37"/>
      <c r="G501" s="4"/>
      <c r="H501" s="4"/>
      <c r="I501" s="4"/>
      <c r="J501" s="4"/>
      <c r="K501" s="35" t="str">
        <f>IFERROR(Book1345234[[#This Row],[Project Cost]]/Book1345234[[#This Row],['# of Structures Removed from 1% Annual Chance FP]],"")</f>
        <v/>
      </c>
      <c r="L501" s="4"/>
      <c r="M501" s="4"/>
      <c r="N501" s="35"/>
      <c r="O501" s="100"/>
      <c r="P501" s="84"/>
      <c r="Q501" s="37"/>
      <c r="R501" s="4"/>
      <c r="S501" s="36" t="str">
        <f>IFERROR(VLOOKUP(Book1345234[[#This Row],[ Severity Ranking: Pre-Project Average Depth of Flooding (100-year)]],#REF!,2,FALSE),"")</f>
        <v/>
      </c>
      <c r="T501" s="67"/>
      <c r="U501" s="37"/>
      <c r="V501" s="37"/>
      <c r="W501" s="128" t="e">
        <f>[1]!Book1345234[[#This Row],[Flood Plain Population]]/[1]!Book1345234[[#This Row],[Community Population Served]]</f>
        <v>#REF!</v>
      </c>
      <c r="X501" s="4"/>
      <c r="Y501" s="36" t="str">
        <f>IFERROR(VLOOKUP(Book1345234[[#This Row],[Severity Ranking: Community Need (% Population)]],#REF!,2,FALSE),"")</f>
        <v/>
      </c>
      <c r="Z501" s="66"/>
      <c r="AA501" s="91" t="e">
        <f>[1]!Book1345234[[#This Row],['# of Structures Removed from 1% Annual Chance FP]]/[1]!Book1345234[[#This Row],['# of Structures in 1% Annual Chance FP (Pre-Project)]]</f>
        <v>#REF!</v>
      </c>
      <c r="AB501" s="4"/>
      <c r="AC501" s="36" t="str">
        <f>IFERROR(VLOOKUP(Book1345234[[#This Row],[Flood Risk Reduction ]],#REF!,2,FALSE),"")</f>
        <v/>
      </c>
      <c r="AD501" s="66"/>
      <c r="AE501" s="78"/>
      <c r="AF501" s="37"/>
      <c r="AG501" s="128" t="e">
        <f>([1]!Book1345234[[#This Row],[Pre-Project Damage $]]-[1]!Book1345234[[#This Row],[Post-Project Damage $]])/[1]!Book1345234[[#This Row],[Pre-Project Damage $]]</f>
        <v>#REF!</v>
      </c>
      <c r="AH501" s="4"/>
      <c r="AI501" s="36" t="str">
        <f>IFERROR(VLOOKUP(Book1345234[[#This Row],[Flood Damage Reduction]],#REF!,2,FALSE),"")</f>
        <v/>
      </c>
      <c r="AJ501" s="93"/>
      <c r="AK501" s="83"/>
      <c r="AL501" s="37"/>
      <c r="AM501" s="36" t="str">
        <f>IFERROR(VLOOKUP(Book1345234[[#This Row],[ Reduction in Critical Facilities Flood Risk]],#REF!,2,FALSE),"")</f>
        <v/>
      </c>
      <c r="AN501" s="140" t="e">
        <f>VLOOKUP([1]!Book1345234[[#This Row],[FMP]],'[1]Life and Safety Tabular Data'!A498:L508,12,FALSE)</f>
        <v>#REF!</v>
      </c>
      <c r="AO501" s="43"/>
      <c r="AP501" s="4"/>
      <c r="AQ501" s="36" t="str">
        <f>IFERROR(VLOOKUP(Book1345234[[#This Row],[Life and Safety Ranking (Injury/Loss of Life)]],#REF!,2,FALSE),"")</f>
        <v/>
      </c>
      <c r="AR501" s="67"/>
      <c r="AS501" s="43"/>
      <c r="AT501" s="43"/>
      <c r="AU501" s="43"/>
      <c r="AV501" s="4"/>
      <c r="AW501" s="36" t="str">
        <f>IFERROR(VLOOKUP(Book1345234[[#This Row],[Water Supply Yield Ranking]],#REF!,2,FALSE),"")</f>
        <v/>
      </c>
      <c r="AX501" s="67"/>
      <c r="AY501" s="37"/>
      <c r="AZ501" s="4"/>
      <c r="BA501" s="36" t="str">
        <f>IFERROR(VLOOKUP(Book1345234[[#This Row],[Social Vulnerability Ranking]],#REF!,2,FALSE),"")</f>
        <v/>
      </c>
      <c r="BB501" s="67"/>
      <c r="BC501" s="43"/>
      <c r="BD501" s="4"/>
      <c r="BE501" s="36" t="str">
        <f>IFERROR(VLOOKUP(Book1345234[[#This Row],[Nature-Based Solutions Ranking]],#REF!,2,FALSE),"")</f>
        <v/>
      </c>
      <c r="BF501" s="67"/>
      <c r="BG501" s="37"/>
      <c r="BH501" s="4"/>
      <c r="BI501" s="36" t="str">
        <f>IFERROR(VLOOKUP(Book1345234[[#This Row],[Multiple Benefit Ranking]],#REF!,2,FALSE),"")</f>
        <v/>
      </c>
      <c r="BJ501" s="84"/>
      <c r="BK501" s="43"/>
      <c r="BL501" s="4"/>
      <c r="BM501" s="36" t="str">
        <f>IFERROR(VLOOKUP(Book1345234[[#This Row],[Operations and Maintenance Ranking]],#REF!,2,FALSE),"")</f>
        <v/>
      </c>
      <c r="BN501" s="67"/>
      <c r="BO501" s="4"/>
      <c r="BP501" s="36" t="str">
        <f>IFERROR(VLOOKUP(Book1345234[[#This Row],[Administrative, Regulatory and Other Obstacle Ranking]],#REF!,2,FALSE),"")</f>
        <v/>
      </c>
      <c r="BQ501" s="67"/>
      <c r="BR501" s="4"/>
      <c r="BS501" s="36" t="str">
        <f>IFERROR(VLOOKUP(Book1345234[[#This Row],[Environmental Benefit Ranking]],#REF!,2,FALSE),"")</f>
        <v/>
      </c>
      <c r="BT501" s="67"/>
      <c r="BU501" s="37"/>
      <c r="BV501" s="36" t="str">
        <f>IFERROR(VLOOKUP(Book1345234[[#This Row],[Environmental Impact Ranking]],#REF!,2,FALSE),"")</f>
        <v/>
      </c>
      <c r="BW501" s="77"/>
      <c r="BX501" s="83"/>
      <c r="BY501" s="4"/>
      <c r="BZ501" s="36" t="str">
        <f>IFERROR(VLOOKUP(Book1345234[[#This Row],[Mobility Ranking]],#REF!,2,FALSE),"")</f>
        <v/>
      </c>
      <c r="CA501" s="77"/>
      <c r="CB501" s="4"/>
      <c r="CC501" s="36" t="str">
        <f>IFERROR(VLOOKUP(Book1345234[[#This Row],[Regional Ranking]],#REF!,2,FALSE),"")</f>
        <v/>
      </c>
    </row>
    <row r="502" spans="1:81" x14ac:dyDescent="0.25">
      <c r="A502" s="107"/>
      <c r="B502" s="84"/>
      <c r="C502" s="92">
        <f>Book1345234[[#This Row],[FMP]]*2</f>
        <v>0</v>
      </c>
      <c r="D502" s="34"/>
      <c r="E502" s="34"/>
      <c r="F502" s="37"/>
      <c r="G502" s="4"/>
      <c r="H502" s="4"/>
      <c r="I502" s="4"/>
      <c r="J502" s="4"/>
      <c r="K502" s="35" t="str">
        <f>IFERROR(Book1345234[[#This Row],[Project Cost]]/Book1345234[[#This Row],['# of Structures Removed from 1% Annual Chance FP]],"")</f>
        <v/>
      </c>
      <c r="L502" s="4"/>
      <c r="M502" s="4"/>
      <c r="N502" s="35"/>
      <c r="O502" s="100"/>
      <c r="P502" s="84"/>
      <c r="Q502" s="37"/>
      <c r="R502" s="4"/>
      <c r="S502" s="36" t="str">
        <f>IFERROR(VLOOKUP(Book1345234[[#This Row],[ Severity Ranking: Pre-Project Average Depth of Flooding (100-year)]],#REF!,2,FALSE),"")</f>
        <v/>
      </c>
      <c r="T502" s="67"/>
      <c r="U502" s="37"/>
      <c r="V502" s="37"/>
      <c r="W502" s="128" t="e">
        <f>[1]!Book1345234[[#This Row],[Flood Plain Population]]/[1]!Book1345234[[#This Row],[Community Population Served]]</f>
        <v>#REF!</v>
      </c>
      <c r="X502" s="4"/>
      <c r="Y502" s="36" t="str">
        <f>IFERROR(VLOOKUP(Book1345234[[#This Row],[Severity Ranking: Community Need (% Population)]],#REF!,2,FALSE),"")</f>
        <v/>
      </c>
      <c r="Z502" s="66"/>
      <c r="AA502" s="91" t="e">
        <f>[1]!Book1345234[[#This Row],['# of Structures Removed from 1% Annual Chance FP]]/[1]!Book1345234[[#This Row],['# of Structures in 1% Annual Chance FP (Pre-Project)]]</f>
        <v>#REF!</v>
      </c>
      <c r="AB502" s="4"/>
      <c r="AC502" s="36" t="str">
        <f>IFERROR(VLOOKUP(Book1345234[[#This Row],[Flood Risk Reduction ]],#REF!,2,FALSE),"")</f>
        <v/>
      </c>
      <c r="AD502" s="66"/>
      <c r="AE502" s="78"/>
      <c r="AF502" s="37"/>
      <c r="AG502" s="128" t="e">
        <f>([1]!Book1345234[[#This Row],[Pre-Project Damage $]]-[1]!Book1345234[[#This Row],[Post-Project Damage $]])/[1]!Book1345234[[#This Row],[Pre-Project Damage $]]</f>
        <v>#REF!</v>
      </c>
      <c r="AH502" s="4"/>
      <c r="AI502" s="36" t="str">
        <f>IFERROR(VLOOKUP(Book1345234[[#This Row],[Flood Damage Reduction]],#REF!,2,FALSE),"")</f>
        <v/>
      </c>
      <c r="AJ502" s="93"/>
      <c r="AK502" s="83"/>
      <c r="AL502" s="37"/>
      <c r="AM502" s="36" t="str">
        <f>IFERROR(VLOOKUP(Book1345234[[#This Row],[ Reduction in Critical Facilities Flood Risk]],#REF!,2,FALSE),"")</f>
        <v/>
      </c>
      <c r="AN502" s="140" t="e">
        <f>VLOOKUP([1]!Book1345234[[#This Row],[FMP]],'[1]Life and Safety Tabular Data'!A499:L509,12,FALSE)</f>
        <v>#REF!</v>
      </c>
      <c r="AO502" s="43"/>
      <c r="AP502" s="4"/>
      <c r="AQ502" s="36" t="str">
        <f>IFERROR(VLOOKUP(Book1345234[[#This Row],[Life and Safety Ranking (Injury/Loss of Life)]],#REF!,2,FALSE),"")</f>
        <v/>
      </c>
      <c r="AR502" s="67"/>
      <c r="AS502" s="43"/>
      <c r="AT502" s="43"/>
      <c r="AU502" s="43"/>
      <c r="AV502" s="4"/>
      <c r="AW502" s="36" t="str">
        <f>IFERROR(VLOOKUP(Book1345234[[#This Row],[Water Supply Yield Ranking]],#REF!,2,FALSE),"")</f>
        <v/>
      </c>
      <c r="AX502" s="67"/>
      <c r="AY502" s="37"/>
      <c r="AZ502" s="4"/>
      <c r="BA502" s="36" t="str">
        <f>IFERROR(VLOOKUP(Book1345234[[#This Row],[Social Vulnerability Ranking]],#REF!,2,FALSE),"")</f>
        <v/>
      </c>
      <c r="BB502" s="67"/>
      <c r="BC502" s="43"/>
      <c r="BD502" s="4"/>
      <c r="BE502" s="36" t="str">
        <f>IFERROR(VLOOKUP(Book1345234[[#This Row],[Nature-Based Solutions Ranking]],#REF!,2,FALSE),"")</f>
        <v/>
      </c>
      <c r="BF502" s="67"/>
      <c r="BG502" s="37"/>
      <c r="BH502" s="4"/>
      <c r="BI502" s="36" t="str">
        <f>IFERROR(VLOOKUP(Book1345234[[#This Row],[Multiple Benefit Ranking]],#REF!,2,FALSE),"")</f>
        <v/>
      </c>
      <c r="BJ502" s="84"/>
      <c r="BK502" s="43"/>
      <c r="BL502" s="4"/>
      <c r="BM502" s="36" t="str">
        <f>IFERROR(VLOOKUP(Book1345234[[#This Row],[Operations and Maintenance Ranking]],#REF!,2,FALSE),"")</f>
        <v/>
      </c>
      <c r="BN502" s="67"/>
      <c r="BO502" s="4"/>
      <c r="BP502" s="36" t="str">
        <f>IFERROR(VLOOKUP(Book1345234[[#This Row],[Administrative, Regulatory and Other Obstacle Ranking]],#REF!,2,FALSE),"")</f>
        <v/>
      </c>
      <c r="BQ502" s="67"/>
      <c r="BR502" s="4"/>
      <c r="BS502" s="36" t="str">
        <f>IFERROR(VLOOKUP(Book1345234[[#This Row],[Environmental Benefit Ranking]],#REF!,2,FALSE),"")</f>
        <v/>
      </c>
      <c r="BT502" s="67"/>
      <c r="BU502" s="37"/>
      <c r="BV502" s="36" t="str">
        <f>IFERROR(VLOOKUP(Book1345234[[#This Row],[Environmental Impact Ranking]],#REF!,2,FALSE),"")</f>
        <v/>
      </c>
      <c r="BW502" s="77"/>
      <c r="BX502" s="83"/>
      <c r="BY502" s="4"/>
      <c r="BZ502" s="36" t="str">
        <f>IFERROR(VLOOKUP(Book1345234[[#This Row],[Mobility Ranking]],#REF!,2,FALSE),"")</f>
        <v/>
      </c>
      <c r="CA502" s="77"/>
      <c r="CB502" s="4"/>
      <c r="CC502" s="36" t="str">
        <f>IFERROR(VLOOKUP(Book1345234[[#This Row],[Regional Ranking]],#REF!,2,FALSE),"")</f>
        <v/>
      </c>
    </row>
    <row r="503" spans="1:81" x14ac:dyDescent="0.25">
      <c r="A503" s="107"/>
      <c r="B503" s="84"/>
      <c r="C503" s="92">
        <f>Book1345234[[#This Row],[FMP]]*2</f>
        <v>0</v>
      </c>
      <c r="D503" s="34"/>
      <c r="E503" s="34"/>
      <c r="F503" s="37"/>
      <c r="G503" s="4"/>
      <c r="H503" s="4"/>
      <c r="I503" s="4"/>
      <c r="J503" s="4"/>
      <c r="K503" s="35" t="str">
        <f>IFERROR(Book1345234[[#This Row],[Project Cost]]/Book1345234[[#This Row],['# of Structures Removed from 1% Annual Chance FP]],"")</f>
        <v/>
      </c>
      <c r="L503" s="4"/>
      <c r="M503" s="4"/>
      <c r="N503" s="35"/>
      <c r="O503" s="100"/>
      <c r="P503" s="84"/>
      <c r="Q503" s="37"/>
      <c r="R503" s="4"/>
      <c r="S503" s="36" t="str">
        <f>IFERROR(VLOOKUP(Book1345234[[#This Row],[ Severity Ranking: Pre-Project Average Depth of Flooding (100-year)]],#REF!,2,FALSE),"")</f>
        <v/>
      </c>
      <c r="T503" s="67"/>
      <c r="U503" s="37"/>
      <c r="V503" s="37"/>
      <c r="W503" s="128" t="e">
        <f>[1]!Book1345234[[#This Row],[Flood Plain Population]]/[1]!Book1345234[[#This Row],[Community Population Served]]</f>
        <v>#REF!</v>
      </c>
      <c r="X503" s="4"/>
      <c r="Y503" s="36" t="str">
        <f>IFERROR(VLOOKUP(Book1345234[[#This Row],[Severity Ranking: Community Need (% Population)]],#REF!,2,FALSE),"")</f>
        <v/>
      </c>
      <c r="Z503" s="66"/>
      <c r="AA503" s="91" t="e">
        <f>[1]!Book1345234[[#This Row],['# of Structures Removed from 1% Annual Chance FP]]/[1]!Book1345234[[#This Row],['# of Structures in 1% Annual Chance FP (Pre-Project)]]</f>
        <v>#REF!</v>
      </c>
      <c r="AB503" s="4"/>
      <c r="AC503" s="36" t="str">
        <f>IFERROR(VLOOKUP(Book1345234[[#This Row],[Flood Risk Reduction ]],#REF!,2,FALSE),"")</f>
        <v/>
      </c>
      <c r="AD503" s="66"/>
      <c r="AE503" s="78"/>
      <c r="AF503" s="37"/>
      <c r="AG503" s="128" t="e">
        <f>([1]!Book1345234[[#This Row],[Pre-Project Damage $]]-[1]!Book1345234[[#This Row],[Post-Project Damage $]])/[1]!Book1345234[[#This Row],[Pre-Project Damage $]]</f>
        <v>#REF!</v>
      </c>
      <c r="AH503" s="4"/>
      <c r="AI503" s="36" t="str">
        <f>IFERROR(VLOOKUP(Book1345234[[#This Row],[Flood Damage Reduction]],#REF!,2,FALSE),"")</f>
        <v/>
      </c>
      <c r="AJ503" s="93"/>
      <c r="AK503" s="83"/>
      <c r="AL503" s="37"/>
      <c r="AM503" s="36" t="str">
        <f>IFERROR(VLOOKUP(Book1345234[[#This Row],[ Reduction in Critical Facilities Flood Risk]],#REF!,2,FALSE),"")</f>
        <v/>
      </c>
      <c r="AN503" s="140" t="e">
        <f>VLOOKUP([1]!Book1345234[[#This Row],[FMP]],'[1]Life and Safety Tabular Data'!A500:L510,12,FALSE)</f>
        <v>#REF!</v>
      </c>
      <c r="AO503" s="43"/>
      <c r="AP503" s="4"/>
      <c r="AQ503" s="36" t="str">
        <f>IFERROR(VLOOKUP(Book1345234[[#This Row],[Life and Safety Ranking (Injury/Loss of Life)]],#REF!,2,FALSE),"")</f>
        <v/>
      </c>
      <c r="AR503" s="67"/>
      <c r="AS503" s="43"/>
      <c r="AT503" s="43"/>
      <c r="AU503" s="43"/>
      <c r="AV503" s="4"/>
      <c r="AW503" s="36" t="str">
        <f>IFERROR(VLOOKUP(Book1345234[[#This Row],[Water Supply Yield Ranking]],#REF!,2,FALSE),"")</f>
        <v/>
      </c>
      <c r="AX503" s="67"/>
      <c r="AY503" s="37"/>
      <c r="AZ503" s="4"/>
      <c r="BA503" s="36" t="str">
        <f>IFERROR(VLOOKUP(Book1345234[[#This Row],[Social Vulnerability Ranking]],#REF!,2,FALSE),"")</f>
        <v/>
      </c>
      <c r="BB503" s="67"/>
      <c r="BC503" s="43"/>
      <c r="BD503" s="4"/>
      <c r="BE503" s="36" t="str">
        <f>IFERROR(VLOOKUP(Book1345234[[#This Row],[Nature-Based Solutions Ranking]],#REF!,2,FALSE),"")</f>
        <v/>
      </c>
      <c r="BF503" s="67"/>
      <c r="BG503" s="37"/>
      <c r="BH503" s="4"/>
      <c r="BI503" s="36" t="str">
        <f>IFERROR(VLOOKUP(Book1345234[[#This Row],[Multiple Benefit Ranking]],#REF!,2,FALSE),"")</f>
        <v/>
      </c>
      <c r="BJ503" s="84"/>
      <c r="BK503" s="43"/>
      <c r="BL503" s="4"/>
      <c r="BM503" s="36" t="str">
        <f>IFERROR(VLOOKUP(Book1345234[[#This Row],[Operations and Maintenance Ranking]],#REF!,2,FALSE),"")</f>
        <v/>
      </c>
      <c r="BN503" s="67"/>
      <c r="BO503" s="4"/>
      <c r="BP503" s="36" t="str">
        <f>IFERROR(VLOOKUP(Book1345234[[#This Row],[Administrative, Regulatory and Other Obstacle Ranking]],#REF!,2,FALSE),"")</f>
        <v/>
      </c>
      <c r="BQ503" s="67"/>
      <c r="BR503" s="4"/>
      <c r="BS503" s="36" t="str">
        <f>IFERROR(VLOOKUP(Book1345234[[#This Row],[Environmental Benefit Ranking]],#REF!,2,FALSE),"")</f>
        <v/>
      </c>
      <c r="BT503" s="67"/>
      <c r="BU503" s="37"/>
      <c r="BV503" s="36" t="str">
        <f>IFERROR(VLOOKUP(Book1345234[[#This Row],[Environmental Impact Ranking]],#REF!,2,FALSE),"")</f>
        <v/>
      </c>
      <c r="BW503" s="77"/>
      <c r="BX503" s="83"/>
      <c r="BY503" s="4"/>
      <c r="BZ503" s="36" t="str">
        <f>IFERROR(VLOOKUP(Book1345234[[#This Row],[Mobility Ranking]],#REF!,2,FALSE),"")</f>
        <v/>
      </c>
      <c r="CA503" s="77"/>
      <c r="CB503" s="4"/>
      <c r="CC503" s="36" t="str">
        <f>IFERROR(VLOOKUP(Book1345234[[#This Row],[Regional Ranking]],#REF!,2,FALSE),"")</f>
        <v/>
      </c>
    </row>
    <row r="504" spans="1:81" x14ac:dyDescent="0.25">
      <c r="A504" s="107"/>
      <c r="B504" s="84"/>
      <c r="C504" s="92">
        <f>Book1345234[[#This Row],[FMP]]*2</f>
        <v>0</v>
      </c>
      <c r="D504" s="34"/>
      <c r="E504" s="34"/>
      <c r="F504" s="37"/>
      <c r="G504" s="4"/>
      <c r="H504" s="4"/>
      <c r="I504" s="4"/>
      <c r="J504" s="4"/>
      <c r="K504" s="35" t="str">
        <f>IFERROR(Book1345234[[#This Row],[Project Cost]]/Book1345234[[#This Row],['# of Structures Removed from 1% Annual Chance FP]],"")</f>
        <v/>
      </c>
      <c r="L504" s="4"/>
      <c r="M504" s="4"/>
      <c r="N504" s="35"/>
      <c r="O504" s="100"/>
      <c r="P504" s="84"/>
      <c r="Q504" s="37"/>
      <c r="R504" s="4"/>
      <c r="S504" s="36" t="str">
        <f>IFERROR(VLOOKUP(Book1345234[[#This Row],[ Severity Ranking: Pre-Project Average Depth of Flooding (100-year)]],#REF!,2,FALSE),"")</f>
        <v/>
      </c>
      <c r="T504" s="67"/>
      <c r="U504" s="37"/>
      <c r="V504" s="37"/>
      <c r="W504" s="128" t="e">
        <f>[1]!Book1345234[[#This Row],[Flood Plain Population]]/[1]!Book1345234[[#This Row],[Community Population Served]]</f>
        <v>#REF!</v>
      </c>
      <c r="X504" s="4"/>
      <c r="Y504" s="36" t="str">
        <f>IFERROR(VLOOKUP(Book1345234[[#This Row],[Severity Ranking: Community Need (% Population)]],#REF!,2,FALSE),"")</f>
        <v/>
      </c>
      <c r="Z504" s="66"/>
      <c r="AA504" s="91" t="e">
        <f>[1]!Book1345234[[#This Row],['# of Structures Removed from 1% Annual Chance FP]]/[1]!Book1345234[[#This Row],['# of Structures in 1% Annual Chance FP (Pre-Project)]]</f>
        <v>#REF!</v>
      </c>
      <c r="AB504" s="4"/>
      <c r="AC504" s="36" t="str">
        <f>IFERROR(VLOOKUP(Book1345234[[#This Row],[Flood Risk Reduction ]],#REF!,2,FALSE),"")</f>
        <v/>
      </c>
      <c r="AD504" s="66"/>
      <c r="AE504" s="78"/>
      <c r="AF504" s="37"/>
      <c r="AG504" s="128" t="e">
        <f>([1]!Book1345234[[#This Row],[Pre-Project Damage $]]-[1]!Book1345234[[#This Row],[Post-Project Damage $]])/[1]!Book1345234[[#This Row],[Pre-Project Damage $]]</f>
        <v>#REF!</v>
      </c>
      <c r="AH504" s="4"/>
      <c r="AI504" s="36" t="str">
        <f>IFERROR(VLOOKUP(Book1345234[[#This Row],[Flood Damage Reduction]],#REF!,2,FALSE),"")</f>
        <v/>
      </c>
      <c r="AJ504" s="93"/>
      <c r="AK504" s="83"/>
      <c r="AL504" s="37"/>
      <c r="AM504" s="36" t="str">
        <f>IFERROR(VLOOKUP(Book1345234[[#This Row],[ Reduction in Critical Facilities Flood Risk]],#REF!,2,FALSE),"")</f>
        <v/>
      </c>
      <c r="AN504" s="140" t="e">
        <f>VLOOKUP([1]!Book1345234[[#This Row],[FMP]],'[1]Life and Safety Tabular Data'!A501:L511,12,FALSE)</f>
        <v>#REF!</v>
      </c>
      <c r="AO504" s="43"/>
      <c r="AP504" s="4"/>
      <c r="AQ504" s="36" t="str">
        <f>IFERROR(VLOOKUP(Book1345234[[#This Row],[Life and Safety Ranking (Injury/Loss of Life)]],#REF!,2,FALSE),"")</f>
        <v/>
      </c>
      <c r="AR504" s="67"/>
      <c r="AS504" s="43"/>
      <c r="AT504" s="43"/>
      <c r="AU504" s="43"/>
      <c r="AV504" s="4"/>
      <c r="AW504" s="36" t="str">
        <f>IFERROR(VLOOKUP(Book1345234[[#This Row],[Water Supply Yield Ranking]],#REF!,2,FALSE),"")</f>
        <v/>
      </c>
      <c r="AX504" s="67"/>
      <c r="AY504" s="37"/>
      <c r="AZ504" s="4"/>
      <c r="BA504" s="36" t="str">
        <f>IFERROR(VLOOKUP(Book1345234[[#This Row],[Social Vulnerability Ranking]],#REF!,2,FALSE),"")</f>
        <v/>
      </c>
      <c r="BB504" s="67"/>
      <c r="BC504" s="43"/>
      <c r="BD504" s="4"/>
      <c r="BE504" s="36" t="str">
        <f>IFERROR(VLOOKUP(Book1345234[[#This Row],[Nature-Based Solutions Ranking]],#REF!,2,FALSE),"")</f>
        <v/>
      </c>
      <c r="BF504" s="67"/>
      <c r="BG504" s="37"/>
      <c r="BH504" s="4"/>
      <c r="BI504" s="36" t="str">
        <f>IFERROR(VLOOKUP(Book1345234[[#This Row],[Multiple Benefit Ranking]],#REF!,2,FALSE),"")</f>
        <v/>
      </c>
      <c r="BJ504" s="84"/>
      <c r="BK504" s="43"/>
      <c r="BL504" s="4"/>
      <c r="BM504" s="36" t="str">
        <f>IFERROR(VLOOKUP(Book1345234[[#This Row],[Operations and Maintenance Ranking]],#REF!,2,FALSE),"")</f>
        <v/>
      </c>
      <c r="BN504" s="67"/>
      <c r="BO504" s="4"/>
      <c r="BP504" s="36" t="str">
        <f>IFERROR(VLOOKUP(Book1345234[[#This Row],[Administrative, Regulatory and Other Obstacle Ranking]],#REF!,2,FALSE),"")</f>
        <v/>
      </c>
      <c r="BQ504" s="67"/>
      <c r="BR504" s="4"/>
      <c r="BS504" s="36" t="str">
        <f>IFERROR(VLOOKUP(Book1345234[[#This Row],[Environmental Benefit Ranking]],#REF!,2,FALSE),"")</f>
        <v/>
      </c>
      <c r="BT504" s="67"/>
      <c r="BU504" s="37"/>
      <c r="BV504" s="36" t="str">
        <f>IFERROR(VLOOKUP(Book1345234[[#This Row],[Environmental Impact Ranking]],#REF!,2,FALSE),"")</f>
        <v/>
      </c>
      <c r="BW504" s="77"/>
      <c r="BX504" s="83"/>
      <c r="BY504" s="4"/>
      <c r="BZ504" s="36" t="str">
        <f>IFERROR(VLOOKUP(Book1345234[[#This Row],[Mobility Ranking]],#REF!,2,FALSE),"")</f>
        <v/>
      </c>
      <c r="CA504" s="77"/>
      <c r="CB504" s="4"/>
      <c r="CC504" s="36" t="str">
        <f>IFERROR(VLOOKUP(Book1345234[[#This Row],[Regional Ranking]],#REF!,2,FALSE),"")</f>
        <v/>
      </c>
    </row>
    <row r="505" spans="1:81" x14ac:dyDescent="0.25">
      <c r="A505" s="107"/>
      <c r="B505" s="84"/>
      <c r="C505" s="92">
        <f>Book1345234[[#This Row],[FMP]]*2</f>
        <v>0</v>
      </c>
      <c r="D505" s="34"/>
      <c r="E505" s="34"/>
      <c r="F505" s="37"/>
      <c r="G505" s="4"/>
      <c r="H505" s="4"/>
      <c r="I505" s="4"/>
      <c r="J505" s="4"/>
      <c r="K505" s="35" t="str">
        <f>IFERROR(Book1345234[[#This Row],[Project Cost]]/Book1345234[[#This Row],['# of Structures Removed from 1% Annual Chance FP]],"")</f>
        <v/>
      </c>
      <c r="L505" s="4"/>
      <c r="M505" s="4"/>
      <c r="N505" s="35"/>
      <c r="O505" s="100"/>
      <c r="P505" s="84"/>
      <c r="Q505" s="37"/>
      <c r="R505" s="4"/>
      <c r="S505" s="36" t="str">
        <f>IFERROR(VLOOKUP(Book1345234[[#This Row],[ Severity Ranking: Pre-Project Average Depth of Flooding (100-year)]],#REF!,2,FALSE),"")</f>
        <v/>
      </c>
      <c r="T505" s="67"/>
      <c r="U505" s="37"/>
      <c r="V505" s="37"/>
      <c r="W505" s="128" t="e">
        <f>[1]!Book1345234[[#This Row],[Flood Plain Population]]/[1]!Book1345234[[#This Row],[Community Population Served]]</f>
        <v>#REF!</v>
      </c>
      <c r="X505" s="4"/>
      <c r="Y505" s="36" t="str">
        <f>IFERROR(VLOOKUP(Book1345234[[#This Row],[Severity Ranking: Community Need (% Population)]],#REF!,2,FALSE),"")</f>
        <v/>
      </c>
      <c r="Z505" s="66"/>
      <c r="AA505" s="91" t="e">
        <f>[1]!Book1345234[[#This Row],['# of Structures Removed from 1% Annual Chance FP]]/[1]!Book1345234[[#This Row],['# of Structures in 1% Annual Chance FP (Pre-Project)]]</f>
        <v>#REF!</v>
      </c>
      <c r="AB505" s="4"/>
      <c r="AC505" s="36" t="str">
        <f>IFERROR(VLOOKUP(Book1345234[[#This Row],[Flood Risk Reduction ]],#REF!,2,FALSE),"")</f>
        <v/>
      </c>
      <c r="AD505" s="66"/>
      <c r="AE505" s="78"/>
      <c r="AF505" s="37"/>
      <c r="AG505" s="128" t="e">
        <f>([1]!Book1345234[[#This Row],[Pre-Project Damage $]]-[1]!Book1345234[[#This Row],[Post-Project Damage $]])/[1]!Book1345234[[#This Row],[Pre-Project Damage $]]</f>
        <v>#REF!</v>
      </c>
      <c r="AH505" s="4"/>
      <c r="AI505" s="36" t="str">
        <f>IFERROR(VLOOKUP(Book1345234[[#This Row],[Flood Damage Reduction]],#REF!,2,FALSE),"")</f>
        <v/>
      </c>
      <c r="AJ505" s="93"/>
      <c r="AK505" s="83"/>
      <c r="AL505" s="37"/>
      <c r="AM505" s="36" t="str">
        <f>IFERROR(VLOOKUP(Book1345234[[#This Row],[ Reduction in Critical Facilities Flood Risk]],#REF!,2,FALSE),"")</f>
        <v/>
      </c>
      <c r="AN505" s="140" t="e">
        <f>VLOOKUP([1]!Book1345234[[#This Row],[FMP]],'[1]Life and Safety Tabular Data'!A502:L512,12,FALSE)</f>
        <v>#REF!</v>
      </c>
      <c r="AO505" s="43"/>
      <c r="AP505" s="4"/>
      <c r="AQ505" s="36" t="str">
        <f>IFERROR(VLOOKUP(Book1345234[[#This Row],[Life and Safety Ranking (Injury/Loss of Life)]],#REF!,2,FALSE),"")</f>
        <v/>
      </c>
      <c r="AR505" s="67"/>
      <c r="AS505" s="43"/>
      <c r="AT505" s="43"/>
      <c r="AU505" s="43"/>
      <c r="AV505" s="4"/>
      <c r="AW505" s="36" t="str">
        <f>IFERROR(VLOOKUP(Book1345234[[#This Row],[Water Supply Yield Ranking]],#REF!,2,FALSE),"")</f>
        <v/>
      </c>
      <c r="AX505" s="67"/>
      <c r="AY505" s="37"/>
      <c r="AZ505" s="4"/>
      <c r="BA505" s="36" t="str">
        <f>IFERROR(VLOOKUP(Book1345234[[#This Row],[Social Vulnerability Ranking]],#REF!,2,FALSE),"")</f>
        <v/>
      </c>
      <c r="BB505" s="67"/>
      <c r="BC505" s="43"/>
      <c r="BD505" s="4"/>
      <c r="BE505" s="36" t="str">
        <f>IFERROR(VLOOKUP(Book1345234[[#This Row],[Nature-Based Solutions Ranking]],#REF!,2,FALSE),"")</f>
        <v/>
      </c>
      <c r="BF505" s="67"/>
      <c r="BG505" s="37"/>
      <c r="BH505" s="4"/>
      <c r="BI505" s="36" t="str">
        <f>IFERROR(VLOOKUP(Book1345234[[#This Row],[Multiple Benefit Ranking]],#REF!,2,FALSE),"")</f>
        <v/>
      </c>
      <c r="BJ505" s="84"/>
      <c r="BK505" s="43"/>
      <c r="BL505" s="4"/>
      <c r="BM505" s="36" t="str">
        <f>IFERROR(VLOOKUP(Book1345234[[#This Row],[Operations and Maintenance Ranking]],#REF!,2,FALSE),"")</f>
        <v/>
      </c>
      <c r="BN505" s="67"/>
      <c r="BO505" s="4"/>
      <c r="BP505" s="36" t="str">
        <f>IFERROR(VLOOKUP(Book1345234[[#This Row],[Administrative, Regulatory and Other Obstacle Ranking]],#REF!,2,FALSE),"")</f>
        <v/>
      </c>
      <c r="BQ505" s="67"/>
      <c r="BR505" s="4"/>
      <c r="BS505" s="36" t="str">
        <f>IFERROR(VLOOKUP(Book1345234[[#This Row],[Environmental Benefit Ranking]],#REF!,2,FALSE),"")</f>
        <v/>
      </c>
      <c r="BT505" s="67"/>
      <c r="BU505" s="37"/>
      <c r="BV505" s="36" t="str">
        <f>IFERROR(VLOOKUP(Book1345234[[#This Row],[Environmental Impact Ranking]],#REF!,2,FALSE),"")</f>
        <v/>
      </c>
      <c r="BW505" s="77"/>
      <c r="BX505" s="83"/>
      <c r="BY505" s="4"/>
      <c r="BZ505" s="36" t="str">
        <f>IFERROR(VLOOKUP(Book1345234[[#This Row],[Mobility Ranking]],#REF!,2,FALSE),"")</f>
        <v/>
      </c>
      <c r="CA505" s="77"/>
      <c r="CB505" s="4"/>
      <c r="CC505" s="36" t="str">
        <f>IFERROR(VLOOKUP(Book1345234[[#This Row],[Regional Ranking]],#REF!,2,FALSE),"")</f>
        <v/>
      </c>
    </row>
    <row r="506" spans="1:81" x14ac:dyDescent="0.25">
      <c r="A506" s="107"/>
      <c r="B506" s="84"/>
      <c r="C506" s="92">
        <f>Book1345234[[#This Row],[FMP]]*2</f>
        <v>0</v>
      </c>
      <c r="D506" s="34"/>
      <c r="E506" s="34"/>
      <c r="F506" s="37"/>
      <c r="G506" s="4"/>
      <c r="H506" s="4"/>
      <c r="I506" s="4"/>
      <c r="J506" s="4"/>
      <c r="K506" s="35" t="str">
        <f>IFERROR(Book1345234[[#This Row],[Project Cost]]/Book1345234[[#This Row],['# of Structures Removed from 1% Annual Chance FP]],"")</f>
        <v/>
      </c>
      <c r="L506" s="4"/>
      <c r="M506" s="4"/>
      <c r="N506" s="35"/>
      <c r="O506" s="100"/>
      <c r="P506" s="84"/>
      <c r="Q506" s="37"/>
      <c r="R506" s="4"/>
      <c r="S506" s="36" t="str">
        <f>IFERROR(VLOOKUP(Book1345234[[#This Row],[ Severity Ranking: Pre-Project Average Depth of Flooding (100-year)]],#REF!,2,FALSE),"")</f>
        <v/>
      </c>
      <c r="T506" s="67"/>
      <c r="U506" s="37"/>
      <c r="V506" s="37"/>
      <c r="W506" s="128" t="e">
        <f>[1]!Book1345234[[#This Row],[Flood Plain Population]]/[1]!Book1345234[[#This Row],[Community Population Served]]</f>
        <v>#REF!</v>
      </c>
      <c r="X506" s="4"/>
      <c r="Y506" s="36" t="str">
        <f>IFERROR(VLOOKUP(Book1345234[[#This Row],[Severity Ranking: Community Need (% Population)]],#REF!,2,FALSE),"")</f>
        <v/>
      </c>
      <c r="Z506" s="66"/>
      <c r="AA506" s="91" t="e">
        <f>[1]!Book1345234[[#This Row],['# of Structures Removed from 1% Annual Chance FP]]/[1]!Book1345234[[#This Row],['# of Structures in 1% Annual Chance FP (Pre-Project)]]</f>
        <v>#REF!</v>
      </c>
      <c r="AB506" s="4"/>
      <c r="AC506" s="36" t="str">
        <f>IFERROR(VLOOKUP(Book1345234[[#This Row],[Flood Risk Reduction ]],#REF!,2,FALSE),"")</f>
        <v/>
      </c>
      <c r="AD506" s="66"/>
      <c r="AE506" s="78"/>
      <c r="AF506" s="37"/>
      <c r="AG506" s="128" t="e">
        <f>([1]!Book1345234[[#This Row],[Pre-Project Damage $]]-[1]!Book1345234[[#This Row],[Post-Project Damage $]])/[1]!Book1345234[[#This Row],[Pre-Project Damage $]]</f>
        <v>#REF!</v>
      </c>
      <c r="AH506" s="4"/>
      <c r="AI506" s="36" t="str">
        <f>IFERROR(VLOOKUP(Book1345234[[#This Row],[Flood Damage Reduction]],#REF!,2,FALSE),"")</f>
        <v/>
      </c>
      <c r="AJ506" s="93"/>
      <c r="AK506" s="83"/>
      <c r="AL506" s="37"/>
      <c r="AM506" s="36" t="str">
        <f>IFERROR(VLOOKUP(Book1345234[[#This Row],[ Reduction in Critical Facilities Flood Risk]],#REF!,2,FALSE),"")</f>
        <v/>
      </c>
      <c r="AN506" s="140" t="e">
        <f>VLOOKUP([1]!Book1345234[[#This Row],[FMP]],'[1]Life and Safety Tabular Data'!A503:L513,12,FALSE)</f>
        <v>#REF!</v>
      </c>
      <c r="AO506" s="43"/>
      <c r="AP506" s="4"/>
      <c r="AQ506" s="36" t="str">
        <f>IFERROR(VLOOKUP(Book1345234[[#This Row],[Life and Safety Ranking (Injury/Loss of Life)]],#REF!,2,FALSE),"")</f>
        <v/>
      </c>
      <c r="AR506" s="67"/>
      <c r="AS506" s="43"/>
      <c r="AT506" s="43"/>
      <c r="AU506" s="43"/>
      <c r="AV506" s="4"/>
      <c r="AW506" s="36" t="str">
        <f>IFERROR(VLOOKUP(Book1345234[[#This Row],[Water Supply Yield Ranking]],#REF!,2,FALSE),"")</f>
        <v/>
      </c>
      <c r="AX506" s="67"/>
      <c r="AY506" s="37"/>
      <c r="AZ506" s="4"/>
      <c r="BA506" s="36" t="str">
        <f>IFERROR(VLOOKUP(Book1345234[[#This Row],[Social Vulnerability Ranking]],#REF!,2,FALSE),"")</f>
        <v/>
      </c>
      <c r="BB506" s="67"/>
      <c r="BC506" s="43"/>
      <c r="BD506" s="4"/>
      <c r="BE506" s="36" t="str">
        <f>IFERROR(VLOOKUP(Book1345234[[#This Row],[Nature-Based Solutions Ranking]],#REF!,2,FALSE),"")</f>
        <v/>
      </c>
      <c r="BF506" s="67"/>
      <c r="BG506" s="37"/>
      <c r="BH506" s="4"/>
      <c r="BI506" s="36" t="str">
        <f>IFERROR(VLOOKUP(Book1345234[[#This Row],[Multiple Benefit Ranking]],#REF!,2,FALSE),"")</f>
        <v/>
      </c>
      <c r="BJ506" s="84"/>
      <c r="BK506" s="43"/>
      <c r="BL506" s="4"/>
      <c r="BM506" s="36" t="str">
        <f>IFERROR(VLOOKUP(Book1345234[[#This Row],[Operations and Maintenance Ranking]],#REF!,2,FALSE),"")</f>
        <v/>
      </c>
      <c r="BN506" s="67"/>
      <c r="BO506" s="4"/>
      <c r="BP506" s="36" t="str">
        <f>IFERROR(VLOOKUP(Book1345234[[#This Row],[Administrative, Regulatory and Other Obstacle Ranking]],#REF!,2,FALSE),"")</f>
        <v/>
      </c>
      <c r="BQ506" s="67"/>
      <c r="BR506" s="4"/>
      <c r="BS506" s="36" t="str">
        <f>IFERROR(VLOOKUP(Book1345234[[#This Row],[Environmental Benefit Ranking]],#REF!,2,FALSE),"")</f>
        <v/>
      </c>
      <c r="BT506" s="67"/>
      <c r="BU506" s="37"/>
      <c r="BV506" s="36" t="str">
        <f>IFERROR(VLOOKUP(Book1345234[[#This Row],[Environmental Impact Ranking]],#REF!,2,FALSE),"")</f>
        <v/>
      </c>
      <c r="BW506" s="77"/>
      <c r="BX506" s="83"/>
      <c r="BY506" s="4"/>
      <c r="BZ506" s="36" t="str">
        <f>IFERROR(VLOOKUP(Book1345234[[#This Row],[Mobility Ranking]],#REF!,2,FALSE),"")</f>
        <v/>
      </c>
      <c r="CA506" s="77"/>
      <c r="CB506" s="4"/>
      <c r="CC506" s="36" t="str">
        <f>IFERROR(VLOOKUP(Book1345234[[#This Row],[Regional Ranking]],#REF!,2,FALSE),"")</f>
        <v/>
      </c>
    </row>
    <row r="507" spans="1:81" x14ac:dyDescent="0.25">
      <c r="A507" s="107"/>
      <c r="B507" s="84"/>
      <c r="C507" s="92">
        <f>Book1345234[[#This Row],[FMP]]*2</f>
        <v>0</v>
      </c>
      <c r="D507" s="34"/>
      <c r="E507" s="34"/>
      <c r="F507" s="37"/>
      <c r="G507" s="4"/>
      <c r="H507" s="4"/>
      <c r="I507" s="4"/>
      <c r="J507" s="4"/>
      <c r="K507" s="35" t="str">
        <f>IFERROR(Book1345234[[#This Row],[Project Cost]]/Book1345234[[#This Row],['# of Structures Removed from 1% Annual Chance FP]],"")</f>
        <v/>
      </c>
      <c r="L507" s="4"/>
      <c r="M507" s="4"/>
      <c r="N507" s="35"/>
      <c r="O507" s="100"/>
      <c r="P507" s="84"/>
      <c r="Q507" s="37"/>
      <c r="R507" s="4"/>
      <c r="S507" s="36" t="str">
        <f>IFERROR(VLOOKUP(Book1345234[[#This Row],[ Severity Ranking: Pre-Project Average Depth of Flooding (100-year)]],#REF!,2,FALSE),"")</f>
        <v/>
      </c>
      <c r="T507" s="67"/>
      <c r="U507" s="37"/>
      <c r="V507" s="37"/>
      <c r="W507" s="128" t="e">
        <f>[1]!Book1345234[[#This Row],[Flood Plain Population]]/[1]!Book1345234[[#This Row],[Community Population Served]]</f>
        <v>#REF!</v>
      </c>
      <c r="X507" s="4"/>
      <c r="Y507" s="36" t="str">
        <f>IFERROR(VLOOKUP(Book1345234[[#This Row],[Severity Ranking: Community Need (% Population)]],#REF!,2,FALSE),"")</f>
        <v/>
      </c>
      <c r="Z507" s="66"/>
      <c r="AA507" s="91" t="e">
        <f>[1]!Book1345234[[#This Row],['# of Structures Removed from 1% Annual Chance FP]]/[1]!Book1345234[[#This Row],['# of Structures in 1% Annual Chance FP (Pre-Project)]]</f>
        <v>#REF!</v>
      </c>
      <c r="AB507" s="4"/>
      <c r="AC507" s="36" t="str">
        <f>IFERROR(VLOOKUP(Book1345234[[#This Row],[Flood Risk Reduction ]],#REF!,2,FALSE),"")</f>
        <v/>
      </c>
      <c r="AD507" s="66"/>
      <c r="AE507" s="78"/>
      <c r="AF507" s="37"/>
      <c r="AG507" s="128" t="e">
        <f>([1]!Book1345234[[#This Row],[Pre-Project Damage $]]-[1]!Book1345234[[#This Row],[Post-Project Damage $]])/[1]!Book1345234[[#This Row],[Pre-Project Damage $]]</f>
        <v>#REF!</v>
      </c>
      <c r="AH507" s="4"/>
      <c r="AI507" s="36" t="str">
        <f>IFERROR(VLOOKUP(Book1345234[[#This Row],[Flood Damage Reduction]],#REF!,2,FALSE),"")</f>
        <v/>
      </c>
      <c r="AJ507" s="93"/>
      <c r="AK507" s="83"/>
      <c r="AL507" s="37"/>
      <c r="AM507" s="36" t="str">
        <f>IFERROR(VLOOKUP(Book1345234[[#This Row],[ Reduction in Critical Facilities Flood Risk]],#REF!,2,FALSE),"")</f>
        <v/>
      </c>
      <c r="AN507" s="140" t="e">
        <f>VLOOKUP([1]!Book1345234[[#This Row],[FMP]],'[1]Life and Safety Tabular Data'!A504:L514,12,FALSE)</f>
        <v>#REF!</v>
      </c>
      <c r="AO507" s="43"/>
      <c r="AP507" s="4"/>
      <c r="AQ507" s="36" t="str">
        <f>IFERROR(VLOOKUP(Book1345234[[#This Row],[Life and Safety Ranking (Injury/Loss of Life)]],#REF!,2,FALSE),"")</f>
        <v/>
      </c>
      <c r="AR507" s="67"/>
      <c r="AS507" s="43"/>
      <c r="AT507" s="43"/>
      <c r="AU507" s="43"/>
      <c r="AV507" s="4"/>
      <c r="AW507" s="36" t="str">
        <f>IFERROR(VLOOKUP(Book1345234[[#This Row],[Water Supply Yield Ranking]],#REF!,2,FALSE),"")</f>
        <v/>
      </c>
      <c r="AX507" s="67"/>
      <c r="AY507" s="37"/>
      <c r="AZ507" s="4"/>
      <c r="BA507" s="36" t="str">
        <f>IFERROR(VLOOKUP(Book1345234[[#This Row],[Social Vulnerability Ranking]],#REF!,2,FALSE),"")</f>
        <v/>
      </c>
      <c r="BB507" s="67"/>
      <c r="BC507" s="43"/>
      <c r="BD507" s="4"/>
      <c r="BE507" s="36" t="str">
        <f>IFERROR(VLOOKUP(Book1345234[[#This Row],[Nature-Based Solutions Ranking]],#REF!,2,FALSE),"")</f>
        <v/>
      </c>
      <c r="BF507" s="67"/>
      <c r="BG507" s="37"/>
      <c r="BH507" s="4"/>
      <c r="BI507" s="36" t="str">
        <f>IFERROR(VLOOKUP(Book1345234[[#This Row],[Multiple Benefit Ranking]],#REF!,2,FALSE),"")</f>
        <v/>
      </c>
      <c r="BJ507" s="84"/>
      <c r="BK507" s="43"/>
      <c r="BL507" s="4"/>
      <c r="BM507" s="36" t="str">
        <f>IFERROR(VLOOKUP(Book1345234[[#This Row],[Operations and Maintenance Ranking]],#REF!,2,FALSE),"")</f>
        <v/>
      </c>
      <c r="BN507" s="67"/>
      <c r="BO507" s="4"/>
      <c r="BP507" s="36" t="str">
        <f>IFERROR(VLOOKUP(Book1345234[[#This Row],[Administrative, Regulatory and Other Obstacle Ranking]],#REF!,2,FALSE),"")</f>
        <v/>
      </c>
      <c r="BQ507" s="67"/>
      <c r="BR507" s="4"/>
      <c r="BS507" s="36" t="str">
        <f>IFERROR(VLOOKUP(Book1345234[[#This Row],[Environmental Benefit Ranking]],#REF!,2,FALSE),"")</f>
        <v/>
      </c>
      <c r="BT507" s="67"/>
      <c r="BU507" s="37"/>
      <c r="BV507" s="36" t="str">
        <f>IFERROR(VLOOKUP(Book1345234[[#This Row],[Environmental Impact Ranking]],#REF!,2,FALSE),"")</f>
        <v/>
      </c>
      <c r="BW507" s="77"/>
      <c r="BX507" s="83"/>
      <c r="BY507" s="4"/>
      <c r="BZ507" s="36" t="str">
        <f>IFERROR(VLOOKUP(Book1345234[[#This Row],[Mobility Ranking]],#REF!,2,FALSE),"")</f>
        <v/>
      </c>
      <c r="CA507" s="77"/>
      <c r="CB507" s="4"/>
      <c r="CC507" s="36" t="str">
        <f>IFERROR(VLOOKUP(Book1345234[[#This Row],[Regional Ranking]],#REF!,2,FALSE),"")</f>
        <v/>
      </c>
    </row>
    <row r="508" spans="1:81" x14ac:dyDescent="0.25">
      <c r="A508" s="107"/>
      <c r="B508" s="84"/>
      <c r="C508" s="92">
        <f>Book1345234[[#This Row],[FMP]]*2</f>
        <v>0</v>
      </c>
      <c r="D508" s="34"/>
      <c r="E508" s="34"/>
      <c r="F508" s="37"/>
      <c r="G508" s="4"/>
      <c r="H508" s="4"/>
      <c r="I508" s="4"/>
      <c r="J508" s="4"/>
      <c r="K508" s="35" t="str">
        <f>IFERROR(Book1345234[[#This Row],[Project Cost]]/Book1345234[[#This Row],['# of Structures Removed from 1% Annual Chance FP]],"")</f>
        <v/>
      </c>
      <c r="L508" s="4"/>
      <c r="M508" s="4"/>
      <c r="N508" s="35"/>
      <c r="O508" s="100"/>
      <c r="P508" s="84"/>
      <c r="Q508" s="37"/>
      <c r="R508" s="4"/>
      <c r="S508" s="36" t="str">
        <f>IFERROR(VLOOKUP(Book1345234[[#This Row],[ Severity Ranking: Pre-Project Average Depth of Flooding (100-year)]],#REF!,2,FALSE),"")</f>
        <v/>
      </c>
      <c r="T508" s="67"/>
      <c r="U508" s="37"/>
      <c r="V508" s="37"/>
      <c r="W508" s="128" t="e">
        <f>[1]!Book1345234[[#This Row],[Flood Plain Population]]/[1]!Book1345234[[#This Row],[Community Population Served]]</f>
        <v>#REF!</v>
      </c>
      <c r="X508" s="4"/>
      <c r="Y508" s="36" t="str">
        <f>IFERROR(VLOOKUP(Book1345234[[#This Row],[Severity Ranking: Community Need (% Population)]],#REF!,2,FALSE),"")</f>
        <v/>
      </c>
      <c r="Z508" s="66"/>
      <c r="AA508" s="91" t="e">
        <f>[1]!Book1345234[[#This Row],['# of Structures Removed from 1% Annual Chance FP]]/[1]!Book1345234[[#This Row],['# of Structures in 1% Annual Chance FP (Pre-Project)]]</f>
        <v>#REF!</v>
      </c>
      <c r="AB508" s="4"/>
      <c r="AC508" s="36" t="str">
        <f>IFERROR(VLOOKUP(Book1345234[[#This Row],[Flood Risk Reduction ]],#REF!,2,FALSE),"")</f>
        <v/>
      </c>
      <c r="AD508" s="66"/>
      <c r="AE508" s="78"/>
      <c r="AF508" s="37"/>
      <c r="AG508" s="128" t="e">
        <f>([1]!Book1345234[[#This Row],[Pre-Project Damage $]]-[1]!Book1345234[[#This Row],[Post-Project Damage $]])/[1]!Book1345234[[#This Row],[Pre-Project Damage $]]</f>
        <v>#REF!</v>
      </c>
      <c r="AH508" s="4"/>
      <c r="AI508" s="36" t="str">
        <f>IFERROR(VLOOKUP(Book1345234[[#This Row],[Flood Damage Reduction]],#REF!,2,FALSE),"")</f>
        <v/>
      </c>
      <c r="AJ508" s="93"/>
      <c r="AK508" s="83"/>
      <c r="AL508" s="37"/>
      <c r="AM508" s="36" t="str">
        <f>IFERROR(VLOOKUP(Book1345234[[#This Row],[ Reduction in Critical Facilities Flood Risk]],#REF!,2,FALSE),"")</f>
        <v/>
      </c>
      <c r="AN508" s="140" t="e">
        <f>VLOOKUP([1]!Book1345234[[#This Row],[FMP]],'[1]Life and Safety Tabular Data'!A505:L515,12,FALSE)</f>
        <v>#REF!</v>
      </c>
      <c r="AO508" s="43"/>
      <c r="AP508" s="4"/>
      <c r="AQ508" s="36" t="str">
        <f>IFERROR(VLOOKUP(Book1345234[[#This Row],[Life and Safety Ranking (Injury/Loss of Life)]],#REF!,2,FALSE),"")</f>
        <v/>
      </c>
      <c r="AR508" s="67"/>
      <c r="AS508" s="43"/>
      <c r="AT508" s="43"/>
      <c r="AU508" s="43"/>
      <c r="AV508" s="4"/>
      <c r="AW508" s="36" t="str">
        <f>IFERROR(VLOOKUP(Book1345234[[#This Row],[Water Supply Yield Ranking]],#REF!,2,FALSE),"")</f>
        <v/>
      </c>
      <c r="AX508" s="67"/>
      <c r="AY508" s="37"/>
      <c r="AZ508" s="4"/>
      <c r="BA508" s="36" t="str">
        <f>IFERROR(VLOOKUP(Book1345234[[#This Row],[Social Vulnerability Ranking]],#REF!,2,FALSE),"")</f>
        <v/>
      </c>
      <c r="BB508" s="67"/>
      <c r="BC508" s="43"/>
      <c r="BD508" s="4"/>
      <c r="BE508" s="36" t="str">
        <f>IFERROR(VLOOKUP(Book1345234[[#This Row],[Nature-Based Solutions Ranking]],#REF!,2,FALSE),"")</f>
        <v/>
      </c>
      <c r="BF508" s="67"/>
      <c r="BG508" s="37"/>
      <c r="BH508" s="4"/>
      <c r="BI508" s="36" t="str">
        <f>IFERROR(VLOOKUP(Book1345234[[#This Row],[Multiple Benefit Ranking]],#REF!,2,FALSE),"")</f>
        <v/>
      </c>
      <c r="BJ508" s="84"/>
      <c r="BK508" s="43"/>
      <c r="BL508" s="4"/>
      <c r="BM508" s="36" t="str">
        <f>IFERROR(VLOOKUP(Book1345234[[#This Row],[Operations and Maintenance Ranking]],#REF!,2,FALSE),"")</f>
        <v/>
      </c>
      <c r="BN508" s="67"/>
      <c r="BO508" s="4"/>
      <c r="BP508" s="36" t="str">
        <f>IFERROR(VLOOKUP(Book1345234[[#This Row],[Administrative, Regulatory and Other Obstacle Ranking]],#REF!,2,FALSE),"")</f>
        <v/>
      </c>
      <c r="BQ508" s="67"/>
      <c r="BR508" s="4"/>
      <c r="BS508" s="36" t="str">
        <f>IFERROR(VLOOKUP(Book1345234[[#This Row],[Environmental Benefit Ranking]],#REF!,2,FALSE),"")</f>
        <v/>
      </c>
      <c r="BT508" s="67"/>
      <c r="BU508" s="37"/>
      <c r="BV508" s="36" t="str">
        <f>IFERROR(VLOOKUP(Book1345234[[#This Row],[Environmental Impact Ranking]],#REF!,2,FALSE),"")</f>
        <v/>
      </c>
      <c r="BW508" s="77"/>
      <c r="BX508" s="83"/>
      <c r="BY508" s="4"/>
      <c r="BZ508" s="36" t="str">
        <f>IFERROR(VLOOKUP(Book1345234[[#This Row],[Mobility Ranking]],#REF!,2,FALSE),"")</f>
        <v/>
      </c>
      <c r="CA508" s="77"/>
      <c r="CB508" s="4"/>
      <c r="CC508" s="36" t="str">
        <f>IFERROR(VLOOKUP(Book1345234[[#This Row],[Regional Ranking]],#REF!,2,FALSE),"")</f>
        <v/>
      </c>
    </row>
    <row r="509" spans="1:81" x14ac:dyDescent="0.25">
      <c r="A509" s="107"/>
      <c r="B509" s="84"/>
      <c r="C509" s="92">
        <f>Book1345234[[#This Row],[FMP]]*2</f>
        <v>0</v>
      </c>
      <c r="D509" s="34"/>
      <c r="E509" s="34"/>
      <c r="F509" s="37"/>
      <c r="G509" s="4"/>
      <c r="H509" s="4"/>
      <c r="I509" s="4"/>
      <c r="J509" s="4"/>
      <c r="K509" s="35" t="str">
        <f>IFERROR(Book1345234[[#This Row],[Project Cost]]/Book1345234[[#This Row],['# of Structures Removed from 1% Annual Chance FP]],"")</f>
        <v/>
      </c>
      <c r="L509" s="4"/>
      <c r="M509" s="4"/>
      <c r="N509" s="35"/>
      <c r="O509" s="100"/>
      <c r="P509" s="84"/>
      <c r="Q509" s="37"/>
      <c r="R509" s="4"/>
      <c r="S509" s="36" t="str">
        <f>IFERROR(VLOOKUP(Book1345234[[#This Row],[ Severity Ranking: Pre-Project Average Depth of Flooding (100-year)]],#REF!,2,FALSE),"")</f>
        <v/>
      </c>
      <c r="T509" s="67"/>
      <c r="U509" s="37"/>
      <c r="V509" s="37"/>
      <c r="W509" s="128" t="e">
        <f>[1]!Book1345234[[#This Row],[Flood Plain Population]]/[1]!Book1345234[[#This Row],[Community Population Served]]</f>
        <v>#REF!</v>
      </c>
      <c r="X509" s="4"/>
      <c r="Y509" s="36" t="str">
        <f>IFERROR(VLOOKUP(Book1345234[[#This Row],[Severity Ranking: Community Need (% Population)]],#REF!,2,FALSE),"")</f>
        <v/>
      </c>
      <c r="Z509" s="66"/>
      <c r="AA509" s="91" t="e">
        <f>[1]!Book1345234[[#This Row],['# of Structures Removed from 1% Annual Chance FP]]/[1]!Book1345234[[#This Row],['# of Structures in 1% Annual Chance FP (Pre-Project)]]</f>
        <v>#REF!</v>
      </c>
      <c r="AB509" s="4"/>
      <c r="AC509" s="36" t="str">
        <f>IFERROR(VLOOKUP(Book1345234[[#This Row],[Flood Risk Reduction ]],#REF!,2,FALSE),"")</f>
        <v/>
      </c>
      <c r="AD509" s="66"/>
      <c r="AE509" s="78"/>
      <c r="AF509" s="37"/>
      <c r="AG509" s="128" t="e">
        <f>([1]!Book1345234[[#This Row],[Pre-Project Damage $]]-[1]!Book1345234[[#This Row],[Post-Project Damage $]])/[1]!Book1345234[[#This Row],[Pre-Project Damage $]]</f>
        <v>#REF!</v>
      </c>
      <c r="AH509" s="4"/>
      <c r="AI509" s="36" t="str">
        <f>IFERROR(VLOOKUP(Book1345234[[#This Row],[Flood Damage Reduction]],#REF!,2,FALSE),"")</f>
        <v/>
      </c>
      <c r="AJ509" s="93"/>
      <c r="AK509" s="83"/>
      <c r="AL509" s="37"/>
      <c r="AM509" s="36" t="str">
        <f>IFERROR(VLOOKUP(Book1345234[[#This Row],[ Reduction in Critical Facilities Flood Risk]],#REF!,2,FALSE),"")</f>
        <v/>
      </c>
      <c r="AN509" s="140" t="e">
        <f>VLOOKUP([1]!Book1345234[[#This Row],[FMP]],'[1]Life and Safety Tabular Data'!A506:L516,12,FALSE)</f>
        <v>#REF!</v>
      </c>
      <c r="AO509" s="43"/>
      <c r="AP509" s="4"/>
      <c r="AQ509" s="36" t="str">
        <f>IFERROR(VLOOKUP(Book1345234[[#This Row],[Life and Safety Ranking (Injury/Loss of Life)]],#REF!,2,FALSE),"")</f>
        <v/>
      </c>
      <c r="AR509" s="67"/>
      <c r="AS509" s="43"/>
      <c r="AT509" s="43"/>
      <c r="AU509" s="43"/>
      <c r="AV509" s="4"/>
      <c r="AW509" s="36" t="str">
        <f>IFERROR(VLOOKUP(Book1345234[[#This Row],[Water Supply Yield Ranking]],#REF!,2,FALSE),"")</f>
        <v/>
      </c>
      <c r="AX509" s="67"/>
      <c r="AY509" s="37"/>
      <c r="AZ509" s="4"/>
      <c r="BA509" s="36" t="str">
        <f>IFERROR(VLOOKUP(Book1345234[[#This Row],[Social Vulnerability Ranking]],#REF!,2,FALSE),"")</f>
        <v/>
      </c>
      <c r="BB509" s="67"/>
      <c r="BC509" s="43"/>
      <c r="BD509" s="4"/>
      <c r="BE509" s="36" t="str">
        <f>IFERROR(VLOOKUP(Book1345234[[#This Row],[Nature-Based Solutions Ranking]],#REF!,2,FALSE),"")</f>
        <v/>
      </c>
      <c r="BF509" s="67"/>
      <c r="BG509" s="37"/>
      <c r="BH509" s="4"/>
      <c r="BI509" s="36" t="str">
        <f>IFERROR(VLOOKUP(Book1345234[[#This Row],[Multiple Benefit Ranking]],#REF!,2,FALSE),"")</f>
        <v/>
      </c>
      <c r="BJ509" s="84"/>
      <c r="BK509" s="43"/>
      <c r="BL509" s="4"/>
      <c r="BM509" s="36" t="str">
        <f>IFERROR(VLOOKUP(Book1345234[[#This Row],[Operations and Maintenance Ranking]],#REF!,2,FALSE),"")</f>
        <v/>
      </c>
      <c r="BN509" s="67"/>
      <c r="BO509" s="4"/>
      <c r="BP509" s="36" t="str">
        <f>IFERROR(VLOOKUP(Book1345234[[#This Row],[Administrative, Regulatory and Other Obstacle Ranking]],#REF!,2,FALSE),"")</f>
        <v/>
      </c>
      <c r="BQ509" s="67"/>
      <c r="BR509" s="4"/>
      <c r="BS509" s="36" t="str">
        <f>IFERROR(VLOOKUP(Book1345234[[#This Row],[Environmental Benefit Ranking]],#REF!,2,FALSE),"")</f>
        <v/>
      </c>
      <c r="BT509" s="67"/>
      <c r="BU509" s="37"/>
      <c r="BV509" s="36" t="str">
        <f>IFERROR(VLOOKUP(Book1345234[[#This Row],[Environmental Impact Ranking]],#REF!,2,FALSE),"")</f>
        <v/>
      </c>
      <c r="BW509" s="77"/>
      <c r="BX509" s="83"/>
      <c r="BY509" s="4"/>
      <c r="BZ509" s="36" t="str">
        <f>IFERROR(VLOOKUP(Book1345234[[#This Row],[Mobility Ranking]],#REF!,2,FALSE),"")</f>
        <v/>
      </c>
      <c r="CA509" s="77"/>
      <c r="CB509" s="4"/>
      <c r="CC509" s="36" t="str">
        <f>IFERROR(VLOOKUP(Book1345234[[#This Row],[Regional Ranking]],#REF!,2,FALSE),"")</f>
        <v/>
      </c>
    </row>
    <row r="510" spans="1:81" x14ac:dyDescent="0.25">
      <c r="A510" s="107"/>
      <c r="B510" s="84"/>
      <c r="C510" s="92">
        <f>Book1345234[[#This Row],[FMP]]*2</f>
        <v>0</v>
      </c>
      <c r="D510" s="34"/>
      <c r="E510" s="34"/>
      <c r="F510" s="37"/>
      <c r="G510" s="4"/>
      <c r="H510" s="4"/>
      <c r="I510" s="4"/>
      <c r="J510" s="4"/>
      <c r="K510" s="35" t="str">
        <f>IFERROR(Book1345234[[#This Row],[Project Cost]]/Book1345234[[#This Row],['# of Structures Removed from 1% Annual Chance FP]],"")</f>
        <v/>
      </c>
      <c r="L510" s="4"/>
      <c r="M510" s="4"/>
      <c r="N510" s="35"/>
      <c r="O510" s="100"/>
      <c r="P510" s="84"/>
      <c r="Q510" s="37"/>
      <c r="R510" s="4"/>
      <c r="S510" s="36" t="str">
        <f>IFERROR(VLOOKUP(Book1345234[[#This Row],[ Severity Ranking: Pre-Project Average Depth of Flooding (100-year)]],#REF!,2,FALSE),"")</f>
        <v/>
      </c>
      <c r="T510" s="67"/>
      <c r="U510" s="37"/>
      <c r="V510" s="37"/>
      <c r="W510" s="128" t="e">
        <f>[1]!Book1345234[[#This Row],[Flood Plain Population]]/[1]!Book1345234[[#This Row],[Community Population Served]]</f>
        <v>#REF!</v>
      </c>
      <c r="X510" s="4"/>
      <c r="Y510" s="36" t="str">
        <f>IFERROR(VLOOKUP(Book1345234[[#This Row],[Severity Ranking: Community Need (% Population)]],#REF!,2,FALSE),"")</f>
        <v/>
      </c>
      <c r="Z510" s="66"/>
      <c r="AA510" s="91" t="e">
        <f>[1]!Book1345234[[#This Row],['# of Structures Removed from 1% Annual Chance FP]]/[1]!Book1345234[[#This Row],['# of Structures in 1% Annual Chance FP (Pre-Project)]]</f>
        <v>#REF!</v>
      </c>
      <c r="AB510" s="4"/>
      <c r="AC510" s="36" t="str">
        <f>IFERROR(VLOOKUP(Book1345234[[#This Row],[Flood Risk Reduction ]],#REF!,2,FALSE),"")</f>
        <v/>
      </c>
      <c r="AD510" s="66"/>
      <c r="AE510" s="78"/>
      <c r="AF510" s="37"/>
      <c r="AG510" s="128" t="e">
        <f>([1]!Book1345234[[#This Row],[Pre-Project Damage $]]-[1]!Book1345234[[#This Row],[Post-Project Damage $]])/[1]!Book1345234[[#This Row],[Pre-Project Damage $]]</f>
        <v>#REF!</v>
      </c>
      <c r="AH510" s="4"/>
      <c r="AI510" s="36" t="str">
        <f>IFERROR(VLOOKUP(Book1345234[[#This Row],[Flood Damage Reduction]],#REF!,2,FALSE),"")</f>
        <v/>
      </c>
      <c r="AJ510" s="93"/>
      <c r="AK510" s="83"/>
      <c r="AL510" s="37"/>
      <c r="AM510" s="36" t="str">
        <f>IFERROR(VLOOKUP(Book1345234[[#This Row],[ Reduction in Critical Facilities Flood Risk]],#REF!,2,FALSE),"")</f>
        <v/>
      </c>
      <c r="AN510" s="140" t="e">
        <f>VLOOKUP([1]!Book1345234[[#This Row],[FMP]],'[1]Life and Safety Tabular Data'!A507:L517,12,FALSE)</f>
        <v>#REF!</v>
      </c>
      <c r="AO510" s="43"/>
      <c r="AP510" s="4"/>
      <c r="AQ510" s="36" t="str">
        <f>IFERROR(VLOOKUP(Book1345234[[#This Row],[Life and Safety Ranking (Injury/Loss of Life)]],#REF!,2,FALSE),"")</f>
        <v/>
      </c>
      <c r="AR510" s="67"/>
      <c r="AS510" s="43"/>
      <c r="AT510" s="43"/>
      <c r="AU510" s="43"/>
      <c r="AV510" s="4"/>
      <c r="AW510" s="36" t="str">
        <f>IFERROR(VLOOKUP(Book1345234[[#This Row],[Water Supply Yield Ranking]],#REF!,2,FALSE),"")</f>
        <v/>
      </c>
      <c r="AX510" s="67"/>
      <c r="AY510" s="37"/>
      <c r="AZ510" s="4"/>
      <c r="BA510" s="36" t="str">
        <f>IFERROR(VLOOKUP(Book1345234[[#This Row],[Social Vulnerability Ranking]],#REF!,2,FALSE),"")</f>
        <v/>
      </c>
      <c r="BB510" s="67"/>
      <c r="BC510" s="43"/>
      <c r="BD510" s="4"/>
      <c r="BE510" s="36" t="str">
        <f>IFERROR(VLOOKUP(Book1345234[[#This Row],[Nature-Based Solutions Ranking]],#REF!,2,FALSE),"")</f>
        <v/>
      </c>
      <c r="BF510" s="67"/>
      <c r="BG510" s="37"/>
      <c r="BH510" s="4"/>
      <c r="BI510" s="36" t="str">
        <f>IFERROR(VLOOKUP(Book1345234[[#This Row],[Multiple Benefit Ranking]],#REF!,2,FALSE),"")</f>
        <v/>
      </c>
      <c r="BJ510" s="84"/>
      <c r="BK510" s="43"/>
      <c r="BL510" s="4"/>
      <c r="BM510" s="36" t="str">
        <f>IFERROR(VLOOKUP(Book1345234[[#This Row],[Operations and Maintenance Ranking]],#REF!,2,FALSE),"")</f>
        <v/>
      </c>
      <c r="BN510" s="67"/>
      <c r="BO510" s="4"/>
      <c r="BP510" s="36" t="str">
        <f>IFERROR(VLOOKUP(Book1345234[[#This Row],[Administrative, Regulatory and Other Obstacle Ranking]],#REF!,2,FALSE),"")</f>
        <v/>
      </c>
      <c r="BQ510" s="67"/>
      <c r="BR510" s="4"/>
      <c r="BS510" s="36" t="str">
        <f>IFERROR(VLOOKUP(Book1345234[[#This Row],[Environmental Benefit Ranking]],#REF!,2,FALSE),"")</f>
        <v/>
      </c>
      <c r="BT510" s="67"/>
      <c r="BU510" s="37"/>
      <c r="BV510" s="36" t="str">
        <f>IFERROR(VLOOKUP(Book1345234[[#This Row],[Environmental Impact Ranking]],#REF!,2,FALSE),"")</f>
        <v/>
      </c>
      <c r="BW510" s="77"/>
      <c r="BX510" s="83"/>
      <c r="BY510" s="4"/>
      <c r="BZ510" s="36" t="str">
        <f>IFERROR(VLOOKUP(Book1345234[[#This Row],[Mobility Ranking]],#REF!,2,FALSE),"")</f>
        <v/>
      </c>
      <c r="CA510" s="77"/>
      <c r="CB510" s="4"/>
      <c r="CC510" s="36" t="str">
        <f>IFERROR(VLOOKUP(Book1345234[[#This Row],[Regional Ranking]],#REF!,2,FALSE),"")</f>
        <v/>
      </c>
    </row>
    <row r="511" spans="1:81" x14ac:dyDescent="0.25">
      <c r="A511" s="107"/>
      <c r="B511" s="84"/>
      <c r="C511" s="92">
        <f>Book1345234[[#This Row],[FMP]]*2</f>
        <v>0</v>
      </c>
      <c r="D511" s="34"/>
      <c r="E511" s="34"/>
      <c r="F511" s="37"/>
      <c r="G511" s="4"/>
      <c r="H511" s="4"/>
      <c r="I511" s="4"/>
      <c r="J511" s="4"/>
      <c r="K511" s="35" t="str">
        <f>IFERROR(Book1345234[[#This Row],[Project Cost]]/Book1345234[[#This Row],['# of Structures Removed from 1% Annual Chance FP]],"")</f>
        <v/>
      </c>
      <c r="L511" s="4"/>
      <c r="M511" s="4"/>
      <c r="N511" s="35"/>
      <c r="O511" s="100"/>
      <c r="P511" s="84"/>
      <c r="Q511" s="37"/>
      <c r="R511" s="4"/>
      <c r="S511" s="36" t="str">
        <f>IFERROR(VLOOKUP(Book1345234[[#This Row],[ Severity Ranking: Pre-Project Average Depth of Flooding (100-year)]],#REF!,2,FALSE),"")</f>
        <v/>
      </c>
      <c r="T511" s="67"/>
      <c r="U511" s="37"/>
      <c r="V511" s="37"/>
      <c r="W511" s="128" t="e">
        <f>[1]!Book1345234[[#This Row],[Flood Plain Population]]/[1]!Book1345234[[#This Row],[Community Population Served]]</f>
        <v>#REF!</v>
      </c>
      <c r="X511" s="4"/>
      <c r="Y511" s="36" t="str">
        <f>IFERROR(VLOOKUP(Book1345234[[#This Row],[Severity Ranking: Community Need (% Population)]],#REF!,2,FALSE),"")</f>
        <v/>
      </c>
      <c r="Z511" s="66"/>
      <c r="AA511" s="91" t="e">
        <f>[1]!Book1345234[[#This Row],['# of Structures Removed from 1% Annual Chance FP]]/[1]!Book1345234[[#This Row],['# of Structures in 1% Annual Chance FP (Pre-Project)]]</f>
        <v>#REF!</v>
      </c>
      <c r="AB511" s="4"/>
      <c r="AC511" s="36" t="str">
        <f>IFERROR(VLOOKUP(Book1345234[[#This Row],[Flood Risk Reduction ]],#REF!,2,FALSE),"")</f>
        <v/>
      </c>
      <c r="AD511" s="66"/>
      <c r="AE511" s="78"/>
      <c r="AF511" s="37"/>
      <c r="AG511" s="128" t="e">
        <f>([1]!Book1345234[[#This Row],[Pre-Project Damage $]]-[1]!Book1345234[[#This Row],[Post-Project Damage $]])/[1]!Book1345234[[#This Row],[Pre-Project Damage $]]</f>
        <v>#REF!</v>
      </c>
      <c r="AH511" s="4"/>
      <c r="AI511" s="36" t="str">
        <f>IFERROR(VLOOKUP(Book1345234[[#This Row],[Flood Damage Reduction]],#REF!,2,FALSE),"")</f>
        <v/>
      </c>
      <c r="AJ511" s="93"/>
      <c r="AK511" s="83"/>
      <c r="AL511" s="37"/>
      <c r="AM511" s="36" t="str">
        <f>IFERROR(VLOOKUP(Book1345234[[#This Row],[ Reduction in Critical Facilities Flood Risk]],#REF!,2,FALSE),"")</f>
        <v/>
      </c>
      <c r="AN511" s="140" t="e">
        <f>VLOOKUP([1]!Book1345234[[#This Row],[FMP]],'[1]Life and Safety Tabular Data'!A508:L518,12,FALSE)</f>
        <v>#REF!</v>
      </c>
      <c r="AO511" s="43"/>
      <c r="AP511" s="4"/>
      <c r="AQ511" s="36" t="str">
        <f>IFERROR(VLOOKUP(Book1345234[[#This Row],[Life and Safety Ranking (Injury/Loss of Life)]],#REF!,2,FALSE),"")</f>
        <v/>
      </c>
      <c r="AR511" s="67"/>
      <c r="AS511" s="43"/>
      <c r="AT511" s="43"/>
      <c r="AU511" s="43"/>
      <c r="AV511" s="4"/>
      <c r="AW511" s="36" t="str">
        <f>IFERROR(VLOOKUP(Book1345234[[#This Row],[Water Supply Yield Ranking]],#REF!,2,FALSE),"")</f>
        <v/>
      </c>
      <c r="AX511" s="67"/>
      <c r="AY511" s="37"/>
      <c r="AZ511" s="4"/>
      <c r="BA511" s="36" t="str">
        <f>IFERROR(VLOOKUP(Book1345234[[#This Row],[Social Vulnerability Ranking]],#REF!,2,FALSE),"")</f>
        <v/>
      </c>
      <c r="BB511" s="67"/>
      <c r="BC511" s="43"/>
      <c r="BD511" s="4"/>
      <c r="BE511" s="36" t="str">
        <f>IFERROR(VLOOKUP(Book1345234[[#This Row],[Nature-Based Solutions Ranking]],#REF!,2,FALSE),"")</f>
        <v/>
      </c>
      <c r="BF511" s="67"/>
      <c r="BG511" s="37"/>
      <c r="BH511" s="4"/>
      <c r="BI511" s="36" t="str">
        <f>IFERROR(VLOOKUP(Book1345234[[#This Row],[Multiple Benefit Ranking]],#REF!,2,FALSE),"")</f>
        <v/>
      </c>
      <c r="BJ511" s="84"/>
      <c r="BK511" s="43"/>
      <c r="BL511" s="4"/>
      <c r="BM511" s="36" t="str">
        <f>IFERROR(VLOOKUP(Book1345234[[#This Row],[Operations and Maintenance Ranking]],#REF!,2,FALSE),"")</f>
        <v/>
      </c>
      <c r="BN511" s="67"/>
      <c r="BO511" s="4"/>
      <c r="BP511" s="36" t="str">
        <f>IFERROR(VLOOKUP(Book1345234[[#This Row],[Administrative, Regulatory and Other Obstacle Ranking]],#REF!,2,FALSE),"")</f>
        <v/>
      </c>
      <c r="BQ511" s="67"/>
      <c r="BR511" s="4"/>
      <c r="BS511" s="36" t="str">
        <f>IFERROR(VLOOKUP(Book1345234[[#This Row],[Environmental Benefit Ranking]],#REF!,2,FALSE),"")</f>
        <v/>
      </c>
      <c r="BT511" s="67"/>
      <c r="BU511" s="37"/>
      <c r="BV511" s="36" t="str">
        <f>IFERROR(VLOOKUP(Book1345234[[#This Row],[Environmental Impact Ranking]],#REF!,2,FALSE),"")</f>
        <v/>
      </c>
      <c r="BW511" s="77"/>
      <c r="BX511" s="83"/>
      <c r="BY511" s="4"/>
      <c r="BZ511" s="36" t="str">
        <f>IFERROR(VLOOKUP(Book1345234[[#This Row],[Mobility Ranking]],#REF!,2,FALSE),"")</f>
        <v/>
      </c>
      <c r="CA511" s="77"/>
      <c r="CB511" s="4"/>
      <c r="CC511" s="36" t="str">
        <f>IFERROR(VLOOKUP(Book1345234[[#This Row],[Regional Ranking]],#REF!,2,FALSE),"")</f>
        <v/>
      </c>
    </row>
    <row r="512" spans="1:81" x14ac:dyDescent="0.25">
      <c r="A512" s="107"/>
      <c r="B512" s="84"/>
      <c r="C512" s="92">
        <f>Book1345234[[#This Row],[FMP]]*2</f>
        <v>0</v>
      </c>
      <c r="D512" s="34"/>
      <c r="E512" s="34"/>
      <c r="F512" s="37"/>
      <c r="G512" s="4"/>
      <c r="H512" s="4"/>
      <c r="I512" s="4"/>
      <c r="J512" s="4"/>
      <c r="K512" s="35" t="str">
        <f>IFERROR(Book1345234[[#This Row],[Project Cost]]/Book1345234[[#This Row],['# of Structures Removed from 1% Annual Chance FP]],"")</f>
        <v/>
      </c>
      <c r="L512" s="4"/>
      <c r="M512" s="4"/>
      <c r="N512" s="35"/>
      <c r="O512" s="100"/>
      <c r="P512" s="84"/>
      <c r="Q512" s="37"/>
      <c r="R512" s="4"/>
      <c r="S512" s="36" t="str">
        <f>IFERROR(VLOOKUP(Book1345234[[#This Row],[ Severity Ranking: Pre-Project Average Depth of Flooding (100-year)]],#REF!,2,FALSE),"")</f>
        <v/>
      </c>
      <c r="T512" s="67"/>
      <c r="U512" s="37"/>
      <c r="V512" s="37"/>
      <c r="W512" s="128" t="e">
        <f>[1]!Book1345234[[#This Row],[Flood Plain Population]]/[1]!Book1345234[[#This Row],[Community Population Served]]</f>
        <v>#REF!</v>
      </c>
      <c r="X512" s="4"/>
      <c r="Y512" s="36" t="str">
        <f>IFERROR(VLOOKUP(Book1345234[[#This Row],[Severity Ranking: Community Need (% Population)]],#REF!,2,FALSE),"")</f>
        <v/>
      </c>
      <c r="Z512" s="66"/>
      <c r="AA512" s="91" t="e">
        <f>[1]!Book1345234[[#This Row],['# of Structures Removed from 1% Annual Chance FP]]/[1]!Book1345234[[#This Row],['# of Structures in 1% Annual Chance FP (Pre-Project)]]</f>
        <v>#REF!</v>
      </c>
      <c r="AB512" s="4"/>
      <c r="AC512" s="36" t="str">
        <f>IFERROR(VLOOKUP(Book1345234[[#This Row],[Flood Risk Reduction ]],#REF!,2,FALSE),"")</f>
        <v/>
      </c>
      <c r="AD512" s="66"/>
      <c r="AE512" s="78"/>
      <c r="AF512" s="37"/>
      <c r="AG512" s="128" t="e">
        <f>([1]!Book1345234[[#This Row],[Pre-Project Damage $]]-[1]!Book1345234[[#This Row],[Post-Project Damage $]])/[1]!Book1345234[[#This Row],[Pre-Project Damage $]]</f>
        <v>#REF!</v>
      </c>
      <c r="AH512" s="4"/>
      <c r="AI512" s="36" t="str">
        <f>IFERROR(VLOOKUP(Book1345234[[#This Row],[Flood Damage Reduction]],#REF!,2,FALSE),"")</f>
        <v/>
      </c>
      <c r="AJ512" s="93"/>
      <c r="AK512" s="83"/>
      <c r="AL512" s="37"/>
      <c r="AM512" s="36" t="str">
        <f>IFERROR(VLOOKUP(Book1345234[[#This Row],[ Reduction in Critical Facilities Flood Risk]],#REF!,2,FALSE),"")</f>
        <v/>
      </c>
      <c r="AN512" s="140" t="e">
        <f>VLOOKUP([1]!Book1345234[[#This Row],[FMP]],'[1]Life and Safety Tabular Data'!A509:L519,12,FALSE)</f>
        <v>#REF!</v>
      </c>
      <c r="AO512" s="43"/>
      <c r="AP512" s="4"/>
      <c r="AQ512" s="36" t="str">
        <f>IFERROR(VLOOKUP(Book1345234[[#This Row],[Life and Safety Ranking (Injury/Loss of Life)]],#REF!,2,FALSE),"")</f>
        <v/>
      </c>
      <c r="AR512" s="67"/>
      <c r="AS512" s="43"/>
      <c r="AT512" s="43"/>
      <c r="AU512" s="43"/>
      <c r="AV512" s="4"/>
      <c r="AW512" s="36" t="str">
        <f>IFERROR(VLOOKUP(Book1345234[[#This Row],[Water Supply Yield Ranking]],#REF!,2,FALSE),"")</f>
        <v/>
      </c>
      <c r="AX512" s="67"/>
      <c r="AY512" s="37"/>
      <c r="AZ512" s="4"/>
      <c r="BA512" s="36" t="str">
        <f>IFERROR(VLOOKUP(Book1345234[[#This Row],[Social Vulnerability Ranking]],#REF!,2,FALSE),"")</f>
        <v/>
      </c>
      <c r="BB512" s="67"/>
      <c r="BC512" s="43"/>
      <c r="BD512" s="4"/>
      <c r="BE512" s="36" t="str">
        <f>IFERROR(VLOOKUP(Book1345234[[#This Row],[Nature-Based Solutions Ranking]],#REF!,2,FALSE),"")</f>
        <v/>
      </c>
      <c r="BF512" s="67"/>
      <c r="BG512" s="37"/>
      <c r="BH512" s="4"/>
      <c r="BI512" s="36" t="str">
        <f>IFERROR(VLOOKUP(Book1345234[[#This Row],[Multiple Benefit Ranking]],#REF!,2,FALSE),"")</f>
        <v/>
      </c>
      <c r="BJ512" s="84"/>
      <c r="BK512" s="43"/>
      <c r="BL512" s="4"/>
      <c r="BM512" s="36" t="str">
        <f>IFERROR(VLOOKUP(Book1345234[[#This Row],[Operations and Maintenance Ranking]],#REF!,2,FALSE),"")</f>
        <v/>
      </c>
      <c r="BN512" s="67"/>
      <c r="BO512" s="4"/>
      <c r="BP512" s="36" t="str">
        <f>IFERROR(VLOOKUP(Book1345234[[#This Row],[Administrative, Regulatory and Other Obstacle Ranking]],#REF!,2,FALSE),"")</f>
        <v/>
      </c>
      <c r="BQ512" s="67"/>
      <c r="BR512" s="4"/>
      <c r="BS512" s="36" t="str">
        <f>IFERROR(VLOOKUP(Book1345234[[#This Row],[Environmental Benefit Ranking]],#REF!,2,FALSE),"")</f>
        <v/>
      </c>
      <c r="BT512" s="67"/>
      <c r="BU512" s="37"/>
      <c r="BV512" s="36" t="str">
        <f>IFERROR(VLOOKUP(Book1345234[[#This Row],[Environmental Impact Ranking]],#REF!,2,FALSE),"")</f>
        <v/>
      </c>
      <c r="BW512" s="77"/>
      <c r="BX512" s="83"/>
      <c r="BY512" s="4"/>
      <c r="BZ512" s="36" t="str">
        <f>IFERROR(VLOOKUP(Book1345234[[#This Row],[Mobility Ranking]],#REF!,2,FALSE),"")</f>
        <v/>
      </c>
      <c r="CA512" s="77"/>
      <c r="CB512" s="4"/>
      <c r="CC512" s="36" t="str">
        <f>IFERROR(VLOOKUP(Book1345234[[#This Row],[Regional Ranking]],#REF!,2,FALSE),"")</f>
        <v/>
      </c>
    </row>
    <row r="513" spans="1:81" x14ac:dyDescent="0.25">
      <c r="A513" s="107"/>
      <c r="B513" s="84"/>
      <c r="C513" s="92">
        <f>Book1345234[[#This Row],[FMP]]*2</f>
        <v>0</v>
      </c>
      <c r="D513" s="34"/>
      <c r="E513" s="34"/>
      <c r="F513" s="37"/>
      <c r="G513" s="4"/>
      <c r="H513" s="4"/>
      <c r="I513" s="4"/>
      <c r="J513" s="4"/>
      <c r="K513" s="35" t="str">
        <f>IFERROR(Book1345234[[#This Row],[Project Cost]]/Book1345234[[#This Row],['# of Structures Removed from 1% Annual Chance FP]],"")</f>
        <v/>
      </c>
      <c r="L513" s="4"/>
      <c r="M513" s="4"/>
      <c r="N513" s="35"/>
      <c r="O513" s="100"/>
      <c r="P513" s="84"/>
      <c r="Q513" s="37"/>
      <c r="R513" s="4"/>
      <c r="S513" s="36" t="str">
        <f>IFERROR(VLOOKUP(Book1345234[[#This Row],[ Severity Ranking: Pre-Project Average Depth of Flooding (100-year)]],#REF!,2,FALSE),"")</f>
        <v/>
      </c>
      <c r="T513" s="67"/>
      <c r="U513" s="37"/>
      <c r="V513" s="37"/>
      <c r="W513" s="128" t="e">
        <f>[1]!Book1345234[[#This Row],[Flood Plain Population]]/[1]!Book1345234[[#This Row],[Community Population Served]]</f>
        <v>#REF!</v>
      </c>
      <c r="X513" s="4"/>
      <c r="Y513" s="36" t="str">
        <f>IFERROR(VLOOKUP(Book1345234[[#This Row],[Severity Ranking: Community Need (% Population)]],#REF!,2,FALSE),"")</f>
        <v/>
      </c>
      <c r="Z513" s="66"/>
      <c r="AA513" s="91" t="e">
        <f>[1]!Book1345234[[#This Row],['# of Structures Removed from 1% Annual Chance FP]]/[1]!Book1345234[[#This Row],['# of Structures in 1% Annual Chance FP (Pre-Project)]]</f>
        <v>#REF!</v>
      </c>
      <c r="AB513" s="4"/>
      <c r="AC513" s="36" t="str">
        <f>IFERROR(VLOOKUP(Book1345234[[#This Row],[Flood Risk Reduction ]],#REF!,2,FALSE),"")</f>
        <v/>
      </c>
      <c r="AD513" s="66"/>
      <c r="AE513" s="78"/>
      <c r="AF513" s="37"/>
      <c r="AG513" s="128" t="e">
        <f>([1]!Book1345234[[#This Row],[Pre-Project Damage $]]-[1]!Book1345234[[#This Row],[Post-Project Damage $]])/[1]!Book1345234[[#This Row],[Pre-Project Damage $]]</f>
        <v>#REF!</v>
      </c>
      <c r="AH513" s="4"/>
      <c r="AI513" s="36" t="str">
        <f>IFERROR(VLOOKUP(Book1345234[[#This Row],[Flood Damage Reduction]],#REF!,2,FALSE),"")</f>
        <v/>
      </c>
      <c r="AJ513" s="93"/>
      <c r="AK513" s="83"/>
      <c r="AL513" s="37"/>
      <c r="AM513" s="36" t="str">
        <f>IFERROR(VLOOKUP(Book1345234[[#This Row],[ Reduction in Critical Facilities Flood Risk]],#REF!,2,FALSE),"")</f>
        <v/>
      </c>
      <c r="AN513" s="140" t="e">
        <f>VLOOKUP([1]!Book1345234[[#This Row],[FMP]],'[1]Life and Safety Tabular Data'!A510:L520,12,FALSE)</f>
        <v>#REF!</v>
      </c>
      <c r="AO513" s="43"/>
      <c r="AP513" s="4"/>
      <c r="AQ513" s="36" t="str">
        <f>IFERROR(VLOOKUP(Book1345234[[#This Row],[Life and Safety Ranking (Injury/Loss of Life)]],#REF!,2,FALSE),"")</f>
        <v/>
      </c>
      <c r="AR513" s="67"/>
      <c r="AS513" s="43"/>
      <c r="AT513" s="43"/>
      <c r="AU513" s="43"/>
      <c r="AV513" s="4"/>
      <c r="AW513" s="36" t="str">
        <f>IFERROR(VLOOKUP(Book1345234[[#This Row],[Water Supply Yield Ranking]],#REF!,2,FALSE),"")</f>
        <v/>
      </c>
      <c r="AX513" s="67"/>
      <c r="AY513" s="37"/>
      <c r="AZ513" s="4"/>
      <c r="BA513" s="36" t="str">
        <f>IFERROR(VLOOKUP(Book1345234[[#This Row],[Social Vulnerability Ranking]],#REF!,2,FALSE),"")</f>
        <v/>
      </c>
      <c r="BB513" s="67"/>
      <c r="BC513" s="43"/>
      <c r="BD513" s="4"/>
      <c r="BE513" s="36" t="str">
        <f>IFERROR(VLOOKUP(Book1345234[[#This Row],[Nature-Based Solutions Ranking]],#REF!,2,FALSE),"")</f>
        <v/>
      </c>
      <c r="BF513" s="67"/>
      <c r="BG513" s="37"/>
      <c r="BH513" s="4"/>
      <c r="BI513" s="36" t="str">
        <f>IFERROR(VLOOKUP(Book1345234[[#This Row],[Multiple Benefit Ranking]],#REF!,2,FALSE),"")</f>
        <v/>
      </c>
      <c r="BJ513" s="84"/>
      <c r="BK513" s="43"/>
      <c r="BL513" s="4"/>
      <c r="BM513" s="36" t="str">
        <f>IFERROR(VLOOKUP(Book1345234[[#This Row],[Operations and Maintenance Ranking]],#REF!,2,FALSE),"")</f>
        <v/>
      </c>
      <c r="BN513" s="67"/>
      <c r="BO513" s="4"/>
      <c r="BP513" s="36" t="str">
        <f>IFERROR(VLOOKUP(Book1345234[[#This Row],[Administrative, Regulatory and Other Obstacle Ranking]],#REF!,2,FALSE),"")</f>
        <v/>
      </c>
      <c r="BQ513" s="67"/>
      <c r="BR513" s="4"/>
      <c r="BS513" s="36" t="str">
        <f>IFERROR(VLOOKUP(Book1345234[[#This Row],[Environmental Benefit Ranking]],#REF!,2,FALSE),"")</f>
        <v/>
      </c>
      <c r="BT513" s="67"/>
      <c r="BU513" s="37"/>
      <c r="BV513" s="36" t="str">
        <f>IFERROR(VLOOKUP(Book1345234[[#This Row],[Environmental Impact Ranking]],#REF!,2,FALSE),"")</f>
        <v/>
      </c>
      <c r="BW513" s="77"/>
      <c r="BX513" s="83"/>
      <c r="BY513" s="4"/>
      <c r="BZ513" s="36" t="str">
        <f>IFERROR(VLOOKUP(Book1345234[[#This Row],[Mobility Ranking]],#REF!,2,FALSE),"")</f>
        <v/>
      </c>
      <c r="CA513" s="77"/>
      <c r="CB513" s="4"/>
      <c r="CC513" s="36" t="str">
        <f>IFERROR(VLOOKUP(Book1345234[[#This Row],[Regional Ranking]],#REF!,2,FALSE),"")</f>
        <v/>
      </c>
    </row>
    <row r="514" spans="1:81" x14ac:dyDescent="0.25">
      <c r="A514" s="107"/>
      <c r="B514" s="84"/>
      <c r="C514" s="92">
        <f>Book1345234[[#This Row],[FMP]]*2</f>
        <v>0</v>
      </c>
      <c r="D514" s="34"/>
      <c r="E514" s="34"/>
      <c r="F514" s="37"/>
      <c r="G514" s="4"/>
      <c r="H514" s="4"/>
      <c r="I514" s="4"/>
      <c r="J514" s="4"/>
      <c r="K514" s="35" t="str">
        <f>IFERROR(Book1345234[[#This Row],[Project Cost]]/Book1345234[[#This Row],['# of Structures Removed from 1% Annual Chance FP]],"")</f>
        <v/>
      </c>
      <c r="L514" s="4"/>
      <c r="M514" s="4"/>
      <c r="N514" s="35"/>
      <c r="O514" s="100"/>
      <c r="P514" s="84"/>
      <c r="Q514" s="37"/>
      <c r="R514" s="4"/>
      <c r="S514" s="36" t="str">
        <f>IFERROR(VLOOKUP(Book1345234[[#This Row],[ Severity Ranking: Pre-Project Average Depth of Flooding (100-year)]],#REF!,2,FALSE),"")</f>
        <v/>
      </c>
      <c r="T514" s="67"/>
      <c r="U514" s="37"/>
      <c r="V514" s="37"/>
      <c r="W514" s="128" t="e">
        <f>[1]!Book1345234[[#This Row],[Flood Plain Population]]/[1]!Book1345234[[#This Row],[Community Population Served]]</f>
        <v>#REF!</v>
      </c>
      <c r="X514" s="4"/>
      <c r="Y514" s="36" t="str">
        <f>IFERROR(VLOOKUP(Book1345234[[#This Row],[Severity Ranking: Community Need (% Population)]],#REF!,2,FALSE),"")</f>
        <v/>
      </c>
      <c r="Z514" s="66"/>
      <c r="AA514" s="91" t="e">
        <f>[1]!Book1345234[[#This Row],['# of Structures Removed from 1% Annual Chance FP]]/[1]!Book1345234[[#This Row],['# of Structures in 1% Annual Chance FP (Pre-Project)]]</f>
        <v>#REF!</v>
      </c>
      <c r="AB514" s="4"/>
      <c r="AC514" s="36" t="str">
        <f>IFERROR(VLOOKUP(Book1345234[[#This Row],[Flood Risk Reduction ]],#REF!,2,FALSE),"")</f>
        <v/>
      </c>
      <c r="AD514" s="66"/>
      <c r="AE514" s="78"/>
      <c r="AF514" s="37"/>
      <c r="AG514" s="128" t="e">
        <f>([1]!Book1345234[[#This Row],[Pre-Project Damage $]]-[1]!Book1345234[[#This Row],[Post-Project Damage $]])/[1]!Book1345234[[#This Row],[Pre-Project Damage $]]</f>
        <v>#REF!</v>
      </c>
      <c r="AH514" s="4"/>
      <c r="AI514" s="36" t="str">
        <f>IFERROR(VLOOKUP(Book1345234[[#This Row],[Flood Damage Reduction]],#REF!,2,FALSE),"")</f>
        <v/>
      </c>
      <c r="AJ514" s="93"/>
      <c r="AK514" s="83"/>
      <c r="AL514" s="37"/>
      <c r="AM514" s="36" t="str">
        <f>IFERROR(VLOOKUP(Book1345234[[#This Row],[ Reduction in Critical Facilities Flood Risk]],#REF!,2,FALSE),"")</f>
        <v/>
      </c>
      <c r="AN514" s="140" t="e">
        <f>VLOOKUP([1]!Book1345234[[#This Row],[FMP]],'[1]Life and Safety Tabular Data'!A511:L521,12,FALSE)</f>
        <v>#REF!</v>
      </c>
      <c r="AO514" s="43"/>
      <c r="AP514" s="4"/>
      <c r="AQ514" s="36" t="str">
        <f>IFERROR(VLOOKUP(Book1345234[[#This Row],[Life and Safety Ranking (Injury/Loss of Life)]],#REF!,2,FALSE),"")</f>
        <v/>
      </c>
      <c r="AR514" s="67"/>
      <c r="AS514" s="43"/>
      <c r="AT514" s="43"/>
      <c r="AU514" s="43"/>
      <c r="AV514" s="4"/>
      <c r="AW514" s="36" t="str">
        <f>IFERROR(VLOOKUP(Book1345234[[#This Row],[Water Supply Yield Ranking]],#REF!,2,FALSE),"")</f>
        <v/>
      </c>
      <c r="AX514" s="67"/>
      <c r="AY514" s="37"/>
      <c r="AZ514" s="4"/>
      <c r="BA514" s="36" t="str">
        <f>IFERROR(VLOOKUP(Book1345234[[#This Row],[Social Vulnerability Ranking]],#REF!,2,FALSE),"")</f>
        <v/>
      </c>
      <c r="BB514" s="67"/>
      <c r="BC514" s="43"/>
      <c r="BD514" s="4"/>
      <c r="BE514" s="36" t="str">
        <f>IFERROR(VLOOKUP(Book1345234[[#This Row],[Nature-Based Solutions Ranking]],#REF!,2,FALSE),"")</f>
        <v/>
      </c>
      <c r="BF514" s="67"/>
      <c r="BG514" s="37"/>
      <c r="BH514" s="4"/>
      <c r="BI514" s="36" t="str">
        <f>IFERROR(VLOOKUP(Book1345234[[#This Row],[Multiple Benefit Ranking]],#REF!,2,FALSE),"")</f>
        <v/>
      </c>
      <c r="BJ514" s="84"/>
      <c r="BK514" s="43"/>
      <c r="BL514" s="4"/>
      <c r="BM514" s="36" t="str">
        <f>IFERROR(VLOOKUP(Book1345234[[#This Row],[Operations and Maintenance Ranking]],#REF!,2,FALSE),"")</f>
        <v/>
      </c>
      <c r="BN514" s="67"/>
      <c r="BO514" s="4"/>
      <c r="BP514" s="36" t="str">
        <f>IFERROR(VLOOKUP(Book1345234[[#This Row],[Administrative, Regulatory and Other Obstacle Ranking]],#REF!,2,FALSE),"")</f>
        <v/>
      </c>
      <c r="BQ514" s="67"/>
      <c r="BR514" s="4"/>
      <c r="BS514" s="36" t="str">
        <f>IFERROR(VLOOKUP(Book1345234[[#This Row],[Environmental Benefit Ranking]],#REF!,2,FALSE),"")</f>
        <v/>
      </c>
      <c r="BT514" s="67"/>
      <c r="BU514" s="37"/>
      <c r="BV514" s="36" t="str">
        <f>IFERROR(VLOOKUP(Book1345234[[#This Row],[Environmental Impact Ranking]],#REF!,2,FALSE),"")</f>
        <v/>
      </c>
      <c r="BW514" s="77"/>
      <c r="BX514" s="83"/>
      <c r="BY514" s="4"/>
      <c r="BZ514" s="36" t="str">
        <f>IFERROR(VLOOKUP(Book1345234[[#This Row],[Mobility Ranking]],#REF!,2,FALSE),"")</f>
        <v/>
      </c>
      <c r="CA514" s="77"/>
      <c r="CB514" s="4"/>
      <c r="CC514" s="36" t="str">
        <f>IFERROR(VLOOKUP(Book1345234[[#This Row],[Regional Ranking]],#REF!,2,FALSE),"")</f>
        <v/>
      </c>
    </row>
    <row r="515" spans="1:81" x14ac:dyDescent="0.25">
      <c r="A515" s="107"/>
      <c r="B515" s="84"/>
      <c r="C515" s="92">
        <f>Book1345234[[#This Row],[FMP]]*2</f>
        <v>0</v>
      </c>
      <c r="D515" s="34"/>
      <c r="E515" s="34"/>
      <c r="F515" s="37"/>
      <c r="G515" s="4"/>
      <c r="H515" s="4"/>
      <c r="I515" s="4"/>
      <c r="J515" s="4"/>
      <c r="K515" s="35" t="str">
        <f>IFERROR(Book1345234[[#This Row],[Project Cost]]/Book1345234[[#This Row],['# of Structures Removed from 1% Annual Chance FP]],"")</f>
        <v/>
      </c>
      <c r="L515" s="4"/>
      <c r="M515" s="4"/>
      <c r="N515" s="35"/>
      <c r="O515" s="100"/>
      <c r="P515" s="84"/>
      <c r="Q515" s="37"/>
      <c r="R515" s="4"/>
      <c r="S515" s="36" t="str">
        <f>IFERROR(VLOOKUP(Book1345234[[#This Row],[ Severity Ranking: Pre-Project Average Depth of Flooding (100-year)]],#REF!,2,FALSE),"")</f>
        <v/>
      </c>
      <c r="T515" s="67"/>
      <c r="U515" s="37"/>
      <c r="V515" s="37"/>
      <c r="W515" s="128" t="e">
        <f>[1]!Book1345234[[#This Row],[Flood Plain Population]]/[1]!Book1345234[[#This Row],[Community Population Served]]</f>
        <v>#REF!</v>
      </c>
      <c r="X515" s="4"/>
      <c r="Y515" s="36" t="str">
        <f>IFERROR(VLOOKUP(Book1345234[[#This Row],[Severity Ranking: Community Need (% Population)]],#REF!,2,FALSE),"")</f>
        <v/>
      </c>
      <c r="Z515" s="66"/>
      <c r="AA515" s="91" t="e">
        <f>[1]!Book1345234[[#This Row],['# of Structures Removed from 1% Annual Chance FP]]/[1]!Book1345234[[#This Row],['# of Structures in 1% Annual Chance FP (Pre-Project)]]</f>
        <v>#REF!</v>
      </c>
      <c r="AB515" s="4"/>
      <c r="AC515" s="36" t="str">
        <f>IFERROR(VLOOKUP(Book1345234[[#This Row],[Flood Risk Reduction ]],#REF!,2,FALSE),"")</f>
        <v/>
      </c>
      <c r="AD515" s="66"/>
      <c r="AE515" s="78"/>
      <c r="AF515" s="37"/>
      <c r="AG515" s="128" t="e">
        <f>([1]!Book1345234[[#This Row],[Pre-Project Damage $]]-[1]!Book1345234[[#This Row],[Post-Project Damage $]])/[1]!Book1345234[[#This Row],[Pre-Project Damage $]]</f>
        <v>#REF!</v>
      </c>
      <c r="AH515" s="4"/>
      <c r="AI515" s="36" t="str">
        <f>IFERROR(VLOOKUP(Book1345234[[#This Row],[Flood Damage Reduction]],#REF!,2,FALSE),"")</f>
        <v/>
      </c>
      <c r="AJ515" s="93"/>
      <c r="AK515" s="83"/>
      <c r="AL515" s="37"/>
      <c r="AM515" s="36" t="str">
        <f>IFERROR(VLOOKUP(Book1345234[[#This Row],[ Reduction in Critical Facilities Flood Risk]],#REF!,2,FALSE),"")</f>
        <v/>
      </c>
      <c r="AN515" s="140" t="e">
        <f>VLOOKUP([1]!Book1345234[[#This Row],[FMP]],'[1]Life and Safety Tabular Data'!A512:L522,12,FALSE)</f>
        <v>#REF!</v>
      </c>
      <c r="AO515" s="43"/>
      <c r="AP515" s="4"/>
      <c r="AQ515" s="36" t="str">
        <f>IFERROR(VLOOKUP(Book1345234[[#This Row],[Life and Safety Ranking (Injury/Loss of Life)]],#REF!,2,FALSE),"")</f>
        <v/>
      </c>
      <c r="AR515" s="67"/>
      <c r="AS515" s="43"/>
      <c r="AT515" s="43"/>
      <c r="AU515" s="43"/>
      <c r="AV515" s="4"/>
      <c r="AW515" s="36" t="str">
        <f>IFERROR(VLOOKUP(Book1345234[[#This Row],[Water Supply Yield Ranking]],#REF!,2,FALSE),"")</f>
        <v/>
      </c>
      <c r="AX515" s="67"/>
      <c r="AY515" s="37"/>
      <c r="AZ515" s="4"/>
      <c r="BA515" s="36" t="str">
        <f>IFERROR(VLOOKUP(Book1345234[[#This Row],[Social Vulnerability Ranking]],#REF!,2,FALSE),"")</f>
        <v/>
      </c>
      <c r="BB515" s="67"/>
      <c r="BC515" s="43"/>
      <c r="BD515" s="4"/>
      <c r="BE515" s="36" t="str">
        <f>IFERROR(VLOOKUP(Book1345234[[#This Row],[Nature-Based Solutions Ranking]],#REF!,2,FALSE),"")</f>
        <v/>
      </c>
      <c r="BF515" s="67"/>
      <c r="BG515" s="37"/>
      <c r="BH515" s="4"/>
      <c r="BI515" s="36" t="str">
        <f>IFERROR(VLOOKUP(Book1345234[[#This Row],[Multiple Benefit Ranking]],#REF!,2,FALSE),"")</f>
        <v/>
      </c>
      <c r="BJ515" s="84"/>
      <c r="BK515" s="43"/>
      <c r="BL515" s="4"/>
      <c r="BM515" s="36" t="str">
        <f>IFERROR(VLOOKUP(Book1345234[[#This Row],[Operations and Maintenance Ranking]],#REF!,2,FALSE),"")</f>
        <v/>
      </c>
      <c r="BN515" s="67"/>
      <c r="BO515" s="4"/>
      <c r="BP515" s="36" t="str">
        <f>IFERROR(VLOOKUP(Book1345234[[#This Row],[Administrative, Regulatory and Other Obstacle Ranking]],#REF!,2,FALSE),"")</f>
        <v/>
      </c>
      <c r="BQ515" s="67"/>
      <c r="BR515" s="4"/>
      <c r="BS515" s="36" t="str">
        <f>IFERROR(VLOOKUP(Book1345234[[#This Row],[Environmental Benefit Ranking]],#REF!,2,FALSE),"")</f>
        <v/>
      </c>
      <c r="BT515" s="67"/>
      <c r="BU515" s="37"/>
      <c r="BV515" s="36" t="str">
        <f>IFERROR(VLOOKUP(Book1345234[[#This Row],[Environmental Impact Ranking]],#REF!,2,FALSE),"")</f>
        <v/>
      </c>
      <c r="BW515" s="77"/>
      <c r="BX515" s="83"/>
      <c r="BY515" s="4"/>
      <c r="BZ515" s="36" t="str">
        <f>IFERROR(VLOOKUP(Book1345234[[#This Row],[Mobility Ranking]],#REF!,2,FALSE),"")</f>
        <v/>
      </c>
      <c r="CA515" s="77"/>
      <c r="CB515" s="4"/>
      <c r="CC515" s="36" t="str">
        <f>IFERROR(VLOOKUP(Book1345234[[#This Row],[Regional Ranking]],#REF!,2,FALSE),"")</f>
        <v/>
      </c>
    </row>
    <row r="516" spans="1:81" x14ac:dyDescent="0.25">
      <c r="A516" s="107"/>
      <c r="B516" s="84"/>
      <c r="C516" s="92">
        <f>Book1345234[[#This Row],[FMP]]*2</f>
        <v>0</v>
      </c>
      <c r="D516" s="34"/>
      <c r="E516" s="34"/>
      <c r="F516" s="37"/>
      <c r="G516" s="4"/>
      <c r="H516" s="4"/>
      <c r="I516" s="4"/>
      <c r="J516" s="4"/>
      <c r="K516" s="35" t="str">
        <f>IFERROR(Book1345234[[#This Row],[Project Cost]]/Book1345234[[#This Row],['# of Structures Removed from 1% Annual Chance FP]],"")</f>
        <v/>
      </c>
      <c r="L516" s="4"/>
      <c r="M516" s="4"/>
      <c r="N516" s="35"/>
      <c r="O516" s="100"/>
      <c r="P516" s="84"/>
      <c r="Q516" s="37"/>
      <c r="R516" s="4"/>
      <c r="S516" s="36" t="str">
        <f>IFERROR(VLOOKUP(Book1345234[[#This Row],[ Severity Ranking: Pre-Project Average Depth of Flooding (100-year)]],#REF!,2,FALSE),"")</f>
        <v/>
      </c>
      <c r="T516" s="67"/>
      <c r="U516" s="37"/>
      <c r="V516" s="37"/>
      <c r="W516" s="128" t="e">
        <f>[1]!Book1345234[[#This Row],[Flood Plain Population]]/[1]!Book1345234[[#This Row],[Community Population Served]]</f>
        <v>#REF!</v>
      </c>
      <c r="X516" s="4"/>
      <c r="Y516" s="36" t="str">
        <f>IFERROR(VLOOKUP(Book1345234[[#This Row],[Severity Ranking: Community Need (% Population)]],#REF!,2,FALSE),"")</f>
        <v/>
      </c>
      <c r="Z516" s="66"/>
      <c r="AA516" s="91" t="e">
        <f>[1]!Book1345234[[#This Row],['# of Structures Removed from 1% Annual Chance FP]]/[1]!Book1345234[[#This Row],['# of Structures in 1% Annual Chance FP (Pre-Project)]]</f>
        <v>#REF!</v>
      </c>
      <c r="AB516" s="4"/>
      <c r="AC516" s="36" t="str">
        <f>IFERROR(VLOOKUP(Book1345234[[#This Row],[Flood Risk Reduction ]],#REF!,2,FALSE),"")</f>
        <v/>
      </c>
      <c r="AD516" s="66"/>
      <c r="AE516" s="78"/>
      <c r="AF516" s="37"/>
      <c r="AG516" s="128" t="e">
        <f>([1]!Book1345234[[#This Row],[Pre-Project Damage $]]-[1]!Book1345234[[#This Row],[Post-Project Damage $]])/[1]!Book1345234[[#This Row],[Pre-Project Damage $]]</f>
        <v>#REF!</v>
      </c>
      <c r="AH516" s="4"/>
      <c r="AI516" s="36" t="str">
        <f>IFERROR(VLOOKUP(Book1345234[[#This Row],[Flood Damage Reduction]],#REF!,2,FALSE),"")</f>
        <v/>
      </c>
      <c r="AJ516" s="93"/>
      <c r="AK516" s="83"/>
      <c r="AL516" s="37"/>
      <c r="AM516" s="36" t="str">
        <f>IFERROR(VLOOKUP(Book1345234[[#This Row],[ Reduction in Critical Facilities Flood Risk]],#REF!,2,FALSE),"")</f>
        <v/>
      </c>
      <c r="AN516" s="140" t="e">
        <f>VLOOKUP([1]!Book1345234[[#This Row],[FMP]],'[1]Life and Safety Tabular Data'!A513:L523,12,FALSE)</f>
        <v>#REF!</v>
      </c>
      <c r="AO516" s="43"/>
      <c r="AP516" s="4"/>
      <c r="AQ516" s="36" t="str">
        <f>IFERROR(VLOOKUP(Book1345234[[#This Row],[Life and Safety Ranking (Injury/Loss of Life)]],#REF!,2,FALSE),"")</f>
        <v/>
      </c>
      <c r="AR516" s="67"/>
      <c r="AS516" s="43"/>
      <c r="AT516" s="43"/>
      <c r="AU516" s="43"/>
      <c r="AV516" s="4"/>
      <c r="AW516" s="36" t="str">
        <f>IFERROR(VLOOKUP(Book1345234[[#This Row],[Water Supply Yield Ranking]],#REF!,2,FALSE),"")</f>
        <v/>
      </c>
      <c r="AX516" s="67"/>
      <c r="AY516" s="37"/>
      <c r="AZ516" s="4"/>
      <c r="BA516" s="36" t="str">
        <f>IFERROR(VLOOKUP(Book1345234[[#This Row],[Social Vulnerability Ranking]],#REF!,2,FALSE),"")</f>
        <v/>
      </c>
      <c r="BB516" s="67"/>
      <c r="BC516" s="43"/>
      <c r="BD516" s="4"/>
      <c r="BE516" s="36" t="str">
        <f>IFERROR(VLOOKUP(Book1345234[[#This Row],[Nature-Based Solutions Ranking]],#REF!,2,FALSE),"")</f>
        <v/>
      </c>
      <c r="BF516" s="67"/>
      <c r="BG516" s="37"/>
      <c r="BH516" s="4"/>
      <c r="BI516" s="36" t="str">
        <f>IFERROR(VLOOKUP(Book1345234[[#This Row],[Multiple Benefit Ranking]],#REF!,2,FALSE),"")</f>
        <v/>
      </c>
      <c r="BJ516" s="84"/>
      <c r="BK516" s="43"/>
      <c r="BL516" s="4"/>
      <c r="BM516" s="36" t="str">
        <f>IFERROR(VLOOKUP(Book1345234[[#This Row],[Operations and Maintenance Ranking]],#REF!,2,FALSE),"")</f>
        <v/>
      </c>
      <c r="BN516" s="67"/>
      <c r="BO516" s="4"/>
      <c r="BP516" s="36" t="str">
        <f>IFERROR(VLOOKUP(Book1345234[[#This Row],[Administrative, Regulatory and Other Obstacle Ranking]],#REF!,2,FALSE),"")</f>
        <v/>
      </c>
      <c r="BQ516" s="67"/>
      <c r="BR516" s="4"/>
      <c r="BS516" s="36" t="str">
        <f>IFERROR(VLOOKUP(Book1345234[[#This Row],[Environmental Benefit Ranking]],#REF!,2,FALSE),"")</f>
        <v/>
      </c>
      <c r="BT516" s="67"/>
      <c r="BU516" s="37"/>
      <c r="BV516" s="36" t="str">
        <f>IFERROR(VLOOKUP(Book1345234[[#This Row],[Environmental Impact Ranking]],#REF!,2,FALSE),"")</f>
        <v/>
      </c>
      <c r="BW516" s="77"/>
      <c r="BX516" s="83"/>
      <c r="BY516" s="4"/>
      <c r="BZ516" s="36" t="str">
        <f>IFERROR(VLOOKUP(Book1345234[[#This Row],[Mobility Ranking]],#REF!,2,FALSE),"")</f>
        <v/>
      </c>
      <c r="CA516" s="77"/>
      <c r="CB516" s="4"/>
      <c r="CC516" s="36" t="str">
        <f>IFERROR(VLOOKUP(Book1345234[[#This Row],[Regional Ranking]],#REF!,2,FALSE),"")</f>
        <v/>
      </c>
    </row>
    <row r="517" spans="1:81" x14ac:dyDescent="0.25">
      <c r="A517" s="107"/>
      <c r="B517" s="84"/>
      <c r="C517" s="92">
        <f>Book1345234[[#This Row],[FMP]]*2</f>
        <v>0</v>
      </c>
      <c r="D517" s="34"/>
      <c r="E517" s="34"/>
      <c r="F517" s="37"/>
      <c r="G517" s="4"/>
      <c r="H517" s="4"/>
      <c r="I517" s="4"/>
      <c r="J517" s="4"/>
      <c r="K517" s="35" t="str">
        <f>IFERROR(Book1345234[[#This Row],[Project Cost]]/Book1345234[[#This Row],['# of Structures Removed from 1% Annual Chance FP]],"")</f>
        <v/>
      </c>
      <c r="L517" s="4"/>
      <c r="M517" s="4"/>
      <c r="N517" s="35"/>
      <c r="O517" s="100"/>
      <c r="P517" s="84"/>
      <c r="Q517" s="37"/>
      <c r="R517" s="4"/>
      <c r="S517" s="36" t="str">
        <f>IFERROR(VLOOKUP(Book1345234[[#This Row],[ Severity Ranking: Pre-Project Average Depth of Flooding (100-year)]],#REF!,2,FALSE),"")</f>
        <v/>
      </c>
      <c r="T517" s="67"/>
      <c r="U517" s="37"/>
      <c r="V517" s="37"/>
      <c r="W517" s="128" t="e">
        <f>[1]!Book1345234[[#This Row],[Flood Plain Population]]/[1]!Book1345234[[#This Row],[Community Population Served]]</f>
        <v>#REF!</v>
      </c>
      <c r="X517" s="4"/>
      <c r="Y517" s="36" t="str">
        <f>IFERROR(VLOOKUP(Book1345234[[#This Row],[Severity Ranking: Community Need (% Population)]],#REF!,2,FALSE),"")</f>
        <v/>
      </c>
      <c r="Z517" s="66"/>
      <c r="AA517" s="91" t="e">
        <f>[1]!Book1345234[[#This Row],['# of Structures Removed from 1% Annual Chance FP]]/[1]!Book1345234[[#This Row],['# of Structures in 1% Annual Chance FP (Pre-Project)]]</f>
        <v>#REF!</v>
      </c>
      <c r="AB517" s="4"/>
      <c r="AC517" s="36" t="str">
        <f>IFERROR(VLOOKUP(Book1345234[[#This Row],[Flood Risk Reduction ]],#REF!,2,FALSE),"")</f>
        <v/>
      </c>
      <c r="AD517" s="66"/>
      <c r="AE517" s="78"/>
      <c r="AF517" s="37"/>
      <c r="AG517" s="128" t="e">
        <f>([1]!Book1345234[[#This Row],[Pre-Project Damage $]]-[1]!Book1345234[[#This Row],[Post-Project Damage $]])/[1]!Book1345234[[#This Row],[Pre-Project Damage $]]</f>
        <v>#REF!</v>
      </c>
      <c r="AH517" s="4"/>
      <c r="AI517" s="36" t="str">
        <f>IFERROR(VLOOKUP(Book1345234[[#This Row],[Flood Damage Reduction]],#REF!,2,FALSE),"")</f>
        <v/>
      </c>
      <c r="AJ517" s="93"/>
      <c r="AK517" s="83"/>
      <c r="AL517" s="37"/>
      <c r="AM517" s="36" t="str">
        <f>IFERROR(VLOOKUP(Book1345234[[#This Row],[ Reduction in Critical Facilities Flood Risk]],#REF!,2,FALSE),"")</f>
        <v/>
      </c>
      <c r="AN517" s="140" t="e">
        <f>VLOOKUP([1]!Book1345234[[#This Row],[FMP]],'[1]Life and Safety Tabular Data'!A514:L524,12,FALSE)</f>
        <v>#REF!</v>
      </c>
      <c r="AO517" s="43"/>
      <c r="AP517" s="4"/>
      <c r="AQ517" s="36" t="str">
        <f>IFERROR(VLOOKUP(Book1345234[[#This Row],[Life and Safety Ranking (Injury/Loss of Life)]],#REF!,2,FALSE),"")</f>
        <v/>
      </c>
      <c r="AR517" s="67"/>
      <c r="AS517" s="43"/>
      <c r="AT517" s="43"/>
      <c r="AU517" s="43"/>
      <c r="AV517" s="4"/>
      <c r="AW517" s="36" t="str">
        <f>IFERROR(VLOOKUP(Book1345234[[#This Row],[Water Supply Yield Ranking]],#REF!,2,FALSE),"")</f>
        <v/>
      </c>
      <c r="AX517" s="67"/>
      <c r="AY517" s="37"/>
      <c r="AZ517" s="4"/>
      <c r="BA517" s="36" t="str">
        <f>IFERROR(VLOOKUP(Book1345234[[#This Row],[Social Vulnerability Ranking]],#REF!,2,FALSE),"")</f>
        <v/>
      </c>
      <c r="BB517" s="67"/>
      <c r="BC517" s="43"/>
      <c r="BD517" s="4"/>
      <c r="BE517" s="36" t="str">
        <f>IFERROR(VLOOKUP(Book1345234[[#This Row],[Nature-Based Solutions Ranking]],#REF!,2,FALSE),"")</f>
        <v/>
      </c>
      <c r="BF517" s="67"/>
      <c r="BG517" s="37"/>
      <c r="BH517" s="4"/>
      <c r="BI517" s="36" t="str">
        <f>IFERROR(VLOOKUP(Book1345234[[#This Row],[Multiple Benefit Ranking]],#REF!,2,FALSE),"")</f>
        <v/>
      </c>
      <c r="BJ517" s="84"/>
      <c r="BK517" s="43"/>
      <c r="BL517" s="4"/>
      <c r="BM517" s="36" t="str">
        <f>IFERROR(VLOOKUP(Book1345234[[#This Row],[Operations and Maintenance Ranking]],#REF!,2,FALSE),"")</f>
        <v/>
      </c>
      <c r="BN517" s="67"/>
      <c r="BO517" s="4"/>
      <c r="BP517" s="36" t="str">
        <f>IFERROR(VLOOKUP(Book1345234[[#This Row],[Administrative, Regulatory and Other Obstacle Ranking]],#REF!,2,FALSE),"")</f>
        <v/>
      </c>
      <c r="BQ517" s="67"/>
      <c r="BR517" s="4"/>
      <c r="BS517" s="36" t="str">
        <f>IFERROR(VLOOKUP(Book1345234[[#This Row],[Environmental Benefit Ranking]],#REF!,2,FALSE),"")</f>
        <v/>
      </c>
      <c r="BT517" s="67"/>
      <c r="BU517" s="37"/>
      <c r="BV517" s="36" t="str">
        <f>IFERROR(VLOOKUP(Book1345234[[#This Row],[Environmental Impact Ranking]],#REF!,2,FALSE),"")</f>
        <v/>
      </c>
      <c r="BW517" s="77"/>
      <c r="BX517" s="83"/>
      <c r="BY517" s="4"/>
      <c r="BZ517" s="36" t="str">
        <f>IFERROR(VLOOKUP(Book1345234[[#This Row],[Mobility Ranking]],#REF!,2,FALSE),"")</f>
        <v/>
      </c>
      <c r="CA517" s="77"/>
      <c r="CB517" s="4"/>
      <c r="CC517" s="36" t="str">
        <f>IFERROR(VLOOKUP(Book1345234[[#This Row],[Regional Ranking]],#REF!,2,FALSE),"")</f>
        <v/>
      </c>
    </row>
    <row r="518" spans="1:81" x14ac:dyDescent="0.25">
      <c r="A518" s="107"/>
      <c r="B518" s="84"/>
      <c r="C518" s="92">
        <f>Book1345234[[#This Row],[FMP]]*2</f>
        <v>0</v>
      </c>
      <c r="D518" s="34"/>
      <c r="E518" s="34"/>
      <c r="F518" s="37"/>
      <c r="G518" s="4"/>
      <c r="H518" s="4"/>
      <c r="I518" s="4"/>
      <c r="J518" s="4"/>
      <c r="K518" s="35" t="str">
        <f>IFERROR(Book1345234[[#This Row],[Project Cost]]/Book1345234[[#This Row],['# of Structures Removed from 1% Annual Chance FP]],"")</f>
        <v/>
      </c>
      <c r="L518" s="4"/>
      <c r="M518" s="4"/>
      <c r="N518" s="35"/>
      <c r="O518" s="100"/>
      <c r="P518" s="84"/>
      <c r="Q518" s="37"/>
      <c r="R518" s="4"/>
      <c r="S518" s="36" t="str">
        <f>IFERROR(VLOOKUP(Book1345234[[#This Row],[ Severity Ranking: Pre-Project Average Depth of Flooding (100-year)]],#REF!,2,FALSE),"")</f>
        <v/>
      </c>
      <c r="T518" s="67"/>
      <c r="U518" s="37"/>
      <c r="V518" s="37"/>
      <c r="W518" s="128" t="e">
        <f>[1]!Book1345234[[#This Row],[Flood Plain Population]]/[1]!Book1345234[[#This Row],[Community Population Served]]</f>
        <v>#REF!</v>
      </c>
      <c r="X518" s="4"/>
      <c r="Y518" s="36" t="str">
        <f>IFERROR(VLOOKUP(Book1345234[[#This Row],[Severity Ranking: Community Need (% Population)]],#REF!,2,FALSE),"")</f>
        <v/>
      </c>
      <c r="Z518" s="66"/>
      <c r="AA518" s="91" t="e">
        <f>[1]!Book1345234[[#This Row],['# of Structures Removed from 1% Annual Chance FP]]/[1]!Book1345234[[#This Row],['# of Structures in 1% Annual Chance FP (Pre-Project)]]</f>
        <v>#REF!</v>
      </c>
      <c r="AB518" s="4"/>
      <c r="AC518" s="36" t="str">
        <f>IFERROR(VLOOKUP(Book1345234[[#This Row],[Flood Risk Reduction ]],#REF!,2,FALSE),"")</f>
        <v/>
      </c>
      <c r="AD518" s="66"/>
      <c r="AE518" s="78"/>
      <c r="AF518" s="37"/>
      <c r="AG518" s="128" t="e">
        <f>([1]!Book1345234[[#This Row],[Pre-Project Damage $]]-[1]!Book1345234[[#This Row],[Post-Project Damage $]])/[1]!Book1345234[[#This Row],[Pre-Project Damage $]]</f>
        <v>#REF!</v>
      </c>
      <c r="AH518" s="4"/>
      <c r="AI518" s="36" t="str">
        <f>IFERROR(VLOOKUP(Book1345234[[#This Row],[Flood Damage Reduction]],#REF!,2,FALSE),"")</f>
        <v/>
      </c>
      <c r="AJ518" s="93"/>
      <c r="AK518" s="83"/>
      <c r="AL518" s="37"/>
      <c r="AM518" s="36" t="str">
        <f>IFERROR(VLOOKUP(Book1345234[[#This Row],[ Reduction in Critical Facilities Flood Risk]],#REF!,2,FALSE),"")</f>
        <v/>
      </c>
      <c r="AN518" s="140" t="e">
        <f>VLOOKUP([1]!Book1345234[[#This Row],[FMP]],'[1]Life and Safety Tabular Data'!A515:L525,12,FALSE)</f>
        <v>#REF!</v>
      </c>
      <c r="AO518" s="43"/>
      <c r="AP518" s="4"/>
      <c r="AQ518" s="36" t="str">
        <f>IFERROR(VLOOKUP(Book1345234[[#This Row],[Life and Safety Ranking (Injury/Loss of Life)]],#REF!,2,FALSE),"")</f>
        <v/>
      </c>
      <c r="AR518" s="67"/>
      <c r="AS518" s="43"/>
      <c r="AT518" s="43"/>
      <c r="AU518" s="43"/>
      <c r="AV518" s="4"/>
      <c r="AW518" s="36" t="str">
        <f>IFERROR(VLOOKUP(Book1345234[[#This Row],[Water Supply Yield Ranking]],#REF!,2,FALSE),"")</f>
        <v/>
      </c>
      <c r="AX518" s="67"/>
      <c r="AY518" s="37"/>
      <c r="AZ518" s="4"/>
      <c r="BA518" s="36" t="str">
        <f>IFERROR(VLOOKUP(Book1345234[[#This Row],[Social Vulnerability Ranking]],#REF!,2,FALSE),"")</f>
        <v/>
      </c>
      <c r="BB518" s="67"/>
      <c r="BC518" s="43"/>
      <c r="BD518" s="4"/>
      <c r="BE518" s="36" t="str">
        <f>IFERROR(VLOOKUP(Book1345234[[#This Row],[Nature-Based Solutions Ranking]],#REF!,2,FALSE),"")</f>
        <v/>
      </c>
      <c r="BF518" s="67"/>
      <c r="BG518" s="37"/>
      <c r="BH518" s="4"/>
      <c r="BI518" s="36" t="str">
        <f>IFERROR(VLOOKUP(Book1345234[[#This Row],[Multiple Benefit Ranking]],#REF!,2,FALSE),"")</f>
        <v/>
      </c>
      <c r="BJ518" s="84"/>
      <c r="BK518" s="43"/>
      <c r="BL518" s="4"/>
      <c r="BM518" s="36" t="str">
        <f>IFERROR(VLOOKUP(Book1345234[[#This Row],[Operations and Maintenance Ranking]],#REF!,2,FALSE),"")</f>
        <v/>
      </c>
      <c r="BN518" s="67"/>
      <c r="BO518" s="4"/>
      <c r="BP518" s="36" t="str">
        <f>IFERROR(VLOOKUP(Book1345234[[#This Row],[Administrative, Regulatory and Other Obstacle Ranking]],#REF!,2,FALSE),"")</f>
        <v/>
      </c>
      <c r="BQ518" s="67"/>
      <c r="BR518" s="4"/>
      <c r="BS518" s="36" t="str">
        <f>IFERROR(VLOOKUP(Book1345234[[#This Row],[Environmental Benefit Ranking]],#REF!,2,FALSE),"")</f>
        <v/>
      </c>
      <c r="BT518" s="67"/>
      <c r="BU518" s="37"/>
      <c r="BV518" s="36" t="str">
        <f>IFERROR(VLOOKUP(Book1345234[[#This Row],[Environmental Impact Ranking]],#REF!,2,FALSE),"")</f>
        <v/>
      </c>
      <c r="BW518" s="77"/>
      <c r="BX518" s="83"/>
      <c r="BY518" s="4"/>
      <c r="BZ518" s="36" t="str">
        <f>IFERROR(VLOOKUP(Book1345234[[#This Row],[Mobility Ranking]],#REF!,2,FALSE),"")</f>
        <v/>
      </c>
      <c r="CA518" s="77"/>
      <c r="CB518" s="4"/>
      <c r="CC518" s="36" t="str">
        <f>IFERROR(VLOOKUP(Book1345234[[#This Row],[Regional Ranking]],#REF!,2,FALSE),"")</f>
        <v/>
      </c>
    </row>
    <row r="519" spans="1:81" x14ac:dyDescent="0.25">
      <c r="A519" s="107"/>
      <c r="B519" s="84"/>
      <c r="C519" s="92">
        <f>Book1345234[[#This Row],[FMP]]*2</f>
        <v>0</v>
      </c>
      <c r="D519" s="34"/>
      <c r="E519" s="34"/>
      <c r="F519" s="37"/>
      <c r="G519" s="4"/>
      <c r="H519" s="4"/>
      <c r="I519" s="4"/>
      <c r="J519" s="4"/>
      <c r="K519" s="35" t="str">
        <f>IFERROR(Book1345234[[#This Row],[Project Cost]]/Book1345234[[#This Row],['# of Structures Removed from 1% Annual Chance FP]],"")</f>
        <v/>
      </c>
      <c r="L519" s="4"/>
      <c r="M519" s="4"/>
      <c r="N519" s="35"/>
      <c r="O519" s="100"/>
      <c r="P519" s="84"/>
      <c r="Q519" s="37"/>
      <c r="R519" s="4"/>
      <c r="S519" s="36" t="str">
        <f>IFERROR(VLOOKUP(Book1345234[[#This Row],[ Severity Ranking: Pre-Project Average Depth of Flooding (100-year)]],#REF!,2,FALSE),"")</f>
        <v/>
      </c>
      <c r="T519" s="67"/>
      <c r="U519" s="37"/>
      <c r="V519" s="37"/>
      <c r="W519" s="128" t="e">
        <f>[1]!Book1345234[[#This Row],[Flood Plain Population]]/[1]!Book1345234[[#This Row],[Community Population Served]]</f>
        <v>#REF!</v>
      </c>
      <c r="X519" s="4"/>
      <c r="Y519" s="36" t="str">
        <f>IFERROR(VLOOKUP(Book1345234[[#This Row],[Severity Ranking: Community Need (% Population)]],#REF!,2,FALSE),"")</f>
        <v/>
      </c>
      <c r="Z519" s="66"/>
      <c r="AA519" s="91" t="e">
        <f>[1]!Book1345234[[#This Row],['# of Structures Removed from 1% Annual Chance FP]]/[1]!Book1345234[[#This Row],['# of Structures in 1% Annual Chance FP (Pre-Project)]]</f>
        <v>#REF!</v>
      </c>
      <c r="AB519" s="4"/>
      <c r="AC519" s="36" t="str">
        <f>IFERROR(VLOOKUP(Book1345234[[#This Row],[Flood Risk Reduction ]],#REF!,2,FALSE),"")</f>
        <v/>
      </c>
      <c r="AD519" s="66"/>
      <c r="AE519" s="78"/>
      <c r="AF519" s="37"/>
      <c r="AG519" s="128" t="e">
        <f>([1]!Book1345234[[#This Row],[Pre-Project Damage $]]-[1]!Book1345234[[#This Row],[Post-Project Damage $]])/[1]!Book1345234[[#This Row],[Pre-Project Damage $]]</f>
        <v>#REF!</v>
      </c>
      <c r="AH519" s="4"/>
      <c r="AI519" s="36" t="str">
        <f>IFERROR(VLOOKUP(Book1345234[[#This Row],[Flood Damage Reduction]],#REF!,2,FALSE),"")</f>
        <v/>
      </c>
      <c r="AJ519" s="93"/>
      <c r="AK519" s="83"/>
      <c r="AL519" s="37"/>
      <c r="AM519" s="36" t="str">
        <f>IFERROR(VLOOKUP(Book1345234[[#This Row],[ Reduction in Critical Facilities Flood Risk]],#REF!,2,FALSE),"")</f>
        <v/>
      </c>
      <c r="AN519" s="140" t="e">
        <f>VLOOKUP([1]!Book1345234[[#This Row],[FMP]],'[1]Life and Safety Tabular Data'!A516:L526,12,FALSE)</f>
        <v>#REF!</v>
      </c>
      <c r="AO519" s="43"/>
      <c r="AP519" s="4"/>
      <c r="AQ519" s="36" t="str">
        <f>IFERROR(VLOOKUP(Book1345234[[#This Row],[Life and Safety Ranking (Injury/Loss of Life)]],#REF!,2,FALSE),"")</f>
        <v/>
      </c>
      <c r="AR519" s="67"/>
      <c r="AS519" s="43"/>
      <c r="AT519" s="43"/>
      <c r="AU519" s="43"/>
      <c r="AV519" s="4"/>
      <c r="AW519" s="36" t="str">
        <f>IFERROR(VLOOKUP(Book1345234[[#This Row],[Water Supply Yield Ranking]],#REF!,2,FALSE),"")</f>
        <v/>
      </c>
      <c r="AX519" s="67"/>
      <c r="AY519" s="37"/>
      <c r="AZ519" s="4"/>
      <c r="BA519" s="36" t="str">
        <f>IFERROR(VLOOKUP(Book1345234[[#This Row],[Social Vulnerability Ranking]],#REF!,2,FALSE),"")</f>
        <v/>
      </c>
      <c r="BB519" s="67"/>
      <c r="BC519" s="43"/>
      <c r="BD519" s="4"/>
      <c r="BE519" s="36" t="str">
        <f>IFERROR(VLOOKUP(Book1345234[[#This Row],[Nature-Based Solutions Ranking]],#REF!,2,FALSE),"")</f>
        <v/>
      </c>
      <c r="BF519" s="67"/>
      <c r="BG519" s="37"/>
      <c r="BH519" s="4"/>
      <c r="BI519" s="36" t="str">
        <f>IFERROR(VLOOKUP(Book1345234[[#This Row],[Multiple Benefit Ranking]],#REF!,2,FALSE),"")</f>
        <v/>
      </c>
      <c r="BJ519" s="84"/>
      <c r="BK519" s="43"/>
      <c r="BL519" s="4"/>
      <c r="BM519" s="36" t="str">
        <f>IFERROR(VLOOKUP(Book1345234[[#This Row],[Operations and Maintenance Ranking]],#REF!,2,FALSE),"")</f>
        <v/>
      </c>
      <c r="BN519" s="67"/>
      <c r="BO519" s="4"/>
      <c r="BP519" s="36" t="str">
        <f>IFERROR(VLOOKUP(Book1345234[[#This Row],[Administrative, Regulatory and Other Obstacle Ranking]],#REF!,2,FALSE),"")</f>
        <v/>
      </c>
      <c r="BQ519" s="67"/>
      <c r="BR519" s="4"/>
      <c r="BS519" s="36" t="str">
        <f>IFERROR(VLOOKUP(Book1345234[[#This Row],[Environmental Benefit Ranking]],#REF!,2,FALSE),"")</f>
        <v/>
      </c>
      <c r="BT519" s="67"/>
      <c r="BU519" s="37"/>
      <c r="BV519" s="36" t="str">
        <f>IFERROR(VLOOKUP(Book1345234[[#This Row],[Environmental Impact Ranking]],#REF!,2,FALSE),"")</f>
        <v/>
      </c>
      <c r="BW519" s="77"/>
      <c r="BX519" s="83"/>
      <c r="BY519" s="4"/>
      <c r="BZ519" s="36" t="str">
        <f>IFERROR(VLOOKUP(Book1345234[[#This Row],[Mobility Ranking]],#REF!,2,FALSE),"")</f>
        <v/>
      </c>
      <c r="CA519" s="77"/>
      <c r="CB519" s="4"/>
      <c r="CC519" s="36" t="str">
        <f>IFERROR(VLOOKUP(Book1345234[[#This Row],[Regional Ranking]],#REF!,2,FALSE),"")</f>
        <v/>
      </c>
    </row>
    <row r="520" spans="1:81" x14ac:dyDescent="0.25">
      <c r="A520" s="107"/>
      <c r="B520" s="84"/>
      <c r="C520" s="92">
        <f>Book1345234[[#This Row],[FMP]]*2</f>
        <v>0</v>
      </c>
      <c r="D520" s="34"/>
      <c r="E520" s="34"/>
      <c r="F520" s="37"/>
      <c r="G520" s="4"/>
      <c r="H520" s="4"/>
      <c r="I520" s="4"/>
      <c r="J520" s="4"/>
      <c r="K520" s="35" t="str">
        <f>IFERROR(Book1345234[[#This Row],[Project Cost]]/Book1345234[[#This Row],['# of Structures Removed from 1% Annual Chance FP]],"")</f>
        <v/>
      </c>
      <c r="L520" s="4"/>
      <c r="M520" s="4"/>
      <c r="N520" s="35"/>
      <c r="O520" s="100"/>
      <c r="P520" s="84"/>
      <c r="Q520" s="37"/>
      <c r="R520" s="4"/>
      <c r="S520" s="36" t="str">
        <f>IFERROR(VLOOKUP(Book1345234[[#This Row],[ Severity Ranking: Pre-Project Average Depth of Flooding (100-year)]],#REF!,2,FALSE),"")</f>
        <v/>
      </c>
      <c r="T520" s="67"/>
      <c r="U520" s="37"/>
      <c r="V520" s="37"/>
      <c r="W520" s="128" t="e">
        <f>[1]!Book1345234[[#This Row],[Flood Plain Population]]/[1]!Book1345234[[#This Row],[Community Population Served]]</f>
        <v>#REF!</v>
      </c>
      <c r="X520" s="4"/>
      <c r="Y520" s="36" t="str">
        <f>IFERROR(VLOOKUP(Book1345234[[#This Row],[Severity Ranking: Community Need (% Population)]],#REF!,2,FALSE),"")</f>
        <v/>
      </c>
      <c r="Z520" s="66"/>
      <c r="AA520" s="91" t="e">
        <f>[1]!Book1345234[[#This Row],['# of Structures Removed from 1% Annual Chance FP]]/[1]!Book1345234[[#This Row],['# of Structures in 1% Annual Chance FP (Pre-Project)]]</f>
        <v>#REF!</v>
      </c>
      <c r="AB520" s="4"/>
      <c r="AC520" s="36" t="str">
        <f>IFERROR(VLOOKUP(Book1345234[[#This Row],[Flood Risk Reduction ]],#REF!,2,FALSE),"")</f>
        <v/>
      </c>
      <c r="AD520" s="66"/>
      <c r="AE520" s="78"/>
      <c r="AF520" s="37"/>
      <c r="AG520" s="128" t="e">
        <f>([1]!Book1345234[[#This Row],[Pre-Project Damage $]]-[1]!Book1345234[[#This Row],[Post-Project Damage $]])/[1]!Book1345234[[#This Row],[Pre-Project Damage $]]</f>
        <v>#REF!</v>
      </c>
      <c r="AH520" s="4"/>
      <c r="AI520" s="36" t="str">
        <f>IFERROR(VLOOKUP(Book1345234[[#This Row],[Flood Damage Reduction]],#REF!,2,FALSE),"")</f>
        <v/>
      </c>
      <c r="AJ520" s="93"/>
      <c r="AK520" s="83"/>
      <c r="AL520" s="37"/>
      <c r="AM520" s="36" t="str">
        <f>IFERROR(VLOOKUP(Book1345234[[#This Row],[ Reduction in Critical Facilities Flood Risk]],#REF!,2,FALSE),"")</f>
        <v/>
      </c>
      <c r="AN520" s="140" t="e">
        <f>VLOOKUP([1]!Book1345234[[#This Row],[FMP]],'[1]Life and Safety Tabular Data'!A517:L527,12,FALSE)</f>
        <v>#REF!</v>
      </c>
      <c r="AO520" s="43"/>
      <c r="AP520" s="4"/>
      <c r="AQ520" s="36" t="str">
        <f>IFERROR(VLOOKUP(Book1345234[[#This Row],[Life and Safety Ranking (Injury/Loss of Life)]],#REF!,2,FALSE),"")</f>
        <v/>
      </c>
      <c r="AR520" s="67"/>
      <c r="AS520" s="43"/>
      <c r="AT520" s="43"/>
      <c r="AU520" s="43"/>
      <c r="AV520" s="4"/>
      <c r="AW520" s="36" t="str">
        <f>IFERROR(VLOOKUP(Book1345234[[#This Row],[Water Supply Yield Ranking]],#REF!,2,FALSE),"")</f>
        <v/>
      </c>
      <c r="AX520" s="67"/>
      <c r="AY520" s="37"/>
      <c r="AZ520" s="4"/>
      <c r="BA520" s="36" t="str">
        <f>IFERROR(VLOOKUP(Book1345234[[#This Row],[Social Vulnerability Ranking]],#REF!,2,FALSE),"")</f>
        <v/>
      </c>
      <c r="BB520" s="67"/>
      <c r="BC520" s="43"/>
      <c r="BD520" s="4"/>
      <c r="BE520" s="36" t="str">
        <f>IFERROR(VLOOKUP(Book1345234[[#This Row],[Nature-Based Solutions Ranking]],#REF!,2,FALSE),"")</f>
        <v/>
      </c>
      <c r="BF520" s="67"/>
      <c r="BG520" s="37"/>
      <c r="BH520" s="4"/>
      <c r="BI520" s="36" t="str">
        <f>IFERROR(VLOOKUP(Book1345234[[#This Row],[Multiple Benefit Ranking]],#REF!,2,FALSE),"")</f>
        <v/>
      </c>
      <c r="BJ520" s="84"/>
      <c r="BK520" s="43"/>
      <c r="BL520" s="4"/>
      <c r="BM520" s="36" t="str">
        <f>IFERROR(VLOOKUP(Book1345234[[#This Row],[Operations and Maintenance Ranking]],#REF!,2,FALSE),"")</f>
        <v/>
      </c>
      <c r="BN520" s="67"/>
      <c r="BO520" s="4"/>
      <c r="BP520" s="36" t="str">
        <f>IFERROR(VLOOKUP(Book1345234[[#This Row],[Administrative, Regulatory and Other Obstacle Ranking]],#REF!,2,FALSE),"")</f>
        <v/>
      </c>
      <c r="BQ520" s="67"/>
      <c r="BR520" s="4"/>
      <c r="BS520" s="36" t="str">
        <f>IFERROR(VLOOKUP(Book1345234[[#This Row],[Environmental Benefit Ranking]],#REF!,2,FALSE),"")</f>
        <v/>
      </c>
      <c r="BT520" s="67"/>
      <c r="BU520" s="37"/>
      <c r="BV520" s="36" t="str">
        <f>IFERROR(VLOOKUP(Book1345234[[#This Row],[Environmental Impact Ranking]],#REF!,2,FALSE),"")</f>
        <v/>
      </c>
      <c r="BW520" s="77"/>
      <c r="BX520" s="83"/>
      <c r="BY520" s="4"/>
      <c r="BZ520" s="36" t="str">
        <f>IFERROR(VLOOKUP(Book1345234[[#This Row],[Mobility Ranking]],#REF!,2,FALSE),"")</f>
        <v/>
      </c>
      <c r="CA520" s="77"/>
      <c r="CB520" s="4"/>
      <c r="CC520" s="36" t="str">
        <f>IFERROR(VLOOKUP(Book1345234[[#This Row],[Regional Ranking]],#REF!,2,FALSE),"")</f>
        <v/>
      </c>
    </row>
    <row r="521" spans="1:81" x14ac:dyDescent="0.25">
      <c r="A521" s="107"/>
      <c r="B521" s="84"/>
      <c r="C521" s="92">
        <f>Book1345234[[#This Row],[FMP]]*2</f>
        <v>0</v>
      </c>
      <c r="D521" s="34"/>
      <c r="E521" s="34"/>
      <c r="F521" s="37"/>
      <c r="G521" s="4"/>
      <c r="H521" s="4"/>
      <c r="I521" s="4"/>
      <c r="J521" s="4"/>
      <c r="K521" s="35" t="str">
        <f>IFERROR(Book1345234[[#This Row],[Project Cost]]/Book1345234[[#This Row],['# of Structures Removed from 1% Annual Chance FP]],"")</f>
        <v/>
      </c>
      <c r="L521" s="4"/>
      <c r="M521" s="4"/>
      <c r="N521" s="35"/>
      <c r="O521" s="100"/>
      <c r="P521" s="84"/>
      <c r="Q521" s="37"/>
      <c r="R521" s="4"/>
      <c r="S521" s="36" t="str">
        <f>IFERROR(VLOOKUP(Book1345234[[#This Row],[ Severity Ranking: Pre-Project Average Depth of Flooding (100-year)]],#REF!,2,FALSE),"")</f>
        <v/>
      </c>
      <c r="T521" s="67"/>
      <c r="U521" s="37"/>
      <c r="V521" s="37"/>
      <c r="W521" s="128" t="e">
        <f>[1]!Book1345234[[#This Row],[Flood Plain Population]]/[1]!Book1345234[[#This Row],[Community Population Served]]</f>
        <v>#REF!</v>
      </c>
      <c r="X521" s="4"/>
      <c r="Y521" s="36" t="str">
        <f>IFERROR(VLOOKUP(Book1345234[[#This Row],[Severity Ranking: Community Need (% Population)]],#REF!,2,FALSE),"")</f>
        <v/>
      </c>
      <c r="Z521" s="66"/>
      <c r="AA521" s="91" t="e">
        <f>[1]!Book1345234[[#This Row],['# of Structures Removed from 1% Annual Chance FP]]/[1]!Book1345234[[#This Row],['# of Structures in 1% Annual Chance FP (Pre-Project)]]</f>
        <v>#REF!</v>
      </c>
      <c r="AB521" s="4"/>
      <c r="AC521" s="36" t="str">
        <f>IFERROR(VLOOKUP(Book1345234[[#This Row],[Flood Risk Reduction ]],#REF!,2,FALSE),"")</f>
        <v/>
      </c>
      <c r="AD521" s="66"/>
      <c r="AE521" s="78"/>
      <c r="AF521" s="37"/>
      <c r="AG521" s="128" t="e">
        <f>([1]!Book1345234[[#This Row],[Pre-Project Damage $]]-[1]!Book1345234[[#This Row],[Post-Project Damage $]])/[1]!Book1345234[[#This Row],[Pre-Project Damage $]]</f>
        <v>#REF!</v>
      </c>
      <c r="AH521" s="4"/>
      <c r="AI521" s="36" t="str">
        <f>IFERROR(VLOOKUP(Book1345234[[#This Row],[Flood Damage Reduction]],#REF!,2,FALSE),"")</f>
        <v/>
      </c>
      <c r="AJ521" s="93"/>
      <c r="AK521" s="83"/>
      <c r="AL521" s="37"/>
      <c r="AM521" s="36" t="str">
        <f>IFERROR(VLOOKUP(Book1345234[[#This Row],[ Reduction in Critical Facilities Flood Risk]],#REF!,2,FALSE),"")</f>
        <v/>
      </c>
      <c r="AN521" s="140" t="e">
        <f>VLOOKUP([1]!Book1345234[[#This Row],[FMP]],'[1]Life and Safety Tabular Data'!A518:L528,12,FALSE)</f>
        <v>#REF!</v>
      </c>
      <c r="AO521" s="43"/>
      <c r="AP521" s="4"/>
      <c r="AQ521" s="36" t="str">
        <f>IFERROR(VLOOKUP(Book1345234[[#This Row],[Life and Safety Ranking (Injury/Loss of Life)]],#REF!,2,FALSE),"")</f>
        <v/>
      </c>
      <c r="AR521" s="67"/>
      <c r="AS521" s="43"/>
      <c r="AT521" s="43"/>
      <c r="AU521" s="43"/>
      <c r="AV521" s="4"/>
      <c r="AW521" s="36" t="str">
        <f>IFERROR(VLOOKUP(Book1345234[[#This Row],[Water Supply Yield Ranking]],#REF!,2,FALSE),"")</f>
        <v/>
      </c>
      <c r="AX521" s="67"/>
      <c r="AY521" s="37"/>
      <c r="AZ521" s="4"/>
      <c r="BA521" s="36" t="str">
        <f>IFERROR(VLOOKUP(Book1345234[[#This Row],[Social Vulnerability Ranking]],#REF!,2,FALSE),"")</f>
        <v/>
      </c>
      <c r="BB521" s="67"/>
      <c r="BC521" s="43"/>
      <c r="BD521" s="4"/>
      <c r="BE521" s="36" t="str">
        <f>IFERROR(VLOOKUP(Book1345234[[#This Row],[Nature-Based Solutions Ranking]],#REF!,2,FALSE),"")</f>
        <v/>
      </c>
      <c r="BF521" s="67"/>
      <c r="BG521" s="37"/>
      <c r="BH521" s="4"/>
      <c r="BI521" s="36" t="str">
        <f>IFERROR(VLOOKUP(Book1345234[[#This Row],[Multiple Benefit Ranking]],#REF!,2,FALSE),"")</f>
        <v/>
      </c>
      <c r="BJ521" s="84"/>
      <c r="BK521" s="43"/>
      <c r="BL521" s="4"/>
      <c r="BM521" s="36" t="str">
        <f>IFERROR(VLOOKUP(Book1345234[[#This Row],[Operations and Maintenance Ranking]],#REF!,2,FALSE),"")</f>
        <v/>
      </c>
      <c r="BN521" s="67"/>
      <c r="BO521" s="4"/>
      <c r="BP521" s="36" t="str">
        <f>IFERROR(VLOOKUP(Book1345234[[#This Row],[Administrative, Regulatory and Other Obstacle Ranking]],#REF!,2,FALSE),"")</f>
        <v/>
      </c>
      <c r="BQ521" s="67"/>
      <c r="BR521" s="4"/>
      <c r="BS521" s="36" t="str">
        <f>IFERROR(VLOOKUP(Book1345234[[#This Row],[Environmental Benefit Ranking]],#REF!,2,FALSE),"")</f>
        <v/>
      </c>
      <c r="BT521" s="67"/>
      <c r="BU521" s="37"/>
      <c r="BV521" s="36" t="str">
        <f>IFERROR(VLOOKUP(Book1345234[[#This Row],[Environmental Impact Ranking]],#REF!,2,FALSE),"")</f>
        <v/>
      </c>
      <c r="BW521" s="77"/>
      <c r="BX521" s="83"/>
      <c r="BY521" s="4"/>
      <c r="BZ521" s="36" t="str">
        <f>IFERROR(VLOOKUP(Book1345234[[#This Row],[Mobility Ranking]],#REF!,2,FALSE),"")</f>
        <v/>
      </c>
      <c r="CA521" s="77"/>
      <c r="CB521" s="4"/>
      <c r="CC521" s="36" t="str">
        <f>IFERROR(VLOOKUP(Book1345234[[#This Row],[Regional Ranking]],#REF!,2,FALSE),"")</f>
        <v/>
      </c>
    </row>
    <row r="522" spans="1:81" x14ac:dyDescent="0.25">
      <c r="A522" s="107"/>
      <c r="B522" s="84"/>
      <c r="C522" s="92">
        <f>Book1345234[[#This Row],[FMP]]*2</f>
        <v>0</v>
      </c>
      <c r="D522" s="34"/>
      <c r="E522" s="34"/>
      <c r="F522" s="37"/>
      <c r="G522" s="4"/>
      <c r="H522" s="4"/>
      <c r="I522" s="4"/>
      <c r="J522" s="4"/>
      <c r="K522" s="35" t="str">
        <f>IFERROR(Book1345234[[#This Row],[Project Cost]]/Book1345234[[#This Row],['# of Structures Removed from 1% Annual Chance FP]],"")</f>
        <v/>
      </c>
      <c r="L522" s="4"/>
      <c r="M522" s="4"/>
      <c r="N522" s="35"/>
      <c r="O522" s="100"/>
      <c r="P522" s="84"/>
      <c r="Q522" s="37"/>
      <c r="R522" s="4"/>
      <c r="S522" s="36" t="str">
        <f>IFERROR(VLOOKUP(Book1345234[[#This Row],[ Severity Ranking: Pre-Project Average Depth of Flooding (100-year)]],#REF!,2,FALSE),"")</f>
        <v/>
      </c>
      <c r="T522" s="67"/>
      <c r="U522" s="37"/>
      <c r="V522" s="37"/>
      <c r="W522" s="128" t="e">
        <f>[1]!Book1345234[[#This Row],[Flood Plain Population]]/[1]!Book1345234[[#This Row],[Community Population Served]]</f>
        <v>#REF!</v>
      </c>
      <c r="X522" s="4"/>
      <c r="Y522" s="36" t="str">
        <f>IFERROR(VLOOKUP(Book1345234[[#This Row],[Severity Ranking: Community Need (% Population)]],#REF!,2,FALSE),"")</f>
        <v/>
      </c>
      <c r="Z522" s="66"/>
      <c r="AA522" s="91" t="e">
        <f>[1]!Book1345234[[#This Row],['# of Structures Removed from 1% Annual Chance FP]]/[1]!Book1345234[[#This Row],['# of Structures in 1% Annual Chance FP (Pre-Project)]]</f>
        <v>#REF!</v>
      </c>
      <c r="AB522" s="4"/>
      <c r="AC522" s="36" t="str">
        <f>IFERROR(VLOOKUP(Book1345234[[#This Row],[Flood Risk Reduction ]],#REF!,2,FALSE),"")</f>
        <v/>
      </c>
      <c r="AD522" s="66"/>
      <c r="AE522" s="78"/>
      <c r="AF522" s="37"/>
      <c r="AG522" s="128" t="e">
        <f>([1]!Book1345234[[#This Row],[Pre-Project Damage $]]-[1]!Book1345234[[#This Row],[Post-Project Damage $]])/[1]!Book1345234[[#This Row],[Pre-Project Damage $]]</f>
        <v>#REF!</v>
      </c>
      <c r="AH522" s="4"/>
      <c r="AI522" s="36" t="str">
        <f>IFERROR(VLOOKUP(Book1345234[[#This Row],[Flood Damage Reduction]],#REF!,2,FALSE),"")</f>
        <v/>
      </c>
      <c r="AJ522" s="93"/>
      <c r="AK522" s="83"/>
      <c r="AL522" s="37"/>
      <c r="AM522" s="36" t="str">
        <f>IFERROR(VLOOKUP(Book1345234[[#This Row],[ Reduction in Critical Facilities Flood Risk]],#REF!,2,FALSE),"")</f>
        <v/>
      </c>
      <c r="AN522" s="140" t="e">
        <f>VLOOKUP([1]!Book1345234[[#This Row],[FMP]],'[1]Life and Safety Tabular Data'!A519:L529,12,FALSE)</f>
        <v>#REF!</v>
      </c>
      <c r="AO522" s="43"/>
      <c r="AP522" s="4"/>
      <c r="AQ522" s="36" t="str">
        <f>IFERROR(VLOOKUP(Book1345234[[#This Row],[Life and Safety Ranking (Injury/Loss of Life)]],#REF!,2,FALSE),"")</f>
        <v/>
      </c>
      <c r="AR522" s="67"/>
      <c r="AS522" s="43"/>
      <c r="AT522" s="43"/>
      <c r="AU522" s="43"/>
      <c r="AV522" s="4"/>
      <c r="AW522" s="36" t="str">
        <f>IFERROR(VLOOKUP(Book1345234[[#This Row],[Water Supply Yield Ranking]],#REF!,2,FALSE),"")</f>
        <v/>
      </c>
      <c r="AX522" s="67"/>
      <c r="AY522" s="37"/>
      <c r="AZ522" s="4"/>
      <c r="BA522" s="36" t="str">
        <f>IFERROR(VLOOKUP(Book1345234[[#This Row],[Social Vulnerability Ranking]],#REF!,2,FALSE),"")</f>
        <v/>
      </c>
      <c r="BB522" s="67"/>
      <c r="BC522" s="43"/>
      <c r="BD522" s="4"/>
      <c r="BE522" s="36" t="str">
        <f>IFERROR(VLOOKUP(Book1345234[[#This Row],[Nature-Based Solutions Ranking]],#REF!,2,FALSE),"")</f>
        <v/>
      </c>
      <c r="BF522" s="67"/>
      <c r="BG522" s="37"/>
      <c r="BH522" s="4"/>
      <c r="BI522" s="36" t="str">
        <f>IFERROR(VLOOKUP(Book1345234[[#This Row],[Multiple Benefit Ranking]],#REF!,2,FALSE),"")</f>
        <v/>
      </c>
      <c r="BJ522" s="84"/>
      <c r="BK522" s="43"/>
      <c r="BL522" s="4"/>
      <c r="BM522" s="36" t="str">
        <f>IFERROR(VLOOKUP(Book1345234[[#This Row],[Operations and Maintenance Ranking]],#REF!,2,FALSE),"")</f>
        <v/>
      </c>
      <c r="BN522" s="67"/>
      <c r="BO522" s="4"/>
      <c r="BP522" s="36" t="str">
        <f>IFERROR(VLOOKUP(Book1345234[[#This Row],[Administrative, Regulatory and Other Obstacle Ranking]],#REF!,2,FALSE),"")</f>
        <v/>
      </c>
      <c r="BQ522" s="67"/>
      <c r="BR522" s="4"/>
      <c r="BS522" s="36" t="str">
        <f>IFERROR(VLOOKUP(Book1345234[[#This Row],[Environmental Benefit Ranking]],#REF!,2,FALSE),"")</f>
        <v/>
      </c>
      <c r="BT522" s="67"/>
      <c r="BU522" s="37"/>
      <c r="BV522" s="36" t="str">
        <f>IFERROR(VLOOKUP(Book1345234[[#This Row],[Environmental Impact Ranking]],#REF!,2,FALSE),"")</f>
        <v/>
      </c>
      <c r="BW522" s="77"/>
      <c r="BX522" s="83"/>
      <c r="BY522" s="4"/>
      <c r="BZ522" s="36" t="str">
        <f>IFERROR(VLOOKUP(Book1345234[[#This Row],[Mobility Ranking]],#REF!,2,FALSE),"")</f>
        <v/>
      </c>
      <c r="CA522" s="77"/>
      <c r="CB522" s="4"/>
      <c r="CC522" s="36" t="str">
        <f>IFERROR(VLOOKUP(Book1345234[[#This Row],[Regional Ranking]],#REF!,2,FALSE),"")</f>
        <v/>
      </c>
    </row>
    <row r="523" spans="1:81" x14ac:dyDescent="0.25">
      <c r="A523" s="107"/>
      <c r="B523" s="84"/>
      <c r="C523" s="92">
        <f>Book1345234[[#This Row],[FMP]]*2</f>
        <v>0</v>
      </c>
      <c r="D523" s="34"/>
      <c r="E523" s="34"/>
      <c r="F523" s="37"/>
      <c r="G523" s="4"/>
      <c r="H523" s="4"/>
      <c r="I523" s="4"/>
      <c r="J523" s="4"/>
      <c r="K523" s="35" t="str">
        <f>IFERROR(Book1345234[[#This Row],[Project Cost]]/Book1345234[[#This Row],['# of Structures Removed from 1% Annual Chance FP]],"")</f>
        <v/>
      </c>
      <c r="L523" s="4"/>
      <c r="M523" s="4"/>
      <c r="N523" s="35"/>
      <c r="O523" s="100"/>
      <c r="P523" s="84"/>
      <c r="Q523" s="37"/>
      <c r="R523" s="4"/>
      <c r="S523" s="36" t="str">
        <f>IFERROR(VLOOKUP(Book1345234[[#This Row],[ Severity Ranking: Pre-Project Average Depth of Flooding (100-year)]],#REF!,2,FALSE),"")</f>
        <v/>
      </c>
      <c r="T523" s="67"/>
      <c r="U523" s="37"/>
      <c r="V523" s="37"/>
      <c r="W523" s="128" t="e">
        <f>[1]!Book1345234[[#This Row],[Flood Plain Population]]/[1]!Book1345234[[#This Row],[Community Population Served]]</f>
        <v>#REF!</v>
      </c>
      <c r="X523" s="4"/>
      <c r="Y523" s="36" t="str">
        <f>IFERROR(VLOOKUP(Book1345234[[#This Row],[Severity Ranking: Community Need (% Population)]],#REF!,2,FALSE),"")</f>
        <v/>
      </c>
      <c r="Z523" s="66"/>
      <c r="AA523" s="91" t="e">
        <f>[1]!Book1345234[[#This Row],['# of Structures Removed from 1% Annual Chance FP]]/[1]!Book1345234[[#This Row],['# of Structures in 1% Annual Chance FP (Pre-Project)]]</f>
        <v>#REF!</v>
      </c>
      <c r="AB523" s="4"/>
      <c r="AC523" s="36" t="str">
        <f>IFERROR(VLOOKUP(Book1345234[[#This Row],[Flood Risk Reduction ]],#REF!,2,FALSE),"")</f>
        <v/>
      </c>
      <c r="AD523" s="66"/>
      <c r="AE523" s="78"/>
      <c r="AF523" s="37"/>
      <c r="AG523" s="128" t="e">
        <f>([1]!Book1345234[[#This Row],[Pre-Project Damage $]]-[1]!Book1345234[[#This Row],[Post-Project Damage $]])/[1]!Book1345234[[#This Row],[Pre-Project Damage $]]</f>
        <v>#REF!</v>
      </c>
      <c r="AH523" s="4"/>
      <c r="AI523" s="36" t="str">
        <f>IFERROR(VLOOKUP(Book1345234[[#This Row],[Flood Damage Reduction]],#REF!,2,FALSE),"")</f>
        <v/>
      </c>
      <c r="AJ523" s="93"/>
      <c r="AK523" s="83"/>
      <c r="AL523" s="37"/>
      <c r="AM523" s="36" t="str">
        <f>IFERROR(VLOOKUP(Book1345234[[#This Row],[ Reduction in Critical Facilities Flood Risk]],#REF!,2,FALSE),"")</f>
        <v/>
      </c>
      <c r="AN523" s="140" t="e">
        <f>VLOOKUP([1]!Book1345234[[#This Row],[FMP]],'[1]Life and Safety Tabular Data'!A520:L530,12,FALSE)</f>
        <v>#REF!</v>
      </c>
      <c r="AO523" s="43"/>
      <c r="AP523" s="4"/>
      <c r="AQ523" s="36" t="str">
        <f>IFERROR(VLOOKUP(Book1345234[[#This Row],[Life and Safety Ranking (Injury/Loss of Life)]],#REF!,2,FALSE),"")</f>
        <v/>
      </c>
      <c r="AR523" s="67"/>
      <c r="AS523" s="43"/>
      <c r="AT523" s="43"/>
      <c r="AU523" s="43"/>
      <c r="AV523" s="4"/>
      <c r="AW523" s="36" t="str">
        <f>IFERROR(VLOOKUP(Book1345234[[#This Row],[Water Supply Yield Ranking]],#REF!,2,FALSE),"")</f>
        <v/>
      </c>
      <c r="AX523" s="67"/>
      <c r="AY523" s="37"/>
      <c r="AZ523" s="4"/>
      <c r="BA523" s="36" t="str">
        <f>IFERROR(VLOOKUP(Book1345234[[#This Row],[Social Vulnerability Ranking]],#REF!,2,FALSE),"")</f>
        <v/>
      </c>
      <c r="BB523" s="67"/>
      <c r="BC523" s="43"/>
      <c r="BD523" s="4"/>
      <c r="BE523" s="36" t="str">
        <f>IFERROR(VLOOKUP(Book1345234[[#This Row],[Nature-Based Solutions Ranking]],#REF!,2,FALSE),"")</f>
        <v/>
      </c>
      <c r="BF523" s="67"/>
      <c r="BG523" s="37"/>
      <c r="BH523" s="4"/>
      <c r="BI523" s="36" t="str">
        <f>IFERROR(VLOOKUP(Book1345234[[#This Row],[Multiple Benefit Ranking]],#REF!,2,FALSE),"")</f>
        <v/>
      </c>
      <c r="BJ523" s="84"/>
      <c r="BK523" s="43"/>
      <c r="BL523" s="4"/>
      <c r="BM523" s="36" t="str">
        <f>IFERROR(VLOOKUP(Book1345234[[#This Row],[Operations and Maintenance Ranking]],#REF!,2,FALSE),"")</f>
        <v/>
      </c>
      <c r="BN523" s="67"/>
      <c r="BO523" s="4"/>
      <c r="BP523" s="36" t="str">
        <f>IFERROR(VLOOKUP(Book1345234[[#This Row],[Administrative, Regulatory and Other Obstacle Ranking]],#REF!,2,FALSE),"")</f>
        <v/>
      </c>
      <c r="BQ523" s="67"/>
      <c r="BR523" s="4"/>
      <c r="BS523" s="36" t="str">
        <f>IFERROR(VLOOKUP(Book1345234[[#This Row],[Environmental Benefit Ranking]],#REF!,2,FALSE),"")</f>
        <v/>
      </c>
      <c r="BT523" s="67"/>
      <c r="BU523" s="37"/>
      <c r="BV523" s="36" t="str">
        <f>IFERROR(VLOOKUP(Book1345234[[#This Row],[Environmental Impact Ranking]],#REF!,2,FALSE),"")</f>
        <v/>
      </c>
      <c r="BW523" s="77"/>
      <c r="BX523" s="83"/>
      <c r="BY523" s="4"/>
      <c r="BZ523" s="36" t="str">
        <f>IFERROR(VLOOKUP(Book1345234[[#This Row],[Mobility Ranking]],#REF!,2,FALSE),"")</f>
        <v/>
      </c>
      <c r="CA523" s="77"/>
      <c r="CB523" s="4"/>
      <c r="CC523" s="36" t="str">
        <f>IFERROR(VLOOKUP(Book1345234[[#This Row],[Regional Ranking]],#REF!,2,FALSE),"")</f>
        <v/>
      </c>
    </row>
    <row r="524" spans="1:81" x14ac:dyDescent="0.25">
      <c r="A524" s="107"/>
      <c r="B524" s="84"/>
      <c r="C524" s="92">
        <f>Book1345234[[#This Row],[FMP]]*2</f>
        <v>0</v>
      </c>
      <c r="D524" s="34"/>
      <c r="E524" s="34"/>
      <c r="F524" s="37"/>
      <c r="G524" s="4"/>
      <c r="H524" s="4"/>
      <c r="I524" s="4"/>
      <c r="J524" s="4"/>
      <c r="K524" s="35" t="str">
        <f>IFERROR(Book1345234[[#This Row],[Project Cost]]/Book1345234[[#This Row],['# of Structures Removed from 1% Annual Chance FP]],"")</f>
        <v/>
      </c>
      <c r="L524" s="4"/>
      <c r="M524" s="4"/>
      <c r="N524" s="35"/>
      <c r="O524" s="100"/>
      <c r="P524" s="84"/>
      <c r="Q524" s="37"/>
      <c r="R524" s="4"/>
      <c r="S524" s="36" t="str">
        <f>IFERROR(VLOOKUP(Book1345234[[#This Row],[ Severity Ranking: Pre-Project Average Depth of Flooding (100-year)]],#REF!,2,FALSE),"")</f>
        <v/>
      </c>
      <c r="T524" s="67"/>
      <c r="U524" s="37"/>
      <c r="V524" s="37"/>
      <c r="W524" s="128" t="e">
        <f>[1]!Book1345234[[#This Row],[Flood Plain Population]]/[1]!Book1345234[[#This Row],[Community Population Served]]</f>
        <v>#REF!</v>
      </c>
      <c r="X524" s="4"/>
      <c r="Y524" s="36" t="str">
        <f>IFERROR(VLOOKUP(Book1345234[[#This Row],[Severity Ranking: Community Need (% Population)]],#REF!,2,FALSE),"")</f>
        <v/>
      </c>
      <c r="Z524" s="66"/>
      <c r="AA524" s="91" t="e">
        <f>[1]!Book1345234[[#This Row],['# of Structures Removed from 1% Annual Chance FP]]/[1]!Book1345234[[#This Row],['# of Structures in 1% Annual Chance FP (Pre-Project)]]</f>
        <v>#REF!</v>
      </c>
      <c r="AB524" s="4"/>
      <c r="AC524" s="36" t="str">
        <f>IFERROR(VLOOKUP(Book1345234[[#This Row],[Flood Risk Reduction ]],#REF!,2,FALSE),"")</f>
        <v/>
      </c>
      <c r="AD524" s="66"/>
      <c r="AE524" s="78"/>
      <c r="AF524" s="37"/>
      <c r="AG524" s="128" t="e">
        <f>([1]!Book1345234[[#This Row],[Pre-Project Damage $]]-[1]!Book1345234[[#This Row],[Post-Project Damage $]])/[1]!Book1345234[[#This Row],[Pre-Project Damage $]]</f>
        <v>#REF!</v>
      </c>
      <c r="AH524" s="4"/>
      <c r="AI524" s="36" t="str">
        <f>IFERROR(VLOOKUP(Book1345234[[#This Row],[Flood Damage Reduction]],#REF!,2,FALSE),"")</f>
        <v/>
      </c>
      <c r="AJ524" s="93"/>
      <c r="AK524" s="83"/>
      <c r="AL524" s="37"/>
      <c r="AM524" s="36" t="str">
        <f>IFERROR(VLOOKUP(Book1345234[[#This Row],[ Reduction in Critical Facilities Flood Risk]],#REF!,2,FALSE),"")</f>
        <v/>
      </c>
      <c r="AN524" s="140" t="e">
        <f>VLOOKUP([1]!Book1345234[[#This Row],[FMP]],'[1]Life and Safety Tabular Data'!A521:L531,12,FALSE)</f>
        <v>#REF!</v>
      </c>
      <c r="AO524" s="43"/>
      <c r="AP524" s="4"/>
      <c r="AQ524" s="36" t="str">
        <f>IFERROR(VLOOKUP(Book1345234[[#This Row],[Life and Safety Ranking (Injury/Loss of Life)]],#REF!,2,FALSE),"")</f>
        <v/>
      </c>
      <c r="AR524" s="67"/>
      <c r="AS524" s="43"/>
      <c r="AT524" s="43"/>
      <c r="AU524" s="43"/>
      <c r="AV524" s="4"/>
      <c r="AW524" s="36" t="str">
        <f>IFERROR(VLOOKUP(Book1345234[[#This Row],[Water Supply Yield Ranking]],#REF!,2,FALSE),"")</f>
        <v/>
      </c>
      <c r="AX524" s="67"/>
      <c r="AY524" s="37"/>
      <c r="AZ524" s="4"/>
      <c r="BA524" s="36" t="str">
        <f>IFERROR(VLOOKUP(Book1345234[[#This Row],[Social Vulnerability Ranking]],#REF!,2,FALSE),"")</f>
        <v/>
      </c>
      <c r="BB524" s="67"/>
      <c r="BC524" s="43"/>
      <c r="BD524" s="4"/>
      <c r="BE524" s="36" t="str">
        <f>IFERROR(VLOOKUP(Book1345234[[#This Row],[Nature-Based Solutions Ranking]],#REF!,2,FALSE),"")</f>
        <v/>
      </c>
      <c r="BF524" s="67"/>
      <c r="BG524" s="37"/>
      <c r="BH524" s="4"/>
      <c r="BI524" s="36" t="str">
        <f>IFERROR(VLOOKUP(Book1345234[[#This Row],[Multiple Benefit Ranking]],#REF!,2,FALSE),"")</f>
        <v/>
      </c>
      <c r="BJ524" s="84"/>
      <c r="BK524" s="43"/>
      <c r="BL524" s="4"/>
      <c r="BM524" s="36" t="str">
        <f>IFERROR(VLOOKUP(Book1345234[[#This Row],[Operations and Maintenance Ranking]],#REF!,2,FALSE),"")</f>
        <v/>
      </c>
      <c r="BN524" s="67"/>
      <c r="BO524" s="4"/>
      <c r="BP524" s="36" t="str">
        <f>IFERROR(VLOOKUP(Book1345234[[#This Row],[Administrative, Regulatory and Other Obstacle Ranking]],#REF!,2,FALSE),"")</f>
        <v/>
      </c>
      <c r="BQ524" s="67"/>
      <c r="BR524" s="4"/>
      <c r="BS524" s="36" t="str">
        <f>IFERROR(VLOOKUP(Book1345234[[#This Row],[Environmental Benefit Ranking]],#REF!,2,FALSE),"")</f>
        <v/>
      </c>
      <c r="BT524" s="67"/>
      <c r="BU524" s="37"/>
      <c r="BV524" s="36" t="str">
        <f>IFERROR(VLOOKUP(Book1345234[[#This Row],[Environmental Impact Ranking]],#REF!,2,FALSE),"")</f>
        <v/>
      </c>
      <c r="BW524" s="77"/>
      <c r="BX524" s="83"/>
      <c r="BY524" s="4"/>
      <c r="BZ524" s="36" t="str">
        <f>IFERROR(VLOOKUP(Book1345234[[#This Row],[Mobility Ranking]],#REF!,2,FALSE),"")</f>
        <v/>
      </c>
      <c r="CA524" s="77"/>
      <c r="CB524" s="4"/>
      <c r="CC524" s="36" t="str">
        <f>IFERROR(VLOOKUP(Book1345234[[#This Row],[Regional Ranking]],#REF!,2,FALSE),"")</f>
        <v/>
      </c>
    </row>
    <row r="525" spans="1:81" x14ac:dyDescent="0.25">
      <c r="A525" s="107"/>
      <c r="B525" s="84"/>
      <c r="C525" s="92">
        <f>Book1345234[[#This Row],[FMP]]*2</f>
        <v>0</v>
      </c>
      <c r="D525" s="34"/>
      <c r="E525" s="34"/>
      <c r="F525" s="37"/>
      <c r="G525" s="4"/>
      <c r="H525" s="4"/>
      <c r="I525" s="4"/>
      <c r="J525" s="4"/>
      <c r="K525" s="35" t="str">
        <f>IFERROR(Book1345234[[#This Row],[Project Cost]]/Book1345234[[#This Row],['# of Structures Removed from 1% Annual Chance FP]],"")</f>
        <v/>
      </c>
      <c r="L525" s="4"/>
      <c r="M525" s="4"/>
      <c r="N525" s="35"/>
      <c r="O525" s="100"/>
      <c r="P525" s="84"/>
      <c r="Q525" s="37"/>
      <c r="R525" s="4"/>
      <c r="S525" s="36" t="str">
        <f>IFERROR(VLOOKUP(Book1345234[[#This Row],[ Severity Ranking: Pre-Project Average Depth of Flooding (100-year)]],#REF!,2,FALSE),"")</f>
        <v/>
      </c>
      <c r="T525" s="67"/>
      <c r="U525" s="37"/>
      <c r="V525" s="37"/>
      <c r="W525" s="128" t="e">
        <f>[1]!Book1345234[[#This Row],[Flood Plain Population]]/[1]!Book1345234[[#This Row],[Community Population Served]]</f>
        <v>#REF!</v>
      </c>
      <c r="X525" s="4"/>
      <c r="Y525" s="36" t="str">
        <f>IFERROR(VLOOKUP(Book1345234[[#This Row],[Severity Ranking: Community Need (% Population)]],#REF!,2,FALSE),"")</f>
        <v/>
      </c>
      <c r="Z525" s="66"/>
      <c r="AA525" s="91" t="e">
        <f>[1]!Book1345234[[#This Row],['# of Structures Removed from 1% Annual Chance FP]]/[1]!Book1345234[[#This Row],['# of Structures in 1% Annual Chance FP (Pre-Project)]]</f>
        <v>#REF!</v>
      </c>
      <c r="AB525" s="4"/>
      <c r="AC525" s="36" t="str">
        <f>IFERROR(VLOOKUP(Book1345234[[#This Row],[Flood Risk Reduction ]],#REF!,2,FALSE),"")</f>
        <v/>
      </c>
      <c r="AD525" s="66"/>
      <c r="AE525" s="78"/>
      <c r="AF525" s="37"/>
      <c r="AG525" s="128" t="e">
        <f>([1]!Book1345234[[#This Row],[Pre-Project Damage $]]-[1]!Book1345234[[#This Row],[Post-Project Damage $]])/[1]!Book1345234[[#This Row],[Pre-Project Damage $]]</f>
        <v>#REF!</v>
      </c>
      <c r="AH525" s="4"/>
      <c r="AI525" s="36" t="str">
        <f>IFERROR(VLOOKUP(Book1345234[[#This Row],[Flood Damage Reduction]],#REF!,2,FALSE),"")</f>
        <v/>
      </c>
      <c r="AJ525" s="93"/>
      <c r="AK525" s="83"/>
      <c r="AL525" s="37"/>
      <c r="AM525" s="36" t="str">
        <f>IFERROR(VLOOKUP(Book1345234[[#This Row],[ Reduction in Critical Facilities Flood Risk]],#REF!,2,FALSE),"")</f>
        <v/>
      </c>
      <c r="AN525" s="140" t="e">
        <f>VLOOKUP([1]!Book1345234[[#This Row],[FMP]],'[1]Life and Safety Tabular Data'!A522:L532,12,FALSE)</f>
        <v>#REF!</v>
      </c>
      <c r="AO525" s="43"/>
      <c r="AP525" s="4"/>
      <c r="AQ525" s="36" t="str">
        <f>IFERROR(VLOOKUP(Book1345234[[#This Row],[Life and Safety Ranking (Injury/Loss of Life)]],#REF!,2,FALSE),"")</f>
        <v/>
      </c>
      <c r="AR525" s="67"/>
      <c r="AS525" s="43"/>
      <c r="AT525" s="43"/>
      <c r="AU525" s="43"/>
      <c r="AV525" s="4"/>
      <c r="AW525" s="36" t="str">
        <f>IFERROR(VLOOKUP(Book1345234[[#This Row],[Water Supply Yield Ranking]],#REF!,2,FALSE),"")</f>
        <v/>
      </c>
      <c r="AX525" s="67"/>
      <c r="AY525" s="37"/>
      <c r="AZ525" s="4"/>
      <c r="BA525" s="36" t="str">
        <f>IFERROR(VLOOKUP(Book1345234[[#This Row],[Social Vulnerability Ranking]],#REF!,2,FALSE),"")</f>
        <v/>
      </c>
      <c r="BB525" s="67"/>
      <c r="BC525" s="43"/>
      <c r="BD525" s="4"/>
      <c r="BE525" s="36" t="str">
        <f>IFERROR(VLOOKUP(Book1345234[[#This Row],[Nature-Based Solutions Ranking]],#REF!,2,FALSE),"")</f>
        <v/>
      </c>
      <c r="BF525" s="67"/>
      <c r="BG525" s="37"/>
      <c r="BH525" s="4"/>
      <c r="BI525" s="36" t="str">
        <f>IFERROR(VLOOKUP(Book1345234[[#This Row],[Multiple Benefit Ranking]],#REF!,2,FALSE),"")</f>
        <v/>
      </c>
      <c r="BJ525" s="84"/>
      <c r="BK525" s="43"/>
      <c r="BL525" s="4"/>
      <c r="BM525" s="36" t="str">
        <f>IFERROR(VLOOKUP(Book1345234[[#This Row],[Operations and Maintenance Ranking]],#REF!,2,FALSE),"")</f>
        <v/>
      </c>
      <c r="BN525" s="67"/>
      <c r="BO525" s="4"/>
      <c r="BP525" s="36" t="str">
        <f>IFERROR(VLOOKUP(Book1345234[[#This Row],[Administrative, Regulatory and Other Obstacle Ranking]],#REF!,2,FALSE),"")</f>
        <v/>
      </c>
      <c r="BQ525" s="67"/>
      <c r="BR525" s="4"/>
      <c r="BS525" s="36" t="str">
        <f>IFERROR(VLOOKUP(Book1345234[[#This Row],[Environmental Benefit Ranking]],#REF!,2,FALSE),"")</f>
        <v/>
      </c>
      <c r="BT525" s="67"/>
      <c r="BU525" s="37"/>
      <c r="BV525" s="36" t="str">
        <f>IFERROR(VLOOKUP(Book1345234[[#This Row],[Environmental Impact Ranking]],#REF!,2,FALSE),"")</f>
        <v/>
      </c>
      <c r="BW525" s="77"/>
      <c r="BX525" s="83"/>
      <c r="BY525" s="4"/>
      <c r="BZ525" s="36" t="str">
        <f>IFERROR(VLOOKUP(Book1345234[[#This Row],[Mobility Ranking]],#REF!,2,FALSE),"")</f>
        <v/>
      </c>
      <c r="CA525" s="77"/>
      <c r="CB525" s="4"/>
      <c r="CC525" s="36" t="str">
        <f>IFERROR(VLOOKUP(Book1345234[[#This Row],[Regional Ranking]],#REF!,2,FALSE),"")</f>
        <v/>
      </c>
    </row>
    <row r="526" spans="1:81" x14ac:dyDescent="0.25">
      <c r="A526" s="107"/>
      <c r="B526" s="84"/>
      <c r="C526" s="92">
        <f>Book1345234[[#This Row],[FMP]]*2</f>
        <v>0</v>
      </c>
      <c r="D526" s="34"/>
      <c r="E526" s="34"/>
      <c r="F526" s="37"/>
      <c r="G526" s="4"/>
      <c r="H526" s="4"/>
      <c r="I526" s="4"/>
      <c r="J526" s="4"/>
      <c r="K526" s="35" t="str">
        <f>IFERROR(Book1345234[[#This Row],[Project Cost]]/Book1345234[[#This Row],['# of Structures Removed from 1% Annual Chance FP]],"")</f>
        <v/>
      </c>
      <c r="L526" s="4"/>
      <c r="M526" s="4"/>
      <c r="N526" s="35"/>
      <c r="O526" s="100"/>
      <c r="P526" s="84"/>
      <c r="Q526" s="37"/>
      <c r="R526" s="4"/>
      <c r="S526" s="36" t="str">
        <f>IFERROR(VLOOKUP(Book1345234[[#This Row],[ Severity Ranking: Pre-Project Average Depth of Flooding (100-year)]],#REF!,2,FALSE),"")</f>
        <v/>
      </c>
      <c r="T526" s="67"/>
      <c r="U526" s="37"/>
      <c r="V526" s="37"/>
      <c r="W526" s="128" t="e">
        <f>[1]!Book1345234[[#This Row],[Flood Plain Population]]/[1]!Book1345234[[#This Row],[Community Population Served]]</f>
        <v>#REF!</v>
      </c>
      <c r="X526" s="4"/>
      <c r="Y526" s="36" t="str">
        <f>IFERROR(VLOOKUP(Book1345234[[#This Row],[Severity Ranking: Community Need (% Population)]],#REF!,2,FALSE),"")</f>
        <v/>
      </c>
      <c r="Z526" s="66"/>
      <c r="AA526" s="91" t="e">
        <f>[1]!Book1345234[[#This Row],['# of Structures Removed from 1% Annual Chance FP]]/[1]!Book1345234[[#This Row],['# of Structures in 1% Annual Chance FP (Pre-Project)]]</f>
        <v>#REF!</v>
      </c>
      <c r="AB526" s="4"/>
      <c r="AC526" s="36" t="str">
        <f>IFERROR(VLOOKUP(Book1345234[[#This Row],[Flood Risk Reduction ]],#REF!,2,FALSE),"")</f>
        <v/>
      </c>
      <c r="AD526" s="66"/>
      <c r="AE526" s="78"/>
      <c r="AF526" s="37"/>
      <c r="AG526" s="128" t="e">
        <f>([1]!Book1345234[[#This Row],[Pre-Project Damage $]]-[1]!Book1345234[[#This Row],[Post-Project Damage $]])/[1]!Book1345234[[#This Row],[Pre-Project Damage $]]</f>
        <v>#REF!</v>
      </c>
      <c r="AH526" s="4"/>
      <c r="AI526" s="36" t="str">
        <f>IFERROR(VLOOKUP(Book1345234[[#This Row],[Flood Damage Reduction]],#REF!,2,FALSE),"")</f>
        <v/>
      </c>
      <c r="AJ526" s="93"/>
      <c r="AK526" s="83"/>
      <c r="AL526" s="37"/>
      <c r="AM526" s="36" t="str">
        <f>IFERROR(VLOOKUP(Book1345234[[#This Row],[ Reduction in Critical Facilities Flood Risk]],#REF!,2,FALSE),"")</f>
        <v/>
      </c>
      <c r="AN526" s="140" t="e">
        <f>VLOOKUP([1]!Book1345234[[#This Row],[FMP]],'[1]Life and Safety Tabular Data'!A523:L533,12,FALSE)</f>
        <v>#REF!</v>
      </c>
      <c r="AO526" s="43"/>
      <c r="AP526" s="4"/>
      <c r="AQ526" s="36" t="str">
        <f>IFERROR(VLOOKUP(Book1345234[[#This Row],[Life and Safety Ranking (Injury/Loss of Life)]],#REF!,2,FALSE),"")</f>
        <v/>
      </c>
      <c r="AR526" s="67"/>
      <c r="AS526" s="43"/>
      <c r="AT526" s="43"/>
      <c r="AU526" s="43"/>
      <c r="AV526" s="4"/>
      <c r="AW526" s="36" t="str">
        <f>IFERROR(VLOOKUP(Book1345234[[#This Row],[Water Supply Yield Ranking]],#REF!,2,FALSE),"")</f>
        <v/>
      </c>
      <c r="AX526" s="67"/>
      <c r="AY526" s="37"/>
      <c r="AZ526" s="4"/>
      <c r="BA526" s="36" t="str">
        <f>IFERROR(VLOOKUP(Book1345234[[#This Row],[Social Vulnerability Ranking]],#REF!,2,FALSE),"")</f>
        <v/>
      </c>
      <c r="BB526" s="67"/>
      <c r="BC526" s="43"/>
      <c r="BD526" s="4"/>
      <c r="BE526" s="36" t="str">
        <f>IFERROR(VLOOKUP(Book1345234[[#This Row],[Nature-Based Solutions Ranking]],#REF!,2,FALSE),"")</f>
        <v/>
      </c>
      <c r="BF526" s="67"/>
      <c r="BG526" s="37"/>
      <c r="BH526" s="4"/>
      <c r="BI526" s="36" t="str">
        <f>IFERROR(VLOOKUP(Book1345234[[#This Row],[Multiple Benefit Ranking]],#REF!,2,FALSE),"")</f>
        <v/>
      </c>
      <c r="BJ526" s="84"/>
      <c r="BK526" s="43"/>
      <c r="BL526" s="4"/>
      <c r="BM526" s="36" t="str">
        <f>IFERROR(VLOOKUP(Book1345234[[#This Row],[Operations and Maintenance Ranking]],#REF!,2,FALSE),"")</f>
        <v/>
      </c>
      <c r="BN526" s="67"/>
      <c r="BO526" s="4"/>
      <c r="BP526" s="36" t="str">
        <f>IFERROR(VLOOKUP(Book1345234[[#This Row],[Administrative, Regulatory and Other Obstacle Ranking]],#REF!,2,FALSE),"")</f>
        <v/>
      </c>
      <c r="BQ526" s="67"/>
      <c r="BR526" s="4"/>
      <c r="BS526" s="36" t="str">
        <f>IFERROR(VLOOKUP(Book1345234[[#This Row],[Environmental Benefit Ranking]],#REF!,2,FALSE),"")</f>
        <v/>
      </c>
      <c r="BT526" s="67"/>
      <c r="BU526" s="37"/>
      <c r="BV526" s="36" t="str">
        <f>IFERROR(VLOOKUP(Book1345234[[#This Row],[Environmental Impact Ranking]],#REF!,2,FALSE),"")</f>
        <v/>
      </c>
      <c r="BW526" s="77"/>
      <c r="BX526" s="83"/>
      <c r="BY526" s="4"/>
      <c r="BZ526" s="36" t="str">
        <f>IFERROR(VLOOKUP(Book1345234[[#This Row],[Mobility Ranking]],#REF!,2,FALSE),"")</f>
        <v/>
      </c>
      <c r="CA526" s="77"/>
      <c r="CB526" s="4"/>
      <c r="CC526" s="36" t="str">
        <f>IFERROR(VLOOKUP(Book1345234[[#This Row],[Regional Ranking]],#REF!,2,FALSE),"")</f>
        <v/>
      </c>
    </row>
    <row r="527" spans="1:81" x14ac:dyDescent="0.25">
      <c r="A527" s="107"/>
      <c r="B527" s="84"/>
      <c r="C527" s="92">
        <f>Book1345234[[#This Row],[FMP]]*2</f>
        <v>0</v>
      </c>
      <c r="D527" s="34"/>
      <c r="E527" s="34"/>
      <c r="F527" s="37"/>
      <c r="G527" s="4"/>
      <c r="H527" s="4"/>
      <c r="I527" s="4"/>
      <c r="J527" s="4"/>
      <c r="K527" s="35" t="str">
        <f>IFERROR(Book1345234[[#This Row],[Project Cost]]/Book1345234[[#This Row],['# of Structures Removed from 1% Annual Chance FP]],"")</f>
        <v/>
      </c>
      <c r="L527" s="4"/>
      <c r="M527" s="4"/>
      <c r="N527" s="35"/>
      <c r="O527" s="100"/>
      <c r="P527" s="84"/>
      <c r="Q527" s="37"/>
      <c r="R527" s="4"/>
      <c r="S527" s="36" t="str">
        <f>IFERROR(VLOOKUP(Book1345234[[#This Row],[ Severity Ranking: Pre-Project Average Depth of Flooding (100-year)]],#REF!,2,FALSE),"")</f>
        <v/>
      </c>
      <c r="T527" s="67"/>
      <c r="U527" s="37"/>
      <c r="V527" s="37"/>
      <c r="W527" s="128" t="e">
        <f>[1]!Book1345234[[#This Row],[Flood Plain Population]]/[1]!Book1345234[[#This Row],[Community Population Served]]</f>
        <v>#REF!</v>
      </c>
      <c r="X527" s="4"/>
      <c r="Y527" s="36" t="str">
        <f>IFERROR(VLOOKUP(Book1345234[[#This Row],[Severity Ranking: Community Need (% Population)]],#REF!,2,FALSE),"")</f>
        <v/>
      </c>
      <c r="Z527" s="66"/>
      <c r="AA527" s="91" t="e">
        <f>[1]!Book1345234[[#This Row],['# of Structures Removed from 1% Annual Chance FP]]/[1]!Book1345234[[#This Row],['# of Structures in 1% Annual Chance FP (Pre-Project)]]</f>
        <v>#REF!</v>
      </c>
      <c r="AB527" s="4"/>
      <c r="AC527" s="36" t="str">
        <f>IFERROR(VLOOKUP(Book1345234[[#This Row],[Flood Risk Reduction ]],#REF!,2,FALSE),"")</f>
        <v/>
      </c>
      <c r="AD527" s="66"/>
      <c r="AE527" s="78"/>
      <c r="AF527" s="37"/>
      <c r="AG527" s="128" t="e">
        <f>([1]!Book1345234[[#This Row],[Pre-Project Damage $]]-[1]!Book1345234[[#This Row],[Post-Project Damage $]])/[1]!Book1345234[[#This Row],[Pre-Project Damage $]]</f>
        <v>#REF!</v>
      </c>
      <c r="AH527" s="4"/>
      <c r="AI527" s="36" t="str">
        <f>IFERROR(VLOOKUP(Book1345234[[#This Row],[Flood Damage Reduction]],#REF!,2,FALSE),"")</f>
        <v/>
      </c>
      <c r="AJ527" s="93"/>
      <c r="AK527" s="83"/>
      <c r="AL527" s="37"/>
      <c r="AM527" s="36" t="str">
        <f>IFERROR(VLOOKUP(Book1345234[[#This Row],[ Reduction in Critical Facilities Flood Risk]],#REF!,2,FALSE),"")</f>
        <v/>
      </c>
      <c r="AN527" s="140" t="e">
        <f>VLOOKUP([1]!Book1345234[[#This Row],[FMP]],'[1]Life and Safety Tabular Data'!A524:L534,12,FALSE)</f>
        <v>#REF!</v>
      </c>
      <c r="AO527" s="43"/>
      <c r="AP527" s="4"/>
      <c r="AQ527" s="36" t="str">
        <f>IFERROR(VLOOKUP(Book1345234[[#This Row],[Life and Safety Ranking (Injury/Loss of Life)]],#REF!,2,FALSE),"")</f>
        <v/>
      </c>
      <c r="AR527" s="67"/>
      <c r="AS527" s="43"/>
      <c r="AT527" s="43"/>
      <c r="AU527" s="43"/>
      <c r="AV527" s="4"/>
      <c r="AW527" s="36" t="str">
        <f>IFERROR(VLOOKUP(Book1345234[[#This Row],[Water Supply Yield Ranking]],#REF!,2,FALSE),"")</f>
        <v/>
      </c>
      <c r="AX527" s="67"/>
      <c r="AY527" s="37"/>
      <c r="AZ527" s="4"/>
      <c r="BA527" s="36" t="str">
        <f>IFERROR(VLOOKUP(Book1345234[[#This Row],[Social Vulnerability Ranking]],#REF!,2,FALSE),"")</f>
        <v/>
      </c>
      <c r="BB527" s="67"/>
      <c r="BC527" s="43"/>
      <c r="BD527" s="4"/>
      <c r="BE527" s="36" t="str">
        <f>IFERROR(VLOOKUP(Book1345234[[#This Row],[Nature-Based Solutions Ranking]],#REF!,2,FALSE),"")</f>
        <v/>
      </c>
      <c r="BF527" s="67"/>
      <c r="BG527" s="37"/>
      <c r="BH527" s="4"/>
      <c r="BI527" s="36" t="str">
        <f>IFERROR(VLOOKUP(Book1345234[[#This Row],[Multiple Benefit Ranking]],#REF!,2,FALSE),"")</f>
        <v/>
      </c>
      <c r="BJ527" s="84"/>
      <c r="BK527" s="43"/>
      <c r="BL527" s="4"/>
      <c r="BM527" s="36" t="str">
        <f>IFERROR(VLOOKUP(Book1345234[[#This Row],[Operations and Maintenance Ranking]],#REF!,2,FALSE),"")</f>
        <v/>
      </c>
      <c r="BN527" s="67"/>
      <c r="BO527" s="4"/>
      <c r="BP527" s="36" t="str">
        <f>IFERROR(VLOOKUP(Book1345234[[#This Row],[Administrative, Regulatory and Other Obstacle Ranking]],#REF!,2,FALSE),"")</f>
        <v/>
      </c>
      <c r="BQ527" s="67"/>
      <c r="BR527" s="4"/>
      <c r="BS527" s="36" t="str">
        <f>IFERROR(VLOOKUP(Book1345234[[#This Row],[Environmental Benefit Ranking]],#REF!,2,FALSE),"")</f>
        <v/>
      </c>
      <c r="BT527" s="67"/>
      <c r="BU527" s="37"/>
      <c r="BV527" s="36" t="str">
        <f>IFERROR(VLOOKUP(Book1345234[[#This Row],[Environmental Impact Ranking]],#REF!,2,FALSE),"")</f>
        <v/>
      </c>
      <c r="BW527" s="77"/>
      <c r="BX527" s="83"/>
      <c r="BY527" s="4"/>
      <c r="BZ527" s="36" t="str">
        <f>IFERROR(VLOOKUP(Book1345234[[#This Row],[Mobility Ranking]],#REF!,2,FALSE),"")</f>
        <v/>
      </c>
      <c r="CA527" s="77"/>
      <c r="CB527" s="4"/>
      <c r="CC527" s="36" t="str">
        <f>IFERROR(VLOOKUP(Book1345234[[#This Row],[Regional Ranking]],#REF!,2,FALSE),"")</f>
        <v/>
      </c>
    </row>
    <row r="528" spans="1:81" x14ac:dyDescent="0.25">
      <c r="A528" s="107"/>
      <c r="B528" s="84"/>
      <c r="C528" s="92">
        <f>Book1345234[[#This Row],[FMP]]*2</f>
        <v>0</v>
      </c>
      <c r="D528" s="34"/>
      <c r="E528" s="34"/>
      <c r="F528" s="37"/>
      <c r="G528" s="4"/>
      <c r="H528" s="4"/>
      <c r="I528" s="4"/>
      <c r="J528" s="4"/>
      <c r="K528" s="35" t="str">
        <f>IFERROR(Book1345234[[#This Row],[Project Cost]]/Book1345234[[#This Row],['# of Structures Removed from 1% Annual Chance FP]],"")</f>
        <v/>
      </c>
      <c r="L528" s="4"/>
      <c r="M528" s="4"/>
      <c r="N528" s="35"/>
      <c r="O528" s="100"/>
      <c r="P528" s="84"/>
      <c r="Q528" s="37"/>
      <c r="R528" s="4"/>
      <c r="S528" s="36" t="str">
        <f>IFERROR(VLOOKUP(Book1345234[[#This Row],[ Severity Ranking: Pre-Project Average Depth of Flooding (100-year)]],#REF!,2,FALSE),"")</f>
        <v/>
      </c>
      <c r="T528" s="67"/>
      <c r="U528" s="37"/>
      <c r="V528" s="37"/>
      <c r="W528" s="128" t="e">
        <f>[1]!Book1345234[[#This Row],[Flood Plain Population]]/[1]!Book1345234[[#This Row],[Community Population Served]]</f>
        <v>#REF!</v>
      </c>
      <c r="X528" s="4"/>
      <c r="Y528" s="36" t="str">
        <f>IFERROR(VLOOKUP(Book1345234[[#This Row],[Severity Ranking: Community Need (% Population)]],#REF!,2,FALSE),"")</f>
        <v/>
      </c>
      <c r="Z528" s="66"/>
      <c r="AA528" s="91" t="e">
        <f>[1]!Book1345234[[#This Row],['# of Structures Removed from 1% Annual Chance FP]]/[1]!Book1345234[[#This Row],['# of Structures in 1% Annual Chance FP (Pre-Project)]]</f>
        <v>#REF!</v>
      </c>
      <c r="AB528" s="4"/>
      <c r="AC528" s="36" t="str">
        <f>IFERROR(VLOOKUP(Book1345234[[#This Row],[Flood Risk Reduction ]],#REF!,2,FALSE),"")</f>
        <v/>
      </c>
      <c r="AD528" s="66"/>
      <c r="AE528" s="78"/>
      <c r="AF528" s="37"/>
      <c r="AG528" s="128" t="e">
        <f>([1]!Book1345234[[#This Row],[Pre-Project Damage $]]-[1]!Book1345234[[#This Row],[Post-Project Damage $]])/[1]!Book1345234[[#This Row],[Pre-Project Damage $]]</f>
        <v>#REF!</v>
      </c>
      <c r="AH528" s="4"/>
      <c r="AI528" s="36" t="str">
        <f>IFERROR(VLOOKUP(Book1345234[[#This Row],[Flood Damage Reduction]],#REF!,2,FALSE),"")</f>
        <v/>
      </c>
      <c r="AJ528" s="93"/>
      <c r="AK528" s="83"/>
      <c r="AL528" s="37"/>
      <c r="AM528" s="36" t="str">
        <f>IFERROR(VLOOKUP(Book1345234[[#This Row],[ Reduction in Critical Facilities Flood Risk]],#REF!,2,FALSE),"")</f>
        <v/>
      </c>
      <c r="AN528" s="140" t="e">
        <f>VLOOKUP([1]!Book1345234[[#This Row],[FMP]],'[1]Life and Safety Tabular Data'!A525:L535,12,FALSE)</f>
        <v>#REF!</v>
      </c>
      <c r="AO528" s="43"/>
      <c r="AP528" s="4"/>
      <c r="AQ528" s="36" t="str">
        <f>IFERROR(VLOOKUP(Book1345234[[#This Row],[Life and Safety Ranking (Injury/Loss of Life)]],#REF!,2,FALSE),"")</f>
        <v/>
      </c>
      <c r="AR528" s="67"/>
      <c r="AS528" s="43"/>
      <c r="AT528" s="43"/>
      <c r="AU528" s="43"/>
      <c r="AV528" s="4"/>
      <c r="AW528" s="36" t="str">
        <f>IFERROR(VLOOKUP(Book1345234[[#This Row],[Water Supply Yield Ranking]],#REF!,2,FALSE),"")</f>
        <v/>
      </c>
      <c r="AX528" s="67"/>
      <c r="AY528" s="37"/>
      <c r="AZ528" s="4"/>
      <c r="BA528" s="36" t="str">
        <f>IFERROR(VLOOKUP(Book1345234[[#This Row],[Social Vulnerability Ranking]],#REF!,2,FALSE),"")</f>
        <v/>
      </c>
      <c r="BB528" s="67"/>
      <c r="BC528" s="43"/>
      <c r="BD528" s="4"/>
      <c r="BE528" s="36" t="str">
        <f>IFERROR(VLOOKUP(Book1345234[[#This Row],[Nature-Based Solutions Ranking]],#REF!,2,FALSE),"")</f>
        <v/>
      </c>
      <c r="BF528" s="67"/>
      <c r="BG528" s="37"/>
      <c r="BH528" s="4"/>
      <c r="BI528" s="36" t="str">
        <f>IFERROR(VLOOKUP(Book1345234[[#This Row],[Multiple Benefit Ranking]],#REF!,2,FALSE),"")</f>
        <v/>
      </c>
      <c r="BJ528" s="84"/>
      <c r="BK528" s="43"/>
      <c r="BL528" s="4"/>
      <c r="BM528" s="36" t="str">
        <f>IFERROR(VLOOKUP(Book1345234[[#This Row],[Operations and Maintenance Ranking]],#REF!,2,FALSE),"")</f>
        <v/>
      </c>
      <c r="BN528" s="67"/>
      <c r="BO528" s="4"/>
      <c r="BP528" s="36" t="str">
        <f>IFERROR(VLOOKUP(Book1345234[[#This Row],[Administrative, Regulatory and Other Obstacle Ranking]],#REF!,2,FALSE),"")</f>
        <v/>
      </c>
      <c r="BQ528" s="67"/>
      <c r="BR528" s="4"/>
      <c r="BS528" s="36" t="str">
        <f>IFERROR(VLOOKUP(Book1345234[[#This Row],[Environmental Benefit Ranking]],#REF!,2,FALSE),"")</f>
        <v/>
      </c>
      <c r="BT528" s="67"/>
      <c r="BU528" s="37"/>
      <c r="BV528" s="36" t="str">
        <f>IFERROR(VLOOKUP(Book1345234[[#This Row],[Environmental Impact Ranking]],#REF!,2,FALSE),"")</f>
        <v/>
      </c>
      <c r="BW528" s="77"/>
      <c r="BX528" s="83"/>
      <c r="BY528" s="4"/>
      <c r="BZ528" s="36" t="str">
        <f>IFERROR(VLOOKUP(Book1345234[[#This Row],[Mobility Ranking]],#REF!,2,FALSE),"")</f>
        <v/>
      </c>
      <c r="CA528" s="77"/>
      <c r="CB528" s="4"/>
      <c r="CC528" s="36" t="str">
        <f>IFERROR(VLOOKUP(Book1345234[[#This Row],[Regional Ranking]],#REF!,2,FALSE),"")</f>
        <v/>
      </c>
    </row>
    <row r="529" spans="1:81" x14ac:dyDescent="0.25">
      <c r="A529" s="107"/>
      <c r="B529" s="84"/>
      <c r="C529" s="92">
        <f>Book1345234[[#This Row],[FMP]]*2</f>
        <v>0</v>
      </c>
      <c r="D529" s="34"/>
      <c r="E529" s="34"/>
      <c r="F529" s="37"/>
      <c r="G529" s="4"/>
      <c r="H529" s="4"/>
      <c r="I529" s="4"/>
      <c r="J529" s="4"/>
      <c r="K529" s="35" t="str">
        <f>IFERROR(Book1345234[[#This Row],[Project Cost]]/Book1345234[[#This Row],['# of Structures Removed from 1% Annual Chance FP]],"")</f>
        <v/>
      </c>
      <c r="L529" s="4"/>
      <c r="M529" s="4"/>
      <c r="N529" s="35"/>
      <c r="O529" s="100"/>
      <c r="P529" s="84"/>
      <c r="Q529" s="37"/>
      <c r="R529" s="4"/>
      <c r="S529" s="36" t="str">
        <f>IFERROR(VLOOKUP(Book1345234[[#This Row],[ Severity Ranking: Pre-Project Average Depth of Flooding (100-year)]],#REF!,2,FALSE),"")</f>
        <v/>
      </c>
      <c r="T529" s="67"/>
      <c r="U529" s="37"/>
      <c r="V529" s="37"/>
      <c r="W529" s="128" t="e">
        <f>[1]!Book1345234[[#This Row],[Flood Plain Population]]/[1]!Book1345234[[#This Row],[Community Population Served]]</f>
        <v>#REF!</v>
      </c>
      <c r="X529" s="4"/>
      <c r="Y529" s="36" t="str">
        <f>IFERROR(VLOOKUP(Book1345234[[#This Row],[Severity Ranking: Community Need (% Population)]],#REF!,2,FALSE),"")</f>
        <v/>
      </c>
      <c r="Z529" s="66"/>
      <c r="AA529" s="91" t="e">
        <f>[1]!Book1345234[[#This Row],['# of Structures Removed from 1% Annual Chance FP]]/[1]!Book1345234[[#This Row],['# of Structures in 1% Annual Chance FP (Pre-Project)]]</f>
        <v>#REF!</v>
      </c>
      <c r="AB529" s="4"/>
      <c r="AC529" s="36" t="str">
        <f>IFERROR(VLOOKUP(Book1345234[[#This Row],[Flood Risk Reduction ]],#REF!,2,FALSE),"")</f>
        <v/>
      </c>
      <c r="AD529" s="66"/>
      <c r="AE529" s="78"/>
      <c r="AF529" s="37"/>
      <c r="AG529" s="128" t="e">
        <f>([1]!Book1345234[[#This Row],[Pre-Project Damage $]]-[1]!Book1345234[[#This Row],[Post-Project Damage $]])/[1]!Book1345234[[#This Row],[Pre-Project Damage $]]</f>
        <v>#REF!</v>
      </c>
      <c r="AH529" s="4"/>
      <c r="AI529" s="36" t="str">
        <f>IFERROR(VLOOKUP(Book1345234[[#This Row],[Flood Damage Reduction]],#REF!,2,FALSE),"")</f>
        <v/>
      </c>
      <c r="AJ529" s="93"/>
      <c r="AK529" s="83"/>
      <c r="AL529" s="37"/>
      <c r="AM529" s="36" t="str">
        <f>IFERROR(VLOOKUP(Book1345234[[#This Row],[ Reduction in Critical Facilities Flood Risk]],#REF!,2,FALSE),"")</f>
        <v/>
      </c>
      <c r="AN529" s="140" t="e">
        <f>VLOOKUP([1]!Book1345234[[#This Row],[FMP]],'[1]Life and Safety Tabular Data'!A526:L536,12,FALSE)</f>
        <v>#REF!</v>
      </c>
      <c r="AO529" s="43"/>
      <c r="AP529" s="4"/>
      <c r="AQ529" s="36" t="str">
        <f>IFERROR(VLOOKUP(Book1345234[[#This Row],[Life and Safety Ranking (Injury/Loss of Life)]],#REF!,2,FALSE),"")</f>
        <v/>
      </c>
      <c r="AR529" s="67"/>
      <c r="AS529" s="43"/>
      <c r="AT529" s="43"/>
      <c r="AU529" s="43"/>
      <c r="AV529" s="4"/>
      <c r="AW529" s="36" t="str">
        <f>IFERROR(VLOOKUP(Book1345234[[#This Row],[Water Supply Yield Ranking]],#REF!,2,FALSE),"")</f>
        <v/>
      </c>
      <c r="AX529" s="67"/>
      <c r="AY529" s="37"/>
      <c r="AZ529" s="4"/>
      <c r="BA529" s="36" t="str">
        <f>IFERROR(VLOOKUP(Book1345234[[#This Row],[Social Vulnerability Ranking]],#REF!,2,FALSE),"")</f>
        <v/>
      </c>
      <c r="BB529" s="67"/>
      <c r="BC529" s="43"/>
      <c r="BD529" s="4"/>
      <c r="BE529" s="36" t="str">
        <f>IFERROR(VLOOKUP(Book1345234[[#This Row],[Nature-Based Solutions Ranking]],#REF!,2,FALSE),"")</f>
        <v/>
      </c>
      <c r="BF529" s="67"/>
      <c r="BG529" s="37"/>
      <c r="BH529" s="4"/>
      <c r="BI529" s="36" t="str">
        <f>IFERROR(VLOOKUP(Book1345234[[#This Row],[Multiple Benefit Ranking]],#REF!,2,FALSE),"")</f>
        <v/>
      </c>
      <c r="BJ529" s="84"/>
      <c r="BK529" s="43"/>
      <c r="BL529" s="4"/>
      <c r="BM529" s="36" t="str">
        <f>IFERROR(VLOOKUP(Book1345234[[#This Row],[Operations and Maintenance Ranking]],#REF!,2,FALSE),"")</f>
        <v/>
      </c>
      <c r="BN529" s="67"/>
      <c r="BO529" s="4"/>
      <c r="BP529" s="36" t="str">
        <f>IFERROR(VLOOKUP(Book1345234[[#This Row],[Administrative, Regulatory and Other Obstacle Ranking]],#REF!,2,FALSE),"")</f>
        <v/>
      </c>
      <c r="BQ529" s="67"/>
      <c r="BR529" s="4"/>
      <c r="BS529" s="36" t="str">
        <f>IFERROR(VLOOKUP(Book1345234[[#This Row],[Environmental Benefit Ranking]],#REF!,2,FALSE),"")</f>
        <v/>
      </c>
      <c r="BT529" s="67"/>
      <c r="BU529" s="37"/>
      <c r="BV529" s="36" t="str">
        <f>IFERROR(VLOOKUP(Book1345234[[#This Row],[Environmental Impact Ranking]],#REF!,2,FALSE),"")</f>
        <v/>
      </c>
      <c r="BW529" s="77"/>
      <c r="BX529" s="83"/>
      <c r="BY529" s="4"/>
      <c r="BZ529" s="36" t="str">
        <f>IFERROR(VLOOKUP(Book1345234[[#This Row],[Mobility Ranking]],#REF!,2,FALSE),"")</f>
        <v/>
      </c>
      <c r="CA529" s="77"/>
      <c r="CB529" s="4"/>
      <c r="CC529" s="36" t="str">
        <f>IFERROR(VLOOKUP(Book1345234[[#This Row],[Regional Ranking]],#REF!,2,FALSE),"")</f>
        <v/>
      </c>
    </row>
    <row r="530" spans="1:81" x14ac:dyDescent="0.25">
      <c r="A530" s="107"/>
      <c r="B530" s="84"/>
      <c r="C530" s="92">
        <f>Book1345234[[#This Row],[FMP]]*2</f>
        <v>0</v>
      </c>
      <c r="D530" s="34"/>
      <c r="E530" s="34"/>
      <c r="F530" s="37"/>
      <c r="G530" s="4"/>
      <c r="H530" s="4"/>
      <c r="I530" s="4"/>
      <c r="J530" s="4"/>
      <c r="K530" s="35" t="str">
        <f>IFERROR(Book1345234[[#This Row],[Project Cost]]/Book1345234[[#This Row],['# of Structures Removed from 1% Annual Chance FP]],"")</f>
        <v/>
      </c>
      <c r="L530" s="4"/>
      <c r="M530" s="4"/>
      <c r="N530" s="35"/>
      <c r="O530" s="100"/>
      <c r="P530" s="84"/>
      <c r="Q530" s="37"/>
      <c r="R530" s="4"/>
      <c r="S530" s="36" t="str">
        <f>IFERROR(VLOOKUP(Book1345234[[#This Row],[ Severity Ranking: Pre-Project Average Depth of Flooding (100-year)]],#REF!,2,FALSE),"")</f>
        <v/>
      </c>
      <c r="T530" s="67"/>
      <c r="U530" s="37"/>
      <c r="V530" s="37"/>
      <c r="W530" s="128" t="e">
        <f>[1]!Book1345234[[#This Row],[Flood Plain Population]]/[1]!Book1345234[[#This Row],[Community Population Served]]</f>
        <v>#REF!</v>
      </c>
      <c r="X530" s="4"/>
      <c r="Y530" s="36" t="str">
        <f>IFERROR(VLOOKUP(Book1345234[[#This Row],[Severity Ranking: Community Need (% Population)]],#REF!,2,FALSE),"")</f>
        <v/>
      </c>
      <c r="Z530" s="66"/>
      <c r="AA530" s="91" t="e">
        <f>[1]!Book1345234[[#This Row],['# of Structures Removed from 1% Annual Chance FP]]/[1]!Book1345234[[#This Row],['# of Structures in 1% Annual Chance FP (Pre-Project)]]</f>
        <v>#REF!</v>
      </c>
      <c r="AB530" s="4"/>
      <c r="AC530" s="36" t="str">
        <f>IFERROR(VLOOKUP(Book1345234[[#This Row],[Flood Risk Reduction ]],#REF!,2,FALSE),"")</f>
        <v/>
      </c>
      <c r="AD530" s="66"/>
      <c r="AE530" s="78"/>
      <c r="AF530" s="37"/>
      <c r="AG530" s="128" t="e">
        <f>([1]!Book1345234[[#This Row],[Pre-Project Damage $]]-[1]!Book1345234[[#This Row],[Post-Project Damage $]])/[1]!Book1345234[[#This Row],[Pre-Project Damage $]]</f>
        <v>#REF!</v>
      </c>
      <c r="AH530" s="4"/>
      <c r="AI530" s="36" t="str">
        <f>IFERROR(VLOOKUP(Book1345234[[#This Row],[Flood Damage Reduction]],#REF!,2,FALSE),"")</f>
        <v/>
      </c>
      <c r="AJ530" s="93"/>
      <c r="AK530" s="83"/>
      <c r="AL530" s="37"/>
      <c r="AM530" s="36" t="str">
        <f>IFERROR(VLOOKUP(Book1345234[[#This Row],[ Reduction in Critical Facilities Flood Risk]],#REF!,2,FALSE),"")</f>
        <v/>
      </c>
      <c r="AN530" s="140" t="e">
        <f>VLOOKUP([1]!Book1345234[[#This Row],[FMP]],'[1]Life and Safety Tabular Data'!A527:L537,12,FALSE)</f>
        <v>#REF!</v>
      </c>
      <c r="AO530" s="43"/>
      <c r="AP530" s="4"/>
      <c r="AQ530" s="36" t="str">
        <f>IFERROR(VLOOKUP(Book1345234[[#This Row],[Life and Safety Ranking (Injury/Loss of Life)]],#REF!,2,FALSE),"")</f>
        <v/>
      </c>
      <c r="AR530" s="67"/>
      <c r="AS530" s="43"/>
      <c r="AT530" s="43"/>
      <c r="AU530" s="43"/>
      <c r="AV530" s="4"/>
      <c r="AW530" s="36" t="str">
        <f>IFERROR(VLOOKUP(Book1345234[[#This Row],[Water Supply Yield Ranking]],#REF!,2,FALSE),"")</f>
        <v/>
      </c>
      <c r="AX530" s="67"/>
      <c r="AY530" s="37"/>
      <c r="AZ530" s="4"/>
      <c r="BA530" s="36" t="str">
        <f>IFERROR(VLOOKUP(Book1345234[[#This Row],[Social Vulnerability Ranking]],#REF!,2,FALSE),"")</f>
        <v/>
      </c>
      <c r="BB530" s="67"/>
      <c r="BC530" s="43"/>
      <c r="BD530" s="4"/>
      <c r="BE530" s="36" t="str">
        <f>IFERROR(VLOOKUP(Book1345234[[#This Row],[Nature-Based Solutions Ranking]],#REF!,2,FALSE),"")</f>
        <v/>
      </c>
      <c r="BF530" s="67"/>
      <c r="BG530" s="37"/>
      <c r="BH530" s="4"/>
      <c r="BI530" s="36" t="str">
        <f>IFERROR(VLOOKUP(Book1345234[[#This Row],[Multiple Benefit Ranking]],#REF!,2,FALSE),"")</f>
        <v/>
      </c>
      <c r="BJ530" s="84"/>
      <c r="BK530" s="43"/>
      <c r="BL530" s="4"/>
      <c r="BM530" s="36" t="str">
        <f>IFERROR(VLOOKUP(Book1345234[[#This Row],[Operations and Maintenance Ranking]],#REF!,2,FALSE),"")</f>
        <v/>
      </c>
      <c r="BN530" s="67"/>
      <c r="BO530" s="4"/>
      <c r="BP530" s="36" t="str">
        <f>IFERROR(VLOOKUP(Book1345234[[#This Row],[Administrative, Regulatory and Other Obstacle Ranking]],#REF!,2,FALSE),"")</f>
        <v/>
      </c>
      <c r="BQ530" s="67"/>
      <c r="BR530" s="4"/>
      <c r="BS530" s="36" t="str">
        <f>IFERROR(VLOOKUP(Book1345234[[#This Row],[Environmental Benefit Ranking]],#REF!,2,FALSE),"")</f>
        <v/>
      </c>
      <c r="BT530" s="67"/>
      <c r="BU530" s="37"/>
      <c r="BV530" s="36" t="str">
        <f>IFERROR(VLOOKUP(Book1345234[[#This Row],[Environmental Impact Ranking]],#REF!,2,FALSE),"")</f>
        <v/>
      </c>
      <c r="BW530" s="77"/>
      <c r="BX530" s="83"/>
      <c r="BY530" s="4"/>
      <c r="BZ530" s="36" t="str">
        <f>IFERROR(VLOOKUP(Book1345234[[#This Row],[Mobility Ranking]],#REF!,2,FALSE),"")</f>
        <v/>
      </c>
      <c r="CA530" s="77"/>
      <c r="CB530" s="4"/>
      <c r="CC530" s="36" t="str">
        <f>IFERROR(VLOOKUP(Book1345234[[#This Row],[Regional Ranking]],#REF!,2,FALSE),"")</f>
        <v/>
      </c>
    </row>
    <row r="531" spans="1:81" x14ac:dyDescent="0.25">
      <c r="A531" s="107"/>
      <c r="B531" s="84"/>
      <c r="C531" s="92">
        <f>Book1345234[[#This Row],[FMP]]*2</f>
        <v>0</v>
      </c>
      <c r="D531" s="34"/>
      <c r="E531" s="34"/>
      <c r="F531" s="37"/>
      <c r="G531" s="4"/>
      <c r="H531" s="4"/>
      <c r="I531" s="4"/>
      <c r="J531" s="4"/>
      <c r="K531" s="35" t="str">
        <f>IFERROR(Book1345234[[#This Row],[Project Cost]]/Book1345234[[#This Row],['# of Structures Removed from 1% Annual Chance FP]],"")</f>
        <v/>
      </c>
      <c r="L531" s="4"/>
      <c r="M531" s="4"/>
      <c r="N531" s="35"/>
      <c r="O531" s="100"/>
      <c r="P531" s="84"/>
      <c r="Q531" s="37"/>
      <c r="R531" s="4"/>
      <c r="S531" s="36" t="str">
        <f>IFERROR(VLOOKUP(Book1345234[[#This Row],[ Severity Ranking: Pre-Project Average Depth of Flooding (100-year)]],#REF!,2,FALSE),"")</f>
        <v/>
      </c>
      <c r="T531" s="67"/>
      <c r="U531" s="37"/>
      <c r="V531" s="37"/>
      <c r="W531" s="128" t="e">
        <f>[1]!Book1345234[[#This Row],[Flood Plain Population]]/[1]!Book1345234[[#This Row],[Community Population Served]]</f>
        <v>#REF!</v>
      </c>
      <c r="X531" s="4"/>
      <c r="Y531" s="36" t="str">
        <f>IFERROR(VLOOKUP(Book1345234[[#This Row],[Severity Ranking: Community Need (% Population)]],#REF!,2,FALSE),"")</f>
        <v/>
      </c>
      <c r="Z531" s="66"/>
      <c r="AA531" s="91" t="e">
        <f>[1]!Book1345234[[#This Row],['# of Structures Removed from 1% Annual Chance FP]]/[1]!Book1345234[[#This Row],['# of Structures in 1% Annual Chance FP (Pre-Project)]]</f>
        <v>#REF!</v>
      </c>
      <c r="AB531" s="4"/>
      <c r="AC531" s="36" t="str">
        <f>IFERROR(VLOOKUP(Book1345234[[#This Row],[Flood Risk Reduction ]],#REF!,2,FALSE),"")</f>
        <v/>
      </c>
      <c r="AD531" s="66"/>
      <c r="AE531" s="78"/>
      <c r="AF531" s="37"/>
      <c r="AG531" s="128" t="e">
        <f>([1]!Book1345234[[#This Row],[Pre-Project Damage $]]-[1]!Book1345234[[#This Row],[Post-Project Damage $]])/[1]!Book1345234[[#This Row],[Pre-Project Damage $]]</f>
        <v>#REF!</v>
      </c>
      <c r="AH531" s="4"/>
      <c r="AI531" s="36" t="str">
        <f>IFERROR(VLOOKUP(Book1345234[[#This Row],[Flood Damage Reduction]],#REF!,2,FALSE),"")</f>
        <v/>
      </c>
      <c r="AJ531" s="93"/>
      <c r="AK531" s="83"/>
      <c r="AL531" s="37"/>
      <c r="AM531" s="36" t="str">
        <f>IFERROR(VLOOKUP(Book1345234[[#This Row],[ Reduction in Critical Facilities Flood Risk]],#REF!,2,FALSE),"")</f>
        <v/>
      </c>
      <c r="AN531" s="140" t="e">
        <f>VLOOKUP([1]!Book1345234[[#This Row],[FMP]],'[1]Life and Safety Tabular Data'!A528:L538,12,FALSE)</f>
        <v>#REF!</v>
      </c>
      <c r="AO531" s="43"/>
      <c r="AP531" s="4"/>
      <c r="AQ531" s="36" t="str">
        <f>IFERROR(VLOOKUP(Book1345234[[#This Row],[Life and Safety Ranking (Injury/Loss of Life)]],#REF!,2,FALSE),"")</f>
        <v/>
      </c>
      <c r="AR531" s="67"/>
      <c r="AS531" s="43"/>
      <c r="AT531" s="43"/>
      <c r="AU531" s="43"/>
      <c r="AV531" s="4"/>
      <c r="AW531" s="36" t="str">
        <f>IFERROR(VLOOKUP(Book1345234[[#This Row],[Water Supply Yield Ranking]],#REF!,2,FALSE),"")</f>
        <v/>
      </c>
      <c r="AX531" s="67"/>
      <c r="AY531" s="37"/>
      <c r="AZ531" s="4"/>
      <c r="BA531" s="36" t="str">
        <f>IFERROR(VLOOKUP(Book1345234[[#This Row],[Social Vulnerability Ranking]],#REF!,2,FALSE),"")</f>
        <v/>
      </c>
      <c r="BB531" s="67"/>
      <c r="BC531" s="43"/>
      <c r="BD531" s="4"/>
      <c r="BE531" s="36" t="str">
        <f>IFERROR(VLOOKUP(Book1345234[[#This Row],[Nature-Based Solutions Ranking]],#REF!,2,FALSE),"")</f>
        <v/>
      </c>
      <c r="BF531" s="67"/>
      <c r="BG531" s="37"/>
      <c r="BH531" s="4"/>
      <c r="BI531" s="36" t="str">
        <f>IFERROR(VLOOKUP(Book1345234[[#This Row],[Multiple Benefit Ranking]],#REF!,2,FALSE),"")</f>
        <v/>
      </c>
      <c r="BJ531" s="84"/>
      <c r="BK531" s="43"/>
      <c r="BL531" s="4"/>
      <c r="BM531" s="36" t="str">
        <f>IFERROR(VLOOKUP(Book1345234[[#This Row],[Operations and Maintenance Ranking]],#REF!,2,FALSE),"")</f>
        <v/>
      </c>
      <c r="BN531" s="67"/>
      <c r="BO531" s="4"/>
      <c r="BP531" s="36" t="str">
        <f>IFERROR(VLOOKUP(Book1345234[[#This Row],[Administrative, Regulatory and Other Obstacle Ranking]],#REF!,2,FALSE),"")</f>
        <v/>
      </c>
      <c r="BQ531" s="67"/>
      <c r="BR531" s="4"/>
      <c r="BS531" s="36" t="str">
        <f>IFERROR(VLOOKUP(Book1345234[[#This Row],[Environmental Benefit Ranking]],#REF!,2,FALSE),"")</f>
        <v/>
      </c>
      <c r="BT531" s="67"/>
      <c r="BU531" s="37"/>
      <c r="BV531" s="36" t="str">
        <f>IFERROR(VLOOKUP(Book1345234[[#This Row],[Environmental Impact Ranking]],#REF!,2,FALSE),"")</f>
        <v/>
      </c>
      <c r="BW531" s="77"/>
      <c r="BX531" s="83"/>
      <c r="BY531" s="4"/>
      <c r="BZ531" s="36" t="str">
        <f>IFERROR(VLOOKUP(Book1345234[[#This Row],[Mobility Ranking]],#REF!,2,FALSE),"")</f>
        <v/>
      </c>
      <c r="CA531" s="77"/>
      <c r="CB531" s="4"/>
      <c r="CC531" s="36" t="str">
        <f>IFERROR(VLOOKUP(Book1345234[[#This Row],[Regional Ranking]],#REF!,2,FALSE),"")</f>
        <v/>
      </c>
    </row>
    <row r="532" spans="1:81" x14ac:dyDescent="0.25">
      <c r="A532" s="107"/>
      <c r="B532" s="84"/>
      <c r="C532" s="92">
        <f>Book1345234[[#This Row],[FMP]]*2</f>
        <v>0</v>
      </c>
      <c r="D532" s="34"/>
      <c r="E532" s="34"/>
      <c r="F532" s="37"/>
      <c r="G532" s="4"/>
      <c r="H532" s="4"/>
      <c r="I532" s="4"/>
      <c r="J532" s="4"/>
      <c r="K532" s="35" t="str">
        <f>IFERROR(Book1345234[[#This Row],[Project Cost]]/Book1345234[[#This Row],['# of Structures Removed from 1% Annual Chance FP]],"")</f>
        <v/>
      </c>
      <c r="L532" s="4"/>
      <c r="M532" s="4"/>
      <c r="N532" s="35"/>
      <c r="O532" s="100"/>
      <c r="P532" s="84"/>
      <c r="Q532" s="37"/>
      <c r="R532" s="4"/>
      <c r="S532" s="36" t="str">
        <f>IFERROR(VLOOKUP(Book1345234[[#This Row],[ Severity Ranking: Pre-Project Average Depth of Flooding (100-year)]],#REF!,2,FALSE),"")</f>
        <v/>
      </c>
      <c r="T532" s="67"/>
      <c r="U532" s="37"/>
      <c r="V532" s="37"/>
      <c r="W532" s="128" t="e">
        <f>[1]!Book1345234[[#This Row],[Flood Plain Population]]/[1]!Book1345234[[#This Row],[Community Population Served]]</f>
        <v>#REF!</v>
      </c>
      <c r="X532" s="4"/>
      <c r="Y532" s="36" t="str">
        <f>IFERROR(VLOOKUP(Book1345234[[#This Row],[Severity Ranking: Community Need (% Population)]],#REF!,2,FALSE),"")</f>
        <v/>
      </c>
      <c r="Z532" s="66"/>
      <c r="AA532" s="91" t="e">
        <f>[1]!Book1345234[[#This Row],['# of Structures Removed from 1% Annual Chance FP]]/[1]!Book1345234[[#This Row],['# of Structures in 1% Annual Chance FP (Pre-Project)]]</f>
        <v>#REF!</v>
      </c>
      <c r="AB532" s="4"/>
      <c r="AC532" s="36" t="str">
        <f>IFERROR(VLOOKUP(Book1345234[[#This Row],[Flood Risk Reduction ]],#REF!,2,FALSE),"")</f>
        <v/>
      </c>
      <c r="AD532" s="66"/>
      <c r="AE532" s="78"/>
      <c r="AF532" s="37"/>
      <c r="AG532" s="128" t="e">
        <f>([1]!Book1345234[[#This Row],[Pre-Project Damage $]]-[1]!Book1345234[[#This Row],[Post-Project Damage $]])/[1]!Book1345234[[#This Row],[Pre-Project Damage $]]</f>
        <v>#REF!</v>
      </c>
      <c r="AH532" s="4"/>
      <c r="AI532" s="36" t="str">
        <f>IFERROR(VLOOKUP(Book1345234[[#This Row],[Flood Damage Reduction]],#REF!,2,FALSE),"")</f>
        <v/>
      </c>
      <c r="AJ532" s="93"/>
      <c r="AK532" s="83"/>
      <c r="AL532" s="37"/>
      <c r="AM532" s="36" t="str">
        <f>IFERROR(VLOOKUP(Book1345234[[#This Row],[ Reduction in Critical Facilities Flood Risk]],#REF!,2,FALSE),"")</f>
        <v/>
      </c>
      <c r="AN532" s="140" t="e">
        <f>VLOOKUP([1]!Book1345234[[#This Row],[FMP]],'[1]Life and Safety Tabular Data'!A529:L539,12,FALSE)</f>
        <v>#REF!</v>
      </c>
      <c r="AO532" s="43"/>
      <c r="AP532" s="4"/>
      <c r="AQ532" s="36" t="str">
        <f>IFERROR(VLOOKUP(Book1345234[[#This Row],[Life and Safety Ranking (Injury/Loss of Life)]],#REF!,2,FALSE),"")</f>
        <v/>
      </c>
      <c r="AR532" s="67"/>
      <c r="AS532" s="43"/>
      <c r="AT532" s="43"/>
      <c r="AU532" s="43"/>
      <c r="AV532" s="4"/>
      <c r="AW532" s="36" t="str">
        <f>IFERROR(VLOOKUP(Book1345234[[#This Row],[Water Supply Yield Ranking]],#REF!,2,FALSE),"")</f>
        <v/>
      </c>
      <c r="AX532" s="67"/>
      <c r="AY532" s="37"/>
      <c r="AZ532" s="4"/>
      <c r="BA532" s="36" t="str">
        <f>IFERROR(VLOOKUP(Book1345234[[#This Row],[Social Vulnerability Ranking]],#REF!,2,FALSE),"")</f>
        <v/>
      </c>
      <c r="BB532" s="67"/>
      <c r="BC532" s="43"/>
      <c r="BD532" s="4"/>
      <c r="BE532" s="36" t="str">
        <f>IFERROR(VLOOKUP(Book1345234[[#This Row],[Nature-Based Solutions Ranking]],#REF!,2,FALSE),"")</f>
        <v/>
      </c>
      <c r="BF532" s="67"/>
      <c r="BG532" s="37"/>
      <c r="BH532" s="4"/>
      <c r="BI532" s="36" t="str">
        <f>IFERROR(VLOOKUP(Book1345234[[#This Row],[Multiple Benefit Ranking]],#REF!,2,FALSE),"")</f>
        <v/>
      </c>
      <c r="BJ532" s="84"/>
      <c r="BK532" s="43"/>
      <c r="BL532" s="4"/>
      <c r="BM532" s="36" t="str">
        <f>IFERROR(VLOOKUP(Book1345234[[#This Row],[Operations and Maintenance Ranking]],#REF!,2,FALSE),"")</f>
        <v/>
      </c>
      <c r="BN532" s="67"/>
      <c r="BO532" s="4"/>
      <c r="BP532" s="36" t="str">
        <f>IFERROR(VLOOKUP(Book1345234[[#This Row],[Administrative, Regulatory and Other Obstacle Ranking]],#REF!,2,FALSE),"")</f>
        <v/>
      </c>
      <c r="BQ532" s="67"/>
      <c r="BR532" s="4"/>
      <c r="BS532" s="36" t="str">
        <f>IFERROR(VLOOKUP(Book1345234[[#This Row],[Environmental Benefit Ranking]],#REF!,2,FALSE),"")</f>
        <v/>
      </c>
      <c r="BT532" s="67"/>
      <c r="BU532" s="37"/>
      <c r="BV532" s="36" t="str">
        <f>IFERROR(VLOOKUP(Book1345234[[#This Row],[Environmental Impact Ranking]],#REF!,2,FALSE),"")</f>
        <v/>
      </c>
      <c r="BW532" s="77"/>
      <c r="BX532" s="83"/>
      <c r="BY532" s="4"/>
      <c r="BZ532" s="36" t="str">
        <f>IFERROR(VLOOKUP(Book1345234[[#This Row],[Mobility Ranking]],#REF!,2,FALSE),"")</f>
        <v/>
      </c>
      <c r="CA532" s="77"/>
      <c r="CB532" s="4"/>
      <c r="CC532" s="36" t="str">
        <f>IFERROR(VLOOKUP(Book1345234[[#This Row],[Regional Ranking]],#REF!,2,FALSE),"")</f>
        <v/>
      </c>
    </row>
    <row r="533" spans="1:81" x14ac:dyDescent="0.25">
      <c r="A533" s="107"/>
      <c r="B533" s="84"/>
      <c r="C533" s="92">
        <f>Book1345234[[#This Row],[FMP]]*2</f>
        <v>0</v>
      </c>
      <c r="D533" s="34"/>
      <c r="E533" s="34"/>
      <c r="F533" s="37"/>
      <c r="G533" s="4"/>
      <c r="H533" s="4"/>
      <c r="I533" s="4"/>
      <c r="J533" s="4"/>
      <c r="K533" s="35" t="str">
        <f>IFERROR(Book1345234[[#This Row],[Project Cost]]/Book1345234[[#This Row],['# of Structures Removed from 1% Annual Chance FP]],"")</f>
        <v/>
      </c>
      <c r="L533" s="4"/>
      <c r="M533" s="4"/>
      <c r="N533" s="35"/>
      <c r="O533" s="100"/>
      <c r="P533" s="84"/>
      <c r="Q533" s="37"/>
      <c r="R533" s="4"/>
      <c r="S533" s="36" t="str">
        <f>IFERROR(VLOOKUP(Book1345234[[#This Row],[ Severity Ranking: Pre-Project Average Depth of Flooding (100-year)]],#REF!,2,FALSE),"")</f>
        <v/>
      </c>
      <c r="T533" s="67"/>
      <c r="U533" s="37"/>
      <c r="V533" s="37"/>
      <c r="W533" s="128" t="e">
        <f>[1]!Book1345234[[#This Row],[Flood Plain Population]]/[1]!Book1345234[[#This Row],[Community Population Served]]</f>
        <v>#REF!</v>
      </c>
      <c r="X533" s="4"/>
      <c r="Y533" s="36" t="str">
        <f>IFERROR(VLOOKUP(Book1345234[[#This Row],[Severity Ranking: Community Need (% Population)]],#REF!,2,FALSE),"")</f>
        <v/>
      </c>
      <c r="Z533" s="66"/>
      <c r="AA533" s="91" t="e">
        <f>[1]!Book1345234[[#This Row],['# of Structures Removed from 1% Annual Chance FP]]/[1]!Book1345234[[#This Row],['# of Structures in 1% Annual Chance FP (Pre-Project)]]</f>
        <v>#REF!</v>
      </c>
      <c r="AB533" s="4"/>
      <c r="AC533" s="36" t="str">
        <f>IFERROR(VLOOKUP(Book1345234[[#This Row],[Flood Risk Reduction ]],#REF!,2,FALSE),"")</f>
        <v/>
      </c>
      <c r="AD533" s="66"/>
      <c r="AE533" s="78"/>
      <c r="AF533" s="37"/>
      <c r="AG533" s="128" t="e">
        <f>([1]!Book1345234[[#This Row],[Pre-Project Damage $]]-[1]!Book1345234[[#This Row],[Post-Project Damage $]])/[1]!Book1345234[[#This Row],[Pre-Project Damage $]]</f>
        <v>#REF!</v>
      </c>
      <c r="AH533" s="4"/>
      <c r="AI533" s="36" t="str">
        <f>IFERROR(VLOOKUP(Book1345234[[#This Row],[Flood Damage Reduction]],#REF!,2,FALSE),"")</f>
        <v/>
      </c>
      <c r="AJ533" s="93"/>
      <c r="AK533" s="83"/>
      <c r="AL533" s="37"/>
      <c r="AM533" s="36" t="str">
        <f>IFERROR(VLOOKUP(Book1345234[[#This Row],[ Reduction in Critical Facilities Flood Risk]],#REF!,2,FALSE),"")</f>
        <v/>
      </c>
      <c r="AN533" s="140" t="e">
        <f>VLOOKUP([1]!Book1345234[[#This Row],[FMP]],'[1]Life and Safety Tabular Data'!A530:L540,12,FALSE)</f>
        <v>#REF!</v>
      </c>
      <c r="AO533" s="43"/>
      <c r="AP533" s="4"/>
      <c r="AQ533" s="36" t="str">
        <f>IFERROR(VLOOKUP(Book1345234[[#This Row],[Life and Safety Ranking (Injury/Loss of Life)]],#REF!,2,FALSE),"")</f>
        <v/>
      </c>
      <c r="AR533" s="67"/>
      <c r="AS533" s="43"/>
      <c r="AT533" s="43"/>
      <c r="AU533" s="43"/>
      <c r="AV533" s="4"/>
      <c r="AW533" s="36" t="str">
        <f>IFERROR(VLOOKUP(Book1345234[[#This Row],[Water Supply Yield Ranking]],#REF!,2,FALSE),"")</f>
        <v/>
      </c>
      <c r="AX533" s="67"/>
      <c r="AY533" s="37"/>
      <c r="AZ533" s="4"/>
      <c r="BA533" s="36" t="str">
        <f>IFERROR(VLOOKUP(Book1345234[[#This Row],[Social Vulnerability Ranking]],#REF!,2,FALSE),"")</f>
        <v/>
      </c>
      <c r="BB533" s="67"/>
      <c r="BC533" s="43"/>
      <c r="BD533" s="4"/>
      <c r="BE533" s="36" t="str">
        <f>IFERROR(VLOOKUP(Book1345234[[#This Row],[Nature-Based Solutions Ranking]],#REF!,2,FALSE),"")</f>
        <v/>
      </c>
      <c r="BF533" s="67"/>
      <c r="BG533" s="37"/>
      <c r="BH533" s="4"/>
      <c r="BI533" s="36" t="str">
        <f>IFERROR(VLOOKUP(Book1345234[[#This Row],[Multiple Benefit Ranking]],#REF!,2,FALSE),"")</f>
        <v/>
      </c>
      <c r="BJ533" s="84"/>
      <c r="BK533" s="43"/>
      <c r="BL533" s="4"/>
      <c r="BM533" s="36" t="str">
        <f>IFERROR(VLOOKUP(Book1345234[[#This Row],[Operations and Maintenance Ranking]],#REF!,2,FALSE),"")</f>
        <v/>
      </c>
      <c r="BN533" s="67"/>
      <c r="BO533" s="4"/>
      <c r="BP533" s="36" t="str">
        <f>IFERROR(VLOOKUP(Book1345234[[#This Row],[Administrative, Regulatory and Other Obstacle Ranking]],#REF!,2,FALSE),"")</f>
        <v/>
      </c>
      <c r="BQ533" s="67"/>
      <c r="BR533" s="4"/>
      <c r="BS533" s="36" t="str">
        <f>IFERROR(VLOOKUP(Book1345234[[#This Row],[Environmental Benefit Ranking]],#REF!,2,FALSE),"")</f>
        <v/>
      </c>
      <c r="BT533" s="67"/>
      <c r="BU533" s="37"/>
      <c r="BV533" s="36" t="str">
        <f>IFERROR(VLOOKUP(Book1345234[[#This Row],[Environmental Impact Ranking]],#REF!,2,FALSE),"")</f>
        <v/>
      </c>
      <c r="BW533" s="77"/>
      <c r="BX533" s="83"/>
      <c r="BY533" s="4"/>
      <c r="BZ533" s="36" t="str">
        <f>IFERROR(VLOOKUP(Book1345234[[#This Row],[Mobility Ranking]],#REF!,2,FALSE),"")</f>
        <v/>
      </c>
      <c r="CA533" s="77"/>
      <c r="CB533" s="4"/>
      <c r="CC533" s="36" t="str">
        <f>IFERROR(VLOOKUP(Book1345234[[#This Row],[Regional Ranking]],#REF!,2,FALSE),"")</f>
        <v/>
      </c>
    </row>
    <row r="534" spans="1:81" x14ac:dyDescent="0.25">
      <c r="A534" s="107"/>
      <c r="B534" s="84"/>
      <c r="C534" s="92">
        <f>Book1345234[[#This Row],[FMP]]*2</f>
        <v>0</v>
      </c>
      <c r="D534" s="34"/>
      <c r="E534" s="34"/>
      <c r="F534" s="37"/>
      <c r="G534" s="4"/>
      <c r="H534" s="4"/>
      <c r="I534" s="4"/>
      <c r="J534" s="4"/>
      <c r="K534" s="35" t="str">
        <f>IFERROR(Book1345234[[#This Row],[Project Cost]]/Book1345234[[#This Row],['# of Structures Removed from 1% Annual Chance FP]],"")</f>
        <v/>
      </c>
      <c r="L534" s="4"/>
      <c r="M534" s="4"/>
      <c r="N534" s="35"/>
      <c r="O534" s="100"/>
      <c r="P534" s="84"/>
      <c r="Q534" s="37"/>
      <c r="R534" s="4"/>
      <c r="S534" s="36" t="str">
        <f>IFERROR(VLOOKUP(Book1345234[[#This Row],[ Severity Ranking: Pre-Project Average Depth of Flooding (100-year)]],#REF!,2,FALSE),"")</f>
        <v/>
      </c>
      <c r="T534" s="67"/>
      <c r="U534" s="37"/>
      <c r="V534" s="37"/>
      <c r="W534" s="128" t="e">
        <f>[1]!Book1345234[[#This Row],[Flood Plain Population]]/[1]!Book1345234[[#This Row],[Community Population Served]]</f>
        <v>#REF!</v>
      </c>
      <c r="X534" s="4"/>
      <c r="Y534" s="36" t="str">
        <f>IFERROR(VLOOKUP(Book1345234[[#This Row],[Severity Ranking: Community Need (% Population)]],#REF!,2,FALSE),"")</f>
        <v/>
      </c>
      <c r="Z534" s="66"/>
      <c r="AA534" s="91" t="e">
        <f>[1]!Book1345234[[#This Row],['# of Structures Removed from 1% Annual Chance FP]]/[1]!Book1345234[[#This Row],['# of Structures in 1% Annual Chance FP (Pre-Project)]]</f>
        <v>#REF!</v>
      </c>
      <c r="AB534" s="4"/>
      <c r="AC534" s="36" t="str">
        <f>IFERROR(VLOOKUP(Book1345234[[#This Row],[Flood Risk Reduction ]],#REF!,2,FALSE),"")</f>
        <v/>
      </c>
      <c r="AD534" s="66"/>
      <c r="AE534" s="78"/>
      <c r="AF534" s="37"/>
      <c r="AG534" s="128" t="e">
        <f>([1]!Book1345234[[#This Row],[Pre-Project Damage $]]-[1]!Book1345234[[#This Row],[Post-Project Damage $]])/[1]!Book1345234[[#This Row],[Pre-Project Damage $]]</f>
        <v>#REF!</v>
      </c>
      <c r="AH534" s="4"/>
      <c r="AI534" s="36" t="str">
        <f>IFERROR(VLOOKUP(Book1345234[[#This Row],[Flood Damage Reduction]],#REF!,2,FALSE),"")</f>
        <v/>
      </c>
      <c r="AJ534" s="93"/>
      <c r="AK534" s="83"/>
      <c r="AL534" s="37"/>
      <c r="AM534" s="36" t="str">
        <f>IFERROR(VLOOKUP(Book1345234[[#This Row],[ Reduction in Critical Facilities Flood Risk]],#REF!,2,FALSE),"")</f>
        <v/>
      </c>
      <c r="AN534" s="140" t="e">
        <f>VLOOKUP([1]!Book1345234[[#This Row],[FMP]],'[1]Life and Safety Tabular Data'!A531:L541,12,FALSE)</f>
        <v>#REF!</v>
      </c>
      <c r="AO534" s="43"/>
      <c r="AP534" s="4"/>
      <c r="AQ534" s="36" t="str">
        <f>IFERROR(VLOOKUP(Book1345234[[#This Row],[Life and Safety Ranking (Injury/Loss of Life)]],#REF!,2,FALSE),"")</f>
        <v/>
      </c>
      <c r="AR534" s="67"/>
      <c r="AS534" s="43"/>
      <c r="AT534" s="43"/>
      <c r="AU534" s="43"/>
      <c r="AV534" s="4"/>
      <c r="AW534" s="36" t="str">
        <f>IFERROR(VLOOKUP(Book1345234[[#This Row],[Water Supply Yield Ranking]],#REF!,2,FALSE),"")</f>
        <v/>
      </c>
      <c r="AX534" s="67"/>
      <c r="AY534" s="37"/>
      <c r="AZ534" s="4"/>
      <c r="BA534" s="36" t="str">
        <f>IFERROR(VLOOKUP(Book1345234[[#This Row],[Social Vulnerability Ranking]],#REF!,2,FALSE),"")</f>
        <v/>
      </c>
      <c r="BB534" s="67"/>
      <c r="BC534" s="43"/>
      <c r="BD534" s="4"/>
      <c r="BE534" s="36" t="str">
        <f>IFERROR(VLOOKUP(Book1345234[[#This Row],[Nature-Based Solutions Ranking]],#REF!,2,FALSE),"")</f>
        <v/>
      </c>
      <c r="BF534" s="67"/>
      <c r="BG534" s="37"/>
      <c r="BH534" s="4"/>
      <c r="BI534" s="36" t="str">
        <f>IFERROR(VLOOKUP(Book1345234[[#This Row],[Multiple Benefit Ranking]],#REF!,2,FALSE),"")</f>
        <v/>
      </c>
      <c r="BJ534" s="84"/>
      <c r="BK534" s="43"/>
      <c r="BL534" s="4"/>
      <c r="BM534" s="36" t="str">
        <f>IFERROR(VLOOKUP(Book1345234[[#This Row],[Operations and Maintenance Ranking]],#REF!,2,FALSE),"")</f>
        <v/>
      </c>
      <c r="BN534" s="67"/>
      <c r="BO534" s="4"/>
      <c r="BP534" s="36" t="str">
        <f>IFERROR(VLOOKUP(Book1345234[[#This Row],[Administrative, Regulatory and Other Obstacle Ranking]],#REF!,2,FALSE),"")</f>
        <v/>
      </c>
      <c r="BQ534" s="67"/>
      <c r="BR534" s="4"/>
      <c r="BS534" s="36" t="str">
        <f>IFERROR(VLOOKUP(Book1345234[[#This Row],[Environmental Benefit Ranking]],#REF!,2,FALSE),"")</f>
        <v/>
      </c>
      <c r="BT534" s="67"/>
      <c r="BU534" s="37"/>
      <c r="BV534" s="36" t="str">
        <f>IFERROR(VLOOKUP(Book1345234[[#This Row],[Environmental Impact Ranking]],#REF!,2,FALSE),"")</f>
        <v/>
      </c>
      <c r="BW534" s="77"/>
      <c r="BX534" s="83"/>
      <c r="BY534" s="4"/>
      <c r="BZ534" s="36" t="str">
        <f>IFERROR(VLOOKUP(Book1345234[[#This Row],[Mobility Ranking]],#REF!,2,FALSE),"")</f>
        <v/>
      </c>
      <c r="CA534" s="77"/>
      <c r="CB534" s="4"/>
      <c r="CC534" s="36" t="str">
        <f>IFERROR(VLOOKUP(Book1345234[[#This Row],[Regional Ranking]],#REF!,2,FALSE),"")</f>
        <v/>
      </c>
    </row>
    <row r="535" spans="1:81" x14ac:dyDescent="0.25">
      <c r="A535" s="107"/>
      <c r="B535" s="84"/>
      <c r="C535" s="92">
        <f>Book1345234[[#This Row],[FMP]]*2</f>
        <v>0</v>
      </c>
      <c r="D535" s="34"/>
      <c r="E535" s="34"/>
      <c r="F535" s="37"/>
      <c r="G535" s="4"/>
      <c r="H535" s="4"/>
      <c r="I535" s="4"/>
      <c r="J535" s="4"/>
      <c r="K535" s="35" t="str">
        <f>IFERROR(Book1345234[[#This Row],[Project Cost]]/Book1345234[[#This Row],['# of Structures Removed from 1% Annual Chance FP]],"")</f>
        <v/>
      </c>
      <c r="L535" s="4"/>
      <c r="M535" s="4"/>
      <c r="N535" s="35"/>
      <c r="O535" s="100"/>
      <c r="P535" s="84"/>
      <c r="Q535" s="37"/>
      <c r="R535" s="4"/>
      <c r="S535" s="36" t="str">
        <f>IFERROR(VLOOKUP(Book1345234[[#This Row],[ Severity Ranking: Pre-Project Average Depth of Flooding (100-year)]],#REF!,2,FALSE),"")</f>
        <v/>
      </c>
      <c r="T535" s="67"/>
      <c r="U535" s="37"/>
      <c r="V535" s="37"/>
      <c r="W535" s="128" t="e">
        <f>[1]!Book1345234[[#This Row],[Flood Plain Population]]/[1]!Book1345234[[#This Row],[Community Population Served]]</f>
        <v>#REF!</v>
      </c>
      <c r="X535" s="4"/>
      <c r="Y535" s="36" t="str">
        <f>IFERROR(VLOOKUP(Book1345234[[#This Row],[Severity Ranking: Community Need (% Population)]],#REF!,2,FALSE),"")</f>
        <v/>
      </c>
      <c r="Z535" s="66"/>
      <c r="AA535" s="91" t="e">
        <f>[1]!Book1345234[[#This Row],['# of Structures Removed from 1% Annual Chance FP]]/[1]!Book1345234[[#This Row],['# of Structures in 1% Annual Chance FP (Pre-Project)]]</f>
        <v>#REF!</v>
      </c>
      <c r="AB535" s="4"/>
      <c r="AC535" s="36" t="str">
        <f>IFERROR(VLOOKUP(Book1345234[[#This Row],[Flood Risk Reduction ]],#REF!,2,FALSE),"")</f>
        <v/>
      </c>
      <c r="AD535" s="66"/>
      <c r="AE535" s="78"/>
      <c r="AF535" s="37"/>
      <c r="AG535" s="128" t="e">
        <f>([1]!Book1345234[[#This Row],[Pre-Project Damage $]]-[1]!Book1345234[[#This Row],[Post-Project Damage $]])/[1]!Book1345234[[#This Row],[Pre-Project Damage $]]</f>
        <v>#REF!</v>
      </c>
      <c r="AH535" s="4"/>
      <c r="AI535" s="36" t="str">
        <f>IFERROR(VLOOKUP(Book1345234[[#This Row],[Flood Damage Reduction]],#REF!,2,FALSE),"")</f>
        <v/>
      </c>
      <c r="AJ535" s="93"/>
      <c r="AK535" s="83"/>
      <c r="AL535" s="37"/>
      <c r="AM535" s="36" t="str">
        <f>IFERROR(VLOOKUP(Book1345234[[#This Row],[ Reduction in Critical Facilities Flood Risk]],#REF!,2,FALSE),"")</f>
        <v/>
      </c>
      <c r="AN535" s="140" t="e">
        <f>VLOOKUP([1]!Book1345234[[#This Row],[FMP]],'[1]Life and Safety Tabular Data'!A532:L542,12,FALSE)</f>
        <v>#REF!</v>
      </c>
      <c r="AO535" s="43"/>
      <c r="AP535" s="4"/>
      <c r="AQ535" s="36" t="str">
        <f>IFERROR(VLOOKUP(Book1345234[[#This Row],[Life and Safety Ranking (Injury/Loss of Life)]],#REF!,2,FALSE),"")</f>
        <v/>
      </c>
      <c r="AR535" s="67"/>
      <c r="AS535" s="43"/>
      <c r="AT535" s="43"/>
      <c r="AU535" s="43"/>
      <c r="AV535" s="4"/>
      <c r="AW535" s="36" t="str">
        <f>IFERROR(VLOOKUP(Book1345234[[#This Row],[Water Supply Yield Ranking]],#REF!,2,FALSE),"")</f>
        <v/>
      </c>
      <c r="AX535" s="67"/>
      <c r="AY535" s="37"/>
      <c r="AZ535" s="4"/>
      <c r="BA535" s="36" t="str">
        <f>IFERROR(VLOOKUP(Book1345234[[#This Row],[Social Vulnerability Ranking]],#REF!,2,FALSE),"")</f>
        <v/>
      </c>
      <c r="BB535" s="67"/>
      <c r="BC535" s="43"/>
      <c r="BD535" s="4"/>
      <c r="BE535" s="36" t="str">
        <f>IFERROR(VLOOKUP(Book1345234[[#This Row],[Nature-Based Solutions Ranking]],#REF!,2,FALSE),"")</f>
        <v/>
      </c>
      <c r="BF535" s="67"/>
      <c r="BG535" s="37"/>
      <c r="BH535" s="4"/>
      <c r="BI535" s="36" t="str">
        <f>IFERROR(VLOOKUP(Book1345234[[#This Row],[Multiple Benefit Ranking]],#REF!,2,FALSE),"")</f>
        <v/>
      </c>
      <c r="BJ535" s="84"/>
      <c r="BK535" s="43"/>
      <c r="BL535" s="4"/>
      <c r="BM535" s="36" t="str">
        <f>IFERROR(VLOOKUP(Book1345234[[#This Row],[Operations and Maintenance Ranking]],#REF!,2,FALSE),"")</f>
        <v/>
      </c>
      <c r="BN535" s="67"/>
      <c r="BO535" s="4"/>
      <c r="BP535" s="36" t="str">
        <f>IFERROR(VLOOKUP(Book1345234[[#This Row],[Administrative, Regulatory and Other Obstacle Ranking]],#REF!,2,FALSE),"")</f>
        <v/>
      </c>
      <c r="BQ535" s="67"/>
      <c r="BR535" s="4"/>
      <c r="BS535" s="36" t="str">
        <f>IFERROR(VLOOKUP(Book1345234[[#This Row],[Environmental Benefit Ranking]],#REF!,2,FALSE),"")</f>
        <v/>
      </c>
      <c r="BT535" s="67"/>
      <c r="BU535" s="37"/>
      <c r="BV535" s="36" t="str">
        <f>IFERROR(VLOOKUP(Book1345234[[#This Row],[Environmental Impact Ranking]],#REF!,2,FALSE),"")</f>
        <v/>
      </c>
      <c r="BW535" s="77"/>
      <c r="BX535" s="83"/>
      <c r="BY535" s="4"/>
      <c r="BZ535" s="36" t="str">
        <f>IFERROR(VLOOKUP(Book1345234[[#This Row],[Mobility Ranking]],#REF!,2,FALSE),"")</f>
        <v/>
      </c>
      <c r="CA535" s="77"/>
      <c r="CB535" s="4"/>
      <c r="CC535" s="36" t="str">
        <f>IFERROR(VLOOKUP(Book1345234[[#This Row],[Regional Ranking]],#REF!,2,FALSE),"")</f>
        <v/>
      </c>
    </row>
    <row r="536" spans="1:81" x14ac:dyDescent="0.25">
      <c r="A536" s="107"/>
      <c r="B536" s="84"/>
      <c r="C536" s="92">
        <f>Book1345234[[#This Row],[FMP]]*2</f>
        <v>0</v>
      </c>
      <c r="D536" s="34"/>
      <c r="E536" s="34"/>
      <c r="F536" s="37"/>
      <c r="G536" s="4"/>
      <c r="H536" s="4"/>
      <c r="I536" s="4"/>
      <c r="J536" s="4"/>
      <c r="K536" s="35" t="str">
        <f>IFERROR(Book1345234[[#This Row],[Project Cost]]/Book1345234[[#This Row],['# of Structures Removed from 1% Annual Chance FP]],"")</f>
        <v/>
      </c>
      <c r="L536" s="4"/>
      <c r="M536" s="4"/>
      <c r="N536" s="35"/>
      <c r="O536" s="100"/>
      <c r="P536" s="84"/>
      <c r="Q536" s="37"/>
      <c r="R536" s="4"/>
      <c r="S536" s="36" t="str">
        <f>IFERROR(VLOOKUP(Book1345234[[#This Row],[ Severity Ranking: Pre-Project Average Depth of Flooding (100-year)]],#REF!,2,FALSE),"")</f>
        <v/>
      </c>
      <c r="T536" s="67"/>
      <c r="U536" s="37"/>
      <c r="V536" s="37"/>
      <c r="W536" s="128" t="e">
        <f>[1]!Book1345234[[#This Row],[Flood Plain Population]]/[1]!Book1345234[[#This Row],[Community Population Served]]</f>
        <v>#REF!</v>
      </c>
      <c r="X536" s="4"/>
      <c r="Y536" s="36" t="str">
        <f>IFERROR(VLOOKUP(Book1345234[[#This Row],[Severity Ranking: Community Need (% Population)]],#REF!,2,FALSE),"")</f>
        <v/>
      </c>
      <c r="Z536" s="66"/>
      <c r="AA536" s="91" t="e">
        <f>[1]!Book1345234[[#This Row],['# of Structures Removed from 1% Annual Chance FP]]/[1]!Book1345234[[#This Row],['# of Structures in 1% Annual Chance FP (Pre-Project)]]</f>
        <v>#REF!</v>
      </c>
      <c r="AB536" s="4"/>
      <c r="AC536" s="36" t="str">
        <f>IFERROR(VLOOKUP(Book1345234[[#This Row],[Flood Risk Reduction ]],#REF!,2,FALSE),"")</f>
        <v/>
      </c>
      <c r="AD536" s="66"/>
      <c r="AE536" s="78"/>
      <c r="AF536" s="37"/>
      <c r="AG536" s="128" t="e">
        <f>([1]!Book1345234[[#This Row],[Pre-Project Damage $]]-[1]!Book1345234[[#This Row],[Post-Project Damage $]])/[1]!Book1345234[[#This Row],[Pre-Project Damage $]]</f>
        <v>#REF!</v>
      </c>
      <c r="AH536" s="4"/>
      <c r="AI536" s="36" t="str">
        <f>IFERROR(VLOOKUP(Book1345234[[#This Row],[Flood Damage Reduction]],#REF!,2,FALSE),"")</f>
        <v/>
      </c>
      <c r="AJ536" s="93"/>
      <c r="AK536" s="83"/>
      <c r="AL536" s="37"/>
      <c r="AM536" s="36" t="str">
        <f>IFERROR(VLOOKUP(Book1345234[[#This Row],[ Reduction in Critical Facilities Flood Risk]],#REF!,2,FALSE),"")</f>
        <v/>
      </c>
      <c r="AN536" s="140" t="e">
        <f>VLOOKUP([1]!Book1345234[[#This Row],[FMP]],'[1]Life and Safety Tabular Data'!A533:L543,12,FALSE)</f>
        <v>#REF!</v>
      </c>
      <c r="AO536" s="43"/>
      <c r="AP536" s="4"/>
      <c r="AQ536" s="36" t="str">
        <f>IFERROR(VLOOKUP(Book1345234[[#This Row],[Life and Safety Ranking (Injury/Loss of Life)]],#REF!,2,FALSE),"")</f>
        <v/>
      </c>
      <c r="AR536" s="67"/>
      <c r="AS536" s="43"/>
      <c r="AT536" s="43"/>
      <c r="AU536" s="43"/>
      <c r="AV536" s="4"/>
      <c r="AW536" s="36" t="str">
        <f>IFERROR(VLOOKUP(Book1345234[[#This Row],[Water Supply Yield Ranking]],#REF!,2,FALSE),"")</f>
        <v/>
      </c>
      <c r="AX536" s="67"/>
      <c r="AY536" s="37"/>
      <c r="AZ536" s="4"/>
      <c r="BA536" s="36" t="str">
        <f>IFERROR(VLOOKUP(Book1345234[[#This Row],[Social Vulnerability Ranking]],#REF!,2,FALSE),"")</f>
        <v/>
      </c>
      <c r="BB536" s="67"/>
      <c r="BC536" s="43"/>
      <c r="BD536" s="4"/>
      <c r="BE536" s="36" t="str">
        <f>IFERROR(VLOOKUP(Book1345234[[#This Row],[Nature-Based Solutions Ranking]],#REF!,2,FALSE),"")</f>
        <v/>
      </c>
      <c r="BF536" s="67"/>
      <c r="BG536" s="37"/>
      <c r="BH536" s="4"/>
      <c r="BI536" s="36" t="str">
        <f>IFERROR(VLOOKUP(Book1345234[[#This Row],[Multiple Benefit Ranking]],#REF!,2,FALSE),"")</f>
        <v/>
      </c>
      <c r="BJ536" s="84"/>
      <c r="BK536" s="43"/>
      <c r="BL536" s="4"/>
      <c r="BM536" s="36" t="str">
        <f>IFERROR(VLOOKUP(Book1345234[[#This Row],[Operations and Maintenance Ranking]],#REF!,2,FALSE),"")</f>
        <v/>
      </c>
      <c r="BN536" s="67"/>
      <c r="BO536" s="4"/>
      <c r="BP536" s="36" t="str">
        <f>IFERROR(VLOOKUP(Book1345234[[#This Row],[Administrative, Regulatory and Other Obstacle Ranking]],#REF!,2,FALSE),"")</f>
        <v/>
      </c>
      <c r="BQ536" s="67"/>
      <c r="BR536" s="4"/>
      <c r="BS536" s="36" t="str">
        <f>IFERROR(VLOOKUP(Book1345234[[#This Row],[Environmental Benefit Ranking]],#REF!,2,FALSE),"")</f>
        <v/>
      </c>
      <c r="BT536" s="67"/>
      <c r="BU536" s="37"/>
      <c r="BV536" s="36" t="str">
        <f>IFERROR(VLOOKUP(Book1345234[[#This Row],[Environmental Impact Ranking]],#REF!,2,FALSE),"")</f>
        <v/>
      </c>
      <c r="BW536" s="77"/>
      <c r="BX536" s="83"/>
      <c r="BY536" s="4"/>
      <c r="BZ536" s="36" t="str">
        <f>IFERROR(VLOOKUP(Book1345234[[#This Row],[Mobility Ranking]],#REF!,2,FALSE),"")</f>
        <v/>
      </c>
      <c r="CA536" s="77"/>
      <c r="CB536" s="4"/>
      <c r="CC536" s="36" t="str">
        <f>IFERROR(VLOOKUP(Book1345234[[#This Row],[Regional Ranking]],#REF!,2,FALSE),"")</f>
        <v/>
      </c>
    </row>
    <row r="537" spans="1:81" x14ac:dyDescent="0.25">
      <c r="A537" s="107"/>
      <c r="B537" s="84"/>
      <c r="C537" s="92">
        <f>Book1345234[[#This Row],[FMP]]*2</f>
        <v>0</v>
      </c>
      <c r="D537" s="34"/>
      <c r="E537" s="34"/>
      <c r="F537" s="37"/>
      <c r="G537" s="4"/>
      <c r="H537" s="4"/>
      <c r="I537" s="4"/>
      <c r="J537" s="4"/>
      <c r="K537" s="35" t="str">
        <f>IFERROR(Book1345234[[#This Row],[Project Cost]]/Book1345234[[#This Row],['# of Structures Removed from 1% Annual Chance FP]],"")</f>
        <v/>
      </c>
      <c r="L537" s="4"/>
      <c r="M537" s="4"/>
      <c r="N537" s="35"/>
      <c r="O537" s="100"/>
      <c r="P537" s="84"/>
      <c r="Q537" s="37"/>
      <c r="R537" s="4"/>
      <c r="S537" s="36" t="str">
        <f>IFERROR(VLOOKUP(Book1345234[[#This Row],[ Severity Ranking: Pre-Project Average Depth of Flooding (100-year)]],#REF!,2,FALSE),"")</f>
        <v/>
      </c>
      <c r="T537" s="67"/>
      <c r="U537" s="37"/>
      <c r="V537" s="37"/>
      <c r="W537" s="128" t="e">
        <f>[1]!Book1345234[[#This Row],[Flood Plain Population]]/[1]!Book1345234[[#This Row],[Community Population Served]]</f>
        <v>#REF!</v>
      </c>
      <c r="X537" s="4"/>
      <c r="Y537" s="36" t="str">
        <f>IFERROR(VLOOKUP(Book1345234[[#This Row],[Severity Ranking: Community Need (% Population)]],#REF!,2,FALSE),"")</f>
        <v/>
      </c>
      <c r="Z537" s="66"/>
      <c r="AA537" s="91" t="e">
        <f>[1]!Book1345234[[#This Row],['# of Structures Removed from 1% Annual Chance FP]]/[1]!Book1345234[[#This Row],['# of Structures in 1% Annual Chance FP (Pre-Project)]]</f>
        <v>#REF!</v>
      </c>
      <c r="AB537" s="4"/>
      <c r="AC537" s="36" t="str">
        <f>IFERROR(VLOOKUP(Book1345234[[#This Row],[Flood Risk Reduction ]],#REF!,2,FALSE),"")</f>
        <v/>
      </c>
      <c r="AD537" s="66"/>
      <c r="AE537" s="78"/>
      <c r="AF537" s="37"/>
      <c r="AG537" s="128" t="e">
        <f>([1]!Book1345234[[#This Row],[Pre-Project Damage $]]-[1]!Book1345234[[#This Row],[Post-Project Damage $]])/[1]!Book1345234[[#This Row],[Pre-Project Damage $]]</f>
        <v>#REF!</v>
      </c>
      <c r="AH537" s="4"/>
      <c r="AI537" s="36" t="str">
        <f>IFERROR(VLOOKUP(Book1345234[[#This Row],[Flood Damage Reduction]],#REF!,2,FALSE),"")</f>
        <v/>
      </c>
      <c r="AJ537" s="93"/>
      <c r="AK537" s="83"/>
      <c r="AL537" s="37"/>
      <c r="AM537" s="36" t="str">
        <f>IFERROR(VLOOKUP(Book1345234[[#This Row],[ Reduction in Critical Facilities Flood Risk]],#REF!,2,FALSE),"")</f>
        <v/>
      </c>
      <c r="AN537" s="140" t="e">
        <f>VLOOKUP([1]!Book1345234[[#This Row],[FMP]],'[1]Life and Safety Tabular Data'!A534:L544,12,FALSE)</f>
        <v>#REF!</v>
      </c>
      <c r="AO537" s="43"/>
      <c r="AP537" s="4"/>
      <c r="AQ537" s="36" t="str">
        <f>IFERROR(VLOOKUP(Book1345234[[#This Row],[Life and Safety Ranking (Injury/Loss of Life)]],#REF!,2,FALSE),"")</f>
        <v/>
      </c>
      <c r="AR537" s="67"/>
      <c r="AS537" s="43"/>
      <c r="AT537" s="43"/>
      <c r="AU537" s="43"/>
      <c r="AV537" s="4"/>
      <c r="AW537" s="36" t="str">
        <f>IFERROR(VLOOKUP(Book1345234[[#This Row],[Water Supply Yield Ranking]],#REF!,2,FALSE),"")</f>
        <v/>
      </c>
      <c r="AX537" s="67"/>
      <c r="AY537" s="37"/>
      <c r="AZ537" s="4"/>
      <c r="BA537" s="36" t="str">
        <f>IFERROR(VLOOKUP(Book1345234[[#This Row],[Social Vulnerability Ranking]],#REF!,2,FALSE),"")</f>
        <v/>
      </c>
      <c r="BB537" s="67"/>
      <c r="BC537" s="43"/>
      <c r="BD537" s="4"/>
      <c r="BE537" s="36" t="str">
        <f>IFERROR(VLOOKUP(Book1345234[[#This Row],[Nature-Based Solutions Ranking]],#REF!,2,FALSE),"")</f>
        <v/>
      </c>
      <c r="BF537" s="67"/>
      <c r="BG537" s="37"/>
      <c r="BH537" s="4"/>
      <c r="BI537" s="36" t="str">
        <f>IFERROR(VLOOKUP(Book1345234[[#This Row],[Multiple Benefit Ranking]],#REF!,2,FALSE),"")</f>
        <v/>
      </c>
      <c r="BJ537" s="84"/>
      <c r="BK537" s="43"/>
      <c r="BL537" s="4"/>
      <c r="BM537" s="36" t="str">
        <f>IFERROR(VLOOKUP(Book1345234[[#This Row],[Operations and Maintenance Ranking]],#REF!,2,FALSE),"")</f>
        <v/>
      </c>
      <c r="BN537" s="67"/>
      <c r="BO537" s="4"/>
      <c r="BP537" s="36" t="str">
        <f>IFERROR(VLOOKUP(Book1345234[[#This Row],[Administrative, Regulatory and Other Obstacle Ranking]],#REF!,2,FALSE),"")</f>
        <v/>
      </c>
      <c r="BQ537" s="67"/>
      <c r="BR537" s="4"/>
      <c r="BS537" s="36" t="str">
        <f>IFERROR(VLOOKUP(Book1345234[[#This Row],[Environmental Benefit Ranking]],#REF!,2,FALSE),"")</f>
        <v/>
      </c>
      <c r="BT537" s="67"/>
      <c r="BU537" s="37"/>
      <c r="BV537" s="36" t="str">
        <f>IFERROR(VLOOKUP(Book1345234[[#This Row],[Environmental Impact Ranking]],#REF!,2,FALSE),"")</f>
        <v/>
      </c>
      <c r="BW537" s="77"/>
      <c r="BX537" s="83"/>
      <c r="BY537" s="4"/>
      <c r="BZ537" s="36" t="str">
        <f>IFERROR(VLOOKUP(Book1345234[[#This Row],[Mobility Ranking]],#REF!,2,FALSE),"")</f>
        <v/>
      </c>
      <c r="CA537" s="77"/>
      <c r="CB537" s="4"/>
      <c r="CC537" s="36" t="str">
        <f>IFERROR(VLOOKUP(Book1345234[[#This Row],[Regional Ranking]],#REF!,2,FALSE),"")</f>
        <v/>
      </c>
    </row>
    <row r="538" spans="1:81" x14ac:dyDescent="0.25">
      <c r="A538" s="107"/>
      <c r="B538" s="84"/>
      <c r="C538" s="92">
        <f>Book1345234[[#This Row],[FMP]]*2</f>
        <v>0</v>
      </c>
      <c r="D538" s="34"/>
      <c r="E538" s="34"/>
      <c r="F538" s="37"/>
      <c r="G538" s="4"/>
      <c r="H538" s="4"/>
      <c r="I538" s="4"/>
      <c r="J538" s="4"/>
      <c r="K538" s="35" t="str">
        <f>IFERROR(Book1345234[[#This Row],[Project Cost]]/Book1345234[[#This Row],['# of Structures Removed from 1% Annual Chance FP]],"")</f>
        <v/>
      </c>
      <c r="L538" s="4"/>
      <c r="M538" s="4"/>
      <c r="N538" s="35"/>
      <c r="O538" s="100"/>
      <c r="P538" s="84"/>
      <c r="Q538" s="37"/>
      <c r="R538" s="4"/>
      <c r="S538" s="36" t="str">
        <f>IFERROR(VLOOKUP(Book1345234[[#This Row],[ Severity Ranking: Pre-Project Average Depth of Flooding (100-year)]],#REF!,2,FALSE),"")</f>
        <v/>
      </c>
      <c r="T538" s="67"/>
      <c r="U538" s="37"/>
      <c r="V538" s="37"/>
      <c r="W538" s="128" t="e">
        <f>[1]!Book1345234[[#This Row],[Flood Plain Population]]/[1]!Book1345234[[#This Row],[Community Population Served]]</f>
        <v>#REF!</v>
      </c>
      <c r="X538" s="4"/>
      <c r="Y538" s="36" t="str">
        <f>IFERROR(VLOOKUP(Book1345234[[#This Row],[Severity Ranking: Community Need (% Population)]],#REF!,2,FALSE),"")</f>
        <v/>
      </c>
      <c r="Z538" s="66"/>
      <c r="AA538" s="91" t="e">
        <f>[1]!Book1345234[[#This Row],['# of Structures Removed from 1% Annual Chance FP]]/[1]!Book1345234[[#This Row],['# of Structures in 1% Annual Chance FP (Pre-Project)]]</f>
        <v>#REF!</v>
      </c>
      <c r="AB538" s="4"/>
      <c r="AC538" s="36" t="str">
        <f>IFERROR(VLOOKUP(Book1345234[[#This Row],[Flood Risk Reduction ]],#REF!,2,FALSE),"")</f>
        <v/>
      </c>
      <c r="AD538" s="66"/>
      <c r="AE538" s="78"/>
      <c r="AF538" s="37"/>
      <c r="AG538" s="128" t="e">
        <f>([1]!Book1345234[[#This Row],[Pre-Project Damage $]]-[1]!Book1345234[[#This Row],[Post-Project Damage $]])/[1]!Book1345234[[#This Row],[Pre-Project Damage $]]</f>
        <v>#REF!</v>
      </c>
      <c r="AH538" s="4"/>
      <c r="AI538" s="36" t="str">
        <f>IFERROR(VLOOKUP(Book1345234[[#This Row],[Flood Damage Reduction]],#REF!,2,FALSE),"")</f>
        <v/>
      </c>
      <c r="AJ538" s="93"/>
      <c r="AK538" s="83"/>
      <c r="AL538" s="37"/>
      <c r="AM538" s="36" t="str">
        <f>IFERROR(VLOOKUP(Book1345234[[#This Row],[ Reduction in Critical Facilities Flood Risk]],#REF!,2,FALSE),"")</f>
        <v/>
      </c>
      <c r="AN538" s="140" t="e">
        <f>VLOOKUP([1]!Book1345234[[#This Row],[FMP]],'[1]Life and Safety Tabular Data'!A535:L545,12,FALSE)</f>
        <v>#REF!</v>
      </c>
      <c r="AO538" s="43"/>
      <c r="AP538" s="4"/>
      <c r="AQ538" s="36" t="str">
        <f>IFERROR(VLOOKUP(Book1345234[[#This Row],[Life and Safety Ranking (Injury/Loss of Life)]],#REF!,2,FALSE),"")</f>
        <v/>
      </c>
      <c r="AR538" s="67"/>
      <c r="AS538" s="43"/>
      <c r="AT538" s="43"/>
      <c r="AU538" s="43"/>
      <c r="AV538" s="4"/>
      <c r="AW538" s="36" t="str">
        <f>IFERROR(VLOOKUP(Book1345234[[#This Row],[Water Supply Yield Ranking]],#REF!,2,FALSE),"")</f>
        <v/>
      </c>
      <c r="AX538" s="67"/>
      <c r="AY538" s="37"/>
      <c r="AZ538" s="4"/>
      <c r="BA538" s="36" t="str">
        <f>IFERROR(VLOOKUP(Book1345234[[#This Row],[Social Vulnerability Ranking]],#REF!,2,FALSE),"")</f>
        <v/>
      </c>
      <c r="BB538" s="67"/>
      <c r="BC538" s="43"/>
      <c r="BD538" s="4"/>
      <c r="BE538" s="36" t="str">
        <f>IFERROR(VLOOKUP(Book1345234[[#This Row],[Nature-Based Solutions Ranking]],#REF!,2,FALSE),"")</f>
        <v/>
      </c>
      <c r="BF538" s="67"/>
      <c r="BG538" s="37"/>
      <c r="BH538" s="4"/>
      <c r="BI538" s="36" t="str">
        <f>IFERROR(VLOOKUP(Book1345234[[#This Row],[Multiple Benefit Ranking]],#REF!,2,FALSE),"")</f>
        <v/>
      </c>
      <c r="BJ538" s="84"/>
      <c r="BK538" s="43"/>
      <c r="BL538" s="4"/>
      <c r="BM538" s="36" t="str">
        <f>IFERROR(VLOOKUP(Book1345234[[#This Row],[Operations and Maintenance Ranking]],#REF!,2,FALSE),"")</f>
        <v/>
      </c>
      <c r="BN538" s="67"/>
      <c r="BO538" s="4"/>
      <c r="BP538" s="36" t="str">
        <f>IFERROR(VLOOKUP(Book1345234[[#This Row],[Administrative, Regulatory and Other Obstacle Ranking]],#REF!,2,FALSE),"")</f>
        <v/>
      </c>
      <c r="BQ538" s="67"/>
      <c r="BR538" s="4"/>
      <c r="BS538" s="36" t="str">
        <f>IFERROR(VLOOKUP(Book1345234[[#This Row],[Environmental Benefit Ranking]],#REF!,2,FALSE),"")</f>
        <v/>
      </c>
      <c r="BT538" s="67"/>
      <c r="BU538" s="37"/>
      <c r="BV538" s="36" t="str">
        <f>IFERROR(VLOOKUP(Book1345234[[#This Row],[Environmental Impact Ranking]],#REF!,2,FALSE),"")</f>
        <v/>
      </c>
      <c r="BW538" s="77"/>
      <c r="BX538" s="83"/>
      <c r="BY538" s="4"/>
      <c r="BZ538" s="36" t="str">
        <f>IFERROR(VLOOKUP(Book1345234[[#This Row],[Mobility Ranking]],#REF!,2,FALSE),"")</f>
        <v/>
      </c>
      <c r="CA538" s="77"/>
      <c r="CB538" s="4"/>
      <c r="CC538" s="36" t="str">
        <f>IFERROR(VLOOKUP(Book1345234[[#This Row],[Regional Ranking]],#REF!,2,FALSE),"")</f>
        <v/>
      </c>
    </row>
    <row r="539" spans="1:81" x14ac:dyDescent="0.25">
      <c r="A539" s="107"/>
      <c r="B539" s="84"/>
      <c r="C539" s="92">
        <f>Book1345234[[#This Row],[FMP]]*2</f>
        <v>0</v>
      </c>
      <c r="D539" s="34"/>
      <c r="E539" s="34"/>
      <c r="F539" s="37"/>
      <c r="G539" s="4"/>
      <c r="H539" s="4"/>
      <c r="I539" s="4"/>
      <c r="J539" s="4"/>
      <c r="K539" s="35" t="str">
        <f>IFERROR(Book1345234[[#This Row],[Project Cost]]/Book1345234[[#This Row],['# of Structures Removed from 1% Annual Chance FP]],"")</f>
        <v/>
      </c>
      <c r="L539" s="4"/>
      <c r="M539" s="4"/>
      <c r="N539" s="35"/>
      <c r="O539" s="100"/>
      <c r="P539" s="84"/>
      <c r="Q539" s="37"/>
      <c r="R539" s="4"/>
      <c r="S539" s="36" t="str">
        <f>IFERROR(VLOOKUP(Book1345234[[#This Row],[ Severity Ranking: Pre-Project Average Depth of Flooding (100-year)]],#REF!,2,FALSE),"")</f>
        <v/>
      </c>
      <c r="T539" s="67"/>
      <c r="U539" s="37"/>
      <c r="V539" s="37"/>
      <c r="W539" s="128" t="e">
        <f>[1]!Book1345234[[#This Row],[Flood Plain Population]]/[1]!Book1345234[[#This Row],[Community Population Served]]</f>
        <v>#REF!</v>
      </c>
      <c r="X539" s="4"/>
      <c r="Y539" s="36" t="str">
        <f>IFERROR(VLOOKUP(Book1345234[[#This Row],[Severity Ranking: Community Need (% Population)]],#REF!,2,FALSE),"")</f>
        <v/>
      </c>
      <c r="Z539" s="66"/>
      <c r="AA539" s="91" t="e">
        <f>[1]!Book1345234[[#This Row],['# of Structures Removed from 1% Annual Chance FP]]/[1]!Book1345234[[#This Row],['# of Structures in 1% Annual Chance FP (Pre-Project)]]</f>
        <v>#REF!</v>
      </c>
      <c r="AB539" s="4"/>
      <c r="AC539" s="36" t="str">
        <f>IFERROR(VLOOKUP(Book1345234[[#This Row],[Flood Risk Reduction ]],#REF!,2,FALSE),"")</f>
        <v/>
      </c>
      <c r="AD539" s="66"/>
      <c r="AE539" s="78"/>
      <c r="AF539" s="37"/>
      <c r="AG539" s="128" t="e">
        <f>([1]!Book1345234[[#This Row],[Pre-Project Damage $]]-[1]!Book1345234[[#This Row],[Post-Project Damage $]])/[1]!Book1345234[[#This Row],[Pre-Project Damage $]]</f>
        <v>#REF!</v>
      </c>
      <c r="AH539" s="4"/>
      <c r="AI539" s="36" t="str">
        <f>IFERROR(VLOOKUP(Book1345234[[#This Row],[Flood Damage Reduction]],#REF!,2,FALSE),"")</f>
        <v/>
      </c>
      <c r="AJ539" s="93"/>
      <c r="AK539" s="83"/>
      <c r="AL539" s="37"/>
      <c r="AM539" s="36" t="str">
        <f>IFERROR(VLOOKUP(Book1345234[[#This Row],[ Reduction in Critical Facilities Flood Risk]],#REF!,2,FALSE),"")</f>
        <v/>
      </c>
      <c r="AN539" s="140" t="e">
        <f>VLOOKUP([1]!Book1345234[[#This Row],[FMP]],'[1]Life and Safety Tabular Data'!A536:L546,12,FALSE)</f>
        <v>#REF!</v>
      </c>
      <c r="AO539" s="43"/>
      <c r="AP539" s="4"/>
      <c r="AQ539" s="36" t="str">
        <f>IFERROR(VLOOKUP(Book1345234[[#This Row],[Life and Safety Ranking (Injury/Loss of Life)]],#REF!,2,FALSE),"")</f>
        <v/>
      </c>
      <c r="AR539" s="67"/>
      <c r="AS539" s="43"/>
      <c r="AT539" s="43"/>
      <c r="AU539" s="43"/>
      <c r="AV539" s="4"/>
      <c r="AW539" s="36" t="str">
        <f>IFERROR(VLOOKUP(Book1345234[[#This Row],[Water Supply Yield Ranking]],#REF!,2,FALSE),"")</f>
        <v/>
      </c>
      <c r="AX539" s="67"/>
      <c r="AY539" s="37"/>
      <c r="AZ539" s="4"/>
      <c r="BA539" s="36" t="str">
        <f>IFERROR(VLOOKUP(Book1345234[[#This Row],[Social Vulnerability Ranking]],#REF!,2,FALSE),"")</f>
        <v/>
      </c>
      <c r="BB539" s="67"/>
      <c r="BC539" s="43"/>
      <c r="BD539" s="4"/>
      <c r="BE539" s="36" t="str">
        <f>IFERROR(VLOOKUP(Book1345234[[#This Row],[Nature-Based Solutions Ranking]],#REF!,2,FALSE),"")</f>
        <v/>
      </c>
      <c r="BF539" s="67"/>
      <c r="BG539" s="37"/>
      <c r="BH539" s="4"/>
      <c r="BI539" s="36" t="str">
        <f>IFERROR(VLOOKUP(Book1345234[[#This Row],[Multiple Benefit Ranking]],#REF!,2,FALSE),"")</f>
        <v/>
      </c>
      <c r="BJ539" s="84"/>
      <c r="BK539" s="43"/>
      <c r="BL539" s="4"/>
      <c r="BM539" s="36" t="str">
        <f>IFERROR(VLOOKUP(Book1345234[[#This Row],[Operations and Maintenance Ranking]],#REF!,2,FALSE),"")</f>
        <v/>
      </c>
      <c r="BN539" s="67"/>
      <c r="BO539" s="4"/>
      <c r="BP539" s="36" t="str">
        <f>IFERROR(VLOOKUP(Book1345234[[#This Row],[Administrative, Regulatory and Other Obstacle Ranking]],#REF!,2,FALSE),"")</f>
        <v/>
      </c>
      <c r="BQ539" s="67"/>
      <c r="BR539" s="4"/>
      <c r="BS539" s="36" t="str">
        <f>IFERROR(VLOOKUP(Book1345234[[#This Row],[Environmental Benefit Ranking]],#REF!,2,FALSE),"")</f>
        <v/>
      </c>
      <c r="BT539" s="67"/>
      <c r="BU539" s="37"/>
      <c r="BV539" s="36" t="str">
        <f>IFERROR(VLOOKUP(Book1345234[[#This Row],[Environmental Impact Ranking]],#REF!,2,FALSE),"")</f>
        <v/>
      </c>
      <c r="BW539" s="77"/>
      <c r="BX539" s="83"/>
      <c r="BY539" s="4"/>
      <c r="BZ539" s="36" t="str">
        <f>IFERROR(VLOOKUP(Book1345234[[#This Row],[Mobility Ranking]],#REF!,2,FALSE),"")</f>
        <v/>
      </c>
      <c r="CA539" s="77"/>
      <c r="CB539" s="4"/>
      <c r="CC539" s="36" t="str">
        <f>IFERROR(VLOOKUP(Book1345234[[#This Row],[Regional Ranking]],#REF!,2,FALSE),"")</f>
        <v/>
      </c>
    </row>
    <row r="540" spans="1:81" x14ac:dyDescent="0.25">
      <c r="A540" s="107"/>
      <c r="B540" s="84"/>
      <c r="C540" s="92">
        <f>Book1345234[[#This Row],[FMP]]*2</f>
        <v>0</v>
      </c>
      <c r="D540" s="34"/>
      <c r="E540" s="34"/>
      <c r="F540" s="37"/>
      <c r="G540" s="4"/>
      <c r="H540" s="4"/>
      <c r="I540" s="4"/>
      <c r="J540" s="4"/>
      <c r="K540" s="35" t="str">
        <f>IFERROR(Book1345234[[#This Row],[Project Cost]]/Book1345234[[#This Row],['# of Structures Removed from 1% Annual Chance FP]],"")</f>
        <v/>
      </c>
      <c r="L540" s="4"/>
      <c r="M540" s="4"/>
      <c r="N540" s="35"/>
      <c r="O540" s="100"/>
      <c r="P540" s="84"/>
      <c r="Q540" s="37"/>
      <c r="R540" s="4"/>
      <c r="S540" s="36" t="str">
        <f>IFERROR(VLOOKUP(Book1345234[[#This Row],[ Severity Ranking: Pre-Project Average Depth of Flooding (100-year)]],#REF!,2,FALSE),"")</f>
        <v/>
      </c>
      <c r="T540" s="67"/>
      <c r="U540" s="37"/>
      <c r="V540" s="37"/>
      <c r="W540" s="128" t="e">
        <f>[1]!Book1345234[[#This Row],[Flood Plain Population]]/[1]!Book1345234[[#This Row],[Community Population Served]]</f>
        <v>#REF!</v>
      </c>
      <c r="X540" s="4"/>
      <c r="Y540" s="36" t="str">
        <f>IFERROR(VLOOKUP(Book1345234[[#This Row],[Severity Ranking: Community Need (% Population)]],#REF!,2,FALSE),"")</f>
        <v/>
      </c>
      <c r="Z540" s="66"/>
      <c r="AA540" s="91" t="e">
        <f>[1]!Book1345234[[#This Row],['# of Structures Removed from 1% Annual Chance FP]]/[1]!Book1345234[[#This Row],['# of Structures in 1% Annual Chance FP (Pre-Project)]]</f>
        <v>#REF!</v>
      </c>
      <c r="AB540" s="4"/>
      <c r="AC540" s="36" t="str">
        <f>IFERROR(VLOOKUP(Book1345234[[#This Row],[Flood Risk Reduction ]],#REF!,2,FALSE),"")</f>
        <v/>
      </c>
      <c r="AD540" s="66"/>
      <c r="AE540" s="78"/>
      <c r="AF540" s="37"/>
      <c r="AG540" s="128" t="e">
        <f>([1]!Book1345234[[#This Row],[Pre-Project Damage $]]-[1]!Book1345234[[#This Row],[Post-Project Damage $]])/[1]!Book1345234[[#This Row],[Pre-Project Damage $]]</f>
        <v>#REF!</v>
      </c>
      <c r="AH540" s="4"/>
      <c r="AI540" s="36" t="str">
        <f>IFERROR(VLOOKUP(Book1345234[[#This Row],[Flood Damage Reduction]],#REF!,2,FALSE),"")</f>
        <v/>
      </c>
      <c r="AJ540" s="93"/>
      <c r="AK540" s="83"/>
      <c r="AL540" s="37"/>
      <c r="AM540" s="36" t="str">
        <f>IFERROR(VLOOKUP(Book1345234[[#This Row],[ Reduction in Critical Facilities Flood Risk]],#REF!,2,FALSE),"")</f>
        <v/>
      </c>
      <c r="AN540" s="140" t="e">
        <f>VLOOKUP([1]!Book1345234[[#This Row],[FMP]],'[1]Life and Safety Tabular Data'!A537:L547,12,FALSE)</f>
        <v>#REF!</v>
      </c>
      <c r="AO540" s="43"/>
      <c r="AP540" s="4"/>
      <c r="AQ540" s="36" t="str">
        <f>IFERROR(VLOOKUP(Book1345234[[#This Row],[Life and Safety Ranking (Injury/Loss of Life)]],#REF!,2,FALSE),"")</f>
        <v/>
      </c>
      <c r="AR540" s="67"/>
      <c r="AS540" s="43"/>
      <c r="AT540" s="43"/>
      <c r="AU540" s="43"/>
      <c r="AV540" s="4"/>
      <c r="AW540" s="36" t="str">
        <f>IFERROR(VLOOKUP(Book1345234[[#This Row],[Water Supply Yield Ranking]],#REF!,2,FALSE),"")</f>
        <v/>
      </c>
      <c r="AX540" s="67"/>
      <c r="AY540" s="37"/>
      <c r="AZ540" s="4"/>
      <c r="BA540" s="36" t="str">
        <f>IFERROR(VLOOKUP(Book1345234[[#This Row],[Social Vulnerability Ranking]],#REF!,2,FALSE),"")</f>
        <v/>
      </c>
      <c r="BB540" s="67"/>
      <c r="BC540" s="43"/>
      <c r="BD540" s="4"/>
      <c r="BE540" s="36" t="str">
        <f>IFERROR(VLOOKUP(Book1345234[[#This Row],[Nature-Based Solutions Ranking]],#REF!,2,FALSE),"")</f>
        <v/>
      </c>
      <c r="BF540" s="67"/>
      <c r="BG540" s="37"/>
      <c r="BH540" s="4"/>
      <c r="BI540" s="36" t="str">
        <f>IFERROR(VLOOKUP(Book1345234[[#This Row],[Multiple Benefit Ranking]],#REF!,2,FALSE),"")</f>
        <v/>
      </c>
      <c r="BJ540" s="84"/>
      <c r="BK540" s="43"/>
      <c r="BL540" s="4"/>
      <c r="BM540" s="36" t="str">
        <f>IFERROR(VLOOKUP(Book1345234[[#This Row],[Operations and Maintenance Ranking]],#REF!,2,FALSE),"")</f>
        <v/>
      </c>
      <c r="BN540" s="67"/>
      <c r="BO540" s="4"/>
      <c r="BP540" s="36" t="str">
        <f>IFERROR(VLOOKUP(Book1345234[[#This Row],[Administrative, Regulatory and Other Obstacle Ranking]],#REF!,2,FALSE),"")</f>
        <v/>
      </c>
      <c r="BQ540" s="67"/>
      <c r="BR540" s="4"/>
      <c r="BS540" s="36" t="str">
        <f>IFERROR(VLOOKUP(Book1345234[[#This Row],[Environmental Benefit Ranking]],#REF!,2,FALSE),"")</f>
        <v/>
      </c>
      <c r="BT540" s="67"/>
      <c r="BU540" s="37"/>
      <c r="BV540" s="36" t="str">
        <f>IFERROR(VLOOKUP(Book1345234[[#This Row],[Environmental Impact Ranking]],#REF!,2,FALSE),"")</f>
        <v/>
      </c>
      <c r="BW540" s="77"/>
      <c r="BX540" s="83"/>
      <c r="BY540" s="4"/>
      <c r="BZ540" s="36" t="str">
        <f>IFERROR(VLOOKUP(Book1345234[[#This Row],[Mobility Ranking]],#REF!,2,FALSE),"")</f>
        <v/>
      </c>
      <c r="CA540" s="77"/>
      <c r="CB540" s="4"/>
      <c r="CC540" s="36" t="str">
        <f>IFERROR(VLOOKUP(Book1345234[[#This Row],[Regional Ranking]],#REF!,2,FALSE),"")</f>
        <v/>
      </c>
    </row>
    <row r="541" spans="1:81" x14ac:dyDescent="0.25">
      <c r="A541" s="107"/>
      <c r="B541" s="84"/>
      <c r="C541" s="92">
        <f>Book1345234[[#This Row],[FMP]]*2</f>
        <v>0</v>
      </c>
      <c r="D541" s="34"/>
      <c r="E541" s="34"/>
      <c r="F541" s="37"/>
      <c r="G541" s="4"/>
      <c r="H541" s="4"/>
      <c r="I541" s="4"/>
      <c r="J541" s="4"/>
      <c r="K541" s="35" t="str">
        <f>IFERROR(Book1345234[[#This Row],[Project Cost]]/Book1345234[[#This Row],['# of Structures Removed from 1% Annual Chance FP]],"")</f>
        <v/>
      </c>
      <c r="L541" s="4"/>
      <c r="M541" s="4"/>
      <c r="N541" s="35"/>
      <c r="O541" s="100"/>
      <c r="P541" s="84"/>
      <c r="Q541" s="37"/>
      <c r="R541" s="4"/>
      <c r="S541" s="36" t="str">
        <f>IFERROR(VLOOKUP(Book1345234[[#This Row],[ Severity Ranking: Pre-Project Average Depth of Flooding (100-year)]],#REF!,2,FALSE),"")</f>
        <v/>
      </c>
      <c r="T541" s="67"/>
      <c r="U541" s="37"/>
      <c r="V541" s="37"/>
      <c r="W541" s="128" t="e">
        <f>[1]!Book1345234[[#This Row],[Flood Plain Population]]/[1]!Book1345234[[#This Row],[Community Population Served]]</f>
        <v>#REF!</v>
      </c>
      <c r="X541" s="4"/>
      <c r="Y541" s="36" t="str">
        <f>IFERROR(VLOOKUP(Book1345234[[#This Row],[Severity Ranking: Community Need (% Population)]],#REF!,2,FALSE),"")</f>
        <v/>
      </c>
      <c r="Z541" s="66"/>
      <c r="AA541" s="91" t="e">
        <f>[1]!Book1345234[[#This Row],['# of Structures Removed from 1% Annual Chance FP]]/[1]!Book1345234[[#This Row],['# of Structures in 1% Annual Chance FP (Pre-Project)]]</f>
        <v>#REF!</v>
      </c>
      <c r="AB541" s="4"/>
      <c r="AC541" s="36" t="str">
        <f>IFERROR(VLOOKUP(Book1345234[[#This Row],[Flood Risk Reduction ]],#REF!,2,FALSE),"")</f>
        <v/>
      </c>
      <c r="AD541" s="66"/>
      <c r="AE541" s="78"/>
      <c r="AF541" s="37"/>
      <c r="AG541" s="128" t="e">
        <f>([1]!Book1345234[[#This Row],[Pre-Project Damage $]]-[1]!Book1345234[[#This Row],[Post-Project Damage $]])/[1]!Book1345234[[#This Row],[Pre-Project Damage $]]</f>
        <v>#REF!</v>
      </c>
      <c r="AH541" s="4"/>
      <c r="AI541" s="36" t="str">
        <f>IFERROR(VLOOKUP(Book1345234[[#This Row],[Flood Damage Reduction]],#REF!,2,FALSE),"")</f>
        <v/>
      </c>
      <c r="AJ541" s="93"/>
      <c r="AK541" s="83"/>
      <c r="AL541" s="37"/>
      <c r="AM541" s="36" t="str">
        <f>IFERROR(VLOOKUP(Book1345234[[#This Row],[ Reduction in Critical Facilities Flood Risk]],#REF!,2,FALSE),"")</f>
        <v/>
      </c>
      <c r="AN541" s="140" t="e">
        <f>VLOOKUP([1]!Book1345234[[#This Row],[FMP]],'[1]Life and Safety Tabular Data'!A538:L548,12,FALSE)</f>
        <v>#REF!</v>
      </c>
      <c r="AO541" s="43"/>
      <c r="AP541" s="4"/>
      <c r="AQ541" s="36" t="str">
        <f>IFERROR(VLOOKUP(Book1345234[[#This Row],[Life and Safety Ranking (Injury/Loss of Life)]],#REF!,2,FALSE),"")</f>
        <v/>
      </c>
      <c r="AR541" s="67"/>
      <c r="AS541" s="43"/>
      <c r="AT541" s="43"/>
      <c r="AU541" s="43"/>
      <c r="AV541" s="4"/>
      <c r="AW541" s="36" t="str">
        <f>IFERROR(VLOOKUP(Book1345234[[#This Row],[Water Supply Yield Ranking]],#REF!,2,FALSE),"")</f>
        <v/>
      </c>
      <c r="AX541" s="67"/>
      <c r="AY541" s="37"/>
      <c r="AZ541" s="4"/>
      <c r="BA541" s="36" t="str">
        <f>IFERROR(VLOOKUP(Book1345234[[#This Row],[Social Vulnerability Ranking]],#REF!,2,FALSE),"")</f>
        <v/>
      </c>
      <c r="BB541" s="67"/>
      <c r="BC541" s="43"/>
      <c r="BD541" s="4"/>
      <c r="BE541" s="36" t="str">
        <f>IFERROR(VLOOKUP(Book1345234[[#This Row],[Nature-Based Solutions Ranking]],#REF!,2,FALSE),"")</f>
        <v/>
      </c>
      <c r="BF541" s="67"/>
      <c r="BG541" s="37"/>
      <c r="BH541" s="4"/>
      <c r="BI541" s="36" t="str">
        <f>IFERROR(VLOOKUP(Book1345234[[#This Row],[Multiple Benefit Ranking]],#REF!,2,FALSE),"")</f>
        <v/>
      </c>
      <c r="BJ541" s="84"/>
      <c r="BK541" s="43"/>
      <c r="BL541" s="4"/>
      <c r="BM541" s="36" t="str">
        <f>IFERROR(VLOOKUP(Book1345234[[#This Row],[Operations and Maintenance Ranking]],#REF!,2,FALSE),"")</f>
        <v/>
      </c>
      <c r="BN541" s="67"/>
      <c r="BO541" s="4"/>
      <c r="BP541" s="36" t="str">
        <f>IFERROR(VLOOKUP(Book1345234[[#This Row],[Administrative, Regulatory and Other Obstacle Ranking]],#REF!,2,FALSE),"")</f>
        <v/>
      </c>
      <c r="BQ541" s="67"/>
      <c r="BR541" s="4"/>
      <c r="BS541" s="36" t="str">
        <f>IFERROR(VLOOKUP(Book1345234[[#This Row],[Environmental Benefit Ranking]],#REF!,2,FALSE),"")</f>
        <v/>
      </c>
      <c r="BT541" s="67"/>
      <c r="BU541" s="37"/>
      <c r="BV541" s="36" t="str">
        <f>IFERROR(VLOOKUP(Book1345234[[#This Row],[Environmental Impact Ranking]],#REF!,2,FALSE),"")</f>
        <v/>
      </c>
      <c r="BW541" s="77"/>
      <c r="BX541" s="83"/>
      <c r="BY541" s="4"/>
      <c r="BZ541" s="36" t="str">
        <f>IFERROR(VLOOKUP(Book1345234[[#This Row],[Mobility Ranking]],#REF!,2,FALSE),"")</f>
        <v/>
      </c>
      <c r="CA541" s="77"/>
      <c r="CB541" s="4"/>
      <c r="CC541" s="36" t="str">
        <f>IFERROR(VLOOKUP(Book1345234[[#This Row],[Regional Ranking]],#REF!,2,FALSE),"")</f>
        <v/>
      </c>
    </row>
    <row r="542" spans="1:81" x14ac:dyDescent="0.25">
      <c r="A542" s="107"/>
      <c r="B542" s="84"/>
      <c r="C542" s="92">
        <f>Book1345234[[#This Row],[FMP]]*2</f>
        <v>0</v>
      </c>
      <c r="D542" s="34"/>
      <c r="E542" s="34"/>
      <c r="F542" s="37"/>
      <c r="G542" s="4"/>
      <c r="H542" s="4"/>
      <c r="I542" s="4"/>
      <c r="J542" s="4"/>
      <c r="K542" s="35" t="str">
        <f>IFERROR(Book1345234[[#This Row],[Project Cost]]/Book1345234[[#This Row],['# of Structures Removed from 1% Annual Chance FP]],"")</f>
        <v/>
      </c>
      <c r="L542" s="4"/>
      <c r="M542" s="4"/>
      <c r="N542" s="35"/>
      <c r="O542" s="100"/>
      <c r="P542" s="84"/>
      <c r="Q542" s="37"/>
      <c r="R542" s="4"/>
      <c r="S542" s="36" t="str">
        <f>IFERROR(VLOOKUP(Book1345234[[#This Row],[ Severity Ranking: Pre-Project Average Depth of Flooding (100-year)]],#REF!,2,FALSE),"")</f>
        <v/>
      </c>
      <c r="T542" s="67"/>
      <c r="U542" s="37"/>
      <c r="V542" s="37"/>
      <c r="W542" s="128" t="e">
        <f>[1]!Book1345234[[#This Row],[Flood Plain Population]]/[1]!Book1345234[[#This Row],[Community Population Served]]</f>
        <v>#REF!</v>
      </c>
      <c r="X542" s="4"/>
      <c r="Y542" s="36" t="str">
        <f>IFERROR(VLOOKUP(Book1345234[[#This Row],[Severity Ranking: Community Need (% Population)]],#REF!,2,FALSE),"")</f>
        <v/>
      </c>
      <c r="Z542" s="66"/>
      <c r="AA542" s="91" t="e">
        <f>[1]!Book1345234[[#This Row],['# of Structures Removed from 1% Annual Chance FP]]/[1]!Book1345234[[#This Row],['# of Structures in 1% Annual Chance FP (Pre-Project)]]</f>
        <v>#REF!</v>
      </c>
      <c r="AB542" s="4"/>
      <c r="AC542" s="36" t="str">
        <f>IFERROR(VLOOKUP(Book1345234[[#This Row],[Flood Risk Reduction ]],#REF!,2,FALSE),"")</f>
        <v/>
      </c>
      <c r="AD542" s="66"/>
      <c r="AE542" s="78"/>
      <c r="AF542" s="37"/>
      <c r="AG542" s="128" t="e">
        <f>([1]!Book1345234[[#This Row],[Pre-Project Damage $]]-[1]!Book1345234[[#This Row],[Post-Project Damage $]])/[1]!Book1345234[[#This Row],[Pre-Project Damage $]]</f>
        <v>#REF!</v>
      </c>
      <c r="AH542" s="4"/>
      <c r="AI542" s="36" t="str">
        <f>IFERROR(VLOOKUP(Book1345234[[#This Row],[Flood Damage Reduction]],#REF!,2,FALSE),"")</f>
        <v/>
      </c>
      <c r="AJ542" s="93"/>
      <c r="AK542" s="83"/>
      <c r="AL542" s="37"/>
      <c r="AM542" s="36" t="str">
        <f>IFERROR(VLOOKUP(Book1345234[[#This Row],[ Reduction in Critical Facilities Flood Risk]],#REF!,2,FALSE),"")</f>
        <v/>
      </c>
      <c r="AN542" s="140" t="e">
        <f>VLOOKUP([1]!Book1345234[[#This Row],[FMP]],'[1]Life and Safety Tabular Data'!A539:L549,12,FALSE)</f>
        <v>#REF!</v>
      </c>
      <c r="AO542" s="43"/>
      <c r="AP542" s="4"/>
      <c r="AQ542" s="36" t="str">
        <f>IFERROR(VLOOKUP(Book1345234[[#This Row],[Life and Safety Ranking (Injury/Loss of Life)]],#REF!,2,FALSE),"")</f>
        <v/>
      </c>
      <c r="AR542" s="67"/>
      <c r="AS542" s="43"/>
      <c r="AT542" s="43"/>
      <c r="AU542" s="43"/>
      <c r="AV542" s="4"/>
      <c r="AW542" s="36" t="str">
        <f>IFERROR(VLOOKUP(Book1345234[[#This Row],[Water Supply Yield Ranking]],#REF!,2,FALSE),"")</f>
        <v/>
      </c>
      <c r="AX542" s="67"/>
      <c r="AY542" s="37"/>
      <c r="AZ542" s="4"/>
      <c r="BA542" s="36" t="str">
        <f>IFERROR(VLOOKUP(Book1345234[[#This Row],[Social Vulnerability Ranking]],#REF!,2,FALSE),"")</f>
        <v/>
      </c>
      <c r="BB542" s="67"/>
      <c r="BC542" s="43"/>
      <c r="BD542" s="4"/>
      <c r="BE542" s="36" t="str">
        <f>IFERROR(VLOOKUP(Book1345234[[#This Row],[Nature-Based Solutions Ranking]],#REF!,2,FALSE),"")</f>
        <v/>
      </c>
      <c r="BF542" s="67"/>
      <c r="BG542" s="37"/>
      <c r="BH542" s="4"/>
      <c r="BI542" s="36" t="str">
        <f>IFERROR(VLOOKUP(Book1345234[[#This Row],[Multiple Benefit Ranking]],#REF!,2,FALSE),"")</f>
        <v/>
      </c>
      <c r="BJ542" s="84"/>
      <c r="BK542" s="43"/>
      <c r="BL542" s="4"/>
      <c r="BM542" s="36" t="str">
        <f>IFERROR(VLOOKUP(Book1345234[[#This Row],[Operations and Maintenance Ranking]],#REF!,2,FALSE),"")</f>
        <v/>
      </c>
      <c r="BN542" s="67"/>
      <c r="BO542" s="4"/>
      <c r="BP542" s="36" t="str">
        <f>IFERROR(VLOOKUP(Book1345234[[#This Row],[Administrative, Regulatory and Other Obstacle Ranking]],#REF!,2,FALSE),"")</f>
        <v/>
      </c>
      <c r="BQ542" s="67"/>
      <c r="BR542" s="4"/>
      <c r="BS542" s="36" t="str">
        <f>IFERROR(VLOOKUP(Book1345234[[#This Row],[Environmental Benefit Ranking]],#REF!,2,FALSE),"")</f>
        <v/>
      </c>
      <c r="BT542" s="67"/>
      <c r="BU542" s="37"/>
      <c r="BV542" s="36" t="str">
        <f>IFERROR(VLOOKUP(Book1345234[[#This Row],[Environmental Impact Ranking]],#REF!,2,FALSE),"")</f>
        <v/>
      </c>
      <c r="BW542" s="77"/>
      <c r="BX542" s="83"/>
      <c r="BY542" s="4"/>
      <c r="BZ542" s="36" t="str">
        <f>IFERROR(VLOOKUP(Book1345234[[#This Row],[Mobility Ranking]],#REF!,2,FALSE),"")</f>
        <v/>
      </c>
      <c r="CA542" s="77"/>
      <c r="CB542" s="4"/>
      <c r="CC542" s="36" t="str">
        <f>IFERROR(VLOOKUP(Book1345234[[#This Row],[Regional Ranking]],#REF!,2,FALSE),"")</f>
        <v/>
      </c>
    </row>
    <row r="543" spans="1:81" x14ac:dyDescent="0.25">
      <c r="A543" s="107"/>
      <c r="B543" s="84"/>
      <c r="C543" s="92">
        <f>Book1345234[[#This Row],[FMP]]*2</f>
        <v>0</v>
      </c>
      <c r="D543" s="34"/>
      <c r="E543" s="34"/>
      <c r="F543" s="37"/>
      <c r="G543" s="4"/>
      <c r="H543" s="4"/>
      <c r="I543" s="4"/>
      <c r="J543" s="4"/>
      <c r="K543" s="35" t="str">
        <f>IFERROR(Book1345234[[#This Row],[Project Cost]]/Book1345234[[#This Row],['# of Structures Removed from 1% Annual Chance FP]],"")</f>
        <v/>
      </c>
      <c r="L543" s="4"/>
      <c r="M543" s="4"/>
      <c r="N543" s="35"/>
      <c r="O543" s="100"/>
      <c r="P543" s="84"/>
      <c r="Q543" s="37"/>
      <c r="R543" s="4"/>
      <c r="S543" s="36" t="str">
        <f>IFERROR(VLOOKUP(Book1345234[[#This Row],[ Severity Ranking: Pre-Project Average Depth of Flooding (100-year)]],#REF!,2,FALSE),"")</f>
        <v/>
      </c>
      <c r="T543" s="67"/>
      <c r="U543" s="37"/>
      <c r="V543" s="37"/>
      <c r="W543" s="128" t="e">
        <f>[1]!Book1345234[[#This Row],[Flood Plain Population]]/[1]!Book1345234[[#This Row],[Community Population Served]]</f>
        <v>#REF!</v>
      </c>
      <c r="X543" s="4"/>
      <c r="Y543" s="36" t="str">
        <f>IFERROR(VLOOKUP(Book1345234[[#This Row],[Severity Ranking: Community Need (% Population)]],#REF!,2,FALSE),"")</f>
        <v/>
      </c>
      <c r="Z543" s="66"/>
      <c r="AA543" s="91" t="e">
        <f>[1]!Book1345234[[#This Row],['# of Structures Removed from 1% Annual Chance FP]]/[1]!Book1345234[[#This Row],['# of Structures in 1% Annual Chance FP (Pre-Project)]]</f>
        <v>#REF!</v>
      </c>
      <c r="AB543" s="4"/>
      <c r="AC543" s="36" t="str">
        <f>IFERROR(VLOOKUP(Book1345234[[#This Row],[Flood Risk Reduction ]],#REF!,2,FALSE),"")</f>
        <v/>
      </c>
      <c r="AD543" s="66"/>
      <c r="AE543" s="78"/>
      <c r="AF543" s="37"/>
      <c r="AG543" s="128" t="e">
        <f>([1]!Book1345234[[#This Row],[Pre-Project Damage $]]-[1]!Book1345234[[#This Row],[Post-Project Damage $]])/[1]!Book1345234[[#This Row],[Pre-Project Damage $]]</f>
        <v>#REF!</v>
      </c>
      <c r="AH543" s="4"/>
      <c r="AI543" s="36" t="str">
        <f>IFERROR(VLOOKUP(Book1345234[[#This Row],[Flood Damage Reduction]],#REF!,2,FALSE),"")</f>
        <v/>
      </c>
      <c r="AJ543" s="93"/>
      <c r="AK543" s="83"/>
      <c r="AL543" s="37"/>
      <c r="AM543" s="36" t="str">
        <f>IFERROR(VLOOKUP(Book1345234[[#This Row],[ Reduction in Critical Facilities Flood Risk]],#REF!,2,FALSE),"")</f>
        <v/>
      </c>
      <c r="AN543" s="140" t="e">
        <f>VLOOKUP([1]!Book1345234[[#This Row],[FMP]],'[1]Life and Safety Tabular Data'!A540:L550,12,FALSE)</f>
        <v>#REF!</v>
      </c>
      <c r="AO543" s="43"/>
      <c r="AP543" s="4"/>
      <c r="AQ543" s="36" t="str">
        <f>IFERROR(VLOOKUP(Book1345234[[#This Row],[Life and Safety Ranking (Injury/Loss of Life)]],#REF!,2,FALSE),"")</f>
        <v/>
      </c>
      <c r="AR543" s="67"/>
      <c r="AS543" s="43"/>
      <c r="AT543" s="43"/>
      <c r="AU543" s="43"/>
      <c r="AV543" s="4"/>
      <c r="AW543" s="36" t="str">
        <f>IFERROR(VLOOKUP(Book1345234[[#This Row],[Water Supply Yield Ranking]],#REF!,2,FALSE),"")</f>
        <v/>
      </c>
      <c r="AX543" s="67"/>
      <c r="AY543" s="37"/>
      <c r="AZ543" s="4"/>
      <c r="BA543" s="36" t="str">
        <f>IFERROR(VLOOKUP(Book1345234[[#This Row],[Social Vulnerability Ranking]],#REF!,2,FALSE),"")</f>
        <v/>
      </c>
      <c r="BB543" s="67"/>
      <c r="BC543" s="43"/>
      <c r="BD543" s="4"/>
      <c r="BE543" s="36" t="str">
        <f>IFERROR(VLOOKUP(Book1345234[[#This Row],[Nature-Based Solutions Ranking]],#REF!,2,FALSE),"")</f>
        <v/>
      </c>
      <c r="BF543" s="67"/>
      <c r="BG543" s="37"/>
      <c r="BH543" s="4"/>
      <c r="BI543" s="36" t="str">
        <f>IFERROR(VLOOKUP(Book1345234[[#This Row],[Multiple Benefit Ranking]],#REF!,2,FALSE),"")</f>
        <v/>
      </c>
      <c r="BJ543" s="84"/>
      <c r="BK543" s="43"/>
      <c r="BL543" s="4"/>
      <c r="BM543" s="36" t="str">
        <f>IFERROR(VLOOKUP(Book1345234[[#This Row],[Operations and Maintenance Ranking]],#REF!,2,FALSE),"")</f>
        <v/>
      </c>
      <c r="BN543" s="67"/>
      <c r="BO543" s="4"/>
      <c r="BP543" s="36" t="str">
        <f>IFERROR(VLOOKUP(Book1345234[[#This Row],[Administrative, Regulatory and Other Obstacle Ranking]],#REF!,2,FALSE),"")</f>
        <v/>
      </c>
      <c r="BQ543" s="67"/>
      <c r="BR543" s="4"/>
      <c r="BS543" s="36" t="str">
        <f>IFERROR(VLOOKUP(Book1345234[[#This Row],[Environmental Benefit Ranking]],#REF!,2,FALSE),"")</f>
        <v/>
      </c>
      <c r="BT543" s="67"/>
      <c r="BU543" s="37"/>
      <c r="BV543" s="36" t="str">
        <f>IFERROR(VLOOKUP(Book1345234[[#This Row],[Environmental Impact Ranking]],#REF!,2,FALSE),"")</f>
        <v/>
      </c>
      <c r="BW543" s="77"/>
      <c r="BX543" s="83"/>
      <c r="BY543" s="4"/>
      <c r="BZ543" s="36" t="str">
        <f>IFERROR(VLOOKUP(Book1345234[[#This Row],[Mobility Ranking]],#REF!,2,FALSE),"")</f>
        <v/>
      </c>
      <c r="CA543" s="77"/>
      <c r="CB543" s="4"/>
      <c r="CC543" s="36" t="str">
        <f>IFERROR(VLOOKUP(Book1345234[[#This Row],[Regional Ranking]],#REF!,2,FALSE),"")</f>
        <v/>
      </c>
    </row>
    <row r="544" spans="1:81" x14ac:dyDescent="0.25">
      <c r="A544" s="107"/>
      <c r="B544" s="84"/>
      <c r="C544" s="92">
        <f>Book1345234[[#This Row],[FMP]]*2</f>
        <v>0</v>
      </c>
      <c r="D544" s="34"/>
      <c r="E544" s="34"/>
      <c r="F544" s="37"/>
      <c r="G544" s="4"/>
      <c r="H544" s="4"/>
      <c r="I544" s="4"/>
      <c r="J544" s="4"/>
      <c r="K544" s="35" t="str">
        <f>IFERROR(Book1345234[[#This Row],[Project Cost]]/Book1345234[[#This Row],['# of Structures Removed from 1% Annual Chance FP]],"")</f>
        <v/>
      </c>
      <c r="L544" s="4"/>
      <c r="M544" s="4"/>
      <c r="N544" s="35"/>
      <c r="O544" s="100"/>
      <c r="P544" s="84"/>
      <c r="Q544" s="37"/>
      <c r="R544" s="4"/>
      <c r="S544" s="36" t="str">
        <f>IFERROR(VLOOKUP(Book1345234[[#This Row],[ Severity Ranking: Pre-Project Average Depth of Flooding (100-year)]],#REF!,2,FALSE),"")</f>
        <v/>
      </c>
      <c r="T544" s="67"/>
      <c r="U544" s="37"/>
      <c r="V544" s="37"/>
      <c r="W544" s="128" t="e">
        <f>[1]!Book1345234[[#This Row],[Flood Plain Population]]/[1]!Book1345234[[#This Row],[Community Population Served]]</f>
        <v>#REF!</v>
      </c>
      <c r="X544" s="4"/>
      <c r="Y544" s="36" t="str">
        <f>IFERROR(VLOOKUP(Book1345234[[#This Row],[Severity Ranking: Community Need (% Population)]],#REF!,2,FALSE),"")</f>
        <v/>
      </c>
      <c r="Z544" s="66"/>
      <c r="AA544" s="91" t="e">
        <f>[1]!Book1345234[[#This Row],['# of Structures Removed from 1% Annual Chance FP]]/[1]!Book1345234[[#This Row],['# of Structures in 1% Annual Chance FP (Pre-Project)]]</f>
        <v>#REF!</v>
      </c>
      <c r="AB544" s="4"/>
      <c r="AC544" s="36" t="str">
        <f>IFERROR(VLOOKUP(Book1345234[[#This Row],[Flood Risk Reduction ]],#REF!,2,FALSE),"")</f>
        <v/>
      </c>
      <c r="AD544" s="66"/>
      <c r="AE544" s="78"/>
      <c r="AF544" s="37"/>
      <c r="AG544" s="128" t="e">
        <f>([1]!Book1345234[[#This Row],[Pre-Project Damage $]]-[1]!Book1345234[[#This Row],[Post-Project Damage $]])/[1]!Book1345234[[#This Row],[Pre-Project Damage $]]</f>
        <v>#REF!</v>
      </c>
      <c r="AH544" s="4"/>
      <c r="AI544" s="36" t="str">
        <f>IFERROR(VLOOKUP(Book1345234[[#This Row],[Flood Damage Reduction]],#REF!,2,FALSE),"")</f>
        <v/>
      </c>
      <c r="AJ544" s="93"/>
      <c r="AK544" s="83"/>
      <c r="AL544" s="37"/>
      <c r="AM544" s="36" t="str">
        <f>IFERROR(VLOOKUP(Book1345234[[#This Row],[ Reduction in Critical Facilities Flood Risk]],#REF!,2,FALSE),"")</f>
        <v/>
      </c>
      <c r="AN544" s="140" t="e">
        <f>VLOOKUP([1]!Book1345234[[#This Row],[FMP]],'[1]Life and Safety Tabular Data'!A541:L551,12,FALSE)</f>
        <v>#REF!</v>
      </c>
      <c r="AO544" s="43"/>
      <c r="AP544" s="4"/>
      <c r="AQ544" s="36" t="str">
        <f>IFERROR(VLOOKUP(Book1345234[[#This Row],[Life and Safety Ranking (Injury/Loss of Life)]],#REF!,2,FALSE),"")</f>
        <v/>
      </c>
      <c r="AR544" s="67"/>
      <c r="AS544" s="43"/>
      <c r="AT544" s="43"/>
      <c r="AU544" s="43"/>
      <c r="AV544" s="4"/>
      <c r="AW544" s="36" t="str">
        <f>IFERROR(VLOOKUP(Book1345234[[#This Row],[Water Supply Yield Ranking]],#REF!,2,FALSE),"")</f>
        <v/>
      </c>
      <c r="AX544" s="67"/>
      <c r="AY544" s="37"/>
      <c r="AZ544" s="4"/>
      <c r="BA544" s="36" t="str">
        <f>IFERROR(VLOOKUP(Book1345234[[#This Row],[Social Vulnerability Ranking]],#REF!,2,FALSE),"")</f>
        <v/>
      </c>
      <c r="BB544" s="67"/>
      <c r="BC544" s="43"/>
      <c r="BD544" s="4"/>
      <c r="BE544" s="36" t="str">
        <f>IFERROR(VLOOKUP(Book1345234[[#This Row],[Nature-Based Solutions Ranking]],#REF!,2,FALSE),"")</f>
        <v/>
      </c>
      <c r="BF544" s="67"/>
      <c r="BG544" s="37"/>
      <c r="BH544" s="4"/>
      <c r="BI544" s="36" t="str">
        <f>IFERROR(VLOOKUP(Book1345234[[#This Row],[Multiple Benefit Ranking]],#REF!,2,FALSE),"")</f>
        <v/>
      </c>
      <c r="BJ544" s="84"/>
      <c r="BK544" s="43"/>
      <c r="BL544" s="4"/>
      <c r="BM544" s="36" t="str">
        <f>IFERROR(VLOOKUP(Book1345234[[#This Row],[Operations and Maintenance Ranking]],#REF!,2,FALSE),"")</f>
        <v/>
      </c>
      <c r="BN544" s="67"/>
      <c r="BO544" s="4"/>
      <c r="BP544" s="36" t="str">
        <f>IFERROR(VLOOKUP(Book1345234[[#This Row],[Administrative, Regulatory and Other Obstacle Ranking]],#REF!,2,FALSE),"")</f>
        <v/>
      </c>
      <c r="BQ544" s="67"/>
      <c r="BR544" s="4"/>
      <c r="BS544" s="36" t="str">
        <f>IFERROR(VLOOKUP(Book1345234[[#This Row],[Environmental Benefit Ranking]],#REF!,2,FALSE),"")</f>
        <v/>
      </c>
      <c r="BT544" s="67"/>
      <c r="BU544" s="37"/>
      <c r="BV544" s="36" t="str">
        <f>IFERROR(VLOOKUP(Book1345234[[#This Row],[Environmental Impact Ranking]],#REF!,2,FALSE),"")</f>
        <v/>
      </c>
      <c r="BW544" s="77"/>
      <c r="BX544" s="83"/>
      <c r="BY544" s="4"/>
      <c r="BZ544" s="36" t="str">
        <f>IFERROR(VLOOKUP(Book1345234[[#This Row],[Mobility Ranking]],#REF!,2,FALSE),"")</f>
        <v/>
      </c>
      <c r="CA544" s="77"/>
      <c r="CB544" s="4"/>
      <c r="CC544" s="36" t="str">
        <f>IFERROR(VLOOKUP(Book1345234[[#This Row],[Regional Ranking]],#REF!,2,FALSE),"")</f>
        <v/>
      </c>
    </row>
    <row r="545" spans="1:81" x14ac:dyDescent="0.25">
      <c r="A545" s="107"/>
      <c r="B545" s="84"/>
      <c r="C545" s="92">
        <f>Book1345234[[#This Row],[FMP]]*2</f>
        <v>0</v>
      </c>
      <c r="D545" s="34"/>
      <c r="E545" s="34"/>
      <c r="F545" s="37"/>
      <c r="G545" s="4"/>
      <c r="H545" s="4"/>
      <c r="I545" s="4"/>
      <c r="J545" s="4"/>
      <c r="K545" s="35" t="str">
        <f>IFERROR(Book1345234[[#This Row],[Project Cost]]/Book1345234[[#This Row],['# of Structures Removed from 1% Annual Chance FP]],"")</f>
        <v/>
      </c>
      <c r="L545" s="4"/>
      <c r="M545" s="4"/>
      <c r="N545" s="35"/>
      <c r="O545" s="100"/>
      <c r="P545" s="84"/>
      <c r="Q545" s="37"/>
      <c r="R545" s="4"/>
      <c r="S545" s="36" t="str">
        <f>IFERROR(VLOOKUP(Book1345234[[#This Row],[ Severity Ranking: Pre-Project Average Depth of Flooding (100-year)]],#REF!,2,FALSE),"")</f>
        <v/>
      </c>
      <c r="T545" s="67"/>
      <c r="U545" s="37"/>
      <c r="V545" s="37"/>
      <c r="W545" s="128" t="e">
        <f>[1]!Book1345234[[#This Row],[Flood Plain Population]]/[1]!Book1345234[[#This Row],[Community Population Served]]</f>
        <v>#REF!</v>
      </c>
      <c r="X545" s="4"/>
      <c r="Y545" s="36" t="str">
        <f>IFERROR(VLOOKUP(Book1345234[[#This Row],[Severity Ranking: Community Need (% Population)]],#REF!,2,FALSE),"")</f>
        <v/>
      </c>
      <c r="Z545" s="66"/>
      <c r="AA545" s="91" t="e">
        <f>[1]!Book1345234[[#This Row],['# of Structures Removed from 1% Annual Chance FP]]/[1]!Book1345234[[#This Row],['# of Structures in 1% Annual Chance FP (Pre-Project)]]</f>
        <v>#REF!</v>
      </c>
      <c r="AB545" s="4"/>
      <c r="AC545" s="36" t="str">
        <f>IFERROR(VLOOKUP(Book1345234[[#This Row],[Flood Risk Reduction ]],#REF!,2,FALSE),"")</f>
        <v/>
      </c>
      <c r="AD545" s="66"/>
      <c r="AE545" s="78"/>
      <c r="AF545" s="37"/>
      <c r="AG545" s="128" t="e">
        <f>([1]!Book1345234[[#This Row],[Pre-Project Damage $]]-[1]!Book1345234[[#This Row],[Post-Project Damage $]])/[1]!Book1345234[[#This Row],[Pre-Project Damage $]]</f>
        <v>#REF!</v>
      </c>
      <c r="AH545" s="4"/>
      <c r="AI545" s="36" t="str">
        <f>IFERROR(VLOOKUP(Book1345234[[#This Row],[Flood Damage Reduction]],#REF!,2,FALSE),"")</f>
        <v/>
      </c>
      <c r="AJ545" s="93"/>
      <c r="AK545" s="83"/>
      <c r="AL545" s="37"/>
      <c r="AM545" s="36" t="str">
        <f>IFERROR(VLOOKUP(Book1345234[[#This Row],[ Reduction in Critical Facilities Flood Risk]],#REF!,2,FALSE),"")</f>
        <v/>
      </c>
      <c r="AN545" s="140" t="e">
        <f>VLOOKUP([1]!Book1345234[[#This Row],[FMP]],'[1]Life and Safety Tabular Data'!A542:L552,12,FALSE)</f>
        <v>#REF!</v>
      </c>
      <c r="AO545" s="43"/>
      <c r="AP545" s="4"/>
      <c r="AQ545" s="36" t="str">
        <f>IFERROR(VLOOKUP(Book1345234[[#This Row],[Life and Safety Ranking (Injury/Loss of Life)]],#REF!,2,FALSE),"")</f>
        <v/>
      </c>
      <c r="AR545" s="67"/>
      <c r="AS545" s="43"/>
      <c r="AT545" s="43"/>
      <c r="AU545" s="43"/>
      <c r="AV545" s="4"/>
      <c r="AW545" s="36" t="str">
        <f>IFERROR(VLOOKUP(Book1345234[[#This Row],[Water Supply Yield Ranking]],#REF!,2,FALSE),"")</f>
        <v/>
      </c>
      <c r="AX545" s="67"/>
      <c r="AY545" s="37"/>
      <c r="AZ545" s="4"/>
      <c r="BA545" s="36" t="str">
        <f>IFERROR(VLOOKUP(Book1345234[[#This Row],[Social Vulnerability Ranking]],#REF!,2,FALSE),"")</f>
        <v/>
      </c>
      <c r="BB545" s="67"/>
      <c r="BC545" s="43"/>
      <c r="BD545" s="4"/>
      <c r="BE545" s="36" t="str">
        <f>IFERROR(VLOOKUP(Book1345234[[#This Row],[Nature-Based Solutions Ranking]],#REF!,2,FALSE),"")</f>
        <v/>
      </c>
      <c r="BF545" s="67"/>
      <c r="BG545" s="37"/>
      <c r="BH545" s="4"/>
      <c r="BI545" s="36" t="str">
        <f>IFERROR(VLOOKUP(Book1345234[[#This Row],[Multiple Benefit Ranking]],#REF!,2,FALSE),"")</f>
        <v/>
      </c>
      <c r="BJ545" s="84"/>
      <c r="BK545" s="43"/>
      <c r="BL545" s="4"/>
      <c r="BM545" s="36" t="str">
        <f>IFERROR(VLOOKUP(Book1345234[[#This Row],[Operations and Maintenance Ranking]],#REF!,2,FALSE),"")</f>
        <v/>
      </c>
      <c r="BN545" s="67"/>
      <c r="BO545" s="4"/>
      <c r="BP545" s="36" t="str">
        <f>IFERROR(VLOOKUP(Book1345234[[#This Row],[Administrative, Regulatory and Other Obstacle Ranking]],#REF!,2,FALSE),"")</f>
        <v/>
      </c>
      <c r="BQ545" s="67"/>
      <c r="BR545" s="4"/>
      <c r="BS545" s="36" t="str">
        <f>IFERROR(VLOOKUP(Book1345234[[#This Row],[Environmental Benefit Ranking]],#REF!,2,FALSE),"")</f>
        <v/>
      </c>
      <c r="BT545" s="67"/>
      <c r="BU545" s="37"/>
      <c r="BV545" s="36" t="str">
        <f>IFERROR(VLOOKUP(Book1345234[[#This Row],[Environmental Impact Ranking]],#REF!,2,FALSE),"")</f>
        <v/>
      </c>
      <c r="BW545" s="77"/>
      <c r="BX545" s="83"/>
      <c r="BY545" s="4"/>
      <c r="BZ545" s="36" t="str">
        <f>IFERROR(VLOOKUP(Book1345234[[#This Row],[Mobility Ranking]],#REF!,2,FALSE),"")</f>
        <v/>
      </c>
      <c r="CA545" s="77"/>
      <c r="CB545" s="4"/>
      <c r="CC545" s="36" t="str">
        <f>IFERROR(VLOOKUP(Book1345234[[#This Row],[Regional Ranking]],#REF!,2,FALSE),"")</f>
        <v/>
      </c>
    </row>
    <row r="546" spans="1:81" x14ac:dyDescent="0.25">
      <c r="A546" s="107"/>
      <c r="B546" s="84"/>
      <c r="C546" s="92">
        <f>Book1345234[[#This Row],[FMP]]*2</f>
        <v>0</v>
      </c>
      <c r="D546" s="34"/>
      <c r="E546" s="34"/>
      <c r="F546" s="37"/>
      <c r="G546" s="4"/>
      <c r="H546" s="4"/>
      <c r="I546" s="4"/>
      <c r="J546" s="4"/>
      <c r="K546" s="35" t="str">
        <f>IFERROR(Book1345234[[#This Row],[Project Cost]]/Book1345234[[#This Row],['# of Structures Removed from 1% Annual Chance FP]],"")</f>
        <v/>
      </c>
      <c r="L546" s="4"/>
      <c r="M546" s="4"/>
      <c r="N546" s="35"/>
      <c r="O546" s="100"/>
      <c r="P546" s="84"/>
      <c r="Q546" s="37"/>
      <c r="R546" s="4"/>
      <c r="S546" s="36" t="str">
        <f>IFERROR(VLOOKUP(Book1345234[[#This Row],[ Severity Ranking: Pre-Project Average Depth of Flooding (100-year)]],#REF!,2,FALSE),"")</f>
        <v/>
      </c>
      <c r="T546" s="67"/>
      <c r="U546" s="37"/>
      <c r="V546" s="37"/>
      <c r="W546" s="128" t="e">
        <f>[1]!Book1345234[[#This Row],[Flood Plain Population]]/[1]!Book1345234[[#This Row],[Community Population Served]]</f>
        <v>#REF!</v>
      </c>
      <c r="X546" s="4"/>
      <c r="Y546" s="36" t="str">
        <f>IFERROR(VLOOKUP(Book1345234[[#This Row],[Severity Ranking: Community Need (% Population)]],#REF!,2,FALSE),"")</f>
        <v/>
      </c>
      <c r="Z546" s="66"/>
      <c r="AA546" s="91" t="e">
        <f>[1]!Book1345234[[#This Row],['# of Structures Removed from 1% Annual Chance FP]]/[1]!Book1345234[[#This Row],['# of Structures in 1% Annual Chance FP (Pre-Project)]]</f>
        <v>#REF!</v>
      </c>
      <c r="AB546" s="4"/>
      <c r="AC546" s="36" t="str">
        <f>IFERROR(VLOOKUP(Book1345234[[#This Row],[Flood Risk Reduction ]],#REF!,2,FALSE),"")</f>
        <v/>
      </c>
      <c r="AD546" s="66"/>
      <c r="AE546" s="78"/>
      <c r="AF546" s="37"/>
      <c r="AG546" s="128" t="e">
        <f>([1]!Book1345234[[#This Row],[Pre-Project Damage $]]-[1]!Book1345234[[#This Row],[Post-Project Damage $]])/[1]!Book1345234[[#This Row],[Pre-Project Damage $]]</f>
        <v>#REF!</v>
      </c>
      <c r="AH546" s="4"/>
      <c r="AI546" s="36" t="str">
        <f>IFERROR(VLOOKUP(Book1345234[[#This Row],[Flood Damage Reduction]],#REF!,2,FALSE),"")</f>
        <v/>
      </c>
      <c r="AJ546" s="93"/>
      <c r="AK546" s="83"/>
      <c r="AL546" s="37"/>
      <c r="AM546" s="36" t="str">
        <f>IFERROR(VLOOKUP(Book1345234[[#This Row],[ Reduction in Critical Facilities Flood Risk]],#REF!,2,FALSE),"")</f>
        <v/>
      </c>
      <c r="AN546" s="140" t="e">
        <f>VLOOKUP([1]!Book1345234[[#This Row],[FMP]],'[1]Life and Safety Tabular Data'!A543:L553,12,FALSE)</f>
        <v>#REF!</v>
      </c>
      <c r="AO546" s="43"/>
      <c r="AP546" s="4"/>
      <c r="AQ546" s="36" t="str">
        <f>IFERROR(VLOOKUP(Book1345234[[#This Row],[Life and Safety Ranking (Injury/Loss of Life)]],#REF!,2,FALSE),"")</f>
        <v/>
      </c>
      <c r="AR546" s="67"/>
      <c r="AS546" s="43"/>
      <c r="AT546" s="43"/>
      <c r="AU546" s="43"/>
      <c r="AV546" s="4"/>
      <c r="AW546" s="36" t="str">
        <f>IFERROR(VLOOKUP(Book1345234[[#This Row],[Water Supply Yield Ranking]],#REF!,2,FALSE),"")</f>
        <v/>
      </c>
      <c r="AX546" s="67"/>
      <c r="AY546" s="37"/>
      <c r="AZ546" s="4"/>
      <c r="BA546" s="36" t="str">
        <f>IFERROR(VLOOKUP(Book1345234[[#This Row],[Social Vulnerability Ranking]],#REF!,2,FALSE),"")</f>
        <v/>
      </c>
      <c r="BB546" s="67"/>
      <c r="BC546" s="43"/>
      <c r="BD546" s="4"/>
      <c r="BE546" s="36" t="str">
        <f>IFERROR(VLOOKUP(Book1345234[[#This Row],[Nature-Based Solutions Ranking]],#REF!,2,FALSE),"")</f>
        <v/>
      </c>
      <c r="BF546" s="67"/>
      <c r="BG546" s="37"/>
      <c r="BH546" s="4"/>
      <c r="BI546" s="36" t="str">
        <f>IFERROR(VLOOKUP(Book1345234[[#This Row],[Multiple Benefit Ranking]],#REF!,2,FALSE),"")</f>
        <v/>
      </c>
      <c r="BJ546" s="84"/>
      <c r="BK546" s="43"/>
      <c r="BL546" s="4"/>
      <c r="BM546" s="36" t="str">
        <f>IFERROR(VLOOKUP(Book1345234[[#This Row],[Operations and Maintenance Ranking]],#REF!,2,FALSE),"")</f>
        <v/>
      </c>
      <c r="BN546" s="67"/>
      <c r="BO546" s="4"/>
      <c r="BP546" s="36" t="str">
        <f>IFERROR(VLOOKUP(Book1345234[[#This Row],[Administrative, Regulatory and Other Obstacle Ranking]],#REF!,2,FALSE),"")</f>
        <v/>
      </c>
      <c r="BQ546" s="67"/>
      <c r="BR546" s="4"/>
      <c r="BS546" s="36" t="str">
        <f>IFERROR(VLOOKUP(Book1345234[[#This Row],[Environmental Benefit Ranking]],#REF!,2,FALSE),"")</f>
        <v/>
      </c>
      <c r="BT546" s="67"/>
      <c r="BU546" s="37"/>
      <c r="BV546" s="36" t="str">
        <f>IFERROR(VLOOKUP(Book1345234[[#This Row],[Environmental Impact Ranking]],#REF!,2,FALSE),"")</f>
        <v/>
      </c>
      <c r="BW546" s="77"/>
      <c r="BX546" s="83"/>
      <c r="BY546" s="4"/>
      <c r="BZ546" s="36" t="str">
        <f>IFERROR(VLOOKUP(Book1345234[[#This Row],[Mobility Ranking]],#REF!,2,FALSE),"")</f>
        <v/>
      </c>
      <c r="CA546" s="77"/>
      <c r="CB546" s="4"/>
      <c r="CC546" s="36" t="str">
        <f>IFERROR(VLOOKUP(Book1345234[[#This Row],[Regional Ranking]],#REF!,2,FALSE),"")</f>
        <v/>
      </c>
    </row>
    <row r="547" spans="1:81" x14ac:dyDescent="0.25">
      <c r="A547" s="107"/>
      <c r="B547" s="84"/>
      <c r="C547" s="92">
        <f>Book1345234[[#This Row],[FMP]]*2</f>
        <v>0</v>
      </c>
      <c r="D547" s="34"/>
      <c r="E547" s="34"/>
      <c r="F547" s="37"/>
      <c r="G547" s="4"/>
      <c r="H547" s="4"/>
      <c r="I547" s="4"/>
      <c r="J547" s="4"/>
      <c r="K547" s="35" t="str">
        <f>IFERROR(Book1345234[[#This Row],[Project Cost]]/Book1345234[[#This Row],['# of Structures Removed from 1% Annual Chance FP]],"")</f>
        <v/>
      </c>
      <c r="L547" s="4"/>
      <c r="M547" s="4"/>
      <c r="N547" s="35"/>
      <c r="O547" s="100"/>
      <c r="P547" s="84"/>
      <c r="Q547" s="37"/>
      <c r="R547" s="4"/>
      <c r="S547" s="36" t="str">
        <f>IFERROR(VLOOKUP(Book1345234[[#This Row],[ Severity Ranking: Pre-Project Average Depth of Flooding (100-year)]],#REF!,2,FALSE),"")</f>
        <v/>
      </c>
      <c r="T547" s="67"/>
      <c r="U547" s="37"/>
      <c r="V547" s="37"/>
      <c r="W547" s="128" t="e">
        <f>[1]!Book1345234[[#This Row],[Flood Plain Population]]/[1]!Book1345234[[#This Row],[Community Population Served]]</f>
        <v>#REF!</v>
      </c>
      <c r="X547" s="4"/>
      <c r="Y547" s="36" t="str">
        <f>IFERROR(VLOOKUP(Book1345234[[#This Row],[Severity Ranking: Community Need (% Population)]],#REF!,2,FALSE),"")</f>
        <v/>
      </c>
      <c r="Z547" s="66"/>
      <c r="AA547" s="91" t="e">
        <f>[1]!Book1345234[[#This Row],['# of Structures Removed from 1% Annual Chance FP]]/[1]!Book1345234[[#This Row],['# of Structures in 1% Annual Chance FP (Pre-Project)]]</f>
        <v>#REF!</v>
      </c>
      <c r="AB547" s="4"/>
      <c r="AC547" s="36" t="str">
        <f>IFERROR(VLOOKUP(Book1345234[[#This Row],[Flood Risk Reduction ]],#REF!,2,FALSE),"")</f>
        <v/>
      </c>
      <c r="AD547" s="66"/>
      <c r="AE547" s="78"/>
      <c r="AF547" s="37"/>
      <c r="AG547" s="128" t="e">
        <f>([1]!Book1345234[[#This Row],[Pre-Project Damage $]]-[1]!Book1345234[[#This Row],[Post-Project Damage $]])/[1]!Book1345234[[#This Row],[Pre-Project Damage $]]</f>
        <v>#REF!</v>
      </c>
      <c r="AH547" s="4"/>
      <c r="AI547" s="36" t="str">
        <f>IFERROR(VLOOKUP(Book1345234[[#This Row],[Flood Damage Reduction]],#REF!,2,FALSE),"")</f>
        <v/>
      </c>
      <c r="AJ547" s="93"/>
      <c r="AK547" s="83"/>
      <c r="AL547" s="37"/>
      <c r="AM547" s="36" t="str">
        <f>IFERROR(VLOOKUP(Book1345234[[#This Row],[ Reduction in Critical Facilities Flood Risk]],#REF!,2,FALSE),"")</f>
        <v/>
      </c>
      <c r="AN547" s="140" t="e">
        <f>VLOOKUP([1]!Book1345234[[#This Row],[FMP]],'[1]Life and Safety Tabular Data'!A544:L554,12,FALSE)</f>
        <v>#REF!</v>
      </c>
      <c r="AO547" s="43"/>
      <c r="AP547" s="4"/>
      <c r="AQ547" s="36" t="str">
        <f>IFERROR(VLOOKUP(Book1345234[[#This Row],[Life and Safety Ranking (Injury/Loss of Life)]],#REF!,2,FALSE),"")</f>
        <v/>
      </c>
      <c r="AR547" s="67"/>
      <c r="AS547" s="43"/>
      <c r="AT547" s="43"/>
      <c r="AU547" s="43"/>
      <c r="AV547" s="4"/>
      <c r="AW547" s="36" t="str">
        <f>IFERROR(VLOOKUP(Book1345234[[#This Row],[Water Supply Yield Ranking]],#REF!,2,FALSE),"")</f>
        <v/>
      </c>
      <c r="AX547" s="67"/>
      <c r="AY547" s="37"/>
      <c r="AZ547" s="4"/>
      <c r="BA547" s="36" t="str">
        <f>IFERROR(VLOOKUP(Book1345234[[#This Row],[Social Vulnerability Ranking]],#REF!,2,FALSE),"")</f>
        <v/>
      </c>
      <c r="BB547" s="67"/>
      <c r="BC547" s="43"/>
      <c r="BD547" s="4"/>
      <c r="BE547" s="36" t="str">
        <f>IFERROR(VLOOKUP(Book1345234[[#This Row],[Nature-Based Solutions Ranking]],#REF!,2,FALSE),"")</f>
        <v/>
      </c>
      <c r="BF547" s="67"/>
      <c r="BG547" s="37"/>
      <c r="BH547" s="4"/>
      <c r="BI547" s="36" t="str">
        <f>IFERROR(VLOOKUP(Book1345234[[#This Row],[Multiple Benefit Ranking]],#REF!,2,FALSE),"")</f>
        <v/>
      </c>
      <c r="BJ547" s="84"/>
      <c r="BK547" s="43"/>
      <c r="BL547" s="4"/>
      <c r="BM547" s="36" t="str">
        <f>IFERROR(VLOOKUP(Book1345234[[#This Row],[Operations and Maintenance Ranking]],#REF!,2,FALSE),"")</f>
        <v/>
      </c>
      <c r="BN547" s="67"/>
      <c r="BO547" s="4"/>
      <c r="BP547" s="36" t="str">
        <f>IFERROR(VLOOKUP(Book1345234[[#This Row],[Administrative, Regulatory and Other Obstacle Ranking]],#REF!,2,FALSE),"")</f>
        <v/>
      </c>
      <c r="BQ547" s="67"/>
      <c r="BR547" s="4"/>
      <c r="BS547" s="36" t="str">
        <f>IFERROR(VLOOKUP(Book1345234[[#This Row],[Environmental Benefit Ranking]],#REF!,2,FALSE),"")</f>
        <v/>
      </c>
      <c r="BT547" s="67"/>
      <c r="BU547" s="37"/>
      <c r="BV547" s="36" t="str">
        <f>IFERROR(VLOOKUP(Book1345234[[#This Row],[Environmental Impact Ranking]],#REF!,2,FALSE),"")</f>
        <v/>
      </c>
      <c r="BW547" s="77"/>
      <c r="BX547" s="83"/>
      <c r="BY547" s="4"/>
      <c r="BZ547" s="36" t="str">
        <f>IFERROR(VLOOKUP(Book1345234[[#This Row],[Mobility Ranking]],#REF!,2,FALSE),"")</f>
        <v/>
      </c>
      <c r="CA547" s="77"/>
      <c r="CB547" s="4"/>
      <c r="CC547" s="36" t="str">
        <f>IFERROR(VLOOKUP(Book1345234[[#This Row],[Regional Ranking]],#REF!,2,FALSE),"")</f>
        <v/>
      </c>
    </row>
    <row r="548" spans="1:81" x14ac:dyDescent="0.25">
      <c r="A548" s="107"/>
      <c r="B548" s="84"/>
      <c r="C548" s="92">
        <f>Book1345234[[#This Row],[FMP]]*2</f>
        <v>0</v>
      </c>
      <c r="D548" s="34"/>
      <c r="E548" s="34"/>
      <c r="F548" s="37"/>
      <c r="G548" s="4"/>
      <c r="H548" s="4"/>
      <c r="I548" s="4"/>
      <c r="J548" s="4"/>
      <c r="K548" s="35" t="str">
        <f>IFERROR(Book1345234[[#This Row],[Project Cost]]/Book1345234[[#This Row],['# of Structures Removed from 1% Annual Chance FP]],"")</f>
        <v/>
      </c>
      <c r="L548" s="4"/>
      <c r="M548" s="4"/>
      <c r="N548" s="35"/>
      <c r="O548" s="100"/>
      <c r="P548" s="84"/>
      <c r="Q548" s="37"/>
      <c r="R548" s="4"/>
      <c r="S548" s="36" t="str">
        <f>IFERROR(VLOOKUP(Book1345234[[#This Row],[ Severity Ranking: Pre-Project Average Depth of Flooding (100-year)]],#REF!,2,FALSE),"")</f>
        <v/>
      </c>
      <c r="T548" s="67"/>
      <c r="U548" s="37"/>
      <c r="V548" s="37"/>
      <c r="W548" s="128" t="e">
        <f>[1]!Book1345234[[#This Row],[Flood Plain Population]]/[1]!Book1345234[[#This Row],[Community Population Served]]</f>
        <v>#REF!</v>
      </c>
      <c r="X548" s="4"/>
      <c r="Y548" s="36" t="str">
        <f>IFERROR(VLOOKUP(Book1345234[[#This Row],[Severity Ranking: Community Need (% Population)]],#REF!,2,FALSE),"")</f>
        <v/>
      </c>
      <c r="Z548" s="66"/>
      <c r="AA548" s="91" t="e">
        <f>[1]!Book1345234[[#This Row],['# of Structures Removed from 1% Annual Chance FP]]/[1]!Book1345234[[#This Row],['# of Structures in 1% Annual Chance FP (Pre-Project)]]</f>
        <v>#REF!</v>
      </c>
      <c r="AB548" s="4"/>
      <c r="AC548" s="36" t="str">
        <f>IFERROR(VLOOKUP(Book1345234[[#This Row],[Flood Risk Reduction ]],#REF!,2,FALSE),"")</f>
        <v/>
      </c>
      <c r="AD548" s="66"/>
      <c r="AE548" s="78"/>
      <c r="AF548" s="37"/>
      <c r="AG548" s="128" t="e">
        <f>([1]!Book1345234[[#This Row],[Pre-Project Damage $]]-[1]!Book1345234[[#This Row],[Post-Project Damage $]])/[1]!Book1345234[[#This Row],[Pre-Project Damage $]]</f>
        <v>#REF!</v>
      </c>
      <c r="AH548" s="4"/>
      <c r="AI548" s="36" t="str">
        <f>IFERROR(VLOOKUP(Book1345234[[#This Row],[Flood Damage Reduction]],#REF!,2,FALSE),"")</f>
        <v/>
      </c>
      <c r="AJ548" s="93"/>
      <c r="AK548" s="83"/>
      <c r="AL548" s="37"/>
      <c r="AM548" s="36" t="str">
        <f>IFERROR(VLOOKUP(Book1345234[[#This Row],[ Reduction in Critical Facilities Flood Risk]],#REF!,2,FALSE),"")</f>
        <v/>
      </c>
      <c r="AN548" s="140" t="e">
        <f>VLOOKUP([1]!Book1345234[[#This Row],[FMP]],'[1]Life and Safety Tabular Data'!A545:L555,12,FALSE)</f>
        <v>#REF!</v>
      </c>
      <c r="AO548" s="43"/>
      <c r="AP548" s="4"/>
      <c r="AQ548" s="36" t="str">
        <f>IFERROR(VLOOKUP(Book1345234[[#This Row],[Life and Safety Ranking (Injury/Loss of Life)]],#REF!,2,FALSE),"")</f>
        <v/>
      </c>
      <c r="AR548" s="67"/>
      <c r="AS548" s="43"/>
      <c r="AT548" s="43"/>
      <c r="AU548" s="43"/>
      <c r="AV548" s="4"/>
      <c r="AW548" s="36" t="str">
        <f>IFERROR(VLOOKUP(Book1345234[[#This Row],[Water Supply Yield Ranking]],#REF!,2,FALSE),"")</f>
        <v/>
      </c>
      <c r="AX548" s="67"/>
      <c r="AY548" s="37"/>
      <c r="AZ548" s="4"/>
      <c r="BA548" s="36" t="str">
        <f>IFERROR(VLOOKUP(Book1345234[[#This Row],[Social Vulnerability Ranking]],#REF!,2,FALSE),"")</f>
        <v/>
      </c>
      <c r="BB548" s="67"/>
      <c r="BC548" s="43"/>
      <c r="BD548" s="4"/>
      <c r="BE548" s="36" t="str">
        <f>IFERROR(VLOOKUP(Book1345234[[#This Row],[Nature-Based Solutions Ranking]],#REF!,2,FALSE),"")</f>
        <v/>
      </c>
      <c r="BF548" s="67"/>
      <c r="BG548" s="37"/>
      <c r="BH548" s="4"/>
      <c r="BI548" s="36" t="str">
        <f>IFERROR(VLOOKUP(Book1345234[[#This Row],[Multiple Benefit Ranking]],#REF!,2,FALSE),"")</f>
        <v/>
      </c>
      <c r="BJ548" s="84"/>
      <c r="BK548" s="43"/>
      <c r="BL548" s="4"/>
      <c r="BM548" s="36" t="str">
        <f>IFERROR(VLOOKUP(Book1345234[[#This Row],[Operations and Maintenance Ranking]],#REF!,2,FALSE),"")</f>
        <v/>
      </c>
      <c r="BN548" s="67"/>
      <c r="BO548" s="4"/>
      <c r="BP548" s="36" t="str">
        <f>IFERROR(VLOOKUP(Book1345234[[#This Row],[Administrative, Regulatory and Other Obstacle Ranking]],#REF!,2,FALSE),"")</f>
        <v/>
      </c>
      <c r="BQ548" s="67"/>
      <c r="BR548" s="4"/>
      <c r="BS548" s="36" t="str">
        <f>IFERROR(VLOOKUP(Book1345234[[#This Row],[Environmental Benefit Ranking]],#REF!,2,FALSE),"")</f>
        <v/>
      </c>
      <c r="BT548" s="67"/>
      <c r="BU548" s="37"/>
      <c r="BV548" s="36" t="str">
        <f>IFERROR(VLOOKUP(Book1345234[[#This Row],[Environmental Impact Ranking]],#REF!,2,FALSE),"")</f>
        <v/>
      </c>
      <c r="BW548" s="77"/>
      <c r="BX548" s="83"/>
      <c r="BY548" s="4"/>
      <c r="BZ548" s="36" t="str">
        <f>IFERROR(VLOOKUP(Book1345234[[#This Row],[Mobility Ranking]],#REF!,2,FALSE),"")</f>
        <v/>
      </c>
      <c r="CA548" s="77"/>
      <c r="CB548" s="4"/>
      <c r="CC548" s="36" t="str">
        <f>IFERROR(VLOOKUP(Book1345234[[#This Row],[Regional Ranking]],#REF!,2,FALSE),"")</f>
        <v/>
      </c>
    </row>
    <row r="549" spans="1:81" x14ac:dyDescent="0.25">
      <c r="A549" s="107"/>
      <c r="B549" s="84"/>
      <c r="C549" s="92">
        <f>Book1345234[[#This Row],[FMP]]*2</f>
        <v>0</v>
      </c>
      <c r="D549" s="34"/>
      <c r="E549" s="34"/>
      <c r="F549" s="37"/>
      <c r="G549" s="4"/>
      <c r="H549" s="4"/>
      <c r="I549" s="4"/>
      <c r="J549" s="4"/>
      <c r="K549" s="35" t="str">
        <f>IFERROR(Book1345234[[#This Row],[Project Cost]]/Book1345234[[#This Row],['# of Structures Removed from 1% Annual Chance FP]],"")</f>
        <v/>
      </c>
      <c r="L549" s="4"/>
      <c r="M549" s="4"/>
      <c r="N549" s="35"/>
      <c r="O549" s="100"/>
      <c r="P549" s="84"/>
      <c r="Q549" s="37"/>
      <c r="R549" s="4"/>
      <c r="S549" s="36" t="str">
        <f>IFERROR(VLOOKUP(Book1345234[[#This Row],[ Severity Ranking: Pre-Project Average Depth of Flooding (100-year)]],#REF!,2,FALSE),"")</f>
        <v/>
      </c>
      <c r="T549" s="67"/>
      <c r="U549" s="37"/>
      <c r="V549" s="37"/>
      <c r="W549" s="128" t="e">
        <f>[1]!Book1345234[[#This Row],[Flood Plain Population]]/[1]!Book1345234[[#This Row],[Community Population Served]]</f>
        <v>#REF!</v>
      </c>
      <c r="X549" s="4"/>
      <c r="Y549" s="36" t="str">
        <f>IFERROR(VLOOKUP(Book1345234[[#This Row],[Severity Ranking: Community Need (% Population)]],#REF!,2,FALSE),"")</f>
        <v/>
      </c>
      <c r="Z549" s="66"/>
      <c r="AA549" s="91" t="e">
        <f>[1]!Book1345234[[#This Row],['# of Structures Removed from 1% Annual Chance FP]]/[1]!Book1345234[[#This Row],['# of Structures in 1% Annual Chance FP (Pre-Project)]]</f>
        <v>#REF!</v>
      </c>
      <c r="AB549" s="4"/>
      <c r="AC549" s="36" t="str">
        <f>IFERROR(VLOOKUP(Book1345234[[#This Row],[Flood Risk Reduction ]],#REF!,2,FALSE),"")</f>
        <v/>
      </c>
      <c r="AD549" s="66"/>
      <c r="AE549" s="78"/>
      <c r="AF549" s="37"/>
      <c r="AG549" s="128" t="e">
        <f>([1]!Book1345234[[#This Row],[Pre-Project Damage $]]-[1]!Book1345234[[#This Row],[Post-Project Damage $]])/[1]!Book1345234[[#This Row],[Pre-Project Damage $]]</f>
        <v>#REF!</v>
      </c>
      <c r="AH549" s="4"/>
      <c r="AI549" s="36" t="str">
        <f>IFERROR(VLOOKUP(Book1345234[[#This Row],[Flood Damage Reduction]],#REF!,2,FALSE),"")</f>
        <v/>
      </c>
      <c r="AJ549" s="93"/>
      <c r="AK549" s="83"/>
      <c r="AL549" s="37"/>
      <c r="AM549" s="36" t="str">
        <f>IFERROR(VLOOKUP(Book1345234[[#This Row],[ Reduction in Critical Facilities Flood Risk]],#REF!,2,FALSE),"")</f>
        <v/>
      </c>
      <c r="AN549" s="140" t="e">
        <f>VLOOKUP([1]!Book1345234[[#This Row],[FMP]],'[1]Life and Safety Tabular Data'!A546:L556,12,FALSE)</f>
        <v>#REF!</v>
      </c>
      <c r="AO549" s="43"/>
      <c r="AP549" s="4"/>
      <c r="AQ549" s="36" t="str">
        <f>IFERROR(VLOOKUP(Book1345234[[#This Row],[Life and Safety Ranking (Injury/Loss of Life)]],#REF!,2,FALSE),"")</f>
        <v/>
      </c>
      <c r="AR549" s="67"/>
      <c r="AS549" s="43"/>
      <c r="AT549" s="43"/>
      <c r="AU549" s="43"/>
      <c r="AV549" s="4"/>
      <c r="AW549" s="36" t="str">
        <f>IFERROR(VLOOKUP(Book1345234[[#This Row],[Water Supply Yield Ranking]],#REF!,2,FALSE),"")</f>
        <v/>
      </c>
      <c r="AX549" s="67"/>
      <c r="AY549" s="37"/>
      <c r="AZ549" s="4"/>
      <c r="BA549" s="36" t="str">
        <f>IFERROR(VLOOKUP(Book1345234[[#This Row],[Social Vulnerability Ranking]],#REF!,2,FALSE),"")</f>
        <v/>
      </c>
      <c r="BB549" s="67"/>
      <c r="BC549" s="43"/>
      <c r="BD549" s="4"/>
      <c r="BE549" s="36" t="str">
        <f>IFERROR(VLOOKUP(Book1345234[[#This Row],[Nature-Based Solutions Ranking]],#REF!,2,FALSE),"")</f>
        <v/>
      </c>
      <c r="BF549" s="67"/>
      <c r="BG549" s="37"/>
      <c r="BH549" s="4"/>
      <c r="BI549" s="36" t="str">
        <f>IFERROR(VLOOKUP(Book1345234[[#This Row],[Multiple Benefit Ranking]],#REF!,2,FALSE),"")</f>
        <v/>
      </c>
      <c r="BJ549" s="84"/>
      <c r="BK549" s="43"/>
      <c r="BL549" s="4"/>
      <c r="BM549" s="36" t="str">
        <f>IFERROR(VLOOKUP(Book1345234[[#This Row],[Operations and Maintenance Ranking]],#REF!,2,FALSE),"")</f>
        <v/>
      </c>
      <c r="BN549" s="67"/>
      <c r="BO549" s="4"/>
      <c r="BP549" s="36" t="str">
        <f>IFERROR(VLOOKUP(Book1345234[[#This Row],[Administrative, Regulatory and Other Obstacle Ranking]],#REF!,2,FALSE),"")</f>
        <v/>
      </c>
      <c r="BQ549" s="67"/>
      <c r="BR549" s="4"/>
      <c r="BS549" s="36" t="str">
        <f>IFERROR(VLOOKUP(Book1345234[[#This Row],[Environmental Benefit Ranking]],#REF!,2,FALSE),"")</f>
        <v/>
      </c>
      <c r="BT549" s="67"/>
      <c r="BU549" s="37"/>
      <c r="BV549" s="36" t="str">
        <f>IFERROR(VLOOKUP(Book1345234[[#This Row],[Environmental Impact Ranking]],#REF!,2,FALSE),"")</f>
        <v/>
      </c>
      <c r="BW549" s="77"/>
      <c r="BX549" s="83"/>
      <c r="BY549" s="4"/>
      <c r="BZ549" s="36" t="str">
        <f>IFERROR(VLOOKUP(Book1345234[[#This Row],[Mobility Ranking]],#REF!,2,FALSE),"")</f>
        <v/>
      </c>
      <c r="CA549" s="77"/>
      <c r="CB549" s="4"/>
      <c r="CC549" s="36" t="str">
        <f>IFERROR(VLOOKUP(Book1345234[[#This Row],[Regional Ranking]],#REF!,2,FALSE),"")</f>
        <v/>
      </c>
    </row>
    <row r="550" spans="1:81" x14ac:dyDescent="0.25">
      <c r="A550" s="107"/>
      <c r="B550" s="84"/>
      <c r="C550" s="92">
        <f>Book1345234[[#This Row],[FMP]]*2</f>
        <v>0</v>
      </c>
      <c r="D550" s="34"/>
      <c r="E550" s="34"/>
      <c r="F550" s="37"/>
      <c r="G550" s="4"/>
      <c r="H550" s="4"/>
      <c r="I550" s="4"/>
      <c r="J550" s="4"/>
      <c r="K550" s="35" t="str">
        <f>IFERROR(Book1345234[[#This Row],[Project Cost]]/Book1345234[[#This Row],['# of Structures Removed from 1% Annual Chance FP]],"")</f>
        <v/>
      </c>
      <c r="L550" s="4"/>
      <c r="M550" s="4"/>
      <c r="N550" s="35"/>
      <c r="O550" s="100"/>
      <c r="P550" s="84"/>
      <c r="Q550" s="37"/>
      <c r="R550" s="4"/>
      <c r="S550" s="36" t="str">
        <f>IFERROR(VLOOKUP(Book1345234[[#This Row],[ Severity Ranking: Pre-Project Average Depth of Flooding (100-year)]],#REF!,2,FALSE),"")</f>
        <v/>
      </c>
      <c r="T550" s="67"/>
      <c r="U550" s="37"/>
      <c r="V550" s="37"/>
      <c r="W550" s="128" t="e">
        <f>[1]!Book1345234[[#This Row],[Flood Plain Population]]/[1]!Book1345234[[#This Row],[Community Population Served]]</f>
        <v>#REF!</v>
      </c>
      <c r="X550" s="4"/>
      <c r="Y550" s="36" t="str">
        <f>IFERROR(VLOOKUP(Book1345234[[#This Row],[Severity Ranking: Community Need (% Population)]],#REF!,2,FALSE),"")</f>
        <v/>
      </c>
      <c r="Z550" s="66"/>
      <c r="AA550" s="91" t="e">
        <f>[1]!Book1345234[[#This Row],['# of Structures Removed from 1% Annual Chance FP]]/[1]!Book1345234[[#This Row],['# of Structures in 1% Annual Chance FP (Pre-Project)]]</f>
        <v>#REF!</v>
      </c>
      <c r="AB550" s="4"/>
      <c r="AC550" s="36" t="str">
        <f>IFERROR(VLOOKUP(Book1345234[[#This Row],[Flood Risk Reduction ]],#REF!,2,FALSE),"")</f>
        <v/>
      </c>
      <c r="AD550" s="66"/>
      <c r="AE550" s="78"/>
      <c r="AF550" s="37"/>
      <c r="AG550" s="128" t="e">
        <f>([1]!Book1345234[[#This Row],[Pre-Project Damage $]]-[1]!Book1345234[[#This Row],[Post-Project Damage $]])/[1]!Book1345234[[#This Row],[Pre-Project Damage $]]</f>
        <v>#REF!</v>
      </c>
      <c r="AH550" s="4"/>
      <c r="AI550" s="36" t="str">
        <f>IFERROR(VLOOKUP(Book1345234[[#This Row],[Flood Damage Reduction]],#REF!,2,FALSE),"")</f>
        <v/>
      </c>
      <c r="AJ550" s="93"/>
      <c r="AK550" s="83"/>
      <c r="AL550" s="37"/>
      <c r="AM550" s="36" t="str">
        <f>IFERROR(VLOOKUP(Book1345234[[#This Row],[ Reduction in Critical Facilities Flood Risk]],#REF!,2,FALSE),"")</f>
        <v/>
      </c>
      <c r="AN550" s="140" t="e">
        <f>VLOOKUP([1]!Book1345234[[#This Row],[FMP]],'[1]Life and Safety Tabular Data'!A547:L557,12,FALSE)</f>
        <v>#REF!</v>
      </c>
      <c r="AO550" s="43"/>
      <c r="AP550" s="4"/>
      <c r="AQ550" s="36" t="str">
        <f>IFERROR(VLOOKUP(Book1345234[[#This Row],[Life and Safety Ranking (Injury/Loss of Life)]],#REF!,2,FALSE),"")</f>
        <v/>
      </c>
      <c r="AR550" s="67"/>
      <c r="AS550" s="43"/>
      <c r="AT550" s="43"/>
      <c r="AU550" s="43"/>
      <c r="AV550" s="4"/>
      <c r="AW550" s="36" t="str">
        <f>IFERROR(VLOOKUP(Book1345234[[#This Row],[Water Supply Yield Ranking]],#REF!,2,FALSE),"")</f>
        <v/>
      </c>
      <c r="AX550" s="67"/>
      <c r="AY550" s="37"/>
      <c r="AZ550" s="4"/>
      <c r="BA550" s="36" t="str">
        <f>IFERROR(VLOOKUP(Book1345234[[#This Row],[Social Vulnerability Ranking]],#REF!,2,FALSE),"")</f>
        <v/>
      </c>
      <c r="BB550" s="67"/>
      <c r="BC550" s="43"/>
      <c r="BD550" s="4"/>
      <c r="BE550" s="36" t="str">
        <f>IFERROR(VLOOKUP(Book1345234[[#This Row],[Nature-Based Solutions Ranking]],#REF!,2,FALSE),"")</f>
        <v/>
      </c>
      <c r="BF550" s="67"/>
      <c r="BG550" s="37"/>
      <c r="BH550" s="4"/>
      <c r="BI550" s="36" t="str">
        <f>IFERROR(VLOOKUP(Book1345234[[#This Row],[Multiple Benefit Ranking]],#REF!,2,FALSE),"")</f>
        <v/>
      </c>
      <c r="BJ550" s="84"/>
      <c r="BK550" s="43"/>
      <c r="BL550" s="4"/>
      <c r="BM550" s="36" t="str">
        <f>IFERROR(VLOOKUP(Book1345234[[#This Row],[Operations and Maintenance Ranking]],#REF!,2,FALSE),"")</f>
        <v/>
      </c>
      <c r="BN550" s="67"/>
      <c r="BO550" s="4"/>
      <c r="BP550" s="36" t="str">
        <f>IFERROR(VLOOKUP(Book1345234[[#This Row],[Administrative, Regulatory and Other Obstacle Ranking]],#REF!,2,FALSE),"")</f>
        <v/>
      </c>
      <c r="BQ550" s="67"/>
      <c r="BR550" s="4"/>
      <c r="BS550" s="36" t="str">
        <f>IFERROR(VLOOKUP(Book1345234[[#This Row],[Environmental Benefit Ranking]],#REF!,2,FALSE),"")</f>
        <v/>
      </c>
      <c r="BT550" s="67"/>
      <c r="BU550" s="37"/>
      <c r="BV550" s="36" t="str">
        <f>IFERROR(VLOOKUP(Book1345234[[#This Row],[Environmental Impact Ranking]],#REF!,2,FALSE),"")</f>
        <v/>
      </c>
      <c r="BW550" s="77"/>
      <c r="BX550" s="83"/>
      <c r="BY550" s="4"/>
      <c r="BZ550" s="36" t="str">
        <f>IFERROR(VLOOKUP(Book1345234[[#This Row],[Mobility Ranking]],#REF!,2,FALSE),"")</f>
        <v/>
      </c>
      <c r="CA550" s="77"/>
      <c r="CB550" s="4"/>
      <c r="CC550" s="36" t="str">
        <f>IFERROR(VLOOKUP(Book1345234[[#This Row],[Regional Ranking]],#REF!,2,FALSE),"")</f>
        <v/>
      </c>
    </row>
    <row r="551" spans="1:81" x14ac:dyDescent="0.25">
      <c r="A551" s="107"/>
      <c r="B551" s="84"/>
      <c r="C551" s="92">
        <f>Book1345234[[#This Row],[FMP]]*2</f>
        <v>0</v>
      </c>
      <c r="D551" s="34"/>
      <c r="E551" s="34"/>
      <c r="F551" s="37"/>
      <c r="G551" s="4"/>
      <c r="H551" s="4"/>
      <c r="I551" s="4"/>
      <c r="J551" s="4"/>
      <c r="K551" s="35" t="str">
        <f>IFERROR(Book1345234[[#This Row],[Project Cost]]/Book1345234[[#This Row],['# of Structures Removed from 1% Annual Chance FP]],"")</f>
        <v/>
      </c>
      <c r="L551" s="4"/>
      <c r="M551" s="4"/>
      <c r="N551" s="35"/>
      <c r="O551" s="100"/>
      <c r="P551" s="84"/>
      <c r="Q551" s="37"/>
      <c r="R551" s="4"/>
      <c r="S551" s="36" t="str">
        <f>IFERROR(VLOOKUP(Book1345234[[#This Row],[ Severity Ranking: Pre-Project Average Depth of Flooding (100-year)]],#REF!,2,FALSE),"")</f>
        <v/>
      </c>
      <c r="T551" s="67"/>
      <c r="U551" s="37"/>
      <c r="V551" s="37"/>
      <c r="W551" s="128" t="e">
        <f>[1]!Book1345234[[#This Row],[Flood Plain Population]]/[1]!Book1345234[[#This Row],[Community Population Served]]</f>
        <v>#REF!</v>
      </c>
      <c r="X551" s="4"/>
      <c r="Y551" s="36" t="str">
        <f>IFERROR(VLOOKUP(Book1345234[[#This Row],[Severity Ranking: Community Need (% Population)]],#REF!,2,FALSE),"")</f>
        <v/>
      </c>
      <c r="Z551" s="66"/>
      <c r="AA551" s="91" t="e">
        <f>[1]!Book1345234[[#This Row],['# of Structures Removed from 1% Annual Chance FP]]/[1]!Book1345234[[#This Row],['# of Structures in 1% Annual Chance FP (Pre-Project)]]</f>
        <v>#REF!</v>
      </c>
      <c r="AB551" s="4"/>
      <c r="AC551" s="36" t="str">
        <f>IFERROR(VLOOKUP(Book1345234[[#This Row],[Flood Risk Reduction ]],#REF!,2,FALSE),"")</f>
        <v/>
      </c>
      <c r="AD551" s="66"/>
      <c r="AE551" s="78"/>
      <c r="AF551" s="37"/>
      <c r="AG551" s="128" t="e">
        <f>([1]!Book1345234[[#This Row],[Pre-Project Damage $]]-[1]!Book1345234[[#This Row],[Post-Project Damage $]])/[1]!Book1345234[[#This Row],[Pre-Project Damage $]]</f>
        <v>#REF!</v>
      </c>
      <c r="AH551" s="4"/>
      <c r="AI551" s="36" t="str">
        <f>IFERROR(VLOOKUP(Book1345234[[#This Row],[Flood Damage Reduction]],#REF!,2,FALSE),"")</f>
        <v/>
      </c>
      <c r="AJ551" s="93"/>
      <c r="AK551" s="83"/>
      <c r="AL551" s="37"/>
      <c r="AM551" s="36" t="str">
        <f>IFERROR(VLOOKUP(Book1345234[[#This Row],[ Reduction in Critical Facilities Flood Risk]],#REF!,2,FALSE),"")</f>
        <v/>
      </c>
      <c r="AN551" s="140" t="e">
        <f>VLOOKUP([1]!Book1345234[[#This Row],[FMP]],'[1]Life and Safety Tabular Data'!A548:L558,12,FALSE)</f>
        <v>#REF!</v>
      </c>
      <c r="AO551" s="43"/>
      <c r="AP551" s="4"/>
      <c r="AQ551" s="36" t="str">
        <f>IFERROR(VLOOKUP(Book1345234[[#This Row],[Life and Safety Ranking (Injury/Loss of Life)]],#REF!,2,FALSE),"")</f>
        <v/>
      </c>
      <c r="AR551" s="67"/>
      <c r="AS551" s="43"/>
      <c r="AT551" s="43"/>
      <c r="AU551" s="43"/>
      <c r="AV551" s="4"/>
      <c r="AW551" s="36" t="str">
        <f>IFERROR(VLOOKUP(Book1345234[[#This Row],[Water Supply Yield Ranking]],#REF!,2,FALSE),"")</f>
        <v/>
      </c>
      <c r="AX551" s="67"/>
      <c r="AY551" s="37"/>
      <c r="AZ551" s="4"/>
      <c r="BA551" s="36" t="str">
        <f>IFERROR(VLOOKUP(Book1345234[[#This Row],[Social Vulnerability Ranking]],#REF!,2,FALSE),"")</f>
        <v/>
      </c>
      <c r="BB551" s="67"/>
      <c r="BC551" s="43"/>
      <c r="BD551" s="4"/>
      <c r="BE551" s="36" t="str">
        <f>IFERROR(VLOOKUP(Book1345234[[#This Row],[Nature-Based Solutions Ranking]],#REF!,2,FALSE),"")</f>
        <v/>
      </c>
      <c r="BF551" s="67"/>
      <c r="BG551" s="37"/>
      <c r="BH551" s="4"/>
      <c r="BI551" s="36" t="str">
        <f>IFERROR(VLOOKUP(Book1345234[[#This Row],[Multiple Benefit Ranking]],#REF!,2,FALSE),"")</f>
        <v/>
      </c>
      <c r="BJ551" s="84"/>
      <c r="BK551" s="43"/>
      <c r="BL551" s="4"/>
      <c r="BM551" s="36" t="str">
        <f>IFERROR(VLOOKUP(Book1345234[[#This Row],[Operations and Maintenance Ranking]],#REF!,2,FALSE),"")</f>
        <v/>
      </c>
      <c r="BN551" s="67"/>
      <c r="BO551" s="4"/>
      <c r="BP551" s="36" t="str">
        <f>IFERROR(VLOOKUP(Book1345234[[#This Row],[Administrative, Regulatory and Other Obstacle Ranking]],#REF!,2,FALSE),"")</f>
        <v/>
      </c>
      <c r="BQ551" s="67"/>
      <c r="BR551" s="4"/>
      <c r="BS551" s="36" t="str">
        <f>IFERROR(VLOOKUP(Book1345234[[#This Row],[Environmental Benefit Ranking]],#REF!,2,FALSE),"")</f>
        <v/>
      </c>
      <c r="BT551" s="67"/>
      <c r="BU551" s="37"/>
      <c r="BV551" s="36" t="str">
        <f>IFERROR(VLOOKUP(Book1345234[[#This Row],[Environmental Impact Ranking]],#REF!,2,FALSE),"")</f>
        <v/>
      </c>
      <c r="BW551" s="77"/>
      <c r="BX551" s="83"/>
      <c r="BY551" s="4"/>
      <c r="BZ551" s="36" t="str">
        <f>IFERROR(VLOOKUP(Book1345234[[#This Row],[Mobility Ranking]],#REF!,2,FALSE),"")</f>
        <v/>
      </c>
      <c r="CA551" s="77"/>
      <c r="CB551" s="4"/>
      <c r="CC551" s="36" t="str">
        <f>IFERROR(VLOOKUP(Book1345234[[#This Row],[Regional Ranking]],#REF!,2,FALSE),"")</f>
        <v/>
      </c>
    </row>
    <row r="552" spans="1:81" x14ac:dyDescent="0.25">
      <c r="A552" s="107"/>
      <c r="B552" s="84"/>
      <c r="C552" s="92">
        <f>Book1345234[[#This Row],[FMP]]*2</f>
        <v>0</v>
      </c>
      <c r="D552" s="34"/>
      <c r="E552" s="34"/>
      <c r="F552" s="37"/>
      <c r="G552" s="4"/>
      <c r="H552" s="4"/>
      <c r="I552" s="4"/>
      <c r="J552" s="4"/>
      <c r="K552" s="35" t="str">
        <f>IFERROR(Book1345234[[#This Row],[Project Cost]]/Book1345234[[#This Row],['# of Structures Removed from 1% Annual Chance FP]],"")</f>
        <v/>
      </c>
      <c r="L552" s="4"/>
      <c r="M552" s="4"/>
      <c r="N552" s="35"/>
      <c r="O552" s="100"/>
      <c r="P552" s="84"/>
      <c r="Q552" s="37"/>
      <c r="R552" s="4"/>
      <c r="S552" s="36" t="str">
        <f>IFERROR(VLOOKUP(Book1345234[[#This Row],[ Severity Ranking: Pre-Project Average Depth of Flooding (100-year)]],#REF!,2,FALSE),"")</f>
        <v/>
      </c>
      <c r="T552" s="67"/>
      <c r="U552" s="37"/>
      <c r="V552" s="37"/>
      <c r="W552" s="128" t="e">
        <f>[1]!Book1345234[[#This Row],[Flood Plain Population]]/[1]!Book1345234[[#This Row],[Community Population Served]]</f>
        <v>#REF!</v>
      </c>
      <c r="X552" s="4"/>
      <c r="Y552" s="36" t="str">
        <f>IFERROR(VLOOKUP(Book1345234[[#This Row],[Severity Ranking: Community Need (% Population)]],#REF!,2,FALSE),"")</f>
        <v/>
      </c>
      <c r="Z552" s="66"/>
      <c r="AA552" s="91" t="e">
        <f>[1]!Book1345234[[#This Row],['# of Structures Removed from 1% Annual Chance FP]]/[1]!Book1345234[[#This Row],['# of Structures in 1% Annual Chance FP (Pre-Project)]]</f>
        <v>#REF!</v>
      </c>
      <c r="AB552" s="4"/>
      <c r="AC552" s="36" t="str">
        <f>IFERROR(VLOOKUP(Book1345234[[#This Row],[Flood Risk Reduction ]],#REF!,2,FALSE),"")</f>
        <v/>
      </c>
      <c r="AD552" s="66"/>
      <c r="AE552" s="78"/>
      <c r="AF552" s="37"/>
      <c r="AG552" s="128" t="e">
        <f>([1]!Book1345234[[#This Row],[Pre-Project Damage $]]-[1]!Book1345234[[#This Row],[Post-Project Damage $]])/[1]!Book1345234[[#This Row],[Pre-Project Damage $]]</f>
        <v>#REF!</v>
      </c>
      <c r="AH552" s="4"/>
      <c r="AI552" s="36" t="str">
        <f>IFERROR(VLOOKUP(Book1345234[[#This Row],[Flood Damage Reduction]],#REF!,2,FALSE),"")</f>
        <v/>
      </c>
      <c r="AJ552" s="93"/>
      <c r="AK552" s="83"/>
      <c r="AL552" s="37"/>
      <c r="AM552" s="36" t="str">
        <f>IFERROR(VLOOKUP(Book1345234[[#This Row],[ Reduction in Critical Facilities Flood Risk]],#REF!,2,FALSE),"")</f>
        <v/>
      </c>
      <c r="AN552" s="140" t="e">
        <f>VLOOKUP([1]!Book1345234[[#This Row],[FMP]],'[1]Life and Safety Tabular Data'!A549:L559,12,FALSE)</f>
        <v>#REF!</v>
      </c>
      <c r="AO552" s="43"/>
      <c r="AP552" s="4"/>
      <c r="AQ552" s="36" t="str">
        <f>IFERROR(VLOOKUP(Book1345234[[#This Row],[Life and Safety Ranking (Injury/Loss of Life)]],#REF!,2,FALSE),"")</f>
        <v/>
      </c>
      <c r="AR552" s="67"/>
      <c r="AS552" s="43"/>
      <c r="AT552" s="43"/>
      <c r="AU552" s="43"/>
      <c r="AV552" s="4"/>
      <c r="AW552" s="36" t="str">
        <f>IFERROR(VLOOKUP(Book1345234[[#This Row],[Water Supply Yield Ranking]],#REF!,2,FALSE),"")</f>
        <v/>
      </c>
      <c r="AX552" s="67"/>
      <c r="AY552" s="37"/>
      <c r="AZ552" s="4"/>
      <c r="BA552" s="36" t="str">
        <f>IFERROR(VLOOKUP(Book1345234[[#This Row],[Social Vulnerability Ranking]],#REF!,2,FALSE),"")</f>
        <v/>
      </c>
      <c r="BB552" s="67"/>
      <c r="BC552" s="43"/>
      <c r="BD552" s="4"/>
      <c r="BE552" s="36" t="str">
        <f>IFERROR(VLOOKUP(Book1345234[[#This Row],[Nature-Based Solutions Ranking]],#REF!,2,FALSE),"")</f>
        <v/>
      </c>
      <c r="BF552" s="67"/>
      <c r="BG552" s="37"/>
      <c r="BH552" s="4"/>
      <c r="BI552" s="36" t="str">
        <f>IFERROR(VLOOKUP(Book1345234[[#This Row],[Multiple Benefit Ranking]],#REF!,2,FALSE),"")</f>
        <v/>
      </c>
      <c r="BJ552" s="84"/>
      <c r="BK552" s="43"/>
      <c r="BL552" s="4"/>
      <c r="BM552" s="36" t="str">
        <f>IFERROR(VLOOKUP(Book1345234[[#This Row],[Operations and Maintenance Ranking]],#REF!,2,FALSE),"")</f>
        <v/>
      </c>
      <c r="BN552" s="67"/>
      <c r="BO552" s="4"/>
      <c r="BP552" s="36" t="str">
        <f>IFERROR(VLOOKUP(Book1345234[[#This Row],[Administrative, Regulatory and Other Obstacle Ranking]],#REF!,2,FALSE),"")</f>
        <v/>
      </c>
      <c r="BQ552" s="67"/>
      <c r="BR552" s="4"/>
      <c r="BS552" s="36" t="str">
        <f>IFERROR(VLOOKUP(Book1345234[[#This Row],[Environmental Benefit Ranking]],#REF!,2,FALSE),"")</f>
        <v/>
      </c>
      <c r="BT552" s="67"/>
      <c r="BU552" s="37"/>
      <c r="BV552" s="36" t="str">
        <f>IFERROR(VLOOKUP(Book1345234[[#This Row],[Environmental Impact Ranking]],#REF!,2,FALSE),"")</f>
        <v/>
      </c>
      <c r="BW552" s="77"/>
      <c r="BX552" s="83"/>
      <c r="BY552" s="4"/>
      <c r="BZ552" s="36" t="str">
        <f>IFERROR(VLOOKUP(Book1345234[[#This Row],[Mobility Ranking]],#REF!,2,FALSE),"")</f>
        <v/>
      </c>
      <c r="CA552" s="77"/>
      <c r="CB552" s="4"/>
      <c r="CC552" s="36" t="str">
        <f>IFERROR(VLOOKUP(Book1345234[[#This Row],[Regional Ranking]],#REF!,2,FALSE),"")</f>
        <v/>
      </c>
    </row>
    <row r="553" spans="1:81" x14ac:dyDescent="0.25">
      <c r="A553" s="107"/>
      <c r="B553" s="84"/>
      <c r="C553" s="92">
        <f>Book1345234[[#This Row],[FMP]]*2</f>
        <v>0</v>
      </c>
      <c r="D553" s="34"/>
      <c r="E553" s="34"/>
      <c r="F553" s="37"/>
      <c r="G553" s="4"/>
      <c r="H553" s="4"/>
      <c r="I553" s="4"/>
      <c r="J553" s="4"/>
      <c r="K553" s="35" t="str">
        <f>IFERROR(Book1345234[[#This Row],[Project Cost]]/Book1345234[[#This Row],['# of Structures Removed from 1% Annual Chance FP]],"")</f>
        <v/>
      </c>
      <c r="L553" s="4"/>
      <c r="M553" s="4"/>
      <c r="N553" s="35"/>
      <c r="O553" s="100"/>
      <c r="P553" s="84"/>
      <c r="Q553" s="37"/>
      <c r="R553" s="4"/>
      <c r="S553" s="36" t="str">
        <f>IFERROR(VLOOKUP(Book1345234[[#This Row],[ Severity Ranking: Pre-Project Average Depth of Flooding (100-year)]],#REF!,2,FALSE),"")</f>
        <v/>
      </c>
      <c r="T553" s="67"/>
      <c r="U553" s="37"/>
      <c r="V553" s="37"/>
      <c r="W553" s="128" t="e">
        <f>[1]!Book1345234[[#This Row],[Flood Plain Population]]/[1]!Book1345234[[#This Row],[Community Population Served]]</f>
        <v>#REF!</v>
      </c>
      <c r="X553" s="4"/>
      <c r="Y553" s="36" t="str">
        <f>IFERROR(VLOOKUP(Book1345234[[#This Row],[Severity Ranking: Community Need (% Population)]],#REF!,2,FALSE),"")</f>
        <v/>
      </c>
      <c r="Z553" s="66"/>
      <c r="AA553" s="91" t="e">
        <f>[1]!Book1345234[[#This Row],['# of Structures Removed from 1% Annual Chance FP]]/[1]!Book1345234[[#This Row],['# of Structures in 1% Annual Chance FP (Pre-Project)]]</f>
        <v>#REF!</v>
      </c>
      <c r="AB553" s="4"/>
      <c r="AC553" s="36" t="str">
        <f>IFERROR(VLOOKUP(Book1345234[[#This Row],[Flood Risk Reduction ]],#REF!,2,FALSE),"")</f>
        <v/>
      </c>
      <c r="AD553" s="66"/>
      <c r="AE553" s="78"/>
      <c r="AF553" s="37"/>
      <c r="AG553" s="128" t="e">
        <f>([1]!Book1345234[[#This Row],[Pre-Project Damage $]]-[1]!Book1345234[[#This Row],[Post-Project Damage $]])/[1]!Book1345234[[#This Row],[Pre-Project Damage $]]</f>
        <v>#REF!</v>
      </c>
      <c r="AH553" s="4"/>
      <c r="AI553" s="36" t="str">
        <f>IFERROR(VLOOKUP(Book1345234[[#This Row],[Flood Damage Reduction]],#REF!,2,FALSE),"")</f>
        <v/>
      </c>
      <c r="AJ553" s="93"/>
      <c r="AK553" s="83"/>
      <c r="AL553" s="37"/>
      <c r="AM553" s="36" t="str">
        <f>IFERROR(VLOOKUP(Book1345234[[#This Row],[ Reduction in Critical Facilities Flood Risk]],#REF!,2,FALSE),"")</f>
        <v/>
      </c>
      <c r="AN553" s="140" t="e">
        <f>VLOOKUP([1]!Book1345234[[#This Row],[FMP]],'[1]Life and Safety Tabular Data'!A550:L560,12,FALSE)</f>
        <v>#REF!</v>
      </c>
      <c r="AO553" s="43"/>
      <c r="AP553" s="4"/>
      <c r="AQ553" s="36" t="str">
        <f>IFERROR(VLOOKUP(Book1345234[[#This Row],[Life and Safety Ranking (Injury/Loss of Life)]],#REF!,2,FALSE),"")</f>
        <v/>
      </c>
      <c r="AR553" s="67"/>
      <c r="AS553" s="43"/>
      <c r="AT553" s="43"/>
      <c r="AU553" s="43"/>
      <c r="AV553" s="4"/>
      <c r="AW553" s="36" t="str">
        <f>IFERROR(VLOOKUP(Book1345234[[#This Row],[Water Supply Yield Ranking]],#REF!,2,FALSE),"")</f>
        <v/>
      </c>
      <c r="AX553" s="67"/>
      <c r="AY553" s="37"/>
      <c r="AZ553" s="4"/>
      <c r="BA553" s="36" t="str">
        <f>IFERROR(VLOOKUP(Book1345234[[#This Row],[Social Vulnerability Ranking]],#REF!,2,FALSE),"")</f>
        <v/>
      </c>
      <c r="BB553" s="67"/>
      <c r="BC553" s="43"/>
      <c r="BD553" s="4"/>
      <c r="BE553" s="36" t="str">
        <f>IFERROR(VLOOKUP(Book1345234[[#This Row],[Nature-Based Solutions Ranking]],#REF!,2,FALSE),"")</f>
        <v/>
      </c>
      <c r="BF553" s="67"/>
      <c r="BG553" s="37"/>
      <c r="BH553" s="4"/>
      <c r="BI553" s="36" t="str">
        <f>IFERROR(VLOOKUP(Book1345234[[#This Row],[Multiple Benefit Ranking]],#REF!,2,FALSE),"")</f>
        <v/>
      </c>
      <c r="BJ553" s="84"/>
      <c r="BK553" s="43"/>
      <c r="BL553" s="4"/>
      <c r="BM553" s="36" t="str">
        <f>IFERROR(VLOOKUP(Book1345234[[#This Row],[Operations and Maintenance Ranking]],#REF!,2,FALSE),"")</f>
        <v/>
      </c>
      <c r="BN553" s="67"/>
      <c r="BO553" s="4"/>
      <c r="BP553" s="36" t="str">
        <f>IFERROR(VLOOKUP(Book1345234[[#This Row],[Administrative, Regulatory and Other Obstacle Ranking]],#REF!,2,FALSE),"")</f>
        <v/>
      </c>
      <c r="BQ553" s="67"/>
      <c r="BR553" s="4"/>
      <c r="BS553" s="36" t="str">
        <f>IFERROR(VLOOKUP(Book1345234[[#This Row],[Environmental Benefit Ranking]],#REF!,2,FALSE),"")</f>
        <v/>
      </c>
      <c r="BT553" s="67"/>
      <c r="BU553" s="37"/>
      <c r="BV553" s="36" t="str">
        <f>IFERROR(VLOOKUP(Book1345234[[#This Row],[Environmental Impact Ranking]],#REF!,2,FALSE),"")</f>
        <v/>
      </c>
      <c r="BW553" s="77"/>
      <c r="BX553" s="83"/>
      <c r="BY553" s="4"/>
      <c r="BZ553" s="36" t="str">
        <f>IFERROR(VLOOKUP(Book1345234[[#This Row],[Mobility Ranking]],#REF!,2,FALSE),"")</f>
        <v/>
      </c>
      <c r="CA553" s="77"/>
      <c r="CB553" s="4"/>
      <c r="CC553" s="36" t="str">
        <f>IFERROR(VLOOKUP(Book1345234[[#This Row],[Regional Ranking]],#REF!,2,FALSE),"")</f>
        <v/>
      </c>
    </row>
    <row r="554" spans="1:81" x14ac:dyDescent="0.25">
      <c r="A554" s="107"/>
      <c r="B554" s="84"/>
      <c r="C554" s="92">
        <f>Book1345234[[#This Row],[FMP]]*2</f>
        <v>0</v>
      </c>
      <c r="D554" s="34"/>
      <c r="E554" s="34"/>
      <c r="F554" s="37"/>
      <c r="G554" s="4"/>
      <c r="H554" s="4"/>
      <c r="I554" s="4"/>
      <c r="J554" s="4"/>
      <c r="K554" s="35" t="str">
        <f>IFERROR(Book1345234[[#This Row],[Project Cost]]/Book1345234[[#This Row],['# of Structures Removed from 1% Annual Chance FP]],"")</f>
        <v/>
      </c>
      <c r="L554" s="4"/>
      <c r="M554" s="4"/>
      <c r="N554" s="35"/>
      <c r="O554" s="100"/>
      <c r="P554" s="84"/>
      <c r="Q554" s="37"/>
      <c r="R554" s="4"/>
      <c r="S554" s="36" t="str">
        <f>IFERROR(VLOOKUP(Book1345234[[#This Row],[ Severity Ranking: Pre-Project Average Depth of Flooding (100-year)]],#REF!,2,FALSE),"")</f>
        <v/>
      </c>
      <c r="T554" s="67"/>
      <c r="U554" s="37"/>
      <c r="V554" s="37"/>
      <c r="W554" s="128" t="e">
        <f>[1]!Book1345234[[#This Row],[Flood Plain Population]]/[1]!Book1345234[[#This Row],[Community Population Served]]</f>
        <v>#REF!</v>
      </c>
      <c r="X554" s="4"/>
      <c r="Y554" s="36" t="str">
        <f>IFERROR(VLOOKUP(Book1345234[[#This Row],[Severity Ranking: Community Need (% Population)]],#REF!,2,FALSE),"")</f>
        <v/>
      </c>
      <c r="Z554" s="66"/>
      <c r="AA554" s="91" t="e">
        <f>[1]!Book1345234[[#This Row],['# of Structures Removed from 1% Annual Chance FP]]/[1]!Book1345234[[#This Row],['# of Structures in 1% Annual Chance FP (Pre-Project)]]</f>
        <v>#REF!</v>
      </c>
      <c r="AB554" s="4"/>
      <c r="AC554" s="36" t="str">
        <f>IFERROR(VLOOKUP(Book1345234[[#This Row],[Flood Risk Reduction ]],#REF!,2,FALSE),"")</f>
        <v/>
      </c>
      <c r="AD554" s="66"/>
      <c r="AE554" s="78"/>
      <c r="AF554" s="37"/>
      <c r="AG554" s="128" t="e">
        <f>([1]!Book1345234[[#This Row],[Pre-Project Damage $]]-[1]!Book1345234[[#This Row],[Post-Project Damage $]])/[1]!Book1345234[[#This Row],[Pre-Project Damage $]]</f>
        <v>#REF!</v>
      </c>
      <c r="AH554" s="4"/>
      <c r="AI554" s="36" t="str">
        <f>IFERROR(VLOOKUP(Book1345234[[#This Row],[Flood Damage Reduction]],#REF!,2,FALSE),"")</f>
        <v/>
      </c>
      <c r="AJ554" s="93"/>
      <c r="AK554" s="83"/>
      <c r="AL554" s="37"/>
      <c r="AM554" s="36" t="str">
        <f>IFERROR(VLOOKUP(Book1345234[[#This Row],[ Reduction in Critical Facilities Flood Risk]],#REF!,2,FALSE),"")</f>
        <v/>
      </c>
      <c r="AN554" s="140" t="e">
        <f>VLOOKUP([1]!Book1345234[[#This Row],[FMP]],'[1]Life and Safety Tabular Data'!A551:L561,12,FALSE)</f>
        <v>#REF!</v>
      </c>
      <c r="AO554" s="43"/>
      <c r="AP554" s="4"/>
      <c r="AQ554" s="36" t="str">
        <f>IFERROR(VLOOKUP(Book1345234[[#This Row],[Life and Safety Ranking (Injury/Loss of Life)]],#REF!,2,FALSE),"")</f>
        <v/>
      </c>
      <c r="AR554" s="67"/>
      <c r="AS554" s="43"/>
      <c r="AT554" s="43"/>
      <c r="AU554" s="43"/>
      <c r="AV554" s="4"/>
      <c r="AW554" s="36" t="str">
        <f>IFERROR(VLOOKUP(Book1345234[[#This Row],[Water Supply Yield Ranking]],#REF!,2,FALSE),"")</f>
        <v/>
      </c>
      <c r="AX554" s="67"/>
      <c r="AY554" s="37"/>
      <c r="AZ554" s="4"/>
      <c r="BA554" s="36" t="str">
        <f>IFERROR(VLOOKUP(Book1345234[[#This Row],[Social Vulnerability Ranking]],#REF!,2,FALSE),"")</f>
        <v/>
      </c>
      <c r="BB554" s="67"/>
      <c r="BC554" s="43"/>
      <c r="BD554" s="4"/>
      <c r="BE554" s="36" t="str">
        <f>IFERROR(VLOOKUP(Book1345234[[#This Row],[Nature-Based Solutions Ranking]],#REF!,2,FALSE),"")</f>
        <v/>
      </c>
      <c r="BF554" s="67"/>
      <c r="BG554" s="37"/>
      <c r="BH554" s="4"/>
      <c r="BI554" s="36" t="str">
        <f>IFERROR(VLOOKUP(Book1345234[[#This Row],[Multiple Benefit Ranking]],#REF!,2,FALSE),"")</f>
        <v/>
      </c>
      <c r="BJ554" s="84"/>
      <c r="BK554" s="43"/>
      <c r="BL554" s="4"/>
      <c r="BM554" s="36" t="str">
        <f>IFERROR(VLOOKUP(Book1345234[[#This Row],[Operations and Maintenance Ranking]],#REF!,2,FALSE),"")</f>
        <v/>
      </c>
      <c r="BN554" s="67"/>
      <c r="BO554" s="4"/>
      <c r="BP554" s="36" t="str">
        <f>IFERROR(VLOOKUP(Book1345234[[#This Row],[Administrative, Regulatory and Other Obstacle Ranking]],#REF!,2,FALSE),"")</f>
        <v/>
      </c>
      <c r="BQ554" s="67"/>
      <c r="BR554" s="4"/>
      <c r="BS554" s="36" t="str">
        <f>IFERROR(VLOOKUP(Book1345234[[#This Row],[Environmental Benefit Ranking]],#REF!,2,FALSE),"")</f>
        <v/>
      </c>
      <c r="BT554" s="67"/>
      <c r="BU554" s="37"/>
      <c r="BV554" s="36" t="str">
        <f>IFERROR(VLOOKUP(Book1345234[[#This Row],[Environmental Impact Ranking]],#REF!,2,FALSE),"")</f>
        <v/>
      </c>
      <c r="BW554" s="77"/>
      <c r="BX554" s="83"/>
      <c r="BY554" s="4"/>
      <c r="BZ554" s="36" t="str">
        <f>IFERROR(VLOOKUP(Book1345234[[#This Row],[Mobility Ranking]],#REF!,2,FALSE),"")</f>
        <v/>
      </c>
      <c r="CA554" s="77"/>
      <c r="CB554" s="4"/>
      <c r="CC554" s="36" t="str">
        <f>IFERROR(VLOOKUP(Book1345234[[#This Row],[Regional Ranking]],#REF!,2,FALSE),"")</f>
        <v/>
      </c>
    </row>
    <row r="555" spans="1:81" x14ac:dyDescent="0.25">
      <c r="A555" s="107"/>
      <c r="B555" s="84"/>
      <c r="C555" s="92">
        <f>Book1345234[[#This Row],[FMP]]*2</f>
        <v>0</v>
      </c>
      <c r="D555" s="34"/>
      <c r="E555" s="34"/>
      <c r="F555" s="37"/>
      <c r="G555" s="4"/>
      <c r="H555" s="4"/>
      <c r="I555" s="4"/>
      <c r="J555" s="4"/>
      <c r="K555" s="35" t="str">
        <f>IFERROR(Book1345234[[#This Row],[Project Cost]]/Book1345234[[#This Row],['# of Structures Removed from 1% Annual Chance FP]],"")</f>
        <v/>
      </c>
      <c r="L555" s="4"/>
      <c r="M555" s="4"/>
      <c r="N555" s="35"/>
      <c r="O555" s="100"/>
      <c r="P555" s="84"/>
      <c r="Q555" s="37"/>
      <c r="R555" s="4"/>
      <c r="S555" s="36" t="str">
        <f>IFERROR(VLOOKUP(Book1345234[[#This Row],[ Severity Ranking: Pre-Project Average Depth of Flooding (100-year)]],#REF!,2,FALSE),"")</f>
        <v/>
      </c>
      <c r="T555" s="67"/>
      <c r="U555" s="37"/>
      <c r="V555" s="37"/>
      <c r="W555" s="128" t="e">
        <f>[1]!Book1345234[[#This Row],[Flood Plain Population]]/[1]!Book1345234[[#This Row],[Community Population Served]]</f>
        <v>#REF!</v>
      </c>
      <c r="X555" s="4"/>
      <c r="Y555" s="36" t="str">
        <f>IFERROR(VLOOKUP(Book1345234[[#This Row],[Severity Ranking: Community Need (% Population)]],#REF!,2,FALSE),"")</f>
        <v/>
      </c>
      <c r="Z555" s="66"/>
      <c r="AA555" s="91" t="e">
        <f>[1]!Book1345234[[#This Row],['# of Structures Removed from 1% Annual Chance FP]]/[1]!Book1345234[[#This Row],['# of Structures in 1% Annual Chance FP (Pre-Project)]]</f>
        <v>#REF!</v>
      </c>
      <c r="AB555" s="4"/>
      <c r="AC555" s="36" t="str">
        <f>IFERROR(VLOOKUP(Book1345234[[#This Row],[Flood Risk Reduction ]],#REF!,2,FALSE),"")</f>
        <v/>
      </c>
      <c r="AD555" s="66"/>
      <c r="AE555" s="78"/>
      <c r="AF555" s="37"/>
      <c r="AG555" s="128" t="e">
        <f>([1]!Book1345234[[#This Row],[Pre-Project Damage $]]-[1]!Book1345234[[#This Row],[Post-Project Damage $]])/[1]!Book1345234[[#This Row],[Pre-Project Damage $]]</f>
        <v>#REF!</v>
      </c>
      <c r="AH555" s="4"/>
      <c r="AI555" s="36" t="str">
        <f>IFERROR(VLOOKUP(Book1345234[[#This Row],[Flood Damage Reduction]],#REF!,2,FALSE),"")</f>
        <v/>
      </c>
      <c r="AJ555" s="93"/>
      <c r="AK555" s="83"/>
      <c r="AL555" s="37"/>
      <c r="AM555" s="36" t="str">
        <f>IFERROR(VLOOKUP(Book1345234[[#This Row],[ Reduction in Critical Facilities Flood Risk]],#REF!,2,FALSE),"")</f>
        <v/>
      </c>
      <c r="AN555" s="140" t="e">
        <f>VLOOKUP([1]!Book1345234[[#This Row],[FMP]],'[1]Life and Safety Tabular Data'!A552:L562,12,FALSE)</f>
        <v>#REF!</v>
      </c>
      <c r="AO555" s="43"/>
      <c r="AP555" s="4"/>
      <c r="AQ555" s="36" t="str">
        <f>IFERROR(VLOOKUP(Book1345234[[#This Row],[Life and Safety Ranking (Injury/Loss of Life)]],#REF!,2,FALSE),"")</f>
        <v/>
      </c>
      <c r="AR555" s="67"/>
      <c r="AS555" s="43"/>
      <c r="AT555" s="43"/>
      <c r="AU555" s="43"/>
      <c r="AV555" s="4"/>
      <c r="AW555" s="36" t="str">
        <f>IFERROR(VLOOKUP(Book1345234[[#This Row],[Water Supply Yield Ranking]],#REF!,2,FALSE),"")</f>
        <v/>
      </c>
      <c r="AX555" s="67"/>
      <c r="AY555" s="37"/>
      <c r="AZ555" s="4"/>
      <c r="BA555" s="36" t="str">
        <f>IFERROR(VLOOKUP(Book1345234[[#This Row],[Social Vulnerability Ranking]],#REF!,2,FALSE),"")</f>
        <v/>
      </c>
      <c r="BB555" s="67"/>
      <c r="BC555" s="43"/>
      <c r="BD555" s="4"/>
      <c r="BE555" s="36" t="str">
        <f>IFERROR(VLOOKUP(Book1345234[[#This Row],[Nature-Based Solutions Ranking]],#REF!,2,FALSE),"")</f>
        <v/>
      </c>
      <c r="BF555" s="67"/>
      <c r="BG555" s="37"/>
      <c r="BH555" s="4"/>
      <c r="BI555" s="36" t="str">
        <f>IFERROR(VLOOKUP(Book1345234[[#This Row],[Multiple Benefit Ranking]],#REF!,2,FALSE),"")</f>
        <v/>
      </c>
      <c r="BJ555" s="84"/>
      <c r="BK555" s="43"/>
      <c r="BL555" s="4"/>
      <c r="BM555" s="36" t="str">
        <f>IFERROR(VLOOKUP(Book1345234[[#This Row],[Operations and Maintenance Ranking]],#REF!,2,FALSE),"")</f>
        <v/>
      </c>
      <c r="BN555" s="67"/>
      <c r="BO555" s="4"/>
      <c r="BP555" s="36" t="str">
        <f>IFERROR(VLOOKUP(Book1345234[[#This Row],[Administrative, Regulatory and Other Obstacle Ranking]],#REF!,2,FALSE),"")</f>
        <v/>
      </c>
      <c r="BQ555" s="67"/>
      <c r="BR555" s="4"/>
      <c r="BS555" s="36" t="str">
        <f>IFERROR(VLOOKUP(Book1345234[[#This Row],[Environmental Benefit Ranking]],#REF!,2,FALSE),"")</f>
        <v/>
      </c>
      <c r="BT555" s="67"/>
      <c r="BU555" s="37"/>
      <c r="BV555" s="36" t="str">
        <f>IFERROR(VLOOKUP(Book1345234[[#This Row],[Environmental Impact Ranking]],#REF!,2,FALSE),"")</f>
        <v/>
      </c>
      <c r="BW555" s="77"/>
      <c r="BX555" s="83"/>
      <c r="BY555" s="4"/>
      <c r="BZ555" s="36" t="str">
        <f>IFERROR(VLOOKUP(Book1345234[[#This Row],[Mobility Ranking]],#REF!,2,FALSE),"")</f>
        <v/>
      </c>
      <c r="CA555" s="77"/>
      <c r="CB555" s="4"/>
      <c r="CC555" s="36" t="str">
        <f>IFERROR(VLOOKUP(Book1345234[[#This Row],[Regional Ranking]],#REF!,2,FALSE),"")</f>
        <v/>
      </c>
    </row>
    <row r="556" spans="1:81" x14ac:dyDescent="0.25">
      <c r="A556" s="107"/>
      <c r="B556" s="84"/>
      <c r="C556" s="92">
        <f>Book1345234[[#This Row],[FMP]]*2</f>
        <v>0</v>
      </c>
      <c r="D556" s="34"/>
      <c r="E556" s="34"/>
      <c r="F556" s="37"/>
      <c r="G556" s="4"/>
      <c r="H556" s="4"/>
      <c r="I556" s="4"/>
      <c r="J556" s="4"/>
      <c r="K556" s="35" t="str">
        <f>IFERROR(Book1345234[[#This Row],[Project Cost]]/Book1345234[[#This Row],['# of Structures Removed from 1% Annual Chance FP]],"")</f>
        <v/>
      </c>
      <c r="L556" s="4"/>
      <c r="M556" s="4"/>
      <c r="N556" s="35"/>
      <c r="O556" s="100"/>
      <c r="P556" s="84"/>
      <c r="Q556" s="37"/>
      <c r="R556" s="4"/>
      <c r="S556" s="36" t="str">
        <f>IFERROR(VLOOKUP(Book1345234[[#This Row],[ Severity Ranking: Pre-Project Average Depth of Flooding (100-year)]],#REF!,2,FALSE),"")</f>
        <v/>
      </c>
      <c r="T556" s="67"/>
      <c r="U556" s="37"/>
      <c r="V556" s="37"/>
      <c r="W556" s="128" t="e">
        <f>[1]!Book1345234[[#This Row],[Flood Plain Population]]/[1]!Book1345234[[#This Row],[Community Population Served]]</f>
        <v>#REF!</v>
      </c>
      <c r="X556" s="4"/>
      <c r="Y556" s="36" t="str">
        <f>IFERROR(VLOOKUP(Book1345234[[#This Row],[Severity Ranking: Community Need (% Population)]],#REF!,2,FALSE),"")</f>
        <v/>
      </c>
      <c r="Z556" s="66"/>
      <c r="AA556" s="91" t="e">
        <f>[1]!Book1345234[[#This Row],['# of Structures Removed from 1% Annual Chance FP]]/[1]!Book1345234[[#This Row],['# of Structures in 1% Annual Chance FP (Pre-Project)]]</f>
        <v>#REF!</v>
      </c>
      <c r="AB556" s="4"/>
      <c r="AC556" s="36" t="str">
        <f>IFERROR(VLOOKUP(Book1345234[[#This Row],[Flood Risk Reduction ]],#REF!,2,FALSE),"")</f>
        <v/>
      </c>
      <c r="AD556" s="66"/>
      <c r="AE556" s="78"/>
      <c r="AF556" s="37"/>
      <c r="AG556" s="128" t="e">
        <f>([1]!Book1345234[[#This Row],[Pre-Project Damage $]]-[1]!Book1345234[[#This Row],[Post-Project Damage $]])/[1]!Book1345234[[#This Row],[Pre-Project Damage $]]</f>
        <v>#REF!</v>
      </c>
      <c r="AH556" s="4"/>
      <c r="AI556" s="36" t="str">
        <f>IFERROR(VLOOKUP(Book1345234[[#This Row],[Flood Damage Reduction]],#REF!,2,FALSE),"")</f>
        <v/>
      </c>
      <c r="AJ556" s="93"/>
      <c r="AK556" s="83"/>
      <c r="AL556" s="37"/>
      <c r="AM556" s="36" t="str">
        <f>IFERROR(VLOOKUP(Book1345234[[#This Row],[ Reduction in Critical Facilities Flood Risk]],#REF!,2,FALSE),"")</f>
        <v/>
      </c>
      <c r="AN556" s="140" t="e">
        <f>VLOOKUP([1]!Book1345234[[#This Row],[FMP]],'[1]Life and Safety Tabular Data'!A553:L563,12,FALSE)</f>
        <v>#REF!</v>
      </c>
      <c r="AO556" s="43"/>
      <c r="AP556" s="4"/>
      <c r="AQ556" s="36" t="str">
        <f>IFERROR(VLOOKUP(Book1345234[[#This Row],[Life and Safety Ranking (Injury/Loss of Life)]],#REF!,2,FALSE),"")</f>
        <v/>
      </c>
      <c r="AR556" s="67"/>
      <c r="AS556" s="43"/>
      <c r="AT556" s="43"/>
      <c r="AU556" s="43"/>
      <c r="AV556" s="4"/>
      <c r="AW556" s="36" t="str">
        <f>IFERROR(VLOOKUP(Book1345234[[#This Row],[Water Supply Yield Ranking]],#REF!,2,FALSE),"")</f>
        <v/>
      </c>
      <c r="AX556" s="67"/>
      <c r="AY556" s="37"/>
      <c r="AZ556" s="4"/>
      <c r="BA556" s="36" t="str">
        <f>IFERROR(VLOOKUP(Book1345234[[#This Row],[Social Vulnerability Ranking]],#REF!,2,FALSE),"")</f>
        <v/>
      </c>
      <c r="BB556" s="67"/>
      <c r="BC556" s="43"/>
      <c r="BD556" s="4"/>
      <c r="BE556" s="36" t="str">
        <f>IFERROR(VLOOKUP(Book1345234[[#This Row],[Nature-Based Solutions Ranking]],#REF!,2,FALSE),"")</f>
        <v/>
      </c>
      <c r="BF556" s="67"/>
      <c r="BG556" s="37"/>
      <c r="BH556" s="4"/>
      <c r="BI556" s="36" t="str">
        <f>IFERROR(VLOOKUP(Book1345234[[#This Row],[Multiple Benefit Ranking]],#REF!,2,FALSE),"")</f>
        <v/>
      </c>
      <c r="BJ556" s="84"/>
      <c r="BK556" s="43"/>
      <c r="BL556" s="4"/>
      <c r="BM556" s="36" t="str">
        <f>IFERROR(VLOOKUP(Book1345234[[#This Row],[Operations and Maintenance Ranking]],#REF!,2,FALSE),"")</f>
        <v/>
      </c>
      <c r="BN556" s="67"/>
      <c r="BO556" s="4"/>
      <c r="BP556" s="36" t="str">
        <f>IFERROR(VLOOKUP(Book1345234[[#This Row],[Administrative, Regulatory and Other Obstacle Ranking]],#REF!,2,FALSE),"")</f>
        <v/>
      </c>
      <c r="BQ556" s="67"/>
      <c r="BR556" s="4"/>
      <c r="BS556" s="36" t="str">
        <f>IFERROR(VLOOKUP(Book1345234[[#This Row],[Environmental Benefit Ranking]],#REF!,2,FALSE),"")</f>
        <v/>
      </c>
      <c r="BT556" s="67"/>
      <c r="BU556" s="37"/>
      <c r="BV556" s="36" t="str">
        <f>IFERROR(VLOOKUP(Book1345234[[#This Row],[Environmental Impact Ranking]],#REF!,2,FALSE),"")</f>
        <v/>
      </c>
      <c r="BW556" s="77"/>
      <c r="BX556" s="83"/>
      <c r="BY556" s="4"/>
      <c r="BZ556" s="36" t="str">
        <f>IFERROR(VLOOKUP(Book1345234[[#This Row],[Mobility Ranking]],#REF!,2,FALSE),"")</f>
        <v/>
      </c>
      <c r="CA556" s="77"/>
      <c r="CB556" s="4"/>
      <c r="CC556" s="36" t="str">
        <f>IFERROR(VLOOKUP(Book1345234[[#This Row],[Regional Ranking]],#REF!,2,FALSE),"")</f>
        <v/>
      </c>
    </row>
    <row r="557" spans="1:81" x14ac:dyDescent="0.25">
      <c r="A557" s="107"/>
      <c r="B557" s="84"/>
      <c r="C557" s="92">
        <f>Book1345234[[#This Row],[FMP]]*2</f>
        <v>0</v>
      </c>
      <c r="D557" s="34"/>
      <c r="E557" s="34"/>
      <c r="F557" s="37"/>
      <c r="G557" s="4"/>
      <c r="H557" s="4"/>
      <c r="I557" s="4"/>
      <c r="J557" s="4"/>
      <c r="K557" s="35" t="str">
        <f>IFERROR(Book1345234[[#This Row],[Project Cost]]/Book1345234[[#This Row],['# of Structures Removed from 1% Annual Chance FP]],"")</f>
        <v/>
      </c>
      <c r="L557" s="4"/>
      <c r="M557" s="4"/>
      <c r="N557" s="35"/>
      <c r="O557" s="100"/>
      <c r="P557" s="84"/>
      <c r="Q557" s="37"/>
      <c r="R557" s="4"/>
      <c r="S557" s="36" t="str">
        <f>IFERROR(VLOOKUP(Book1345234[[#This Row],[ Severity Ranking: Pre-Project Average Depth of Flooding (100-year)]],#REF!,2,FALSE),"")</f>
        <v/>
      </c>
      <c r="T557" s="67"/>
      <c r="U557" s="37"/>
      <c r="V557" s="37"/>
      <c r="W557" s="128" t="e">
        <f>[1]!Book1345234[[#This Row],[Flood Plain Population]]/[1]!Book1345234[[#This Row],[Community Population Served]]</f>
        <v>#REF!</v>
      </c>
      <c r="X557" s="4"/>
      <c r="Y557" s="36" t="str">
        <f>IFERROR(VLOOKUP(Book1345234[[#This Row],[Severity Ranking: Community Need (% Population)]],#REF!,2,FALSE),"")</f>
        <v/>
      </c>
      <c r="Z557" s="66"/>
      <c r="AA557" s="91" t="e">
        <f>[1]!Book1345234[[#This Row],['# of Structures Removed from 1% Annual Chance FP]]/[1]!Book1345234[[#This Row],['# of Structures in 1% Annual Chance FP (Pre-Project)]]</f>
        <v>#REF!</v>
      </c>
      <c r="AB557" s="4"/>
      <c r="AC557" s="36" t="str">
        <f>IFERROR(VLOOKUP(Book1345234[[#This Row],[Flood Risk Reduction ]],#REF!,2,FALSE),"")</f>
        <v/>
      </c>
      <c r="AD557" s="66"/>
      <c r="AE557" s="78"/>
      <c r="AF557" s="37"/>
      <c r="AG557" s="128" t="e">
        <f>([1]!Book1345234[[#This Row],[Pre-Project Damage $]]-[1]!Book1345234[[#This Row],[Post-Project Damage $]])/[1]!Book1345234[[#This Row],[Pre-Project Damage $]]</f>
        <v>#REF!</v>
      </c>
      <c r="AH557" s="4"/>
      <c r="AI557" s="36" t="str">
        <f>IFERROR(VLOOKUP(Book1345234[[#This Row],[Flood Damage Reduction]],#REF!,2,FALSE),"")</f>
        <v/>
      </c>
      <c r="AJ557" s="93"/>
      <c r="AK557" s="83"/>
      <c r="AL557" s="37"/>
      <c r="AM557" s="36" t="str">
        <f>IFERROR(VLOOKUP(Book1345234[[#This Row],[ Reduction in Critical Facilities Flood Risk]],#REF!,2,FALSE),"")</f>
        <v/>
      </c>
      <c r="AN557" s="140" t="e">
        <f>VLOOKUP([1]!Book1345234[[#This Row],[FMP]],'[1]Life and Safety Tabular Data'!A554:L564,12,FALSE)</f>
        <v>#REF!</v>
      </c>
      <c r="AO557" s="43"/>
      <c r="AP557" s="4"/>
      <c r="AQ557" s="36" t="str">
        <f>IFERROR(VLOOKUP(Book1345234[[#This Row],[Life and Safety Ranking (Injury/Loss of Life)]],#REF!,2,FALSE),"")</f>
        <v/>
      </c>
      <c r="AR557" s="67"/>
      <c r="AS557" s="43"/>
      <c r="AT557" s="43"/>
      <c r="AU557" s="43"/>
      <c r="AV557" s="4"/>
      <c r="AW557" s="36" t="str">
        <f>IFERROR(VLOOKUP(Book1345234[[#This Row],[Water Supply Yield Ranking]],#REF!,2,FALSE),"")</f>
        <v/>
      </c>
      <c r="AX557" s="67"/>
      <c r="AY557" s="37"/>
      <c r="AZ557" s="4"/>
      <c r="BA557" s="36" t="str">
        <f>IFERROR(VLOOKUP(Book1345234[[#This Row],[Social Vulnerability Ranking]],#REF!,2,FALSE),"")</f>
        <v/>
      </c>
      <c r="BB557" s="67"/>
      <c r="BC557" s="43"/>
      <c r="BD557" s="4"/>
      <c r="BE557" s="36" t="str">
        <f>IFERROR(VLOOKUP(Book1345234[[#This Row],[Nature-Based Solutions Ranking]],#REF!,2,FALSE),"")</f>
        <v/>
      </c>
      <c r="BF557" s="67"/>
      <c r="BG557" s="37"/>
      <c r="BH557" s="4"/>
      <c r="BI557" s="36" t="str">
        <f>IFERROR(VLOOKUP(Book1345234[[#This Row],[Multiple Benefit Ranking]],#REF!,2,FALSE),"")</f>
        <v/>
      </c>
      <c r="BJ557" s="84"/>
      <c r="BK557" s="43"/>
      <c r="BL557" s="4"/>
      <c r="BM557" s="36" t="str">
        <f>IFERROR(VLOOKUP(Book1345234[[#This Row],[Operations and Maintenance Ranking]],#REF!,2,FALSE),"")</f>
        <v/>
      </c>
      <c r="BN557" s="67"/>
      <c r="BO557" s="4"/>
      <c r="BP557" s="36" t="str">
        <f>IFERROR(VLOOKUP(Book1345234[[#This Row],[Administrative, Regulatory and Other Obstacle Ranking]],#REF!,2,FALSE),"")</f>
        <v/>
      </c>
      <c r="BQ557" s="67"/>
      <c r="BR557" s="4"/>
      <c r="BS557" s="36" t="str">
        <f>IFERROR(VLOOKUP(Book1345234[[#This Row],[Environmental Benefit Ranking]],#REF!,2,FALSE),"")</f>
        <v/>
      </c>
      <c r="BT557" s="67"/>
      <c r="BU557" s="37"/>
      <c r="BV557" s="36" t="str">
        <f>IFERROR(VLOOKUP(Book1345234[[#This Row],[Environmental Impact Ranking]],#REF!,2,FALSE),"")</f>
        <v/>
      </c>
      <c r="BW557" s="77"/>
      <c r="BX557" s="83"/>
      <c r="BY557" s="4"/>
      <c r="BZ557" s="36" t="str">
        <f>IFERROR(VLOOKUP(Book1345234[[#This Row],[Mobility Ranking]],#REF!,2,FALSE),"")</f>
        <v/>
      </c>
      <c r="CA557" s="77"/>
      <c r="CB557" s="4"/>
      <c r="CC557" s="36" t="str">
        <f>IFERROR(VLOOKUP(Book1345234[[#This Row],[Regional Ranking]],#REF!,2,FALSE),"")</f>
        <v/>
      </c>
    </row>
    <row r="558" spans="1:81" x14ac:dyDescent="0.25">
      <c r="A558" s="107"/>
      <c r="B558" s="84"/>
      <c r="C558" s="92">
        <f>Book1345234[[#This Row],[FMP]]*2</f>
        <v>0</v>
      </c>
      <c r="D558" s="34"/>
      <c r="E558" s="34"/>
      <c r="F558" s="37"/>
      <c r="G558" s="4"/>
      <c r="H558" s="4"/>
      <c r="I558" s="4"/>
      <c r="J558" s="4"/>
      <c r="K558" s="35" t="str">
        <f>IFERROR(Book1345234[[#This Row],[Project Cost]]/Book1345234[[#This Row],['# of Structures Removed from 1% Annual Chance FP]],"")</f>
        <v/>
      </c>
      <c r="L558" s="4"/>
      <c r="M558" s="4"/>
      <c r="N558" s="35"/>
      <c r="O558" s="100"/>
      <c r="P558" s="84"/>
      <c r="Q558" s="37"/>
      <c r="R558" s="4"/>
      <c r="S558" s="36" t="str">
        <f>IFERROR(VLOOKUP(Book1345234[[#This Row],[ Severity Ranking: Pre-Project Average Depth of Flooding (100-year)]],#REF!,2,FALSE),"")</f>
        <v/>
      </c>
      <c r="T558" s="67"/>
      <c r="U558" s="37"/>
      <c r="V558" s="37"/>
      <c r="W558" s="128" t="e">
        <f>[1]!Book1345234[[#This Row],[Flood Plain Population]]/[1]!Book1345234[[#This Row],[Community Population Served]]</f>
        <v>#REF!</v>
      </c>
      <c r="X558" s="4"/>
      <c r="Y558" s="36" t="str">
        <f>IFERROR(VLOOKUP(Book1345234[[#This Row],[Severity Ranking: Community Need (% Population)]],#REF!,2,FALSE),"")</f>
        <v/>
      </c>
      <c r="Z558" s="66"/>
      <c r="AA558" s="91" t="e">
        <f>[1]!Book1345234[[#This Row],['# of Structures Removed from 1% Annual Chance FP]]/[1]!Book1345234[[#This Row],['# of Structures in 1% Annual Chance FP (Pre-Project)]]</f>
        <v>#REF!</v>
      </c>
      <c r="AB558" s="4"/>
      <c r="AC558" s="36" t="str">
        <f>IFERROR(VLOOKUP(Book1345234[[#This Row],[Flood Risk Reduction ]],#REF!,2,FALSE),"")</f>
        <v/>
      </c>
      <c r="AD558" s="66"/>
      <c r="AE558" s="78"/>
      <c r="AF558" s="37"/>
      <c r="AG558" s="128" t="e">
        <f>([1]!Book1345234[[#This Row],[Pre-Project Damage $]]-[1]!Book1345234[[#This Row],[Post-Project Damage $]])/[1]!Book1345234[[#This Row],[Pre-Project Damage $]]</f>
        <v>#REF!</v>
      </c>
      <c r="AH558" s="4"/>
      <c r="AI558" s="36" t="str">
        <f>IFERROR(VLOOKUP(Book1345234[[#This Row],[Flood Damage Reduction]],#REF!,2,FALSE),"")</f>
        <v/>
      </c>
      <c r="AJ558" s="93"/>
      <c r="AK558" s="83"/>
      <c r="AL558" s="37"/>
      <c r="AM558" s="36" t="str">
        <f>IFERROR(VLOOKUP(Book1345234[[#This Row],[ Reduction in Critical Facilities Flood Risk]],#REF!,2,FALSE),"")</f>
        <v/>
      </c>
      <c r="AN558" s="140" t="e">
        <f>VLOOKUP([1]!Book1345234[[#This Row],[FMP]],'[1]Life and Safety Tabular Data'!A555:L565,12,FALSE)</f>
        <v>#REF!</v>
      </c>
      <c r="AO558" s="43"/>
      <c r="AP558" s="4"/>
      <c r="AQ558" s="36" t="str">
        <f>IFERROR(VLOOKUP(Book1345234[[#This Row],[Life and Safety Ranking (Injury/Loss of Life)]],#REF!,2,FALSE),"")</f>
        <v/>
      </c>
      <c r="AR558" s="67"/>
      <c r="AS558" s="43"/>
      <c r="AT558" s="43"/>
      <c r="AU558" s="43"/>
      <c r="AV558" s="4"/>
      <c r="AW558" s="36" t="str">
        <f>IFERROR(VLOOKUP(Book1345234[[#This Row],[Water Supply Yield Ranking]],#REF!,2,FALSE),"")</f>
        <v/>
      </c>
      <c r="AX558" s="67"/>
      <c r="AY558" s="37"/>
      <c r="AZ558" s="4"/>
      <c r="BA558" s="36" t="str">
        <f>IFERROR(VLOOKUP(Book1345234[[#This Row],[Social Vulnerability Ranking]],#REF!,2,FALSE),"")</f>
        <v/>
      </c>
      <c r="BB558" s="67"/>
      <c r="BC558" s="43"/>
      <c r="BD558" s="4"/>
      <c r="BE558" s="36" t="str">
        <f>IFERROR(VLOOKUP(Book1345234[[#This Row],[Nature-Based Solutions Ranking]],#REF!,2,FALSE),"")</f>
        <v/>
      </c>
      <c r="BF558" s="67"/>
      <c r="BG558" s="37"/>
      <c r="BH558" s="4"/>
      <c r="BI558" s="36" t="str">
        <f>IFERROR(VLOOKUP(Book1345234[[#This Row],[Multiple Benefit Ranking]],#REF!,2,FALSE),"")</f>
        <v/>
      </c>
      <c r="BJ558" s="84"/>
      <c r="BK558" s="43"/>
      <c r="BL558" s="4"/>
      <c r="BM558" s="36" t="str">
        <f>IFERROR(VLOOKUP(Book1345234[[#This Row],[Operations and Maintenance Ranking]],#REF!,2,FALSE),"")</f>
        <v/>
      </c>
      <c r="BN558" s="67"/>
      <c r="BO558" s="4"/>
      <c r="BP558" s="36" t="str">
        <f>IFERROR(VLOOKUP(Book1345234[[#This Row],[Administrative, Regulatory and Other Obstacle Ranking]],#REF!,2,FALSE),"")</f>
        <v/>
      </c>
      <c r="BQ558" s="67"/>
      <c r="BR558" s="4"/>
      <c r="BS558" s="36" t="str">
        <f>IFERROR(VLOOKUP(Book1345234[[#This Row],[Environmental Benefit Ranking]],#REF!,2,FALSE),"")</f>
        <v/>
      </c>
      <c r="BT558" s="67"/>
      <c r="BU558" s="37"/>
      <c r="BV558" s="36" t="str">
        <f>IFERROR(VLOOKUP(Book1345234[[#This Row],[Environmental Impact Ranking]],#REF!,2,FALSE),"")</f>
        <v/>
      </c>
      <c r="BW558" s="77"/>
      <c r="BX558" s="83"/>
      <c r="BY558" s="4"/>
      <c r="BZ558" s="36" t="str">
        <f>IFERROR(VLOOKUP(Book1345234[[#This Row],[Mobility Ranking]],#REF!,2,FALSE),"")</f>
        <v/>
      </c>
      <c r="CA558" s="77"/>
      <c r="CB558" s="4"/>
      <c r="CC558" s="36" t="str">
        <f>IFERROR(VLOOKUP(Book1345234[[#This Row],[Regional Ranking]],#REF!,2,FALSE),"")</f>
        <v/>
      </c>
    </row>
    <row r="559" spans="1:81" x14ac:dyDescent="0.25">
      <c r="A559" s="107"/>
      <c r="B559" s="84"/>
      <c r="C559" s="92">
        <f>Book1345234[[#This Row],[FMP]]*2</f>
        <v>0</v>
      </c>
      <c r="D559" s="34"/>
      <c r="E559" s="34"/>
      <c r="F559" s="37"/>
      <c r="G559" s="4"/>
      <c r="H559" s="4"/>
      <c r="I559" s="4"/>
      <c r="J559" s="4"/>
      <c r="K559" s="35" t="str">
        <f>IFERROR(Book1345234[[#This Row],[Project Cost]]/Book1345234[[#This Row],['# of Structures Removed from 1% Annual Chance FP]],"")</f>
        <v/>
      </c>
      <c r="L559" s="4"/>
      <c r="M559" s="4"/>
      <c r="N559" s="35"/>
      <c r="O559" s="100"/>
      <c r="P559" s="84"/>
      <c r="Q559" s="37"/>
      <c r="R559" s="4"/>
      <c r="S559" s="36" t="str">
        <f>IFERROR(VLOOKUP(Book1345234[[#This Row],[ Severity Ranking: Pre-Project Average Depth of Flooding (100-year)]],#REF!,2,FALSE),"")</f>
        <v/>
      </c>
      <c r="T559" s="67"/>
      <c r="U559" s="37"/>
      <c r="V559" s="37"/>
      <c r="W559" s="128" t="e">
        <f>[1]!Book1345234[[#This Row],[Flood Plain Population]]/[1]!Book1345234[[#This Row],[Community Population Served]]</f>
        <v>#REF!</v>
      </c>
      <c r="X559" s="4"/>
      <c r="Y559" s="36" t="str">
        <f>IFERROR(VLOOKUP(Book1345234[[#This Row],[Severity Ranking: Community Need (% Population)]],#REF!,2,FALSE),"")</f>
        <v/>
      </c>
      <c r="Z559" s="66"/>
      <c r="AA559" s="91" t="e">
        <f>[1]!Book1345234[[#This Row],['# of Structures Removed from 1% Annual Chance FP]]/[1]!Book1345234[[#This Row],['# of Structures in 1% Annual Chance FP (Pre-Project)]]</f>
        <v>#REF!</v>
      </c>
      <c r="AB559" s="4"/>
      <c r="AC559" s="36" t="str">
        <f>IFERROR(VLOOKUP(Book1345234[[#This Row],[Flood Risk Reduction ]],#REF!,2,FALSE),"")</f>
        <v/>
      </c>
      <c r="AD559" s="66"/>
      <c r="AE559" s="78"/>
      <c r="AF559" s="37"/>
      <c r="AG559" s="128" t="e">
        <f>([1]!Book1345234[[#This Row],[Pre-Project Damage $]]-[1]!Book1345234[[#This Row],[Post-Project Damage $]])/[1]!Book1345234[[#This Row],[Pre-Project Damage $]]</f>
        <v>#REF!</v>
      </c>
      <c r="AH559" s="4"/>
      <c r="AI559" s="36" t="str">
        <f>IFERROR(VLOOKUP(Book1345234[[#This Row],[Flood Damage Reduction]],#REF!,2,FALSE),"")</f>
        <v/>
      </c>
      <c r="AJ559" s="93"/>
      <c r="AK559" s="83"/>
      <c r="AL559" s="37"/>
      <c r="AM559" s="36" t="str">
        <f>IFERROR(VLOOKUP(Book1345234[[#This Row],[ Reduction in Critical Facilities Flood Risk]],#REF!,2,FALSE),"")</f>
        <v/>
      </c>
      <c r="AN559" s="140" t="e">
        <f>VLOOKUP([1]!Book1345234[[#This Row],[FMP]],'[1]Life and Safety Tabular Data'!A556:L566,12,FALSE)</f>
        <v>#REF!</v>
      </c>
      <c r="AO559" s="43"/>
      <c r="AP559" s="4"/>
      <c r="AQ559" s="36" t="str">
        <f>IFERROR(VLOOKUP(Book1345234[[#This Row],[Life and Safety Ranking (Injury/Loss of Life)]],#REF!,2,FALSE),"")</f>
        <v/>
      </c>
      <c r="AR559" s="67"/>
      <c r="AS559" s="43"/>
      <c r="AT559" s="43"/>
      <c r="AU559" s="43"/>
      <c r="AV559" s="4"/>
      <c r="AW559" s="36" t="str">
        <f>IFERROR(VLOOKUP(Book1345234[[#This Row],[Water Supply Yield Ranking]],#REF!,2,FALSE),"")</f>
        <v/>
      </c>
      <c r="AX559" s="67"/>
      <c r="AY559" s="37"/>
      <c r="AZ559" s="4"/>
      <c r="BA559" s="36" t="str">
        <f>IFERROR(VLOOKUP(Book1345234[[#This Row],[Social Vulnerability Ranking]],#REF!,2,FALSE),"")</f>
        <v/>
      </c>
      <c r="BB559" s="67"/>
      <c r="BC559" s="43"/>
      <c r="BD559" s="4"/>
      <c r="BE559" s="36" t="str">
        <f>IFERROR(VLOOKUP(Book1345234[[#This Row],[Nature-Based Solutions Ranking]],#REF!,2,FALSE),"")</f>
        <v/>
      </c>
      <c r="BF559" s="67"/>
      <c r="BG559" s="37"/>
      <c r="BH559" s="4"/>
      <c r="BI559" s="36" t="str">
        <f>IFERROR(VLOOKUP(Book1345234[[#This Row],[Multiple Benefit Ranking]],#REF!,2,FALSE),"")</f>
        <v/>
      </c>
      <c r="BJ559" s="84"/>
      <c r="BK559" s="43"/>
      <c r="BL559" s="4"/>
      <c r="BM559" s="36" t="str">
        <f>IFERROR(VLOOKUP(Book1345234[[#This Row],[Operations and Maintenance Ranking]],#REF!,2,FALSE),"")</f>
        <v/>
      </c>
      <c r="BN559" s="67"/>
      <c r="BO559" s="4"/>
      <c r="BP559" s="36" t="str">
        <f>IFERROR(VLOOKUP(Book1345234[[#This Row],[Administrative, Regulatory and Other Obstacle Ranking]],#REF!,2,FALSE),"")</f>
        <v/>
      </c>
      <c r="BQ559" s="67"/>
      <c r="BR559" s="4"/>
      <c r="BS559" s="36" t="str">
        <f>IFERROR(VLOOKUP(Book1345234[[#This Row],[Environmental Benefit Ranking]],#REF!,2,FALSE),"")</f>
        <v/>
      </c>
      <c r="BT559" s="67"/>
      <c r="BU559" s="37"/>
      <c r="BV559" s="36" t="str">
        <f>IFERROR(VLOOKUP(Book1345234[[#This Row],[Environmental Impact Ranking]],#REF!,2,FALSE),"")</f>
        <v/>
      </c>
      <c r="BW559" s="77"/>
      <c r="BX559" s="83"/>
      <c r="BY559" s="4"/>
      <c r="BZ559" s="36" t="str">
        <f>IFERROR(VLOOKUP(Book1345234[[#This Row],[Mobility Ranking]],#REF!,2,FALSE),"")</f>
        <v/>
      </c>
      <c r="CA559" s="77"/>
      <c r="CB559" s="4"/>
      <c r="CC559" s="36" t="str">
        <f>IFERROR(VLOOKUP(Book1345234[[#This Row],[Regional Ranking]],#REF!,2,FALSE),"")</f>
        <v/>
      </c>
    </row>
    <row r="560" spans="1:81" x14ac:dyDescent="0.25">
      <c r="A560" s="107"/>
      <c r="B560" s="84"/>
      <c r="C560" s="92">
        <f>Book1345234[[#This Row],[FMP]]*2</f>
        <v>0</v>
      </c>
      <c r="D560" s="34"/>
      <c r="E560" s="34"/>
      <c r="F560" s="37"/>
      <c r="G560" s="4"/>
      <c r="H560" s="4"/>
      <c r="I560" s="4"/>
      <c r="J560" s="4"/>
      <c r="K560" s="35" t="str">
        <f>IFERROR(Book1345234[[#This Row],[Project Cost]]/Book1345234[[#This Row],['# of Structures Removed from 1% Annual Chance FP]],"")</f>
        <v/>
      </c>
      <c r="L560" s="4"/>
      <c r="M560" s="4"/>
      <c r="N560" s="35"/>
      <c r="O560" s="100"/>
      <c r="P560" s="84"/>
      <c r="Q560" s="37"/>
      <c r="R560" s="4"/>
      <c r="S560" s="36" t="str">
        <f>IFERROR(VLOOKUP(Book1345234[[#This Row],[ Severity Ranking: Pre-Project Average Depth of Flooding (100-year)]],#REF!,2,FALSE),"")</f>
        <v/>
      </c>
      <c r="T560" s="67"/>
      <c r="U560" s="37"/>
      <c r="V560" s="37"/>
      <c r="W560" s="128" t="e">
        <f>[1]!Book1345234[[#This Row],[Flood Plain Population]]/[1]!Book1345234[[#This Row],[Community Population Served]]</f>
        <v>#REF!</v>
      </c>
      <c r="X560" s="4"/>
      <c r="Y560" s="36" t="str">
        <f>IFERROR(VLOOKUP(Book1345234[[#This Row],[Severity Ranking: Community Need (% Population)]],#REF!,2,FALSE),"")</f>
        <v/>
      </c>
      <c r="Z560" s="66"/>
      <c r="AA560" s="91" t="e">
        <f>[1]!Book1345234[[#This Row],['# of Structures Removed from 1% Annual Chance FP]]/[1]!Book1345234[[#This Row],['# of Structures in 1% Annual Chance FP (Pre-Project)]]</f>
        <v>#REF!</v>
      </c>
      <c r="AB560" s="4"/>
      <c r="AC560" s="36" t="str">
        <f>IFERROR(VLOOKUP(Book1345234[[#This Row],[Flood Risk Reduction ]],#REF!,2,FALSE),"")</f>
        <v/>
      </c>
      <c r="AD560" s="66"/>
      <c r="AE560" s="78"/>
      <c r="AF560" s="37"/>
      <c r="AG560" s="128" t="e">
        <f>([1]!Book1345234[[#This Row],[Pre-Project Damage $]]-[1]!Book1345234[[#This Row],[Post-Project Damage $]])/[1]!Book1345234[[#This Row],[Pre-Project Damage $]]</f>
        <v>#REF!</v>
      </c>
      <c r="AH560" s="4"/>
      <c r="AI560" s="36" t="str">
        <f>IFERROR(VLOOKUP(Book1345234[[#This Row],[Flood Damage Reduction]],#REF!,2,FALSE),"")</f>
        <v/>
      </c>
      <c r="AJ560" s="93"/>
      <c r="AK560" s="83"/>
      <c r="AL560" s="37"/>
      <c r="AM560" s="36" t="str">
        <f>IFERROR(VLOOKUP(Book1345234[[#This Row],[ Reduction in Critical Facilities Flood Risk]],#REF!,2,FALSE),"")</f>
        <v/>
      </c>
      <c r="AN560" s="140" t="e">
        <f>VLOOKUP([1]!Book1345234[[#This Row],[FMP]],'[1]Life and Safety Tabular Data'!A557:L567,12,FALSE)</f>
        <v>#REF!</v>
      </c>
      <c r="AO560" s="43"/>
      <c r="AP560" s="4"/>
      <c r="AQ560" s="36" t="str">
        <f>IFERROR(VLOOKUP(Book1345234[[#This Row],[Life and Safety Ranking (Injury/Loss of Life)]],#REF!,2,FALSE),"")</f>
        <v/>
      </c>
      <c r="AR560" s="67"/>
      <c r="AS560" s="43"/>
      <c r="AT560" s="43"/>
      <c r="AU560" s="43"/>
      <c r="AV560" s="4"/>
      <c r="AW560" s="36" t="str">
        <f>IFERROR(VLOOKUP(Book1345234[[#This Row],[Water Supply Yield Ranking]],#REF!,2,FALSE),"")</f>
        <v/>
      </c>
      <c r="AX560" s="67"/>
      <c r="AY560" s="37"/>
      <c r="AZ560" s="4"/>
      <c r="BA560" s="36" t="str">
        <f>IFERROR(VLOOKUP(Book1345234[[#This Row],[Social Vulnerability Ranking]],#REF!,2,FALSE),"")</f>
        <v/>
      </c>
      <c r="BB560" s="67"/>
      <c r="BC560" s="43"/>
      <c r="BD560" s="4"/>
      <c r="BE560" s="36" t="str">
        <f>IFERROR(VLOOKUP(Book1345234[[#This Row],[Nature-Based Solutions Ranking]],#REF!,2,FALSE),"")</f>
        <v/>
      </c>
      <c r="BF560" s="67"/>
      <c r="BG560" s="37"/>
      <c r="BH560" s="4"/>
      <c r="BI560" s="36" t="str">
        <f>IFERROR(VLOOKUP(Book1345234[[#This Row],[Multiple Benefit Ranking]],#REF!,2,FALSE),"")</f>
        <v/>
      </c>
      <c r="BJ560" s="84"/>
      <c r="BK560" s="43"/>
      <c r="BL560" s="4"/>
      <c r="BM560" s="36" t="str">
        <f>IFERROR(VLOOKUP(Book1345234[[#This Row],[Operations and Maintenance Ranking]],#REF!,2,FALSE),"")</f>
        <v/>
      </c>
      <c r="BN560" s="67"/>
      <c r="BO560" s="4"/>
      <c r="BP560" s="36" t="str">
        <f>IFERROR(VLOOKUP(Book1345234[[#This Row],[Administrative, Regulatory and Other Obstacle Ranking]],#REF!,2,FALSE),"")</f>
        <v/>
      </c>
      <c r="BQ560" s="67"/>
      <c r="BR560" s="4"/>
      <c r="BS560" s="36" t="str">
        <f>IFERROR(VLOOKUP(Book1345234[[#This Row],[Environmental Benefit Ranking]],#REF!,2,FALSE),"")</f>
        <v/>
      </c>
      <c r="BT560" s="67"/>
      <c r="BU560" s="37"/>
      <c r="BV560" s="36" t="str">
        <f>IFERROR(VLOOKUP(Book1345234[[#This Row],[Environmental Impact Ranking]],#REF!,2,FALSE),"")</f>
        <v/>
      </c>
      <c r="BW560" s="77"/>
      <c r="BX560" s="83"/>
      <c r="BY560" s="4"/>
      <c r="BZ560" s="36" t="str">
        <f>IFERROR(VLOOKUP(Book1345234[[#This Row],[Mobility Ranking]],#REF!,2,FALSE),"")</f>
        <v/>
      </c>
      <c r="CA560" s="77"/>
      <c r="CB560" s="4"/>
      <c r="CC560" s="36" t="str">
        <f>IFERROR(VLOOKUP(Book1345234[[#This Row],[Regional Ranking]],#REF!,2,FALSE),"")</f>
        <v/>
      </c>
    </row>
    <row r="561" spans="1:81" x14ac:dyDescent="0.25">
      <c r="A561" s="107"/>
      <c r="B561" s="84"/>
      <c r="C561" s="92">
        <f>Book1345234[[#This Row],[FMP]]*2</f>
        <v>0</v>
      </c>
      <c r="D561" s="34"/>
      <c r="E561" s="34"/>
      <c r="F561" s="37"/>
      <c r="G561" s="4"/>
      <c r="H561" s="4"/>
      <c r="I561" s="4"/>
      <c r="J561" s="4"/>
      <c r="K561" s="35" t="str">
        <f>IFERROR(Book1345234[[#This Row],[Project Cost]]/Book1345234[[#This Row],['# of Structures Removed from 1% Annual Chance FP]],"")</f>
        <v/>
      </c>
      <c r="L561" s="4"/>
      <c r="M561" s="4"/>
      <c r="N561" s="35"/>
      <c r="O561" s="100"/>
      <c r="P561" s="84"/>
      <c r="Q561" s="37"/>
      <c r="R561" s="4"/>
      <c r="S561" s="36" t="str">
        <f>IFERROR(VLOOKUP(Book1345234[[#This Row],[ Severity Ranking: Pre-Project Average Depth of Flooding (100-year)]],#REF!,2,FALSE),"")</f>
        <v/>
      </c>
      <c r="T561" s="67"/>
      <c r="U561" s="37"/>
      <c r="V561" s="37"/>
      <c r="W561" s="128" t="e">
        <f>[1]!Book1345234[[#This Row],[Flood Plain Population]]/[1]!Book1345234[[#This Row],[Community Population Served]]</f>
        <v>#REF!</v>
      </c>
      <c r="X561" s="4"/>
      <c r="Y561" s="36" t="str">
        <f>IFERROR(VLOOKUP(Book1345234[[#This Row],[Severity Ranking: Community Need (% Population)]],#REF!,2,FALSE),"")</f>
        <v/>
      </c>
      <c r="Z561" s="66"/>
      <c r="AA561" s="91" t="e">
        <f>[1]!Book1345234[[#This Row],['# of Structures Removed from 1% Annual Chance FP]]/[1]!Book1345234[[#This Row],['# of Structures in 1% Annual Chance FP (Pre-Project)]]</f>
        <v>#REF!</v>
      </c>
      <c r="AB561" s="4"/>
      <c r="AC561" s="36" t="str">
        <f>IFERROR(VLOOKUP(Book1345234[[#This Row],[Flood Risk Reduction ]],#REF!,2,FALSE),"")</f>
        <v/>
      </c>
      <c r="AD561" s="66"/>
      <c r="AE561" s="78"/>
      <c r="AF561" s="37"/>
      <c r="AG561" s="128" t="e">
        <f>([1]!Book1345234[[#This Row],[Pre-Project Damage $]]-[1]!Book1345234[[#This Row],[Post-Project Damage $]])/[1]!Book1345234[[#This Row],[Pre-Project Damage $]]</f>
        <v>#REF!</v>
      </c>
      <c r="AH561" s="4"/>
      <c r="AI561" s="36" t="str">
        <f>IFERROR(VLOOKUP(Book1345234[[#This Row],[Flood Damage Reduction]],#REF!,2,FALSE),"")</f>
        <v/>
      </c>
      <c r="AJ561" s="93"/>
      <c r="AK561" s="83"/>
      <c r="AL561" s="37"/>
      <c r="AM561" s="36" t="str">
        <f>IFERROR(VLOOKUP(Book1345234[[#This Row],[ Reduction in Critical Facilities Flood Risk]],#REF!,2,FALSE),"")</f>
        <v/>
      </c>
      <c r="AN561" s="140" t="e">
        <f>VLOOKUP([1]!Book1345234[[#This Row],[FMP]],'[1]Life and Safety Tabular Data'!A558:L568,12,FALSE)</f>
        <v>#REF!</v>
      </c>
      <c r="AO561" s="43"/>
      <c r="AP561" s="4"/>
      <c r="AQ561" s="36" t="str">
        <f>IFERROR(VLOOKUP(Book1345234[[#This Row],[Life and Safety Ranking (Injury/Loss of Life)]],#REF!,2,FALSE),"")</f>
        <v/>
      </c>
      <c r="AR561" s="67"/>
      <c r="AS561" s="43"/>
      <c r="AT561" s="43"/>
      <c r="AU561" s="43"/>
      <c r="AV561" s="4"/>
      <c r="AW561" s="36" t="str">
        <f>IFERROR(VLOOKUP(Book1345234[[#This Row],[Water Supply Yield Ranking]],#REF!,2,FALSE),"")</f>
        <v/>
      </c>
      <c r="AX561" s="67"/>
      <c r="AY561" s="37"/>
      <c r="AZ561" s="4"/>
      <c r="BA561" s="36" t="str">
        <f>IFERROR(VLOOKUP(Book1345234[[#This Row],[Social Vulnerability Ranking]],#REF!,2,FALSE),"")</f>
        <v/>
      </c>
      <c r="BB561" s="67"/>
      <c r="BC561" s="43"/>
      <c r="BD561" s="4"/>
      <c r="BE561" s="36" t="str">
        <f>IFERROR(VLOOKUP(Book1345234[[#This Row],[Nature-Based Solutions Ranking]],#REF!,2,FALSE),"")</f>
        <v/>
      </c>
      <c r="BF561" s="67"/>
      <c r="BG561" s="37"/>
      <c r="BH561" s="4"/>
      <c r="BI561" s="36" t="str">
        <f>IFERROR(VLOOKUP(Book1345234[[#This Row],[Multiple Benefit Ranking]],#REF!,2,FALSE),"")</f>
        <v/>
      </c>
      <c r="BJ561" s="84"/>
      <c r="BK561" s="43"/>
      <c r="BL561" s="4"/>
      <c r="BM561" s="36" t="str">
        <f>IFERROR(VLOOKUP(Book1345234[[#This Row],[Operations and Maintenance Ranking]],#REF!,2,FALSE),"")</f>
        <v/>
      </c>
      <c r="BN561" s="67"/>
      <c r="BO561" s="4"/>
      <c r="BP561" s="36" t="str">
        <f>IFERROR(VLOOKUP(Book1345234[[#This Row],[Administrative, Regulatory and Other Obstacle Ranking]],#REF!,2,FALSE),"")</f>
        <v/>
      </c>
      <c r="BQ561" s="67"/>
      <c r="BR561" s="4"/>
      <c r="BS561" s="36" t="str">
        <f>IFERROR(VLOOKUP(Book1345234[[#This Row],[Environmental Benefit Ranking]],#REF!,2,FALSE),"")</f>
        <v/>
      </c>
      <c r="BT561" s="67"/>
      <c r="BU561" s="37"/>
      <c r="BV561" s="36" t="str">
        <f>IFERROR(VLOOKUP(Book1345234[[#This Row],[Environmental Impact Ranking]],#REF!,2,FALSE),"")</f>
        <v/>
      </c>
      <c r="BW561" s="77"/>
      <c r="BX561" s="83"/>
      <c r="BY561" s="4"/>
      <c r="BZ561" s="36" t="str">
        <f>IFERROR(VLOOKUP(Book1345234[[#This Row],[Mobility Ranking]],#REF!,2,FALSE),"")</f>
        <v/>
      </c>
      <c r="CA561" s="77"/>
      <c r="CB561" s="4"/>
      <c r="CC561" s="36" t="str">
        <f>IFERROR(VLOOKUP(Book1345234[[#This Row],[Regional Ranking]],#REF!,2,FALSE),"")</f>
        <v/>
      </c>
    </row>
    <row r="562" spans="1:81" x14ac:dyDescent="0.25">
      <c r="A562" s="107"/>
      <c r="B562" s="84"/>
      <c r="C562" s="92">
        <f>Book1345234[[#This Row],[FMP]]*2</f>
        <v>0</v>
      </c>
      <c r="D562" s="34"/>
      <c r="E562" s="34"/>
      <c r="F562" s="37"/>
      <c r="G562" s="4"/>
      <c r="H562" s="4"/>
      <c r="I562" s="4"/>
      <c r="J562" s="4"/>
      <c r="K562" s="35" t="str">
        <f>IFERROR(Book1345234[[#This Row],[Project Cost]]/Book1345234[[#This Row],['# of Structures Removed from 1% Annual Chance FP]],"")</f>
        <v/>
      </c>
      <c r="L562" s="4"/>
      <c r="M562" s="4"/>
      <c r="N562" s="35"/>
      <c r="O562" s="100"/>
      <c r="P562" s="84"/>
      <c r="Q562" s="37"/>
      <c r="R562" s="4"/>
      <c r="S562" s="36" t="str">
        <f>IFERROR(VLOOKUP(Book1345234[[#This Row],[ Severity Ranking: Pre-Project Average Depth of Flooding (100-year)]],#REF!,2,FALSE),"")</f>
        <v/>
      </c>
      <c r="T562" s="67"/>
      <c r="U562" s="37"/>
      <c r="V562" s="37"/>
      <c r="W562" s="128" t="e">
        <f>[1]!Book1345234[[#This Row],[Flood Plain Population]]/[1]!Book1345234[[#This Row],[Community Population Served]]</f>
        <v>#REF!</v>
      </c>
      <c r="X562" s="4"/>
      <c r="Y562" s="36" t="str">
        <f>IFERROR(VLOOKUP(Book1345234[[#This Row],[Severity Ranking: Community Need (% Population)]],#REF!,2,FALSE),"")</f>
        <v/>
      </c>
      <c r="Z562" s="66"/>
      <c r="AA562" s="91" t="e">
        <f>[1]!Book1345234[[#This Row],['# of Structures Removed from 1% Annual Chance FP]]/[1]!Book1345234[[#This Row],['# of Structures in 1% Annual Chance FP (Pre-Project)]]</f>
        <v>#REF!</v>
      </c>
      <c r="AB562" s="4"/>
      <c r="AC562" s="36" t="str">
        <f>IFERROR(VLOOKUP(Book1345234[[#This Row],[Flood Risk Reduction ]],#REF!,2,FALSE),"")</f>
        <v/>
      </c>
      <c r="AD562" s="66"/>
      <c r="AE562" s="78"/>
      <c r="AF562" s="37"/>
      <c r="AG562" s="128" t="e">
        <f>([1]!Book1345234[[#This Row],[Pre-Project Damage $]]-[1]!Book1345234[[#This Row],[Post-Project Damage $]])/[1]!Book1345234[[#This Row],[Pre-Project Damage $]]</f>
        <v>#REF!</v>
      </c>
      <c r="AH562" s="4"/>
      <c r="AI562" s="36" t="str">
        <f>IFERROR(VLOOKUP(Book1345234[[#This Row],[Flood Damage Reduction]],#REF!,2,FALSE),"")</f>
        <v/>
      </c>
      <c r="AJ562" s="93"/>
      <c r="AK562" s="83"/>
      <c r="AL562" s="37"/>
      <c r="AM562" s="36" t="str">
        <f>IFERROR(VLOOKUP(Book1345234[[#This Row],[ Reduction in Critical Facilities Flood Risk]],#REF!,2,FALSE),"")</f>
        <v/>
      </c>
      <c r="AN562" s="140" t="e">
        <f>VLOOKUP([1]!Book1345234[[#This Row],[FMP]],'[1]Life and Safety Tabular Data'!A559:L569,12,FALSE)</f>
        <v>#REF!</v>
      </c>
      <c r="AO562" s="43"/>
      <c r="AP562" s="4"/>
      <c r="AQ562" s="36" t="str">
        <f>IFERROR(VLOOKUP(Book1345234[[#This Row],[Life and Safety Ranking (Injury/Loss of Life)]],#REF!,2,FALSE),"")</f>
        <v/>
      </c>
      <c r="AR562" s="67"/>
      <c r="AS562" s="43"/>
      <c r="AT562" s="43"/>
      <c r="AU562" s="43"/>
      <c r="AV562" s="4"/>
      <c r="AW562" s="36" t="str">
        <f>IFERROR(VLOOKUP(Book1345234[[#This Row],[Water Supply Yield Ranking]],#REF!,2,FALSE),"")</f>
        <v/>
      </c>
      <c r="AX562" s="67"/>
      <c r="AY562" s="37"/>
      <c r="AZ562" s="4"/>
      <c r="BA562" s="36" t="str">
        <f>IFERROR(VLOOKUP(Book1345234[[#This Row],[Social Vulnerability Ranking]],#REF!,2,FALSE),"")</f>
        <v/>
      </c>
      <c r="BB562" s="67"/>
      <c r="BC562" s="43"/>
      <c r="BD562" s="4"/>
      <c r="BE562" s="36" t="str">
        <f>IFERROR(VLOOKUP(Book1345234[[#This Row],[Nature-Based Solutions Ranking]],#REF!,2,FALSE),"")</f>
        <v/>
      </c>
      <c r="BF562" s="67"/>
      <c r="BG562" s="37"/>
      <c r="BH562" s="4"/>
      <c r="BI562" s="36" t="str">
        <f>IFERROR(VLOOKUP(Book1345234[[#This Row],[Multiple Benefit Ranking]],#REF!,2,FALSE),"")</f>
        <v/>
      </c>
      <c r="BJ562" s="84"/>
      <c r="BK562" s="43"/>
      <c r="BL562" s="4"/>
      <c r="BM562" s="36" t="str">
        <f>IFERROR(VLOOKUP(Book1345234[[#This Row],[Operations and Maintenance Ranking]],#REF!,2,FALSE),"")</f>
        <v/>
      </c>
      <c r="BN562" s="67"/>
      <c r="BO562" s="4"/>
      <c r="BP562" s="36" t="str">
        <f>IFERROR(VLOOKUP(Book1345234[[#This Row],[Administrative, Regulatory and Other Obstacle Ranking]],#REF!,2,FALSE),"")</f>
        <v/>
      </c>
      <c r="BQ562" s="67"/>
      <c r="BR562" s="4"/>
      <c r="BS562" s="36" t="str">
        <f>IFERROR(VLOOKUP(Book1345234[[#This Row],[Environmental Benefit Ranking]],#REF!,2,FALSE),"")</f>
        <v/>
      </c>
      <c r="BT562" s="67"/>
      <c r="BU562" s="37"/>
      <c r="BV562" s="36" t="str">
        <f>IFERROR(VLOOKUP(Book1345234[[#This Row],[Environmental Impact Ranking]],#REF!,2,FALSE),"")</f>
        <v/>
      </c>
      <c r="BW562" s="77"/>
      <c r="BX562" s="83"/>
      <c r="BY562" s="4"/>
      <c r="BZ562" s="36" t="str">
        <f>IFERROR(VLOOKUP(Book1345234[[#This Row],[Mobility Ranking]],#REF!,2,FALSE),"")</f>
        <v/>
      </c>
      <c r="CA562" s="77"/>
      <c r="CB562" s="4"/>
      <c r="CC562" s="36" t="str">
        <f>IFERROR(VLOOKUP(Book1345234[[#This Row],[Regional Ranking]],#REF!,2,FALSE),"")</f>
        <v/>
      </c>
    </row>
    <row r="563" spans="1:81" x14ac:dyDescent="0.25">
      <c r="A563" s="107"/>
      <c r="B563" s="84"/>
      <c r="C563" s="92">
        <f>Book1345234[[#This Row],[FMP]]*2</f>
        <v>0</v>
      </c>
      <c r="D563" s="34"/>
      <c r="E563" s="34"/>
      <c r="F563" s="37"/>
      <c r="G563" s="4"/>
      <c r="H563" s="4"/>
      <c r="I563" s="4"/>
      <c r="J563" s="4"/>
      <c r="K563" s="35" t="str">
        <f>IFERROR(Book1345234[[#This Row],[Project Cost]]/Book1345234[[#This Row],['# of Structures Removed from 1% Annual Chance FP]],"")</f>
        <v/>
      </c>
      <c r="L563" s="4"/>
      <c r="M563" s="4"/>
      <c r="N563" s="35"/>
      <c r="O563" s="100"/>
      <c r="P563" s="84"/>
      <c r="Q563" s="37"/>
      <c r="R563" s="4"/>
      <c r="S563" s="36" t="str">
        <f>IFERROR(VLOOKUP(Book1345234[[#This Row],[ Severity Ranking: Pre-Project Average Depth of Flooding (100-year)]],#REF!,2,FALSE),"")</f>
        <v/>
      </c>
      <c r="T563" s="67"/>
      <c r="U563" s="37"/>
      <c r="V563" s="37"/>
      <c r="W563" s="128" t="e">
        <f>[1]!Book1345234[[#This Row],[Flood Plain Population]]/[1]!Book1345234[[#This Row],[Community Population Served]]</f>
        <v>#REF!</v>
      </c>
      <c r="X563" s="4"/>
      <c r="Y563" s="36" t="str">
        <f>IFERROR(VLOOKUP(Book1345234[[#This Row],[Severity Ranking: Community Need (% Population)]],#REF!,2,FALSE),"")</f>
        <v/>
      </c>
      <c r="Z563" s="66"/>
      <c r="AA563" s="91" t="e">
        <f>[1]!Book1345234[[#This Row],['# of Structures Removed from 1% Annual Chance FP]]/[1]!Book1345234[[#This Row],['# of Structures in 1% Annual Chance FP (Pre-Project)]]</f>
        <v>#REF!</v>
      </c>
      <c r="AB563" s="4"/>
      <c r="AC563" s="36" t="str">
        <f>IFERROR(VLOOKUP(Book1345234[[#This Row],[Flood Risk Reduction ]],#REF!,2,FALSE),"")</f>
        <v/>
      </c>
      <c r="AD563" s="66"/>
      <c r="AE563" s="78"/>
      <c r="AF563" s="37"/>
      <c r="AG563" s="128" t="e">
        <f>([1]!Book1345234[[#This Row],[Pre-Project Damage $]]-[1]!Book1345234[[#This Row],[Post-Project Damage $]])/[1]!Book1345234[[#This Row],[Pre-Project Damage $]]</f>
        <v>#REF!</v>
      </c>
      <c r="AH563" s="4"/>
      <c r="AI563" s="36" t="str">
        <f>IFERROR(VLOOKUP(Book1345234[[#This Row],[Flood Damage Reduction]],#REF!,2,FALSE),"")</f>
        <v/>
      </c>
      <c r="AJ563" s="93"/>
      <c r="AK563" s="83"/>
      <c r="AL563" s="37"/>
      <c r="AM563" s="36" t="str">
        <f>IFERROR(VLOOKUP(Book1345234[[#This Row],[ Reduction in Critical Facilities Flood Risk]],#REF!,2,FALSE),"")</f>
        <v/>
      </c>
      <c r="AN563" s="140" t="e">
        <f>VLOOKUP([1]!Book1345234[[#This Row],[FMP]],'[1]Life and Safety Tabular Data'!A560:L570,12,FALSE)</f>
        <v>#REF!</v>
      </c>
      <c r="AO563" s="43"/>
      <c r="AP563" s="4"/>
      <c r="AQ563" s="36" t="str">
        <f>IFERROR(VLOOKUP(Book1345234[[#This Row],[Life and Safety Ranking (Injury/Loss of Life)]],#REF!,2,FALSE),"")</f>
        <v/>
      </c>
      <c r="AR563" s="67"/>
      <c r="AS563" s="43"/>
      <c r="AT563" s="43"/>
      <c r="AU563" s="43"/>
      <c r="AV563" s="4"/>
      <c r="AW563" s="36" t="str">
        <f>IFERROR(VLOOKUP(Book1345234[[#This Row],[Water Supply Yield Ranking]],#REF!,2,FALSE),"")</f>
        <v/>
      </c>
      <c r="AX563" s="67"/>
      <c r="AY563" s="37"/>
      <c r="AZ563" s="4"/>
      <c r="BA563" s="36" t="str">
        <f>IFERROR(VLOOKUP(Book1345234[[#This Row],[Social Vulnerability Ranking]],#REF!,2,FALSE),"")</f>
        <v/>
      </c>
      <c r="BB563" s="67"/>
      <c r="BC563" s="43"/>
      <c r="BD563" s="4"/>
      <c r="BE563" s="36" t="str">
        <f>IFERROR(VLOOKUP(Book1345234[[#This Row],[Nature-Based Solutions Ranking]],#REF!,2,FALSE),"")</f>
        <v/>
      </c>
      <c r="BF563" s="67"/>
      <c r="BG563" s="37"/>
      <c r="BH563" s="4"/>
      <c r="BI563" s="36" t="str">
        <f>IFERROR(VLOOKUP(Book1345234[[#This Row],[Multiple Benefit Ranking]],#REF!,2,FALSE),"")</f>
        <v/>
      </c>
      <c r="BJ563" s="84"/>
      <c r="BK563" s="43"/>
      <c r="BL563" s="4"/>
      <c r="BM563" s="36" t="str">
        <f>IFERROR(VLOOKUP(Book1345234[[#This Row],[Operations and Maintenance Ranking]],#REF!,2,FALSE),"")</f>
        <v/>
      </c>
      <c r="BN563" s="67"/>
      <c r="BO563" s="4"/>
      <c r="BP563" s="36" t="str">
        <f>IFERROR(VLOOKUP(Book1345234[[#This Row],[Administrative, Regulatory and Other Obstacle Ranking]],#REF!,2,FALSE),"")</f>
        <v/>
      </c>
      <c r="BQ563" s="67"/>
      <c r="BR563" s="4"/>
      <c r="BS563" s="36" t="str">
        <f>IFERROR(VLOOKUP(Book1345234[[#This Row],[Environmental Benefit Ranking]],#REF!,2,FALSE),"")</f>
        <v/>
      </c>
      <c r="BT563" s="67"/>
      <c r="BU563" s="37"/>
      <c r="BV563" s="36" t="str">
        <f>IFERROR(VLOOKUP(Book1345234[[#This Row],[Environmental Impact Ranking]],#REF!,2,FALSE),"")</f>
        <v/>
      </c>
      <c r="BW563" s="77"/>
      <c r="BX563" s="83"/>
      <c r="BY563" s="4"/>
      <c r="BZ563" s="36" t="str">
        <f>IFERROR(VLOOKUP(Book1345234[[#This Row],[Mobility Ranking]],#REF!,2,FALSE),"")</f>
        <v/>
      </c>
      <c r="CA563" s="77"/>
      <c r="CB563" s="4"/>
      <c r="CC563" s="36" t="str">
        <f>IFERROR(VLOOKUP(Book1345234[[#This Row],[Regional Ranking]],#REF!,2,FALSE),"")</f>
        <v/>
      </c>
    </row>
    <row r="564" spans="1:81" x14ac:dyDescent="0.25">
      <c r="A564" s="107"/>
      <c r="B564" s="84"/>
      <c r="C564" s="92">
        <f>Book1345234[[#This Row],[FMP]]*2</f>
        <v>0</v>
      </c>
      <c r="D564" s="34"/>
      <c r="E564" s="34"/>
      <c r="F564" s="37"/>
      <c r="G564" s="4"/>
      <c r="H564" s="4"/>
      <c r="I564" s="4"/>
      <c r="J564" s="4"/>
      <c r="K564" s="35" t="str">
        <f>IFERROR(Book1345234[[#This Row],[Project Cost]]/Book1345234[[#This Row],['# of Structures Removed from 1% Annual Chance FP]],"")</f>
        <v/>
      </c>
      <c r="L564" s="4"/>
      <c r="M564" s="4"/>
      <c r="N564" s="35"/>
      <c r="O564" s="100"/>
      <c r="P564" s="84"/>
      <c r="Q564" s="37"/>
      <c r="R564" s="4"/>
      <c r="S564" s="36" t="str">
        <f>IFERROR(VLOOKUP(Book1345234[[#This Row],[ Severity Ranking: Pre-Project Average Depth of Flooding (100-year)]],#REF!,2,FALSE),"")</f>
        <v/>
      </c>
      <c r="T564" s="67"/>
      <c r="U564" s="37"/>
      <c r="V564" s="37"/>
      <c r="W564" s="128" t="e">
        <f>[1]!Book1345234[[#This Row],[Flood Plain Population]]/[1]!Book1345234[[#This Row],[Community Population Served]]</f>
        <v>#REF!</v>
      </c>
      <c r="X564" s="4"/>
      <c r="Y564" s="36" t="str">
        <f>IFERROR(VLOOKUP(Book1345234[[#This Row],[Severity Ranking: Community Need (% Population)]],#REF!,2,FALSE),"")</f>
        <v/>
      </c>
      <c r="Z564" s="66"/>
      <c r="AA564" s="91" t="e">
        <f>[1]!Book1345234[[#This Row],['# of Structures Removed from 1% Annual Chance FP]]/[1]!Book1345234[[#This Row],['# of Structures in 1% Annual Chance FP (Pre-Project)]]</f>
        <v>#REF!</v>
      </c>
      <c r="AB564" s="4"/>
      <c r="AC564" s="36" t="str">
        <f>IFERROR(VLOOKUP(Book1345234[[#This Row],[Flood Risk Reduction ]],#REF!,2,FALSE),"")</f>
        <v/>
      </c>
      <c r="AD564" s="66"/>
      <c r="AE564" s="78"/>
      <c r="AF564" s="37"/>
      <c r="AG564" s="128" t="e">
        <f>([1]!Book1345234[[#This Row],[Pre-Project Damage $]]-[1]!Book1345234[[#This Row],[Post-Project Damage $]])/[1]!Book1345234[[#This Row],[Pre-Project Damage $]]</f>
        <v>#REF!</v>
      </c>
      <c r="AH564" s="4"/>
      <c r="AI564" s="36" t="str">
        <f>IFERROR(VLOOKUP(Book1345234[[#This Row],[Flood Damage Reduction]],#REF!,2,FALSE),"")</f>
        <v/>
      </c>
      <c r="AJ564" s="93"/>
      <c r="AK564" s="83"/>
      <c r="AL564" s="37"/>
      <c r="AM564" s="36" t="str">
        <f>IFERROR(VLOOKUP(Book1345234[[#This Row],[ Reduction in Critical Facilities Flood Risk]],#REF!,2,FALSE),"")</f>
        <v/>
      </c>
      <c r="AN564" s="140" t="e">
        <f>VLOOKUP([1]!Book1345234[[#This Row],[FMP]],'[1]Life and Safety Tabular Data'!A561:L571,12,FALSE)</f>
        <v>#REF!</v>
      </c>
      <c r="AO564" s="43"/>
      <c r="AP564" s="4"/>
      <c r="AQ564" s="36" t="str">
        <f>IFERROR(VLOOKUP(Book1345234[[#This Row],[Life and Safety Ranking (Injury/Loss of Life)]],#REF!,2,FALSE),"")</f>
        <v/>
      </c>
      <c r="AR564" s="67"/>
      <c r="AS564" s="43"/>
      <c r="AT564" s="43"/>
      <c r="AU564" s="43"/>
      <c r="AV564" s="4"/>
      <c r="AW564" s="36" t="str">
        <f>IFERROR(VLOOKUP(Book1345234[[#This Row],[Water Supply Yield Ranking]],#REF!,2,FALSE),"")</f>
        <v/>
      </c>
      <c r="AX564" s="67"/>
      <c r="AY564" s="37"/>
      <c r="AZ564" s="4"/>
      <c r="BA564" s="36" t="str">
        <f>IFERROR(VLOOKUP(Book1345234[[#This Row],[Social Vulnerability Ranking]],#REF!,2,FALSE),"")</f>
        <v/>
      </c>
      <c r="BB564" s="67"/>
      <c r="BC564" s="43"/>
      <c r="BD564" s="4"/>
      <c r="BE564" s="36" t="str">
        <f>IFERROR(VLOOKUP(Book1345234[[#This Row],[Nature-Based Solutions Ranking]],#REF!,2,FALSE),"")</f>
        <v/>
      </c>
      <c r="BF564" s="67"/>
      <c r="BG564" s="37"/>
      <c r="BH564" s="4"/>
      <c r="BI564" s="36" t="str">
        <f>IFERROR(VLOOKUP(Book1345234[[#This Row],[Multiple Benefit Ranking]],#REF!,2,FALSE),"")</f>
        <v/>
      </c>
      <c r="BJ564" s="84"/>
      <c r="BK564" s="43"/>
      <c r="BL564" s="4"/>
      <c r="BM564" s="36" t="str">
        <f>IFERROR(VLOOKUP(Book1345234[[#This Row],[Operations and Maintenance Ranking]],#REF!,2,FALSE),"")</f>
        <v/>
      </c>
      <c r="BN564" s="67"/>
      <c r="BO564" s="4"/>
      <c r="BP564" s="36" t="str">
        <f>IFERROR(VLOOKUP(Book1345234[[#This Row],[Administrative, Regulatory and Other Obstacle Ranking]],#REF!,2,FALSE),"")</f>
        <v/>
      </c>
      <c r="BQ564" s="67"/>
      <c r="BR564" s="4"/>
      <c r="BS564" s="36" t="str">
        <f>IFERROR(VLOOKUP(Book1345234[[#This Row],[Environmental Benefit Ranking]],#REF!,2,FALSE),"")</f>
        <v/>
      </c>
      <c r="BT564" s="67"/>
      <c r="BU564" s="37"/>
      <c r="BV564" s="36" t="str">
        <f>IFERROR(VLOOKUP(Book1345234[[#This Row],[Environmental Impact Ranking]],#REF!,2,FALSE),"")</f>
        <v/>
      </c>
      <c r="BW564" s="77"/>
      <c r="BX564" s="83"/>
      <c r="BY564" s="4"/>
      <c r="BZ564" s="36" t="str">
        <f>IFERROR(VLOOKUP(Book1345234[[#This Row],[Mobility Ranking]],#REF!,2,FALSE),"")</f>
        <v/>
      </c>
      <c r="CA564" s="77"/>
      <c r="CB564" s="4"/>
      <c r="CC564" s="36" t="str">
        <f>IFERROR(VLOOKUP(Book1345234[[#This Row],[Regional Ranking]],#REF!,2,FALSE),"")</f>
        <v/>
      </c>
    </row>
    <row r="565" spans="1:81" x14ac:dyDescent="0.25">
      <c r="A565" s="107"/>
      <c r="B565" s="84"/>
      <c r="C565" s="92">
        <f>Book1345234[[#This Row],[FMP]]*2</f>
        <v>0</v>
      </c>
      <c r="D565" s="34"/>
      <c r="E565" s="34"/>
      <c r="F565" s="37"/>
      <c r="G565" s="4"/>
      <c r="H565" s="4"/>
      <c r="I565" s="4"/>
      <c r="J565" s="4"/>
      <c r="K565" s="35" t="str">
        <f>IFERROR(Book1345234[[#This Row],[Project Cost]]/Book1345234[[#This Row],['# of Structures Removed from 1% Annual Chance FP]],"")</f>
        <v/>
      </c>
      <c r="L565" s="4"/>
      <c r="M565" s="4"/>
      <c r="N565" s="35"/>
      <c r="O565" s="100"/>
      <c r="P565" s="84"/>
      <c r="Q565" s="37"/>
      <c r="R565" s="4"/>
      <c r="S565" s="36" t="str">
        <f>IFERROR(VLOOKUP(Book1345234[[#This Row],[ Severity Ranking: Pre-Project Average Depth of Flooding (100-year)]],#REF!,2,FALSE),"")</f>
        <v/>
      </c>
      <c r="T565" s="67"/>
      <c r="U565" s="37"/>
      <c r="V565" s="37"/>
      <c r="W565" s="128" t="e">
        <f>[1]!Book1345234[[#This Row],[Flood Plain Population]]/[1]!Book1345234[[#This Row],[Community Population Served]]</f>
        <v>#REF!</v>
      </c>
      <c r="X565" s="4"/>
      <c r="Y565" s="36" t="str">
        <f>IFERROR(VLOOKUP(Book1345234[[#This Row],[Severity Ranking: Community Need (% Population)]],#REF!,2,FALSE),"")</f>
        <v/>
      </c>
      <c r="Z565" s="66"/>
      <c r="AA565" s="91" t="e">
        <f>[1]!Book1345234[[#This Row],['# of Structures Removed from 1% Annual Chance FP]]/[1]!Book1345234[[#This Row],['# of Structures in 1% Annual Chance FP (Pre-Project)]]</f>
        <v>#REF!</v>
      </c>
      <c r="AB565" s="4"/>
      <c r="AC565" s="36" t="str">
        <f>IFERROR(VLOOKUP(Book1345234[[#This Row],[Flood Risk Reduction ]],#REF!,2,FALSE),"")</f>
        <v/>
      </c>
      <c r="AD565" s="66"/>
      <c r="AE565" s="78"/>
      <c r="AF565" s="37"/>
      <c r="AG565" s="128" t="e">
        <f>([1]!Book1345234[[#This Row],[Pre-Project Damage $]]-[1]!Book1345234[[#This Row],[Post-Project Damage $]])/[1]!Book1345234[[#This Row],[Pre-Project Damage $]]</f>
        <v>#REF!</v>
      </c>
      <c r="AH565" s="4"/>
      <c r="AI565" s="36" t="str">
        <f>IFERROR(VLOOKUP(Book1345234[[#This Row],[Flood Damage Reduction]],#REF!,2,FALSE),"")</f>
        <v/>
      </c>
      <c r="AJ565" s="93"/>
      <c r="AK565" s="83"/>
      <c r="AL565" s="37"/>
      <c r="AM565" s="36" t="str">
        <f>IFERROR(VLOOKUP(Book1345234[[#This Row],[ Reduction in Critical Facilities Flood Risk]],#REF!,2,FALSE),"")</f>
        <v/>
      </c>
      <c r="AN565" s="140" t="e">
        <f>VLOOKUP([1]!Book1345234[[#This Row],[FMP]],'[1]Life and Safety Tabular Data'!A562:L572,12,FALSE)</f>
        <v>#REF!</v>
      </c>
      <c r="AO565" s="43"/>
      <c r="AP565" s="4"/>
      <c r="AQ565" s="36" t="str">
        <f>IFERROR(VLOOKUP(Book1345234[[#This Row],[Life and Safety Ranking (Injury/Loss of Life)]],#REF!,2,FALSE),"")</f>
        <v/>
      </c>
      <c r="AR565" s="67"/>
      <c r="AS565" s="43"/>
      <c r="AT565" s="43"/>
      <c r="AU565" s="43"/>
      <c r="AV565" s="4"/>
      <c r="AW565" s="36" t="str">
        <f>IFERROR(VLOOKUP(Book1345234[[#This Row],[Water Supply Yield Ranking]],#REF!,2,FALSE),"")</f>
        <v/>
      </c>
      <c r="AX565" s="67"/>
      <c r="AY565" s="37"/>
      <c r="AZ565" s="4"/>
      <c r="BA565" s="36" t="str">
        <f>IFERROR(VLOOKUP(Book1345234[[#This Row],[Social Vulnerability Ranking]],#REF!,2,FALSE),"")</f>
        <v/>
      </c>
      <c r="BB565" s="67"/>
      <c r="BC565" s="43"/>
      <c r="BD565" s="4"/>
      <c r="BE565" s="36" t="str">
        <f>IFERROR(VLOOKUP(Book1345234[[#This Row],[Nature-Based Solutions Ranking]],#REF!,2,FALSE),"")</f>
        <v/>
      </c>
      <c r="BF565" s="67"/>
      <c r="BG565" s="37"/>
      <c r="BH565" s="4"/>
      <c r="BI565" s="36" t="str">
        <f>IFERROR(VLOOKUP(Book1345234[[#This Row],[Multiple Benefit Ranking]],#REF!,2,FALSE),"")</f>
        <v/>
      </c>
      <c r="BJ565" s="84"/>
      <c r="BK565" s="43"/>
      <c r="BL565" s="4"/>
      <c r="BM565" s="36" t="str">
        <f>IFERROR(VLOOKUP(Book1345234[[#This Row],[Operations and Maintenance Ranking]],#REF!,2,FALSE),"")</f>
        <v/>
      </c>
      <c r="BN565" s="67"/>
      <c r="BO565" s="4"/>
      <c r="BP565" s="36" t="str">
        <f>IFERROR(VLOOKUP(Book1345234[[#This Row],[Administrative, Regulatory and Other Obstacle Ranking]],#REF!,2,FALSE),"")</f>
        <v/>
      </c>
      <c r="BQ565" s="67"/>
      <c r="BR565" s="4"/>
      <c r="BS565" s="36" t="str">
        <f>IFERROR(VLOOKUP(Book1345234[[#This Row],[Environmental Benefit Ranking]],#REF!,2,FALSE),"")</f>
        <v/>
      </c>
      <c r="BT565" s="67"/>
      <c r="BU565" s="37"/>
      <c r="BV565" s="36" t="str">
        <f>IFERROR(VLOOKUP(Book1345234[[#This Row],[Environmental Impact Ranking]],#REF!,2,FALSE),"")</f>
        <v/>
      </c>
      <c r="BW565" s="77"/>
      <c r="BX565" s="83"/>
      <c r="BY565" s="4"/>
      <c r="BZ565" s="36" t="str">
        <f>IFERROR(VLOOKUP(Book1345234[[#This Row],[Mobility Ranking]],#REF!,2,FALSE),"")</f>
        <v/>
      </c>
      <c r="CA565" s="77"/>
      <c r="CB565" s="4"/>
      <c r="CC565" s="36" t="str">
        <f>IFERROR(VLOOKUP(Book1345234[[#This Row],[Regional Ranking]],#REF!,2,FALSE),"")</f>
        <v/>
      </c>
    </row>
    <row r="566" spans="1:81" x14ac:dyDescent="0.25">
      <c r="A566" s="107"/>
      <c r="B566" s="84"/>
      <c r="C566" s="92">
        <f>Book1345234[[#This Row],[FMP]]*2</f>
        <v>0</v>
      </c>
      <c r="D566" s="34"/>
      <c r="E566" s="34"/>
      <c r="F566" s="37"/>
      <c r="G566" s="4"/>
      <c r="H566" s="4"/>
      <c r="I566" s="4"/>
      <c r="J566" s="4"/>
      <c r="K566" s="35" t="str">
        <f>IFERROR(Book1345234[[#This Row],[Project Cost]]/Book1345234[[#This Row],['# of Structures Removed from 1% Annual Chance FP]],"")</f>
        <v/>
      </c>
      <c r="L566" s="4"/>
      <c r="M566" s="4"/>
      <c r="N566" s="35"/>
      <c r="O566" s="100"/>
      <c r="P566" s="84"/>
      <c r="Q566" s="37"/>
      <c r="R566" s="4"/>
      <c r="S566" s="36" t="str">
        <f>IFERROR(VLOOKUP(Book1345234[[#This Row],[ Severity Ranking: Pre-Project Average Depth of Flooding (100-year)]],#REF!,2,FALSE),"")</f>
        <v/>
      </c>
      <c r="T566" s="67"/>
      <c r="U566" s="37"/>
      <c r="V566" s="37"/>
      <c r="W566" s="128" t="e">
        <f>[1]!Book1345234[[#This Row],[Flood Plain Population]]/[1]!Book1345234[[#This Row],[Community Population Served]]</f>
        <v>#REF!</v>
      </c>
      <c r="X566" s="4"/>
      <c r="Y566" s="36" t="str">
        <f>IFERROR(VLOOKUP(Book1345234[[#This Row],[Severity Ranking: Community Need (% Population)]],#REF!,2,FALSE),"")</f>
        <v/>
      </c>
      <c r="Z566" s="66"/>
      <c r="AA566" s="91" t="e">
        <f>[1]!Book1345234[[#This Row],['# of Structures Removed from 1% Annual Chance FP]]/[1]!Book1345234[[#This Row],['# of Structures in 1% Annual Chance FP (Pre-Project)]]</f>
        <v>#REF!</v>
      </c>
      <c r="AB566" s="4"/>
      <c r="AC566" s="36" t="str">
        <f>IFERROR(VLOOKUP(Book1345234[[#This Row],[Flood Risk Reduction ]],#REF!,2,FALSE),"")</f>
        <v/>
      </c>
      <c r="AD566" s="66"/>
      <c r="AE566" s="78"/>
      <c r="AF566" s="37"/>
      <c r="AG566" s="128" t="e">
        <f>([1]!Book1345234[[#This Row],[Pre-Project Damage $]]-[1]!Book1345234[[#This Row],[Post-Project Damage $]])/[1]!Book1345234[[#This Row],[Pre-Project Damage $]]</f>
        <v>#REF!</v>
      </c>
      <c r="AH566" s="4"/>
      <c r="AI566" s="36" t="str">
        <f>IFERROR(VLOOKUP(Book1345234[[#This Row],[Flood Damage Reduction]],#REF!,2,FALSE),"")</f>
        <v/>
      </c>
      <c r="AJ566" s="93"/>
      <c r="AK566" s="83"/>
      <c r="AL566" s="37"/>
      <c r="AM566" s="36" t="str">
        <f>IFERROR(VLOOKUP(Book1345234[[#This Row],[ Reduction in Critical Facilities Flood Risk]],#REF!,2,FALSE),"")</f>
        <v/>
      </c>
      <c r="AN566" s="140" t="e">
        <f>VLOOKUP([1]!Book1345234[[#This Row],[FMP]],'[1]Life and Safety Tabular Data'!A563:L573,12,FALSE)</f>
        <v>#REF!</v>
      </c>
      <c r="AO566" s="43"/>
      <c r="AP566" s="4"/>
      <c r="AQ566" s="36" t="str">
        <f>IFERROR(VLOOKUP(Book1345234[[#This Row],[Life and Safety Ranking (Injury/Loss of Life)]],#REF!,2,FALSE),"")</f>
        <v/>
      </c>
      <c r="AR566" s="67"/>
      <c r="AS566" s="43"/>
      <c r="AT566" s="43"/>
      <c r="AU566" s="43"/>
      <c r="AV566" s="4"/>
      <c r="AW566" s="36" t="str">
        <f>IFERROR(VLOOKUP(Book1345234[[#This Row],[Water Supply Yield Ranking]],#REF!,2,FALSE),"")</f>
        <v/>
      </c>
      <c r="AX566" s="67"/>
      <c r="AY566" s="37"/>
      <c r="AZ566" s="4"/>
      <c r="BA566" s="36" t="str">
        <f>IFERROR(VLOOKUP(Book1345234[[#This Row],[Social Vulnerability Ranking]],#REF!,2,FALSE),"")</f>
        <v/>
      </c>
      <c r="BB566" s="67"/>
      <c r="BC566" s="43"/>
      <c r="BD566" s="4"/>
      <c r="BE566" s="36" t="str">
        <f>IFERROR(VLOOKUP(Book1345234[[#This Row],[Nature-Based Solutions Ranking]],#REF!,2,FALSE),"")</f>
        <v/>
      </c>
      <c r="BF566" s="67"/>
      <c r="BG566" s="37"/>
      <c r="BH566" s="4"/>
      <c r="BI566" s="36" t="str">
        <f>IFERROR(VLOOKUP(Book1345234[[#This Row],[Multiple Benefit Ranking]],#REF!,2,FALSE),"")</f>
        <v/>
      </c>
      <c r="BJ566" s="84"/>
      <c r="BK566" s="43"/>
      <c r="BL566" s="4"/>
      <c r="BM566" s="36" t="str">
        <f>IFERROR(VLOOKUP(Book1345234[[#This Row],[Operations and Maintenance Ranking]],#REF!,2,FALSE),"")</f>
        <v/>
      </c>
      <c r="BN566" s="67"/>
      <c r="BO566" s="4"/>
      <c r="BP566" s="36" t="str">
        <f>IFERROR(VLOOKUP(Book1345234[[#This Row],[Administrative, Regulatory and Other Obstacle Ranking]],#REF!,2,FALSE),"")</f>
        <v/>
      </c>
      <c r="BQ566" s="67"/>
      <c r="BR566" s="4"/>
      <c r="BS566" s="36" t="str">
        <f>IFERROR(VLOOKUP(Book1345234[[#This Row],[Environmental Benefit Ranking]],#REF!,2,FALSE),"")</f>
        <v/>
      </c>
      <c r="BT566" s="67"/>
      <c r="BU566" s="37"/>
      <c r="BV566" s="36" t="str">
        <f>IFERROR(VLOOKUP(Book1345234[[#This Row],[Environmental Impact Ranking]],#REF!,2,FALSE),"")</f>
        <v/>
      </c>
      <c r="BW566" s="77"/>
      <c r="BX566" s="83"/>
      <c r="BY566" s="4"/>
      <c r="BZ566" s="36" t="str">
        <f>IFERROR(VLOOKUP(Book1345234[[#This Row],[Mobility Ranking]],#REF!,2,FALSE),"")</f>
        <v/>
      </c>
      <c r="CA566" s="77"/>
      <c r="CB566" s="4"/>
      <c r="CC566" s="36" t="str">
        <f>IFERROR(VLOOKUP(Book1345234[[#This Row],[Regional Ranking]],#REF!,2,FALSE),"")</f>
        <v/>
      </c>
    </row>
    <row r="567" spans="1:81" x14ac:dyDescent="0.25">
      <c r="A567" s="107"/>
      <c r="B567" s="84"/>
      <c r="C567" s="92">
        <f>Book1345234[[#This Row],[FMP]]*2</f>
        <v>0</v>
      </c>
      <c r="D567" s="34"/>
      <c r="E567" s="34"/>
      <c r="F567" s="37"/>
      <c r="G567" s="4"/>
      <c r="H567" s="4"/>
      <c r="I567" s="4"/>
      <c r="J567" s="4"/>
      <c r="K567" s="35" t="str">
        <f>IFERROR(Book1345234[[#This Row],[Project Cost]]/Book1345234[[#This Row],['# of Structures Removed from 1% Annual Chance FP]],"")</f>
        <v/>
      </c>
      <c r="L567" s="4"/>
      <c r="M567" s="4"/>
      <c r="N567" s="35"/>
      <c r="O567" s="100"/>
      <c r="P567" s="84"/>
      <c r="Q567" s="37"/>
      <c r="R567" s="4"/>
      <c r="S567" s="36" t="str">
        <f>IFERROR(VLOOKUP(Book1345234[[#This Row],[ Severity Ranking: Pre-Project Average Depth of Flooding (100-year)]],#REF!,2,FALSE),"")</f>
        <v/>
      </c>
      <c r="T567" s="67"/>
      <c r="U567" s="37"/>
      <c r="V567" s="37"/>
      <c r="W567" s="128" t="e">
        <f>[1]!Book1345234[[#This Row],[Flood Plain Population]]/[1]!Book1345234[[#This Row],[Community Population Served]]</f>
        <v>#REF!</v>
      </c>
      <c r="X567" s="4"/>
      <c r="Y567" s="36" t="str">
        <f>IFERROR(VLOOKUP(Book1345234[[#This Row],[Severity Ranking: Community Need (% Population)]],#REF!,2,FALSE),"")</f>
        <v/>
      </c>
      <c r="Z567" s="66"/>
      <c r="AA567" s="91" t="e">
        <f>[1]!Book1345234[[#This Row],['# of Structures Removed from 1% Annual Chance FP]]/[1]!Book1345234[[#This Row],['# of Structures in 1% Annual Chance FP (Pre-Project)]]</f>
        <v>#REF!</v>
      </c>
      <c r="AB567" s="4"/>
      <c r="AC567" s="36" t="str">
        <f>IFERROR(VLOOKUP(Book1345234[[#This Row],[Flood Risk Reduction ]],#REF!,2,FALSE),"")</f>
        <v/>
      </c>
      <c r="AD567" s="66"/>
      <c r="AE567" s="78"/>
      <c r="AF567" s="37"/>
      <c r="AG567" s="128" t="e">
        <f>([1]!Book1345234[[#This Row],[Pre-Project Damage $]]-[1]!Book1345234[[#This Row],[Post-Project Damage $]])/[1]!Book1345234[[#This Row],[Pre-Project Damage $]]</f>
        <v>#REF!</v>
      </c>
      <c r="AH567" s="4"/>
      <c r="AI567" s="36" t="str">
        <f>IFERROR(VLOOKUP(Book1345234[[#This Row],[Flood Damage Reduction]],#REF!,2,FALSE),"")</f>
        <v/>
      </c>
      <c r="AJ567" s="93"/>
      <c r="AK567" s="83"/>
      <c r="AL567" s="37"/>
      <c r="AM567" s="36" t="str">
        <f>IFERROR(VLOOKUP(Book1345234[[#This Row],[ Reduction in Critical Facilities Flood Risk]],#REF!,2,FALSE),"")</f>
        <v/>
      </c>
      <c r="AN567" s="140" t="e">
        <f>VLOOKUP([1]!Book1345234[[#This Row],[FMP]],'[1]Life and Safety Tabular Data'!A564:L574,12,FALSE)</f>
        <v>#REF!</v>
      </c>
      <c r="AO567" s="43"/>
      <c r="AP567" s="4"/>
      <c r="AQ567" s="36" t="str">
        <f>IFERROR(VLOOKUP(Book1345234[[#This Row],[Life and Safety Ranking (Injury/Loss of Life)]],#REF!,2,FALSE),"")</f>
        <v/>
      </c>
      <c r="AR567" s="67"/>
      <c r="AS567" s="43"/>
      <c r="AT567" s="43"/>
      <c r="AU567" s="43"/>
      <c r="AV567" s="4"/>
      <c r="AW567" s="36" t="str">
        <f>IFERROR(VLOOKUP(Book1345234[[#This Row],[Water Supply Yield Ranking]],#REF!,2,FALSE),"")</f>
        <v/>
      </c>
      <c r="AX567" s="67"/>
      <c r="AY567" s="37"/>
      <c r="AZ567" s="4"/>
      <c r="BA567" s="36" t="str">
        <f>IFERROR(VLOOKUP(Book1345234[[#This Row],[Social Vulnerability Ranking]],#REF!,2,FALSE),"")</f>
        <v/>
      </c>
      <c r="BB567" s="67"/>
      <c r="BC567" s="43"/>
      <c r="BD567" s="4"/>
      <c r="BE567" s="36" t="str">
        <f>IFERROR(VLOOKUP(Book1345234[[#This Row],[Nature-Based Solutions Ranking]],#REF!,2,FALSE),"")</f>
        <v/>
      </c>
      <c r="BF567" s="67"/>
      <c r="BG567" s="37"/>
      <c r="BH567" s="4"/>
      <c r="BI567" s="36" t="str">
        <f>IFERROR(VLOOKUP(Book1345234[[#This Row],[Multiple Benefit Ranking]],#REF!,2,FALSE),"")</f>
        <v/>
      </c>
      <c r="BJ567" s="84"/>
      <c r="BK567" s="43"/>
      <c r="BL567" s="4"/>
      <c r="BM567" s="36" t="str">
        <f>IFERROR(VLOOKUP(Book1345234[[#This Row],[Operations and Maintenance Ranking]],#REF!,2,FALSE),"")</f>
        <v/>
      </c>
      <c r="BN567" s="67"/>
      <c r="BO567" s="4"/>
      <c r="BP567" s="36" t="str">
        <f>IFERROR(VLOOKUP(Book1345234[[#This Row],[Administrative, Regulatory and Other Obstacle Ranking]],#REF!,2,FALSE),"")</f>
        <v/>
      </c>
      <c r="BQ567" s="67"/>
      <c r="BR567" s="4"/>
      <c r="BS567" s="36" t="str">
        <f>IFERROR(VLOOKUP(Book1345234[[#This Row],[Environmental Benefit Ranking]],#REF!,2,FALSE),"")</f>
        <v/>
      </c>
      <c r="BT567" s="67"/>
      <c r="BU567" s="37"/>
      <c r="BV567" s="36" t="str">
        <f>IFERROR(VLOOKUP(Book1345234[[#This Row],[Environmental Impact Ranking]],#REF!,2,FALSE),"")</f>
        <v/>
      </c>
      <c r="BW567" s="77"/>
      <c r="BX567" s="83"/>
      <c r="BY567" s="4"/>
      <c r="BZ567" s="36" t="str">
        <f>IFERROR(VLOOKUP(Book1345234[[#This Row],[Mobility Ranking]],#REF!,2,FALSE),"")</f>
        <v/>
      </c>
      <c r="CA567" s="77"/>
      <c r="CB567" s="4"/>
      <c r="CC567" s="36" t="str">
        <f>IFERROR(VLOOKUP(Book1345234[[#This Row],[Regional Ranking]],#REF!,2,FALSE),"")</f>
        <v/>
      </c>
    </row>
    <row r="568" spans="1:81" x14ac:dyDescent="0.25">
      <c r="A568" s="107"/>
      <c r="B568" s="84"/>
      <c r="C568" s="92">
        <f>Book1345234[[#This Row],[FMP]]*2</f>
        <v>0</v>
      </c>
      <c r="D568" s="34"/>
      <c r="E568" s="34"/>
      <c r="F568" s="37"/>
      <c r="G568" s="4"/>
      <c r="H568" s="4"/>
      <c r="I568" s="4"/>
      <c r="J568" s="4"/>
      <c r="K568" s="35" t="str">
        <f>IFERROR(Book1345234[[#This Row],[Project Cost]]/Book1345234[[#This Row],['# of Structures Removed from 1% Annual Chance FP]],"")</f>
        <v/>
      </c>
      <c r="L568" s="4"/>
      <c r="M568" s="4"/>
      <c r="N568" s="35"/>
      <c r="O568" s="100"/>
      <c r="P568" s="84"/>
      <c r="Q568" s="37"/>
      <c r="R568" s="4"/>
      <c r="S568" s="36" t="str">
        <f>IFERROR(VLOOKUP(Book1345234[[#This Row],[ Severity Ranking: Pre-Project Average Depth of Flooding (100-year)]],#REF!,2,FALSE),"")</f>
        <v/>
      </c>
      <c r="T568" s="67"/>
      <c r="U568" s="37"/>
      <c r="V568" s="37"/>
      <c r="W568" s="128" t="e">
        <f>[1]!Book1345234[[#This Row],[Flood Plain Population]]/[1]!Book1345234[[#This Row],[Community Population Served]]</f>
        <v>#REF!</v>
      </c>
      <c r="X568" s="4"/>
      <c r="Y568" s="36" t="str">
        <f>IFERROR(VLOOKUP(Book1345234[[#This Row],[Severity Ranking: Community Need (% Population)]],#REF!,2,FALSE),"")</f>
        <v/>
      </c>
      <c r="Z568" s="66"/>
      <c r="AA568" s="91" t="e">
        <f>[1]!Book1345234[[#This Row],['# of Structures Removed from 1% Annual Chance FP]]/[1]!Book1345234[[#This Row],['# of Structures in 1% Annual Chance FP (Pre-Project)]]</f>
        <v>#REF!</v>
      </c>
      <c r="AB568" s="4"/>
      <c r="AC568" s="36" t="str">
        <f>IFERROR(VLOOKUP(Book1345234[[#This Row],[Flood Risk Reduction ]],#REF!,2,FALSE),"")</f>
        <v/>
      </c>
      <c r="AD568" s="66"/>
      <c r="AE568" s="78"/>
      <c r="AF568" s="37"/>
      <c r="AG568" s="128" t="e">
        <f>([1]!Book1345234[[#This Row],[Pre-Project Damage $]]-[1]!Book1345234[[#This Row],[Post-Project Damage $]])/[1]!Book1345234[[#This Row],[Pre-Project Damage $]]</f>
        <v>#REF!</v>
      </c>
      <c r="AH568" s="4"/>
      <c r="AI568" s="36" t="str">
        <f>IFERROR(VLOOKUP(Book1345234[[#This Row],[Flood Damage Reduction]],#REF!,2,FALSE),"")</f>
        <v/>
      </c>
      <c r="AJ568" s="93"/>
      <c r="AK568" s="83"/>
      <c r="AL568" s="37"/>
      <c r="AM568" s="36" t="str">
        <f>IFERROR(VLOOKUP(Book1345234[[#This Row],[ Reduction in Critical Facilities Flood Risk]],#REF!,2,FALSE),"")</f>
        <v/>
      </c>
      <c r="AN568" s="140" t="e">
        <f>VLOOKUP([1]!Book1345234[[#This Row],[FMP]],'[1]Life and Safety Tabular Data'!A565:L575,12,FALSE)</f>
        <v>#REF!</v>
      </c>
      <c r="AO568" s="43"/>
      <c r="AP568" s="4"/>
      <c r="AQ568" s="36" t="str">
        <f>IFERROR(VLOOKUP(Book1345234[[#This Row],[Life and Safety Ranking (Injury/Loss of Life)]],#REF!,2,FALSE),"")</f>
        <v/>
      </c>
      <c r="AR568" s="67"/>
      <c r="AS568" s="43"/>
      <c r="AT568" s="43"/>
      <c r="AU568" s="43"/>
      <c r="AV568" s="4"/>
      <c r="AW568" s="36" t="str">
        <f>IFERROR(VLOOKUP(Book1345234[[#This Row],[Water Supply Yield Ranking]],#REF!,2,FALSE),"")</f>
        <v/>
      </c>
      <c r="AX568" s="67"/>
      <c r="AY568" s="37"/>
      <c r="AZ568" s="4"/>
      <c r="BA568" s="36" t="str">
        <f>IFERROR(VLOOKUP(Book1345234[[#This Row],[Social Vulnerability Ranking]],#REF!,2,FALSE),"")</f>
        <v/>
      </c>
      <c r="BB568" s="67"/>
      <c r="BC568" s="43"/>
      <c r="BD568" s="4"/>
      <c r="BE568" s="36" t="str">
        <f>IFERROR(VLOOKUP(Book1345234[[#This Row],[Nature-Based Solutions Ranking]],#REF!,2,FALSE),"")</f>
        <v/>
      </c>
      <c r="BF568" s="67"/>
      <c r="BG568" s="37"/>
      <c r="BH568" s="4"/>
      <c r="BI568" s="36" t="str">
        <f>IFERROR(VLOOKUP(Book1345234[[#This Row],[Multiple Benefit Ranking]],#REF!,2,FALSE),"")</f>
        <v/>
      </c>
      <c r="BJ568" s="84"/>
      <c r="BK568" s="43"/>
      <c r="BL568" s="4"/>
      <c r="BM568" s="36" t="str">
        <f>IFERROR(VLOOKUP(Book1345234[[#This Row],[Operations and Maintenance Ranking]],#REF!,2,FALSE),"")</f>
        <v/>
      </c>
      <c r="BN568" s="67"/>
      <c r="BO568" s="4"/>
      <c r="BP568" s="36" t="str">
        <f>IFERROR(VLOOKUP(Book1345234[[#This Row],[Administrative, Regulatory and Other Obstacle Ranking]],#REF!,2,FALSE),"")</f>
        <v/>
      </c>
      <c r="BQ568" s="67"/>
      <c r="BR568" s="4"/>
      <c r="BS568" s="36" t="str">
        <f>IFERROR(VLOOKUP(Book1345234[[#This Row],[Environmental Benefit Ranking]],#REF!,2,FALSE),"")</f>
        <v/>
      </c>
      <c r="BT568" s="67"/>
      <c r="BU568" s="37"/>
      <c r="BV568" s="36" t="str">
        <f>IFERROR(VLOOKUP(Book1345234[[#This Row],[Environmental Impact Ranking]],#REF!,2,FALSE),"")</f>
        <v/>
      </c>
      <c r="BW568" s="77"/>
      <c r="BX568" s="83"/>
      <c r="BY568" s="4"/>
      <c r="BZ568" s="36" t="str">
        <f>IFERROR(VLOOKUP(Book1345234[[#This Row],[Mobility Ranking]],#REF!,2,FALSE),"")</f>
        <v/>
      </c>
      <c r="CA568" s="77"/>
      <c r="CB568" s="4"/>
      <c r="CC568" s="36" t="str">
        <f>IFERROR(VLOOKUP(Book1345234[[#This Row],[Regional Ranking]],#REF!,2,FALSE),"")</f>
        <v/>
      </c>
    </row>
    <row r="569" spans="1:81" x14ac:dyDescent="0.25">
      <c r="A569" s="107"/>
      <c r="B569" s="84"/>
      <c r="C569" s="92">
        <f>Book1345234[[#This Row],[FMP]]*2</f>
        <v>0</v>
      </c>
      <c r="D569" s="34"/>
      <c r="E569" s="34"/>
      <c r="F569" s="37"/>
      <c r="G569" s="4"/>
      <c r="H569" s="4"/>
      <c r="I569" s="4"/>
      <c r="J569" s="4"/>
      <c r="K569" s="35" t="str">
        <f>IFERROR(Book1345234[[#This Row],[Project Cost]]/Book1345234[[#This Row],['# of Structures Removed from 1% Annual Chance FP]],"")</f>
        <v/>
      </c>
      <c r="L569" s="4"/>
      <c r="M569" s="4"/>
      <c r="N569" s="35"/>
      <c r="O569" s="100"/>
      <c r="P569" s="84"/>
      <c r="Q569" s="37"/>
      <c r="R569" s="4"/>
      <c r="S569" s="36" t="str">
        <f>IFERROR(VLOOKUP(Book1345234[[#This Row],[ Severity Ranking: Pre-Project Average Depth of Flooding (100-year)]],#REF!,2,FALSE),"")</f>
        <v/>
      </c>
      <c r="T569" s="67"/>
      <c r="U569" s="37"/>
      <c r="V569" s="37"/>
      <c r="W569" s="128" t="e">
        <f>[1]!Book1345234[[#This Row],[Flood Plain Population]]/[1]!Book1345234[[#This Row],[Community Population Served]]</f>
        <v>#REF!</v>
      </c>
      <c r="X569" s="4"/>
      <c r="Y569" s="36" t="str">
        <f>IFERROR(VLOOKUP(Book1345234[[#This Row],[Severity Ranking: Community Need (% Population)]],#REF!,2,FALSE),"")</f>
        <v/>
      </c>
      <c r="Z569" s="66"/>
      <c r="AA569" s="91" t="e">
        <f>[1]!Book1345234[[#This Row],['# of Structures Removed from 1% Annual Chance FP]]/[1]!Book1345234[[#This Row],['# of Structures in 1% Annual Chance FP (Pre-Project)]]</f>
        <v>#REF!</v>
      </c>
      <c r="AB569" s="4"/>
      <c r="AC569" s="36" t="str">
        <f>IFERROR(VLOOKUP(Book1345234[[#This Row],[Flood Risk Reduction ]],#REF!,2,FALSE),"")</f>
        <v/>
      </c>
      <c r="AD569" s="66"/>
      <c r="AE569" s="78"/>
      <c r="AF569" s="37"/>
      <c r="AG569" s="128" t="e">
        <f>([1]!Book1345234[[#This Row],[Pre-Project Damage $]]-[1]!Book1345234[[#This Row],[Post-Project Damage $]])/[1]!Book1345234[[#This Row],[Pre-Project Damage $]]</f>
        <v>#REF!</v>
      </c>
      <c r="AH569" s="4"/>
      <c r="AI569" s="36" t="str">
        <f>IFERROR(VLOOKUP(Book1345234[[#This Row],[Flood Damage Reduction]],#REF!,2,FALSE),"")</f>
        <v/>
      </c>
      <c r="AJ569" s="93"/>
      <c r="AK569" s="83"/>
      <c r="AL569" s="37"/>
      <c r="AM569" s="36" t="str">
        <f>IFERROR(VLOOKUP(Book1345234[[#This Row],[ Reduction in Critical Facilities Flood Risk]],#REF!,2,FALSE),"")</f>
        <v/>
      </c>
      <c r="AN569" s="140" t="e">
        <f>VLOOKUP([1]!Book1345234[[#This Row],[FMP]],'[1]Life and Safety Tabular Data'!A566:L576,12,FALSE)</f>
        <v>#REF!</v>
      </c>
      <c r="AO569" s="43"/>
      <c r="AP569" s="4"/>
      <c r="AQ569" s="36" t="str">
        <f>IFERROR(VLOOKUP(Book1345234[[#This Row],[Life and Safety Ranking (Injury/Loss of Life)]],#REF!,2,FALSE),"")</f>
        <v/>
      </c>
      <c r="AR569" s="67"/>
      <c r="AS569" s="43"/>
      <c r="AT569" s="43"/>
      <c r="AU569" s="43"/>
      <c r="AV569" s="4"/>
      <c r="AW569" s="36" t="str">
        <f>IFERROR(VLOOKUP(Book1345234[[#This Row],[Water Supply Yield Ranking]],#REF!,2,FALSE),"")</f>
        <v/>
      </c>
      <c r="AX569" s="67"/>
      <c r="AY569" s="37"/>
      <c r="AZ569" s="4"/>
      <c r="BA569" s="36" t="str">
        <f>IFERROR(VLOOKUP(Book1345234[[#This Row],[Social Vulnerability Ranking]],#REF!,2,FALSE),"")</f>
        <v/>
      </c>
      <c r="BB569" s="67"/>
      <c r="BC569" s="43"/>
      <c r="BD569" s="4"/>
      <c r="BE569" s="36" t="str">
        <f>IFERROR(VLOOKUP(Book1345234[[#This Row],[Nature-Based Solutions Ranking]],#REF!,2,FALSE),"")</f>
        <v/>
      </c>
      <c r="BF569" s="67"/>
      <c r="BG569" s="37"/>
      <c r="BH569" s="4"/>
      <c r="BI569" s="36" t="str">
        <f>IFERROR(VLOOKUP(Book1345234[[#This Row],[Multiple Benefit Ranking]],#REF!,2,FALSE),"")</f>
        <v/>
      </c>
      <c r="BJ569" s="84"/>
      <c r="BK569" s="43"/>
      <c r="BL569" s="4"/>
      <c r="BM569" s="36" t="str">
        <f>IFERROR(VLOOKUP(Book1345234[[#This Row],[Operations and Maintenance Ranking]],#REF!,2,FALSE),"")</f>
        <v/>
      </c>
      <c r="BN569" s="67"/>
      <c r="BO569" s="4"/>
      <c r="BP569" s="36" t="str">
        <f>IFERROR(VLOOKUP(Book1345234[[#This Row],[Administrative, Regulatory and Other Obstacle Ranking]],#REF!,2,FALSE),"")</f>
        <v/>
      </c>
      <c r="BQ569" s="67"/>
      <c r="BR569" s="4"/>
      <c r="BS569" s="36" t="str">
        <f>IFERROR(VLOOKUP(Book1345234[[#This Row],[Environmental Benefit Ranking]],#REF!,2,FALSE),"")</f>
        <v/>
      </c>
      <c r="BT569" s="67"/>
      <c r="BU569" s="37"/>
      <c r="BV569" s="36" t="str">
        <f>IFERROR(VLOOKUP(Book1345234[[#This Row],[Environmental Impact Ranking]],#REF!,2,FALSE),"")</f>
        <v/>
      </c>
      <c r="BW569" s="77"/>
      <c r="BX569" s="83"/>
      <c r="BY569" s="4"/>
      <c r="BZ569" s="36" t="str">
        <f>IFERROR(VLOOKUP(Book1345234[[#This Row],[Mobility Ranking]],#REF!,2,FALSE),"")</f>
        <v/>
      </c>
      <c r="CA569" s="77"/>
      <c r="CB569" s="4"/>
      <c r="CC569" s="36" t="str">
        <f>IFERROR(VLOOKUP(Book1345234[[#This Row],[Regional Ranking]],#REF!,2,FALSE),"")</f>
        <v/>
      </c>
    </row>
    <row r="570" spans="1:81" x14ac:dyDescent="0.25">
      <c r="A570" s="107"/>
      <c r="B570" s="84"/>
      <c r="C570" s="92">
        <f>Book1345234[[#This Row],[FMP]]*2</f>
        <v>0</v>
      </c>
      <c r="D570" s="34"/>
      <c r="E570" s="34"/>
      <c r="F570" s="37"/>
      <c r="G570" s="4"/>
      <c r="H570" s="4"/>
      <c r="I570" s="4"/>
      <c r="J570" s="4"/>
      <c r="K570" s="35" t="str">
        <f>IFERROR(Book1345234[[#This Row],[Project Cost]]/Book1345234[[#This Row],['# of Structures Removed from 1% Annual Chance FP]],"")</f>
        <v/>
      </c>
      <c r="L570" s="4"/>
      <c r="M570" s="4"/>
      <c r="N570" s="35"/>
      <c r="O570" s="100"/>
      <c r="P570" s="84"/>
      <c r="Q570" s="37"/>
      <c r="R570" s="4"/>
      <c r="S570" s="36" t="str">
        <f>IFERROR(VLOOKUP(Book1345234[[#This Row],[ Severity Ranking: Pre-Project Average Depth of Flooding (100-year)]],#REF!,2,FALSE),"")</f>
        <v/>
      </c>
      <c r="T570" s="67"/>
      <c r="U570" s="37"/>
      <c r="V570" s="37"/>
      <c r="W570" s="128" t="e">
        <f>[1]!Book1345234[[#This Row],[Flood Plain Population]]/[1]!Book1345234[[#This Row],[Community Population Served]]</f>
        <v>#REF!</v>
      </c>
      <c r="X570" s="4"/>
      <c r="Y570" s="36" t="str">
        <f>IFERROR(VLOOKUP(Book1345234[[#This Row],[Severity Ranking: Community Need (% Population)]],#REF!,2,FALSE),"")</f>
        <v/>
      </c>
      <c r="Z570" s="66"/>
      <c r="AA570" s="91" t="e">
        <f>[1]!Book1345234[[#This Row],['# of Structures Removed from 1% Annual Chance FP]]/[1]!Book1345234[[#This Row],['# of Structures in 1% Annual Chance FP (Pre-Project)]]</f>
        <v>#REF!</v>
      </c>
      <c r="AB570" s="4"/>
      <c r="AC570" s="36" t="str">
        <f>IFERROR(VLOOKUP(Book1345234[[#This Row],[Flood Risk Reduction ]],#REF!,2,FALSE),"")</f>
        <v/>
      </c>
      <c r="AD570" s="66"/>
      <c r="AE570" s="78"/>
      <c r="AF570" s="37"/>
      <c r="AG570" s="128" t="e">
        <f>([1]!Book1345234[[#This Row],[Pre-Project Damage $]]-[1]!Book1345234[[#This Row],[Post-Project Damage $]])/[1]!Book1345234[[#This Row],[Pre-Project Damage $]]</f>
        <v>#REF!</v>
      </c>
      <c r="AH570" s="4"/>
      <c r="AI570" s="36" t="str">
        <f>IFERROR(VLOOKUP(Book1345234[[#This Row],[Flood Damage Reduction]],#REF!,2,FALSE),"")</f>
        <v/>
      </c>
      <c r="AJ570" s="93"/>
      <c r="AK570" s="83"/>
      <c r="AL570" s="37"/>
      <c r="AM570" s="36" t="str">
        <f>IFERROR(VLOOKUP(Book1345234[[#This Row],[ Reduction in Critical Facilities Flood Risk]],#REF!,2,FALSE),"")</f>
        <v/>
      </c>
      <c r="AN570" s="140" t="e">
        <f>VLOOKUP([1]!Book1345234[[#This Row],[FMP]],'[1]Life and Safety Tabular Data'!A567:L577,12,FALSE)</f>
        <v>#REF!</v>
      </c>
      <c r="AO570" s="43"/>
      <c r="AP570" s="4"/>
      <c r="AQ570" s="36" t="str">
        <f>IFERROR(VLOOKUP(Book1345234[[#This Row],[Life and Safety Ranking (Injury/Loss of Life)]],#REF!,2,FALSE),"")</f>
        <v/>
      </c>
      <c r="AR570" s="67"/>
      <c r="AS570" s="43"/>
      <c r="AT570" s="43"/>
      <c r="AU570" s="43"/>
      <c r="AV570" s="4"/>
      <c r="AW570" s="36" t="str">
        <f>IFERROR(VLOOKUP(Book1345234[[#This Row],[Water Supply Yield Ranking]],#REF!,2,FALSE),"")</f>
        <v/>
      </c>
      <c r="AX570" s="67"/>
      <c r="AY570" s="37"/>
      <c r="AZ570" s="4"/>
      <c r="BA570" s="36" t="str">
        <f>IFERROR(VLOOKUP(Book1345234[[#This Row],[Social Vulnerability Ranking]],#REF!,2,FALSE),"")</f>
        <v/>
      </c>
      <c r="BB570" s="67"/>
      <c r="BC570" s="43"/>
      <c r="BD570" s="4"/>
      <c r="BE570" s="36" t="str">
        <f>IFERROR(VLOOKUP(Book1345234[[#This Row],[Nature-Based Solutions Ranking]],#REF!,2,FALSE),"")</f>
        <v/>
      </c>
      <c r="BF570" s="67"/>
      <c r="BG570" s="37"/>
      <c r="BH570" s="4"/>
      <c r="BI570" s="36" t="str">
        <f>IFERROR(VLOOKUP(Book1345234[[#This Row],[Multiple Benefit Ranking]],#REF!,2,FALSE),"")</f>
        <v/>
      </c>
      <c r="BJ570" s="84"/>
      <c r="BK570" s="43"/>
      <c r="BL570" s="4"/>
      <c r="BM570" s="36" t="str">
        <f>IFERROR(VLOOKUP(Book1345234[[#This Row],[Operations and Maintenance Ranking]],#REF!,2,FALSE),"")</f>
        <v/>
      </c>
      <c r="BN570" s="67"/>
      <c r="BO570" s="4"/>
      <c r="BP570" s="36" t="str">
        <f>IFERROR(VLOOKUP(Book1345234[[#This Row],[Administrative, Regulatory and Other Obstacle Ranking]],#REF!,2,FALSE),"")</f>
        <v/>
      </c>
      <c r="BQ570" s="67"/>
      <c r="BR570" s="4"/>
      <c r="BS570" s="36" t="str">
        <f>IFERROR(VLOOKUP(Book1345234[[#This Row],[Environmental Benefit Ranking]],#REF!,2,FALSE),"")</f>
        <v/>
      </c>
      <c r="BT570" s="67"/>
      <c r="BU570" s="37"/>
      <c r="BV570" s="36" t="str">
        <f>IFERROR(VLOOKUP(Book1345234[[#This Row],[Environmental Impact Ranking]],#REF!,2,FALSE),"")</f>
        <v/>
      </c>
      <c r="BW570" s="77"/>
      <c r="BX570" s="83"/>
      <c r="BY570" s="4"/>
      <c r="BZ570" s="36" t="str">
        <f>IFERROR(VLOOKUP(Book1345234[[#This Row],[Mobility Ranking]],#REF!,2,FALSE),"")</f>
        <v/>
      </c>
      <c r="CA570" s="77"/>
      <c r="CB570" s="4"/>
      <c r="CC570" s="36" t="str">
        <f>IFERROR(VLOOKUP(Book1345234[[#This Row],[Regional Ranking]],#REF!,2,FALSE),"")</f>
        <v/>
      </c>
    </row>
    <row r="571" spans="1:81" x14ac:dyDescent="0.25">
      <c r="A571" s="107"/>
      <c r="B571" s="84"/>
      <c r="C571" s="92">
        <f>Book1345234[[#This Row],[FMP]]*2</f>
        <v>0</v>
      </c>
      <c r="D571" s="34"/>
      <c r="E571" s="34"/>
      <c r="F571" s="37"/>
      <c r="G571" s="4"/>
      <c r="H571" s="4"/>
      <c r="I571" s="4"/>
      <c r="J571" s="4"/>
      <c r="K571" s="35" t="str">
        <f>IFERROR(Book1345234[[#This Row],[Project Cost]]/Book1345234[[#This Row],['# of Structures Removed from 1% Annual Chance FP]],"")</f>
        <v/>
      </c>
      <c r="L571" s="4"/>
      <c r="M571" s="4"/>
      <c r="N571" s="35"/>
      <c r="O571" s="100"/>
      <c r="P571" s="84"/>
      <c r="Q571" s="37"/>
      <c r="R571" s="4"/>
      <c r="S571" s="36" t="str">
        <f>IFERROR(VLOOKUP(Book1345234[[#This Row],[ Severity Ranking: Pre-Project Average Depth of Flooding (100-year)]],#REF!,2,FALSE),"")</f>
        <v/>
      </c>
      <c r="T571" s="67"/>
      <c r="U571" s="37"/>
      <c r="V571" s="37"/>
      <c r="W571" s="128" t="e">
        <f>[1]!Book1345234[[#This Row],[Flood Plain Population]]/[1]!Book1345234[[#This Row],[Community Population Served]]</f>
        <v>#REF!</v>
      </c>
      <c r="X571" s="4"/>
      <c r="Y571" s="36" t="str">
        <f>IFERROR(VLOOKUP(Book1345234[[#This Row],[Severity Ranking: Community Need (% Population)]],#REF!,2,FALSE),"")</f>
        <v/>
      </c>
      <c r="Z571" s="66"/>
      <c r="AA571" s="91" t="e">
        <f>[1]!Book1345234[[#This Row],['# of Structures Removed from 1% Annual Chance FP]]/[1]!Book1345234[[#This Row],['# of Structures in 1% Annual Chance FP (Pre-Project)]]</f>
        <v>#REF!</v>
      </c>
      <c r="AB571" s="4"/>
      <c r="AC571" s="36" t="str">
        <f>IFERROR(VLOOKUP(Book1345234[[#This Row],[Flood Risk Reduction ]],#REF!,2,FALSE),"")</f>
        <v/>
      </c>
      <c r="AD571" s="66"/>
      <c r="AE571" s="78"/>
      <c r="AF571" s="37"/>
      <c r="AG571" s="128" t="e">
        <f>([1]!Book1345234[[#This Row],[Pre-Project Damage $]]-[1]!Book1345234[[#This Row],[Post-Project Damage $]])/[1]!Book1345234[[#This Row],[Pre-Project Damage $]]</f>
        <v>#REF!</v>
      </c>
      <c r="AH571" s="4"/>
      <c r="AI571" s="36" t="str">
        <f>IFERROR(VLOOKUP(Book1345234[[#This Row],[Flood Damage Reduction]],#REF!,2,FALSE),"")</f>
        <v/>
      </c>
      <c r="AJ571" s="93"/>
      <c r="AK571" s="83"/>
      <c r="AL571" s="37"/>
      <c r="AM571" s="36" t="str">
        <f>IFERROR(VLOOKUP(Book1345234[[#This Row],[ Reduction in Critical Facilities Flood Risk]],#REF!,2,FALSE),"")</f>
        <v/>
      </c>
      <c r="AN571" s="140" t="e">
        <f>VLOOKUP([1]!Book1345234[[#This Row],[FMP]],'[1]Life and Safety Tabular Data'!A568:L578,12,FALSE)</f>
        <v>#REF!</v>
      </c>
      <c r="AO571" s="43"/>
      <c r="AP571" s="4"/>
      <c r="AQ571" s="36" t="str">
        <f>IFERROR(VLOOKUP(Book1345234[[#This Row],[Life and Safety Ranking (Injury/Loss of Life)]],#REF!,2,FALSE),"")</f>
        <v/>
      </c>
      <c r="AR571" s="67"/>
      <c r="AS571" s="43"/>
      <c r="AT571" s="43"/>
      <c r="AU571" s="43"/>
      <c r="AV571" s="4"/>
      <c r="AW571" s="36" t="str">
        <f>IFERROR(VLOOKUP(Book1345234[[#This Row],[Water Supply Yield Ranking]],#REF!,2,FALSE),"")</f>
        <v/>
      </c>
      <c r="AX571" s="67"/>
      <c r="AY571" s="37"/>
      <c r="AZ571" s="4"/>
      <c r="BA571" s="36" t="str">
        <f>IFERROR(VLOOKUP(Book1345234[[#This Row],[Social Vulnerability Ranking]],#REF!,2,FALSE),"")</f>
        <v/>
      </c>
      <c r="BB571" s="67"/>
      <c r="BC571" s="43"/>
      <c r="BD571" s="4"/>
      <c r="BE571" s="36" t="str">
        <f>IFERROR(VLOOKUP(Book1345234[[#This Row],[Nature-Based Solutions Ranking]],#REF!,2,FALSE),"")</f>
        <v/>
      </c>
      <c r="BF571" s="67"/>
      <c r="BG571" s="37"/>
      <c r="BH571" s="4"/>
      <c r="BI571" s="36" t="str">
        <f>IFERROR(VLOOKUP(Book1345234[[#This Row],[Multiple Benefit Ranking]],#REF!,2,FALSE),"")</f>
        <v/>
      </c>
      <c r="BJ571" s="84"/>
      <c r="BK571" s="43"/>
      <c r="BL571" s="4"/>
      <c r="BM571" s="36" t="str">
        <f>IFERROR(VLOOKUP(Book1345234[[#This Row],[Operations and Maintenance Ranking]],#REF!,2,FALSE),"")</f>
        <v/>
      </c>
      <c r="BN571" s="67"/>
      <c r="BO571" s="4"/>
      <c r="BP571" s="36" t="str">
        <f>IFERROR(VLOOKUP(Book1345234[[#This Row],[Administrative, Regulatory and Other Obstacle Ranking]],#REF!,2,FALSE),"")</f>
        <v/>
      </c>
      <c r="BQ571" s="67"/>
      <c r="BR571" s="4"/>
      <c r="BS571" s="36" t="str">
        <f>IFERROR(VLOOKUP(Book1345234[[#This Row],[Environmental Benefit Ranking]],#REF!,2,FALSE),"")</f>
        <v/>
      </c>
      <c r="BT571" s="67"/>
      <c r="BU571" s="37"/>
      <c r="BV571" s="36" t="str">
        <f>IFERROR(VLOOKUP(Book1345234[[#This Row],[Environmental Impact Ranking]],#REF!,2,FALSE),"")</f>
        <v/>
      </c>
      <c r="BW571" s="77"/>
      <c r="BX571" s="83"/>
      <c r="BY571" s="4"/>
      <c r="BZ571" s="36" t="str">
        <f>IFERROR(VLOOKUP(Book1345234[[#This Row],[Mobility Ranking]],#REF!,2,FALSE),"")</f>
        <v/>
      </c>
      <c r="CA571" s="77"/>
      <c r="CB571" s="4"/>
      <c r="CC571" s="36" t="str">
        <f>IFERROR(VLOOKUP(Book1345234[[#This Row],[Regional Ranking]],#REF!,2,FALSE),"")</f>
        <v/>
      </c>
    </row>
    <row r="572" spans="1:81" x14ac:dyDescent="0.25">
      <c r="A572" s="107"/>
      <c r="B572" s="84"/>
      <c r="C572" s="92">
        <f>Book1345234[[#This Row],[FMP]]*2</f>
        <v>0</v>
      </c>
      <c r="D572" s="34"/>
      <c r="E572" s="34"/>
      <c r="F572" s="37"/>
      <c r="G572" s="4"/>
      <c r="H572" s="4"/>
      <c r="I572" s="4"/>
      <c r="J572" s="4"/>
      <c r="K572" s="35" t="str">
        <f>IFERROR(Book1345234[[#This Row],[Project Cost]]/Book1345234[[#This Row],['# of Structures Removed from 1% Annual Chance FP]],"")</f>
        <v/>
      </c>
      <c r="L572" s="4"/>
      <c r="M572" s="4"/>
      <c r="N572" s="35"/>
      <c r="O572" s="100"/>
      <c r="P572" s="84"/>
      <c r="Q572" s="37"/>
      <c r="R572" s="4"/>
      <c r="S572" s="36" t="str">
        <f>IFERROR(VLOOKUP(Book1345234[[#This Row],[ Severity Ranking: Pre-Project Average Depth of Flooding (100-year)]],#REF!,2,FALSE),"")</f>
        <v/>
      </c>
      <c r="T572" s="67"/>
      <c r="U572" s="37"/>
      <c r="V572" s="37"/>
      <c r="W572" s="128" t="e">
        <f>[1]!Book1345234[[#This Row],[Flood Plain Population]]/[1]!Book1345234[[#This Row],[Community Population Served]]</f>
        <v>#REF!</v>
      </c>
      <c r="X572" s="4"/>
      <c r="Y572" s="36" t="str">
        <f>IFERROR(VLOOKUP(Book1345234[[#This Row],[Severity Ranking: Community Need (% Population)]],#REF!,2,FALSE),"")</f>
        <v/>
      </c>
      <c r="Z572" s="66"/>
      <c r="AA572" s="91" t="e">
        <f>[1]!Book1345234[[#This Row],['# of Structures Removed from 1% Annual Chance FP]]/[1]!Book1345234[[#This Row],['# of Structures in 1% Annual Chance FP (Pre-Project)]]</f>
        <v>#REF!</v>
      </c>
      <c r="AB572" s="4"/>
      <c r="AC572" s="36" t="str">
        <f>IFERROR(VLOOKUP(Book1345234[[#This Row],[Flood Risk Reduction ]],#REF!,2,FALSE),"")</f>
        <v/>
      </c>
      <c r="AD572" s="66"/>
      <c r="AE572" s="78"/>
      <c r="AF572" s="37"/>
      <c r="AG572" s="128" t="e">
        <f>([1]!Book1345234[[#This Row],[Pre-Project Damage $]]-[1]!Book1345234[[#This Row],[Post-Project Damage $]])/[1]!Book1345234[[#This Row],[Pre-Project Damage $]]</f>
        <v>#REF!</v>
      </c>
      <c r="AH572" s="4"/>
      <c r="AI572" s="36" t="str">
        <f>IFERROR(VLOOKUP(Book1345234[[#This Row],[Flood Damage Reduction]],#REF!,2,FALSE),"")</f>
        <v/>
      </c>
      <c r="AJ572" s="93"/>
      <c r="AK572" s="83"/>
      <c r="AL572" s="37"/>
      <c r="AM572" s="36" t="str">
        <f>IFERROR(VLOOKUP(Book1345234[[#This Row],[ Reduction in Critical Facilities Flood Risk]],#REF!,2,FALSE),"")</f>
        <v/>
      </c>
      <c r="AN572" s="140" t="e">
        <f>VLOOKUP([1]!Book1345234[[#This Row],[FMP]],'[1]Life and Safety Tabular Data'!A569:L579,12,FALSE)</f>
        <v>#REF!</v>
      </c>
      <c r="AO572" s="43"/>
      <c r="AP572" s="4"/>
      <c r="AQ572" s="36" t="str">
        <f>IFERROR(VLOOKUP(Book1345234[[#This Row],[Life and Safety Ranking (Injury/Loss of Life)]],#REF!,2,FALSE),"")</f>
        <v/>
      </c>
      <c r="AR572" s="67"/>
      <c r="AS572" s="43"/>
      <c r="AT572" s="43"/>
      <c r="AU572" s="43"/>
      <c r="AV572" s="4"/>
      <c r="AW572" s="36" t="str">
        <f>IFERROR(VLOOKUP(Book1345234[[#This Row],[Water Supply Yield Ranking]],#REF!,2,FALSE),"")</f>
        <v/>
      </c>
      <c r="AX572" s="67"/>
      <c r="AY572" s="37"/>
      <c r="AZ572" s="4"/>
      <c r="BA572" s="36" t="str">
        <f>IFERROR(VLOOKUP(Book1345234[[#This Row],[Social Vulnerability Ranking]],#REF!,2,FALSE),"")</f>
        <v/>
      </c>
      <c r="BB572" s="67"/>
      <c r="BC572" s="43"/>
      <c r="BD572" s="4"/>
      <c r="BE572" s="36" t="str">
        <f>IFERROR(VLOOKUP(Book1345234[[#This Row],[Nature-Based Solutions Ranking]],#REF!,2,FALSE),"")</f>
        <v/>
      </c>
      <c r="BF572" s="67"/>
      <c r="BG572" s="37"/>
      <c r="BH572" s="4"/>
      <c r="BI572" s="36" t="str">
        <f>IFERROR(VLOOKUP(Book1345234[[#This Row],[Multiple Benefit Ranking]],#REF!,2,FALSE),"")</f>
        <v/>
      </c>
      <c r="BJ572" s="84"/>
      <c r="BK572" s="43"/>
      <c r="BL572" s="4"/>
      <c r="BM572" s="36" t="str">
        <f>IFERROR(VLOOKUP(Book1345234[[#This Row],[Operations and Maintenance Ranking]],#REF!,2,FALSE),"")</f>
        <v/>
      </c>
      <c r="BN572" s="67"/>
      <c r="BO572" s="4"/>
      <c r="BP572" s="36" t="str">
        <f>IFERROR(VLOOKUP(Book1345234[[#This Row],[Administrative, Regulatory and Other Obstacle Ranking]],#REF!,2,FALSE),"")</f>
        <v/>
      </c>
      <c r="BQ572" s="67"/>
      <c r="BR572" s="4"/>
      <c r="BS572" s="36" t="str">
        <f>IFERROR(VLOOKUP(Book1345234[[#This Row],[Environmental Benefit Ranking]],#REF!,2,FALSE),"")</f>
        <v/>
      </c>
      <c r="BT572" s="67"/>
      <c r="BU572" s="37"/>
      <c r="BV572" s="36" t="str">
        <f>IFERROR(VLOOKUP(Book1345234[[#This Row],[Environmental Impact Ranking]],#REF!,2,FALSE),"")</f>
        <v/>
      </c>
      <c r="BW572" s="77"/>
      <c r="BX572" s="83"/>
      <c r="BY572" s="4"/>
      <c r="BZ572" s="36" t="str">
        <f>IFERROR(VLOOKUP(Book1345234[[#This Row],[Mobility Ranking]],#REF!,2,FALSE),"")</f>
        <v/>
      </c>
      <c r="CA572" s="77"/>
      <c r="CB572" s="4"/>
      <c r="CC572" s="36" t="str">
        <f>IFERROR(VLOOKUP(Book1345234[[#This Row],[Regional Ranking]],#REF!,2,FALSE),"")</f>
        <v/>
      </c>
    </row>
    <row r="573" spans="1:81" x14ac:dyDescent="0.25">
      <c r="A573" s="107"/>
      <c r="B573" s="84"/>
      <c r="C573" s="92">
        <f>Book1345234[[#This Row],[FMP]]*2</f>
        <v>0</v>
      </c>
      <c r="D573" s="34"/>
      <c r="E573" s="34"/>
      <c r="F573" s="37"/>
      <c r="G573" s="4"/>
      <c r="H573" s="4"/>
      <c r="I573" s="4"/>
      <c r="J573" s="4"/>
      <c r="K573" s="35" t="str">
        <f>IFERROR(Book1345234[[#This Row],[Project Cost]]/Book1345234[[#This Row],['# of Structures Removed from 1% Annual Chance FP]],"")</f>
        <v/>
      </c>
      <c r="L573" s="4"/>
      <c r="M573" s="4"/>
      <c r="N573" s="35"/>
      <c r="O573" s="100"/>
      <c r="P573" s="84"/>
      <c r="Q573" s="37"/>
      <c r="R573" s="4"/>
      <c r="S573" s="36" t="str">
        <f>IFERROR(VLOOKUP(Book1345234[[#This Row],[ Severity Ranking: Pre-Project Average Depth of Flooding (100-year)]],#REF!,2,FALSE),"")</f>
        <v/>
      </c>
      <c r="T573" s="67"/>
      <c r="U573" s="37"/>
      <c r="V573" s="37"/>
      <c r="W573" s="128" t="e">
        <f>[1]!Book1345234[[#This Row],[Flood Plain Population]]/[1]!Book1345234[[#This Row],[Community Population Served]]</f>
        <v>#REF!</v>
      </c>
      <c r="X573" s="4"/>
      <c r="Y573" s="36" t="str">
        <f>IFERROR(VLOOKUP(Book1345234[[#This Row],[Severity Ranking: Community Need (% Population)]],#REF!,2,FALSE),"")</f>
        <v/>
      </c>
      <c r="Z573" s="66"/>
      <c r="AA573" s="91" t="e">
        <f>[1]!Book1345234[[#This Row],['# of Structures Removed from 1% Annual Chance FP]]/[1]!Book1345234[[#This Row],['# of Structures in 1% Annual Chance FP (Pre-Project)]]</f>
        <v>#REF!</v>
      </c>
      <c r="AB573" s="4"/>
      <c r="AC573" s="36" t="str">
        <f>IFERROR(VLOOKUP(Book1345234[[#This Row],[Flood Risk Reduction ]],#REF!,2,FALSE),"")</f>
        <v/>
      </c>
      <c r="AD573" s="66"/>
      <c r="AE573" s="78"/>
      <c r="AF573" s="37"/>
      <c r="AG573" s="128" t="e">
        <f>([1]!Book1345234[[#This Row],[Pre-Project Damage $]]-[1]!Book1345234[[#This Row],[Post-Project Damage $]])/[1]!Book1345234[[#This Row],[Pre-Project Damage $]]</f>
        <v>#REF!</v>
      </c>
      <c r="AH573" s="4"/>
      <c r="AI573" s="36" t="str">
        <f>IFERROR(VLOOKUP(Book1345234[[#This Row],[Flood Damage Reduction]],#REF!,2,FALSE),"")</f>
        <v/>
      </c>
      <c r="AJ573" s="93"/>
      <c r="AK573" s="83"/>
      <c r="AL573" s="37"/>
      <c r="AM573" s="36" t="str">
        <f>IFERROR(VLOOKUP(Book1345234[[#This Row],[ Reduction in Critical Facilities Flood Risk]],#REF!,2,FALSE),"")</f>
        <v/>
      </c>
      <c r="AN573" s="140" t="e">
        <f>VLOOKUP([1]!Book1345234[[#This Row],[FMP]],'[1]Life and Safety Tabular Data'!A570:L580,12,FALSE)</f>
        <v>#REF!</v>
      </c>
      <c r="AO573" s="43"/>
      <c r="AP573" s="4"/>
      <c r="AQ573" s="36" t="str">
        <f>IFERROR(VLOOKUP(Book1345234[[#This Row],[Life and Safety Ranking (Injury/Loss of Life)]],#REF!,2,FALSE),"")</f>
        <v/>
      </c>
      <c r="AR573" s="67"/>
      <c r="AS573" s="43"/>
      <c r="AT573" s="43"/>
      <c r="AU573" s="43"/>
      <c r="AV573" s="4"/>
      <c r="AW573" s="36" t="str">
        <f>IFERROR(VLOOKUP(Book1345234[[#This Row],[Water Supply Yield Ranking]],#REF!,2,FALSE),"")</f>
        <v/>
      </c>
      <c r="AX573" s="67"/>
      <c r="AY573" s="37"/>
      <c r="AZ573" s="4"/>
      <c r="BA573" s="36" t="str">
        <f>IFERROR(VLOOKUP(Book1345234[[#This Row],[Social Vulnerability Ranking]],#REF!,2,FALSE),"")</f>
        <v/>
      </c>
      <c r="BB573" s="67"/>
      <c r="BC573" s="43"/>
      <c r="BD573" s="4"/>
      <c r="BE573" s="36" t="str">
        <f>IFERROR(VLOOKUP(Book1345234[[#This Row],[Nature-Based Solutions Ranking]],#REF!,2,FALSE),"")</f>
        <v/>
      </c>
      <c r="BF573" s="67"/>
      <c r="BG573" s="37"/>
      <c r="BH573" s="4"/>
      <c r="BI573" s="36" t="str">
        <f>IFERROR(VLOOKUP(Book1345234[[#This Row],[Multiple Benefit Ranking]],#REF!,2,FALSE),"")</f>
        <v/>
      </c>
      <c r="BJ573" s="84"/>
      <c r="BK573" s="43"/>
      <c r="BL573" s="4"/>
      <c r="BM573" s="36" t="str">
        <f>IFERROR(VLOOKUP(Book1345234[[#This Row],[Operations and Maintenance Ranking]],#REF!,2,FALSE),"")</f>
        <v/>
      </c>
      <c r="BN573" s="67"/>
      <c r="BO573" s="4"/>
      <c r="BP573" s="36" t="str">
        <f>IFERROR(VLOOKUP(Book1345234[[#This Row],[Administrative, Regulatory and Other Obstacle Ranking]],#REF!,2,FALSE),"")</f>
        <v/>
      </c>
      <c r="BQ573" s="67"/>
      <c r="BR573" s="4"/>
      <c r="BS573" s="36" t="str">
        <f>IFERROR(VLOOKUP(Book1345234[[#This Row],[Environmental Benefit Ranking]],#REF!,2,FALSE),"")</f>
        <v/>
      </c>
      <c r="BT573" s="67"/>
      <c r="BU573" s="37"/>
      <c r="BV573" s="36" t="str">
        <f>IFERROR(VLOOKUP(Book1345234[[#This Row],[Environmental Impact Ranking]],#REF!,2,FALSE),"")</f>
        <v/>
      </c>
      <c r="BW573" s="77"/>
      <c r="BX573" s="83"/>
      <c r="BY573" s="4"/>
      <c r="BZ573" s="36" t="str">
        <f>IFERROR(VLOOKUP(Book1345234[[#This Row],[Mobility Ranking]],#REF!,2,FALSE),"")</f>
        <v/>
      </c>
      <c r="CA573" s="77"/>
      <c r="CB573" s="4"/>
      <c r="CC573" s="36" t="str">
        <f>IFERROR(VLOOKUP(Book1345234[[#This Row],[Regional Ranking]],#REF!,2,FALSE),"")</f>
        <v/>
      </c>
    </row>
    <row r="574" spans="1:81" x14ac:dyDescent="0.25">
      <c r="A574" s="107"/>
      <c r="B574" s="84"/>
      <c r="C574" s="92">
        <f>Book1345234[[#This Row],[FMP]]*2</f>
        <v>0</v>
      </c>
      <c r="D574" s="34"/>
      <c r="E574" s="34"/>
      <c r="F574" s="37"/>
      <c r="G574" s="4"/>
      <c r="H574" s="4"/>
      <c r="I574" s="4"/>
      <c r="J574" s="4"/>
      <c r="K574" s="35" t="str">
        <f>IFERROR(Book1345234[[#This Row],[Project Cost]]/Book1345234[[#This Row],['# of Structures Removed from 1% Annual Chance FP]],"")</f>
        <v/>
      </c>
      <c r="L574" s="4"/>
      <c r="M574" s="4"/>
      <c r="N574" s="35"/>
      <c r="O574" s="100"/>
      <c r="P574" s="84"/>
      <c r="Q574" s="37"/>
      <c r="R574" s="4"/>
      <c r="S574" s="36" t="str">
        <f>IFERROR(VLOOKUP(Book1345234[[#This Row],[ Severity Ranking: Pre-Project Average Depth of Flooding (100-year)]],#REF!,2,FALSE),"")</f>
        <v/>
      </c>
      <c r="T574" s="67"/>
      <c r="U574" s="37"/>
      <c r="V574" s="37"/>
      <c r="W574" s="128" t="e">
        <f>[1]!Book1345234[[#This Row],[Flood Plain Population]]/[1]!Book1345234[[#This Row],[Community Population Served]]</f>
        <v>#REF!</v>
      </c>
      <c r="X574" s="4"/>
      <c r="Y574" s="36" t="str">
        <f>IFERROR(VLOOKUP(Book1345234[[#This Row],[Severity Ranking: Community Need (% Population)]],#REF!,2,FALSE),"")</f>
        <v/>
      </c>
      <c r="Z574" s="66"/>
      <c r="AA574" s="91" t="e">
        <f>[1]!Book1345234[[#This Row],['# of Structures Removed from 1% Annual Chance FP]]/[1]!Book1345234[[#This Row],['# of Structures in 1% Annual Chance FP (Pre-Project)]]</f>
        <v>#REF!</v>
      </c>
      <c r="AB574" s="4"/>
      <c r="AC574" s="36" t="str">
        <f>IFERROR(VLOOKUP(Book1345234[[#This Row],[Flood Risk Reduction ]],#REF!,2,FALSE),"")</f>
        <v/>
      </c>
      <c r="AD574" s="66"/>
      <c r="AE574" s="78"/>
      <c r="AF574" s="37"/>
      <c r="AG574" s="128" t="e">
        <f>([1]!Book1345234[[#This Row],[Pre-Project Damage $]]-[1]!Book1345234[[#This Row],[Post-Project Damage $]])/[1]!Book1345234[[#This Row],[Pre-Project Damage $]]</f>
        <v>#REF!</v>
      </c>
      <c r="AH574" s="4"/>
      <c r="AI574" s="36" t="str">
        <f>IFERROR(VLOOKUP(Book1345234[[#This Row],[Flood Damage Reduction]],#REF!,2,FALSE),"")</f>
        <v/>
      </c>
      <c r="AJ574" s="93"/>
      <c r="AK574" s="83"/>
      <c r="AL574" s="37"/>
      <c r="AM574" s="36" t="str">
        <f>IFERROR(VLOOKUP(Book1345234[[#This Row],[ Reduction in Critical Facilities Flood Risk]],#REF!,2,FALSE),"")</f>
        <v/>
      </c>
      <c r="AN574" s="140" t="e">
        <f>VLOOKUP([1]!Book1345234[[#This Row],[FMP]],'[1]Life and Safety Tabular Data'!A571:L581,12,FALSE)</f>
        <v>#REF!</v>
      </c>
      <c r="AO574" s="43"/>
      <c r="AP574" s="4"/>
      <c r="AQ574" s="36" t="str">
        <f>IFERROR(VLOOKUP(Book1345234[[#This Row],[Life and Safety Ranking (Injury/Loss of Life)]],#REF!,2,FALSE),"")</f>
        <v/>
      </c>
      <c r="AR574" s="67"/>
      <c r="AS574" s="43"/>
      <c r="AT574" s="43"/>
      <c r="AU574" s="43"/>
      <c r="AV574" s="4"/>
      <c r="AW574" s="36" t="str">
        <f>IFERROR(VLOOKUP(Book1345234[[#This Row],[Water Supply Yield Ranking]],#REF!,2,FALSE),"")</f>
        <v/>
      </c>
      <c r="AX574" s="67"/>
      <c r="AY574" s="37"/>
      <c r="AZ574" s="4"/>
      <c r="BA574" s="36" t="str">
        <f>IFERROR(VLOOKUP(Book1345234[[#This Row],[Social Vulnerability Ranking]],#REF!,2,FALSE),"")</f>
        <v/>
      </c>
      <c r="BB574" s="67"/>
      <c r="BC574" s="43"/>
      <c r="BD574" s="4"/>
      <c r="BE574" s="36" t="str">
        <f>IFERROR(VLOOKUP(Book1345234[[#This Row],[Nature-Based Solutions Ranking]],#REF!,2,FALSE),"")</f>
        <v/>
      </c>
      <c r="BF574" s="67"/>
      <c r="BG574" s="37"/>
      <c r="BH574" s="4"/>
      <c r="BI574" s="36" t="str">
        <f>IFERROR(VLOOKUP(Book1345234[[#This Row],[Multiple Benefit Ranking]],#REF!,2,FALSE),"")</f>
        <v/>
      </c>
      <c r="BJ574" s="84"/>
      <c r="BK574" s="43"/>
      <c r="BL574" s="4"/>
      <c r="BM574" s="36" t="str">
        <f>IFERROR(VLOOKUP(Book1345234[[#This Row],[Operations and Maintenance Ranking]],#REF!,2,FALSE),"")</f>
        <v/>
      </c>
      <c r="BN574" s="67"/>
      <c r="BO574" s="4"/>
      <c r="BP574" s="36" t="str">
        <f>IFERROR(VLOOKUP(Book1345234[[#This Row],[Administrative, Regulatory and Other Obstacle Ranking]],#REF!,2,FALSE),"")</f>
        <v/>
      </c>
      <c r="BQ574" s="67"/>
      <c r="BR574" s="4"/>
      <c r="BS574" s="36" t="str">
        <f>IFERROR(VLOOKUP(Book1345234[[#This Row],[Environmental Benefit Ranking]],#REF!,2,FALSE),"")</f>
        <v/>
      </c>
      <c r="BT574" s="67"/>
      <c r="BU574" s="37"/>
      <c r="BV574" s="36" t="str">
        <f>IFERROR(VLOOKUP(Book1345234[[#This Row],[Environmental Impact Ranking]],#REF!,2,FALSE),"")</f>
        <v/>
      </c>
      <c r="BW574" s="77"/>
      <c r="BX574" s="83"/>
      <c r="BY574" s="4"/>
      <c r="BZ574" s="36" t="str">
        <f>IFERROR(VLOOKUP(Book1345234[[#This Row],[Mobility Ranking]],#REF!,2,FALSE),"")</f>
        <v/>
      </c>
      <c r="CA574" s="77"/>
      <c r="CB574" s="4"/>
      <c r="CC574" s="36" t="str">
        <f>IFERROR(VLOOKUP(Book1345234[[#This Row],[Regional Ranking]],#REF!,2,FALSE),"")</f>
        <v/>
      </c>
    </row>
    <row r="575" spans="1:81" x14ac:dyDescent="0.25">
      <c r="A575" s="107"/>
      <c r="B575" s="84"/>
      <c r="C575" s="92">
        <f>Book1345234[[#This Row],[FMP]]*2</f>
        <v>0</v>
      </c>
      <c r="D575" s="34"/>
      <c r="E575" s="34"/>
      <c r="F575" s="37"/>
      <c r="G575" s="4"/>
      <c r="H575" s="4"/>
      <c r="I575" s="4"/>
      <c r="J575" s="4"/>
      <c r="K575" s="35" t="str">
        <f>IFERROR(Book1345234[[#This Row],[Project Cost]]/Book1345234[[#This Row],['# of Structures Removed from 1% Annual Chance FP]],"")</f>
        <v/>
      </c>
      <c r="L575" s="4"/>
      <c r="M575" s="4"/>
      <c r="N575" s="35"/>
      <c r="O575" s="100"/>
      <c r="P575" s="84"/>
      <c r="Q575" s="37"/>
      <c r="R575" s="4"/>
      <c r="S575" s="36" t="str">
        <f>IFERROR(VLOOKUP(Book1345234[[#This Row],[ Severity Ranking: Pre-Project Average Depth of Flooding (100-year)]],#REF!,2,FALSE),"")</f>
        <v/>
      </c>
      <c r="T575" s="67"/>
      <c r="U575" s="37"/>
      <c r="V575" s="37"/>
      <c r="W575" s="128" t="e">
        <f>[1]!Book1345234[[#This Row],[Flood Plain Population]]/[1]!Book1345234[[#This Row],[Community Population Served]]</f>
        <v>#REF!</v>
      </c>
      <c r="X575" s="4"/>
      <c r="Y575" s="36" t="str">
        <f>IFERROR(VLOOKUP(Book1345234[[#This Row],[Severity Ranking: Community Need (% Population)]],#REF!,2,FALSE),"")</f>
        <v/>
      </c>
      <c r="Z575" s="66"/>
      <c r="AA575" s="91" t="e">
        <f>[1]!Book1345234[[#This Row],['# of Structures Removed from 1% Annual Chance FP]]/[1]!Book1345234[[#This Row],['# of Structures in 1% Annual Chance FP (Pre-Project)]]</f>
        <v>#REF!</v>
      </c>
      <c r="AB575" s="4"/>
      <c r="AC575" s="36" t="str">
        <f>IFERROR(VLOOKUP(Book1345234[[#This Row],[Flood Risk Reduction ]],#REF!,2,FALSE),"")</f>
        <v/>
      </c>
      <c r="AD575" s="66"/>
      <c r="AE575" s="78"/>
      <c r="AF575" s="37"/>
      <c r="AG575" s="128" t="e">
        <f>([1]!Book1345234[[#This Row],[Pre-Project Damage $]]-[1]!Book1345234[[#This Row],[Post-Project Damage $]])/[1]!Book1345234[[#This Row],[Pre-Project Damage $]]</f>
        <v>#REF!</v>
      </c>
      <c r="AH575" s="4"/>
      <c r="AI575" s="36" t="str">
        <f>IFERROR(VLOOKUP(Book1345234[[#This Row],[Flood Damage Reduction]],#REF!,2,FALSE),"")</f>
        <v/>
      </c>
      <c r="AJ575" s="93"/>
      <c r="AK575" s="83"/>
      <c r="AL575" s="37"/>
      <c r="AM575" s="36" t="str">
        <f>IFERROR(VLOOKUP(Book1345234[[#This Row],[ Reduction in Critical Facilities Flood Risk]],#REF!,2,FALSE),"")</f>
        <v/>
      </c>
      <c r="AN575" s="140" t="e">
        <f>VLOOKUP([1]!Book1345234[[#This Row],[FMP]],'[1]Life and Safety Tabular Data'!A572:L582,12,FALSE)</f>
        <v>#REF!</v>
      </c>
      <c r="AO575" s="43"/>
      <c r="AP575" s="4"/>
      <c r="AQ575" s="36" t="str">
        <f>IFERROR(VLOOKUP(Book1345234[[#This Row],[Life and Safety Ranking (Injury/Loss of Life)]],#REF!,2,FALSE),"")</f>
        <v/>
      </c>
      <c r="AR575" s="67"/>
      <c r="AS575" s="43"/>
      <c r="AT575" s="43"/>
      <c r="AU575" s="43"/>
      <c r="AV575" s="4"/>
      <c r="AW575" s="36" t="str">
        <f>IFERROR(VLOOKUP(Book1345234[[#This Row],[Water Supply Yield Ranking]],#REF!,2,FALSE),"")</f>
        <v/>
      </c>
      <c r="AX575" s="67"/>
      <c r="AY575" s="37"/>
      <c r="AZ575" s="4"/>
      <c r="BA575" s="36" t="str">
        <f>IFERROR(VLOOKUP(Book1345234[[#This Row],[Social Vulnerability Ranking]],#REF!,2,FALSE),"")</f>
        <v/>
      </c>
      <c r="BB575" s="67"/>
      <c r="BC575" s="43"/>
      <c r="BD575" s="4"/>
      <c r="BE575" s="36" t="str">
        <f>IFERROR(VLOOKUP(Book1345234[[#This Row],[Nature-Based Solutions Ranking]],#REF!,2,FALSE),"")</f>
        <v/>
      </c>
      <c r="BF575" s="67"/>
      <c r="BG575" s="37"/>
      <c r="BH575" s="4"/>
      <c r="BI575" s="36" t="str">
        <f>IFERROR(VLOOKUP(Book1345234[[#This Row],[Multiple Benefit Ranking]],#REF!,2,FALSE),"")</f>
        <v/>
      </c>
      <c r="BJ575" s="84"/>
      <c r="BK575" s="43"/>
      <c r="BL575" s="4"/>
      <c r="BM575" s="36" t="str">
        <f>IFERROR(VLOOKUP(Book1345234[[#This Row],[Operations and Maintenance Ranking]],#REF!,2,FALSE),"")</f>
        <v/>
      </c>
      <c r="BN575" s="67"/>
      <c r="BO575" s="4"/>
      <c r="BP575" s="36" t="str">
        <f>IFERROR(VLOOKUP(Book1345234[[#This Row],[Administrative, Regulatory and Other Obstacle Ranking]],#REF!,2,FALSE),"")</f>
        <v/>
      </c>
      <c r="BQ575" s="67"/>
      <c r="BR575" s="4"/>
      <c r="BS575" s="36" t="str">
        <f>IFERROR(VLOOKUP(Book1345234[[#This Row],[Environmental Benefit Ranking]],#REF!,2,FALSE),"")</f>
        <v/>
      </c>
      <c r="BT575" s="67"/>
      <c r="BU575" s="37"/>
      <c r="BV575" s="36" t="str">
        <f>IFERROR(VLOOKUP(Book1345234[[#This Row],[Environmental Impact Ranking]],#REF!,2,FALSE),"")</f>
        <v/>
      </c>
      <c r="BW575" s="77"/>
      <c r="BX575" s="83"/>
      <c r="BY575" s="4"/>
      <c r="BZ575" s="36" t="str">
        <f>IFERROR(VLOOKUP(Book1345234[[#This Row],[Mobility Ranking]],#REF!,2,FALSE),"")</f>
        <v/>
      </c>
      <c r="CA575" s="77"/>
      <c r="CB575" s="4"/>
      <c r="CC575" s="36" t="str">
        <f>IFERROR(VLOOKUP(Book1345234[[#This Row],[Regional Ranking]],#REF!,2,FALSE),"")</f>
        <v/>
      </c>
    </row>
    <row r="576" spans="1:81" x14ac:dyDescent="0.25">
      <c r="A576" s="107"/>
      <c r="B576" s="84"/>
      <c r="C576" s="92">
        <f>Book1345234[[#This Row],[FMP]]*2</f>
        <v>0</v>
      </c>
      <c r="D576" s="34"/>
      <c r="E576" s="34"/>
      <c r="F576" s="37"/>
      <c r="G576" s="4"/>
      <c r="H576" s="4"/>
      <c r="I576" s="4"/>
      <c r="J576" s="4"/>
      <c r="K576" s="35" t="str">
        <f>IFERROR(Book1345234[[#This Row],[Project Cost]]/Book1345234[[#This Row],['# of Structures Removed from 1% Annual Chance FP]],"")</f>
        <v/>
      </c>
      <c r="L576" s="4"/>
      <c r="M576" s="4"/>
      <c r="N576" s="35"/>
      <c r="O576" s="100"/>
      <c r="P576" s="84"/>
      <c r="Q576" s="37"/>
      <c r="R576" s="4"/>
      <c r="S576" s="36" t="str">
        <f>IFERROR(VLOOKUP(Book1345234[[#This Row],[ Severity Ranking: Pre-Project Average Depth of Flooding (100-year)]],#REF!,2,FALSE),"")</f>
        <v/>
      </c>
      <c r="T576" s="67"/>
      <c r="U576" s="37"/>
      <c r="V576" s="37"/>
      <c r="W576" s="128" t="e">
        <f>[1]!Book1345234[[#This Row],[Flood Plain Population]]/[1]!Book1345234[[#This Row],[Community Population Served]]</f>
        <v>#REF!</v>
      </c>
      <c r="X576" s="4"/>
      <c r="Y576" s="36" t="str">
        <f>IFERROR(VLOOKUP(Book1345234[[#This Row],[Severity Ranking: Community Need (% Population)]],#REF!,2,FALSE),"")</f>
        <v/>
      </c>
      <c r="Z576" s="66"/>
      <c r="AA576" s="91" t="e">
        <f>[1]!Book1345234[[#This Row],['# of Structures Removed from 1% Annual Chance FP]]/[1]!Book1345234[[#This Row],['# of Structures in 1% Annual Chance FP (Pre-Project)]]</f>
        <v>#REF!</v>
      </c>
      <c r="AB576" s="4"/>
      <c r="AC576" s="36" t="str">
        <f>IFERROR(VLOOKUP(Book1345234[[#This Row],[Flood Risk Reduction ]],#REF!,2,FALSE),"")</f>
        <v/>
      </c>
      <c r="AD576" s="66"/>
      <c r="AE576" s="78"/>
      <c r="AF576" s="37"/>
      <c r="AG576" s="128" t="e">
        <f>([1]!Book1345234[[#This Row],[Pre-Project Damage $]]-[1]!Book1345234[[#This Row],[Post-Project Damage $]])/[1]!Book1345234[[#This Row],[Pre-Project Damage $]]</f>
        <v>#REF!</v>
      </c>
      <c r="AH576" s="4"/>
      <c r="AI576" s="36" t="str">
        <f>IFERROR(VLOOKUP(Book1345234[[#This Row],[Flood Damage Reduction]],#REF!,2,FALSE),"")</f>
        <v/>
      </c>
      <c r="AJ576" s="93"/>
      <c r="AK576" s="83"/>
      <c r="AL576" s="37"/>
      <c r="AM576" s="36" t="str">
        <f>IFERROR(VLOOKUP(Book1345234[[#This Row],[ Reduction in Critical Facilities Flood Risk]],#REF!,2,FALSE),"")</f>
        <v/>
      </c>
      <c r="AN576" s="140" t="e">
        <f>VLOOKUP([1]!Book1345234[[#This Row],[FMP]],'[1]Life and Safety Tabular Data'!A573:L583,12,FALSE)</f>
        <v>#REF!</v>
      </c>
      <c r="AO576" s="43"/>
      <c r="AP576" s="4"/>
      <c r="AQ576" s="36" t="str">
        <f>IFERROR(VLOOKUP(Book1345234[[#This Row],[Life and Safety Ranking (Injury/Loss of Life)]],#REF!,2,FALSE),"")</f>
        <v/>
      </c>
      <c r="AR576" s="67"/>
      <c r="AS576" s="43"/>
      <c r="AT576" s="43"/>
      <c r="AU576" s="43"/>
      <c r="AV576" s="4"/>
      <c r="AW576" s="36" t="str">
        <f>IFERROR(VLOOKUP(Book1345234[[#This Row],[Water Supply Yield Ranking]],#REF!,2,FALSE),"")</f>
        <v/>
      </c>
      <c r="AX576" s="67"/>
      <c r="AY576" s="37"/>
      <c r="AZ576" s="4"/>
      <c r="BA576" s="36" t="str">
        <f>IFERROR(VLOOKUP(Book1345234[[#This Row],[Social Vulnerability Ranking]],#REF!,2,FALSE),"")</f>
        <v/>
      </c>
      <c r="BB576" s="67"/>
      <c r="BC576" s="43"/>
      <c r="BD576" s="4"/>
      <c r="BE576" s="36" t="str">
        <f>IFERROR(VLOOKUP(Book1345234[[#This Row],[Nature-Based Solutions Ranking]],#REF!,2,FALSE),"")</f>
        <v/>
      </c>
      <c r="BF576" s="67"/>
      <c r="BG576" s="37"/>
      <c r="BH576" s="4"/>
      <c r="BI576" s="36" t="str">
        <f>IFERROR(VLOOKUP(Book1345234[[#This Row],[Multiple Benefit Ranking]],#REF!,2,FALSE),"")</f>
        <v/>
      </c>
      <c r="BJ576" s="84"/>
      <c r="BK576" s="43"/>
      <c r="BL576" s="4"/>
      <c r="BM576" s="36" t="str">
        <f>IFERROR(VLOOKUP(Book1345234[[#This Row],[Operations and Maintenance Ranking]],#REF!,2,FALSE),"")</f>
        <v/>
      </c>
      <c r="BN576" s="67"/>
      <c r="BO576" s="4"/>
      <c r="BP576" s="36" t="str">
        <f>IFERROR(VLOOKUP(Book1345234[[#This Row],[Administrative, Regulatory and Other Obstacle Ranking]],#REF!,2,FALSE),"")</f>
        <v/>
      </c>
      <c r="BQ576" s="67"/>
      <c r="BR576" s="4"/>
      <c r="BS576" s="36" t="str">
        <f>IFERROR(VLOOKUP(Book1345234[[#This Row],[Environmental Benefit Ranking]],#REF!,2,FALSE),"")</f>
        <v/>
      </c>
      <c r="BT576" s="67"/>
      <c r="BU576" s="37"/>
      <c r="BV576" s="36" t="str">
        <f>IFERROR(VLOOKUP(Book1345234[[#This Row],[Environmental Impact Ranking]],#REF!,2,FALSE),"")</f>
        <v/>
      </c>
      <c r="BW576" s="77"/>
      <c r="BX576" s="83"/>
      <c r="BY576" s="4"/>
      <c r="BZ576" s="36" t="str">
        <f>IFERROR(VLOOKUP(Book1345234[[#This Row],[Mobility Ranking]],#REF!,2,FALSE),"")</f>
        <v/>
      </c>
      <c r="CA576" s="77"/>
      <c r="CB576" s="4"/>
      <c r="CC576" s="36" t="str">
        <f>IFERROR(VLOOKUP(Book1345234[[#This Row],[Regional Ranking]],#REF!,2,FALSE),"")</f>
        <v/>
      </c>
    </row>
    <row r="577" spans="1:81" x14ac:dyDescent="0.25">
      <c r="A577" s="107"/>
      <c r="B577" s="84"/>
      <c r="C577" s="92">
        <f>Book1345234[[#This Row],[FMP]]*2</f>
        <v>0</v>
      </c>
      <c r="D577" s="34"/>
      <c r="E577" s="34"/>
      <c r="F577" s="37"/>
      <c r="G577" s="4"/>
      <c r="H577" s="4"/>
      <c r="I577" s="4"/>
      <c r="J577" s="4"/>
      <c r="K577" s="35" t="str">
        <f>IFERROR(Book1345234[[#This Row],[Project Cost]]/Book1345234[[#This Row],['# of Structures Removed from 1% Annual Chance FP]],"")</f>
        <v/>
      </c>
      <c r="L577" s="4"/>
      <c r="M577" s="4"/>
      <c r="N577" s="35"/>
      <c r="O577" s="100"/>
      <c r="P577" s="84"/>
      <c r="Q577" s="37"/>
      <c r="R577" s="4"/>
      <c r="S577" s="36" t="str">
        <f>IFERROR(VLOOKUP(Book1345234[[#This Row],[ Severity Ranking: Pre-Project Average Depth of Flooding (100-year)]],#REF!,2,FALSE),"")</f>
        <v/>
      </c>
      <c r="T577" s="67"/>
      <c r="U577" s="37"/>
      <c r="V577" s="37"/>
      <c r="W577" s="128" t="e">
        <f>[1]!Book1345234[[#This Row],[Flood Plain Population]]/[1]!Book1345234[[#This Row],[Community Population Served]]</f>
        <v>#REF!</v>
      </c>
      <c r="X577" s="4"/>
      <c r="Y577" s="36" t="str">
        <f>IFERROR(VLOOKUP(Book1345234[[#This Row],[Severity Ranking: Community Need (% Population)]],#REF!,2,FALSE),"")</f>
        <v/>
      </c>
      <c r="Z577" s="66"/>
      <c r="AA577" s="91" t="e">
        <f>[1]!Book1345234[[#This Row],['# of Structures Removed from 1% Annual Chance FP]]/[1]!Book1345234[[#This Row],['# of Structures in 1% Annual Chance FP (Pre-Project)]]</f>
        <v>#REF!</v>
      </c>
      <c r="AB577" s="4"/>
      <c r="AC577" s="36" t="str">
        <f>IFERROR(VLOOKUP(Book1345234[[#This Row],[Flood Risk Reduction ]],#REF!,2,FALSE),"")</f>
        <v/>
      </c>
      <c r="AD577" s="66"/>
      <c r="AE577" s="78"/>
      <c r="AF577" s="37"/>
      <c r="AG577" s="128" t="e">
        <f>([1]!Book1345234[[#This Row],[Pre-Project Damage $]]-[1]!Book1345234[[#This Row],[Post-Project Damage $]])/[1]!Book1345234[[#This Row],[Pre-Project Damage $]]</f>
        <v>#REF!</v>
      </c>
      <c r="AH577" s="4"/>
      <c r="AI577" s="36" t="str">
        <f>IFERROR(VLOOKUP(Book1345234[[#This Row],[Flood Damage Reduction]],#REF!,2,FALSE),"")</f>
        <v/>
      </c>
      <c r="AJ577" s="93"/>
      <c r="AK577" s="83"/>
      <c r="AL577" s="37"/>
      <c r="AM577" s="36" t="str">
        <f>IFERROR(VLOOKUP(Book1345234[[#This Row],[ Reduction in Critical Facilities Flood Risk]],#REF!,2,FALSE),"")</f>
        <v/>
      </c>
      <c r="AN577" s="140" t="e">
        <f>VLOOKUP([1]!Book1345234[[#This Row],[FMP]],'[1]Life and Safety Tabular Data'!A574:L584,12,FALSE)</f>
        <v>#REF!</v>
      </c>
      <c r="AO577" s="43"/>
      <c r="AP577" s="4"/>
      <c r="AQ577" s="36" t="str">
        <f>IFERROR(VLOOKUP(Book1345234[[#This Row],[Life and Safety Ranking (Injury/Loss of Life)]],#REF!,2,FALSE),"")</f>
        <v/>
      </c>
      <c r="AR577" s="67"/>
      <c r="AS577" s="43"/>
      <c r="AT577" s="43"/>
      <c r="AU577" s="43"/>
      <c r="AV577" s="4"/>
      <c r="AW577" s="36" t="str">
        <f>IFERROR(VLOOKUP(Book1345234[[#This Row],[Water Supply Yield Ranking]],#REF!,2,FALSE),"")</f>
        <v/>
      </c>
      <c r="AX577" s="67"/>
      <c r="AY577" s="37"/>
      <c r="AZ577" s="4"/>
      <c r="BA577" s="36" t="str">
        <f>IFERROR(VLOOKUP(Book1345234[[#This Row],[Social Vulnerability Ranking]],#REF!,2,FALSE),"")</f>
        <v/>
      </c>
      <c r="BB577" s="67"/>
      <c r="BC577" s="43"/>
      <c r="BD577" s="4"/>
      <c r="BE577" s="36" t="str">
        <f>IFERROR(VLOOKUP(Book1345234[[#This Row],[Nature-Based Solutions Ranking]],#REF!,2,FALSE),"")</f>
        <v/>
      </c>
      <c r="BF577" s="67"/>
      <c r="BG577" s="37"/>
      <c r="BH577" s="4"/>
      <c r="BI577" s="36" t="str">
        <f>IFERROR(VLOOKUP(Book1345234[[#This Row],[Multiple Benefit Ranking]],#REF!,2,FALSE),"")</f>
        <v/>
      </c>
      <c r="BJ577" s="84"/>
      <c r="BK577" s="43"/>
      <c r="BL577" s="4"/>
      <c r="BM577" s="36" t="str">
        <f>IFERROR(VLOOKUP(Book1345234[[#This Row],[Operations and Maintenance Ranking]],#REF!,2,FALSE),"")</f>
        <v/>
      </c>
      <c r="BN577" s="67"/>
      <c r="BO577" s="4"/>
      <c r="BP577" s="36" t="str">
        <f>IFERROR(VLOOKUP(Book1345234[[#This Row],[Administrative, Regulatory and Other Obstacle Ranking]],#REF!,2,FALSE),"")</f>
        <v/>
      </c>
      <c r="BQ577" s="67"/>
      <c r="BR577" s="4"/>
      <c r="BS577" s="36" t="str">
        <f>IFERROR(VLOOKUP(Book1345234[[#This Row],[Environmental Benefit Ranking]],#REF!,2,FALSE),"")</f>
        <v/>
      </c>
      <c r="BT577" s="67"/>
      <c r="BU577" s="37"/>
      <c r="BV577" s="36" t="str">
        <f>IFERROR(VLOOKUP(Book1345234[[#This Row],[Environmental Impact Ranking]],#REF!,2,FALSE),"")</f>
        <v/>
      </c>
      <c r="BW577" s="77"/>
      <c r="BX577" s="83"/>
      <c r="BY577" s="4"/>
      <c r="BZ577" s="36" t="str">
        <f>IFERROR(VLOOKUP(Book1345234[[#This Row],[Mobility Ranking]],#REF!,2,FALSE),"")</f>
        <v/>
      </c>
      <c r="CA577" s="77"/>
      <c r="CB577" s="4"/>
      <c r="CC577" s="36" t="str">
        <f>IFERROR(VLOOKUP(Book1345234[[#This Row],[Regional Ranking]],#REF!,2,FALSE),"")</f>
        <v/>
      </c>
    </row>
    <row r="578" spans="1:81" x14ac:dyDescent="0.25">
      <c r="A578" s="107"/>
      <c r="B578" s="84"/>
      <c r="C578" s="92">
        <f>Book1345234[[#This Row],[FMP]]*2</f>
        <v>0</v>
      </c>
      <c r="D578" s="34"/>
      <c r="E578" s="34"/>
      <c r="F578" s="37"/>
      <c r="G578" s="4"/>
      <c r="H578" s="4"/>
      <c r="I578" s="4"/>
      <c r="J578" s="4"/>
      <c r="K578" s="35" t="str">
        <f>IFERROR(Book1345234[[#This Row],[Project Cost]]/Book1345234[[#This Row],['# of Structures Removed from 1% Annual Chance FP]],"")</f>
        <v/>
      </c>
      <c r="L578" s="4"/>
      <c r="M578" s="4"/>
      <c r="N578" s="35"/>
      <c r="O578" s="100"/>
      <c r="P578" s="84"/>
      <c r="Q578" s="37"/>
      <c r="R578" s="4"/>
      <c r="S578" s="36" t="str">
        <f>IFERROR(VLOOKUP(Book1345234[[#This Row],[ Severity Ranking: Pre-Project Average Depth of Flooding (100-year)]],#REF!,2,FALSE),"")</f>
        <v/>
      </c>
      <c r="T578" s="67"/>
      <c r="U578" s="37"/>
      <c r="V578" s="37"/>
      <c r="W578" s="128" t="e">
        <f>[1]!Book1345234[[#This Row],[Flood Plain Population]]/[1]!Book1345234[[#This Row],[Community Population Served]]</f>
        <v>#REF!</v>
      </c>
      <c r="X578" s="4"/>
      <c r="Y578" s="36" t="str">
        <f>IFERROR(VLOOKUP(Book1345234[[#This Row],[Severity Ranking: Community Need (% Population)]],#REF!,2,FALSE),"")</f>
        <v/>
      </c>
      <c r="Z578" s="66"/>
      <c r="AA578" s="91" t="e">
        <f>[1]!Book1345234[[#This Row],['# of Structures Removed from 1% Annual Chance FP]]/[1]!Book1345234[[#This Row],['# of Structures in 1% Annual Chance FP (Pre-Project)]]</f>
        <v>#REF!</v>
      </c>
      <c r="AB578" s="4"/>
      <c r="AC578" s="36" t="str">
        <f>IFERROR(VLOOKUP(Book1345234[[#This Row],[Flood Risk Reduction ]],#REF!,2,FALSE),"")</f>
        <v/>
      </c>
      <c r="AD578" s="66"/>
      <c r="AE578" s="78"/>
      <c r="AF578" s="37"/>
      <c r="AG578" s="128" t="e">
        <f>([1]!Book1345234[[#This Row],[Pre-Project Damage $]]-[1]!Book1345234[[#This Row],[Post-Project Damage $]])/[1]!Book1345234[[#This Row],[Pre-Project Damage $]]</f>
        <v>#REF!</v>
      </c>
      <c r="AH578" s="4"/>
      <c r="AI578" s="36" t="str">
        <f>IFERROR(VLOOKUP(Book1345234[[#This Row],[Flood Damage Reduction]],#REF!,2,FALSE),"")</f>
        <v/>
      </c>
      <c r="AJ578" s="93"/>
      <c r="AK578" s="83"/>
      <c r="AL578" s="37"/>
      <c r="AM578" s="36" t="str">
        <f>IFERROR(VLOOKUP(Book1345234[[#This Row],[ Reduction in Critical Facilities Flood Risk]],#REF!,2,FALSE),"")</f>
        <v/>
      </c>
      <c r="AN578" s="140" t="e">
        <f>VLOOKUP([1]!Book1345234[[#This Row],[FMP]],'[1]Life and Safety Tabular Data'!A575:L585,12,FALSE)</f>
        <v>#REF!</v>
      </c>
      <c r="AO578" s="43"/>
      <c r="AP578" s="4"/>
      <c r="AQ578" s="36" t="str">
        <f>IFERROR(VLOOKUP(Book1345234[[#This Row],[Life and Safety Ranking (Injury/Loss of Life)]],#REF!,2,FALSE),"")</f>
        <v/>
      </c>
      <c r="AR578" s="67"/>
      <c r="AS578" s="43"/>
      <c r="AT578" s="43"/>
      <c r="AU578" s="43"/>
      <c r="AV578" s="4"/>
      <c r="AW578" s="36" t="str">
        <f>IFERROR(VLOOKUP(Book1345234[[#This Row],[Water Supply Yield Ranking]],#REF!,2,FALSE),"")</f>
        <v/>
      </c>
      <c r="AX578" s="67"/>
      <c r="AY578" s="37"/>
      <c r="AZ578" s="4"/>
      <c r="BA578" s="36" t="str">
        <f>IFERROR(VLOOKUP(Book1345234[[#This Row],[Social Vulnerability Ranking]],#REF!,2,FALSE),"")</f>
        <v/>
      </c>
      <c r="BB578" s="67"/>
      <c r="BC578" s="43"/>
      <c r="BD578" s="4"/>
      <c r="BE578" s="36" t="str">
        <f>IFERROR(VLOOKUP(Book1345234[[#This Row],[Nature-Based Solutions Ranking]],#REF!,2,FALSE),"")</f>
        <v/>
      </c>
      <c r="BF578" s="67"/>
      <c r="BG578" s="37"/>
      <c r="BH578" s="4"/>
      <c r="BI578" s="36" t="str">
        <f>IFERROR(VLOOKUP(Book1345234[[#This Row],[Multiple Benefit Ranking]],#REF!,2,FALSE),"")</f>
        <v/>
      </c>
      <c r="BJ578" s="84"/>
      <c r="BK578" s="43"/>
      <c r="BL578" s="4"/>
      <c r="BM578" s="36" t="str">
        <f>IFERROR(VLOOKUP(Book1345234[[#This Row],[Operations and Maintenance Ranking]],#REF!,2,FALSE),"")</f>
        <v/>
      </c>
      <c r="BN578" s="67"/>
      <c r="BO578" s="4"/>
      <c r="BP578" s="36" t="str">
        <f>IFERROR(VLOOKUP(Book1345234[[#This Row],[Administrative, Regulatory and Other Obstacle Ranking]],#REF!,2,FALSE),"")</f>
        <v/>
      </c>
      <c r="BQ578" s="67"/>
      <c r="BR578" s="4"/>
      <c r="BS578" s="36" t="str">
        <f>IFERROR(VLOOKUP(Book1345234[[#This Row],[Environmental Benefit Ranking]],#REF!,2,FALSE),"")</f>
        <v/>
      </c>
      <c r="BT578" s="67"/>
      <c r="BU578" s="37"/>
      <c r="BV578" s="36" t="str">
        <f>IFERROR(VLOOKUP(Book1345234[[#This Row],[Environmental Impact Ranking]],#REF!,2,FALSE),"")</f>
        <v/>
      </c>
      <c r="BW578" s="77"/>
      <c r="BX578" s="83"/>
      <c r="BY578" s="4"/>
      <c r="BZ578" s="36" t="str">
        <f>IFERROR(VLOOKUP(Book1345234[[#This Row],[Mobility Ranking]],#REF!,2,FALSE),"")</f>
        <v/>
      </c>
      <c r="CA578" s="77"/>
      <c r="CB578" s="4"/>
      <c r="CC578" s="36" t="str">
        <f>IFERROR(VLOOKUP(Book1345234[[#This Row],[Regional Ranking]],#REF!,2,FALSE),"")</f>
        <v/>
      </c>
    </row>
    <row r="579" spans="1:81" x14ac:dyDescent="0.25">
      <c r="A579" s="107"/>
      <c r="B579" s="84"/>
      <c r="C579" s="92">
        <f>Book1345234[[#This Row],[FMP]]*2</f>
        <v>0</v>
      </c>
      <c r="D579" s="34"/>
      <c r="E579" s="34"/>
      <c r="F579" s="37"/>
      <c r="G579" s="4"/>
      <c r="H579" s="4"/>
      <c r="I579" s="4"/>
      <c r="J579" s="4"/>
      <c r="K579" s="35" t="str">
        <f>IFERROR(Book1345234[[#This Row],[Project Cost]]/Book1345234[[#This Row],['# of Structures Removed from 1% Annual Chance FP]],"")</f>
        <v/>
      </c>
      <c r="L579" s="4"/>
      <c r="M579" s="4"/>
      <c r="N579" s="35"/>
      <c r="O579" s="100"/>
      <c r="P579" s="84"/>
      <c r="Q579" s="37"/>
      <c r="R579" s="4"/>
      <c r="S579" s="36" t="str">
        <f>IFERROR(VLOOKUP(Book1345234[[#This Row],[ Severity Ranking: Pre-Project Average Depth of Flooding (100-year)]],#REF!,2,FALSE),"")</f>
        <v/>
      </c>
      <c r="T579" s="67"/>
      <c r="U579" s="37"/>
      <c r="V579" s="37"/>
      <c r="W579" s="128" t="e">
        <f>[1]!Book1345234[[#This Row],[Flood Plain Population]]/[1]!Book1345234[[#This Row],[Community Population Served]]</f>
        <v>#REF!</v>
      </c>
      <c r="X579" s="4"/>
      <c r="Y579" s="36" t="str">
        <f>IFERROR(VLOOKUP(Book1345234[[#This Row],[Severity Ranking: Community Need (% Population)]],#REF!,2,FALSE),"")</f>
        <v/>
      </c>
      <c r="Z579" s="66"/>
      <c r="AA579" s="91" t="e">
        <f>[1]!Book1345234[[#This Row],['# of Structures Removed from 1% Annual Chance FP]]/[1]!Book1345234[[#This Row],['# of Structures in 1% Annual Chance FP (Pre-Project)]]</f>
        <v>#REF!</v>
      </c>
      <c r="AB579" s="4"/>
      <c r="AC579" s="36" t="str">
        <f>IFERROR(VLOOKUP(Book1345234[[#This Row],[Flood Risk Reduction ]],#REF!,2,FALSE),"")</f>
        <v/>
      </c>
      <c r="AD579" s="66"/>
      <c r="AE579" s="78"/>
      <c r="AF579" s="37"/>
      <c r="AG579" s="128" t="e">
        <f>([1]!Book1345234[[#This Row],[Pre-Project Damage $]]-[1]!Book1345234[[#This Row],[Post-Project Damage $]])/[1]!Book1345234[[#This Row],[Pre-Project Damage $]]</f>
        <v>#REF!</v>
      </c>
      <c r="AH579" s="4"/>
      <c r="AI579" s="36" t="str">
        <f>IFERROR(VLOOKUP(Book1345234[[#This Row],[Flood Damage Reduction]],#REF!,2,FALSE),"")</f>
        <v/>
      </c>
      <c r="AJ579" s="93"/>
      <c r="AK579" s="83"/>
      <c r="AL579" s="37"/>
      <c r="AM579" s="36" t="str">
        <f>IFERROR(VLOOKUP(Book1345234[[#This Row],[ Reduction in Critical Facilities Flood Risk]],#REF!,2,FALSE),"")</f>
        <v/>
      </c>
      <c r="AN579" s="140" t="e">
        <f>VLOOKUP([1]!Book1345234[[#This Row],[FMP]],'[1]Life and Safety Tabular Data'!A576:L586,12,FALSE)</f>
        <v>#REF!</v>
      </c>
      <c r="AO579" s="43"/>
      <c r="AP579" s="4"/>
      <c r="AQ579" s="36" t="str">
        <f>IFERROR(VLOOKUP(Book1345234[[#This Row],[Life and Safety Ranking (Injury/Loss of Life)]],#REF!,2,FALSE),"")</f>
        <v/>
      </c>
      <c r="AR579" s="67"/>
      <c r="AS579" s="43"/>
      <c r="AT579" s="43"/>
      <c r="AU579" s="43"/>
      <c r="AV579" s="4"/>
      <c r="AW579" s="36" t="str">
        <f>IFERROR(VLOOKUP(Book1345234[[#This Row],[Water Supply Yield Ranking]],#REF!,2,FALSE),"")</f>
        <v/>
      </c>
      <c r="AX579" s="67"/>
      <c r="AY579" s="37"/>
      <c r="AZ579" s="4"/>
      <c r="BA579" s="36" t="str">
        <f>IFERROR(VLOOKUP(Book1345234[[#This Row],[Social Vulnerability Ranking]],#REF!,2,FALSE),"")</f>
        <v/>
      </c>
      <c r="BB579" s="67"/>
      <c r="BC579" s="43"/>
      <c r="BD579" s="4"/>
      <c r="BE579" s="36" t="str">
        <f>IFERROR(VLOOKUP(Book1345234[[#This Row],[Nature-Based Solutions Ranking]],#REF!,2,FALSE),"")</f>
        <v/>
      </c>
      <c r="BF579" s="67"/>
      <c r="BG579" s="37"/>
      <c r="BH579" s="4"/>
      <c r="BI579" s="36" t="str">
        <f>IFERROR(VLOOKUP(Book1345234[[#This Row],[Multiple Benefit Ranking]],#REF!,2,FALSE),"")</f>
        <v/>
      </c>
      <c r="BJ579" s="84"/>
      <c r="BK579" s="43"/>
      <c r="BL579" s="4"/>
      <c r="BM579" s="36" t="str">
        <f>IFERROR(VLOOKUP(Book1345234[[#This Row],[Operations and Maintenance Ranking]],#REF!,2,FALSE),"")</f>
        <v/>
      </c>
      <c r="BN579" s="67"/>
      <c r="BO579" s="4"/>
      <c r="BP579" s="36" t="str">
        <f>IFERROR(VLOOKUP(Book1345234[[#This Row],[Administrative, Regulatory and Other Obstacle Ranking]],#REF!,2,FALSE),"")</f>
        <v/>
      </c>
      <c r="BQ579" s="67"/>
      <c r="BR579" s="4"/>
      <c r="BS579" s="36" t="str">
        <f>IFERROR(VLOOKUP(Book1345234[[#This Row],[Environmental Benefit Ranking]],#REF!,2,FALSE),"")</f>
        <v/>
      </c>
      <c r="BT579" s="67"/>
      <c r="BU579" s="37"/>
      <c r="BV579" s="36" t="str">
        <f>IFERROR(VLOOKUP(Book1345234[[#This Row],[Environmental Impact Ranking]],#REF!,2,FALSE),"")</f>
        <v/>
      </c>
      <c r="BW579" s="77"/>
      <c r="BX579" s="83"/>
      <c r="BY579" s="4"/>
      <c r="BZ579" s="36" t="str">
        <f>IFERROR(VLOOKUP(Book1345234[[#This Row],[Mobility Ranking]],#REF!,2,FALSE),"")</f>
        <v/>
      </c>
      <c r="CA579" s="77"/>
      <c r="CB579" s="4"/>
      <c r="CC579" s="36" t="str">
        <f>IFERROR(VLOOKUP(Book1345234[[#This Row],[Regional Ranking]],#REF!,2,FALSE),"")</f>
        <v/>
      </c>
    </row>
    <row r="580" spans="1:81" x14ac:dyDescent="0.25">
      <c r="A580" s="107"/>
      <c r="B580" s="84"/>
      <c r="C580" s="92">
        <f>Book1345234[[#This Row],[FMP]]*2</f>
        <v>0</v>
      </c>
      <c r="D580" s="34"/>
      <c r="E580" s="34"/>
      <c r="F580" s="37"/>
      <c r="G580" s="4"/>
      <c r="H580" s="4"/>
      <c r="I580" s="4"/>
      <c r="J580" s="4"/>
      <c r="K580" s="35" t="str">
        <f>IFERROR(Book1345234[[#This Row],[Project Cost]]/Book1345234[[#This Row],['# of Structures Removed from 1% Annual Chance FP]],"")</f>
        <v/>
      </c>
      <c r="L580" s="4"/>
      <c r="M580" s="4"/>
      <c r="N580" s="35"/>
      <c r="O580" s="100"/>
      <c r="P580" s="84"/>
      <c r="Q580" s="37"/>
      <c r="R580" s="4"/>
      <c r="S580" s="36" t="str">
        <f>IFERROR(VLOOKUP(Book1345234[[#This Row],[ Severity Ranking: Pre-Project Average Depth of Flooding (100-year)]],#REF!,2,FALSE),"")</f>
        <v/>
      </c>
      <c r="T580" s="67"/>
      <c r="U580" s="37"/>
      <c r="V580" s="37"/>
      <c r="W580" s="128" t="e">
        <f>[1]!Book1345234[[#This Row],[Flood Plain Population]]/[1]!Book1345234[[#This Row],[Community Population Served]]</f>
        <v>#REF!</v>
      </c>
      <c r="X580" s="4"/>
      <c r="Y580" s="36" t="str">
        <f>IFERROR(VLOOKUP(Book1345234[[#This Row],[Severity Ranking: Community Need (% Population)]],#REF!,2,FALSE),"")</f>
        <v/>
      </c>
      <c r="Z580" s="66"/>
      <c r="AA580" s="91" t="e">
        <f>[1]!Book1345234[[#This Row],['# of Structures Removed from 1% Annual Chance FP]]/[1]!Book1345234[[#This Row],['# of Structures in 1% Annual Chance FP (Pre-Project)]]</f>
        <v>#REF!</v>
      </c>
      <c r="AB580" s="4"/>
      <c r="AC580" s="36" t="str">
        <f>IFERROR(VLOOKUP(Book1345234[[#This Row],[Flood Risk Reduction ]],#REF!,2,FALSE),"")</f>
        <v/>
      </c>
      <c r="AD580" s="66"/>
      <c r="AE580" s="78"/>
      <c r="AF580" s="37"/>
      <c r="AG580" s="128" t="e">
        <f>([1]!Book1345234[[#This Row],[Pre-Project Damage $]]-[1]!Book1345234[[#This Row],[Post-Project Damage $]])/[1]!Book1345234[[#This Row],[Pre-Project Damage $]]</f>
        <v>#REF!</v>
      </c>
      <c r="AH580" s="4"/>
      <c r="AI580" s="36" t="str">
        <f>IFERROR(VLOOKUP(Book1345234[[#This Row],[Flood Damage Reduction]],#REF!,2,FALSE),"")</f>
        <v/>
      </c>
      <c r="AJ580" s="93"/>
      <c r="AK580" s="83"/>
      <c r="AL580" s="37"/>
      <c r="AM580" s="36" t="str">
        <f>IFERROR(VLOOKUP(Book1345234[[#This Row],[ Reduction in Critical Facilities Flood Risk]],#REF!,2,FALSE),"")</f>
        <v/>
      </c>
      <c r="AN580" s="140" t="e">
        <f>VLOOKUP([1]!Book1345234[[#This Row],[FMP]],'[1]Life and Safety Tabular Data'!A577:L587,12,FALSE)</f>
        <v>#REF!</v>
      </c>
      <c r="AO580" s="43"/>
      <c r="AP580" s="4"/>
      <c r="AQ580" s="36" t="str">
        <f>IFERROR(VLOOKUP(Book1345234[[#This Row],[Life and Safety Ranking (Injury/Loss of Life)]],#REF!,2,FALSE),"")</f>
        <v/>
      </c>
      <c r="AR580" s="67"/>
      <c r="AS580" s="43"/>
      <c r="AT580" s="43"/>
      <c r="AU580" s="43"/>
      <c r="AV580" s="4"/>
      <c r="AW580" s="36" t="str">
        <f>IFERROR(VLOOKUP(Book1345234[[#This Row],[Water Supply Yield Ranking]],#REF!,2,FALSE),"")</f>
        <v/>
      </c>
      <c r="AX580" s="67"/>
      <c r="AY580" s="37"/>
      <c r="AZ580" s="4"/>
      <c r="BA580" s="36" t="str">
        <f>IFERROR(VLOOKUP(Book1345234[[#This Row],[Social Vulnerability Ranking]],#REF!,2,FALSE),"")</f>
        <v/>
      </c>
      <c r="BB580" s="67"/>
      <c r="BC580" s="43"/>
      <c r="BD580" s="4"/>
      <c r="BE580" s="36" t="str">
        <f>IFERROR(VLOOKUP(Book1345234[[#This Row],[Nature-Based Solutions Ranking]],#REF!,2,FALSE),"")</f>
        <v/>
      </c>
      <c r="BF580" s="67"/>
      <c r="BG580" s="37"/>
      <c r="BH580" s="4"/>
      <c r="BI580" s="36" t="str">
        <f>IFERROR(VLOOKUP(Book1345234[[#This Row],[Multiple Benefit Ranking]],#REF!,2,FALSE),"")</f>
        <v/>
      </c>
      <c r="BJ580" s="84"/>
      <c r="BK580" s="43"/>
      <c r="BL580" s="4"/>
      <c r="BM580" s="36" t="str">
        <f>IFERROR(VLOOKUP(Book1345234[[#This Row],[Operations and Maintenance Ranking]],#REF!,2,FALSE),"")</f>
        <v/>
      </c>
      <c r="BN580" s="67"/>
      <c r="BO580" s="4"/>
      <c r="BP580" s="36" t="str">
        <f>IFERROR(VLOOKUP(Book1345234[[#This Row],[Administrative, Regulatory and Other Obstacle Ranking]],#REF!,2,FALSE),"")</f>
        <v/>
      </c>
      <c r="BQ580" s="67"/>
      <c r="BR580" s="4"/>
      <c r="BS580" s="36" t="str">
        <f>IFERROR(VLOOKUP(Book1345234[[#This Row],[Environmental Benefit Ranking]],#REF!,2,FALSE),"")</f>
        <v/>
      </c>
      <c r="BT580" s="67"/>
      <c r="BU580" s="37"/>
      <c r="BV580" s="36" t="str">
        <f>IFERROR(VLOOKUP(Book1345234[[#This Row],[Environmental Impact Ranking]],#REF!,2,FALSE),"")</f>
        <v/>
      </c>
      <c r="BW580" s="77"/>
      <c r="BX580" s="83"/>
      <c r="BY580" s="4"/>
      <c r="BZ580" s="36" t="str">
        <f>IFERROR(VLOOKUP(Book1345234[[#This Row],[Mobility Ranking]],#REF!,2,FALSE),"")</f>
        <v/>
      </c>
      <c r="CA580" s="77"/>
      <c r="CB580" s="4"/>
      <c r="CC580" s="36" t="str">
        <f>IFERROR(VLOOKUP(Book1345234[[#This Row],[Regional Ranking]],#REF!,2,FALSE),"")</f>
        <v/>
      </c>
    </row>
    <row r="581" spans="1:81" x14ac:dyDescent="0.25">
      <c r="A581" s="107"/>
      <c r="B581" s="84"/>
      <c r="C581" s="92">
        <f>Book1345234[[#This Row],[FMP]]*2</f>
        <v>0</v>
      </c>
      <c r="D581" s="34"/>
      <c r="E581" s="34"/>
      <c r="F581" s="37"/>
      <c r="G581" s="4"/>
      <c r="H581" s="4"/>
      <c r="I581" s="4"/>
      <c r="J581" s="4"/>
      <c r="K581" s="35" t="str">
        <f>IFERROR(Book1345234[[#This Row],[Project Cost]]/Book1345234[[#This Row],['# of Structures Removed from 1% Annual Chance FP]],"")</f>
        <v/>
      </c>
      <c r="L581" s="4"/>
      <c r="M581" s="4"/>
      <c r="N581" s="35"/>
      <c r="O581" s="100"/>
      <c r="P581" s="84"/>
      <c r="Q581" s="37"/>
      <c r="R581" s="4"/>
      <c r="S581" s="36" t="str">
        <f>IFERROR(VLOOKUP(Book1345234[[#This Row],[ Severity Ranking: Pre-Project Average Depth of Flooding (100-year)]],#REF!,2,FALSE),"")</f>
        <v/>
      </c>
      <c r="T581" s="67"/>
      <c r="U581" s="37"/>
      <c r="V581" s="37"/>
      <c r="W581" s="128" t="e">
        <f>[1]!Book1345234[[#This Row],[Flood Plain Population]]/[1]!Book1345234[[#This Row],[Community Population Served]]</f>
        <v>#REF!</v>
      </c>
      <c r="X581" s="4"/>
      <c r="Y581" s="36" t="str">
        <f>IFERROR(VLOOKUP(Book1345234[[#This Row],[Severity Ranking: Community Need (% Population)]],#REF!,2,FALSE),"")</f>
        <v/>
      </c>
      <c r="Z581" s="66"/>
      <c r="AA581" s="91" t="e">
        <f>[1]!Book1345234[[#This Row],['# of Structures Removed from 1% Annual Chance FP]]/[1]!Book1345234[[#This Row],['# of Structures in 1% Annual Chance FP (Pre-Project)]]</f>
        <v>#REF!</v>
      </c>
      <c r="AB581" s="4"/>
      <c r="AC581" s="36" t="str">
        <f>IFERROR(VLOOKUP(Book1345234[[#This Row],[Flood Risk Reduction ]],#REF!,2,FALSE),"")</f>
        <v/>
      </c>
      <c r="AD581" s="66"/>
      <c r="AE581" s="78"/>
      <c r="AF581" s="37"/>
      <c r="AG581" s="128" t="e">
        <f>([1]!Book1345234[[#This Row],[Pre-Project Damage $]]-[1]!Book1345234[[#This Row],[Post-Project Damage $]])/[1]!Book1345234[[#This Row],[Pre-Project Damage $]]</f>
        <v>#REF!</v>
      </c>
      <c r="AH581" s="4"/>
      <c r="AI581" s="36" t="str">
        <f>IFERROR(VLOOKUP(Book1345234[[#This Row],[Flood Damage Reduction]],#REF!,2,FALSE),"")</f>
        <v/>
      </c>
      <c r="AJ581" s="93"/>
      <c r="AK581" s="83"/>
      <c r="AL581" s="37"/>
      <c r="AM581" s="36" t="str">
        <f>IFERROR(VLOOKUP(Book1345234[[#This Row],[ Reduction in Critical Facilities Flood Risk]],#REF!,2,FALSE),"")</f>
        <v/>
      </c>
      <c r="AN581" s="140" t="e">
        <f>VLOOKUP([1]!Book1345234[[#This Row],[FMP]],'[1]Life and Safety Tabular Data'!A578:L588,12,FALSE)</f>
        <v>#REF!</v>
      </c>
      <c r="AO581" s="43"/>
      <c r="AP581" s="4"/>
      <c r="AQ581" s="36" t="str">
        <f>IFERROR(VLOOKUP(Book1345234[[#This Row],[Life and Safety Ranking (Injury/Loss of Life)]],#REF!,2,FALSE),"")</f>
        <v/>
      </c>
      <c r="AR581" s="67"/>
      <c r="AS581" s="43"/>
      <c r="AT581" s="43"/>
      <c r="AU581" s="43"/>
      <c r="AV581" s="4"/>
      <c r="AW581" s="36" t="str">
        <f>IFERROR(VLOOKUP(Book1345234[[#This Row],[Water Supply Yield Ranking]],#REF!,2,FALSE),"")</f>
        <v/>
      </c>
      <c r="AX581" s="67"/>
      <c r="AY581" s="37"/>
      <c r="AZ581" s="4"/>
      <c r="BA581" s="36" t="str">
        <f>IFERROR(VLOOKUP(Book1345234[[#This Row],[Social Vulnerability Ranking]],#REF!,2,FALSE),"")</f>
        <v/>
      </c>
      <c r="BB581" s="67"/>
      <c r="BC581" s="43"/>
      <c r="BD581" s="4"/>
      <c r="BE581" s="36" t="str">
        <f>IFERROR(VLOOKUP(Book1345234[[#This Row],[Nature-Based Solutions Ranking]],#REF!,2,FALSE),"")</f>
        <v/>
      </c>
      <c r="BF581" s="67"/>
      <c r="BG581" s="37"/>
      <c r="BH581" s="4"/>
      <c r="BI581" s="36" t="str">
        <f>IFERROR(VLOOKUP(Book1345234[[#This Row],[Multiple Benefit Ranking]],#REF!,2,FALSE),"")</f>
        <v/>
      </c>
      <c r="BJ581" s="84"/>
      <c r="BK581" s="43"/>
      <c r="BL581" s="4"/>
      <c r="BM581" s="36" t="str">
        <f>IFERROR(VLOOKUP(Book1345234[[#This Row],[Operations and Maintenance Ranking]],#REF!,2,FALSE),"")</f>
        <v/>
      </c>
      <c r="BN581" s="67"/>
      <c r="BO581" s="4"/>
      <c r="BP581" s="36" t="str">
        <f>IFERROR(VLOOKUP(Book1345234[[#This Row],[Administrative, Regulatory and Other Obstacle Ranking]],#REF!,2,FALSE),"")</f>
        <v/>
      </c>
      <c r="BQ581" s="67"/>
      <c r="BR581" s="4"/>
      <c r="BS581" s="36" t="str">
        <f>IFERROR(VLOOKUP(Book1345234[[#This Row],[Environmental Benefit Ranking]],#REF!,2,FALSE),"")</f>
        <v/>
      </c>
      <c r="BT581" s="67"/>
      <c r="BU581" s="37"/>
      <c r="BV581" s="36" t="str">
        <f>IFERROR(VLOOKUP(Book1345234[[#This Row],[Environmental Impact Ranking]],#REF!,2,FALSE),"")</f>
        <v/>
      </c>
      <c r="BW581" s="77"/>
      <c r="BX581" s="83"/>
      <c r="BY581" s="4"/>
      <c r="BZ581" s="36" t="str">
        <f>IFERROR(VLOOKUP(Book1345234[[#This Row],[Mobility Ranking]],#REF!,2,FALSE),"")</f>
        <v/>
      </c>
      <c r="CA581" s="77"/>
      <c r="CB581" s="4"/>
      <c r="CC581" s="36" t="str">
        <f>IFERROR(VLOOKUP(Book1345234[[#This Row],[Regional Ranking]],#REF!,2,FALSE),"")</f>
        <v/>
      </c>
    </row>
    <row r="582" spans="1:81" x14ac:dyDescent="0.25">
      <c r="A582" s="107"/>
      <c r="B582" s="84"/>
      <c r="C582" s="92">
        <f>Book1345234[[#This Row],[FMP]]*2</f>
        <v>0</v>
      </c>
      <c r="D582" s="34"/>
      <c r="E582" s="34"/>
      <c r="F582" s="37"/>
      <c r="G582" s="4"/>
      <c r="H582" s="4"/>
      <c r="I582" s="4"/>
      <c r="J582" s="4"/>
      <c r="K582" s="35" t="str">
        <f>IFERROR(Book1345234[[#This Row],[Project Cost]]/Book1345234[[#This Row],['# of Structures Removed from 1% Annual Chance FP]],"")</f>
        <v/>
      </c>
      <c r="L582" s="4"/>
      <c r="M582" s="4"/>
      <c r="N582" s="35"/>
      <c r="O582" s="100"/>
      <c r="P582" s="84"/>
      <c r="Q582" s="37"/>
      <c r="R582" s="4"/>
      <c r="S582" s="36" t="str">
        <f>IFERROR(VLOOKUP(Book1345234[[#This Row],[ Severity Ranking: Pre-Project Average Depth of Flooding (100-year)]],#REF!,2,FALSE),"")</f>
        <v/>
      </c>
      <c r="T582" s="67"/>
      <c r="U582" s="37"/>
      <c r="V582" s="37"/>
      <c r="W582" s="128" t="e">
        <f>[1]!Book1345234[[#This Row],[Flood Plain Population]]/[1]!Book1345234[[#This Row],[Community Population Served]]</f>
        <v>#REF!</v>
      </c>
      <c r="X582" s="4"/>
      <c r="Y582" s="36" t="str">
        <f>IFERROR(VLOOKUP(Book1345234[[#This Row],[Severity Ranking: Community Need (% Population)]],#REF!,2,FALSE),"")</f>
        <v/>
      </c>
      <c r="Z582" s="66"/>
      <c r="AA582" s="91" t="e">
        <f>[1]!Book1345234[[#This Row],['# of Structures Removed from 1% Annual Chance FP]]/[1]!Book1345234[[#This Row],['# of Structures in 1% Annual Chance FP (Pre-Project)]]</f>
        <v>#REF!</v>
      </c>
      <c r="AB582" s="4"/>
      <c r="AC582" s="36" t="str">
        <f>IFERROR(VLOOKUP(Book1345234[[#This Row],[Flood Risk Reduction ]],#REF!,2,FALSE),"")</f>
        <v/>
      </c>
      <c r="AD582" s="66"/>
      <c r="AE582" s="78"/>
      <c r="AF582" s="37"/>
      <c r="AG582" s="128" t="e">
        <f>([1]!Book1345234[[#This Row],[Pre-Project Damage $]]-[1]!Book1345234[[#This Row],[Post-Project Damage $]])/[1]!Book1345234[[#This Row],[Pre-Project Damage $]]</f>
        <v>#REF!</v>
      </c>
      <c r="AH582" s="4"/>
      <c r="AI582" s="36" t="str">
        <f>IFERROR(VLOOKUP(Book1345234[[#This Row],[Flood Damage Reduction]],#REF!,2,FALSE),"")</f>
        <v/>
      </c>
      <c r="AJ582" s="93"/>
      <c r="AK582" s="83"/>
      <c r="AL582" s="37"/>
      <c r="AM582" s="36" t="str">
        <f>IFERROR(VLOOKUP(Book1345234[[#This Row],[ Reduction in Critical Facilities Flood Risk]],#REF!,2,FALSE),"")</f>
        <v/>
      </c>
      <c r="AN582" s="140" t="e">
        <f>VLOOKUP([1]!Book1345234[[#This Row],[FMP]],'[1]Life and Safety Tabular Data'!A579:L589,12,FALSE)</f>
        <v>#REF!</v>
      </c>
      <c r="AO582" s="43"/>
      <c r="AP582" s="4"/>
      <c r="AQ582" s="36" t="str">
        <f>IFERROR(VLOOKUP(Book1345234[[#This Row],[Life and Safety Ranking (Injury/Loss of Life)]],#REF!,2,FALSE),"")</f>
        <v/>
      </c>
      <c r="AR582" s="67"/>
      <c r="AS582" s="43"/>
      <c r="AT582" s="43"/>
      <c r="AU582" s="43"/>
      <c r="AV582" s="4"/>
      <c r="AW582" s="36" t="str">
        <f>IFERROR(VLOOKUP(Book1345234[[#This Row],[Water Supply Yield Ranking]],#REF!,2,FALSE),"")</f>
        <v/>
      </c>
      <c r="AX582" s="67"/>
      <c r="AY582" s="37"/>
      <c r="AZ582" s="4"/>
      <c r="BA582" s="36" t="str">
        <f>IFERROR(VLOOKUP(Book1345234[[#This Row],[Social Vulnerability Ranking]],#REF!,2,FALSE),"")</f>
        <v/>
      </c>
      <c r="BB582" s="67"/>
      <c r="BC582" s="43"/>
      <c r="BD582" s="4"/>
      <c r="BE582" s="36" t="str">
        <f>IFERROR(VLOOKUP(Book1345234[[#This Row],[Nature-Based Solutions Ranking]],#REF!,2,FALSE),"")</f>
        <v/>
      </c>
      <c r="BF582" s="67"/>
      <c r="BG582" s="37"/>
      <c r="BH582" s="4"/>
      <c r="BI582" s="36" t="str">
        <f>IFERROR(VLOOKUP(Book1345234[[#This Row],[Multiple Benefit Ranking]],#REF!,2,FALSE),"")</f>
        <v/>
      </c>
      <c r="BJ582" s="84"/>
      <c r="BK582" s="43"/>
      <c r="BL582" s="4"/>
      <c r="BM582" s="36" t="str">
        <f>IFERROR(VLOOKUP(Book1345234[[#This Row],[Operations and Maintenance Ranking]],#REF!,2,FALSE),"")</f>
        <v/>
      </c>
      <c r="BN582" s="67"/>
      <c r="BO582" s="4"/>
      <c r="BP582" s="36" t="str">
        <f>IFERROR(VLOOKUP(Book1345234[[#This Row],[Administrative, Regulatory and Other Obstacle Ranking]],#REF!,2,FALSE),"")</f>
        <v/>
      </c>
      <c r="BQ582" s="67"/>
      <c r="BR582" s="4"/>
      <c r="BS582" s="36" t="str">
        <f>IFERROR(VLOOKUP(Book1345234[[#This Row],[Environmental Benefit Ranking]],#REF!,2,FALSE),"")</f>
        <v/>
      </c>
      <c r="BT582" s="67"/>
      <c r="BU582" s="37"/>
      <c r="BV582" s="36" t="str">
        <f>IFERROR(VLOOKUP(Book1345234[[#This Row],[Environmental Impact Ranking]],#REF!,2,FALSE),"")</f>
        <v/>
      </c>
      <c r="BW582" s="77"/>
      <c r="BX582" s="83"/>
      <c r="BY582" s="4"/>
      <c r="BZ582" s="36" t="str">
        <f>IFERROR(VLOOKUP(Book1345234[[#This Row],[Mobility Ranking]],#REF!,2,FALSE),"")</f>
        <v/>
      </c>
      <c r="CA582" s="77"/>
      <c r="CB582" s="4"/>
      <c r="CC582" s="36" t="str">
        <f>IFERROR(VLOOKUP(Book1345234[[#This Row],[Regional Ranking]],#REF!,2,FALSE),"")</f>
        <v/>
      </c>
    </row>
    <row r="583" spans="1:81" x14ac:dyDescent="0.25">
      <c r="A583" s="107"/>
      <c r="B583" s="84"/>
      <c r="C583" s="92">
        <f>Book1345234[[#This Row],[FMP]]*2</f>
        <v>0</v>
      </c>
      <c r="D583" s="34"/>
      <c r="E583" s="34"/>
      <c r="F583" s="37"/>
      <c r="G583" s="4"/>
      <c r="H583" s="4"/>
      <c r="I583" s="4"/>
      <c r="J583" s="4"/>
      <c r="K583" s="35" t="str">
        <f>IFERROR(Book1345234[[#This Row],[Project Cost]]/Book1345234[[#This Row],['# of Structures Removed from 1% Annual Chance FP]],"")</f>
        <v/>
      </c>
      <c r="L583" s="4"/>
      <c r="M583" s="4"/>
      <c r="N583" s="35"/>
      <c r="O583" s="100"/>
      <c r="P583" s="84"/>
      <c r="Q583" s="37"/>
      <c r="R583" s="4"/>
      <c r="S583" s="36" t="str">
        <f>IFERROR(VLOOKUP(Book1345234[[#This Row],[ Severity Ranking: Pre-Project Average Depth of Flooding (100-year)]],#REF!,2,FALSE),"")</f>
        <v/>
      </c>
      <c r="T583" s="67"/>
      <c r="U583" s="37"/>
      <c r="V583" s="37"/>
      <c r="W583" s="128" t="e">
        <f>[1]!Book1345234[[#This Row],[Flood Plain Population]]/[1]!Book1345234[[#This Row],[Community Population Served]]</f>
        <v>#REF!</v>
      </c>
      <c r="X583" s="4"/>
      <c r="Y583" s="36" t="str">
        <f>IFERROR(VLOOKUP(Book1345234[[#This Row],[Severity Ranking: Community Need (% Population)]],#REF!,2,FALSE),"")</f>
        <v/>
      </c>
      <c r="Z583" s="66"/>
      <c r="AA583" s="91" t="e">
        <f>[1]!Book1345234[[#This Row],['# of Structures Removed from 1% Annual Chance FP]]/[1]!Book1345234[[#This Row],['# of Structures in 1% Annual Chance FP (Pre-Project)]]</f>
        <v>#REF!</v>
      </c>
      <c r="AB583" s="4"/>
      <c r="AC583" s="36" t="str">
        <f>IFERROR(VLOOKUP(Book1345234[[#This Row],[Flood Risk Reduction ]],#REF!,2,FALSE),"")</f>
        <v/>
      </c>
      <c r="AD583" s="66"/>
      <c r="AE583" s="78"/>
      <c r="AF583" s="37"/>
      <c r="AG583" s="128" t="e">
        <f>([1]!Book1345234[[#This Row],[Pre-Project Damage $]]-[1]!Book1345234[[#This Row],[Post-Project Damage $]])/[1]!Book1345234[[#This Row],[Pre-Project Damage $]]</f>
        <v>#REF!</v>
      </c>
      <c r="AH583" s="4"/>
      <c r="AI583" s="36" t="str">
        <f>IFERROR(VLOOKUP(Book1345234[[#This Row],[Flood Damage Reduction]],#REF!,2,FALSE),"")</f>
        <v/>
      </c>
      <c r="AJ583" s="93"/>
      <c r="AK583" s="83"/>
      <c r="AL583" s="37"/>
      <c r="AM583" s="36" t="str">
        <f>IFERROR(VLOOKUP(Book1345234[[#This Row],[ Reduction in Critical Facilities Flood Risk]],#REF!,2,FALSE),"")</f>
        <v/>
      </c>
      <c r="AN583" s="140" t="e">
        <f>VLOOKUP([1]!Book1345234[[#This Row],[FMP]],'[1]Life and Safety Tabular Data'!A580:L590,12,FALSE)</f>
        <v>#REF!</v>
      </c>
      <c r="AO583" s="43"/>
      <c r="AP583" s="4"/>
      <c r="AQ583" s="36" t="str">
        <f>IFERROR(VLOOKUP(Book1345234[[#This Row],[Life and Safety Ranking (Injury/Loss of Life)]],#REF!,2,FALSE),"")</f>
        <v/>
      </c>
      <c r="AR583" s="67"/>
      <c r="AS583" s="43"/>
      <c r="AT583" s="43"/>
      <c r="AU583" s="43"/>
      <c r="AV583" s="4"/>
      <c r="AW583" s="36" t="str">
        <f>IFERROR(VLOOKUP(Book1345234[[#This Row],[Water Supply Yield Ranking]],#REF!,2,FALSE),"")</f>
        <v/>
      </c>
      <c r="AX583" s="67"/>
      <c r="AY583" s="37"/>
      <c r="AZ583" s="4"/>
      <c r="BA583" s="36" t="str">
        <f>IFERROR(VLOOKUP(Book1345234[[#This Row],[Social Vulnerability Ranking]],#REF!,2,FALSE),"")</f>
        <v/>
      </c>
      <c r="BB583" s="67"/>
      <c r="BC583" s="43"/>
      <c r="BD583" s="4"/>
      <c r="BE583" s="36" t="str">
        <f>IFERROR(VLOOKUP(Book1345234[[#This Row],[Nature-Based Solutions Ranking]],#REF!,2,FALSE),"")</f>
        <v/>
      </c>
      <c r="BF583" s="67"/>
      <c r="BG583" s="37"/>
      <c r="BH583" s="4"/>
      <c r="BI583" s="36" t="str">
        <f>IFERROR(VLOOKUP(Book1345234[[#This Row],[Multiple Benefit Ranking]],#REF!,2,FALSE),"")</f>
        <v/>
      </c>
      <c r="BJ583" s="84"/>
      <c r="BK583" s="43"/>
      <c r="BL583" s="4"/>
      <c r="BM583" s="36" t="str">
        <f>IFERROR(VLOOKUP(Book1345234[[#This Row],[Operations and Maintenance Ranking]],#REF!,2,FALSE),"")</f>
        <v/>
      </c>
      <c r="BN583" s="67"/>
      <c r="BO583" s="4"/>
      <c r="BP583" s="36" t="str">
        <f>IFERROR(VLOOKUP(Book1345234[[#This Row],[Administrative, Regulatory and Other Obstacle Ranking]],#REF!,2,FALSE),"")</f>
        <v/>
      </c>
      <c r="BQ583" s="67"/>
      <c r="BR583" s="4"/>
      <c r="BS583" s="36" t="str">
        <f>IFERROR(VLOOKUP(Book1345234[[#This Row],[Environmental Benefit Ranking]],#REF!,2,FALSE),"")</f>
        <v/>
      </c>
      <c r="BT583" s="67"/>
      <c r="BU583" s="37"/>
      <c r="BV583" s="36" t="str">
        <f>IFERROR(VLOOKUP(Book1345234[[#This Row],[Environmental Impact Ranking]],#REF!,2,FALSE),"")</f>
        <v/>
      </c>
      <c r="BW583" s="77"/>
      <c r="BX583" s="83"/>
      <c r="BY583" s="4"/>
      <c r="BZ583" s="36" t="str">
        <f>IFERROR(VLOOKUP(Book1345234[[#This Row],[Mobility Ranking]],#REF!,2,FALSE),"")</f>
        <v/>
      </c>
      <c r="CA583" s="77"/>
      <c r="CB583" s="4"/>
      <c r="CC583" s="36" t="str">
        <f>IFERROR(VLOOKUP(Book1345234[[#This Row],[Regional Ranking]],#REF!,2,FALSE),"")</f>
        <v/>
      </c>
    </row>
    <row r="584" spans="1:81" x14ac:dyDescent="0.25">
      <c r="A584" s="107"/>
      <c r="B584" s="84"/>
      <c r="C584" s="92">
        <f>Book1345234[[#This Row],[FMP]]*2</f>
        <v>0</v>
      </c>
      <c r="D584" s="34"/>
      <c r="E584" s="34"/>
      <c r="F584" s="37"/>
      <c r="G584" s="4"/>
      <c r="H584" s="4"/>
      <c r="I584" s="4"/>
      <c r="J584" s="4"/>
      <c r="K584" s="35" t="str">
        <f>IFERROR(Book1345234[[#This Row],[Project Cost]]/Book1345234[[#This Row],['# of Structures Removed from 1% Annual Chance FP]],"")</f>
        <v/>
      </c>
      <c r="L584" s="4"/>
      <c r="M584" s="4"/>
      <c r="N584" s="35"/>
      <c r="O584" s="100"/>
      <c r="P584" s="84"/>
      <c r="Q584" s="37"/>
      <c r="R584" s="4"/>
      <c r="S584" s="36" t="str">
        <f>IFERROR(VLOOKUP(Book1345234[[#This Row],[ Severity Ranking: Pre-Project Average Depth of Flooding (100-year)]],#REF!,2,FALSE),"")</f>
        <v/>
      </c>
      <c r="T584" s="67"/>
      <c r="U584" s="37"/>
      <c r="V584" s="37"/>
      <c r="W584" s="128" t="e">
        <f>[1]!Book1345234[[#This Row],[Flood Plain Population]]/[1]!Book1345234[[#This Row],[Community Population Served]]</f>
        <v>#REF!</v>
      </c>
      <c r="X584" s="4"/>
      <c r="Y584" s="36" t="str">
        <f>IFERROR(VLOOKUP(Book1345234[[#This Row],[Severity Ranking: Community Need (% Population)]],#REF!,2,FALSE),"")</f>
        <v/>
      </c>
      <c r="Z584" s="66"/>
      <c r="AA584" s="91" t="e">
        <f>[1]!Book1345234[[#This Row],['# of Structures Removed from 1% Annual Chance FP]]/[1]!Book1345234[[#This Row],['# of Structures in 1% Annual Chance FP (Pre-Project)]]</f>
        <v>#REF!</v>
      </c>
      <c r="AB584" s="4"/>
      <c r="AC584" s="36" t="str">
        <f>IFERROR(VLOOKUP(Book1345234[[#This Row],[Flood Risk Reduction ]],#REF!,2,FALSE),"")</f>
        <v/>
      </c>
      <c r="AD584" s="66"/>
      <c r="AE584" s="78"/>
      <c r="AF584" s="37"/>
      <c r="AG584" s="128" t="e">
        <f>([1]!Book1345234[[#This Row],[Pre-Project Damage $]]-[1]!Book1345234[[#This Row],[Post-Project Damage $]])/[1]!Book1345234[[#This Row],[Pre-Project Damage $]]</f>
        <v>#REF!</v>
      </c>
      <c r="AH584" s="4"/>
      <c r="AI584" s="36" t="str">
        <f>IFERROR(VLOOKUP(Book1345234[[#This Row],[Flood Damage Reduction]],#REF!,2,FALSE),"")</f>
        <v/>
      </c>
      <c r="AJ584" s="93"/>
      <c r="AK584" s="83"/>
      <c r="AL584" s="37"/>
      <c r="AM584" s="36" t="str">
        <f>IFERROR(VLOOKUP(Book1345234[[#This Row],[ Reduction in Critical Facilities Flood Risk]],#REF!,2,FALSE),"")</f>
        <v/>
      </c>
      <c r="AN584" s="140" t="e">
        <f>VLOOKUP([1]!Book1345234[[#This Row],[FMP]],'[1]Life and Safety Tabular Data'!A581:L591,12,FALSE)</f>
        <v>#REF!</v>
      </c>
      <c r="AO584" s="43"/>
      <c r="AP584" s="4"/>
      <c r="AQ584" s="36" t="str">
        <f>IFERROR(VLOOKUP(Book1345234[[#This Row],[Life and Safety Ranking (Injury/Loss of Life)]],#REF!,2,FALSE),"")</f>
        <v/>
      </c>
      <c r="AR584" s="67"/>
      <c r="AS584" s="43"/>
      <c r="AT584" s="43"/>
      <c r="AU584" s="43"/>
      <c r="AV584" s="4"/>
      <c r="AW584" s="36" t="str">
        <f>IFERROR(VLOOKUP(Book1345234[[#This Row],[Water Supply Yield Ranking]],#REF!,2,FALSE),"")</f>
        <v/>
      </c>
      <c r="AX584" s="67"/>
      <c r="AY584" s="37"/>
      <c r="AZ584" s="4"/>
      <c r="BA584" s="36" t="str">
        <f>IFERROR(VLOOKUP(Book1345234[[#This Row],[Social Vulnerability Ranking]],#REF!,2,FALSE),"")</f>
        <v/>
      </c>
      <c r="BB584" s="67"/>
      <c r="BC584" s="43"/>
      <c r="BD584" s="4"/>
      <c r="BE584" s="36" t="str">
        <f>IFERROR(VLOOKUP(Book1345234[[#This Row],[Nature-Based Solutions Ranking]],#REF!,2,FALSE),"")</f>
        <v/>
      </c>
      <c r="BF584" s="67"/>
      <c r="BG584" s="37"/>
      <c r="BH584" s="4"/>
      <c r="BI584" s="36" t="str">
        <f>IFERROR(VLOOKUP(Book1345234[[#This Row],[Multiple Benefit Ranking]],#REF!,2,FALSE),"")</f>
        <v/>
      </c>
      <c r="BJ584" s="84"/>
      <c r="BK584" s="43"/>
      <c r="BL584" s="4"/>
      <c r="BM584" s="36" t="str">
        <f>IFERROR(VLOOKUP(Book1345234[[#This Row],[Operations and Maintenance Ranking]],#REF!,2,FALSE),"")</f>
        <v/>
      </c>
      <c r="BN584" s="67"/>
      <c r="BO584" s="4"/>
      <c r="BP584" s="36" t="str">
        <f>IFERROR(VLOOKUP(Book1345234[[#This Row],[Administrative, Regulatory and Other Obstacle Ranking]],#REF!,2,FALSE),"")</f>
        <v/>
      </c>
      <c r="BQ584" s="67"/>
      <c r="BR584" s="4"/>
      <c r="BS584" s="36" t="str">
        <f>IFERROR(VLOOKUP(Book1345234[[#This Row],[Environmental Benefit Ranking]],#REF!,2,FALSE),"")</f>
        <v/>
      </c>
      <c r="BT584" s="67"/>
      <c r="BU584" s="37"/>
      <c r="BV584" s="36" t="str">
        <f>IFERROR(VLOOKUP(Book1345234[[#This Row],[Environmental Impact Ranking]],#REF!,2,FALSE),"")</f>
        <v/>
      </c>
      <c r="BW584" s="77"/>
      <c r="BX584" s="83"/>
      <c r="BY584" s="4"/>
      <c r="BZ584" s="36" t="str">
        <f>IFERROR(VLOOKUP(Book1345234[[#This Row],[Mobility Ranking]],#REF!,2,FALSE),"")</f>
        <v/>
      </c>
      <c r="CA584" s="77"/>
      <c r="CB584" s="4"/>
      <c r="CC584" s="36" t="str">
        <f>IFERROR(VLOOKUP(Book1345234[[#This Row],[Regional Ranking]],#REF!,2,FALSE),"")</f>
        <v/>
      </c>
    </row>
    <row r="585" spans="1:81" x14ac:dyDescent="0.25">
      <c r="A585" s="107"/>
      <c r="B585" s="84"/>
      <c r="C585" s="92">
        <f>Book1345234[[#This Row],[FMP]]*2</f>
        <v>0</v>
      </c>
      <c r="D585" s="34"/>
      <c r="E585" s="34"/>
      <c r="F585" s="37"/>
      <c r="G585" s="4"/>
      <c r="H585" s="4"/>
      <c r="I585" s="4"/>
      <c r="J585" s="4"/>
      <c r="K585" s="35" t="str">
        <f>IFERROR(Book1345234[[#This Row],[Project Cost]]/Book1345234[[#This Row],['# of Structures Removed from 1% Annual Chance FP]],"")</f>
        <v/>
      </c>
      <c r="L585" s="4"/>
      <c r="M585" s="4"/>
      <c r="N585" s="35"/>
      <c r="O585" s="100"/>
      <c r="P585" s="84"/>
      <c r="Q585" s="37"/>
      <c r="R585" s="4"/>
      <c r="S585" s="36" t="str">
        <f>IFERROR(VLOOKUP(Book1345234[[#This Row],[ Severity Ranking: Pre-Project Average Depth of Flooding (100-year)]],#REF!,2,FALSE),"")</f>
        <v/>
      </c>
      <c r="T585" s="67"/>
      <c r="U585" s="37"/>
      <c r="V585" s="37"/>
      <c r="W585" s="128" t="e">
        <f>[1]!Book1345234[[#This Row],[Flood Plain Population]]/[1]!Book1345234[[#This Row],[Community Population Served]]</f>
        <v>#REF!</v>
      </c>
      <c r="X585" s="4"/>
      <c r="Y585" s="36" t="str">
        <f>IFERROR(VLOOKUP(Book1345234[[#This Row],[Severity Ranking: Community Need (% Population)]],#REF!,2,FALSE),"")</f>
        <v/>
      </c>
      <c r="Z585" s="66"/>
      <c r="AA585" s="91" t="e">
        <f>[1]!Book1345234[[#This Row],['# of Structures Removed from 1% Annual Chance FP]]/[1]!Book1345234[[#This Row],['# of Structures in 1% Annual Chance FP (Pre-Project)]]</f>
        <v>#REF!</v>
      </c>
      <c r="AB585" s="4"/>
      <c r="AC585" s="36" t="str">
        <f>IFERROR(VLOOKUP(Book1345234[[#This Row],[Flood Risk Reduction ]],#REF!,2,FALSE),"")</f>
        <v/>
      </c>
      <c r="AD585" s="66"/>
      <c r="AE585" s="78"/>
      <c r="AF585" s="37"/>
      <c r="AG585" s="128" t="e">
        <f>([1]!Book1345234[[#This Row],[Pre-Project Damage $]]-[1]!Book1345234[[#This Row],[Post-Project Damage $]])/[1]!Book1345234[[#This Row],[Pre-Project Damage $]]</f>
        <v>#REF!</v>
      </c>
      <c r="AH585" s="4"/>
      <c r="AI585" s="36" t="str">
        <f>IFERROR(VLOOKUP(Book1345234[[#This Row],[Flood Damage Reduction]],#REF!,2,FALSE),"")</f>
        <v/>
      </c>
      <c r="AJ585" s="93"/>
      <c r="AK585" s="83"/>
      <c r="AL585" s="37"/>
      <c r="AM585" s="36" t="str">
        <f>IFERROR(VLOOKUP(Book1345234[[#This Row],[ Reduction in Critical Facilities Flood Risk]],#REF!,2,FALSE),"")</f>
        <v/>
      </c>
      <c r="AN585" s="140" t="e">
        <f>VLOOKUP([1]!Book1345234[[#This Row],[FMP]],'[1]Life and Safety Tabular Data'!A582:L592,12,FALSE)</f>
        <v>#REF!</v>
      </c>
      <c r="AO585" s="43"/>
      <c r="AP585" s="4"/>
      <c r="AQ585" s="36" t="str">
        <f>IFERROR(VLOOKUP(Book1345234[[#This Row],[Life and Safety Ranking (Injury/Loss of Life)]],#REF!,2,FALSE),"")</f>
        <v/>
      </c>
      <c r="AR585" s="67"/>
      <c r="AS585" s="43"/>
      <c r="AT585" s="43"/>
      <c r="AU585" s="43"/>
      <c r="AV585" s="4"/>
      <c r="AW585" s="36" t="str">
        <f>IFERROR(VLOOKUP(Book1345234[[#This Row],[Water Supply Yield Ranking]],#REF!,2,FALSE),"")</f>
        <v/>
      </c>
      <c r="AX585" s="67"/>
      <c r="AY585" s="37"/>
      <c r="AZ585" s="4"/>
      <c r="BA585" s="36" t="str">
        <f>IFERROR(VLOOKUP(Book1345234[[#This Row],[Social Vulnerability Ranking]],#REF!,2,FALSE),"")</f>
        <v/>
      </c>
      <c r="BB585" s="67"/>
      <c r="BC585" s="43"/>
      <c r="BD585" s="4"/>
      <c r="BE585" s="36" t="str">
        <f>IFERROR(VLOOKUP(Book1345234[[#This Row],[Nature-Based Solutions Ranking]],#REF!,2,FALSE),"")</f>
        <v/>
      </c>
      <c r="BF585" s="67"/>
      <c r="BG585" s="37"/>
      <c r="BH585" s="4"/>
      <c r="BI585" s="36" t="str">
        <f>IFERROR(VLOOKUP(Book1345234[[#This Row],[Multiple Benefit Ranking]],#REF!,2,FALSE),"")</f>
        <v/>
      </c>
      <c r="BJ585" s="84"/>
      <c r="BK585" s="43"/>
      <c r="BL585" s="4"/>
      <c r="BM585" s="36" t="str">
        <f>IFERROR(VLOOKUP(Book1345234[[#This Row],[Operations and Maintenance Ranking]],#REF!,2,FALSE),"")</f>
        <v/>
      </c>
      <c r="BN585" s="67"/>
      <c r="BO585" s="4"/>
      <c r="BP585" s="36" t="str">
        <f>IFERROR(VLOOKUP(Book1345234[[#This Row],[Administrative, Regulatory and Other Obstacle Ranking]],#REF!,2,FALSE),"")</f>
        <v/>
      </c>
      <c r="BQ585" s="67"/>
      <c r="BR585" s="4"/>
      <c r="BS585" s="36" t="str">
        <f>IFERROR(VLOOKUP(Book1345234[[#This Row],[Environmental Benefit Ranking]],#REF!,2,FALSE),"")</f>
        <v/>
      </c>
      <c r="BT585" s="67"/>
      <c r="BU585" s="37"/>
      <c r="BV585" s="36" t="str">
        <f>IFERROR(VLOOKUP(Book1345234[[#This Row],[Environmental Impact Ranking]],#REF!,2,FALSE),"")</f>
        <v/>
      </c>
      <c r="BW585" s="77"/>
      <c r="BX585" s="83"/>
      <c r="BY585" s="4"/>
      <c r="BZ585" s="36" t="str">
        <f>IFERROR(VLOOKUP(Book1345234[[#This Row],[Mobility Ranking]],#REF!,2,FALSE),"")</f>
        <v/>
      </c>
      <c r="CA585" s="77"/>
      <c r="CB585" s="4"/>
      <c r="CC585" s="36" t="str">
        <f>IFERROR(VLOOKUP(Book1345234[[#This Row],[Regional Ranking]],#REF!,2,FALSE),"")</f>
        <v/>
      </c>
    </row>
    <row r="586" spans="1:81" x14ac:dyDescent="0.25">
      <c r="A586" s="107"/>
      <c r="B586" s="84"/>
      <c r="C586" s="92">
        <f>Book1345234[[#This Row],[FMP]]*2</f>
        <v>0</v>
      </c>
      <c r="D586" s="34"/>
      <c r="E586" s="34"/>
      <c r="F586" s="37"/>
      <c r="G586" s="4"/>
      <c r="H586" s="4"/>
      <c r="I586" s="4"/>
      <c r="J586" s="4"/>
      <c r="K586" s="35" t="str">
        <f>IFERROR(Book1345234[[#This Row],[Project Cost]]/Book1345234[[#This Row],['# of Structures Removed from 1% Annual Chance FP]],"")</f>
        <v/>
      </c>
      <c r="L586" s="4"/>
      <c r="M586" s="4"/>
      <c r="N586" s="35"/>
      <c r="O586" s="100"/>
      <c r="P586" s="84"/>
      <c r="Q586" s="37"/>
      <c r="R586" s="4"/>
      <c r="S586" s="36" t="str">
        <f>IFERROR(VLOOKUP(Book1345234[[#This Row],[ Severity Ranking: Pre-Project Average Depth of Flooding (100-year)]],#REF!,2,FALSE),"")</f>
        <v/>
      </c>
      <c r="T586" s="67"/>
      <c r="U586" s="37"/>
      <c r="V586" s="37"/>
      <c r="W586" s="128" t="e">
        <f>[1]!Book1345234[[#This Row],[Flood Plain Population]]/[1]!Book1345234[[#This Row],[Community Population Served]]</f>
        <v>#REF!</v>
      </c>
      <c r="X586" s="4"/>
      <c r="Y586" s="36" t="str">
        <f>IFERROR(VLOOKUP(Book1345234[[#This Row],[Severity Ranking: Community Need (% Population)]],#REF!,2,FALSE),"")</f>
        <v/>
      </c>
      <c r="Z586" s="66"/>
      <c r="AA586" s="91" t="e">
        <f>[1]!Book1345234[[#This Row],['# of Structures Removed from 1% Annual Chance FP]]/[1]!Book1345234[[#This Row],['# of Structures in 1% Annual Chance FP (Pre-Project)]]</f>
        <v>#REF!</v>
      </c>
      <c r="AB586" s="4"/>
      <c r="AC586" s="36" t="str">
        <f>IFERROR(VLOOKUP(Book1345234[[#This Row],[Flood Risk Reduction ]],#REF!,2,FALSE),"")</f>
        <v/>
      </c>
      <c r="AD586" s="66"/>
      <c r="AE586" s="78"/>
      <c r="AF586" s="37"/>
      <c r="AG586" s="128" t="e">
        <f>([1]!Book1345234[[#This Row],[Pre-Project Damage $]]-[1]!Book1345234[[#This Row],[Post-Project Damage $]])/[1]!Book1345234[[#This Row],[Pre-Project Damage $]]</f>
        <v>#REF!</v>
      </c>
      <c r="AH586" s="4"/>
      <c r="AI586" s="36" t="str">
        <f>IFERROR(VLOOKUP(Book1345234[[#This Row],[Flood Damage Reduction]],#REF!,2,FALSE),"")</f>
        <v/>
      </c>
      <c r="AJ586" s="93"/>
      <c r="AK586" s="83"/>
      <c r="AL586" s="37"/>
      <c r="AM586" s="36" t="str">
        <f>IFERROR(VLOOKUP(Book1345234[[#This Row],[ Reduction in Critical Facilities Flood Risk]],#REF!,2,FALSE),"")</f>
        <v/>
      </c>
      <c r="AN586" s="140" t="e">
        <f>VLOOKUP([1]!Book1345234[[#This Row],[FMP]],'[1]Life and Safety Tabular Data'!A583:L593,12,FALSE)</f>
        <v>#REF!</v>
      </c>
      <c r="AO586" s="43"/>
      <c r="AP586" s="4"/>
      <c r="AQ586" s="36" t="str">
        <f>IFERROR(VLOOKUP(Book1345234[[#This Row],[Life and Safety Ranking (Injury/Loss of Life)]],#REF!,2,FALSE),"")</f>
        <v/>
      </c>
      <c r="AR586" s="67"/>
      <c r="AS586" s="43"/>
      <c r="AT586" s="43"/>
      <c r="AU586" s="43"/>
      <c r="AV586" s="4"/>
      <c r="AW586" s="36" t="str">
        <f>IFERROR(VLOOKUP(Book1345234[[#This Row],[Water Supply Yield Ranking]],#REF!,2,FALSE),"")</f>
        <v/>
      </c>
      <c r="AX586" s="67"/>
      <c r="AY586" s="37"/>
      <c r="AZ586" s="4"/>
      <c r="BA586" s="36" t="str">
        <f>IFERROR(VLOOKUP(Book1345234[[#This Row],[Social Vulnerability Ranking]],#REF!,2,FALSE),"")</f>
        <v/>
      </c>
      <c r="BB586" s="67"/>
      <c r="BC586" s="43"/>
      <c r="BD586" s="4"/>
      <c r="BE586" s="36" t="str">
        <f>IFERROR(VLOOKUP(Book1345234[[#This Row],[Nature-Based Solutions Ranking]],#REF!,2,FALSE),"")</f>
        <v/>
      </c>
      <c r="BF586" s="67"/>
      <c r="BG586" s="37"/>
      <c r="BH586" s="4"/>
      <c r="BI586" s="36" t="str">
        <f>IFERROR(VLOOKUP(Book1345234[[#This Row],[Multiple Benefit Ranking]],#REF!,2,FALSE),"")</f>
        <v/>
      </c>
      <c r="BJ586" s="84"/>
      <c r="BK586" s="43"/>
      <c r="BL586" s="4"/>
      <c r="BM586" s="36" t="str">
        <f>IFERROR(VLOOKUP(Book1345234[[#This Row],[Operations and Maintenance Ranking]],#REF!,2,FALSE),"")</f>
        <v/>
      </c>
      <c r="BN586" s="67"/>
      <c r="BO586" s="4"/>
      <c r="BP586" s="36" t="str">
        <f>IFERROR(VLOOKUP(Book1345234[[#This Row],[Administrative, Regulatory and Other Obstacle Ranking]],#REF!,2,FALSE),"")</f>
        <v/>
      </c>
      <c r="BQ586" s="67"/>
      <c r="BR586" s="4"/>
      <c r="BS586" s="36" t="str">
        <f>IFERROR(VLOOKUP(Book1345234[[#This Row],[Environmental Benefit Ranking]],#REF!,2,FALSE),"")</f>
        <v/>
      </c>
      <c r="BT586" s="67"/>
      <c r="BU586" s="37"/>
      <c r="BV586" s="36" t="str">
        <f>IFERROR(VLOOKUP(Book1345234[[#This Row],[Environmental Impact Ranking]],#REF!,2,FALSE),"")</f>
        <v/>
      </c>
      <c r="BW586" s="77"/>
      <c r="BX586" s="83"/>
      <c r="BY586" s="4"/>
      <c r="BZ586" s="36" t="str">
        <f>IFERROR(VLOOKUP(Book1345234[[#This Row],[Mobility Ranking]],#REF!,2,FALSE),"")</f>
        <v/>
      </c>
      <c r="CA586" s="77"/>
      <c r="CB586" s="4"/>
      <c r="CC586" s="36" t="str">
        <f>IFERROR(VLOOKUP(Book1345234[[#This Row],[Regional Ranking]],#REF!,2,FALSE),"")</f>
        <v/>
      </c>
    </row>
    <row r="587" spans="1:81" x14ac:dyDescent="0.25">
      <c r="A587" s="107"/>
      <c r="B587" s="84"/>
      <c r="C587" s="92">
        <f>Book1345234[[#This Row],[FMP]]*2</f>
        <v>0</v>
      </c>
      <c r="D587" s="34"/>
      <c r="E587" s="34"/>
      <c r="F587" s="37"/>
      <c r="G587" s="4"/>
      <c r="H587" s="4"/>
      <c r="I587" s="4"/>
      <c r="J587" s="4"/>
      <c r="K587" s="35" t="str">
        <f>IFERROR(Book1345234[[#This Row],[Project Cost]]/Book1345234[[#This Row],['# of Structures Removed from 1% Annual Chance FP]],"")</f>
        <v/>
      </c>
      <c r="L587" s="4"/>
      <c r="M587" s="4"/>
      <c r="N587" s="35"/>
      <c r="O587" s="100"/>
      <c r="P587" s="84"/>
      <c r="Q587" s="37"/>
      <c r="R587" s="4"/>
      <c r="S587" s="36" t="str">
        <f>IFERROR(VLOOKUP(Book1345234[[#This Row],[ Severity Ranking: Pre-Project Average Depth of Flooding (100-year)]],#REF!,2,FALSE),"")</f>
        <v/>
      </c>
      <c r="T587" s="67"/>
      <c r="U587" s="37"/>
      <c r="V587" s="37"/>
      <c r="W587" s="128" t="e">
        <f>[1]!Book1345234[[#This Row],[Flood Plain Population]]/[1]!Book1345234[[#This Row],[Community Population Served]]</f>
        <v>#REF!</v>
      </c>
      <c r="X587" s="4"/>
      <c r="Y587" s="36" t="str">
        <f>IFERROR(VLOOKUP(Book1345234[[#This Row],[Severity Ranking: Community Need (% Population)]],#REF!,2,FALSE),"")</f>
        <v/>
      </c>
      <c r="Z587" s="66"/>
      <c r="AA587" s="91" t="e">
        <f>[1]!Book1345234[[#This Row],['# of Structures Removed from 1% Annual Chance FP]]/[1]!Book1345234[[#This Row],['# of Structures in 1% Annual Chance FP (Pre-Project)]]</f>
        <v>#REF!</v>
      </c>
      <c r="AB587" s="4"/>
      <c r="AC587" s="36" t="str">
        <f>IFERROR(VLOOKUP(Book1345234[[#This Row],[Flood Risk Reduction ]],#REF!,2,FALSE),"")</f>
        <v/>
      </c>
      <c r="AD587" s="66"/>
      <c r="AE587" s="78"/>
      <c r="AF587" s="37"/>
      <c r="AG587" s="128" t="e">
        <f>([1]!Book1345234[[#This Row],[Pre-Project Damage $]]-[1]!Book1345234[[#This Row],[Post-Project Damage $]])/[1]!Book1345234[[#This Row],[Pre-Project Damage $]]</f>
        <v>#REF!</v>
      </c>
      <c r="AH587" s="4"/>
      <c r="AI587" s="36" t="str">
        <f>IFERROR(VLOOKUP(Book1345234[[#This Row],[Flood Damage Reduction]],#REF!,2,FALSE),"")</f>
        <v/>
      </c>
      <c r="AJ587" s="93"/>
      <c r="AK587" s="83"/>
      <c r="AL587" s="37"/>
      <c r="AM587" s="36" t="str">
        <f>IFERROR(VLOOKUP(Book1345234[[#This Row],[ Reduction in Critical Facilities Flood Risk]],#REF!,2,FALSE),"")</f>
        <v/>
      </c>
      <c r="AN587" s="140" t="e">
        <f>VLOOKUP([1]!Book1345234[[#This Row],[FMP]],'[1]Life and Safety Tabular Data'!A584:L594,12,FALSE)</f>
        <v>#REF!</v>
      </c>
      <c r="AO587" s="43"/>
      <c r="AP587" s="4"/>
      <c r="AQ587" s="36" t="str">
        <f>IFERROR(VLOOKUP(Book1345234[[#This Row],[Life and Safety Ranking (Injury/Loss of Life)]],#REF!,2,FALSE),"")</f>
        <v/>
      </c>
      <c r="AR587" s="67"/>
      <c r="AS587" s="43"/>
      <c r="AT587" s="43"/>
      <c r="AU587" s="43"/>
      <c r="AV587" s="4"/>
      <c r="AW587" s="36" t="str">
        <f>IFERROR(VLOOKUP(Book1345234[[#This Row],[Water Supply Yield Ranking]],#REF!,2,FALSE),"")</f>
        <v/>
      </c>
      <c r="AX587" s="67"/>
      <c r="AY587" s="37"/>
      <c r="AZ587" s="4"/>
      <c r="BA587" s="36" t="str">
        <f>IFERROR(VLOOKUP(Book1345234[[#This Row],[Social Vulnerability Ranking]],#REF!,2,FALSE),"")</f>
        <v/>
      </c>
      <c r="BB587" s="67"/>
      <c r="BC587" s="43"/>
      <c r="BD587" s="4"/>
      <c r="BE587" s="36" t="str">
        <f>IFERROR(VLOOKUP(Book1345234[[#This Row],[Nature-Based Solutions Ranking]],#REF!,2,FALSE),"")</f>
        <v/>
      </c>
      <c r="BF587" s="67"/>
      <c r="BG587" s="37"/>
      <c r="BH587" s="4"/>
      <c r="BI587" s="36" t="str">
        <f>IFERROR(VLOOKUP(Book1345234[[#This Row],[Multiple Benefit Ranking]],#REF!,2,FALSE),"")</f>
        <v/>
      </c>
      <c r="BJ587" s="84"/>
      <c r="BK587" s="43"/>
      <c r="BL587" s="4"/>
      <c r="BM587" s="36" t="str">
        <f>IFERROR(VLOOKUP(Book1345234[[#This Row],[Operations and Maintenance Ranking]],#REF!,2,FALSE),"")</f>
        <v/>
      </c>
      <c r="BN587" s="67"/>
      <c r="BO587" s="4"/>
      <c r="BP587" s="36" t="str">
        <f>IFERROR(VLOOKUP(Book1345234[[#This Row],[Administrative, Regulatory and Other Obstacle Ranking]],#REF!,2,FALSE),"")</f>
        <v/>
      </c>
      <c r="BQ587" s="67"/>
      <c r="BR587" s="4"/>
      <c r="BS587" s="36" t="str">
        <f>IFERROR(VLOOKUP(Book1345234[[#This Row],[Environmental Benefit Ranking]],#REF!,2,FALSE),"")</f>
        <v/>
      </c>
      <c r="BT587" s="67"/>
      <c r="BU587" s="37"/>
      <c r="BV587" s="36" t="str">
        <f>IFERROR(VLOOKUP(Book1345234[[#This Row],[Environmental Impact Ranking]],#REF!,2,FALSE),"")</f>
        <v/>
      </c>
      <c r="BW587" s="77"/>
      <c r="BX587" s="83"/>
      <c r="BY587" s="4"/>
      <c r="BZ587" s="36" t="str">
        <f>IFERROR(VLOOKUP(Book1345234[[#This Row],[Mobility Ranking]],#REF!,2,FALSE),"")</f>
        <v/>
      </c>
      <c r="CA587" s="77"/>
      <c r="CB587" s="4"/>
      <c r="CC587" s="36" t="str">
        <f>IFERROR(VLOOKUP(Book1345234[[#This Row],[Regional Ranking]],#REF!,2,FALSE),"")</f>
        <v/>
      </c>
    </row>
    <row r="588" spans="1:81" x14ac:dyDescent="0.25">
      <c r="A588" s="107"/>
      <c r="B588" s="84"/>
      <c r="C588" s="92">
        <f>Book1345234[[#This Row],[FMP]]*2</f>
        <v>0</v>
      </c>
      <c r="D588" s="34"/>
      <c r="E588" s="34"/>
      <c r="F588" s="37"/>
      <c r="G588" s="4"/>
      <c r="H588" s="4"/>
      <c r="I588" s="4"/>
      <c r="J588" s="4"/>
      <c r="K588" s="35" t="str">
        <f>IFERROR(Book1345234[[#This Row],[Project Cost]]/Book1345234[[#This Row],['# of Structures Removed from 1% Annual Chance FP]],"")</f>
        <v/>
      </c>
      <c r="L588" s="4"/>
      <c r="M588" s="4"/>
      <c r="N588" s="35"/>
      <c r="O588" s="100"/>
      <c r="P588" s="84"/>
      <c r="Q588" s="37"/>
      <c r="R588" s="4"/>
      <c r="S588" s="36" t="str">
        <f>IFERROR(VLOOKUP(Book1345234[[#This Row],[ Severity Ranking: Pre-Project Average Depth of Flooding (100-year)]],#REF!,2,FALSE),"")</f>
        <v/>
      </c>
      <c r="T588" s="67"/>
      <c r="U588" s="37"/>
      <c r="V588" s="37"/>
      <c r="W588" s="128" t="e">
        <f>[1]!Book1345234[[#This Row],[Flood Plain Population]]/[1]!Book1345234[[#This Row],[Community Population Served]]</f>
        <v>#REF!</v>
      </c>
      <c r="X588" s="4"/>
      <c r="Y588" s="36" t="str">
        <f>IFERROR(VLOOKUP(Book1345234[[#This Row],[Severity Ranking: Community Need (% Population)]],#REF!,2,FALSE),"")</f>
        <v/>
      </c>
      <c r="Z588" s="66"/>
      <c r="AA588" s="91" t="e">
        <f>[1]!Book1345234[[#This Row],['# of Structures Removed from 1% Annual Chance FP]]/[1]!Book1345234[[#This Row],['# of Structures in 1% Annual Chance FP (Pre-Project)]]</f>
        <v>#REF!</v>
      </c>
      <c r="AB588" s="4"/>
      <c r="AC588" s="36" t="str">
        <f>IFERROR(VLOOKUP(Book1345234[[#This Row],[Flood Risk Reduction ]],#REF!,2,FALSE),"")</f>
        <v/>
      </c>
      <c r="AD588" s="66"/>
      <c r="AE588" s="78"/>
      <c r="AF588" s="37"/>
      <c r="AG588" s="128" t="e">
        <f>([1]!Book1345234[[#This Row],[Pre-Project Damage $]]-[1]!Book1345234[[#This Row],[Post-Project Damage $]])/[1]!Book1345234[[#This Row],[Pre-Project Damage $]]</f>
        <v>#REF!</v>
      </c>
      <c r="AH588" s="4"/>
      <c r="AI588" s="36" t="str">
        <f>IFERROR(VLOOKUP(Book1345234[[#This Row],[Flood Damage Reduction]],#REF!,2,FALSE),"")</f>
        <v/>
      </c>
      <c r="AJ588" s="93"/>
      <c r="AK588" s="83"/>
      <c r="AL588" s="37"/>
      <c r="AM588" s="36" t="str">
        <f>IFERROR(VLOOKUP(Book1345234[[#This Row],[ Reduction in Critical Facilities Flood Risk]],#REF!,2,FALSE),"")</f>
        <v/>
      </c>
      <c r="AN588" s="140" t="e">
        <f>VLOOKUP([1]!Book1345234[[#This Row],[FMP]],'[1]Life and Safety Tabular Data'!A585:L595,12,FALSE)</f>
        <v>#REF!</v>
      </c>
      <c r="AO588" s="43"/>
      <c r="AP588" s="4"/>
      <c r="AQ588" s="36" t="str">
        <f>IFERROR(VLOOKUP(Book1345234[[#This Row],[Life and Safety Ranking (Injury/Loss of Life)]],#REF!,2,FALSE),"")</f>
        <v/>
      </c>
      <c r="AR588" s="67"/>
      <c r="AS588" s="43"/>
      <c r="AT588" s="43"/>
      <c r="AU588" s="43"/>
      <c r="AV588" s="4"/>
      <c r="AW588" s="36" t="str">
        <f>IFERROR(VLOOKUP(Book1345234[[#This Row],[Water Supply Yield Ranking]],#REF!,2,FALSE),"")</f>
        <v/>
      </c>
      <c r="AX588" s="67"/>
      <c r="AY588" s="37"/>
      <c r="AZ588" s="4"/>
      <c r="BA588" s="36" t="str">
        <f>IFERROR(VLOOKUP(Book1345234[[#This Row],[Social Vulnerability Ranking]],#REF!,2,FALSE),"")</f>
        <v/>
      </c>
      <c r="BB588" s="67"/>
      <c r="BC588" s="43"/>
      <c r="BD588" s="4"/>
      <c r="BE588" s="36" t="str">
        <f>IFERROR(VLOOKUP(Book1345234[[#This Row],[Nature-Based Solutions Ranking]],#REF!,2,FALSE),"")</f>
        <v/>
      </c>
      <c r="BF588" s="67"/>
      <c r="BG588" s="37"/>
      <c r="BH588" s="4"/>
      <c r="BI588" s="36" t="str">
        <f>IFERROR(VLOOKUP(Book1345234[[#This Row],[Multiple Benefit Ranking]],#REF!,2,FALSE),"")</f>
        <v/>
      </c>
      <c r="BJ588" s="84"/>
      <c r="BK588" s="43"/>
      <c r="BL588" s="4"/>
      <c r="BM588" s="36" t="str">
        <f>IFERROR(VLOOKUP(Book1345234[[#This Row],[Operations and Maintenance Ranking]],#REF!,2,FALSE),"")</f>
        <v/>
      </c>
      <c r="BN588" s="67"/>
      <c r="BO588" s="4"/>
      <c r="BP588" s="36" t="str">
        <f>IFERROR(VLOOKUP(Book1345234[[#This Row],[Administrative, Regulatory and Other Obstacle Ranking]],#REF!,2,FALSE),"")</f>
        <v/>
      </c>
      <c r="BQ588" s="67"/>
      <c r="BR588" s="4"/>
      <c r="BS588" s="36" t="str">
        <f>IFERROR(VLOOKUP(Book1345234[[#This Row],[Environmental Benefit Ranking]],#REF!,2,FALSE),"")</f>
        <v/>
      </c>
      <c r="BT588" s="67"/>
      <c r="BU588" s="37"/>
      <c r="BV588" s="36" t="str">
        <f>IFERROR(VLOOKUP(Book1345234[[#This Row],[Environmental Impact Ranking]],#REF!,2,FALSE),"")</f>
        <v/>
      </c>
      <c r="BW588" s="77"/>
      <c r="BX588" s="83"/>
      <c r="BY588" s="4"/>
      <c r="BZ588" s="36" t="str">
        <f>IFERROR(VLOOKUP(Book1345234[[#This Row],[Mobility Ranking]],#REF!,2,FALSE),"")</f>
        <v/>
      </c>
      <c r="CA588" s="77"/>
      <c r="CB588" s="4"/>
      <c r="CC588" s="36" t="str">
        <f>IFERROR(VLOOKUP(Book1345234[[#This Row],[Regional Ranking]],#REF!,2,FALSE),"")</f>
        <v/>
      </c>
    </row>
    <row r="589" spans="1:81" x14ac:dyDescent="0.25">
      <c r="A589" s="107"/>
      <c r="B589" s="84"/>
      <c r="C589" s="92">
        <f>Book1345234[[#This Row],[FMP]]*2</f>
        <v>0</v>
      </c>
      <c r="D589" s="34"/>
      <c r="E589" s="34"/>
      <c r="F589" s="37"/>
      <c r="G589" s="4"/>
      <c r="H589" s="4"/>
      <c r="I589" s="4"/>
      <c r="J589" s="4"/>
      <c r="K589" s="35" t="str">
        <f>IFERROR(Book1345234[[#This Row],[Project Cost]]/Book1345234[[#This Row],['# of Structures Removed from 1% Annual Chance FP]],"")</f>
        <v/>
      </c>
      <c r="L589" s="4"/>
      <c r="M589" s="4"/>
      <c r="N589" s="35"/>
      <c r="O589" s="100"/>
      <c r="P589" s="84"/>
      <c r="Q589" s="37"/>
      <c r="R589" s="4"/>
      <c r="S589" s="36" t="str">
        <f>IFERROR(VLOOKUP(Book1345234[[#This Row],[ Severity Ranking: Pre-Project Average Depth of Flooding (100-year)]],#REF!,2,FALSE),"")</f>
        <v/>
      </c>
      <c r="T589" s="67"/>
      <c r="U589" s="37"/>
      <c r="V589" s="37"/>
      <c r="W589" s="128" t="e">
        <f>[1]!Book1345234[[#This Row],[Flood Plain Population]]/[1]!Book1345234[[#This Row],[Community Population Served]]</f>
        <v>#REF!</v>
      </c>
      <c r="X589" s="4"/>
      <c r="Y589" s="36" t="str">
        <f>IFERROR(VLOOKUP(Book1345234[[#This Row],[Severity Ranking: Community Need (% Population)]],#REF!,2,FALSE),"")</f>
        <v/>
      </c>
      <c r="Z589" s="66"/>
      <c r="AA589" s="91" t="e">
        <f>[1]!Book1345234[[#This Row],['# of Structures Removed from 1% Annual Chance FP]]/[1]!Book1345234[[#This Row],['# of Structures in 1% Annual Chance FP (Pre-Project)]]</f>
        <v>#REF!</v>
      </c>
      <c r="AB589" s="4"/>
      <c r="AC589" s="36" t="str">
        <f>IFERROR(VLOOKUP(Book1345234[[#This Row],[Flood Risk Reduction ]],#REF!,2,FALSE),"")</f>
        <v/>
      </c>
      <c r="AD589" s="66"/>
      <c r="AE589" s="78"/>
      <c r="AF589" s="37"/>
      <c r="AG589" s="128" t="e">
        <f>([1]!Book1345234[[#This Row],[Pre-Project Damage $]]-[1]!Book1345234[[#This Row],[Post-Project Damage $]])/[1]!Book1345234[[#This Row],[Pre-Project Damage $]]</f>
        <v>#REF!</v>
      </c>
      <c r="AH589" s="4"/>
      <c r="AI589" s="36" t="str">
        <f>IFERROR(VLOOKUP(Book1345234[[#This Row],[Flood Damage Reduction]],#REF!,2,FALSE),"")</f>
        <v/>
      </c>
      <c r="AJ589" s="93"/>
      <c r="AK589" s="83"/>
      <c r="AL589" s="37"/>
      <c r="AM589" s="36" t="str">
        <f>IFERROR(VLOOKUP(Book1345234[[#This Row],[ Reduction in Critical Facilities Flood Risk]],#REF!,2,FALSE),"")</f>
        <v/>
      </c>
      <c r="AN589" s="140" t="e">
        <f>VLOOKUP([1]!Book1345234[[#This Row],[FMP]],'[1]Life and Safety Tabular Data'!A586:L596,12,FALSE)</f>
        <v>#REF!</v>
      </c>
      <c r="AO589" s="43"/>
      <c r="AP589" s="4"/>
      <c r="AQ589" s="36" t="str">
        <f>IFERROR(VLOOKUP(Book1345234[[#This Row],[Life and Safety Ranking (Injury/Loss of Life)]],#REF!,2,FALSE),"")</f>
        <v/>
      </c>
      <c r="AR589" s="67"/>
      <c r="AS589" s="43"/>
      <c r="AT589" s="43"/>
      <c r="AU589" s="43"/>
      <c r="AV589" s="4"/>
      <c r="AW589" s="36" t="str">
        <f>IFERROR(VLOOKUP(Book1345234[[#This Row],[Water Supply Yield Ranking]],#REF!,2,FALSE),"")</f>
        <v/>
      </c>
      <c r="AX589" s="67"/>
      <c r="AY589" s="37"/>
      <c r="AZ589" s="4"/>
      <c r="BA589" s="36" t="str">
        <f>IFERROR(VLOOKUP(Book1345234[[#This Row],[Social Vulnerability Ranking]],#REF!,2,FALSE),"")</f>
        <v/>
      </c>
      <c r="BB589" s="67"/>
      <c r="BC589" s="43"/>
      <c r="BD589" s="4"/>
      <c r="BE589" s="36" t="str">
        <f>IFERROR(VLOOKUP(Book1345234[[#This Row],[Nature-Based Solutions Ranking]],#REF!,2,FALSE),"")</f>
        <v/>
      </c>
      <c r="BF589" s="67"/>
      <c r="BG589" s="37"/>
      <c r="BH589" s="4"/>
      <c r="BI589" s="36" t="str">
        <f>IFERROR(VLOOKUP(Book1345234[[#This Row],[Multiple Benefit Ranking]],#REF!,2,FALSE),"")</f>
        <v/>
      </c>
      <c r="BJ589" s="84"/>
      <c r="BK589" s="43"/>
      <c r="BL589" s="4"/>
      <c r="BM589" s="36" t="str">
        <f>IFERROR(VLOOKUP(Book1345234[[#This Row],[Operations and Maintenance Ranking]],#REF!,2,FALSE),"")</f>
        <v/>
      </c>
      <c r="BN589" s="67"/>
      <c r="BO589" s="4"/>
      <c r="BP589" s="36" t="str">
        <f>IFERROR(VLOOKUP(Book1345234[[#This Row],[Administrative, Regulatory and Other Obstacle Ranking]],#REF!,2,FALSE),"")</f>
        <v/>
      </c>
      <c r="BQ589" s="67"/>
      <c r="BR589" s="4"/>
      <c r="BS589" s="36" t="str">
        <f>IFERROR(VLOOKUP(Book1345234[[#This Row],[Environmental Benefit Ranking]],#REF!,2,FALSE),"")</f>
        <v/>
      </c>
      <c r="BT589" s="67"/>
      <c r="BU589" s="37"/>
      <c r="BV589" s="36" t="str">
        <f>IFERROR(VLOOKUP(Book1345234[[#This Row],[Environmental Impact Ranking]],#REF!,2,FALSE),"")</f>
        <v/>
      </c>
      <c r="BW589" s="77"/>
      <c r="BX589" s="83"/>
      <c r="BY589" s="4"/>
      <c r="BZ589" s="36" t="str">
        <f>IFERROR(VLOOKUP(Book1345234[[#This Row],[Mobility Ranking]],#REF!,2,FALSE),"")</f>
        <v/>
      </c>
      <c r="CA589" s="77"/>
      <c r="CB589" s="4"/>
      <c r="CC589" s="36" t="str">
        <f>IFERROR(VLOOKUP(Book1345234[[#This Row],[Regional Ranking]],#REF!,2,FALSE),"")</f>
        <v/>
      </c>
    </row>
    <row r="590" spans="1:81" x14ac:dyDescent="0.25">
      <c r="A590" s="107"/>
      <c r="B590" s="84"/>
      <c r="C590" s="92">
        <f>Book1345234[[#This Row],[FMP]]*2</f>
        <v>0</v>
      </c>
      <c r="D590" s="34"/>
      <c r="E590" s="34"/>
      <c r="F590" s="37"/>
      <c r="G590" s="4"/>
      <c r="H590" s="4"/>
      <c r="I590" s="4"/>
      <c r="J590" s="4"/>
      <c r="K590" s="35" t="str">
        <f>IFERROR(Book1345234[[#This Row],[Project Cost]]/Book1345234[[#This Row],['# of Structures Removed from 1% Annual Chance FP]],"")</f>
        <v/>
      </c>
      <c r="L590" s="4"/>
      <c r="M590" s="4"/>
      <c r="N590" s="35"/>
      <c r="O590" s="100"/>
      <c r="P590" s="84"/>
      <c r="Q590" s="37"/>
      <c r="R590" s="4"/>
      <c r="S590" s="36" t="str">
        <f>IFERROR(VLOOKUP(Book1345234[[#This Row],[ Severity Ranking: Pre-Project Average Depth of Flooding (100-year)]],#REF!,2,FALSE),"")</f>
        <v/>
      </c>
      <c r="T590" s="67"/>
      <c r="U590" s="37"/>
      <c r="V590" s="37"/>
      <c r="W590" s="128" t="e">
        <f>[1]!Book1345234[[#This Row],[Flood Plain Population]]/[1]!Book1345234[[#This Row],[Community Population Served]]</f>
        <v>#REF!</v>
      </c>
      <c r="X590" s="4"/>
      <c r="Y590" s="36" t="str">
        <f>IFERROR(VLOOKUP(Book1345234[[#This Row],[Severity Ranking: Community Need (% Population)]],#REF!,2,FALSE),"")</f>
        <v/>
      </c>
      <c r="Z590" s="66"/>
      <c r="AA590" s="91" t="e">
        <f>[1]!Book1345234[[#This Row],['# of Structures Removed from 1% Annual Chance FP]]/[1]!Book1345234[[#This Row],['# of Structures in 1% Annual Chance FP (Pre-Project)]]</f>
        <v>#REF!</v>
      </c>
      <c r="AB590" s="4"/>
      <c r="AC590" s="36" t="str">
        <f>IFERROR(VLOOKUP(Book1345234[[#This Row],[Flood Risk Reduction ]],#REF!,2,FALSE),"")</f>
        <v/>
      </c>
      <c r="AD590" s="66"/>
      <c r="AE590" s="78"/>
      <c r="AF590" s="37"/>
      <c r="AG590" s="128" t="e">
        <f>([1]!Book1345234[[#This Row],[Pre-Project Damage $]]-[1]!Book1345234[[#This Row],[Post-Project Damage $]])/[1]!Book1345234[[#This Row],[Pre-Project Damage $]]</f>
        <v>#REF!</v>
      </c>
      <c r="AH590" s="4"/>
      <c r="AI590" s="36" t="str">
        <f>IFERROR(VLOOKUP(Book1345234[[#This Row],[Flood Damage Reduction]],#REF!,2,FALSE),"")</f>
        <v/>
      </c>
      <c r="AJ590" s="93"/>
      <c r="AK590" s="83"/>
      <c r="AL590" s="37"/>
      <c r="AM590" s="36" t="str">
        <f>IFERROR(VLOOKUP(Book1345234[[#This Row],[ Reduction in Critical Facilities Flood Risk]],#REF!,2,FALSE),"")</f>
        <v/>
      </c>
      <c r="AN590" s="140" t="e">
        <f>VLOOKUP([1]!Book1345234[[#This Row],[FMP]],'[1]Life and Safety Tabular Data'!A587:L597,12,FALSE)</f>
        <v>#REF!</v>
      </c>
      <c r="AO590" s="43"/>
      <c r="AP590" s="4"/>
      <c r="AQ590" s="36" t="str">
        <f>IFERROR(VLOOKUP(Book1345234[[#This Row],[Life and Safety Ranking (Injury/Loss of Life)]],#REF!,2,FALSE),"")</f>
        <v/>
      </c>
      <c r="AR590" s="67"/>
      <c r="AS590" s="43"/>
      <c r="AT590" s="43"/>
      <c r="AU590" s="43"/>
      <c r="AV590" s="4"/>
      <c r="AW590" s="36" t="str">
        <f>IFERROR(VLOOKUP(Book1345234[[#This Row],[Water Supply Yield Ranking]],#REF!,2,FALSE),"")</f>
        <v/>
      </c>
      <c r="AX590" s="67"/>
      <c r="AY590" s="37"/>
      <c r="AZ590" s="4"/>
      <c r="BA590" s="36" t="str">
        <f>IFERROR(VLOOKUP(Book1345234[[#This Row],[Social Vulnerability Ranking]],#REF!,2,FALSE),"")</f>
        <v/>
      </c>
      <c r="BB590" s="67"/>
      <c r="BC590" s="43"/>
      <c r="BD590" s="4"/>
      <c r="BE590" s="36" t="str">
        <f>IFERROR(VLOOKUP(Book1345234[[#This Row],[Nature-Based Solutions Ranking]],#REF!,2,FALSE),"")</f>
        <v/>
      </c>
      <c r="BF590" s="67"/>
      <c r="BG590" s="37"/>
      <c r="BH590" s="4"/>
      <c r="BI590" s="36" t="str">
        <f>IFERROR(VLOOKUP(Book1345234[[#This Row],[Multiple Benefit Ranking]],#REF!,2,FALSE),"")</f>
        <v/>
      </c>
      <c r="BJ590" s="84"/>
      <c r="BK590" s="43"/>
      <c r="BL590" s="4"/>
      <c r="BM590" s="36" t="str">
        <f>IFERROR(VLOOKUP(Book1345234[[#This Row],[Operations and Maintenance Ranking]],#REF!,2,FALSE),"")</f>
        <v/>
      </c>
      <c r="BN590" s="67"/>
      <c r="BO590" s="4"/>
      <c r="BP590" s="36" t="str">
        <f>IFERROR(VLOOKUP(Book1345234[[#This Row],[Administrative, Regulatory and Other Obstacle Ranking]],#REF!,2,FALSE),"")</f>
        <v/>
      </c>
      <c r="BQ590" s="67"/>
      <c r="BR590" s="4"/>
      <c r="BS590" s="36" t="str">
        <f>IFERROR(VLOOKUP(Book1345234[[#This Row],[Environmental Benefit Ranking]],#REF!,2,FALSE),"")</f>
        <v/>
      </c>
      <c r="BT590" s="67"/>
      <c r="BU590" s="37"/>
      <c r="BV590" s="36" t="str">
        <f>IFERROR(VLOOKUP(Book1345234[[#This Row],[Environmental Impact Ranking]],#REF!,2,FALSE),"")</f>
        <v/>
      </c>
      <c r="BW590" s="77"/>
      <c r="BX590" s="83"/>
      <c r="BY590" s="4"/>
      <c r="BZ590" s="36" t="str">
        <f>IFERROR(VLOOKUP(Book1345234[[#This Row],[Mobility Ranking]],#REF!,2,FALSE),"")</f>
        <v/>
      </c>
      <c r="CA590" s="77"/>
      <c r="CB590" s="4"/>
      <c r="CC590" s="36" t="str">
        <f>IFERROR(VLOOKUP(Book1345234[[#This Row],[Regional Ranking]],#REF!,2,FALSE),"")</f>
        <v/>
      </c>
    </row>
    <row r="591" spans="1:81" x14ac:dyDescent="0.25">
      <c r="A591" s="107"/>
      <c r="B591" s="84"/>
      <c r="C591" s="92">
        <f>Book1345234[[#This Row],[FMP]]*2</f>
        <v>0</v>
      </c>
      <c r="D591" s="34"/>
      <c r="E591" s="34"/>
      <c r="F591" s="37"/>
      <c r="G591" s="4"/>
      <c r="H591" s="4"/>
      <c r="I591" s="4"/>
      <c r="J591" s="4"/>
      <c r="K591" s="35" t="str">
        <f>IFERROR(Book1345234[[#This Row],[Project Cost]]/Book1345234[[#This Row],['# of Structures Removed from 1% Annual Chance FP]],"")</f>
        <v/>
      </c>
      <c r="L591" s="4"/>
      <c r="M591" s="4"/>
      <c r="N591" s="35"/>
      <c r="O591" s="100"/>
      <c r="P591" s="84"/>
      <c r="Q591" s="37"/>
      <c r="R591" s="4"/>
      <c r="S591" s="36" t="str">
        <f>IFERROR(VLOOKUP(Book1345234[[#This Row],[ Severity Ranking: Pre-Project Average Depth of Flooding (100-year)]],#REF!,2,FALSE),"")</f>
        <v/>
      </c>
      <c r="T591" s="67"/>
      <c r="U591" s="37"/>
      <c r="V591" s="37"/>
      <c r="W591" s="128" t="e">
        <f>[1]!Book1345234[[#This Row],[Flood Plain Population]]/[1]!Book1345234[[#This Row],[Community Population Served]]</f>
        <v>#REF!</v>
      </c>
      <c r="X591" s="4"/>
      <c r="Y591" s="36" t="str">
        <f>IFERROR(VLOOKUP(Book1345234[[#This Row],[Severity Ranking: Community Need (% Population)]],#REF!,2,FALSE),"")</f>
        <v/>
      </c>
      <c r="Z591" s="66"/>
      <c r="AA591" s="91" t="e">
        <f>[1]!Book1345234[[#This Row],['# of Structures Removed from 1% Annual Chance FP]]/[1]!Book1345234[[#This Row],['# of Structures in 1% Annual Chance FP (Pre-Project)]]</f>
        <v>#REF!</v>
      </c>
      <c r="AB591" s="4"/>
      <c r="AC591" s="36" t="str">
        <f>IFERROR(VLOOKUP(Book1345234[[#This Row],[Flood Risk Reduction ]],#REF!,2,FALSE),"")</f>
        <v/>
      </c>
      <c r="AD591" s="66"/>
      <c r="AE591" s="78"/>
      <c r="AF591" s="37"/>
      <c r="AG591" s="128" t="e">
        <f>([1]!Book1345234[[#This Row],[Pre-Project Damage $]]-[1]!Book1345234[[#This Row],[Post-Project Damage $]])/[1]!Book1345234[[#This Row],[Pre-Project Damage $]]</f>
        <v>#REF!</v>
      </c>
      <c r="AH591" s="4"/>
      <c r="AI591" s="36" t="str">
        <f>IFERROR(VLOOKUP(Book1345234[[#This Row],[Flood Damage Reduction]],#REF!,2,FALSE),"")</f>
        <v/>
      </c>
      <c r="AJ591" s="93"/>
      <c r="AK591" s="83"/>
      <c r="AL591" s="37"/>
      <c r="AM591" s="36" t="str">
        <f>IFERROR(VLOOKUP(Book1345234[[#This Row],[ Reduction in Critical Facilities Flood Risk]],#REF!,2,FALSE),"")</f>
        <v/>
      </c>
      <c r="AN591" s="140" t="e">
        <f>VLOOKUP([1]!Book1345234[[#This Row],[FMP]],'[1]Life and Safety Tabular Data'!A588:L598,12,FALSE)</f>
        <v>#REF!</v>
      </c>
      <c r="AO591" s="43"/>
      <c r="AP591" s="4"/>
      <c r="AQ591" s="36" t="str">
        <f>IFERROR(VLOOKUP(Book1345234[[#This Row],[Life and Safety Ranking (Injury/Loss of Life)]],#REF!,2,FALSE),"")</f>
        <v/>
      </c>
      <c r="AR591" s="67"/>
      <c r="AS591" s="43"/>
      <c r="AT591" s="43"/>
      <c r="AU591" s="43"/>
      <c r="AV591" s="4"/>
      <c r="AW591" s="36" t="str">
        <f>IFERROR(VLOOKUP(Book1345234[[#This Row],[Water Supply Yield Ranking]],#REF!,2,FALSE),"")</f>
        <v/>
      </c>
      <c r="AX591" s="67"/>
      <c r="AY591" s="37"/>
      <c r="AZ591" s="4"/>
      <c r="BA591" s="36" t="str">
        <f>IFERROR(VLOOKUP(Book1345234[[#This Row],[Social Vulnerability Ranking]],#REF!,2,FALSE),"")</f>
        <v/>
      </c>
      <c r="BB591" s="67"/>
      <c r="BC591" s="43"/>
      <c r="BD591" s="4"/>
      <c r="BE591" s="36" t="str">
        <f>IFERROR(VLOOKUP(Book1345234[[#This Row],[Nature-Based Solutions Ranking]],#REF!,2,FALSE),"")</f>
        <v/>
      </c>
      <c r="BF591" s="67"/>
      <c r="BG591" s="37"/>
      <c r="BH591" s="4"/>
      <c r="BI591" s="36" t="str">
        <f>IFERROR(VLOOKUP(Book1345234[[#This Row],[Multiple Benefit Ranking]],#REF!,2,FALSE),"")</f>
        <v/>
      </c>
      <c r="BJ591" s="84"/>
      <c r="BK591" s="43"/>
      <c r="BL591" s="4"/>
      <c r="BM591" s="36" t="str">
        <f>IFERROR(VLOOKUP(Book1345234[[#This Row],[Operations and Maintenance Ranking]],#REF!,2,FALSE),"")</f>
        <v/>
      </c>
      <c r="BN591" s="67"/>
      <c r="BO591" s="4"/>
      <c r="BP591" s="36" t="str">
        <f>IFERROR(VLOOKUP(Book1345234[[#This Row],[Administrative, Regulatory and Other Obstacle Ranking]],#REF!,2,FALSE),"")</f>
        <v/>
      </c>
      <c r="BQ591" s="67"/>
      <c r="BR591" s="4"/>
      <c r="BS591" s="36" t="str">
        <f>IFERROR(VLOOKUP(Book1345234[[#This Row],[Environmental Benefit Ranking]],#REF!,2,FALSE),"")</f>
        <v/>
      </c>
      <c r="BT591" s="67"/>
      <c r="BU591" s="37"/>
      <c r="BV591" s="36" t="str">
        <f>IFERROR(VLOOKUP(Book1345234[[#This Row],[Environmental Impact Ranking]],#REF!,2,FALSE),"")</f>
        <v/>
      </c>
      <c r="BW591" s="77"/>
      <c r="BX591" s="83"/>
      <c r="BY591" s="4"/>
      <c r="BZ591" s="36" t="str">
        <f>IFERROR(VLOOKUP(Book1345234[[#This Row],[Mobility Ranking]],#REF!,2,FALSE),"")</f>
        <v/>
      </c>
      <c r="CA591" s="77"/>
      <c r="CB591" s="4"/>
      <c r="CC591" s="36" t="str">
        <f>IFERROR(VLOOKUP(Book1345234[[#This Row],[Regional Ranking]],#REF!,2,FALSE),"")</f>
        <v/>
      </c>
    </row>
    <row r="592" spans="1:81" x14ac:dyDescent="0.25">
      <c r="A592" s="107"/>
      <c r="B592" s="84"/>
      <c r="C592" s="92">
        <f>Book1345234[[#This Row],[FMP]]*2</f>
        <v>0</v>
      </c>
      <c r="D592" s="34"/>
      <c r="E592" s="34"/>
      <c r="F592" s="37"/>
      <c r="G592" s="4"/>
      <c r="H592" s="4"/>
      <c r="I592" s="4"/>
      <c r="J592" s="4"/>
      <c r="K592" s="35" t="str">
        <f>IFERROR(Book1345234[[#This Row],[Project Cost]]/Book1345234[[#This Row],['# of Structures Removed from 1% Annual Chance FP]],"")</f>
        <v/>
      </c>
      <c r="L592" s="4"/>
      <c r="M592" s="4"/>
      <c r="N592" s="35"/>
      <c r="O592" s="100"/>
      <c r="P592" s="84"/>
      <c r="Q592" s="37"/>
      <c r="R592" s="4"/>
      <c r="S592" s="36" t="str">
        <f>IFERROR(VLOOKUP(Book1345234[[#This Row],[ Severity Ranking: Pre-Project Average Depth of Flooding (100-year)]],#REF!,2,FALSE),"")</f>
        <v/>
      </c>
      <c r="T592" s="67"/>
      <c r="U592" s="37"/>
      <c r="V592" s="37"/>
      <c r="W592" s="128" t="e">
        <f>[1]!Book1345234[[#This Row],[Flood Plain Population]]/[1]!Book1345234[[#This Row],[Community Population Served]]</f>
        <v>#REF!</v>
      </c>
      <c r="X592" s="4"/>
      <c r="Y592" s="36" t="str">
        <f>IFERROR(VLOOKUP(Book1345234[[#This Row],[Severity Ranking: Community Need (% Population)]],#REF!,2,FALSE),"")</f>
        <v/>
      </c>
      <c r="Z592" s="66"/>
      <c r="AA592" s="91" t="e">
        <f>[1]!Book1345234[[#This Row],['# of Structures Removed from 1% Annual Chance FP]]/[1]!Book1345234[[#This Row],['# of Structures in 1% Annual Chance FP (Pre-Project)]]</f>
        <v>#REF!</v>
      </c>
      <c r="AB592" s="4"/>
      <c r="AC592" s="36" t="str">
        <f>IFERROR(VLOOKUP(Book1345234[[#This Row],[Flood Risk Reduction ]],#REF!,2,FALSE),"")</f>
        <v/>
      </c>
      <c r="AD592" s="66"/>
      <c r="AE592" s="78"/>
      <c r="AF592" s="37"/>
      <c r="AG592" s="128" t="e">
        <f>([1]!Book1345234[[#This Row],[Pre-Project Damage $]]-[1]!Book1345234[[#This Row],[Post-Project Damage $]])/[1]!Book1345234[[#This Row],[Pre-Project Damage $]]</f>
        <v>#REF!</v>
      </c>
      <c r="AH592" s="4"/>
      <c r="AI592" s="36" t="str">
        <f>IFERROR(VLOOKUP(Book1345234[[#This Row],[Flood Damage Reduction]],#REF!,2,FALSE),"")</f>
        <v/>
      </c>
      <c r="AJ592" s="93"/>
      <c r="AK592" s="83"/>
      <c r="AL592" s="37"/>
      <c r="AM592" s="36" t="str">
        <f>IFERROR(VLOOKUP(Book1345234[[#This Row],[ Reduction in Critical Facilities Flood Risk]],#REF!,2,FALSE),"")</f>
        <v/>
      </c>
      <c r="AN592" s="140" t="e">
        <f>VLOOKUP([1]!Book1345234[[#This Row],[FMP]],'[1]Life and Safety Tabular Data'!A589:L599,12,FALSE)</f>
        <v>#REF!</v>
      </c>
      <c r="AO592" s="43"/>
      <c r="AP592" s="4"/>
      <c r="AQ592" s="36" t="str">
        <f>IFERROR(VLOOKUP(Book1345234[[#This Row],[Life and Safety Ranking (Injury/Loss of Life)]],#REF!,2,FALSE),"")</f>
        <v/>
      </c>
      <c r="AR592" s="67"/>
      <c r="AS592" s="43"/>
      <c r="AT592" s="43"/>
      <c r="AU592" s="43"/>
      <c r="AV592" s="4"/>
      <c r="AW592" s="36" t="str">
        <f>IFERROR(VLOOKUP(Book1345234[[#This Row],[Water Supply Yield Ranking]],#REF!,2,FALSE),"")</f>
        <v/>
      </c>
      <c r="AX592" s="67"/>
      <c r="AY592" s="37"/>
      <c r="AZ592" s="4"/>
      <c r="BA592" s="36" t="str">
        <f>IFERROR(VLOOKUP(Book1345234[[#This Row],[Social Vulnerability Ranking]],#REF!,2,FALSE),"")</f>
        <v/>
      </c>
      <c r="BB592" s="67"/>
      <c r="BC592" s="43"/>
      <c r="BD592" s="4"/>
      <c r="BE592" s="36" t="str">
        <f>IFERROR(VLOOKUP(Book1345234[[#This Row],[Nature-Based Solutions Ranking]],#REF!,2,FALSE),"")</f>
        <v/>
      </c>
      <c r="BF592" s="67"/>
      <c r="BG592" s="37"/>
      <c r="BH592" s="4"/>
      <c r="BI592" s="36" t="str">
        <f>IFERROR(VLOOKUP(Book1345234[[#This Row],[Multiple Benefit Ranking]],#REF!,2,FALSE),"")</f>
        <v/>
      </c>
      <c r="BJ592" s="84"/>
      <c r="BK592" s="43"/>
      <c r="BL592" s="4"/>
      <c r="BM592" s="36" t="str">
        <f>IFERROR(VLOOKUP(Book1345234[[#This Row],[Operations and Maintenance Ranking]],#REF!,2,FALSE),"")</f>
        <v/>
      </c>
      <c r="BN592" s="67"/>
      <c r="BO592" s="4"/>
      <c r="BP592" s="36" t="str">
        <f>IFERROR(VLOOKUP(Book1345234[[#This Row],[Administrative, Regulatory and Other Obstacle Ranking]],#REF!,2,FALSE),"")</f>
        <v/>
      </c>
      <c r="BQ592" s="67"/>
      <c r="BR592" s="4"/>
      <c r="BS592" s="36" t="str">
        <f>IFERROR(VLOOKUP(Book1345234[[#This Row],[Environmental Benefit Ranking]],#REF!,2,FALSE),"")</f>
        <v/>
      </c>
      <c r="BT592" s="67"/>
      <c r="BU592" s="37"/>
      <c r="BV592" s="36" t="str">
        <f>IFERROR(VLOOKUP(Book1345234[[#This Row],[Environmental Impact Ranking]],#REF!,2,FALSE),"")</f>
        <v/>
      </c>
      <c r="BW592" s="77"/>
      <c r="BX592" s="83"/>
      <c r="BY592" s="4"/>
      <c r="BZ592" s="36" t="str">
        <f>IFERROR(VLOOKUP(Book1345234[[#This Row],[Mobility Ranking]],#REF!,2,FALSE),"")</f>
        <v/>
      </c>
      <c r="CA592" s="77"/>
      <c r="CB592" s="4"/>
      <c r="CC592" s="36" t="str">
        <f>IFERROR(VLOOKUP(Book1345234[[#This Row],[Regional Ranking]],#REF!,2,FALSE),"")</f>
        <v/>
      </c>
    </row>
    <row r="593" spans="1:81" x14ac:dyDescent="0.25">
      <c r="A593" s="107"/>
      <c r="B593" s="84"/>
      <c r="C593" s="92">
        <f>Book1345234[[#This Row],[FMP]]*2</f>
        <v>0</v>
      </c>
      <c r="D593" s="34"/>
      <c r="E593" s="34"/>
      <c r="F593" s="37"/>
      <c r="G593" s="4"/>
      <c r="H593" s="4"/>
      <c r="I593" s="4"/>
      <c r="J593" s="4"/>
      <c r="K593" s="35" t="str">
        <f>IFERROR(Book1345234[[#This Row],[Project Cost]]/Book1345234[[#This Row],['# of Structures Removed from 1% Annual Chance FP]],"")</f>
        <v/>
      </c>
      <c r="L593" s="4"/>
      <c r="M593" s="4"/>
      <c r="N593" s="35"/>
      <c r="O593" s="100"/>
      <c r="P593" s="84"/>
      <c r="Q593" s="37"/>
      <c r="R593" s="4"/>
      <c r="S593" s="36" t="str">
        <f>IFERROR(VLOOKUP(Book1345234[[#This Row],[ Severity Ranking: Pre-Project Average Depth of Flooding (100-year)]],#REF!,2,FALSE),"")</f>
        <v/>
      </c>
      <c r="T593" s="67"/>
      <c r="U593" s="37"/>
      <c r="V593" s="37"/>
      <c r="W593" s="128" t="e">
        <f>[1]!Book1345234[[#This Row],[Flood Plain Population]]/[1]!Book1345234[[#This Row],[Community Population Served]]</f>
        <v>#REF!</v>
      </c>
      <c r="X593" s="4"/>
      <c r="Y593" s="36" t="str">
        <f>IFERROR(VLOOKUP(Book1345234[[#This Row],[Severity Ranking: Community Need (% Population)]],#REF!,2,FALSE),"")</f>
        <v/>
      </c>
      <c r="Z593" s="66"/>
      <c r="AA593" s="91" t="e">
        <f>[1]!Book1345234[[#This Row],['# of Structures Removed from 1% Annual Chance FP]]/[1]!Book1345234[[#This Row],['# of Structures in 1% Annual Chance FP (Pre-Project)]]</f>
        <v>#REF!</v>
      </c>
      <c r="AB593" s="4"/>
      <c r="AC593" s="36" t="str">
        <f>IFERROR(VLOOKUP(Book1345234[[#This Row],[Flood Risk Reduction ]],#REF!,2,FALSE),"")</f>
        <v/>
      </c>
      <c r="AD593" s="66"/>
      <c r="AE593" s="78"/>
      <c r="AF593" s="37"/>
      <c r="AG593" s="128" t="e">
        <f>([1]!Book1345234[[#This Row],[Pre-Project Damage $]]-[1]!Book1345234[[#This Row],[Post-Project Damage $]])/[1]!Book1345234[[#This Row],[Pre-Project Damage $]]</f>
        <v>#REF!</v>
      </c>
      <c r="AH593" s="4"/>
      <c r="AI593" s="36" t="str">
        <f>IFERROR(VLOOKUP(Book1345234[[#This Row],[Flood Damage Reduction]],#REF!,2,FALSE),"")</f>
        <v/>
      </c>
      <c r="AJ593" s="93"/>
      <c r="AK593" s="83"/>
      <c r="AL593" s="37"/>
      <c r="AM593" s="36" t="str">
        <f>IFERROR(VLOOKUP(Book1345234[[#This Row],[ Reduction in Critical Facilities Flood Risk]],#REF!,2,FALSE),"")</f>
        <v/>
      </c>
      <c r="AN593" s="140" t="e">
        <f>VLOOKUP([1]!Book1345234[[#This Row],[FMP]],'[1]Life and Safety Tabular Data'!A590:L600,12,FALSE)</f>
        <v>#REF!</v>
      </c>
      <c r="AO593" s="43"/>
      <c r="AP593" s="4"/>
      <c r="AQ593" s="36" t="str">
        <f>IFERROR(VLOOKUP(Book1345234[[#This Row],[Life and Safety Ranking (Injury/Loss of Life)]],#REF!,2,FALSE),"")</f>
        <v/>
      </c>
      <c r="AR593" s="67"/>
      <c r="AS593" s="43"/>
      <c r="AT593" s="43"/>
      <c r="AU593" s="43"/>
      <c r="AV593" s="4"/>
      <c r="AW593" s="36" t="str">
        <f>IFERROR(VLOOKUP(Book1345234[[#This Row],[Water Supply Yield Ranking]],#REF!,2,FALSE),"")</f>
        <v/>
      </c>
      <c r="AX593" s="67"/>
      <c r="AY593" s="37"/>
      <c r="AZ593" s="4"/>
      <c r="BA593" s="36" t="str">
        <f>IFERROR(VLOOKUP(Book1345234[[#This Row],[Social Vulnerability Ranking]],#REF!,2,FALSE),"")</f>
        <v/>
      </c>
      <c r="BB593" s="67"/>
      <c r="BC593" s="43"/>
      <c r="BD593" s="4"/>
      <c r="BE593" s="36" t="str">
        <f>IFERROR(VLOOKUP(Book1345234[[#This Row],[Nature-Based Solutions Ranking]],#REF!,2,FALSE),"")</f>
        <v/>
      </c>
      <c r="BF593" s="67"/>
      <c r="BG593" s="37"/>
      <c r="BH593" s="4"/>
      <c r="BI593" s="36" t="str">
        <f>IFERROR(VLOOKUP(Book1345234[[#This Row],[Multiple Benefit Ranking]],#REF!,2,FALSE),"")</f>
        <v/>
      </c>
      <c r="BJ593" s="84"/>
      <c r="BK593" s="43"/>
      <c r="BL593" s="4"/>
      <c r="BM593" s="36" t="str">
        <f>IFERROR(VLOOKUP(Book1345234[[#This Row],[Operations and Maintenance Ranking]],#REF!,2,FALSE),"")</f>
        <v/>
      </c>
      <c r="BN593" s="67"/>
      <c r="BO593" s="4"/>
      <c r="BP593" s="36" t="str">
        <f>IFERROR(VLOOKUP(Book1345234[[#This Row],[Administrative, Regulatory and Other Obstacle Ranking]],#REF!,2,FALSE),"")</f>
        <v/>
      </c>
      <c r="BQ593" s="67"/>
      <c r="BR593" s="4"/>
      <c r="BS593" s="36" t="str">
        <f>IFERROR(VLOOKUP(Book1345234[[#This Row],[Environmental Benefit Ranking]],#REF!,2,FALSE),"")</f>
        <v/>
      </c>
      <c r="BT593" s="67"/>
      <c r="BU593" s="37"/>
      <c r="BV593" s="36" t="str">
        <f>IFERROR(VLOOKUP(Book1345234[[#This Row],[Environmental Impact Ranking]],#REF!,2,FALSE),"")</f>
        <v/>
      </c>
      <c r="BW593" s="77"/>
      <c r="BX593" s="83"/>
      <c r="BY593" s="4"/>
      <c r="BZ593" s="36" t="str">
        <f>IFERROR(VLOOKUP(Book1345234[[#This Row],[Mobility Ranking]],#REF!,2,FALSE),"")</f>
        <v/>
      </c>
      <c r="CA593" s="77"/>
      <c r="CB593" s="4"/>
      <c r="CC593" s="36" t="str">
        <f>IFERROR(VLOOKUP(Book1345234[[#This Row],[Regional Ranking]],#REF!,2,FALSE),"")</f>
        <v/>
      </c>
    </row>
    <row r="594" spans="1:81" x14ac:dyDescent="0.25">
      <c r="A594" s="107"/>
      <c r="B594" s="84"/>
      <c r="C594" s="92">
        <f>Book1345234[[#This Row],[FMP]]*2</f>
        <v>0</v>
      </c>
      <c r="D594" s="34"/>
      <c r="E594" s="34"/>
      <c r="F594" s="37"/>
      <c r="G594" s="4"/>
      <c r="H594" s="4"/>
      <c r="I594" s="4"/>
      <c r="J594" s="4"/>
      <c r="K594" s="35" t="str">
        <f>IFERROR(Book1345234[[#This Row],[Project Cost]]/Book1345234[[#This Row],['# of Structures Removed from 1% Annual Chance FP]],"")</f>
        <v/>
      </c>
      <c r="L594" s="4"/>
      <c r="M594" s="4"/>
      <c r="N594" s="35"/>
      <c r="O594" s="100"/>
      <c r="P594" s="84"/>
      <c r="Q594" s="37"/>
      <c r="R594" s="4"/>
      <c r="S594" s="36" t="str">
        <f>IFERROR(VLOOKUP(Book1345234[[#This Row],[ Severity Ranking: Pre-Project Average Depth of Flooding (100-year)]],#REF!,2,FALSE),"")</f>
        <v/>
      </c>
      <c r="T594" s="67"/>
      <c r="U594" s="37"/>
      <c r="V594" s="37"/>
      <c r="W594" s="128" t="e">
        <f>[1]!Book1345234[[#This Row],[Flood Plain Population]]/[1]!Book1345234[[#This Row],[Community Population Served]]</f>
        <v>#REF!</v>
      </c>
      <c r="X594" s="4"/>
      <c r="Y594" s="36" t="str">
        <f>IFERROR(VLOOKUP(Book1345234[[#This Row],[Severity Ranking: Community Need (% Population)]],#REF!,2,FALSE),"")</f>
        <v/>
      </c>
      <c r="Z594" s="66"/>
      <c r="AA594" s="91" t="e">
        <f>[1]!Book1345234[[#This Row],['# of Structures Removed from 1% Annual Chance FP]]/[1]!Book1345234[[#This Row],['# of Structures in 1% Annual Chance FP (Pre-Project)]]</f>
        <v>#REF!</v>
      </c>
      <c r="AB594" s="4"/>
      <c r="AC594" s="36" t="str">
        <f>IFERROR(VLOOKUP(Book1345234[[#This Row],[Flood Risk Reduction ]],#REF!,2,FALSE),"")</f>
        <v/>
      </c>
      <c r="AD594" s="66"/>
      <c r="AE594" s="78"/>
      <c r="AF594" s="37"/>
      <c r="AG594" s="128" t="e">
        <f>([1]!Book1345234[[#This Row],[Pre-Project Damage $]]-[1]!Book1345234[[#This Row],[Post-Project Damage $]])/[1]!Book1345234[[#This Row],[Pre-Project Damage $]]</f>
        <v>#REF!</v>
      </c>
      <c r="AH594" s="4"/>
      <c r="AI594" s="36" t="str">
        <f>IFERROR(VLOOKUP(Book1345234[[#This Row],[Flood Damage Reduction]],#REF!,2,FALSE),"")</f>
        <v/>
      </c>
      <c r="AJ594" s="93"/>
      <c r="AK594" s="83"/>
      <c r="AL594" s="37"/>
      <c r="AM594" s="36" t="str">
        <f>IFERROR(VLOOKUP(Book1345234[[#This Row],[ Reduction in Critical Facilities Flood Risk]],#REF!,2,FALSE),"")</f>
        <v/>
      </c>
      <c r="AN594" s="140" t="e">
        <f>VLOOKUP([1]!Book1345234[[#This Row],[FMP]],'[1]Life and Safety Tabular Data'!A591:L601,12,FALSE)</f>
        <v>#REF!</v>
      </c>
      <c r="AO594" s="43"/>
      <c r="AP594" s="4"/>
      <c r="AQ594" s="36" t="str">
        <f>IFERROR(VLOOKUP(Book1345234[[#This Row],[Life and Safety Ranking (Injury/Loss of Life)]],#REF!,2,FALSE),"")</f>
        <v/>
      </c>
      <c r="AR594" s="67"/>
      <c r="AS594" s="43"/>
      <c r="AT594" s="43"/>
      <c r="AU594" s="43"/>
      <c r="AV594" s="4"/>
      <c r="AW594" s="36" t="str">
        <f>IFERROR(VLOOKUP(Book1345234[[#This Row],[Water Supply Yield Ranking]],#REF!,2,FALSE),"")</f>
        <v/>
      </c>
      <c r="AX594" s="67"/>
      <c r="AY594" s="37"/>
      <c r="AZ594" s="4"/>
      <c r="BA594" s="36" t="str">
        <f>IFERROR(VLOOKUP(Book1345234[[#This Row],[Social Vulnerability Ranking]],#REF!,2,FALSE),"")</f>
        <v/>
      </c>
      <c r="BB594" s="67"/>
      <c r="BC594" s="43"/>
      <c r="BD594" s="4"/>
      <c r="BE594" s="36" t="str">
        <f>IFERROR(VLOOKUP(Book1345234[[#This Row],[Nature-Based Solutions Ranking]],#REF!,2,FALSE),"")</f>
        <v/>
      </c>
      <c r="BF594" s="67"/>
      <c r="BG594" s="37"/>
      <c r="BH594" s="4"/>
      <c r="BI594" s="36" t="str">
        <f>IFERROR(VLOOKUP(Book1345234[[#This Row],[Multiple Benefit Ranking]],#REF!,2,FALSE),"")</f>
        <v/>
      </c>
      <c r="BJ594" s="84"/>
      <c r="BK594" s="43"/>
      <c r="BL594" s="4"/>
      <c r="BM594" s="36" t="str">
        <f>IFERROR(VLOOKUP(Book1345234[[#This Row],[Operations and Maintenance Ranking]],#REF!,2,FALSE),"")</f>
        <v/>
      </c>
      <c r="BN594" s="67"/>
      <c r="BO594" s="4"/>
      <c r="BP594" s="36" t="str">
        <f>IFERROR(VLOOKUP(Book1345234[[#This Row],[Administrative, Regulatory and Other Obstacle Ranking]],#REF!,2,FALSE),"")</f>
        <v/>
      </c>
      <c r="BQ594" s="67"/>
      <c r="BR594" s="4"/>
      <c r="BS594" s="36" t="str">
        <f>IFERROR(VLOOKUP(Book1345234[[#This Row],[Environmental Benefit Ranking]],#REF!,2,FALSE),"")</f>
        <v/>
      </c>
      <c r="BT594" s="67"/>
      <c r="BU594" s="37"/>
      <c r="BV594" s="36" t="str">
        <f>IFERROR(VLOOKUP(Book1345234[[#This Row],[Environmental Impact Ranking]],#REF!,2,FALSE),"")</f>
        <v/>
      </c>
      <c r="BW594" s="77"/>
      <c r="BX594" s="83"/>
      <c r="BY594" s="4"/>
      <c r="BZ594" s="36" t="str">
        <f>IFERROR(VLOOKUP(Book1345234[[#This Row],[Mobility Ranking]],#REF!,2,FALSE),"")</f>
        <v/>
      </c>
      <c r="CA594" s="77"/>
      <c r="CB594" s="4"/>
      <c r="CC594" s="36" t="str">
        <f>IFERROR(VLOOKUP(Book1345234[[#This Row],[Regional Ranking]],#REF!,2,FALSE),"")</f>
        <v/>
      </c>
    </row>
    <row r="595" spans="1:81" x14ac:dyDescent="0.25">
      <c r="A595" s="107"/>
      <c r="B595" s="84"/>
      <c r="C595" s="92">
        <f>Book1345234[[#This Row],[FMP]]*2</f>
        <v>0</v>
      </c>
      <c r="D595" s="34"/>
      <c r="E595" s="34"/>
      <c r="F595" s="37"/>
      <c r="G595" s="4"/>
      <c r="H595" s="4"/>
      <c r="I595" s="4"/>
      <c r="J595" s="4"/>
      <c r="K595" s="35" t="str">
        <f>IFERROR(Book1345234[[#This Row],[Project Cost]]/Book1345234[[#This Row],['# of Structures Removed from 1% Annual Chance FP]],"")</f>
        <v/>
      </c>
      <c r="L595" s="4"/>
      <c r="M595" s="4"/>
      <c r="N595" s="35"/>
      <c r="O595" s="100"/>
      <c r="P595" s="84"/>
      <c r="Q595" s="37"/>
      <c r="R595" s="4"/>
      <c r="S595" s="36" t="str">
        <f>IFERROR(VLOOKUP(Book1345234[[#This Row],[ Severity Ranking: Pre-Project Average Depth of Flooding (100-year)]],#REF!,2,FALSE),"")</f>
        <v/>
      </c>
      <c r="T595" s="67"/>
      <c r="U595" s="37"/>
      <c r="V595" s="37"/>
      <c r="W595" s="128" t="e">
        <f>[1]!Book1345234[[#This Row],[Flood Plain Population]]/[1]!Book1345234[[#This Row],[Community Population Served]]</f>
        <v>#REF!</v>
      </c>
      <c r="X595" s="4"/>
      <c r="Y595" s="36" t="str">
        <f>IFERROR(VLOOKUP(Book1345234[[#This Row],[Severity Ranking: Community Need (% Population)]],#REF!,2,FALSE),"")</f>
        <v/>
      </c>
      <c r="Z595" s="66"/>
      <c r="AA595" s="91" t="e">
        <f>[1]!Book1345234[[#This Row],['# of Structures Removed from 1% Annual Chance FP]]/[1]!Book1345234[[#This Row],['# of Structures in 1% Annual Chance FP (Pre-Project)]]</f>
        <v>#REF!</v>
      </c>
      <c r="AB595" s="4"/>
      <c r="AC595" s="36" t="str">
        <f>IFERROR(VLOOKUP(Book1345234[[#This Row],[Flood Risk Reduction ]],#REF!,2,FALSE),"")</f>
        <v/>
      </c>
      <c r="AD595" s="66"/>
      <c r="AE595" s="78"/>
      <c r="AF595" s="37"/>
      <c r="AG595" s="128" t="e">
        <f>([1]!Book1345234[[#This Row],[Pre-Project Damage $]]-[1]!Book1345234[[#This Row],[Post-Project Damage $]])/[1]!Book1345234[[#This Row],[Pre-Project Damage $]]</f>
        <v>#REF!</v>
      </c>
      <c r="AH595" s="4"/>
      <c r="AI595" s="36" t="str">
        <f>IFERROR(VLOOKUP(Book1345234[[#This Row],[Flood Damage Reduction]],#REF!,2,FALSE),"")</f>
        <v/>
      </c>
      <c r="AJ595" s="93"/>
      <c r="AK595" s="83"/>
      <c r="AL595" s="37"/>
      <c r="AM595" s="36" t="str">
        <f>IFERROR(VLOOKUP(Book1345234[[#This Row],[ Reduction in Critical Facilities Flood Risk]],#REF!,2,FALSE),"")</f>
        <v/>
      </c>
      <c r="AN595" s="140" t="e">
        <f>VLOOKUP([1]!Book1345234[[#This Row],[FMP]],'[1]Life and Safety Tabular Data'!A592:L602,12,FALSE)</f>
        <v>#REF!</v>
      </c>
      <c r="AO595" s="43"/>
      <c r="AP595" s="4"/>
      <c r="AQ595" s="36" t="str">
        <f>IFERROR(VLOOKUP(Book1345234[[#This Row],[Life and Safety Ranking (Injury/Loss of Life)]],#REF!,2,FALSE),"")</f>
        <v/>
      </c>
      <c r="AR595" s="67"/>
      <c r="AS595" s="43"/>
      <c r="AT595" s="43"/>
      <c r="AU595" s="43"/>
      <c r="AV595" s="4"/>
      <c r="AW595" s="36" t="str">
        <f>IFERROR(VLOOKUP(Book1345234[[#This Row],[Water Supply Yield Ranking]],#REF!,2,FALSE),"")</f>
        <v/>
      </c>
      <c r="AX595" s="67"/>
      <c r="AY595" s="37"/>
      <c r="AZ595" s="4"/>
      <c r="BA595" s="36" t="str">
        <f>IFERROR(VLOOKUP(Book1345234[[#This Row],[Social Vulnerability Ranking]],#REF!,2,FALSE),"")</f>
        <v/>
      </c>
      <c r="BB595" s="67"/>
      <c r="BC595" s="43"/>
      <c r="BD595" s="4"/>
      <c r="BE595" s="36" t="str">
        <f>IFERROR(VLOOKUP(Book1345234[[#This Row],[Nature-Based Solutions Ranking]],#REF!,2,FALSE),"")</f>
        <v/>
      </c>
      <c r="BF595" s="67"/>
      <c r="BG595" s="37"/>
      <c r="BH595" s="4"/>
      <c r="BI595" s="36" t="str">
        <f>IFERROR(VLOOKUP(Book1345234[[#This Row],[Multiple Benefit Ranking]],#REF!,2,FALSE),"")</f>
        <v/>
      </c>
      <c r="BJ595" s="84"/>
      <c r="BK595" s="43"/>
      <c r="BL595" s="4"/>
      <c r="BM595" s="36" t="str">
        <f>IFERROR(VLOOKUP(Book1345234[[#This Row],[Operations and Maintenance Ranking]],#REF!,2,FALSE),"")</f>
        <v/>
      </c>
      <c r="BN595" s="67"/>
      <c r="BO595" s="4"/>
      <c r="BP595" s="36" t="str">
        <f>IFERROR(VLOOKUP(Book1345234[[#This Row],[Administrative, Regulatory and Other Obstacle Ranking]],#REF!,2,FALSE),"")</f>
        <v/>
      </c>
      <c r="BQ595" s="67"/>
      <c r="BR595" s="4"/>
      <c r="BS595" s="36" t="str">
        <f>IFERROR(VLOOKUP(Book1345234[[#This Row],[Environmental Benefit Ranking]],#REF!,2,FALSE),"")</f>
        <v/>
      </c>
      <c r="BT595" s="67"/>
      <c r="BU595" s="37"/>
      <c r="BV595" s="36" t="str">
        <f>IFERROR(VLOOKUP(Book1345234[[#This Row],[Environmental Impact Ranking]],#REF!,2,FALSE),"")</f>
        <v/>
      </c>
      <c r="BW595" s="77"/>
      <c r="BX595" s="83"/>
      <c r="BY595" s="4"/>
      <c r="BZ595" s="36" t="str">
        <f>IFERROR(VLOOKUP(Book1345234[[#This Row],[Mobility Ranking]],#REF!,2,FALSE),"")</f>
        <v/>
      </c>
      <c r="CA595" s="77"/>
      <c r="CB595" s="4"/>
      <c r="CC595" s="36" t="str">
        <f>IFERROR(VLOOKUP(Book1345234[[#This Row],[Regional Ranking]],#REF!,2,FALSE),"")</f>
        <v/>
      </c>
    </row>
    <row r="596" spans="1:81" x14ac:dyDescent="0.25">
      <c r="A596" s="107"/>
      <c r="B596" s="84"/>
      <c r="C596" s="92">
        <f>Book1345234[[#This Row],[FMP]]*2</f>
        <v>0</v>
      </c>
      <c r="D596" s="34"/>
      <c r="E596" s="34"/>
      <c r="F596" s="37"/>
      <c r="G596" s="4"/>
      <c r="H596" s="4"/>
      <c r="I596" s="4"/>
      <c r="J596" s="4"/>
      <c r="K596" s="35" t="str">
        <f>IFERROR(Book1345234[[#This Row],[Project Cost]]/Book1345234[[#This Row],['# of Structures Removed from 1% Annual Chance FP]],"")</f>
        <v/>
      </c>
      <c r="L596" s="4"/>
      <c r="M596" s="4"/>
      <c r="N596" s="35"/>
      <c r="O596" s="100"/>
      <c r="P596" s="84"/>
      <c r="Q596" s="37"/>
      <c r="R596" s="4"/>
      <c r="S596" s="36" t="str">
        <f>IFERROR(VLOOKUP(Book1345234[[#This Row],[ Severity Ranking: Pre-Project Average Depth of Flooding (100-year)]],#REF!,2,FALSE),"")</f>
        <v/>
      </c>
      <c r="T596" s="67"/>
      <c r="U596" s="37"/>
      <c r="V596" s="37"/>
      <c r="W596" s="128" t="e">
        <f>[1]!Book1345234[[#This Row],[Flood Plain Population]]/[1]!Book1345234[[#This Row],[Community Population Served]]</f>
        <v>#REF!</v>
      </c>
      <c r="X596" s="4"/>
      <c r="Y596" s="36" t="str">
        <f>IFERROR(VLOOKUP(Book1345234[[#This Row],[Severity Ranking: Community Need (% Population)]],#REF!,2,FALSE),"")</f>
        <v/>
      </c>
      <c r="Z596" s="66"/>
      <c r="AA596" s="91" t="e">
        <f>[1]!Book1345234[[#This Row],['# of Structures Removed from 1% Annual Chance FP]]/[1]!Book1345234[[#This Row],['# of Structures in 1% Annual Chance FP (Pre-Project)]]</f>
        <v>#REF!</v>
      </c>
      <c r="AB596" s="4"/>
      <c r="AC596" s="36" t="str">
        <f>IFERROR(VLOOKUP(Book1345234[[#This Row],[Flood Risk Reduction ]],#REF!,2,FALSE),"")</f>
        <v/>
      </c>
      <c r="AD596" s="66"/>
      <c r="AE596" s="78"/>
      <c r="AF596" s="37"/>
      <c r="AG596" s="128" t="e">
        <f>([1]!Book1345234[[#This Row],[Pre-Project Damage $]]-[1]!Book1345234[[#This Row],[Post-Project Damage $]])/[1]!Book1345234[[#This Row],[Pre-Project Damage $]]</f>
        <v>#REF!</v>
      </c>
      <c r="AH596" s="4"/>
      <c r="AI596" s="36" t="str">
        <f>IFERROR(VLOOKUP(Book1345234[[#This Row],[Flood Damage Reduction]],#REF!,2,FALSE),"")</f>
        <v/>
      </c>
      <c r="AJ596" s="93"/>
      <c r="AK596" s="83"/>
      <c r="AL596" s="37"/>
      <c r="AM596" s="36" t="str">
        <f>IFERROR(VLOOKUP(Book1345234[[#This Row],[ Reduction in Critical Facilities Flood Risk]],#REF!,2,FALSE),"")</f>
        <v/>
      </c>
      <c r="AN596" s="140" t="e">
        <f>VLOOKUP([1]!Book1345234[[#This Row],[FMP]],'[1]Life and Safety Tabular Data'!A593:L603,12,FALSE)</f>
        <v>#REF!</v>
      </c>
      <c r="AO596" s="43"/>
      <c r="AP596" s="4"/>
      <c r="AQ596" s="36" t="str">
        <f>IFERROR(VLOOKUP(Book1345234[[#This Row],[Life and Safety Ranking (Injury/Loss of Life)]],#REF!,2,FALSE),"")</f>
        <v/>
      </c>
      <c r="AR596" s="67"/>
      <c r="AS596" s="43"/>
      <c r="AT596" s="43"/>
      <c r="AU596" s="43"/>
      <c r="AV596" s="4"/>
      <c r="AW596" s="36" t="str">
        <f>IFERROR(VLOOKUP(Book1345234[[#This Row],[Water Supply Yield Ranking]],#REF!,2,FALSE),"")</f>
        <v/>
      </c>
      <c r="AX596" s="67"/>
      <c r="AY596" s="37"/>
      <c r="AZ596" s="4"/>
      <c r="BA596" s="36" t="str">
        <f>IFERROR(VLOOKUP(Book1345234[[#This Row],[Social Vulnerability Ranking]],#REF!,2,FALSE),"")</f>
        <v/>
      </c>
      <c r="BB596" s="67"/>
      <c r="BC596" s="43"/>
      <c r="BD596" s="4"/>
      <c r="BE596" s="36" t="str">
        <f>IFERROR(VLOOKUP(Book1345234[[#This Row],[Nature-Based Solutions Ranking]],#REF!,2,FALSE),"")</f>
        <v/>
      </c>
      <c r="BF596" s="67"/>
      <c r="BG596" s="37"/>
      <c r="BH596" s="4"/>
      <c r="BI596" s="36" t="str">
        <f>IFERROR(VLOOKUP(Book1345234[[#This Row],[Multiple Benefit Ranking]],#REF!,2,FALSE),"")</f>
        <v/>
      </c>
      <c r="BJ596" s="84"/>
      <c r="BK596" s="43"/>
      <c r="BL596" s="4"/>
      <c r="BM596" s="36" t="str">
        <f>IFERROR(VLOOKUP(Book1345234[[#This Row],[Operations and Maintenance Ranking]],#REF!,2,FALSE),"")</f>
        <v/>
      </c>
      <c r="BN596" s="67"/>
      <c r="BO596" s="4"/>
      <c r="BP596" s="36" t="str">
        <f>IFERROR(VLOOKUP(Book1345234[[#This Row],[Administrative, Regulatory and Other Obstacle Ranking]],#REF!,2,FALSE),"")</f>
        <v/>
      </c>
      <c r="BQ596" s="67"/>
      <c r="BR596" s="4"/>
      <c r="BS596" s="36" t="str">
        <f>IFERROR(VLOOKUP(Book1345234[[#This Row],[Environmental Benefit Ranking]],#REF!,2,FALSE),"")</f>
        <v/>
      </c>
      <c r="BT596" s="67"/>
      <c r="BU596" s="37"/>
      <c r="BV596" s="36" t="str">
        <f>IFERROR(VLOOKUP(Book1345234[[#This Row],[Environmental Impact Ranking]],#REF!,2,FALSE),"")</f>
        <v/>
      </c>
      <c r="BW596" s="77"/>
      <c r="BX596" s="83"/>
      <c r="BY596" s="4"/>
      <c r="BZ596" s="36" t="str">
        <f>IFERROR(VLOOKUP(Book1345234[[#This Row],[Mobility Ranking]],#REF!,2,FALSE),"")</f>
        <v/>
      </c>
      <c r="CA596" s="77"/>
      <c r="CB596" s="4"/>
      <c r="CC596" s="36" t="str">
        <f>IFERROR(VLOOKUP(Book1345234[[#This Row],[Regional Ranking]],#REF!,2,FALSE),"")</f>
        <v/>
      </c>
    </row>
    <row r="597" spans="1:81" x14ac:dyDescent="0.25">
      <c r="A597" s="107"/>
      <c r="B597" s="84"/>
      <c r="C597" s="92">
        <f>Book1345234[[#This Row],[FMP]]*2</f>
        <v>0</v>
      </c>
      <c r="D597" s="34"/>
      <c r="E597" s="34"/>
      <c r="F597" s="37"/>
      <c r="G597" s="4"/>
      <c r="H597" s="4"/>
      <c r="I597" s="4"/>
      <c r="J597" s="4"/>
      <c r="K597" s="35" t="str">
        <f>IFERROR(Book1345234[[#This Row],[Project Cost]]/Book1345234[[#This Row],['# of Structures Removed from 1% Annual Chance FP]],"")</f>
        <v/>
      </c>
      <c r="L597" s="4"/>
      <c r="M597" s="4"/>
      <c r="N597" s="35"/>
      <c r="O597" s="100"/>
      <c r="P597" s="84"/>
      <c r="Q597" s="37"/>
      <c r="R597" s="4"/>
      <c r="S597" s="36" t="str">
        <f>IFERROR(VLOOKUP(Book1345234[[#This Row],[ Severity Ranking: Pre-Project Average Depth of Flooding (100-year)]],#REF!,2,FALSE),"")</f>
        <v/>
      </c>
      <c r="T597" s="67"/>
      <c r="U597" s="37"/>
      <c r="V597" s="37"/>
      <c r="W597" s="128" t="e">
        <f>[1]!Book1345234[[#This Row],[Flood Plain Population]]/[1]!Book1345234[[#This Row],[Community Population Served]]</f>
        <v>#REF!</v>
      </c>
      <c r="X597" s="4"/>
      <c r="Y597" s="36" t="str">
        <f>IFERROR(VLOOKUP(Book1345234[[#This Row],[Severity Ranking: Community Need (% Population)]],#REF!,2,FALSE),"")</f>
        <v/>
      </c>
      <c r="Z597" s="66"/>
      <c r="AA597" s="91" t="e">
        <f>[1]!Book1345234[[#This Row],['# of Structures Removed from 1% Annual Chance FP]]/[1]!Book1345234[[#This Row],['# of Structures in 1% Annual Chance FP (Pre-Project)]]</f>
        <v>#REF!</v>
      </c>
      <c r="AB597" s="4"/>
      <c r="AC597" s="36" t="str">
        <f>IFERROR(VLOOKUP(Book1345234[[#This Row],[Flood Risk Reduction ]],#REF!,2,FALSE),"")</f>
        <v/>
      </c>
      <c r="AD597" s="66"/>
      <c r="AE597" s="78"/>
      <c r="AF597" s="37"/>
      <c r="AG597" s="128" t="e">
        <f>([1]!Book1345234[[#This Row],[Pre-Project Damage $]]-[1]!Book1345234[[#This Row],[Post-Project Damage $]])/[1]!Book1345234[[#This Row],[Pre-Project Damage $]]</f>
        <v>#REF!</v>
      </c>
      <c r="AH597" s="4"/>
      <c r="AI597" s="36" t="str">
        <f>IFERROR(VLOOKUP(Book1345234[[#This Row],[Flood Damage Reduction]],#REF!,2,FALSE),"")</f>
        <v/>
      </c>
      <c r="AJ597" s="93"/>
      <c r="AK597" s="83"/>
      <c r="AL597" s="37"/>
      <c r="AM597" s="36" t="str">
        <f>IFERROR(VLOOKUP(Book1345234[[#This Row],[ Reduction in Critical Facilities Flood Risk]],#REF!,2,FALSE),"")</f>
        <v/>
      </c>
      <c r="AN597" s="140" t="e">
        <f>VLOOKUP([1]!Book1345234[[#This Row],[FMP]],'[1]Life and Safety Tabular Data'!A594:L604,12,FALSE)</f>
        <v>#REF!</v>
      </c>
      <c r="AO597" s="43"/>
      <c r="AP597" s="4"/>
      <c r="AQ597" s="36" t="str">
        <f>IFERROR(VLOOKUP(Book1345234[[#This Row],[Life and Safety Ranking (Injury/Loss of Life)]],#REF!,2,FALSE),"")</f>
        <v/>
      </c>
      <c r="AR597" s="67"/>
      <c r="AS597" s="43"/>
      <c r="AT597" s="43"/>
      <c r="AU597" s="43"/>
      <c r="AV597" s="4"/>
      <c r="AW597" s="36" t="str">
        <f>IFERROR(VLOOKUP(Book1345234[[#This Row],[Water Supply Yield Ranking]],#REF!,2,FALSE),"")</f>
        <v/>
      </c>
      <c r="AX597" s="67"/>
      <c r="AY597" s="37"/>
      <c r="AZ597" s="4"/>
      <c r="BA597" s="36" t="str">
        <f>IFERROR(VLOOKUP(Book1345234[[#This Row],[Social Vulnerability Ranking]],#REF!,2,FALSE),"")</f>
        <v/>
      </c>
      <c r="BB597" s="67"/>
      <c r="BC597" s="43"/>
      <c r="BD597" s="4"/>
      <c r="BE597" s="36" t="str">
        <f>IFERROR(VLOOKUP(Book1345234[[#This Row],[Nature-Based Solutions Ranking]],#REF!,2,FALSE),"")</f>
        <v/>
      </c>
      <c r="BF597" s="67"/>
      <c r="BG597" s="37"/>
      <c r="BH597" s="4"/>
      <c r="BI597" s="36" t="str">
        <f>IFERROR(VLOOKUP(Book1345234[[#This Row],[Multiple Benefit Ranking]],#REF!,2,FALSE),"")</f>
        <v/>
      </c>
      <c r="BJ597" s="84"/>
      <c r="BK597" s="43"/>
      <c r="BL597" s="4"/>
      <c r="BM597" s="36" t="str">
        <f>IFERROR(VLOOKUP(Book1345234[[#This Row],[Operations and Maintenance Ranking]],#REF!,2,FALSE),"")</f>
        <v/>
      </c>
      <c r="BN597" s="67"/>
      <c r="BO597" s="4"/>
      <c r="BP597" s="36" t="str">
        <f>IFERROR(VLOOKUP(Book1345234[[#This Row],[Administrative, Regulatory and Other Obstacle Ranking]],#REF!,2,FALSE),"")</f>
        <v/>
      </c>
      <c r="BQ597" s="67"/>
      <c r="BR597" s="4"/>
      <c r="BS597" s="36" t="str">
        <f>IFERROR(VLOOKUP(Book1345234[[#This Row],[Environmental Benefit Ranking]],#REF!,2,FALSE),"")</f>
        <v/>
      </c>
      <c r="BT597" s="67"/>
      <c r="BU597" s="37"/>
      <c r="BV597" s="36" t="str">
        <f>IFERROR(VLOOKUP(Book1345234[[#This Row],[Environmental Impact Ranking]],#REF!,2,FALSE),"")</f>
        <v/>
      </c>
      <c r="BW597" s="77"/>
      <c r="BX597" s="83"/>
      <c r="BY597" s="4"/>
      <c r="BZ597" s="36" t="str">
        <f>IFERROR(VLOOKUP(Book1345234[[#This Row],[Mobility Ranking]],#REF!,2,FALSE),"")</f>
        <v/>
      </c>
      <c r="CA597" s="77"/>
      <c r="CB597" s="4"/>
      <c r="CC597" s="36" t="str">
        <f>IFERROR(VLOOKUP(Book1345234[[#This Row],[Regional Ranking]],#REF!,2,FALSE),"")</f>
        <v/>
      </c>
    </row>
    <row r="598" spans="1:81" x14ac:dyDescent="0.25">
      <c r="A598" s="107"/>
      <c r="B598" s="84"/>
      <c r="C598" s="92">
        <f>Book1345234[[#This Row],[FMP]]*2</f>
        <v>0</v>
      </c>
      <c r="D598" s="34"/>
      <c r="E598" s="34"/>
      <c r="F598" s="37"/>
      <c r="G598" s="4"/>
      <c r="H598" s="4"/>
      <c r="I598" s="4"/>
      <c r="J598" s="4"/>
      <c r="K598" s="35" t="str">
        <f>IFERROR(Book1345234[[#This Row],[Project Cost]]/Book1345234[[#This Row],['# of Structures Removed from 1% Annual Chance FP]],"")</f>
        <v/>
      </c>
      <c r="L598" s="4"/>
      <c r="M598" s="4"/>
      <c r="N598" s="35"/>
      <c r="O598" s="100"/>
      <c r="P598" s="84"/>
      <c r="Q598" s="37"/>
      <c r="R598" s="4"/>
      <c r="S598" s="36" t="str">
        <f>IFERROR(VLOOKUP(Book1345234[[#This Row],[ Severity Ranking: Pre-Project Average Depth of Flooding (100-year)]],#REF!,2,FALSE),"")</f>
        <v/>
      </c>
      <c r="T598" s="67"/>
      <c r="U598" s="37"/>
      <c r="V598" s="37"/>
      <c r="W598" s="128" t="e">
        <f>[1]!Book1345234[[#This Row],[Flood Plain Population]]/[1]!Book1345234[[#This Row],[Community Population Served]]</f>
        <v>#REF!</v>
      </c>
      <c r="X598" s="4"/>
      <c r="Y598" s="36" t="str">
        <f>IFERROR(VLOOKUP(Book1345234[[#This Row],[Severity Ranking: Community Need (% Population)]],#REF!,2,FALSE),"")</f>
        <v/>
      </c>
      <c r="Z598" s="66"/>
      <c r="AA598" s="91" t="e">
        <f>[1]!Book1345234[[#This Row],['# of Structures Removed from 1% Annual Chance FP]]/[1]!Book1345234[[#This Row],['# of Structures in 1% Annual Chance FP (Pre-Project)]]</f>
        <v>#REF!</v>
      </c>
      <c r="AB598" s="4"/>
      <c r="AC598" s="36" t="str">
        <f>IFERROR(VLOOKUP(Book1345234[[#This Row],[Flood Risk Reduction ]],#REF!,2,FALSE),"")</f>
        <v/>
      </c>
      <c r="AD598" s="66"/>
      <c r="AE598" s="78"/>
      <c r="AF598" s="37"/>
      <c r="AG598" s="128" t="e">
        <f>([1]!Book1345234[[#This Row],[Pre-Project Damage $]]-[1]!Book1345234[[#This Row],[Post-Project Damage $]])/[1]!Book1345234[[#This Row],[Pre-Project Damage $]]</f>
        <v>#REF!</v>
      </c>
      <c r="AH598" s="4"/>
      <c r="AI598" s="36" t="str">
        <f>IFERROR(VLOOKUP(Book1345234[[#This Row],[Flood Damage Reduction]],#REF!,2,FALSE),"")</f>
        <v/>
      </c>
      <c r="AJ598" s="93"/>
      <c r="AK598" s="83"/>
      <c r="AL598" s="37"/>
      <c r="AM598" s="36" t="str">
        <f>IFERROR(VLOOKUP(Book1345234[[#This Row],[ Reduction in Critical Facilities Flood Risk]],#REF!,2,FALSE),"")</f>
        <v/>
      </c>
      <c r="AN598" s="140" t="e">
        <f>VLOOKUP([1]!Book1345234[[#This Row],[FMP]],'[1]Life and Safety Tabular Data'!A595:L605,12,FALSE)</f>
        <v>#REF!</v>
      </c>
      <c r="AO598" s="43"/>
      <c r="AP598" s="4"/>
      <c r="AQ598" s="36" t="str">
        <f>IFERROR(VLOOKUP(Book1345234[[#This Row],[Life and Safety Ranking (Injury/Loss of Life)]],#REF!,2,FALSE),"")</f>
        <v/>
      </c>
      <c r="AR598" s="67"/>
      <c r="AS598" s="43"/>
      <c r="AT598" s="43"/>
      <c r="AU598" s="43"/>
      <c r="AV598" s="4"/>
      <c r="AW598" s="36" t="str">
        <f>IFERROR(VLOOKUP(Book1345234[[#This Row],[Water Supply Yield Ranking]],#REF!,2,FALSE),"")</f>
        <v/>
      </c>
      <c r="AX598" s="67"/>
      <c r="AY598" s="37"/>
      <c r="AZ598" s="4"/>
      <c r="BA598" s="36" t="str">
        <f>IFERROR(VLOOKUP(Book1345234[[#This Row],[Social Vulnerability Ranking]],#REF!,2,FALSE),"")</f>
        <v/>
      </c>
      <c r="BB598" s="67"/>
      <c r="BC598" s="43"/>
      <c r="BD598" s="4"/>
      <c r="BE598" s="36" t="str">
        <f>IFERROR(VLOOKUP(Book1345234[[#This Row],[Nature-Based Solutions Ranking]],#REF!,2,FALSE),"")</f>
        <v/>
      </c>
      <c r="BF598" s="67"/>
      <c r="BG598" s="37"/>
      <c r="BH598" s="4"/>
      <c r="BI598" s="36" t="str">
        <f>IFERROR(VLOOKUP(Book1345234[[#This Row],[Multiple Benefit Ranking]],#REF!,2,FALSE),"")</f>
        <v/>
      </c>
      <c r="BJ598" s="84"/>
      <c r="BK598" s="43"/>
      <c r="BL598" s="4"/>
      <c r="BM598" s="36" t="str">
        <f>IFERROR(VLOOKUP(Book1345234[[#This Row],[Operations and Maintenance Ranking]],#REF!,2,FALSE),"")</f>
        <v/>
      </c>
      <c r="BN598" s="67"/>
      <c r="BO598" s="4"/>
      <c r="BP598" s="36" t="str">
        <f>IFERROR(VLOOKUP(Book1345234[[#This Row],[Administrative, Regulatory and Other Obstacle Ranking]],#REF!,2,FALSE),"")</f>
        <v/>
      </c>
      <c r="BQ598" s="67"/>
      <c r="BR598" s="4"/>
      <c r="BS598" s="36" t="str">
        <f>IFERROR(VLOOKUP(Book1345234[[#This Row],[Environmental Benefit Ranking]],#REF!,2,FALSE),"")</f>
        <v/>
      </c>
      <c r="BT598" s="67"/>
      <c r="BU598" s="37"/>
      <c r="BV598" s="36" t="str">
        <f>IFERROR(VLOOKUP(Book1345234[[#This Row],[Environmental Impact Ranking]],#REF!,2,FALSE),"")</f>
        <v/>
      </c>
      <c r="BW598" s="77"/>
      <c r="BX598" s="83"/>
      <c r="BY598" s="4"/>
      <c r="BZ598" s="36" t="str">
        <f>IFERROR(VLOOKUP(Book1345234[[#This Row],[Mobility Ranking]],#REF!,2,FALSE),"")</f>
        <v/>
      </c>
      <c r="CA598" s="77"/>
      <c r="CB598" s="4"/>
      <c r="CC598" s="36" t="str">
        <f>IFERROR(VLOOKUP(Book1345234[[#This Row],[Regional Ranking]],#REF!,2,FALSE),"")</f>
        <v/>
      </c>
    </row>
    <row r="599" spans="1:81" x14ac:dyDescent="0.25">
      <c r="A599" s="107"/>
      <c r="B599" s="84"/>
      <c r="C599" s="92">
        <f>Book1345234[[#This Row],[FMP]]*2</f>
        <v>0</v>
      </c>
      <c r="D599" s="34"/>
      <c r="E599" s="34"/>
      <c r="F599" s="37"/>
      <c r="G599" s="4"/>
      <c r="H599" s="4"/>
      <c r="I599" s="4"/>
      <c r="J599" s="4"/>
      <c r="K599" s="35" t="str">
        <f>IFERROR(Book1345234[[#This Row],[Project Cost]]/Book1345234[[#This Row],['# of Structures Removed from 1% Annual Chance FP]],"")</f>
        <v/>
      </c>
      <c r="L599" s="4"/>
      <c r="M599" s="4"/>
      <c r="N599" s="35"/>
      <c r="O599" s="100"/>
      <c r="P599" s="84"/>
      <c r="Q599" s="37"/>
      <c r="R599" s="4"/>
      <c r="S599" s="36" t="str">
        <f>IFERROR(VLOOKUP(Book1345234[[#This Row],[ Severity Ranking: Pre-Project Average Depth of Flooding (100-year)]],#REF!,2,FALSE),"")</f>
        <v/>
      </c>
      <c r="T599" s="67"/>
      <c r="U599" s="37"/>
      <c r="V599" s="37"/>
      <c r="W599" s="128" t="e">
        <f>[1]!Book1345234[[#This Row],[Flood Plain Population]]/[1]!Book1345234[[#This Row],[Community Population Served]]</f>
        <v>#REF!</v>
      </c>
      <c r="X599" s="4"/>
      <c r="Y599" s="36" t="str">
        <f>IFERROR(VLOOKUP(Book1345234[[#This Row],[Severity Ranking: Community Need (% Population)]],#REF!,2,FALSE),"")</f>
        <v/>
      </c>
      <c r="Z599" s="66"/>
      <c r="AA599" s="91" t="e">
        <f>[1]!Book1345234[[#This Row],['# of Structures Removed from 1% Annual Chance FP]]/[1]!Book1345234[[#This Row],['# of Structures in 1% Annual Chance FP (Pre-Project)]]</f>
        <v>#REF!</v>
      </c>
      <c r="AB599" s="4"/>
      <c r="AC599" s="36" t="str">
        <f>IFERROR(VLOOKUP(Book1345234[[#This Row],[Flood Risk Reduction ]],#REF!,2,FALSE),"")</f>
        <v/>
      </c>
      <c r="AD599" s="66"/>
      <c r="AE599" s="78"/>
      <c r="AF599" s="37"/>
      <c r="AG599" s="128" t="e">
        <f>([1]!Book1345234[[#This Row],[Pre-Project Damage $]]-[1]!Book1345234[[#This Row],[Post-Project Damage $]])/[1]!Book1345234[[#This Row],[Pre-Project Damage $]]</f>
        <v>#REF!</v>
      </c>
      <c r="AH599" s="4"/>
      <c r="AI599" s="36" t="str">
        <f>IFERROR(VLOOKUP(Book1345234[[#This Row],[Flood Damage Reduction]],#REF!,2,FALSE),"")</f>
        <v/>
      </c>
      <c r="AJ599" s="93"/>
      <c r="AK599" s="83"/>
      <c r="AL599" s="37"/>
      <c r="AM599" s="36" t="str">
        <f>IFERROR(VLOOKUP(Book1345234[[#This Row],[ Reduction in Critical Facilities Flood Risk]],#REF!,2,FALSE),"")</f>
        <v/>
      </c>
      <c r="AN599" s="140" t="e">
        <f>VLOOKUP([1]!Book1345234[[#This Row],[FMP]],'[1]Life and Safety Tabular Data'!A596:L606,12,FALSE)</f>
        <v>#REF!</v>
      </c>
      <c r="AO599" s="43"/>
      <c r="AP599" s="4"/>
      <c r="AQ599" s="36" t="str">
        <f>IFERROR(VLOOKUP(Book1345234[[#This Row],[Life and Safety Ranking (Injury/Loss of Life)]],#REF!,2,FALSE),"")</f>
        <v/>
      </c>
      <c r="AR599" s="67"/>
      <c r="AS599" s="43"/>
      <c r="AT599" s="43"/>
      <c r="AU599" s="43"/>
      <c r="AV599" s="4"/>
      <c r="AW599" s="36" t="str">
        <f>IFERROR(VLOOKUP(Book1345234[[#This Row],[Water Supply Yield Ranking]],#REF!,2,FALSE),"")</f>
        <v/>
      </c>
      <c r="AX599" s="67"/>
      <c r="AY599" s="37"/>
      <c r="AZ599" s="4"/>
      <c r="BA599" s="36" t="str">
        <f>IFERROR(VLOOKUP(Book1345234[[#This Row],[Social Vulnerability Ranking]],#REF!,2,FALSE),"")</f>
        <v/>
      </c>
      <c r="BB599" s="67"/>
      <c r="BC599" s="43"/>
      <c r="BD599" s="4"/>
      <c r="BE599" s="36" t="str">
        <f>IFERROR(VLOOKUP(Book1345234[[#This Row],[Nature-Based Solutions Ranking]],#REF!,2,FALSE),"")</f>
        <v/>
      </c>
      <c r="BF599" s="67"/>
      <c r="BG599" s="37"/>
      <c r="BH599" s="4"/>
      <c r="BI599" s="36" t="str">
        <f>IFERROR(VLOOKUP(Book1345234[[#This Row],[Multiple Benefit Ranking]],#REF!,2,FALSE),"")</f>
        <v/>
      </c>
      <c r="BJ599" s="84"/>
      <c r="BK599" s="43"/>
      <c r="BL599" s="4"/>
      <c r="BM599" s="36" t="str">
        <f>IFERROR(VLOOKUP(Book1345234[[#This Row],[Operations and Maintenance Ranking]],#REF!,2,FALSE),"")</f>
        <v/>
      </c>
      <c r="BN599" s="67"/>
      <c r="BO599" s="4"/>
      <c r="BP599" s="36" t="str">
        <f>IFERROR(VLOOKUP(Book1345234[[#This Row],[Administrative, Regulatory and Other Obstacle Ranking]],#REF!,2,FALSE),"")</f>
        <v/>
      </c>
      <c r="BQ599" s="67"/>
      <c r="BR599" s="4"/>
      <c r="BS599" s="36" t="str">
        <f>IFERROR(VLOOKUP(Book1345234[[#This Row],[Environmental Benefit Ranking]],#REF!,2,FALSE),"")</f>
        <v/>
      </c>
      <c r="BT599" s="67"/>
      <c r="BU599" s="37"/>
      <c r="BV599" s="36" t="str">
        <f>IFERROR(VLOOKUP(Book1345234[[#This Row],[Environmental Impact Ranking]],#REF!,2,FALSE),"")</f>
        <v/>
      </c>
      <c r="BW599" s="77"/>
      <c r="BX599" s="83"/>
      <c r="BY599" s="4"/>
      <c r="BZ599" s="36" t="str">
        <f>IFERROR(VLOOKUP(Book1345234[[#This Row],[Mobility Ranking]],#REF!,2,FALSE),"")</f>
        <v/>
      </c>
      <c r="CA599" s="77"/>
      <c r="CB599" s="4"/>
      <c r="CC599" s="36" t="str">
        <f>IFERROR(VLOOKUP(Book1345234[[#This Row],[Regional Ranking]],#REF!,2,FALSE),"")</f>
        <v/>
      </c>
    </row>
    <row r="600" spans="1:81" x14ac:dyDescent="0.25">
      <c r="A600" s="107"/>
      <c r="B600" s="84"/>
      <c r="C600" s="92">
        <f>Book1345234[[#This Row],[FMP]]*2</f>
        <v>0</v>
      </c>
      <c r="D600" s="34"/>
      <c r="E600" s="34"/>
      <c r="F600" s="37"/>
      <c r="G600" s="4"/>
      <c r="H600" s="4"/>
      <c r="I600" s="4"/>
      <c r="J600" s="4"/>
      <c r="K600" s="35" t="str">
        <f>IFERROR(Book1345234[[#This Row],[Project Cost]]/Book1345234[[#This Row],['# of Structures Removed from 1% Annual Chance FP]],"")</f>
        <v/>
      </c>
      <c r="L600" s="4"/>
      <c r="M600" s="4"/>
      <c r="N600" s="35"/>
      <c r="O600" s="100"/>
      <c r="P600" s="84"/>
      <c r="Q600" s="37"/>
      <c r="R600" s="4"/>
      <c r="S600" s="36" t="str">
        <f>IFERROR(VLOOKUP(Book1345234[[#This Row],[ Severity Ranking: Pre-Project Average Depth of Flooding (100-year)]],#REF!,2,FALSE),"")</f>
        <v/>
      </c>
      <c r="T600" s="67"/>
      <c r="U600" s="37"/>
      <c r="V600" s="37"/>
      <c r="W600" s="128" t="e">
        <f>[1]!Book1345234[[#This Row],[Flood Plain Population]]/[1]!Book1345234[[#This Row],[Community Population Served]]</f>
        <v>#REF!</v>
      </c>
      <c r="X600" s="4"/>
      <c r="Y600" s="36" t="str">
        <f>IFERROR(VLOOKUP(Book1345234[[#This Row],[Severity Ranking: Community Need (% Population)]],#REF!,2,FALSE),"")</f>
        <v/>
      </c>
      <c r="Z600" s="66"/>
      <c r="AA600" s="91" t="e">
        <f>[1]!Book1345234[[#This Row],['# of Structures Removed from 1% Annual Chance FP]]/[1]!Book1345234[[#This Row],['# of Structures in 1% Annual Chance FP (Pre-Project)]]</f>
        <v>#REF!</v>
      </c>
      <c r="AB600" s="4"/>
      <c r="AC600" s="36" t="str">
        <f>IFERROR(VLOOKUP(Book1345234[[#This Row],[Flood Risk Reduction ]],#REF!,2,FALSE),"")</f>
        <v/>
      </c>
      <c r="AD600" s="66"/>
      <c r="AE600" s="78"/>
      <c r="AF600" s="37"/>
      <c r="AG600" s="128" t="e">
        <f>([1]!Book1345234[[#This Row],[Pre-Project Damage $]]-[1]!Book1345234[[#This Row],[Post-Project Damage $]])/[1]!Book1345234[[#This Row],[Pre-Project Damage $]]</f>
        <v>#REF!</v>
      </c>
      <c r="AH600" s="4"/>
      <c r="AI600" s="36" t="str">
        <f>IFERROR(VLOOKUP(Book1345234[[#This Row],[Flood Damage Reduction]],#REF!,2,FALSE),"")</f>
        <v/>
      </c>
      <c r="AJ600" s="93"/>
      <c r="AK600" s="83"/>
      <c r="AL600" s="37"/>
      <c r="AM600" s="36" t="str">
        <f>IFERROR(VLOOKUP(Book1345234[[#This Row],[ Reduction in Critical Facilities Flood Risk]],#REF!,2,FALSE),"")</f>
        <v/>
      </c>
      <c r="AN600" s="140" t="e">
        <f>VLOOKUP([1]!Book1345234[[#This Row],[FMP]],'[1]Life and Safety Tabular Data'!A597:L607,12,FALSE)</f>
        <v>#REF!</v>
      </c>
      <c r="AO600" s="43"/>
      <c r="AP600" s="4"/>
      <c r="AQ600" s="36" t="str">
        <f>IFERROR(VLOOKUP(Book1345234[[#This Row],[Life and Safety Ranking (Injury/Loss of Life)]],#REF!,2,FALSE),"")</f>
        <v/>
      </c>
      <c r="AR600" s="67"/>
      <c r="AS600" s="43"/>
      <c r="AT600" s="43"/>
      <c r="AU600" s="43"/>
      <c r="AV600" s="4"/>
      <c r="AW600" s="36" t="str">
        <f>IFERROR(VLOOKUP(Book1345234[[#This Row],[Water Supply Yield Ranking]],#REF!,2,FALSE),"")</f>
        <v/>
      </c>
      <c r="AX600" s="67"/>
      <c r="AY600" s="37"/>
      <c r="AZ600" s="4"/>
      <c r="BA600" s="36" t="str">
        <f>IFERROR(VLOOKUP(Book1345234[[#This Row],[Social Vulnerability Ranking]],#REF!,2,FALSE),"")</f>
        <v/>
      </c>
      <c r="BB600" s="67"/>
      <c r="BC600" s="43"/>
      <c r="BD600" s="4"/>
      <c r="BE600" s="36" t="str">
        <f>IFERROR(VLOOKUP(Book1345234[[#This Row],[Nature-Based Solutions Ranking]],#REF!,2,FALSE),"")</f>
        <v/>
      </c>
      <c r="BF600" s="67"/>
      <c r="BG600" s="37"/>
      <c r="BH600" s="4"/>
      <c r="BI600" s="36" t="str">
        <f>IFERROR(VLOOKUP(Book1345234[[#This Row],[Multiple Benefit Ranking]],#REF!,2,FALSE),"")</f>
        <v/>
      </c>
      <c r="BJ600" s="84"/>
      <c r="BK600" s="43"/>
      <c r="BL600" s="4"/>
      <c r="BM600" s="36" t="str">
        <f>IFERROR(VLOOKUP(Book1345234[[#This Row],[Operations and Maintenance Ranking]],#REF!,2,FALSE),"")</f>
        <v/>
      </c>
      <c r="BN600" s="67"/>
      <c r="BO600" s="4"/>
      <c r="BP600" s="36" t="str">
        <f>IFERROR(VLOOKUP(Book1345234[[#This Row],[Administrative, Regulatory and Other Obstacle Ranking]],#REF!,2,FALSE),"")</f>
        <v/>
      </c>
      <c r="BQ600" s="67"/>
      <c r="BR600" s="4"/>
      <c r="BS600" s="36" t="str">
        <f>IFERROR(VLOOKUP(Book1345234[[#This Row],[Environmental Benefit Ranking]],#REF!,2,FALSE),"")</f>
        <v/>
      </c>
      <c r="BT600" s="67"/>
      <c r="BU600" s="37"/>
      <c r="BV600" s="36" t="str">
        <f>IFERROR(VLOOKUP(Book1345234[[#This Row],[Environmental Impact Ranking]],#REF!,2,FALSE),"")</f>
        <v/>
      </c>
      <c r="BW600" s="77"/>
      <c r="BX600" s="83"/>
      <c r="BY600" s="4"/>
      <c r="BZ600" s="36" t="str">
        <f>IFERROR(VLOOKUP(Book1345234[[#This Row],[Mobility Ranking]],#REF!,2,FALSE),"")</f>
        <v/>
      </c>
      <c r="CA600" s="77"/>
      <c r="CB600" s="4"/>
      <c r="CC600" s="36" t="str">
        <f>IFERROR(VLOOKUP(Book1345234[[#This Row],[Regional Ranking]],#REF!,2,FALSE),"")</f>
        <v/>
      </c>
    </row>
    <row r="601" spans="1:81" x14ac:dyDescent="0.25">
      <c r="A601" s="107"/>
      <c r="B601" s="84"/>
      <c r="C601" s="92">
        <f>Book1345234[[#This Row],[FMP]]*2</f>
        <v>0</v>
      </c>
      <c r="D601" s="34"/>
      <c r="E601" s="34"/>
      <c r="F601" s="37"/>
      <c r="G601" s="4"/>
      <c r="H601" s="4"/>
      <c r="I601" s="4"/>
      <c r="J601" s="4"/>
      <c r="K601" s="35" t="str">
        <f>IFERROR(Book1345234[[#This Row],[Project Cost]]/Book1345234[[#This Row],['# of Structures Removed from 1% Annual Chance FP]],"")</f>
        <v/>
      </c>
      <c r="L601" s="4"/>
      <c r="M601" s="4"/>
      <c r="N601" s="35"/>
      <c r="O601" s="100"/>
      <c r="P601" s="84"/>
      <c r="Q601" s="37"/>
      <c r="R601" s="4"/>
      <c r="S601" s="36" t="str">
        <f>IFERROR(VLOOKUP(Book1345234[[#This Row],[ Severity Ranking: Pre-Project Average Depth of Flooding (100-year)]],#REF!,2,FALSE),"")</f>
        <v/>
      </c>
      <c r="T601" s="67"/>
      <c r="U601" s="37"/>
      <c r="V601" s="37"/>
      <c r="W601" s="128" t="e">
        <f>[1]!Book1345234[[#This Row],[Flood Plain Population]]/[1]!Book1345234[[#This Row],[Community Population Served]]</f>
        <v>#REF!</v>
      </c>
      <c r="X601" s="4"/>
      <c r="Y601" s="36" t="str">
        <f>IFERROR(VLOOKUP(Book1345234[[#This Row],[Severity Ranking: Community Need (% Population)]],#REF!,2,FALSE),"")</f>
        <v/>
      </c>
      <c r="Z601" s="66"/>
      <c r="AA601" s="91" t="e">
        <f>[1]!Book1345234[[#This Row],['# of Structures Removed from 1% Annual Chance FP]]/[1]!Book1345234[[#This Row],['# of Structures in 1% Annual Chance FP (Pre-Project)]]</f>
        <v>#REF!</v>
      </c>
      <c r="AB601" s="4"/>
      <c r="AC601" s="36" t="str">
        <f>IFERROR(VLOOKUP(Book1345234[[#This Row],[Flood Risk Reduction ]],#REF!,2,FALSE),"")</f>
        <v/>
      </c>
      <c r="AD601" s="66"/>
      <c r="AE601" s="78"/>
      <c r="AF601" s="37"/>
      <c r="AG601" s="128" t="e">
        <f>([1]!Book1345234[[#This Row],[Pre-Project Damage $]]-[1]!Book1345234[[#This Row],[Post-Project Damage $]])/[1]!Book1345234[[#This Row],[Pre-Project Damage $]]</f>
        <v>#REF!</v>
      </c>
      <c r="AH601" s="4"/>
      <c r="AI601" s="36" t="str">
        <f>IFERROR(VLOOKUP(Book1345234[[#This Row],[Flood Damage Reduction]],#REF!,2,FALSE),"")</f>
        <v/>
      </c>
      <c r="AJ601" s="93"/>
      <c r="AK601" s="83"/>
      <c r="AL601" s="37"/>
      <c r="AM601" s="36" t="str">
        <f>IFERROR(VLOOKUP(Book1345234[[#This Row],[ Reduction in Critical Facilities Flood Risk]],#REF!,2,FALSE),"")</f>
        <v/>
      </c>
      <c r="AN601" s="140" t="e">
        <f>VLOOKUP([1]!Book1345234[[#This Row],[FMP]],'[1]Life and Safety Tabular Data'!A598:L608,12,FALSE)</f>
        <v>#REF!</v>
      </c>
      <c r="AO601" s="43"/>
      <c r="AP601" s="4"/>
      <c r="AQ601" s="36" t="str">
        <f>IFERROR(VLOOKUP(Book1345234[[#This Row],[Life and Safety Ranking (Injury/Loss of Life)]],#REF!,2,FALSE),"")</f>
        <v/>
      </c>
      <c r="AR601" s="67"/>
      <c r="AS601" s="43"/>
      <c r="AT601" s="43"/>
      <c r="AU601" s="43"/>
      <c r="AV601" s="4"/>
      <c r="AW601" s="36" t="str">
        <f>IFERROR(VLOOKUP(Book1345234[[#This Row],[Water Supply Yield Ranking]],#REF!,2,FALSE),"")</f>
        <v/>
      </c>
      <c r="AX601" s="67"/>
      <c r="AY601" s="37"/>
      <c r="AZ601" s="4"/>
      <c r="BA601" s="36" t="str">
        <f>IFERROR(VLOOKUP(Book1345234[[#This Row],[Social Vulnerability Ranking]],#REF!,2,FALSE),"")</f>
        <v/>
      </c>
      <c r="BB601" s="67"/>
      <c r="BC601" s="43"/>
      <c r="BD601" s="4"/>
      <c r="BE601" s="36" t="str">
        <f>IFERROR(VLOOKUP(Book1345234[[#This Row],[Nature-Based Solutions Ranking]],#REF!,2,FALSE),"")</f>
        <v/>
      </c>
      <c r="BF601" s="67"/>
      <c r="BG601" s="37"/>
      <c r="BH601" s="4"/>
      <c r="BI601" s="36" t="str">
        <f>IFERROR(VLOOKUP(Book1345234[[#This Row],[Multiple Benefit Ranking]],#REF!,2,FALSE),"")</f>
        <v/>
      </c>
      <c r="BJ601" s="84"/>
      <c r="BK601" s="43"/>
      <c r="BL601" s="4"/>
      <c r="BM601" s="36" t="str">
        <f>IFERROR(VLOOKUP(Book1345234[[#This Row],[Operations and Maintenance Ranking]],#REF!,2,FALSE),"")</f>
        <v/>
      </c>
      <c r="BN601" s="67"/>
      <c r="BO601" s="4"/>
      <c r="BP601" s="36" t="str">
        <f>IFERROR(VLOOKUP(Book1345234[[#This Row],[Administrative, Regulatory and Other Obstacle Ranking]],#REF!,2,FALSE),"")</f>
        <v/>
      </c>
      <c r="BQ601" s="67"/>
      <c r="BR601" s="4"/>
      <c r="BS601" s="36" t="str">
        <f>IFERROR(VLOOKUP(Book1345234[[#This Row],[Environmental Benefit Ranking]],#REF!,2,FALSE),"")</f>
        <v/>
      </c>
      <c r="BT601" s="67"/>
      <c r="BU601" s="37"/>
      <c r="BV601" s="36" t="str">
        <f>IFERROR(VLOOKUP(Book1345234[[#This Row],[Environmental Impact Ranking]],#REF!,2,FALSE),"")</f>
        <v/>
      </c>
      <c r="BW601" s="77"/>
      <c r="BX601" s="83"/>
      <c r="BY601" s="4"/>
      <c r="BZ601" s="36" t="str">
        <f>IFERROR(VLOOKUP(Book1345234[[#This Row],[Mobility Ranking]],#REF!,2,FALSE),"")</f>
        <v/>
      </c>
      <c r="CA601" s="77"/>
      <c r="CB601" s="4"/>
      <c r="CC601" s="36" t="str">
        <f>IFERROR(VLOOKUP(Book1345234[[#This Row],[Regional Ranking]],#REF!,2,FALSE),"")</f>
        <v/>
      </c>
    </row>
    <row r="602" spans="1:81" x14ac:dyDescent="0.25">
      <c r="A602" s="107"/>
      <c r="B602" s="84"/>
      <c r="C602" s="92">
        <f>Book1345234[[#This Row],[FMP]]*2</f>
        <v>0</v>
      </c>
      <c r="D602" s="34"/>
      <c r="E602" s="34"/>
      <c r="F602" s="37"/>
      <c r="G602" s="4"/>
      <c r="H602" s="4"/>
      <c r="I602" s="4"/>
      <c r="J602" s="4"/>
      <c r="K602" s="35" t="str">
        <f>IFERROR(Book1345234[[#This Row],[Project Cost]]/Book1345234[[#This Row],['# of Structures Removed from 1% Annual Chance FP]],"")</f>
        <v/>
      </c>
      <c r="L602" s="4"/>
      <c r="M602" s="4"/>
      <c r="N602" s="35"/>
      <c r="O602" s="100"/>
      <c r="P602" s="84"/>
      <c r="Q602" s="37"/>
      <c r="R602" s="4"/>
      <c r="S602" s="36" t="str">
        <f>IFERROR(VLOOKUP(Book1345234[[#This Row],[ Severity Ranking: Pre-Project Average Depth of Flooding (100-year)]],#REF!,2,FALSE),"")</f>
        <v/>
      </c>
      <c r="T602" s="67"/>
      <c r="U602" s="37"/>
      <c r="V602" s="37"/>
      <c r="W602" s="128" t="e">
        <f>[1]!Book1345234[[#This Row],[Flood Plain Population]]/[1]!Book1345234[[#This Row],[Community Population Served]]</f>
        <v>#REF!</v>
      </c>
      <c r="X602" s="4"/>
      <c r="Y602" s="36" t="str">
        <f>IFERROR(VLOOKUP(Book1345234[[#This Row],[Severity Ranking: Community Need (% Population)]],#REF!,2,FALSE),"")</f>
        <v/>
      </c>
      <c r="Z602" s="66"/>
      <c r="AA602" s="91" t="e">
        <f>[1]!Book1345234[[#This Row],['# of Structures Removed from 1% Annual Chance FP]]/[1]!Book1345234[[#This Row],['# of Structures in 1% Annual Chance FP (Pre-Project)]]</f>
        <v>#REF!</v>
      </c>
      <c r="AB602" s="4"/>
      <c r="AC602" s="36" t="str">
        <f>IFERROR(VLOOKUP(Book1345234[[#This Row],[Flood Risk Reduction ]],#REF!,2,FALSE),"")</f>
        <v/>
      </c>
      <c r="AD602" s="66"/>
      <c r="AE602" s="78"/>
      <c r="AF602" s="37"/>
      <c r="AG602" s="128" t="e">
        <f>([1]!Book1345234[[#This Row],[Pre-Project Damage $]]-[1]!Book1345234[[#This Row],[Post-Project Damage $]])/[1]!Book1345234[[#This Row],[Pre-Project Damage $]]</f>
        <v>#REF!</v>
      </c>
      <c r="AH602" s="4"/>
      <c r="AI602" s="36" t="str">
        <f>IFERROR(VLOOKUP(Book1345234[[#This Row],[Flood Damage Reduction]],#REF!,2,FALSE),"")</f>
        <v/>
      </c>
      <c r="AJ602" s="93"/>
      <c r="AK602" s="83"/>
      <c r="AL602" s="37"/>
      <c r="AM602" s="36" t="str">
        <f>IFERROR(VLOOKUP(Book1345234[[#This Row],[ Reduction in Critical Facilities Flood Risk]],#REF!,2,FALSE),"")</f>
        <v/>
      </c>
      <c r="AN602" s="140" t="e">
        <f>VLOOKUP([1]!Book1345234[[#This Row],[FMP]],'[1]Life and Safety Tabular Data'!A599:L609,12,FALSE)</f>
        <v>#REF!</v>
      </c>
      <c r="AO602" s="43"/>
      <c r="AP602" s="4"/>
      <c r="AQ602" s="36" t="str">
        <f>IFERROR(VLOOKUP(Book1345234[[#This Row],[Life and Safety Ranking (Injury/Loss of Life)]],#REF!,2,FALSE),"")</f>
        <v/>
      </c>
      <c r="AR602" s="67"/>
      <c r="AS602" s="43"/>
      <c r="AT602" s="43"/>
      <c r="AU602" s="43"/>
      <c r="AV602" s="4"/>
      <c r="AW602" s="36" t="str">
        <f>IFERROR(VLOOKUP(Book1345234[[#This Row],[Water Supply Yield Ranking]],#REF!,2,FALSE),"")</f>
        <v/>
      </c>
      <c r="AX602" s="67"/>
      <c r="AY602" s="37"/>
      <c r="AZ602" s="4"/>
      <c r="BA602" s="36" t="str">
        <f>IFERROR(VLOOKUP(Book1345234[[#This Row],[Social Vulnerability Ranking]],#REF!,2,FALSE),"")</f>
        <v/>
      </c>
      <c r="BB602" s="67"/>
      <c r="BC602" s="43"/>
      <c r="BD602" s="4"/>
      <c r="BE602" s="36" t="str">
        <f>IFERROR(VLOOKUP(Book1345234[[#This Row],[Nature-Based Solutions Ranking]],#REF!,2,FALSE),"")</f>
        <v/>
      </c>
      <c r="BF602" s="67"/>
      <c r="BG602" s="37"/>
      <c r="BH602" s="4"/>
      <c r="BI602" s="36" t="str">
        <f>IFERROR(VLOOKUP(Book1345234[[#This Row],[Multiple Benefit Ranking]],#REF!,2,FALSE),"")</f>
        <v/>
      </c>
      <c r="BJ602" s="84"/>
      <c r="BK602" s="43"/>
      <c r="BL602" s="4"/>
      <c r="BM602" s="36" t="str">
        <f>IFERROR(VLOOKUP(Book1345234[[#This Row],[Operations and Maintenance Ranking]],#REF!,2,FALSE),"")</f>
        <v/>
      </c>
      <c r="BN602" s="67"/>
      <c r="BO602" s="4"/>
      <c r="BP602" s="36" t="str">
        <f>IFERROR(VLOOKUP(Book1345234[[#This Row],[Administrative, Regulatory and Other Obstacle Ranking]],#REF!,2,FALSE),"")</f>
        <v/>
      </c>
      <c r="BQ602" s="67"/>
      <c r="BR602" s="4"/>
      <c r="BS602" s="36" t="str">
        <f>IFERROR(VLOOKUP(Book1345234[[#This Row],[Environmental Benefit Ranking]],#REF!,2,FALSE),"")</f>
        <v/>
      </c>
      <c r="BT602" s="67"/>
      <c r="BU602" s="37"/>
      <c r="BV602" s="36" t="str">
        <f>IFERROR(VLOOKUP(Book1345234[[#This Row],[Environmental Impact Ranking]],#REF!,2,FALSE),"")</f>
        <v/>
      </c>
      <c r="BW602" s="77"/>
      <c r="BX602" s="83"/>
      <c r="BY602" s="4"/>
      <c r="BZ602" s="36" t="str">
        <f>IFERROR(VLOOKUP(Book1345234[[#This Row],[Mobility Ranking]],#REF!,2,FALSE),"")</f>
        <v/>
      </c>
      <c r="CA602" s="77"/>
      <c r="CB602" s="4"/>
      <c r="CC602" s="36" t="str">
        <f>IFERROR(VLOOKUP(Book1345234[[#This Row],[Regional Ranking]],#REF!,2,FALSE),"")</f>
        <v/>
      </c>
    </row>
    <row r="603" spans="1:81" x14ac:dyDescent="0.25">
      <c r="A603" s="107"/>
      <c r="B603" s="84"/>
      <c r="C603" s="92">
        <f>Book1345234[[#This Row],[FMP]]*2</f>
        <v>0</v>
      </c>
      <c r="D603" s="34"/>
      <c r="E603" s="34"/>
      <c r="F603" s="37"/>
      <c r="G603" s="4"/>
      <c r="H603" s="4"/>
      <c r="I603" s="4"/>
      <c r="J603" s="4"/>
      <c r="K603" s="35" t="str">
        <f>IFERROR(Book1345234[[#This Row],[Project Cost]]/Book1345234[[#This Row],['# of Structures Removed from 1% Annual Chance FP]],"")</f>
        <v/>
      </c>
      <c r="L603" s="4"/>
      <c r="M603" s="4"/>
      <c r="N603" s="35"/>
      <c r="O603" s="100"/>
      <c r="P603" s="84"/>
      <c r="Q603" s="37"/>
      <c r="R603" s="4"/>
      <c r="S603" s="36" t="str">
        <f>IFERROR(VLOOKUP(Book1345234[[#This Row],[ Severity Ranking: Pre-Project Average Depth of Flooding (100-year)]],#REF!,2,FALSE),"")</f>
        <v/>
      </c>
      <c r="T603" s="67"/>
      <c r="U603" s="37"/>
      <c r="V603" s="37"/>
      <c r="W603" s="128" t="e">
        <f>[1]!Book1345234[[#This Row],[Flood Plain Population]]/[1]!Book1345234[[#This Row],[Community Population Served]]</f>
        <v>#REF!</v>
      </c>
      <c r="X603" s="4"/>
      <c r="Y603" s="36" t="str">
        <f>IFERROR(VLOOKUP(Book1345234[[#This Row],[Severity Ranking: Community Need (% Population)]],#REF!,2,FALSE),"")</f>
        <v/>
      </c>
      <c r="Z603" s="66"/>
      <c r="AA603" s="91" t="e">
        <f>[1]!Book1345234[[#This Row],['# of Structures Removed from 1% Annual Chance FP]]/[1]!Book1345234[[#This Row],['# of Structures in 1% Annual Chance FP (Pre-Project)]]</f>
        <v>#REF!</v>
      </c>
      <c r="AB603" s="4"/>
      <c r="AC603" s="36" t="str">
        <f>IFERROR(VLOOKUP(Book1345234[[#This Row],[Flood Risk Reduction ]],#REF!,2,FALSE),"")</f>
        <v/>
      </c>
      <c r="AD603" s="66"/>
      <c r="AE603" s="78"/>
      <c r="AF603" s="37"/>
      <c r="AG603" s="128" t="e">
        <f>([1]!Book1345234[[#This Row],[Pre-Project Damage $]]-[1]!Book1345234[[#This Row],[Post-Project Damage $]])/[1]!Book1345234[[#This Row],[Pre-Project Damage $]]</f>
        <v>#REF!</v>
      </c>
      <c r="AH603" s="4"/>
      <c r="AI603" s="36" t="str">
        <f>IFERROR(VLOOKUP(Book1345234[[#This Row],[Flood Damage Reduction]],#REF!,2,FALSE),"")</f>
        <v/>
      </c>
      <c r="AJ603" s="93"/>
      <c r="AK603" s="83"/>
      <c r="AL603" s="37"/>
      <c r="AM603" s="36" t="str">
        <f>IFERROR(VLOOKUP(Book1345234[[#This Row],[ Reduction in Critical Facilities Flood Risk]],#REF!,2,FALSE),"")</f>
        <v/>
      </c>
      <c r="AN603" s="140" t="e">
        <f>VLOOKUP([1]!Book1345234[[#This Row],[FMP]],'[1]Life and Safety Tabular Data'!A600:L610,12,FALSE)</f>
        <v>#REF!</v>
      </c>
      <c r="AO603" s="43"/>
      <c r="AP603" s="4"/>
      <c r="AQ603" s="36" t="str">
        <f>IFERROR(VLOOKUP(Book1345234[[#This Row],[Life and Safety Ranking (Injury/Loss of Life)]],#REF!,2,FALSE),"")</f>
        <v/>
      </c>
      <c r="AR603" s="67"/>
      <c r="AS603" s="43"/>
      <c r="AT603" s="43"/>
      <c r="AU603" s="43"/>
      <c r="AV603" s="4"/>
      <c r="AW603" s="36" t="str">
        <f>IFERROR(VLOOKUP(Book1345234[[#This Row],[Water Supply Yield Ranking]],#REF!,2,FALSE),"")</f>
        <v/>
      </c>
      <c r="AX603" s="67"/>
      <c r="AY603" s="37"/>
      <c r="AZ603" s="4"/>
      <c r="BA603" s="36" t="str">
        <f>IFERROR(VLOOKUP(Book1345234[[#This Row],[Social Vulnerability Ranking]],#REF!,2,FALSE),"")</f>
        <v/>
      </c>
      <c r="BB603" s="67"/>
      <c r="BC603" s="43"/>
      <c r="BD603" s="4"/>
      <c r="BE603" s="36" t="str">
        <f>IFERROR(VLOOKUP(Book1345234[[#This Row],[Nature-Based Solutions Ranking]],#REF!,2,FALSE),"")</f>
        <v/>
      </c>
      <c r="BF603" s="67"/>
      <c r="BG603" s="37"/>
      <c r="BH603" s="4"/>
      <c r="BI603" s="36" t="str">
        <f>IFERROR(VLOOKUP(Book1345234[[#This Row],[Multiple Benefit Ranking]],#REF!,2,FALSE),"")</f>
        <v/>
      </c>
      <c r="BJ603" s="84"/>
      <c r="BK603" s="43"/>
      <c r="BL603" s="4"/>
      <c r="BM603" s="36" t="str">
        <f>IFERROR(VLOOKUP(Book1345234[[#This Row],[Operations and Maintenance Ranking]],#REF!,2,FALSE),"")</f>
        <v/>
      </c>
      <c r="BN603" s="67"/>
      <c r="BO603" s="4"/>
      <c r="BP603" s="36" t="str">
        <f>IFERROR(VLOOKUP(Book1345234[[#This Row],[Administrative, Regulatory and Other Obstacle Ranking]],#REF!,2,FALSE),"")</f>
        <v/>
      </c>
      <c r="BQ603" s="67"/>
      <c r="BR603" s="4"/>
      <c r="BS603" s="36" t="str">
        <f>IFERROR(VLOOKUP(Book1345234[[#This Row],[Environmental Benefit Ranking]],#REF!,2,FALSE),"")</f>
        <v/>
      </c>
      <c r="BT603" s="67"/>
      <c r="BU603" s="37"/>
      <c r="BV603" s="36" t="str">
        <f>IFERROR(VLOOKUP(Book1345234[[#This Row],[Environmental Impact Ranking]],#REF!,2,FALSE),"")</f>
        <v/>
      </c>
      <c r="BW603" s="77"/>
      <c r="BX603" s="83"/>
      <c r="BY603" s="4"/>
      <c r="BZ603" s="36" t="str">
        <f>IFERROR(VLOOKUP(Book1345234[[#This Row],[Mobility Ranking]],#REF!,2,FALSE),"")</f>
        <v/>
      </c>
      <c r="CA603" s="77"/>
      <c r="CB603" s="4"/>
      <c r="CC603" s="36" t="str">
        <f>IFERROR(VLOOKUP(Book1345234[[#This Row],[Regional Ranking]],#REF!,2,FALSE),"")</f>
        <v/>
      </c>
    </row>
    <row r="604" spans="1:81" x14ac:dyDescent="0.25">
      <c r="A604" s="107"/>
      <c r="B604" s="84"/>
      <c r="C604" s="92">
        <f>Book1345234[[#This Row],[FMP]]*2</f>
        <v>0</v>
      </c>
      <c r="D604" s="34"/>
      <c r="E604" s="34"/>
      <c r="F604" s="37"/>
      <c r="G604" s="4"/>
      <c r="H604" s="4"/>
      <c r="I604" s="4"/>
      <c r="J604" s="4"/>
      <c r="K604" s="35" t="str">
        <f>IFERROR(Book1345234[[#This Row],[Project Cost]]/Book1345234[[#This Row],['# of Structures Removed from 1% Annual Chance FP]],"")</f>
        <v/>
      </c>
      <c r="L604" s="4"/>
      <c r="M604" s="4"/>
      <c r="N604" s="35"/>
      <c r="O604" s="100"/>
      <c r="P604" s="84"/>
      <c r="Q604" s="37"/>
      <c r="R604" s="4"/>
      <c r="S604" s="36" t="str">
        <f>IFERROR(VLOOKUP(Book1345234[[#This Row],[ Severity Ranking: Pre-Project Average Depth of Flooding (100-year)]],#REF!,2,FALSE),"")</f>
        <v/>
      </c>
      <c r="T604" s="67"/>
      <c r="U604" s="37"/>
      <c r="V604" s="37"/>
      <c r="W604" s="128" t="e">
        <f>[1]!Book1345234[[#This Row],[Flood Plain Population]]/[1]!Book1345234[[#This Row],[Community Population Served]]</f>
        <v>#REF!</v>
      </c>
      <c r="X604" s="4"/>
      <c r="Y604" s="36" t="str">
        <f>IFERROR(VLOOKUP(Book1345234[[#This Row],[Severity Ranking: Community Need (% Population)]],#REF!,2,FALSE),"")</f>
        <v/>
      </c>
      <c r="Z604" s="66"/>
      <c r="AA604" s="91" t="e">
        <f>[1]!Book1345234[[#This Row],['# of Structures Removed from 1% Annual Chance FP]]/[1]!Book1345234[[#This Row],['# of Structures in 1% Annual Chance FP (Pre-Project)]]</f>
        <v>#REF!</v>
      </c>
      <c r="AB604" s="4"/>
      <c r="AC604" s="36" t="str">
        <f>IFERROR(VLOOKUP(Book1345234[[#This Row],[Flood Risk Reduction ]],#REF!,2,FALSE),"")</f>
        <v/>
      </c>
      <c r="AD604" s="66"/>
      <c r="AE604" s="78"/>
      <c r="AF604" s="37"/>
      <c r="AG604" s="128" t="e">
        <f>([1]!Book1345234[[#This Row],[Pre-Project Damage $]]-[1]!Book1345234[[#This Row],[Post-Project Damage $]])/[1]!Book1345234[[#This Row],[Pre-Project Damage $]]</f>
        <v>#REF!</v>
      </c>
      <c r="AH604" s="4"/>
      <c r="AI604" s="36" t="str">
        <f>IFERROR(VLOOKUP(Book1345234[[#This Row],[Flood Damage Reduction]],#REF!,2,FALSE),"")</f>
        <v/>
      </c>
      <c r="AJ604" s="93"/>
      <c r="AK604" s="83"/>
      <c r="AL604" s="37"/>
      <c r="AM604" s="36" t="str">
        <f>IFERROR(VLOOKUP(Book1345234[[#This Row],[ Reduction in Critical Facilities Flood Risk]],#REF!,2,FALSE),"")</f>
        <v/>
      </c>
      <c r="AN604" s="140" t="e">
        <f>VLOOKUP([1]!Book1345234[[#This Row],[FMP]],'[1]Life and Safety Tabular Data'!A601:L611,12,FALSE)</f>
        <v>#REF!</v>
      </c>
      <c r="AO604" s="43"/>
      <c r="AP604" s="4"/>
      <c r="AQ604" s="36" t="str">
        <f>IFERROR(VLOOKUP(Book1345234[[#This Row],[Life and Safety Ranking (Injury/Loss of Life)]],#REF!,2,FALSE),"")</f>
        <v/>
      </c>
      <c r="AR604" s="67"/>
      <c r="AS604" s="43"/>
      <c r="AT604" s="43"/>
      <c r="AU604" s="43"/>
      <c r="AV604" s="4"/>
      <c r="AW604" s="36" t="str">
        <f>IFERROR(VLOOKUP(Book1345234[[#This Row],[Water Supply Yield Ranking]],#REF!,2,FALSE),"")</f>
        <v/>
      </c>
      <c r="AX604" s="67"/>
      <c r="AY604" s="37"/>
      <c r="AZ604" s="4"/>
      <c r="BA604" s="36" t="str">
        <f>IFERROR(VLOOKUP(Book1345234[[#This Row],[Social Vulnerability Ranking]],#REF!,2,FALSE),"")</f>
        <v/>
      </c>
      <c r="BB604" s="67"/>
      <c r="BC604" s="43"/>
      <c r="BD604" s="4"/>
      <c r="BE604" s="36" t="str">
        <f>IFERROR(VLOOKUP(Book1345234[[#This Row],[Nature-Based Solutions Ranking]],#REF!,2,FALSE),"")</f>
        <v/>
      </c>
      <c r="BF604" s="67"/>
      <c r="BG604" s="37"/>
      <c r="BH604" s="4"/>
      <c r="BI604" s="36" t="str">
        <f>IFERROR(VLOOKUP(Book1345234[[#This Row],[Multiple Benefit Ranking]],#REF!,2,FALSE),"")</f>
        <v/>
      </c>
      <c r="BJ604" s="84"/>
      <c r="BK604" s="43"/>
      <c r="BL604" s="4"/>
      <c r="BM604" s="36" t="str">
        <f>IFERROR(VLOOKUP(Book1345234[[#This Row],[Operations and Maintenance Ranking]],#REF!,2,FALSE),"")</f>
        <v/>
      </c>
      <c r="BN604" s="67"/>
      <c r="BO604" s="4"/>
      <c r="BP604" s="36" t="str">
        <f>IFERROR(VLOOKUP(Book1345234[[#This Row],[Administrative, Regulatory and Other Obstacle Ranking]],#REF!,2,FALSE),"")</f>
        <v/>
      </c>
      <c r="BQ604" s="67"/>
      <c r="BR604" s="4"/>
      <c r="BS604" s="36" t="str">
        <f>IFERROR(VLOOKUP(Book1345234[[#This Row],[Environmental Benefit Ranking]],#REF!,2,FALSE),"")</f>
        <v/>
      </c>
      <c r="BT604" s="67"/>
      <c r="BU604" s="37"/>
      <c r="BV604" s="36" t="str">
        <f>IFERROR(VLOOKUP(Book1345234[[#This Row],[Environmental Impact Ranking]],#REF!,2,FALSE),"")</f>
        <v/>
      </c>
      <c r="BW604" s="77"/>
      <c r="BX604" s="83"/>
      <c r="BY604" s="4"/>
      <c r="BZ604" s="36" t="str">
        <f>IFERROR(VLOOKUP(Book1345234[[#This Row],[Mobility Ranking]],#REF!,2,FALSE),"")</f>
        <v/>
      </c>
      <c r="CA604" s="77"/>
      <c r="CB604" s="4"/>
      <c r="CC604" s="36" t="str">
        <f>IFERROR(VLOOKUP(Book1345234[[#This Row],[Regional Ranking]],#REF!,2,FALSE),"")</f>
        <v/>
      </c>
    </row>
    <row r="605" spans="1:81" x14ac:dyDescent="0.25">
      <c r="A605" s="107"/>
      <c r="B605" s="84"/>
      <c r="C605" s="92">
        <f>Book1345234[[#This Row],[FMP]]*2</f>
        <v>0</v>
      </c>
      <c r="D605" s="34"/>
      <c r="E605" s="34"/>
      <c r="F605" s="37"/>
      <c r="G605" s="4"/>
      <c r="H605" s="4"/>
      <c r="I605" s="4"/>
      <c r="J605" s="4"/>
      <c r="K605" s="35" t="str">
        <f>IFERROR(Book1345234[[#This Row],[Project Cost]]/Book1345234[[#This Row],['# of Structures Removed from 1% Annual Chance FP]],"")</f>
        <v/>
      </c>
      <c r="L605" s="4"/>
      <c r="M605" s="4"/>
      <c r="N605" s="35"/>
      <c r="O605" s="100"/>
      <c r="P605" s="84"/>
      <c r="Q605" s="37"/>
      <c r="R605" s="4"/>
      <c r="S605" s="36" t="str">
        <f>IFERROR(VLOOKUP(Book1345234[[#This Row],[ Severity Ranking: Pre-Project Average Depth of Flooding (100-year)]],#REF!,2,FALSE),"")</f>
        <v/>
      </c>
      <c r="T605" s="67"/>
      <c r="U605" s="37"/>
      <c r="V605" s="37"/>
      <c r="W605" s="128" t="e">
        <f>[1]!Book1345234[[#This Row],[Flood Plain Population]]/[1]!Book1345234[[#This Row],[Community Population Served]]</f>
        <v>#REF!</v>
      </c>
      <c r="X605" s="4"/>
      <c r="Y605" s="36" t="str">
        <f>IFERROR(VLOOKUP(Book1345234[[#This Row],[Severity Ranking: Community Need (% Population)]],#REF!,2,FALSE),"")</f>
        <v/>
      </c>
      <c r="Z605" s="66"/>
      <c r="AA605" s="91" t="e">
        <f>[1]!Book1345234[[#This Row],['# of Structures Removed from 1% Annual Chance FP]]/[1]!Book1345234[[#This Row],['# of Structures in 1% Annual Chance FP (Pre-Project)]]</f>
        <v>#REF!</v>
      </c>
      <c r="AB605" s="4"/>
      <c r="AC605" s="36" t="str">
        <f>IFERROR(VLOOKUP(Book1345234[[#This Row],[Flood Risk Reduction ]],#REF!,2,FALSE),"")</f>
        <v/>
      </c>
      <c r="AD605" s="66"/>
      <c r="AE605" s="78"/>
      <c r="AF605" s="37"/>
      <c r="AG605" s="128" t="e">
        <f>([1]!Book1345234[[#This Row],[Pre-Project Damage $]]-[1]!Book1345234[[#This Row],[Post-Project Damage $]])/[1]!Book1345234[[#This Row],[Pre-Project Damage $]]</f>
        <v>#REF!</v>
      </c>
      <c r="AH605" s="4"/>
      <c r="AI605" s="36" t="str">
        <f>IFERROR(VLOOKUP(Book1345234[[#This Row],[Flood Damage Reduction]],#REF!,2,FALSE),"")</f>
        <v/>
      </c>
      <c r="AJ605" s="93"/>
      <c r="AK605" s="83"/>
      <c r="AL605" s="37"/>
      <c r="AM605" s="36" t="str">
        <f>IFERROR(VLOOKUP(Book1345234[[#This Row],[ Reduction in Critical Facilities Flood Risk]],#REF!,2,FALSE),"")</f>
        <v/>
      </c>
      <c r="AN605" s="140" t="e">
        <f>VLOOKUP([1]!Book1345234[[#This Row],[FMP]],'[1]Life and Safety Tabular Data'!A602:L612,12,FALSE)</f>
        <v>#REF!</v>
      </c>
      <c r="AO605" s="43"/>
      <c r="AP605" s="4"/>
      <c r="AQ605" s="36" t="str">
        <f>IFERROR(VLOOKUP(Book1345234[[#This Row],[Life and Safety Ranking (Injury/Loss of Life)]],#REF!,2,FALSE),"")</f>
        <v/>
      </c>
      <c r="AR605" s="67"/>
      <c r="AS605" s="43"/>
      <c r="AT605" s="43"/>
      <c r="AU605" s="43"/>
      <c r="AV605" s="4"/>
      <c r="AW605" s="36" t="str">
        <f>IFERROR(VLOOKUP(Book1345234[[#This Row],[Water Supply Yield Ranking]],#REF!,2,FALSE),"")</f>
        <v/>
      </c>
      <c r="AX605" s="67"/>
      <c r="AY605" s="37"/>
      <c r="AZ605" s="4"/>
      <c r="BA605" s="36" t="str">
        <f>IFERROR(VLOOKUP(Book1345234[[#This Row],[Social Vulnerability Ranking]],#REF!,2,FALSE),"")</f>
        <v/>
      </c>
      <c r="BB605" s="67"/>
      <c r="BC605" s="43"/>
      <c r="BD605" s="4"/>
      <c r="BE605" s="36" t="str">
        <f>IFERROR(VLOOKUP(Book1345234[[#This Row],[Nature-Based Solutions Ranking]],#REF!,2,FALSE),"")</f>
        <v/>
      </c>
      <c r="BF605" s="67"/>
      <c r="BG605" s="37"/>
      <c r="BH605" s="4"/>
      <c r="BI605" s="36" t="str">
        <f>IFERROR(VLOOKUP(Book1345234[[#This Row],[Multiple Benefit Ranking]],#REF!,2,FALSE),"")</f>
        <v/>
      </c>
      <c r="BJ605" s="84"/>
      <c r="BK605" s="43"/>
      <c r="BL605" s="4"/>
      <c r="BM605" s="36" t="str">
        <f>IFERROR(VLOOKUP(Book1345234[[#This Row],[Operations and Maintenance Ranking]],#REF!,2,FALSE),"")</f>
        <v/>
      </c>
      <c r="BN605" s="67"/>
      <c r="BO605" s="4"/>
      <c r="BP605" s="36" t="str">
        <f>IFERROR(VLOOKUP(Book1345234[[#This Row],[Administrative, Regulatory and Other Obstacle Ranking]],#REF!,2,FALSE),"")</f>
        <v/>
      </c>
      <c r="BQ605" s="67"/>
      <c r="BR605" s="4"/>
      <c r="BS605" s="36" t="str">
        <f>IFERROR(VLOOKUP(Book1345234[[#This Row],[Environmental Benefit Ranking]],#REF!,2,FALSE),"")</f>
        <v/>
      </c>
      <c r="BT605" s="67"/>
      <c r="BU605" s="37"/>
      <c r="BV605" s="36" t="str">
        <f>IFERROR(VLOOKUP(Book1345234[[#This Row],[Environmental Impact Ranking]],#REF!,2,FALSE),"")</f>
        <v/>
      </c>
      <c r="BW605" s="77"/>
      <c r="BX605" s="83"/>
      <c r="BY605" s="4"/>
      <c r="BZ605" s="36" t="str">
        <f>IFERROR(VLOOKUP(Book1345234[[#This Row],[Mobility Ranking]],#REF!,2,FALSE),"")</f>
        <v/>
      </c>
      <c r="CA605" s="77"/>
      <c r="CB605" s="4"/>
      <c r="CC605" s="36" t="str">
        <f>IFERROR(VLOOKUP(Book1345234[[#This Row],[Regional Ranking]],#REF!,2,FALSE),"")</f>
        <v/>
      </c>
    </row>
    <row r="606" spans="1:81" x14ac:dyDescent="0.25">
      <c r="A606" s="107"/>
      <c r="B606" s="84"/>
      <c r="C606" s="92">
        <f>Book1345234[[#This Row],[FMP]]*2</f>
        <v>0</v>
      </c>
      <c r="D606" s="34"/>
      <c r="E606" s="34"/>
      <c r="F606" s="37"/>
      <c r="G606" s="4"/>
      <c r="H606" s="4"/>
      <c r="I606" s="4"/>
      <c r="J606" s="4"/>
      <c r="K606" s="35" t="str">
        <f>IFERROR(Book1345234[[#This Row],[Project Cost]]/Book1345234[[#This Row],['# of Structures Removed from 1% Annual Chance FP]],"")</f>
        <v/>
      </c>
      <c r="L606" s="4"/>
      <c r="M606" s="4"/>
      <c r="N606" s="35"/>
      <c r="O606" s="100"/>
      <c r="P606" s="84"/>
      <c r="Q606" s="37"/>
      <c r="R606" s="4"/>
      <c r="S606" s="36" t="str">
        <f>IFERROR(VLOOKUP(Book1345234[[#This Row],[ Severity Ranking: Pre-Project Average Depth of Flooding (100-year)]],#REF!,2,FALSE),"")</f>
        <v/>
      </c>
      <c r="T606" s="67"/>
      <c r="U606" s="37"/>
      <c r="V606" s="37"/>
      <c r="W606" s="128" t="e">
        <f>[1]!Book1345234[[#This Row],[Flood Plain Population]]/[1]!Book1345234[[#This Row],[Community Population Served]]</f>
        <v>#REF!</v>
      </c>
      <c r="X606" s="4"/>
      <c r="Y606" s="36" t="str">
        <f>IFERROR(VLOOKUP(Book1345234[[#This Row],[Severity Ranking: Community Need (% Population)]],#REF!,2,FALSE),"")</f>
        <v/>
      </c>
      <c r="Z606" s="66"/>
      <c r="AA606" s="91" t="e">
        <f>[1]!Book1345234[[#This Row],['# of Structures Removed from 1% Annual Chance FP]]/[1]!Book1345234[[#This Row],['# of Structures in 1% Annual Chance FP (Pre-Project)]]</f>
        <v>#REF!</v>
      </c>
      <c r="AB606" s="4"/>
      <c r="AC606" s="36" t="str">
        <f>IFERROR(VLOOKUP(Book1345234[[#This Row],[Flood Risk Reduction ]],#REF!,2,FALSE),"")</f>
        <v/>
      </c>
      <c r="AD606" s="66"/>
      <c r="AE606" s="78"/>
      <c r="AF606" s="37"/>
      <c r="AG606" s="128" t="e">
        <f>([1]!Book1345234[[#This Row],[Pre-Project Damage $]]-[1]!Book1345234[[#This Row],[Post-Project Damage $]])/[1]!Book1345234[[#This Row],[Pre-Project Damage $]]</f>
        <v>#REF!</v>
      </c>
      <c r="AH606" s="4"/>
      <c r="AI606" s="36" t="str">
        <f>IFERROR(VLOOKUP(Book1345234[[#This Row],[Flood Damage Reduction]],#REF!,2,FALSE),"")</f>
        <v/>
      </c>
      <c r="AJ606" s="93"/>
      <c r="AK606" s="83"/>
      <c r="AL606" s="37"/>
      <c r="AM606" s="36" t="str">
        <f>IFERROR(VLOOKUP(Book1345234[[#This Row],[ Reduction in Critical Facilities Flood Risk]],#REF!,2,FALSE),"")</f>
        <v/>
      </c>
      <c r="AN606" s="140" t="e">
        <f>VLOOKUP([1]!Book1345234[[#This Row],[FMP]],'[1]Life and Safety Tabular Data'!A603:L613,12,FALSE)</f>
        <v>#REF!</v>
      </c>
      <c r="AO606" s="43"/>
      <c r="AP606" s="4"/>
      <c r="AQ606" s="36" t="str">
        <f>IFERROR(VLOOKUP(Book1345234[[#This Row],[Life and Safety Ranking (Injury/Loss of Life)]],#REF!,2,FALSE),"")</f>
        <v/>
      </c>
      <c r="AR606" s="67"/>
      <c r="AS606" s="43"/>
      <c r="AT606" s="43"/>
      <c r="AU606" s="43"/>
      <c r="AV606" s="4"/>
      <c r="AW606" s="36" t="str">
        <f>IFERROR(VLOOKUP(Book1345234[[#This Row],[Water Supply Yield Ranking]],#REF!,2,FALSE),"")</f>
        <v/>
      </c>
      <c r="AX606" s="67"/>
      <c r="AY606" s="37"/>
      <c r="AZ606" s="4"/>
      <c r="BA606" s="36" t="str">
        <f>IFERROR(VLOOKUP(Book1345234[[#This Row],[Social Vulnerability Ranking]],#REF!,2,FALSE),"")</f>
        <v/>
      </c>
      <c r="BB606" s="67"/>
      <c r="BC606" s="43"/>
      <c r="BD606" s="4"/>
      <c r="BE606" s="36" t="str">
        <f>IFERROR(VLOOKUP(Book1345234[[#This Row],[Nature-Based Solutions Ranking]],#REF!,2,FALSE),"")</f>
        <v/>
      </c>
      <c r="BF606" s="67"/>
      <c r="BG606" s="37"/>
      <c r="BH606" s="4"/>
      <c r="BI606" s="36" t="str">
        <f>IFERROR(VLOOKUP(Book1345234[[#This Row],[Multiple Benefit Ranking]],#REF!,2,FALSE),"")</f>
        <v/>
      </c>
      <c r="BJ606" s="84"/>
      <c r="BK606" s="43"/>
      <c r="BL606" s="4"/>
      <c r="BM606" s="36" t="str">
        <f>IFERROR(VLOOKUP(Book1345234[[#This Row],[Operations and Maintenance Ranking]],#REF!,2,FALSE),"")</f>
        <v/>
      </c>
      <c r="BN606" s="67"/>
      <c r="BO606" s="4"/>
      <c r="BP606" s="36" t="str">
        <f>IFERROR(VLOOKUP(Book1345234[[#This Row],[Administrative, Regulatory and Other Obstacle Ranking]],#REF!,2,FALSE),"")</f>
        <v/>
      </c>
      <c r="BQ606" s="67"/>
      <c r="BR606" s="4"/>
      <c r="BS606" s="36" t="str">
        <f>IFERROR(VLOOKUP(Book1345234[[#This Row],[Environmental Benefit Ranking]],#REF!,2,FALSE),"")</f>
        <v/>
      </c>
      <c r="BT606" s="67"/>
      <c r="BU606" s="37"/>
      <c r="BV606" s="36" t="str">
        <f>IFERROR(VLOOKUP(Book1345234[[#This Row],[Environmental Impact Ranking]],#REF!,2,FALSE),"")</f>
        <v/>
      </c>
      <c r="BW606" s="77"/>
      <c r="BX606" s="83"/>
      <c r="BY606" s="4"/>
      <c r="BZ606" s="36" t="str">
        <f>IFERROR(VLOOKUP(Book1345234[[#This Row],[Mobility Ranking]],#REF!,2,FALSE),"")</f>
        <v/>
      </c>
      <c r="CA606" s="77"/>
      <c r="CB606" s="4"/>
      <c r="CC606" s="36" t="str">
        <f>IFERROR(VLOOKUP(Book1345234[[#This Row],[Regional Ranking]],#REF!,2,FALSE),"")</f>
        <v/>
      </c>
    </row>
    <row r="607" spans="1:81" x14ac:dyDescent="0.25">
      <c r="A607" s="107"/>
      <c r="B607" s="84"/>
      <c r="C607" s="92">
        <f>Book1345234[[#This Row],[FMP]]*2</f>
        <v>0</v>
      </c>
      <c r="D607" s="34"/>
      <c r="E607" s="34"/>
      <c r="F607" s="37"/>
      <c r="G607" s="4"/>
      <c r="H607" s="4"/>
      <c r="I607" s="4"/>
      <c r="J607" s="4"/>
      <c r="K607" s="35" t="str">
        <f>IFERROR(Book1345234[[#This Row],[Project Cost]]/Book1345234[[#This Row],['# of Structures Removed from 1% Annual Chance FP]],"")</f>
        <v/>
      </c>
      <c r="L607" s="4"/>
      <c r="M607" s="4"/>
      <c r="N607" s="35"/>
      <c r="O607" s="100"/>
      <c r="P607" s="84"/>
      <c r="Q607" s="37"/>
      <c r="R607" s="4"/>
      <c r="S607" s="36" t="str">
        <f>IFERROR(VLOOKUP(Book1345234[[#This Row],[ Severity Ranking: Pre-Project Average Depth of Flooding (100-year)]],#REF!,2,FALSE),"")</f>
        <v/>
      </c>
      <c r="T607" s="67"/>
      <c r="U607" s="37"/>
      <c r="V607" s="37"/>
      <c r="W607" s="128" t="e">
        <f>[1]!Book1345234[[#This Row],[Flood Plain Population]]/[1]!Book1345234[[#This Row],[Community Population Served]]</f>
        <v>#REF!</v>
      </c>
      <c r="X607" s="4"/>
      <c r="Y607" s="36" t="str">
        <f>IFERROR(VLOOKUP(Book1345234[[#This Row],[Severity Ranking: Community Need (% Population)]],#REF!,2,FALSE),"")</f>
        <v/>
      </c>
      <c r="Z607" s="66"/>
      <c r="AA607" s="91" t="e">
        <f>[1]!Book1345234[[#This Row],['# of Structures Removed from 1% Annual Chance FP]]/[1]!Book1345234[[#This Row],['# of Structures in 1% Annual Chance FP (Pre-Project)]]</f>
        <v>#REF!</v>
      </c>
      <c r="AB607" s="4"/>
      <c r="AC607" s="36" t="str">
        <f>IFERROR(VLOOKUP(Book1345234[[#This Row],[Flood Risk Reduction ]],#REF!,2,FALSE),"")</f>
        <v/>
      </c>
      <c r="AD607" s="66"/>
      <c r="AE607" s="78"/>
      <c r="AF607" s="37"/>
      <c r="AG607" s="128" t="e">
        <f>([1]!Book1345234[[#This Row],[Pre-Project Damage $]]-[1]!Book1345234[[#This Row],[Post-Project Damage $]])/[1]!Book1345234[[#This Row],[Pre-Project Damage $]]</f>
        <v>#REF!</v>
      </c>
      <c r="AH607" s="4"/>
      <c r="AI607" s="36" t="str">
        <f>IFERROR(VLOOKUP(Book1345234[[#This Row],[Flood Damage Reduction]],#REF!,2,FALSE),"")</f>
        <v/>
      </c>
      <c r="AJ607" s="93"/>
      <c r="AK607" s="83"/>
      <c r="AL607" s="37"/>
      <c r="AM607" s="36" t="str">
        <f>IFERROR(VLOOKUP(Book1345234[[#This Row],[ Reduction in Critical Facilities Flood Risk]],#REF!,2,FALSE),"")</f>
        <v/>
      </c>
      <c r="AN607" s="140" t="e">
        <f>VLOOKUP([1]!Book1345234[[#This Row],[FMP]],'[1]Life and Safety Tabular Data'!A604:L614,12,FALSE)</f>
        <v>#REF!</v>
      </c>
      <c r="AO607" s="43"/>
      <c r="AP607" s="4"/>
      <c r="AQ607" s="36" t="str">
        <f>IFERROR(VLOOKUP(Book1345234[[#This Row],[Life and Safety Ranking (Injury/Loss of Life)]],#REF!,2,FALSE),"")</f>
        <v/>
      </c>
      <c r="AR607" s="67"/>
      <c r="AS607" s="43"/>
      <c r="AT607" s="43"/>
      <c r="AU607" s="43"/>
      <c r="AV607" s="4"/>
      <c r="AW607" s="36" t="str">
        <f>IFERROR(VLOOKUP(Book1345234[[#This Row],[Water Supply Yield Ranking]],#REF!,2,FALSE),"")</f>
        <v/>
      </c>
      <c r="AX607" s="67"/>
      <c r="AY607" s="37"/>
      <c r="AZ607" s="4"/>
      <c r="BA607" s="36" t="str">
        <f>IFERROR(VLOOKUP(Book1345234[[#This Row],[Social Vulnerability Ranking]],#REF!,2,FALSE),"")</f>
        <v/>
      </c>
      <c r="BB607" s="67"/>
      <c r="BC607" s="43"/>
      <c r="BD607" s="4"/>
      <c r="BE607" s="36" t="str">
        <f>IFERROR(VLOOKUP(Book1345234[[#This Row],[Nature-Based Solutions Ranking]],#REF!,2,FALSE),"")</f>
        <v/>
      </c>
      <c r="BF607" s="67"/>
      <c r="BG607" s="37"/>
      <c r="BH607" s="4"/>
      <c r="BI607" s="36" t="str">
        <f>IFERROR(VLOOKUP(Book1345234[[#This Row],[Multiple Benefit Ranking]],#REF!,2,FALSE),"")</f>
        <v/>
      </c>
      <c r="BJ607" s="84"/>
      <c r="BK607" s="43"/>
      <c r="BL607" s="4"/>
      <c r="BM607" s="36" t="str">
        <f>IFERROR(VLOOKUP(Book1345234[[#This Row],[Operations and Maintenance Ranking]],#REF!,2,FALSE),"")</f>
        <v/>
      </c>
      <c r="BN607" s="67"/>
      <c r="BO607" s="4"/>
      <c r="BP607" s="36" t="str">
        <f>IFERROR(VLOOKUP(Book1345234[[#This Row],[Administrative, Regulatory and Other Obstacle Ranking]],#REF!,2,FALSE),"")</f>
        <v/>
      </c>
      <c r="BQ607" s="67"/>
      <c r="BR607" s="4"/>
      <c r="BS607" s="36" t="str">
        <f>IFERROR(VLOOKUP(Book1345234[[#This Row],[Environmental Benefit Ranking]],#REF!,2,FALSE),"")</f>
        <v/>
      </c>
      <c r="BT607" s="67"/>
      <c r="BU607" s="37"/>
      <c r="BV607" s="36" t="str">
        <f>IFERROR(VLOOKUP(Book1345234[[#This Row],[Environmental Impact Ranking]],#REF!,2,FALSE),"")</f>
        <v/>
      </c>
      <c r="BW607" s="77"/>
      <c r="BX607" s="83"/>
      <c r="BY607" s="4"/>
      <c r="BZ607" s="36" t="str">
        <f>IFERROR(VLOOKUP(Book1345234[[#This Row],[Mobility Ranking]],#REF!,2,FALSE),"")</f>
        <v/>
      </c>
      <c r="CA607" s="77"/>
      <c r="CB607" s="4"/>
      <c r="CC607" s="36" t="str">
        <f>IFERROR(VLOOKUP(Book1345234[[#This Row],[Regional Ranking]],#REF!,2,FALSE),"")</f>
        <v/>
      </c>
    </row>
    <row r="608" spans="1:81" x14ac:dyDescent="0.25">
      <c r="A608" s="107"/>
      <c r="B608" s="84"/>
      <c r="C608" s="92">
        <f>Book1345234[[#This Row],[FMP]]*2</f>
        <v>0</v>
      </c>
      <c r="D608" s="34"/>
      <c r="E608" s="34"/>
      <c r="F608" s="37"/>
      <c r="G608" s="4"/>
      <c r="H608" s="4"/>
      <c r="I608" s="4"/>
      <c r="J608" s="4"/>
      <c r="K608" s="35" t="str">
        <f>IFERROR(Book1345234[[#This Row],[Project Cost]]/Book1345234[[#This Row],['# of Structures Removed from 1% Annual Chance FP]],"")</f>
        <v/>
      </c>
      <c r="L608" s="4"/>
      <c r="M608" s="4"/>
      <c r="N608" s="35"/>
      <c r="O608" s="100"/>
      <c r="P608" s="84"/>
      <c r="Q608" s="37"/>
      <c r="R608" s="4"/>
      <c r="S608" s="36" t="str">
        <f>IFERROR(VLOOKUP(Book1345234[[#This Row],[ Severity Ranking: Pre-Project Average Depth of Flooding (100-year)]],#REF!,2,FALSE),"")</f>
        <v/>
      </c>
      <c r="T608" s="67"/>
      <c r="U608" s="37"/>
      <c r="V608" s="37"/>
      <c r="W608" s="128" t="e">
        <f>[1]!Book1345234[[#This Row],[Flood Plain Population]]/[1]!Book1345234[[#This Row],[Community Population Served]]</f>
        <v>#REF!</v>
      </c>
      <c r="X608" s="4"/>
      <c r="Y608" s="36" t="str">
        <f>IFERROR(VLOOKUP(Book1345234[[#This Row],[Severity Ranking: Community Need (% Population)]],#REF!,2,FALSE),"")</f>
        <v/>
      </c>
      <c r="Z608" s="66"/>
      <c r="AA608" s="91" t="e">
        <f>[1]!Book1345234[[#This Row],['# of Structures Removed from 1% Annual Chance FP]]/[1]!Book1345234[[#This Row],['# of Structures in 1% Annual Chance FP (Pre-Project)]]</f>
        <v>#REF!</v>
      </c>
      <c r="AB608" s="4"/>
      <c r="AC608" s="36" t="str">
        <f>IFERROR(VLOOKUP(Book1345234[[#This Row],[Flood Risk Reduction ]],#REF!,2,FALSE),"")</f>
        <v/>
      </c>
      <c r="AD608" s="66"/>
      <c r="AE608" s="78"/>
      <c r="AF608" s="37"/>
      <c r="AG608" s="128" t="e">
        <f>([1]!Book1345234[[#This Row],[Pre-Project Damage $]]-[1]!Book1345234[[#This Row],[Post-Project Damage $]])/[1]!Book1345234[[#This Row],[Pre-Project Damage $]]</f>
        <v>#REF!</v>
      </c>
      <c r="AH608" s="4"/>
      <c r="AI608" s="36" t="str">
        <f>IFERROR(VLOOKUP(Book1345234[[#This Row],[Flood Damage Reduction]],#REF!,2,FALSE),"")</f>
        <v/>
      </c>
      <c r="AJ608" s="93"/>
      <c r="AK608" s="83"/>
      <c r="AL608" s="37"/>
      <c r="AM608" s="36" t="str">
        <f>IFERROR(VLOOKUP(Book1345234[[#This Row],[ Reduction in Critical Facilities Flood Risk]],#REF!,2,FALSE),"")</f>
        <v/>
      </c>
      <c r="AN608" s="140" t="e">
        <f>VLOOKUP([1]!Book1345234[[#This Row],[FMP]],'[1]Life and Safety Tabular Data'!A605:L615,12,FALSE)</f>
        <v>#REF!</v>
      </c>
      <c r="AO608" s="43"/>
      <c r="AP608" s="4"/>
      <c r="AQ608" s="36" t="str">
        <f>IFERROR(VLOOKUP(Book1345234[[#This Row],[Life and Safety Ranking (Injury/Loss of Life)]],#REF!,2,FALSE),"")</f>
        <v/>
      </c>
      <c r="AR608" s="67"/>
      <c r="AS608" s="43"/>
      <c r="AT608" s="43"/>
      <c r="AU608" s="43"/>
      <c r="AV608" s="4"/>
      <c r="AW608" s="36" t="str">
        <f>IFERROR(VLOOKUP(Book1345234[[#This Row],[Water Supply Yield Ranking]],#REF!,2,FALSE),"")</f>
        <v/>
      </c>
      <c r="AX608" s="67"/>
      <c r="AY608" s="37"/>
      <c r="AZ608" s="4"/>
      <c r="BA608" s="36" t="str">
        <f>IFERROR(VLOOKUP(Book1345234[[#This Row],[Social Vulnerability Ranking]],#REF!,2,FALSE),"")</f>
        <v/>
      </c>
      <c r="BB608" s="67"/>
      <c r="BC608" s="43"/>
      <c r="BD608" s="4"/>
      <c r="BE608" s="36" t="str">
        <f>IFERROR(VLOOKUP(Book1345234[[#This Row],[Nature-Based Solutions Ranking]],#REF!,2,FALSE),"")</f>
        <v/>
      </c>
      <c r="BF608" s="67"/>
      <c r="BG608" s="37"/>
      <c r="BH608" s="4"/>
      <c r="BI608" s="36" t="str">
        <f>IFERROR(VLOOKUP(Book1345234[[#This Row],[Multiple Benefit Ranking]],#REF!,2,FALSE),"")</f>
        <v/>
      </c>
      <c r="BJ608" s="84"/>
      <c r="BK608" s="43"/>
      <c r="BL608" s="4"/>
      <c r="BM608" s="36" t="str">
        <f>IFERROR(VLOOKUP(Book1345234[[#This Row],[Operations and Maintenance Ranking]],#REF!,2,FALSE),"")</f>
        <v/>
      </c>
      <c r="BN608" s="67"/>
      <c r="BO608" s="4"/>
      <c r="BP608" s="36" t="str">
        <f>IFERROR(VLOOKUP(Book1345234[[#This Row],[Administrative, Regulatory and Other Obstacle Ranking]],#REF!,2,FALSE),"")</f>
        <v/>
      </c>
      <c r="BQ608" s="67"/>
      <c r="BR608" s="4"/>
      <c r="BS608" s="36" t="str">
        <f>IFERROR(VLOOKUP(Book1345234[[#This Row],[Environmental Benefit Ranking]],#REF!,2,FALSE),"")</f>
        <v/>
      </c>
      <c r="BT608" s="67"/>
      <c r="BU608" s="37"/>
      <c r="BV608" s="36" t="str">
        <f>IFERROR(VLOOKUP(Book1345234[[#This Row],[Environmental Impact Ranking]],#REF!,2,FALSE),"")</f>
        <v/>
      </c>
      <c r="BW608" s="77"/>
      <c r="BX608" s="83"/>
      <c r="BY608" s="4"/>
      <c r="BZ608" s="36" t="str">
        <f>IFERROR(VLOOKUP(Book1345234[[#This Row],[Mobility Ranking]],#REF!,2,FALSE),"")</f>
        <v/>
      </c>
      <c r="CA608" s="77"/>
      <c r="CB608" s="4"/>
      <c r="CC608" s="36" t="str">
        <f>IFERROR(VLOOKUP(Book1345234[[#This Row],[Regional Ranking]],#REF!,2,FALSE),"")</f>
        <v/>
      </c>
    </row>
    <row r="609" spans="1:81" x14ac:dyDescent="0.25">
      <c r="A609" s="107"/>
      <c r="B609" s="84"/>
      <c r="C609" s="92">
        <f>Book1345234[[#This Row],[FMP]]*2</f>
        <v>0</v>
      </c>
      <c r="D609" s="34"/>
      <c r="E609" s="34"/>
      <c r="F609" s="37"/>
      <c r="G609" s="4"/>
      <c r="H609" s="4"/>
      <c r="I609" s="4"/>
      <c r="J609" s="4"/>
      <c r="K609" s="35" t="str">
        <f>IFERROR(Book1345234[[#This Row],[Project Cost]]/Book1345234[[#This Row],['# of Structures Removed from 1% Annual Chance FP]],"")</f>
        <v/>
      </c>
      <c r="L609" s="4"/>
      <c r="M609" s="4"/>
      <c r="N609" s="35"/>
      <c r="O609" s="100"/>
      <c r="P609" s="84"/>
      <c r="Q609" s="37"/>
      <c r="R609" s="4"/>
      <c r="S609" s="36" t="str">
        <f>IFERROR(VLOOKUP(Book1345234[[#This Row],[ Severity Ranking: Pre-Project Average Depth of Flooding (100-year)]],#REF!,2,FALSE),"")</f>
        <v/>
      </c>
      <c r="T609" s="67"/>
      <c r="U609" s="37"/>
      <c r="V609" s="37"/>
      <c r="W609" s="128" t="e">
        <f>[1]!Book1345234[[#This Row],[Flood Plain Population]]/[1]!Book1345234[[#This Row],[Community Population Served]]</f>
        <v>#REF!</v>
      </c>
      <c r="X609" s="4"/>
      <c r="Y609" s="36" t="str">
        <f>IFERROR(VLOOKUP(Book1345234[[#This Row],[Severity Ranking: Community Need (% Population)]],#REF!,2,FALSE),"")</f>
        <v/>
      </c>
      <c r="Z609" s="66"/>
      <c r="AA609" s="91" t="e">
        <f>[1]!Book1345234[[#This Row],['# of Structures Removed from 1% Annual Chance FP]]/[1]!Book1345234[[#This Row],['# of Structures in 1% Annual Chance FP (Pre-Project)]]</f>
        <v>#REF!</v>
      </c>
      <c r="AB609" s="4"/>
      <c r="AC609" s="36" t="str">
        <f>IFERROR(VLOOKUP(Book1345234[[#This Row],[Flood Risk Reduction ]],#REF!,2,FALSE),"")</f>
        <v/>
      </c>
      <c r="AD609" s="66"/>
      <c r="AE609" s="78"/>
      <c r="AF609" s="37"/>
      <c r="AG609" s="128" t="e">
        <f>([1]!Book1345234[[#This Row],[Pre-Project Damage $]]-[1]!Book1345234[[#This Row],[Post-Project Damage $]])/[1]!Book1345234[[#This Row],[Pre-Project Damage $]]</f>
        <v>#REF!</v>
      </c>
      <c r="AH609" s="4"/>
      <c r="AI609" s="36" t="str">
        <f>IFERROR(VLOOKUP(Book1345234[[#This Row],[Flood Damage Reduction]],#REF!,2,FALSE),"")</f>
        <v/>
      </c>
      <c r="AJ609" s="93"/>
      <c r="AK609" s="83"/>
      <c r="AL609" s="37"/>
      <c r="AM609" s="36" t="str">
        <f>IFERROR(VLOOKUP(Book1345234[[#This Row],[ Reduction in Critical Facilities Flood Risk]],#REF!,2,FALSE),"")</f>
        <v/>
      </c>
      <c r="AN609" s="140" t="e">
        <f>VLOOKUP([1]!Book1345234[[#This Row],[FMP]],'[1]Life and Safety Tabular Data'!A606:L616,12,FALSE)</f>
        <v>#REF!</v>
      </c>
      <c r="AO609" s="43"/>
      <c r="AP609" s="4"/>
      <c r="AQ609" s="36" t="str">
        <f>IFERROR(VLOOKUP(Book1345234[[#This Row],[Life and Safety Ranking (Injury/Loss of Life)]],#REF!,2,FALSE),"")</f>
        <v/>
      </c>
      <c r="AR609" s="67"/>
      <c r="AS609" s="43"/>
      <c r="AT609" s="43"/>
      <c r="AU609" s="43"/>
      <c r="AV609" s="4"/>
      <c r="AW609" s="36" t="str">
        <f>IFERROR(VLOOKUP(Book1345234[[#This Row],[Water Supply Yield Ranking]],#REF!,2,FALSE),"")</f>
        <v/>
      </c>
      <c r="AX609" s="67"/>
      <c r="AY609" s="37"/>
      <c r="AZ609" s="4"/>
      <c r="BA609" s="36" t="str">
        <f>IFERROR(VLOOKUP(Book1345234[[#This Row],[Social Vulnerability Ranking]],#REF!,2,FALSE),"")</f>
        <v/>
      </c>
      <c r="BB609" s="67"/>
      <c r="BC609" s="43"/>
      <c r="BD609" s="4"/>
      <c r="BE609" s="36" t="str">
        <f>IFERROR(VLOOKUP(Book1345234[[#This Row],[Nature-Based Solutions Ranking]],#REF!,2,FALSE),"")</f>
        <v/>
      </c>
      <c r="BF609" s="67"/>
      <c r="BG609" s="37"/>
      <c r="BH609" s="4"/>
      <c r="BI609" s="36" t="str">
        <f>IFERROR(VLOOKUP(Book1345234[[#This Row],[Multiple Benefit Ranking]],#REF!,2,FALSE),"")</f>
        <v/>
      </c>
      <c r="BJ609" s="84"/>
      <c r="BK609" s="43"/>
      <c r="BL609" s="4"/>
      <c r="BM609" s="36" t="str">
        <f>IFERROR(VLOOKUP(Book1345234[[#This Row],[Operations and Maintenance Ranking]],#REF!,2,FALSE),"")</f>
        <v/>
      </c>
      <c r="BN609" s="67"/>
      <c r="BO609" s="4"/>
      <c r="BP609" s="36" t="str">
        <f>IFERROR(VLOOKUP(Book1345234[[#This Row],[Administrative, Regulatory and Other Obstacle Ranking]],#REF!,2,FALSE),"")</f>
        <v/>
      </c>
      <c r="BQ609" s="67"/>
      <c r="BR609" s="4"/>
      <c r="BS609" s="36" t="str">
        <f>IFERROR(VLOOKUP(Book1345234[[#This Row],[Environmental Benefit Ranking]],#REF!,2,FALSE),"")</f>
        <v/>
      </c>
      <c r="BT609" s="67"/>
      <c r="BU609" s="37"/>
      <c r="BV609" s="36" t="str">
        <f>IFERROR(VLOOKUP(Book1345234[[#This Row],[Environmental Impact Ranking]],#REF!,2,FALSE),"")</f>
        <v/>
      </c>
      <c r="BW609" s="77"/>
      <c r="BX609" s="83"/>
      <c r="BY609" s="4"/>
      <c r="BZ609" s="36" t="str">
        <f>IFERROR(VLOOKUP(Book1345234[[#This Row],[Mobility Ranking]],#REF!,2,FALSE),"")</f>
        <v/>
      </c>
      <c r="CA609" s="77"/>
      <c r="CB609" s="4"/>
      <c r="CC609" s="36" t="str">
        <f>IFERROR(VLOOKUP(Book1345234[[#This Row],[Regional Ranking]],#REF!,2,FALSE),"")</f>
        <v/>
      </c>
    </row>
    <row r="610" spans="1:81" x14ac:dyDescent="0.25">
      <c r="A610" s="107"/>
      <c r="B610" s="84"/>
      <c r="C610" s="92">
        <f>Book1345234[[#This Row],[FMP]]*2</f>
        <v>0</v>
      </c>
      <c r="D610" s="34"/>
      <c r="E610" s="34"/>
      <c r="F610" s="37"/>
      <c r="G610" s="4"/>
      <c r="H610" s="4"/>
      <c r="I610" s="4"/>
      <c r="J610" s="4"/>
      <c r="K610" s="35" t="str">
        <f>IFERROR(Book1345234[[#This Row],[Project Cost]]/Book1345234[[#This Row],['# of Structures Removed from 1% Annual Chance FP]],"")</f>
        <v/>
      </c>
      <c r="L610" s="4"/>
      <c r="M610" s="4"/>
      <c r="N610" s="35"/>
      <c r="O610" s="100"/>
      <c r="P610" s="84"/>
      <c r="Q610" s="37"/>
      <c r="R610" s="4"/>
      <c r="S610" s="36" t="str">
        <f>IFERROR(VLOOKUP(Book1345234[[#This Row],[ Severity Ranking: Pre-Project Average Depth of Flooding (100-year)]],#REF!,2,FALSE),"")</f>
        <v/>
      </c>
      <c r="T610" s="67"/>
      <c r="U610" s="37"/>
      <c r="V610" s="37"/>
      <c r="W610" s="128" t="e">
        <f>[1]!Book1345234[[#This Row],[Flood Plain Population]]/[1]!Book1345234[[#This Row],[Community Population Served]]</f>
        <v>#REF!</v>
      </c>
      <c r="X610" s="4"/>
      <c r="Y610" s="36" t="str">
        <f>IFERROR(VLOOKUP(Book1345234[[#This Row],[Severity Ranking: Community Need (% Population)]],#REF!,2,FALSE),"")</f>
        <v/>
      </c>
      <c r="Z610" s="66"/>
      <c r="AA610" s="91" t="e">
        <f>[1]!Book1345234[[#This Row],['# of Structures Removed from 1% Annual Chance FP]]/[1]!Book1345234[[#This Row],['# of Structures in 1% Annual Chance FP (Pre-Project)]]</f>
        <v>#REF!</v>
      </c>
      <c r="AB610" s="4"/>
      <c r="AC610" s="36" t="str">
        <f>IFERROR(VLOOKUP(Book1345234[[#This Row],[Flood Risk Reduction ]],#REF!,2,FALSE),"")</f>
        <v/>
      </c>
      <c r="AD610" s="66"/>
      <c r="AE610" s="78"/>
      <c r="AF610" s="37"/>
      <c r="AG610" s="128" t="e">
        <f>([1]!Book1345234[[#This Row],[Pre-Project Damage $]]-[1]!Book1345234[[#This Row],[Post-Project Damage $]])/[1]!Book1345234[[#This Row],[Pre-Project Damage $]]</f>
        <v>#REF!</v>
      </c>
      <c r="AH610" s="4"/>
      <c r="AI610" s="36" t="str">
        <f>IFERROR(VLOOKUP(Book1345234[[#This Row],[Flood Damage Reduction]],#REF!,2,FALSE),"")</f>
        <v/>
      </c>
      <c r="AJ610" s="93"/>
      <c r="AK610" s="83"/>
      <c r="AL610" s="37"/>
      <c r="AM610" s="36" t="str">
        <f>IFERROR(VLOOKUP(Book1345234[[#This Row],[ Reduction in Critical Facilities Flood Risk]],#REF!,2,FALSE),"")</f>
        <v/>
      </c>
      <c r="AN610" s="140" t="e">
        <f>VLOOKUP([1]!Book1345234[[#This Row],[FMP]],'[1]Life and Safety Tabular Data'!A607:L617,12,FALSE)</f>
        <v>#REF!</v>
      </c>
      <c r="AO610" s="43"/>
      <c r="AP610" s="4"/>
      <c r="AQ610" s="36" t="str">
        <f>IFERROR(VLOOKUP(Book1345234[[#This Row],[Life and Safety Ranking (Injury/Loss of Life)]],#REF!,2,FALSE),"")</f>
        <v/>
      </c>
      <c r="AR610" s="67"/>
      <c r="AS610" s="43"/>
      <c r="AT610" s="43"/>
      <c r="AU610" s="43"/>
      <c r="AV610" s="4"/>
      <c r="AW610" s="36" t="str">
        <f>IFERROR(VLOOKUP(Book1345234[[#This Row],[Water Supply Yield Ranking]],#REF!,2,FALSE),"")</f>
        <v/>
      </c>
      <c r="AX610" s="67"/>
      <c r="AY610" s="37"/>
      <c r="AZ610" s="4"/>
      <c r="BA610" s="36" t="str">
        <f>IFERROR(VLOOKUP(Book1345234[[#This Row],[Social Vulnerability Ranking]],#REF!,2,FALSE),"")</f>
        <v/>
      </c>
      <c r="BB610" s="67"/>
      <c r="BC610" s="43"/>
      <c r="BD610" s="4"/>
      <c r="BE610" s="36" t="str">
        <f>IFERROR(VLOOKUP(Book1345234[[#This Row],[Nature-Based Solutions Ranking]],#REF!,2,FALSE),"")</f>
        <v/>
      </c>
      <c r="BF610" s="67"/>
      <c r="BG610" s="37"/>
      <c r="BH610" s="4"/>
      <c r="BI610" s="36" t="str">
        <f>IFERROR(VLOOKUP(Book1345234[[#This Row],[Multiple Benefit Ranking]],#REF!,2,FALSE),"")</f>
        <v/>
      </c>
      <c r="BJ610" s="84"/>
      <c r="BK610" s="43"/>
      <c r="BL610" s="4"/>
      <c r="BM610" s="36" t="str">
        <f>IFERROR(VLOOKUP(Book1345234[[#This Row],[Operations and Maintenance Ranking]],#REF!,2,FALSE),"")</f>
        <v/>
      </c>
      <c r="BN610" s="67"/>
      <c r="BO610" s="4"/>
      <c r="BP610" s="36" t="str">
        <f>IFERROR(VLOOKUP(Book1345234[[#This Row],[Administrative, Regulatory and Other Obstacle Ranking]],#REF!,2,FALSE),"")</f>
        <v/>
      </c>
      <c r="BQ610" s="67"/>
      <c r="BR610" s="4"/>
      <c r="BS610" s="36" t="str">
        <f>IFERROR(VLOOKUP(Book1345234[[#This Row],[Environmental Benefit Ranking]],#REF!,2,FALSE),"")</f>
        <v/>
      </c>
      <c r="BT610" s="67"/>
      <c r="BU610" s="37"/>
      <c r="BV610" s="36" t="str">
        <f>IFERROR(VLOOKUP(Book1345234[[#This Row],[Environmental Impact Ranking]],#REF!,2,FALSE),"")</f>
        <v/>
      </c>
      <c r="BW610" s="77"/>
      <c r="BX610" s="83"/>
      <c r="BY610" s="4"/>
      <c r="BZ610" s="36" t="str">
        <f>IFERROR(VLOOKUP(Book1345234[[#This Row],[Mobility Ranking]],#REF!,2,FALSE),"")</f>
        <v/>
      </c>
      <c r="CA610" s="77"/>
      <c r="CB610" s="4"/>
      <c r="CC610" s="36" t="str">
        <f>IFERROR(VLOOKUP(Book1345234[[#This Row],[Regional Ranking]],#REF!,2,FALSE),"")</f>
        <v/>
      </c>
    </row>
    <row r="611" spans="1:81" x14ac:dyDescent="0.25">
      <c r="A611" s="107"/>
      <c r="B611" s="84"/>
      <c r="C611" s="92">
        <f>Book1345234[[#This Row],[FMP]]*2</f>
        <v>0</v>
      </c>
      <c r="D611" s="34"/>
      <c r="E611" s="34"/>
      <c r="F611" s="37"/>
      <c r="G611" s="4"/>
      <c r="H611" s="4"/>
      <c r="I611" s="4"/>
      <c r="J611" s="4"/>
      <c r="K611" s="35" t="str">
        <f>IFERROR(Book1345234[[#This Row],[Project Cost]]/Book1345234[[#This Row],['# of Structures Removed from 1% Annual Chance FP]],"")</f>
        <v/>
      </c>
      <c r="L611" s="4"/>
      <c r="M611" s="4"/>
      <c r="N611" s="35"/>
      <c r="O611" s="100"/>
      <c r="P611" s="84"/>
      <c r="Q611" s="37"/>
      <c r="R611" s="4"/>
      <c r="S611" s="36" t="str">
        <f>IFERROR(VLOOKUP(Book1345234[[#This Row],[ Severity Ranking: Pre-Project Average Depth of Flooding (100-year)]],#REF!,2,FALSE),"")</f>
        <v/>
      </c>
      <c r="T611" s="67"/>
      <c r="U611" s="37"/>
      <c r="V611" s="37"/>
      <c r="W611" s="128" t="e">
        <f>[1]!Book1345234[[#This Row],[Flood Plain Population]]/[1]!Book1345234[[#This Row],[Community Population Served]]</f>
        <v>#REF!</v>
      </c>
      <c r="X611" s="4"/>
      <c r="Y611" s="36" t="str">
        <f>IFERROR(VLOOKUP(Book1345234[[#This Row],[Severity Ranking: Community Need (% Population)]],#REF!,2,FALSE),"")</f>
        <v/>
      </c>
      <c r="Z611" s="66"/>
      <c r="AA611" s="91" t="e">
        <f>[1]!Book1345234[[#This Row],['# of Structures Removed from 1% Annual Chance FP]]/[1]!Book1345234[[#This Row],['# of Structures in 1% Annual Chance FP (Pre-Project)]]</f>
        <v>#REF!</v>
      </c>
      <c r="AB611" s="4"/>
      <c r="AC611" s="36" t="str">
        <f>IFERROR(VLOOKUP(Book1345234[[#This Row],[Flood Risk Reduction ]],#REF!,2,FALSE),"")</f>
        <v/>
      </c>
      <c r="AD611" s="66"/>
      <c r="AE611" s="78"/>
      <c r="AF611" s="37"/>
      <c r="AG611" s="128" t="e">
        <f>([1]!Book1345234[[#This Row],[Pre-Project Damage $]]-[1]!Book1345234[[#This Row],[Post-Project Damage $]])/[1]!Book1345234[[#This Row],[Pre-Project Damage $]]</f>
        <v>#REF!</v>
      </c>
      <c r="AH611" s="4"/>
      <c r="AI611" s="36" t="str">
        <f>IFERROR(VLOOKUP(Book1345234[[#This Row],[Flood Damage Reduction]],#REF!,2,FALSE),"")</f>
        <v/>
      </c>
      <c r="AJ611" s="93"/>
      <c r="AK611" s="83"/>
      <c r="AL611" s="37"/>
      <c r="AM611" s="36" t="str">
        <f>IFERROR(VLOOKUP(Book1345234[[#This Row],[ Reduction in Critical Facilities Flood Risk]],#REF!,2,FALSE),"")</f>
        <v/>
      </c>
      <c r="AN611" s="140" t="e">
        <f>VLOOKUP([1]!Book1345234[[#This Row],[FMP]],'[1]Life and Safety Tabular Data'!A608:L618,12,FALSE)</f>
        <v>#REF!</v>
      </c>
      <c r="AO611" s="43"/>
      <c r="AP611" s="4"/>
      <c r="AQ611" s="36" t="str">
        <f>IFERROR(VLOOKUP(Book1345234[[#This Row],[Life and Safety Ranking (Injury/Loss of Life)]],#REF!,2,FALSE),"")</f>
        <v/>
      </c>
      <c r="AR611" s="67"/>
      <c r="AS611" s="43"/>
      <c r="AT611" s="43"/>
      <c r="AU611" s="43"/>
      <c r="AV611" s="4"/>
      <c r="AW611" s="36" t="str">
        <f>IFERROR(VLOOKUP(Book1345234[[#This Row],[Water Supply Yield Ranking]],#REF!,2,FALSE),"")</f>
        <v/>
      </c>
      <c r="AX611" s="67"/>
      <c r="AY611" s="37"/>
      <c r="AZ611" s="4"/>
      <c r="BA611" s="36" t="str">
        <f>IFERROR(VLOOKUP(Book1345234[[#This Row],[Social Vulnerability Ranking]],#REF!,2,FALSE),"")</f>
        <v/>
      </c>
      <c r="BB611" s="67"/>
      <c r="BC611" s="43"/>
      <c r="BD611" s="4"/>
      <c r="BE611" s="36" t="str">
        <f>IFERROR(VLOOKUP(Book1345234[[#This Row],[Nature-Based Solutions Ranking]],#REF!,2,FALSE),"")</f>
        <v/>
      </c>
      <c r="BF611" s="67"/>
      <c r="BG611" s="37"/>
      <c r="BH611" s="4"/>
      <c r="BI611" s="36" t="str">
        <f>IFERROR(VLOOKUP(Book1345234[[#This Row],[Multiple Benefit Ranking]],#REF!,2,FALSE),"")</f>
        <v/>
      </c>
      <c r="BJ611" s="84"/>
      <c r="BK611" s="43"/>
      <c r="BL611" s="4"/>
      <c r="BM611" s="36" t="str">
        <f>IFERROR(VLOOKUP(Book1345234[[#This Row],[Operations and Maintenance Ranking]],#REF!,2,FALSE),"")</f>
        <v/>
      </c>
      <c r="BN611" s="67"/>
      <c r="BO611" s="4"/>
      <c r="BP611" s="36" t="str">
        <f>IFERROR(VLOOKUP(Book1345234[[#This Row],[Administrative, Regulatory and Other Obstacle Ranking]],#REF!,2,FALSE),"")</f>
        <v/>
      </c>
      <c r="BQ611" s="67"/>
      <c r="BR611" s="4"/>
      <c r="BS611" s="36" t="str">
        <f>IFERROR(VLOOKUP(Book1345234[[#This Row],[Environmental Benefit Ranking]],#REF!,2,FALSE),"")</f>
        <v/>
      </c>
      <c r="BT611" s="67"/>
      <c r="BU611" s="37"/>
      <c r="BV611" s="36" t="str">
        <f>IFERROR(VLOOKUP(Book1345234[[#This Row],[Environmental Impact Ranking]],#REF!,2,FALSE),"")</f>
        <v/>
      </c>
      <c r="BW611" s="77"/>
      <c r="BX611" s="83"/>
      <c r="BY611" s="4"/>
      <c r="BZ611" s="36" t="str">
        <f>IFERROR(VLOOKUP(Book1345234[[#This Row],[Mobility Ranking]],#REF!,2,FALSE),"")</f>
        <v/>
      </c>
      <c r="CA611" s="77"/>
      <c r="CB611" s="4"/>
      <c r="CC611" s="36" t="str">
        <f>IFERROR(VLOOKUP(Book1345234[[#This Row],[Regional Ranking]],#REF!,2,FALSE),"")</f>
        <v/>
      </c>
    </row>
    <row r="612" spans="1:81" x14ac:dyDescent="0.25">
      <c r="A612" s="107"/>
      <c r="B612" s="84"/>
      <c r="C612" s="92">
        <f>Book1345234[[#This Row],[FMP]]*2</f>
        <v>0</v>
      </c>
      <c r="D612" s="34"/>
      <c r="E612" s="34"/>
      <c r="F612" s="37"/>
      <c r="G612" s="4"/>
      <c r="H612" s="4"/>
      <c r="I612" s="4"/>
      <c r="J612" s="4"/>
      <c r="K612" s="35" t="str">
        <f>IFERROR(Book1345234[[#This Row],[Project Cost]]/Book1345234[[#This Row],['# of Structures Removed from 1% Annual Chance FP]],"")</f>
        <v/>
      </c>
      <c r="L612" s="4"/>
      <c r="M612" s="4"/>
      <c r="N612" s="35"/>
      <c r="O612" s="100"/>
      <c r="P612" s="84"/>
      <c r="Q612" s="37"/>
      <c r="R612" s="4"/>
      <c r="S612" s="36" t="str">
        <f>IFERROR(VLOOKUP(Book1345234[[#This Row],[ Severity Ranking: Pre-Project Average Depth of Flooding (100-year)]],#REF!,2,FALSE),"")</f>
        <v/>
      </c>
      <c r="T612" s="67"/>
      <c r="U612" s="37"/>
      <c r="V612" s="37"/>
      <c r="W612" s="128" t="e">
        <f>[1]!Book1345234[[#This Row],[Flood Plain Population]]/[1]!Book1345234[[#This Row],[Community Population Served]]</f>
        <v>#REF!</v>
      </c>
      <c r="X612" s="4"/>
      <c r="Y612" s="36" t="str">
        <f>IFERROR(VLOOKUP(Book1345234[[#This Row],[Severity Ranking: Community Need (% Population)]],#REF!,2,FALSE),"")</f>
        <v/>
      </c>
      <c r="Z612" s="66"/>
      <c r="AA612" s="91" t="e">
        <f>[1]!Book1345234[[#This Row],['# of Structures Removed from 1% Annual Chance FP]]/[1]!Book1345234[[#This Row],['# of Structures in 1% Annual Chance FP (Pre-Project)]]</f>
        <v>#REF!</v>
      </c>
      <c r="AB612" s="4"/>
      <c r="AC612" s="36" t="str">
        <f>IFERROR(VLOOKUP(Book1345234[[#This Row],[Flood Risk Reduction ]],#REF!,2,FALSE),"")</f>
        <v/>
      </c>
      <c r="AD612" s="66"/>
      <c r="AE612" s="78"/>
      <c r="AF612" s="37"/>
      <c r="AG612" s="128" t="e">
        <f>([1]!Book1345234[[#This Row],[Pre-Project Damage $]]-[1]!Book1345234[[#This Row],[Post-Project Damage $]])/[1]!Book1345234[[#This Row],[Pre-Project Damage $]]</f>
        <v>#REF!</v>
      </c>
      <c r="AH612" s="4"/>
      <c r="AI612" s="36" t="str">
        <f>IFERROR(VLOOKUP(Book1345234[[#This Row],[Flood Damage Reduction]],#REF!,2,FALSE),"")</f>
        <v/>
      </c>
      <c r="AJ612" s="93"/>
      <c r="AK612" s="83"/>
      <c r="AL612" s="37"/>
      <c r="AM612" s="36" t="str">
        <f>IFERROR(VLOOKUP(Book1345234[[#This Row],[ Reduction in Critical Facilities Flood Risk]],#REF!,2,FALSE),"")</f>
        <v/>
      </c>
      <c r="AN612" s="140" t="e">
        <f>VLOOKUP([1]!Book1345234[[#This Row],[FMP]],'[1]Life and Safety Tabular Data'!A609:L619,12,FALSE)</f>
        <v>#REF!</v>
      </c>
      <c r="AO612" s="43"/>
      <c r="AP612" s="4"/>
      <c r="AQ612" s="36" t="str">
        <f>IFERROR(VLOOKUP(Book1345234[[#This Row],[Life and Safety Ranking (Injury/Loss of Life)]],#REF!,2,FALSE),"")</f>
        <v/>
      </c>
      <c r="AR612" s="67"/>
      <c r="AS612" s="43"/>
      <c r="AT612" s="43"/>
      <c r="AU612" s="43"/>
      <c r="AV612" s="4"/>
      <c r="AW612" s="36" t="str">
        <f>IFERROR(VLOOKUP(Book1345234[[#This Row],[Water Supply Yield Ranking]],#REF!,2,FALSE),"")</f>
        <v/>
      </c>
      <c r="AX612" s="67"/>
      <c r="AY612" s="37"/>
      <c r="AZ612" s="4"/>
      <c r="BA612" s="36" t="str">
        <f>IFERROR(VLOOKUP(Book1345234[[#This Row],[Social Vulnerability Ranking]],#REF!,2,FALSE),"")</f>
        <v/>
      </c>
      <c r="BB612" s="67"/>
      <c r="BC612" s="43"/>
      <c r="BD612" s="4"/>
      <c r="BE612" s="36" t="str">
        <f>IFERROR(VLOOKUP(Book1345234[[#This Row],[Nature-Based Solutions Ranking]],#REF!,2,FALSE),"")</f>
        <v/>
      </c>
      <c r="BF612" s="67"/>
      <c r="BG612" s="37"/>
      <c r="BH612" s="4"/>
      <c r="BI612" s="36" t="str">
        <f>IFERROR(VLOOKUP(Book1345234[[#This Row],[Multiple Benefit Ranking]],#REF!,2,FALSE),"")</f>
        <v/>
      </c>
      <c r="BJ612" s="84"/>
      <c r="BK612" s="43"/>
      <c r="BL612" s="4"/>
      <c r="BM612" s="36" t="str">
        <f>IFERROR(VLOOKUP(Book1345234[[#This Row],[Operations and Maintenance Ranking]],#REF!,2,FALSE),"")</f>
        <v/>
      </c>
      <c r="BN612" s="67"/>
      <c r="BO612" s="4"/>
      <c r="BP612" s="36" t="str">
        <f>IFERROR(VLOOKUP(Book1345234[[#This Row],[Administrative, Regulatory and Other Obstacle Ranking]],#REF!,2,FALSE),"")</f>
        <v/>
      </c>
      <c r="BQ612" s="67"/>
      <c r="BR612" s="4"/>
      <c r="BS612" s="36" t="str">
        <f>IFERROR(VLOOKUP(Book1345234[[#This Row],[Environmental Benefit Ranking]],#REF!,2,FALSE),"")</f>
        <v/>
      </c>
      <c r="BT612" s="67"/>
      <c r="BU612" s="37"/>
      <c r="BV612" s="36" t="str">
        <f>IFERROR(VLOOKUP(Book1345234[[#This Row],[Environmental Impact Ranking]],#REF!,2,FALSE),"")</f>
        <v/>
      </c>
      <c r="BW612" s="77"/>
      <c r="BX612" s="83"/>
      <c r="BY612" s="4"/>
      <c r="BZ612" s="36" t="str">
        <f>IFERROR(VLOOKUP(Book1345234[[#This Row],[Mobility Ranking]],#REF!,2,FALSE),"")</f>
        <v/>
      </c>
      <c r="CA612" s="77"/>
      <c r="CB612" s="4"/>
      <c r="CC612" s="36" t="str">
        <f>IFERROR(VLOOKUP(Book1345234[[#This Row],[Regional Ranking]],#REF!,2,FALSE),"")</f>
        <v/>
      </c>
    </row>
    <row r="613" spans="1:81" x14ac:dyDescent="0.25">
      <c r="A613" s="107"/>
      <c r="B613" s="84"/>
      <c r="C613" s="92">
        <f>Book1345234[[#This Row],[FMP]]*2</f>
        <v>0</v>
      </c>
      <c r="D613" s="34"/>
      <c r="E613" s="34"/>
      <c r="F613" s="37"/>
      <c r="G613" s="4"/>
      <c r="H613" s="4"/>
      <c r="I613" s="4"/>
      <c r="J613" s="4"/>
      <c r="K613" s="35" t="str">
        <f>IFERROR(Book1345234[[#This Row],[Project Cost]]/Book1345234[[#This Row],['# of Structures Removed from 1% Annual Chance FP]],"")</f>
        <v/>
      </c>
      <c r="L613" s="4"/>
      <c r="M613" s="4"/>
      <c r="N613" s="35"/>
      <c r="O613" s="100"/>
      <c r="P613" s="84"/>
      <c r="Q613" s="37"/>
      <c r="R613" s="4"/>
      <c r="S613" s="36" t="str">
        <f>IFERROR(VLOOKUP(Book1345234[[#This Row],[ Severity Ranking: Pre-Project Average Depth of Flooding (100-year)]],#REF!,2,FALSE),"")</f>
        <v/>
      </c>
      <c r="T613" s="67"/>
      <c r="U613" s="37"/>
      <c r="V613" s="37"/>
      <c r="W613" s="128" t="e">
        <f>[1]!Book1345234[[#This Row],[Flood Plain Population]]/[1]!Book1345234[[#This Row],[Community Population Served]]</f>
        <v>#REF!</v>
      </c>
      <c r="X613" s="4"/>
      <c r="Y613" s="36" t="str">
        <f>IFERROR(VLOOKUP(Book1345234[[#This Row],[Severity Ranking: Community Need (% Population)]],#REF!,2,FALSE),"")</f>
        <v/>
      </c>
      <c r="Z613" s="66"/>
      <c r="AA613" s="91" t="e">
        <f>[1]!Book1345234[[#This Row],['# of Structures Removed from 1% Annual Chance FP]]/[1]!Book1345234[[#This Row],['# of Structures in 1% Annual Chance FP (Pre-Project)]]</f>
        <v>#REF!</v>
      </c>
      <c r="AB613" s="4"/>
      <c r="AC613" s="36" t="str">
        <f>IFERROR(VLOOKUP(Book1345234[[#This Row],[Flood Risk Reduction ]],#REF!,2,FALSE),"")</f>
        <v/>
      </c>
      <c r="AD613" s="66"/>
      <c r="AE613" s="78"/>
      <c r="AF613" s="37"/>
      <c r="AG613" s="128" t="e">
        <f>([1]!Book1345234[[#This Row],[Pre-Project Damage $]]-[1]!Book1345234[[#This Row],[Post-Project Damage $]])/[1]!Book1345234[[#This Row],[Pre-Project Damage $]]</f>
        <v>#REF!</v>
      </c>
      <c r="AH613" s="4"/>
      <c r="AI613" s="36" t="str">
        <f>IFERROR(VLOOKUP(Book1345234[[#This Row],[Flood Damage Reduction]],#REF!,2,FALSE),"")</f>
        <v/>
      </c>
      <c r="AJ613" s="93"/>
      <c r="AK613" s="83"/>
      <c r="AL613" s="37"/>
      <c r="AM613" s="36" t="str">
        <f>IFERROR(VLOOKUP(Book1345234[[#This Row],[ Reduction in Critical Facilities Flood Risk]],#REF!,2,FALSE),"")</f>
        <v/>
      </c>
      <c r="AN613" s="140" t="e">
        <f>VLOOKUP([1]!Book1345234[[#This Row],[FMP]],'[1]Life and Safety Tabular Data'!A610:L620,12,FALSE)</f>
        <v>#REF!</v>
      </c>
      <c r="AO613" s="43"/>
      <c r="AP613" s="4"/>
      <c r="AQ613" s="36" t="str">
        <f>IFERROR(VLOOKUP(Book1345234[[#This Row],[Life and Safety Ranking (Injury/Loss of Life)]],#REF!,2,FALSE),"")</f>
        <v/>
      </c>
      <c r="AR613" s="67"/>
      <c r="AS613" s="43"/>
      <c r="AT613" s="43"/>
      <c r="AU613" s="43"/>
      <c r="AV613" s="4"/>
      <c r="AW613" s="36" t="str">
        <f>IFERROR(VLOOKUP(Book1345234[[#This Row],[Water Supply Yield Ranking]],#REF!,2,FALSE),"")</f>
        <v/>
      </c>
      <c r="AX613" s="67"/>
      <c r="AY613" s="37"/>
      <c r="AZ613" s="4"/>
      <c r="BA613" s="36" t="str">
        <f>IFERROR(VLOOKUP(Book1345234[[#This Row],[Social Vulnerability Ranking]],#REF!,2,FALSE),"")</f>
        <v/>
      </c>
      <c r="BB613" s="67"/>
      <c r="BC613" s="43"/>
      <c r="BD613" s="4"/>
      <c r="BE613" s="36" t="str">
        <f>IFERROR(VLOOKUP(Book1345234[[#This Row],[Nature-Based Solutions Ranking]],#REF!,2,FALSE),"")</f>
        <v/>
      </c>
      <c r="BF613" s="67"/>
      <c r="BG613" s="37"/>
      <c r="BH613" s="4"/>
      <c r="BI613" s="36" t="str">
        <f>IFERROR(VLOOKUP(Book1345234[[#This Row],[Multiple Benefit Ranking]],#REF!,2,FALSE),"")</f>
        <v/>
      </c>
      <c r="BJ613" s="84"/>
      <c r="BK613" s="43"/>
      <c r="BL613" s="4"/>
      <c r="BM613" s="36" t="str">
        <f>IFERROR(VLOOKUP(Book1345234[[#This Row],[Operations and Maintenance Ranking]],#REF!,2,FALSE),"")</f>
        <v/>
      </c>
      <c r="BN613" s="67"/>
      <c r="BO613" s="4"/>
      <c r="BP613" s="36" t="str">
        <f>IFERROR(VLOOKUP(Book1345234[[#This Row],[Administrative, Regulatory and Other Obstacle Ranking]],#REF!,2,FALSE),"")</f>
        <v/>
      </c>
      <c r="BQ613" s="67"/>
      <c r="BR613" s="4"/>
      <c r="BS613" s="36" t="str">
        <f>IFERROR(VLOOKUP(Book1345234[[#This Row],[Environmental Benefit Ranking]],#REF!,2,FALSE),"")</f>
        <v/>
      </c>
      <c r="BT613" s="67"/>
      <c r="BU613" s="37"/>
      <c r="BV613" s="36" t="str">
        <f>IFERROR(VLOOKUP(Book1345234[[#This Row],[Environmental Impact Ranking]],#REF!,2,FALSE),"")</f>
        <v/>
      </c>
      <c r="BW613" s="77"/>
      <c r="BX613" s="83"/>
      <c r="BY613" s="4"/>
      <c r="BZ613" s="36" t="str">
        <f>IFERROR(VLOOKUP(Book1345234[[#This Row],[Mobility Ranking]],#REF!,2,FALSE),"")</f>
        <v/>
      </c>
      <c r="CA613" s="77"/>
      <c r="CB613" s="4"/>
      <c r="CC613" s="36" t="str">
        <f>IFERROR(VLOOKUP(Book1345234[[#This Row],[Regional Ranking]],#REF!,2,FALSE),"")</f>
        <v/>
      </c>
    </row>
    <row r="614" spans="1:81" x14ac:dyDescent="0.25">
      <c r="A614" s="107"/>
      <c r="B614" s="84"/>
      <c r="C614" s="92">
        <f>Book1345234[[#This Row],[FMP]]*2</f>
        <v>0</v>
      </c>
      <c r="D614" s="34"/>
      <c r="E614" s="34"/>
      <c r="F614" s="37"/>
      <c r="G614" s="4"/>
      <c r="H614" s="4"/>
      <c r="I614" s="4"/>
      <c r="J614" s="4"/>
      <c r="K614" s="35" t="str">
        <f>IFERROR(Book1345234[[#This Row],[Project Cost]]/Book1345234[[#This Row],['# of Structures Removed from 1% Annual Chance FP]],"")</f>
        <v/>
      </c>
      <c r="L614" s="4"/>
      <c r="M614" s="4"/>
      <c r="N614" s="35"/>
      <c r="O614" s="100"/>
      <c r="P614" s="84"/>
      <c r="Q614" s="37"/>
      <c r="R614" s="4"/>
      <c r="S614" s="36" t="str">
        <f>IFERROR(VLOOKUP(Book1345234[[#This Row],[ Severity Ranking: Pre-Project Average Depth of Flooding (100-year)]],#REF!,2,FALSE),"")</f>
        <v/>
      </c>
      <c r="T614" s="67"/>
      <c r="U614" s="37"/>
      <c r="V614" s="37"/>
      <c r="W614" s="128" t="e">
        <f>[1]!Book1345234[[#This Row],[Flood Plain Population]]/[1]!Book1345234[[#This Row],[Community Population Served]]</f>
        <v>#REF!</v>
      </c>
      <c r="X614" s="4"/>
      <c r="Y614" s="36" t="str">
        <f>IFERROR(VLOOKUP(Book1345234[[#This Row],[Severity Ranking: Community Need (% Population)]],#REF!,2,FALSE),"")</f>
        <v/>
      </c>
      <c r="Z614" s="66"/>
      <c r="AA614" s="91" t="e">
        <f>[1]!Book1345234[[#This Row],['# of Structures Removed from 1% Annual Chance FP]]/[1]!Book1345234[[#This Row],['# of Structures in 1% Annual Chance FP (Pre-Project)]]</f>
        <v>#REF!</v>
      </c>
      <c r="AB614" s="4"/>
      <c r="AC614" s="36" t="str">
        <f>IFERROR(VLOOKUP(Book1345234[[#This Row],[Flood Risk Reduction ]],#REF!,2,FALSE),"")</f>
        <v/>
      </c>
      <c r="AD614" s="66"/>
      <c r="AE614" s="78"/>
      <c r="AF614" s="37"/>
      <c r="AG614" s="128" t="e">
        <f>([1]!Book1345234[[#This Row],[Pre-Project Damage $]]-[1]!Book1345234[[#This Row],[Post-Project Damage $]])/[1]!Book1345234[[#This Row],[Pre-Project Damage $]]</f>
        <v>#REF!</v>
      </c>
      <c r="AH614" s="4"/>
      <c r="AI614" s="36" t="str">
        <f>IFERROR(VLOOKUP(Book1345234[[#This Row],[Flood Damage Reduction]],#REF!,2,FALSE),"")</f>
        <v/>
      </c>
      <c r="AJ614" s="93"/>
      <c r="AK614" s="83"/>
      <c r="AL614" s="37"/>
      <c r="AM614" s="36" t="str">
        <f>IFERROR(VLOOKUP(Book1345234[[#This Row],[ Reduction in Critical Facilities Flood Risk]],#REF!,2,FALSE),"")</f>
        <v/>
      </c>
      <c r="AN614" s="140" t="e">
        <f>VLOOKUP([1]!Book1345234[[#This Row],[FMP]],'[1]Life and Safety Tabular Data'!A611:L621,12,FALSE)</f>
        <v>#REF!</v>
      </c>
      <c r="AO614" s="43"/>
      <c r="AP614" s="4"/>
      <c r="AQ614" s="36" t="str">
        <f>IFERROR(VLOOKUP(Book1345234[[#This Row],[Life and Safety Ranking (Injury/Loss of Life)]],#REF!,2,FALSE),"")</f>
        <v/>
      </c>
      <c r="AR614" s="67"/>
      <c r="AS614" s="43"/>
      <c r="AT614" s="43"/>
      <c r="AU614" s="43"/>
      <c r="AV614" s="4"/>
      <c r="AW614" s="36" t="str">
        <f>IFERROR(VLOOKUP(Book1345234[[#This Row],[Water Supply Yield Ranking]],#REF!,2,FALSE),"")</f>
        <v/>
      </c>
      <c r="AX614" s="67"/>
      <c r="AY614" s="37"/>
      <c r="AZ614" s="4"/>
      <c r="BA614" s="36" t="str">
        <f>IFERROR(VLOOKUP(Book1345234[[#This Row],[Social Vulnerability Ranking]],#REF!,2,FALSE),"")</f>
        <v/>
      </c>
      <c r="BB614" s="67"/>
      <c r="BC614" s="43"/>
      <c r="BD614" s="4"/>
      <c r="BE614" s="36" t="str">
        <f>IFERROR(VLOOKUP(Book1345234[[#This Row],[Nature-Based Solutions Ranking]],#REF!,2,FALSE),"")</f>
        <v/>
      </c>
      <c r="BF614" s="67"/>
      <c r="BG614" s="37"/>
      <c r="BH614" s="4"/>
      <c r="BI614" s="36" t="str">
        <f>IFERROR(VLOOKUP(Book1345234[[#This Row],[Multiple Benefit Ranking]],#REF!,2,FALSE),"")</f>
        <v/>
      </c>
      <c r="BJ614" s="84"/>
      <c r="BK614" s="43"/>
      <c r="BL614" s="4"/>
      <c r="BM614" s="36" t="str">
        <f>IFERROR(VLOOKUP(Book1345234[[#This Row],[Operations and Maintenance Ranking]],#REF!,2,FALSE),"")</f>
        <v/>
      </c>
      <c r="BN614" s="67"/>
      <c r="BO614" s="4"/>
      <c r="BP614" s="36" t="str">
        <f>IFERROR(VLOOKUP(Book1345234[[#This Row],[Administrative, Regulatory and Other Obstacle Ranking]],#REF!,2,FALSE),"")</f>
        <v/>
      </c>
      <c r="BQ614" s="67"/>
      <c r="BR614" s="4"/>
      <c r="BS614" s="36" t="str">
        <f>IFERROR(VLOOKUP(Book1345234[[#This Row],[Environmental Benefit Ranking]],#REF!,2,FALSE),"")</f>
        <v/>
      </c>
      <c r="BT614" s="67"/>
      <c r="BU614" s="37"/>
      <c r="BV614" s="36" t="str">
        <f>IFERROR(VLOOKUP(Book1345234[[#This Row],[Environmental Impact Ranking]],#REF!,2,FALSE),"")</f>
        <v/>
      </c>
      <c r="BW614" s="77"/>
      <c r="BX614" s="83"/>
      <c r="BY614" s="4"/>
      <c r="BZ614" s="36" t="str">
        <f>IFERROR(VLOOKUP(Book1345234[[#This Row],[Mobility Ranking]],#REF!,2,FALSE),"")</f>
        <v/>
      </c>
      <c r="CA614" s="77"/>
      <c r="CB614" s="4"/>
      <c r="CC614" s="36" t="str">
        <f>IFERROR(VLOOKUP(Book1345234[[#This Row],[Regional Ranking]],#REF!,2,FALSE),"")</f>
        <v/>
      </c>
    </row>
    <row r="615" spans="1:81" x14ac:dyDescent="0.25">
      <c r="A615" s="107"/>
      <c r="B615" s="84"/>
      <c r="C615" s="92">
        <f>Book1345234[[#This Row],[FMP]]*2</f>
        <v>0</v>
      </c>
      <c r="D615" s="34"/>
      <c r="E615" s="34"/>
      <c r="F615" s="37"/>
      <c r="G615" s="4"/>
      <c r="H615" s="4"/>
      <c r="I615" s="4"/>
      <c r="J615" s="4"/>
      <c r="K615" s="35" t="str">
        <f>IFERROR(Book1345234[[#This Row],[Project Cost]]/Book1345234[[#This Row],['# of Structures Removed from 1% Annual Chance FP]],"")</f>
        <v/>
      </c>
      <c r="L615" s="4"/>
      <c r="M615" s="4"/>
      <c r="N615" s="35"/>
      <c r="O615" s="100"/>
      <c r="P615" s="84"/>
      <c r="Q615" s="37"/>
      <c r="R615" s="4"/>
      <c r="S615" s="36" t="str">
        <f>IFERROR(VLOOKUP(Book1345234[[#This Row],[ Severity Ranking: Pre-Project Average Depth of Flooding (100-year)]],#REF!,2,FALSE),"")</f>
        <v/>
      </c>
      <c r="T615" s="67"/>
      <c r="U615" s="37"/>
      <c r="V615" s="37"/>
      <c r="W615" s="128" t="e">
        <f>[1]!Book1345234[[#This Row],[Flood Plain Population]]/[1]!Book1345234[[#This Row],[Community Population Served]]</f>
        <v>#REF!</v>
      </c>
      <c r="X615" s="4"/>
      <c r="Y615" s="36" t="str">
        <f>IFERROR(VLOOKUP(Book1345234[[#This Row],[Severity Ranking: Community Need (% Population)]],#REF!,2,FALSE),"")</f>
        <v/>
      </c>
      <c r="Z615" s="66"/>
      <c r="AA615" s="91" t="e">
        <f>[1]!Book1345234[[#This Row],['# of Structures Removed from 1% Annual Chance FP]]/[1]!Book1345234[[#This Row],['# of Structures in 1% Annual Chance FP (Pre-Project)]]</f>
        <v>#REF!</v>
      </c>
      <c r="AB615" s="4"/>
      <c r="AC615" s="36" t="str">
        <f>IFERROR(VLOOKUP(Book1345234[[#This Row],[Flood Risk Reduction ]],#REF!,2,FALSE),"")</f>
        <v/>
      </c>
      <c r="AD615" s="66"/>
      <c r="AE615" s="78"/>
      <c r="AF615" s="37"/>
      <c r="AG615" s="128" t="e">
        <f>([1]!Book1345234[[#This Row],[Pre-Project Damage $]]-[1]!Book1345234[[#This Row],[Post-Project Damage $]])/[1]!Book1345234[[#This Row],[Pre-Project Damage $]]</f>
        <v>#REF!</v>
      </c>
      <c r="AH615" s="4"/>
      <c r="AI615" s="36" t="str">
        <f>IFERROR(VLOOKUP(Book1345234[[#This Row],[Flood Damage Reduction]],#REF!,2,FALSE),"")</f>
        <v/>
      </c>
      <c r="AJ615" s="93"/>
      <c r="AK615" s="83"/>
      <c r="AL615" s="37"/>
      <c r="AM615" s="36" t="str">
        <f>IFERROR(VLOOKUP(Book1345234[[#This Row],[ Reduction in Critical Facilities Flood Risk]],#REF!,2,FALSE),"")</f>
        <v/>
      </c>
      <c r="AN615" s="140" t="e">
        <f>VLOOKUP([1]!Book1345234[[#This Row],[FMP]],'[1]Life and Safety Tabular Data'!A612:L622,12,FALSE)</f>
        <v>#REF!</v>
      </c>
      <c r="AO615" s="43"/>
      <c r="AP615" s="4"/>
      <c r="AQ615" s="36" t="str">
        <f>IFERROR(VLOOKUP(Book1345234[[#This Row],[Life and Safety Ranking (Injury/Loss of Life)]],#REF!,2,FALSE),"")</f>
        <v/>
      </c>
      <c r="AR615" s="67"/>
      <c r="AS615" s="43"/>
      <c r="AT615" s="43"/>
      <c r="AU615" s="43"/>
      <c r="AV615" s="4"/>
      <c r="AW615" s="36" t="str">
        <f>IFERROR(VLOOKUP(Book1345234[[#This Row],[Water Supply Yield Ranking]],#REF!,2,FALSE),"")</f>
        <v/>
      </c>
      <c r="AX615" s="67"/>
      <c r="AY615" s="37"/>
      <c r="AZ615" s="4"/>
      <c r="BA615" s="36" t="str">
        <f>IFERROR(VLOOKUP(Book1345234[[#This Row],[Social Vulnerability Ranking]],#REF!,2,FALSE),"")</f>
        <v/>
      </c>
      <c r="BB615" s="67"/>
      <c r="BC615" s="43"/>
      <c r="BD615" s="4"/>
      <c r="BE615" s="36" t="str">
        <f>IFERROR(VLOOKUP(Book1345234[[#This Row],[Nature-Based Solutions Ranking]],#REF!,2,FALSE),"")</f>
        <v/>
      </c>
      <c r="BF615" s="67"/>
      <c r="BG615" s="37"/>
      <c r="BH615" s="4"/>
      <c r="BI615" s="36" t="str">
        <f>IFERROR(VLOOKUP(Book1345234[[#This Row],[Multiple Benefit Ranking]],#REF!,2,FALSE),"")</f>
        <v/>
      </c>
      <c r="BJ615" s="84"/>
      <c r="BK615" s="43"/>
      <c r="BL615" s="4"/>
      <c r="BM615" s="36" t="str">
        <f>IFERROR(VLOOKUP(Book1345234[[#This Row],[Operations and Maintenance Ranking]],#REF!,2,FALSE),"")</f>
        <v/>
      </c>
      <c r="BN615" s="67"/>
      <c r="BO615" s="4"/>
      <c r="BP615" s="36" t="str">
        <f>IFERROR(VLOOKUP(Book1345234[[#This Row],[Administrative, Regulatory and Other Obstacle Ranking]],#REF!,2,FALSE),"")</f>
        <v/>
      </c>
      <c r="BQ615" s="67"/>
      <c r="BR615" s="4"/>
      <c r="BS615" s="36" t="str">
        <f>IFERROR(VLOOKUP(Book1345234[[#This Row],[Environmental Benefit Ranking]],#REF!,2,FALSE),"")</f>
        <v/>
      </c>
      <c r="BT615" s="67"/>
      <c r="BU615" s="37"/>
      <c r="BV615" s="36" t="str">
        <f>IFERROR(VLOOKUP(Book1345234[[#This Row],[Environmental Impact Ranking]],#REF!,2,FALSE),"")</f>
        <v/>
      </c>
      <c r="BW615" s="77"/>
      <c r="BX615" s="83"/>
      <c r="BY615" s="4"/>
      <c r="BZ615" s="36" t="str">
        <f>IFERROR(VLOOKUP(Book1345234[[#This Row],[Mobility Ranking]],#REF!,2,FALSE),"")</f>
        <v/>
      </c>
      <c r="CA615" s="77"/>
      <c r="CB615" s="4"/>
      <c r="CC615" s="36" t="str">
        <f>IFERROR(VLOOKUP(Book1345234[[#This Row],[Regional Ranking]],#REF!,2,FALSE),"")</f>
        <v/>
      </c>
    </row>
    <row r="616" spans="1:81" x14ac:dyDescent="0.25">
      <c r="A616" s="107"/>
      <c r="B616" s="84"/>
      <c r="C616" s="92">
        <f>Book1345234[[#This Row],[FMP]]*2</f>
        <v>0</v>
      </c>
      <c r="D616" s="34"/>
      <c r="E616" s="34"/>
      <c r="F616" s="37"/>
      <c r="G616" s="4"/>
      <c r="H616" s="4"/>
      <c r="I616" s="4"/>
      <c r="J616" s="4"/>
      <c r="K616" s="35" t="str">
        <f>IFERROR(Book1345234[[#This Row],[Project Cost]]/Book1345234[[#This Row],['# of Structures Removed from 1% Annual Chance FP]],"")</f>
        <v/>
      </c>
      <c r="L616" s="4"/>
      <c r="M616" s="4"/>
      <c r="N616" s="35"/>
      <c r="O616" s="100"/>
      <c r="P616" s="84"/>
      <c r="Q616" s="37"/>
      <c r="R616" s="4"/>
      <c r="S616" s="36" t="str">
        <f>IFERROR(VLOOKUP(Book1345234[[#This Row],[ Severity Ranking: Pre-Project Average Depth of Flooding (100-year)]],#REF!,2,FALSE),"")</f>
        <v/>
      </c>
      <c r="T616" s="67"/>
      <c r="U616" s="37"/>
      <c r="V616" s="37"/>
      <c r="W616" s="128" t="e">
        <f>[1]!Book1345234[[#This Row],[Flood Plain Population]]/[1]!Book1345234[[#This Row],[Community Population Served]]</f>
        <v>#REF!</v>
      </c>
      <c r="X616" s="4"/>
      <c r="Y616" s="36" t="str">
        <f>IFERROR(VLOOKUP(Book1345234[[#This Row],[Severity Ranking: Community Need (% Population)]],#REF!,2,FALSE),"")</f>
        <v/>
      </c>
      <c r="Z616" s="66"/>
      <c r="AA616" s="91" t="e">
        <f>[1]!Book1345234[[#This Row],['# of Structures Removed from 1% Annual Chance FP]]/[1]!Book1345234[[#This Row],['# of Structures in 1% Annual Chance FP (Pre-Project)]]</f>
        <v>#REF!</v>
      </c>
      <c r="AB616" s="4"/>
      <c r="AC616" s="36" t="str">
        <f>IFERROR(VLOOKUP(Book1345234[[#This Row],[Flood Risk Reduction ]],#REF!,2,FALSE),"")</f>
        <v/>
      </c>
      <c r="AD616" s="66"/>
      <c r="AE616" s="78"/>
      <c r="AF616" s="37"/>
      <c r="AG616" s="128" t="e">
        <f>([1]!Book1345234[[#This Row],[Pre-Project Damage $]]-[1]!Book1345234[[#This Row],[Post-Project Damage $]])/[1]!Book1345234[[#This Row],[Pre-Project Damage $]]</f>
        <v>#REF!</v>
      </c>
      <c r="AH616" s="4"/>
      <c r="AI616" s="36" t="str">
        <f>IFERROR(VLOOKUP(Book1345234[[#This Row],[Flood Damage Reduction]],#REF!,2,FALSE),"")</f>
        <v/>
      </c>
      <c r="AJ616" s="93"/>
      <c r="AK616" s="83"/>
      <c r="AL616" s="37"/>
      <c r="AM616" s="36" t="str">
        <f>IFERROR(VLOOKUP(Book1345234[[#This Row],[ Reduction in Critical Facilities Flood Risk]],#REF!,2,FALSE),"")</f>
        <v/>
      </c>
      <c r="AN616" s="140" t="e">
        <f>VLOOKUP([1]!Book1345234[[#This Row],[FMP]],'[1]Life and Safety Tabular Data'!A613:L623,12,FALSE)</f>
        <v>#REF!</v>
      </c>
      <c r="AO616" s="43"/>
      <c r="AP616" s="4"/>
      <c r="AQ616" s="36" t="str">
        <f>IFERROR(VLOOKUP(Book1345234[[#This Row],[Life and Safety Ranking (Injury/Loss of Life)]],#REF!,2,FALSE),"")</f>
        <v/>
      </c>
      <c r="AR616" s="67"/>
      <c r="AS616" s="43"/>
      <c r="AT616" s="43"/>
      <c r="AU616" s="43"/>
      <c r="AV616" s="4"/>
      <c r="AW616" s="36" t="str">
        <f>IFERROR(VLOOKUP(Book1345234[[#This Row],[Water Supply Yield Ranking]],#REF!,2,FALSE),"")</f>
        <v/>
      </c>
      <c r="AX616" s="67"/>
      <c r="AY616" s="37"/>
      <c r="AZ616" s="4"/>
      <c r="BA616" s="36" t="str">
        <f>IFERROR(VLOOKUP(Book1345234[[#This Row],[Social Vulnerability Ranking]],#REF!,2,FALSE),"")</f>
        <v/>
      </c>
      <c r="BB616" s="67"/>
      <c r="BC616" s="43"/>
      <c r="BD616" s="4"/>
      <c r="BE616" s="36" t="str">
        <f>IFERROR(VLOOKUP(Book1345234[[#This Row],[Nature-Based Solutions Ranking]],#REF!,2,FALSE),"")</f>
        <v/>
      </c>
      <c r="BF616" s="67"/>
      <c r="BG616" s="37"/>
      <c r="BH616" s="4"/>
      <c r="BI616" s="36" t="str">
        <f>IFERROR(VLOOKUP(Book1345234[[#This Row],[Multiple Benefit Ranking]],#REF!,2,FALSE),"")</f>
        <v/>
      </c>
      <c r="BJ616" s="84"/>
      <c r="BK616" s="43"/>
      <c r="BL616" s="4"/>
      <c r="BM616" s="36" t="str">
        <f>IFERROR(VLOOKUP(Book1345234[[#This Row],[Operations and Maintenance Ranking]],#REF!,2,FALSE),"")</f>
        <v/>
      </c>
      <c r="BN616" s="67"/>
      <c r="BO616" s="4"/>
      <c r="BP616" s="36" t="str">
        <f>IFERROR(VLOOKUP(Book1345234[[#This Row],[Administrative, Regulatory and Other Obstacle Ranking]],#REF!,2,FALSE),"")</f>
        <v/>
      </c>
      <c r="BQ616" s="67"/>
      <c r="BR616" s="4"/>
      <c r="BS616" s="36" t="str">
        <f>IFERROR(VLOOKUP(Book1345234[[#This Row],[Environmental Benefit Ranking]],#REF!,2,FALSE),"")</f>
        <v/>
      </c>
      <c r="BT616" s="67"/>
      <c r="BU616" s="37"/>
      <c r="BV616" s="36" t="str">
        <f>IFERROR(VLOOKUP(Book1345234[[#This Row],[Environmental Impact Ranking]],#REF!,2,FALSE),"")</f>
        <v/>
      </c>
      <c r="BW616" s="77"/>
      <c r="BX616" s="83"/>
      <c r="BY616" s="4"/>
      <c r="BZ616" s="36" t="str">
        <f>IFERROR(VLOOKUP(Book1345234[[#This Row],[Mobility Ranking]],#REF!,2,FALSE),"")</f>
        <v/>
      </c>
      <c r="CA616" s="77"/>
      <c r="CB616" s="4"/>
      <c r="CC616" s="36" t="str">
        <f>IFERROR(VLOOKUP(Book1345234[[#This Row],[Regional Ranking]],#REF!,2,FALSE),"")</f>
        <v/>
      </c>
    </row>
    <row r="617" spans="1:81" x14ac:dyDescent="0.25">
      <c r="A617" s="107"/>
      <c r="B617" s="84"/>
      <c r="C617" s="92">
        <f>Book1345234[[#This Row],[FMP]]*2</f>
        <v>0</v>
      </c>
      <c r="D617" s="34"/>
      <c r="E617" s="34"/>
      <c r="F617" s="37"/>
      <c r="G617" s="4"/>
      <c r="H617" s="4"/>
      <c r="I617" s="4"/>
      <c r="J617" s="4"/>
      <c r="K617" s="35" t="str">
        <f>IFERROR(Book1345234[[#This Row],[Project Cost]]/Book1345234[[#This Row],['# of Structures Removed from 1% Annual Chance FP]],"")</f>
        <v/>
      </c>
      <c r="L617" s="4"/>
      <c r="M617" s="4"/>
      <c r="N617" s="35"/>
      <c r="O617" s="100"/>
      <c r="P617" s="84"/>
      <c r="Q617" s="37"/>
      <c r="R617" s="4"/>
      <c r="S617" s="36" t="str">
        <f>IFERROR(VLOOKUP(Book1345234[[#This Row],[ Severity Ranking: Pre-Project Average Depth of Flooding (100-year)]],#REF!,2,FALSE),"")</f>
        <v/>
      </c>
      <c r="T617" s="67"/>
      <c r="U617" s="37"/>
      <c r="V617" s="37"/>
      <c r="W617" s="128" t="e">
        <f>[1]!Book1345234[[#This Row],[Flood Plain Population]]/[1]!Book1345234[[#This Row],[Community Population Served]]</f>
        <v>#REF!</v>
      </c>
      <c r="X617" s="4"/>
      <c r="Y617" s="36" t="str">
        <f>IFERROR(VLOOKUP(Book1345234[[#This Row],[Severity Ranking: Community Need (% Population)]],#REF!,2,FALSE),"")</f>
        <v/>
      </c>
      <c r="Z617" s="66"/>
      <c r="AA617" s="91" t="e">
        <f>[1]!Book1345234[[#This Row],['# of Structures Removed from 1% Annual Chance FP]]/[1]!Book1345234[[#This Row],['# of Structures in 1% Annual Chance FP (Pre-Project)]]</f>
        <v>#REF!</v>
      </c>
      <c r="AB617" s="4"/>
      <c r="AC617" s="36" t="str">
        <f>IFERROR(VLOOKUP(Book1345234[[#This Row],[Flood Risk Reduction ]],#REF!,2,FALSE),"")</f>
        <v/>
      </c>
      <c r="AD617" s="66"/>
      <c r="AE617" s="78"/>
      <c r="AF617" s="37"/>
      <c r="AG617" s="128" t="e">
        <f>([1]!Book1345234[[#This Row],[Pre-Project Damage $]]-[1]!Book1345234[[#This Row],[Post-Project Damage $]])/[1]!Book1345234[[#This Row],[Pre-Project Damage $]]</f>
        <v>#REF!</v>
      </c>
      <c r="AH617" s="4"/>
      <c r="AI617" s="36" t="str">
        <f>IFERROR(VLOOKUP(Book1345234[[#This Row],[Flood Damage Reduction]],#REF!,2,FALSE),"")</f>
        <v/>
      </c>
      <c r="AJ617" s="93"/>
      <c r="AK617" s="83"/>
      <c r="AL617" s="37"/>
      <c r="AM617" s="36" t="str">
        <f>IFERROR(VLOOKUP(Book1345234[[#This Row],[ Reduction in Critical Facilities Flood Risk]],#REF!,2,FALSE),"")</f>
        <v/>
      </c>
      <c r="AN617" s="140" t="e">
        <f>VLOOKUP([1]!Book1345234[[#This Row],[FMP]],'[1]Life and Safety Tabular Data'!A614:L624,12,FALSE)</f>
        <v>#REF!</v>
      </c>
      <c r="AO617" s="43"/>
      <c r="AP617" s="4"/>
      <c r="AQ617" s="36" t="str">
        <f>IFERROR(VLOOKUP(Book1345234[[#This Row],[Life and Safety Ranking (Injury/Loss of Life)]],#REF!,2,FALSE),"")</f>
        <v/>
      </c>
      <c r="AR617" s="67"/>
      <c r="AS617" s="43"/>
      <c r="AT617" s="43"/>
      <c r="AU617" s="43"/>
      <c r="AV617" s="4"/>
      <c r="AW617" s="36" t="str">
        <f>IFERROR(VLOOKUP(Book1345234[[#This Row],[Water Supply Yield Ranking]],#REF!,2,FALSE),"")</f>
        <v/>
      </c>
      <c r="AX617" s="67"/>
      <c r="AY617" s="37"/>
      <c r="AZ617" s="4"/>
      <c r="BA617" s="36" t="str">
        <f>IFERROR(VLOOKUP(Book1345234[[#This Row],[Social Vulnerability Ranking]],#REF!,2,FALSE),"")</f>
        <v/>
      </c>
      <c r="BB617" s="67"/>
      <c r="BC617" s="43"/>
      <c r="BD617" s="4"/>
      <c r="BE617" s="36" t="str">
        <f>IFERROR(VLOOKUP(Book1345234[[#This Row],[Nature-Based Solutions Ranking]],#REF!,2,FALSE),"")</f>
        <v/>
      </c>
      <c r="BF617" s="67"/>
      <c r="BG617" s="37"/>
      <c r="BH617" s="4"/>
      <c r="BI617" s="36" t="str">
        <f>IFERROR(VLOOKUP(Book1345234[[#This Row],[Multiple Benefit Ranking]],#REF!,2,FALSE),"")</f>
        <v/>
      </c>
      <c r="BJ617" s="84"/>
      <c r="BK617" s="43"/>
      <c r="BL617" s="4"/>
      <c r="BM617" s="36" t="str">
        <f>IFERROR(VLOOKUP(Book1345234[[#This Row],[Operations and Maintenance Ranking]],#REF!,2,FALSE),"")</f>
        <v/>
      </c>
      <c r="BN617" s="67"/>
      <c r="BO617" s="4"/>
      <c r="BP617" s="36" t="str">
        <f>IFERROR(VLOOKUP(Book1345234[[#This Row],[Administrative, Regulatory and Other Obstacle Ranking]],#REF!,2,FALSE),"")</f>
        <v/>
      </c>
      <c r="BQ617" s="67"/>
      <c r="BR617" s="4"/>
      <c r="BS617" s="36" t="str">
        <f>IFERROR(VLOOKUP(Book1345234[[#This Row],[Environmental Benefit Ranking]],#REF!,2,FALSE),"")</f>
        <v/>
      </c>
      <c r="BT617" s="67"/>
      <c r="BU617" s="37"/>
      <c r="BV617" s="36" t="str">
        <f>IFERROR(VLOOKUP(Book1345234[[#This Row],[Environmental Impact Ranking]],#REF!,2,FALSE),"")</f>
        <v/>
      </c>
      <c r="BW617" s="77"/>
      <c r="BX617" s="83"/>
      <c r="BY617" s="4"/>
      <c r="BZ617" s="36" t="str">
        <f>IFERROR(VLOOKUP(Book1345234[[#This Row],[Mobility Ranking]],#REF!,2,FALSE),"")</f>
        <v/>
      </c>
      <c r="CA617" s="77"/>
      <c r="CB617" s="4"/>
      <c r="CC617" s="36" t="str">
        <f>IFERROR(VLOOKUP(Book1345234[[#This Row],[Regional Ranking]],#REF!,2,FALSE),"")</f>
        <v/>
      </c>
    </row>
    <row r="618" spans="1:81" x14ac:dyDescent="0.25">
      <c r="A618" s="107"/>
      <c r="B618" s="84"/>
      <c r="C618" s="92">
        <f>Book1345234[[#This Row],[FMP]]*2</f>
        <v>0</v>
      </c>
      <c r="D618" s="34"/>
      <c r="E618" s="34"/>
      <c r="F618" s="37"/>
      <c r="G618" s="4"/>
      <c r="H618" s="4"/>
      <c r="I618" s="4"/>
      <c r="J618" s="4"/>
      <c r="K618" s="35" t="str">
        <f>IFERROR(Book1345234[[#This Row],[Project Cost]]/Book1345234[[#This Row],['# of Structures Removed from 1% Annual Chance FP]],"")</f>
        <v/>
      </c>
      <c r="L618" s="4"/>
      <c r="M618" s="4"/>
      <c r="N618" s="35"/>
      <c r="O618" s="100"/>
      <c r="P618" s="84"/>
      <c r="Q618" s="37"/>
      <c r="R618" s="4"/>
      <c r="S618" s="36" t="str">
        <f>IFERROR(VLOOKUP(Book1345234[[#This Row],[ Severity Ranking: Pre-Project Average Depth of Flooding (100-year)]],#REF!,2,FALSE),"")</f>
        <v/>
      </c>
      <c r="T618" s="67"/>
      <c r="U618" s="37"/>
      <c r="V618" s="37"/>
      <c r="W618" s="128" t="e">
        <f>[1]!Book1345234[[#This Row],[Flood Plain Population]]/[1]!Book1345234[[#This Row],[Community Population Served]]</f>
        <v>#REF!</v>
      </c>
      <c r="X618" s="4"/>
      <c r="Y618" s="36" t="str">
        <f>IFERROR(VLOOKUP(Book1345234[[#This Row],[Severity Ranking: Community Need (% Population)]],#REF!,2,FALSE),"")</f>
        <v/>
      </c>
      <c r="Z618" s="66"/>
      <c r="AA618" s="91" t="e">
        <f>[1]!Book1345234[[#This Row],['# of Structures Removed from 1% Annual Chance FP]]/[1]!Book1345234[[#This Row],['# of Structures in 1% Annual Chance FP (Pre-Project)]]</f>
        <v>#REF!</v>
      </c>
      <c r="AB618" s="4"/>
      <c r="AC618" s="36" t="str">
        <f>IFERROR(VLOOKUP(Book1345234[[#This Row],[Flood Risk Reduction ]],#REF!,2,FALSE),"")</f>
        <v/>
      </c>
      <c r="AD618" s="66"/>
      <c r="AE618" s="78"/>
      <c r="AF618" s="37"/>
      <c r="AG618" s="128" t="e">
        <f>([1]!Book1345234[[#This Row],[Pre-Project Damage $]]-[1]!Book1345234[[#This Row],[Post-Project Damage $]])/[1]!Book1345234[[#This Row],[Pre-Project Damage $]]</f>
        <v>#REF!</v>
      </c>
      <c r="AH618" s="4"/>
      <c r="AI618" s="36" t="str">
        <f>IFERROR(VLOOKUP(Book1345234[[#This Row],[Flood Damage Reduction]],#REF!,2,FALSE),"")</f>
        <v/>
      </c>
      <c r="AJ618" s="93"/>
      <c r="AK618" s="83"/>
      <c r="AL618" s="37"/>
      <c r="AM618" s="36" t="str">
        <f>IFERROR(VLOOKUP(Book1345234[[#This Row],[ Reduction in Critical Facilities Flood Risk]],#REF!,2,FALSE),"")</f>
        <v/>
      </c>
      <c r="AN618" s="140" t="e">
        <f>VLOOKUP([1]!Book1345234[[#This Row],[FMP]],'[1]Life and Safety Tabular Data'!A615:L625,12,FALSE)</f>
        <v>#REF!</v>
      </c>
      <c r="AO618" s="43"/>
      <c r="AP618" s="4"/>
      <c r="AQ618" s="36" t="str">
        <f>IFERROR(VLOOKUP(Book1345234[[#This Row],[Life and Safety Ranking (Injury/Loss of Life)]],#REF!,2,FALSE),"")</f>
        <v/>
      </c>
      <c r="AR618" s="67"/>
      <c r="AS618" s="43"/>
      <c r="AT618" s="43"/>
      <c r="AU618" s="43"/>
      <c r="AV618" s="4"/>
      <c r="AW618" s="36" t="str">
        <f>IFERROR(VLOOKUP(Book1345234[[#This Row],[Water Supply Yield Ranking]],#REF!,2,FALSE),"")</f>
        <v/>
      </c>
      <c r="AX618" s="67"/>
      <c r="AY618" s="37"/>
      <c r="AZ618" s="4"/>
      <c r="BA618" s="36" t="str">
        <f>IFERROR(VLOOKUP(Book1345234[[#This Row],[Social Vulnerability Ranking]],#REF!,2,FALSE),"")</f>
        <v/>
      </c>
      <c r="BB618" s="67"/>
      <c r="BC618" s="43"/>
      <c r="BD618" s="4"/>
      <c r="BE618" s="36" t="str">
        <f>IFERROR(VLOOKUP(Book1345234[[#This Row],[Nature-Based Solutions Ranking]],#REF!,2,FALSE),"")</f>
        <v/>
      </c>
      <c r="BF618" s="67"/>
      <c r="BG618" s="37"/>
      <c r="BH618" s="4"/>
      <c r="BI618" s="36" t="str">
        <f>IFERROR(VLOOKUP(Book1345234[[#This Row],[Multiple Benefit Ranking]],#REF!,2,FALSE),"")</f>
        <v/>
      </c>
      <c r="BJ618" s="84"/>
      <c r="BK618" s="43"/>
      <c r="BL618" s="4"/>
      <c r="BM618" s="36" t="str">
        <f>IFERROR(VLOOKUP(Book1345234[[#This Row],[Operations and Maintenance Ranking]],#REF!,2,FALSE),"")</f>
        <v/>
      </c>
      <c r="BN618" s="67"/>
      <c r="BO618" s="4"/>
      <c r="BP618" s="36" t="str">
        <f>IFERROR(VLOOKUP(Book1345234[[#This Row],[Administrative, Regulatory and Other Obstacle Ranking]],#REF!,2,FALSE),"")</f>
        <v/>
      </c>
      <c r="BQ618" s="67"/>
      <c r="BR618" s="4"/>
      <c r="BS618" s="36" t="str">
        <f>IFERROR(VLOOKUP(Book1345234[[#This Row],[Environmental Benefit Ranking]],#REF!,2,FALSE),"")</f>
        <v/>
      </c>
      <c r="BT618" s="67"/>
      <c r="BU618" s="37"/>
      <c r="BV618" s="36" t="str">
        <f>IFERROR(VLOOKUP(Book1345234[[#This Row],[Environmental Impact Ranking]],#REF!,2,FALSE),"")</f>
        <v/>
      </c>
      <c r="BW618" s="77"/>
      <c r="BX618" s="83"/>
      <c r="BY618" s="4"/>
      <c r="BZ618" s="36" t="str">
        <f>IFERROR(VLOOKUP(Book1345234[[#This Row],[Mobility Ranking]],#REF!,2,FALSE),"")</f>
        <v/>
      </c>
      <c r="CA618" s="77"/>
      <c r="CB618" s="4"/>
      <c r="CC618" s="36" t="str">
        <f>IFERROR(VLOOKUP(Book1345234[[#This Row],[Regional Ranking]],#REF!,2,FALSE),"")</f>
        <v/>
      </c>
    </row>
    <row r="619" spans="1:81" x14ac:dyDescent="0.25">
      <c r="A619" s="107"/>
      <c r="B619" s="84"/>
      <c r="C619" s="92">
        <f>Book1345234[[#This Row],[FMP]]*2</f>
        <v>0</v>
      </c>
      <c r="D619" s="34"/>
      <c r="E619" s="34"/>
      <c r="F619" s="37"/>
      <c r="G619" s="4"/>
      <c r="H619" s="4"/>
      <c r="I619" s="4"/>
      <c r="J619" s="4"/>
      <c r="K619" s="35" t="str">
        <f>IFERROR(Book1345234[[#This Row],[Project Cost]]/Book1345234[[#This Row],['# of Structures Removed from 1% Annual Chance FP]],"")</f>
        <v/>
      </c>
      <c r="L619" s="4"/>
      <c r="M619" s="4"/>
      <c r="N619" s="35"/>
      <c r="O619" s="100"/>
      <c r="P619" s="84"/>
      <c r="Q619" s="37"/>
      <c r="R619" s="4"/>
      <c r="S619" s="36" t="str">
        <f>IFERROR(VLOOKUP(Book1345234[[#This Row],[ Severity Ranking: Pre-Project Average Depth of Flooding (100-year)]],#REF!,2,FALSE),"")</f>
        <v/>
      </c>
      <c r="T619" s="67"/>
      <c r="U619" s="37"/>
      <c r="V619" s="37"/>
      <c r="W619" s="128" t="e">
        <f>[1]!Book1345234[[#This Row],[Flood Plain Population]]/[1]!Book1345234[[#This Row],[Community Population Served]]</f>
        <v>#REF!</v>
      </c>
      <c r="X619" s="4"/>
      <c r="Y619" s="36" t="str">
        <f>IFERROR(VLOOKUP(Book1345234[[#This Row],[Severity Ranking: Community Need (% Population)]],#REF!,2,FALSE),"")</f>
        <v/>
      </c>
      <c r="Z619" s="66"/>
      <c r="AA619" s="91" t="e">
        <f>[1]!Book1345234[[#This Row],['# of Structures Removed from 1% Annual Chance FP]]/[1]!Book1345234[[#This Row],['# of Structures in 1% Annual Chance FP (Pre-Project)]]</f>
        <v>#REF!</v>
      </c>
      <c r="AB619" s="4"/>
      <c r="AC619" s="36" t="str">
        <f>IFERROR(VLOOKUP(Book1345234[[#This Row],[Flood Risk Reduction ]],#REF!,2,FALSE),"")</f>
        <v/>
      </c>
      <c r="AD619" s="66"/>
      <c r="AE619" s="78"/>
      <c r="AF619" s="37"/>
      <c r="AG619" s="128" t="e">
        <f>([1]!Book1345234[[#This Row],[Pre-Project Damage $]]-[1]!Book1345234[[#This Row],[Post-Project Damage $]])/[1]!Book1345234[[#This Row],[Pre-Project Damage $]]</f>
        <v>#REF!</v>
      </c>
      <c r="AH619" s="4"/>
      <c r="AI619" s="36" t="str">
        <f>IFERROR(VLOOKUP(Book1345234[[#This Row],[Flood Damage Reduction]],#REF!,2,FALSE),"")</f>
        <v/>
      </c>
      <c r="AJ619" s="93"/>
      <c r="AK619" s="83"/>
      <c r="AL619" s="37"/>
      <c r="AM619" s="36" t="str">
        <f>IFERROR(VLOOKUP(Book1345234[[#This Row],[ Reduction in Critical Facilities Flood Risk]],#REF!,2,FALSE),"")</f>
        <v/>
      </c>
      <c r="AN619" s="140" t="e">
        <f>VLOOKUP([1]!Book1345234[[#This Row],[FMP]],'[1]Life and Safety Tabular Data'!A616:L626,12,FALSE)</f>
        <v>#REF!</v>
      </c>
      <c r="AO619" s="43"/>
      <c r="AP619" s="4"/>
      <c r="AQ619" s="36" t="str">
        <f>IFERROR(VLOOKUP(Book1345234[[#This Row],[Life and Safety Ranking (Injury/Loss of Life)]],#REF!,2,FALSE),"")</f>
        <v/>
      </c>
      <c r="AR619" s="67"/>
      <c r="AS619" s="43"/>
      <c r="AT619" s="43"/>
      <c r="AU619" s="43"/>
      <c r="AV619" s="4"/>
      <c r="AW619" s="36" t="str">
        <f>IFERROR(VLOOKUP(Book1345234[[#This Row],[Water Supply Yield Ranking]],#REF!,2,FALSE),"")</f>
        <v/>
      </c>
      <c r="AX619" s="67"/>
      <c r="AY619" s="37"/>
      <c r="AZ619" s="4"/>
      <c r="BA619" s="36" t="str">
        <f>IFERROR(VLOOKUP(Book1345234[[#This Row],[Social Vulnerability Ranking]],#REF!,2,FALSE),"")</f>
        <v/>
      </c>
      <c r="BB619" s="67"/>
      <c r="BC619" s="43"/>
      <c r="BD619" s="4"/>
      <c r="BE619" s="36" t="str">
        <f>IFERROR(VLOOKUP(Book1345234[[#This Row],[Nature-Based Solutions Ranking]],#REF!,2,FALSE),"")</f>
        <v/>
      </c>
      <c r="BF619" s="67"/>
      <c r="BG619" s="37"/>
      <c r="BH619" s="4"/>
      <c r="BI619" s="36" t="str">
        <f>IFERROR(VLOOKUP(Book1345234[[#This Row],[Multiple Benefit Ranking]],#REF!,2,FALSE),"")</f>
        <v/>
      </c>
      <c r="BJ619" s="84"/>
      <c r="BK619" s="43"/>
      <c r="BL619" s="4"/>
      <c r="BM619" s="36" t="str">
        <f>IFERROR(VLOOKUP(Book1345234[[#This Row],[Operations and Maintenance Ranking]],#REF!,2,FALSE),"")</f>
        <v/>
      </c>
      <c r="BN619" s="67"/>
      <c r="BO619" s="4"/>
      <c r="BP619" s="36" t="str">
        <f>IFERROR(VLOOKUP(Book1345234[[#This Row],[Administrative, Regulatory and Other Obstacle Ranking]],#REF!,2,FALSE),"")</f>
        <v/>
      </c>
      <c r="BQ619" s="67"/>
      <c r="BR619" s="4"/>
      <c r="BS619" s="36" t="str">
        <f>IFERROR(VLOOKUP(Book1345234[[#This Row],[Environmental Benefit Ranking]],#REF!,2,FALSE),"")</f>
        <v/>
      </c>
      <c r="BT619" s="67"/>
      <c r="BU619" s="37"/>
      <c r="BV619" s="36" t="str">
        <f>IFERROR(VLOOKUP(Book1345234[[#This Row],[Environmental Impact Ranking]],#REF!,2,FALSE),"")</f>
        <v/>
      </c>
      <c r="BW619" s="77"/>
      <c r="BX619" s="83"/>
      <c r="BY619" s="4"/>
      <c r="BZ619" s="36" t="str">
        <f>IFERROR(VLOOKUP(Book1345234[[#This Row],[Mobility Ranking]],#REF!,2,FALSE),"")</f>
        <v/>
      </c>
      <c r="CA619" s="77"/>
      <c r="CB619" s="4"/>
      <c r="CC619" s="36" t="str">
        <f>IFERROR(VLOOKUP(Book1345234[[#This Row],[Regional Ranking]],#REF!,2,FALSE),"")</f>
        <v/>
      </c>
    </row>
    <row r="620" spans="1:81" x14ac:dyDescent="0.25">
      <c r="A620" s="107"/>
      <c r="B620" s="84"/>
      <c r="C620" s="92">
        <f>Book1345234[[#This Row],[FMP]]*2</f>
        <v>0</v>
      </c>
      <c r="D620" s="34"/>
      <c r="E620" s="34"/>
      <c r="F620" s="37"/>
      <c r="G620" s="4"/>
      <c r="H620" s="4"/>
      <c r="I620" s="4"/>
      <c r="J620" s="4"/>
      <c r="K620" s="35" t="str">
        <f>IFERROR(Book1345234[[#This Row],[Project Cost]]/Book1345234[[#This Row],['# of Structures Removed from 1% Annual Chance FP]],"")</f>
        <v/>
      </c>
      <c r="L620" s="4"/>
      <c r="M620" s="4"/>
      <c r="N620" s="35"/>
      <c r="O620" s="100"/>
      <c r="P620" s="84"/>
      <c r="Q620" s="37"/>
      <c r="R620" s="4"/>
      <c r="S620" s="36" t="str">
        <f>IFERROR(VLOOKUP(Book1345234[[#This Row],[ Severity Ranking: Pre-Project Average Depth of Flooding (100-year)]],#REF!,2,FALSE),"")</f>
        <v/>
      </c>
      <c r="T620" s="67"/>
      <c r="U620" s="37"/>
      <c r="V620" s="37"/>
      <c r="W620" s="128" t="e">
        <f>[1]!Book1345234[[#This Row],[Flood Plain Population]]/[1]!Book1345234[[#This Row],[Community Population Served]]</f>
        <v>#REF!</v>
      </c>
      <c r="X620" s="4"/>
      <c r="Y620" s="36" t="str">
        <f>IFERROR(VLOOKUP(Book1345234[[#This Row],[Severity Ranking: Community Need (% Population)]],#REF!,2,FALSE),"")</f>
        <v/>
      </c>
      <c r="Z620" s="66"/>
      <c r="AA620" s="91" t="e">
        <f>[1]!Book1345234[[#This Row],['# of Structures Removed from 1% Annual Chance FP]]/[1]!Book1345234[[#This Row],['# of Structures in 1% Annual Chance FP (Pre-Project)]]</f>
        <v>#REF!</v>
      </c>
      <c r="AB620" s="4"/>
      <c r="AC620" s="36" t="str">
        <f>IFERROR(VLOOKUP(Book1345234[[#This Row],[Flood Risk Reduction ]],#REF!,2,FALSE),"")</f>
        <v/>
      </c>
      <c r="AD620" s="66"/>
      <c r="AE620" s="78"/>
      <c r="AF620" s="37"/>
      <c r="AG620" s="128" t="e">
        <f>([1]!Book1345234[[#This Row],[Pre-Project Damage $]]-[1]!Book1345234[[#This Row],[Post-Project Damage $]])/[1]!Book1345234[[#This Row],[Pre-Project Damage $]]</f>
        <v>#REF!</v>
      </c>
      <c r="AH620" s="4"/>
      <c r="AI620" s="36" t="str">
        <f>IFERROR(VLOOKUP(Book1345234[[#This Row],[Flood Damage Reduction]],#REF!,2,FALSE),"")</f>
        <v/>
      </c>
      <c r="AJ620" s="93"/>
      <c r="AK620" s="83"/>
      <c r="AL620" s="37"/>
      <c r="AM620" s="36" t="str">
        <f>IFERROR(VLOOKUP(Book1345234[[#This Row],[ Reduction in Critical Facilities Flood Risk]],#REF!,2,FALSE),"")</f>
        <v/>
      </c>
      <c r="AN620" s="140" t="e">
        <f>VLOOKUP([1]!Book1345234[[#This Row],[FMP]],'[1]Life and Safety Tabular Data'!A617:L627,12,FALSE)</f>
        <v>#REF!</v>
      </c>
      <c r="AO620" s="43"/>
      <c r="AP620" s="4"/>
      <c r="AQ620" s="36" t="str">
        <f>IFERROR(VLOOKUP(Book1345234[[#This Row],[Life and Safety Ranking (Injury/Loss of Life)]],#REF!,2,FALSE),"")</f>
        <v/>
      </c>
      <c r="AR620" s="67"/>
      <c r="AS620" s="43"/>
      <c r="AT620" s="43"/>
      <c r="AU620" s="43"/>
      <c r="AV620" s="4"/>
      <c r="AW620" s="36" t="str">
        <f>IFERROR(VLOOKUP(Book1345234[[#This Row],[Water Supply Yield Ranking]],#REF!,2,FALSE),"")</f>
        <v/>
      </c>
      <c r="AX620" s="67"/>
      <c r="AY620" s="37"/>
      <c r="AZ620" s="4"/>
      <c r="BA620" s="36" t="str">
        <f>IFERROR(VLOOKUP(Book1345234[[#This Row],[Social Vulnerability Ranking]],#REF!,2,FALSE),"")</f>
        <v/>
      </c>
      <c r="BB620" s="67"/>
      <c r="BC620" s="43"/>
      <c r="BD620" s="4"/>
      <c r="BE620" s="36" t="str">
        <f>IFERROR(VLOOKUP(Book1345234[[#This Row],[Nature-Based Solutions Ranking]],#REF!,2,FALSE),"")</f>
        <v/>
      </c>
      <c r="BF620" s="67"/>
      <c r="BG620" s="37"/>
      <c r="BH620" s="4"/>
      <c r="BI620" s="36" t="str">
        <f>IFERROR(VLOOKUP(Book1345234[[#This Row],[Multiple Benefit Ranking]],#REF!,2,FALSE),"")</f>
        <v/>
      </c>
      <c r="BJ620" s="84"/>
      <c r="BK620" s="43"/>
      <c r="BL620" s="4"/>
      <c r="BM620" s="36" t="str">
        <f>IFERROR(VLOOKUP(Book1345234[[#This Row],[Operations and Maintenance Ranking]],#REF!,2,FALSE),"")</f>
        <v/>
      </c>
      <c r="BN620" s="67"/>
      <c r="BO620" s="4"/>
      <c r="BP620" s="36" t="str">
        <f>IFERROR(VLOOKUP(Book1345234[[#This Row],[Administrative, Regulatory and Other Obstacle Ranking]],#REF!,2,FALSE),"")</f>
        <v/>
      </c>
      <c r="BQ620" s="67"/>
      <c r="BR620" s="4"/>
      <c r="BS620" s="36" t="str">
        <f>IFERROR(VLOOKUP(Book1345234[[#This Row],[Environmental Benefit Ranking]],#REF!,2,FALSE),"")</f>
        <v/>
      </c>
      <c r="BT620" s="67"/>
      <c r="BU620" s="37"/>
      <c r="BV620" s="36" t="str">
        <f>IFERROR(VLOOKUP(Book1345234[[#This Row],[Environmental Impact Ranking]],#REF!,2,FALSE),"")</f>
        <v/>
      </c>
      <c r="BW620" s="77"/>
      <c r="BX620" s="83"/>
      <c r="BY620" s="4"/>
      <c r="BZ620" s="36" t="str">
        <f>IFERROR(VLOOKUP(Book1345234[[#This Row],[Mobility Ranking]],#REF!,2,FALSE),"")</f>
        <v/>
      </c>
      <c r="CA620" s="77"/>
      <c r="CB620" s="4"/>
      <c r="CC620" s="36" t="str">
        <f>IFERROR(VLOOKUP(Book1345234[[#This Row],[Regional Ranking]],#REF!,2,FALSE),"")</f>
        <v/>
      </c>
    </row>
    <row r="621" spans="1:81" x14ac:dyDescent="0.25">
      <c r="A621" s="107"/>
      <c r="B621" s="84"/>
      <c r="C621" s="92">
        <f>Book1345234[[#This Row],[FMP]]*2</f>
        <v>0</v>
      </c>
      <c r="D621" s="34"/>
      <c r="E621" s="34"/>
      <c r="F621" s="37"/>
      <c r="G621" s="4"/>
      <c r="H621" s="4"/>
      <c r="I621" s="4"/>
      <c r="J621" s="4"/>
      <c r="K621" s="35" t="str">
        <f>IFERROR(Book1345234[[#This Row],[Project Cost]]/Book1345234[[#This Row],['# of Structures Removed from 1% Annual Chance FP]],"")</f>
        <v/>
      </c>
      <c r="L621" s="4"/>
      <c r="M621" s="4"/>
      <c r="N621" s="35"/>
      <c r="O621" s="100"/>
      <c r="P621" s="84"/>
      <c r="Q621" s="37"/>
      <c r="R621" s="4"/>
      <c r="S621" s="36" t="str">
        <f>IFERROR(VLOOKUP(Book1345234[[#This Row],[ Severity Ranking: Pre-Project Average Depth of Flooding (100-year)]],#REF!,2,FALSE),"")</f>
        <v/>
      </c>
      <c r="T621" s="67"/>
      <c r="U621" s="37"/>
      <c r="V621" s="37"/>
      <c r="W621" s="128" t="e">
        <f>[1]!Book1345234[[#This Row],[Flood Plain Population]]/[1]!Book1345234[[#This Row],[Community Population Served]]</f>
        <v>#REF!</v>
      </c>
      <c r="X621" s="4"/>
      <c r="Y621" s="36" t="str">
        <f>IFERROR(VLOOKUP(Book1345234[[#This Row],[Severity Ranking: Community Need (% Population)]],#REF!,2,FALSE),"")</f>
        <v/>
      </c>
      <c r="Z621" s="66"/>
      <c r="AA621" s="91" t="e">
        <f>[1]!Book1345234[[#This Row],['# of Structures Removed from 1% Annual Chance FP]]/[1]!Book1345234[[#This Row],['# of Structures in 1% Annual Chance FP (Pre-Project)]]</f>
        <v>#REF!</v>
      </c>
      <c r="AB621" s="4"/>
      <c r="AC621" s="36" t="str">
        <f>IFERROR(VLOOKUP(Book1345234[[#This Row],[Flood Risk Reduction ]],#REF!,2,FALSE),"")</f>
        <v/>
      </c>
      <c r="AD621" s="66"/>
      <c r="AE621" s="78"/>
      <c r="AF621" s="37"/>
      <c r="AG621" s="128" t="e">
        <f>([1]!Book1345234[[#This Row],[Pre-Project Damage $]]-[1]!Book1345234[[#This Row],[Post-Project Damage $]])/[1]!Book1345234[[#This Row],[Pre-Project Damage $]]</f>
        <v>#REF!</v>
      </c>
      <c r="AH621" s="4"/>
      <c r="AI621" s="36" t="str">
        <f>IFERROR(VLOOKUP(Book1345234[[#This Row],[Flood Damage Reduction]],#REF!,2,FALSE),"")</f>
        <v/>
      </c>
      <c r="AJ621" s="93"/>
      <c r="AK621" s="83"/>
      <c r="AL621" s="37"/>
      <c r="AM621" s="36" t="str">
        <f>IFERROR(VLOOKUP(Book1345234[[#This Row],[ Reduction in Critical Facilities Flood Risk]],#REF!,2,FALSE),"")</f>
        <v/>
      </c>
      <c r="AN621" s="140" t="e">
        <f>VLOOKUP([1]!Book1345234[[#This Row],[FMP]],'[1]Life and Safety Tabular Data'!A618:L628,12,FALSE)</f>
        <v>#REF!</v>
      </c>
      <c r="AO621" s="43"/>
      <c r="AP621" s="4"/>
      <c r="AQ621" s="36" t="str">
        <f>IFERROR(VLOOKUP(Book1345234[[#This Row],[Life and Safety Ranking (Injury/Loss of Life)]],#REF!,2,FALSE),"")</f>
        <v/>
      </c>
      <c r="AR621" s="67"/>
      <c r="AS621" s="43"/>
      <c r="AT621" s="43"/>
      <c r="AU621" s="43"/>
      <c r="AV621" s="4"/>
      <c r="AW621" s="36" t="str">
        <f>IFERROR(VLOOKUP(Book1345234[[#This Row],[Water Supply Yield Ranking]],#REF!,2,FALSE),"")</f>
        <v/>
      </c>
      <c r="AX621" s="67"/>
      <c r="AY621" s="37"/>
      <c r="AZ621" s="4"/>
      <c r="BA621" s="36" t="str">
        <f>IFERROR(VLOOKUP(Book1345234[[#This Row],[Social Vulnerability Ranking]],#REF!,2,FALSE),"")</f>
        <v/>
      </c>
      <c r="BB621" s="67"/>
      <c r="BC621" s="43"/>
      <c r="BD621" s="4"/>
      <c r="BE621" s="36" t="str">
        <f>IFERROR(VLOOKUP(Book1345234[[#This Row],[Nature-Based Solutions Ranking]],#REF!,2,FALSE),"")</f>
        <v/>
      </c>
      <c r="BF621" s="67"/>
      <c r="BG621" s="37"/>
      <c r="BH621" s="4"/>
      <c r="BI621" s="36" t="str">
        <f>IFERROR(VLOOKUP(Book1345234[[#This Row],[Multiple Benefit Ranking]],#REF!,2,FALSE),"")</f>
        <v/>
      </c>
      <c r="BJ621" s="84"/>
      <c r="BK621" s="43"/>
      <c r="BL621" s="4"/>
      <c r="BM621" s="36" t="str">
        <f>IFERROR(VLOOKUP(Book1345234[[#This Row],[Operations and Maintenance Ranking]],#REF!,2,FALSE),"")</f>
        <v/>
      </c>
      <c r="BN621" s="67"/>
      <c r="BO621" s="4"/>
      <c r="BP621" s="36" t="str">
        <f>IFERROR(VLOOKUP(Book1345234[[#This Row],[Administrative, Regulatory and Other Obstacle Ranking]],#REF!,2,FALSE),"")</f>
        <v/>
      </c>
      <c r="BQ621" s="67"/>
      <c r="BR621" s="4"/>
      <c r="BS621" s="36" t="str">
        <f>IFERROR(VLOOKUP(Book1345234[[#This Row],[Environmental Benefit Ranking]],#REF!,2,FALSE),"")</f>
        <v/>
      </c>
      <c r="BT621" s="67"/>
      <c r="BU621" s="37"/>
      <c r="BV621" s="36" t="str">
        <f>IFERROR(VLOOKUP(Book1345234[[#This Row],[Environmental Impact Ranking]],#REF!,2,FALSE),"")</f>
        <v/>
      </c>
      <c r="BW621" s="77"/>
      <c r="BX621" s="83"/>
      <c r="BY621" s="4"/>
      <c r="BZ621" s="36" t="str">
        <f>IFERROR(VLOOKUP(Book1345234[[#This Row],[Mobility Ranking]],#REF!,2,FALSE),"")</f>
        <v/>
      </c>
      <c r="CA621" s="77"/>
      <c r="CB621" s="4"/>
      <c r="CC621" s="36" t="str">
        <f>IFERROR(VLOOKUP(Book1345234[[#This Row],[Regional Ranking]],#REF!,2,FALSE),"")</f>
        <v/>
      </c>
    </row>
    <row r="622" spans="1:81" x14ac:dyDescent="0.25">
      <c r="A622" s="107"/>
      <c r="B622" s="84"/>
      <c r="C622" s="92">
        <f>Book1345234[[#This Row],[FMP]]*2</f>
        <v>0</v>
      </c>
      <c r="D622" s="34"/>
      <c r="E622" s="34"/>
      <c r="F622" s="37"/>
      <c r="G622" s="4"/>
      <c r="H622" s="4"/>
      <c r="I622" s="4"/>
      <c r="J622" s="4"/>
      <c r="K622" s="35" t="str">
        <f>IFERROR(Book1345234[[#This Row],[Project Cost]]/Book1345234[[#This Row],['# of Structures Removed from 1% Annual Chance FP]],"")</f>
        <v/>
      </c>
      <c r="L622" s="4"/>
      <c r="M622" s="4"/>
      <c r="N622" s="35"/>
      <c r="O622" s="100"/>
      <c r="P622" s="84"/>
      <c r="Q622" s="37"/>
      <c r="R622" s="4"/>
      <c r="S622" s="36" t="str">
        <f>IFERROR(VLOOKUP(Book1345234[[#This Row],[ Severity Ranking: Pre-Project Average Depth of Flooding (100-year)]],#REF!,2,FALSE),"")</f>
        <v/>
      </c>
      <c r="T622" s="67"/>
      <c r="U622" s="37"/>
      <c r="V622" s="37"/>
      <c r="W622" s="128" t="e">
        <f>[1]!Book1345234[[#This Row],[Flood Plain Population]]/[1]!Book1345234[[#This Row],[Community Population Served]]</f>
        <v>#REF!</v>
      </c>
      <c r="X622" s="4"/>
      <c r="Y622" s="36" t="str">
        <f>IFERROR(VLOOKUP(Book1345234[[#This Row],[Severity Ranking: Community Need (% Population)]],#REF!,2,FALSE),"")</f>
        <v/>
      </c>
      <c r="Z622" s="66"/>
      <c r="AA622" s="91" t="e">
        <f>[1]!Book1345234[[#This Row],['# of Structures Removed from 1% Annual Chance FP]]/[1]!Book1345234[[#This Row],['# of Structures in 1% Annual Chance FP (Pre-Project)]]</f>
        <v>#REF!</v>
      </c>
      <c r="AB622" s="4"/>
      <c r="AC622" s="36" t="str">
        <f>IFERROR(VLOOKUP(Book1345234[[#This Row],[Flood Risk Reduction ]],#REF!,2,FALSE),"")</f>
        <v/>
      </c>
      <c r="AD622" s="66"/>
      <c r="AE622" s="78"/>
      <c r="AF622" s="37"/>
      <c r="AG622" s="128" t="e">
        <f>([1]!Book1345234[[#This Row],[Pre-Project Damage $]]-[1]!Book1345234[[#This Row],[Post-Project Damage $]])/[1]!Book1345234[[#This Row],[Pre-Project Damage $]]</f>
        <v>#REF!</v>
      </c>
      <c r="AH622" s="4"/>
      <c r="AI622" s="36" t="str">
        <f>IFERROR(VLOOKUP(Book1345234[[#This Row],[Flood Damage Reduction]],#REF!,2,FALSE),"")</f>
        <v/>
      </c>
      <c r="AJ622" s="93"/>
      <c r="AK622" s="83"/>
      <c r="AL622" s="37"/>
      <c r="AM622" s="36" t="str">
        <f>IFERROR(VLOOKUP(Book1345234[[#This Row],[ Reduction in Critical Facilities Flood Risk]],#REF!,2,FALSE),"")</f>
        <v/>
      </c>
      <c r="AN622" s="140" t="e">
        <f>VLOOKUP([1]!Book1345234[[#This Row],[FMP]],'[1]Life and Safety Tabular Data'!A619:L629,12,FALSE)</f>
        <v>#REF!</v>
      </c>
      <c r="AO622" s="43"/>
      <c r="AP622" s="4"/>
      <c r="AQ622" s="36" t="str">
        <f>IFERROR(VLOOKUP(Book1345234[[#This Row],[Life and Safety Ranking (Injury/Loss of Life)]],#REF!,2,FALSE),"")</f>
        <v/>
      </c>
      <c r="AR622" s="67"/>
      <c r="AS622" s="43"/>
      <c r="AT622" s="43"/>
      <c r="AU622" s="43"/>
      <c r="AV622" s="4"/>
      <c r="AW622" s="36" t="str">
        <f>IFERROR(VLOOKUP(Book1345234[[#This Row],[Water Supply Yield Ranking]],#REF!,2,FALSE),"")</f>
        <v/>
      </c>
      <c r="AX622" s="67"/>
      <c r="AY622" s="37"/>
      <c r="AZ622" s="4"/>
      <c r="BA622" s="36" t="str">
        <f>IFERROR(VLOOKUP(Book1345234[[#This Row],[Social Vulnerability Ranking]],#REF!,2,FALSE),"")</f>
        <v/>
      </c>
      <c r="BB622" s="67"/>
      <c r="BC622" s="43"/>
      <c r="BD622" s="4"/>
      <c r="BE622" s="36" t="str">
        <f>IFERROR(VLOOKUP(Book1345234[[#This Row],[Nature-Based Solutions Ranking]],#REF!,2,FALSE),"")</f>
        <v/>
      </c>
      <c r="BF622" s="67"/>
      <c r="BG622" s="37"/>
      <c r="BH622" s="4"/>
      <c r="BI622" s="36" t="str">
        <f>IFERROR(VLOOKUP(Book1345234[[#This Row],[Multiple Benefit Ranking]],#REF!,2,FALSE),"")</f>
        <v/>
      </c>
      <c r="BJ622" s="84"/>
      <c r="BK622" s="43"/>
      <c r="BL622" s="4"/>
      <c r="BM622" s="36" t="str">
        <f>IFERROR(VLOOKUP(Book1345234[[#This Row],[Operations and Maintenance Ranking]],#REF!,2,FALSE),"")</f>
        <v/>
      </c>
      <c r="BN622" s="67"/>
      <c r="BO622" s="4"/>
      <c r="BP622" s="36" t="str">
        <f>IFERROR(VLOOKUP(Book1345234[[#This Row],[Administrative, Regulatory and Other Obstacle Ranking]],#REF!,2,FALSE),"")</f>
        <v/>
      </c>
      <c r="BQ622" s="67"/>
      <c r="BR622" s="4"/>
      <c r="BS622" s="36" t="str">
        <f>IFERROR(VLOOKUP(Book1345234[[#This Row],[Environmental Benefit Ranking]],#REF!,2,FALSE),"")</f>
        <v/>
      </c>
      <c r="BT622" s="67"/>
      <c r="BU622" s="37"/>
      <c r="BV622" s="36" t="str">
        <f>IFERROR(VLOOKUP(Book1345234[[#This Row],[Environmental Impact Ranking]],#REF!,2,FALSE),"")</f>
        <v/>
      </c>
      <c r="BW622" s="77"/>
      <c r="BX622" s="83"/>
      <c r="BY622" s="4"/>
      <c r="BZ622" s="36" t="str">
        <f>IFERROR(VLOOKUP(Book1345234[[#This Row],[Mobility Ranking]],#REF!,2,FALSE),"")</f>
        <v/>
      </c>
      <c r="CA622" s="77"/>
      <c r="CB622" s="4"/>
      <c r="CC622" s="36" t="str">
        <f>IFERROR(VLOOKUP(Book1345234[[#This Row],[Regional Ranking]],#REF!,2,FALSE),"")</f>
        <v/>
      </c>
    </row>
    <row r="623" spans="1:81" x14ac:dyDescent="0.25">
      <c r="A623" s="107"/>
      <c r="B623" s="84"/>
      <c r="C623" s="92">
        <f>Book1345234[[#This Row],[FMP]]*2</f>
        <v>0</v>
      </c>
      <c r="D623" s="34"/>
      <c r="E623" s="34"/>
      <c r="F623" s="37"/>
      <c r="G623" s="4"/>
      <c r="H623" s="4"/>
      <c r="I623" s="4"/>
      <c r="J623" s="4"/>
      <c r="K623" s="35" t="str">
        <f>IFERROR(Book1345234[[#This Row],[Project Cost]]/Book1345234[[#This Row],['# of Structures Removed from 1% Annual Chance FP]],"")</f>
        <v/>
      </c>
      <c r="L623" s="4"/>
      <c r="M623" s="4"/>
      <c r="N623" s="35"/>
      <c r="O623" s="100"/>
      <c r="P623" s="84"/>
      <c r="Q623" s="37"/>
      <c r="R623" s="4"/>
      <c r="S623" s="36" t="str">
        <f>IFERROR(VLOOKUP(Book1345234[[#This Row],[ Severity Ranking: Pre-Project Average Depth of Flooding (100-year)]],#REF!,2,FALSE),"")</f>
        <v/>
      </c>
      <c r="T623" s="67"/>
      <c r="U623" s="37"/>
      <c r="V623" s="37"/>
      <c r="W623" s="128" t="e">
        <f>[1]!Book1345234[[#This Row],[Flood Plain Population]]/[1]!Book1345234[[#This Row],[Community Population Served]]</f>
        <v>#REF!</v>
      </c>
      <c r="X623" s="4"/>
      <c r="Y623" s="36" t="str">
        <f>IFERROR(VLOOKUP(Book1345234[[#This Row],[Severity Ranking: Community Need (% Population)]],#REF!,2,FALSE),"")</f>
        <v/>
      </c>
      <c r="Z623" s="66"/>
      <c r="AA623" s="91" t="e">
        <f>[1]!Book1345234[[#This Row],['# of Structures Removed from 1% Annual Chance FP]]/[1]!Book1345234[[#This Row],['# of Structures in 1% Annual Chance FP (Pre-Project)]]</f>
        <v>#REF!</v>
      </c>
      <c r="AB623" s="4"/>
      <c r="AC623" s="36" t="str">
        <f>IFERROR(VLOOKUP(Book1345234[[#This Row],[Flood Risk Reduction ]],#REF!,2,FALSE),"")</f>
        <v/>
      </c>
      <c r="AD623" s="66"/>
      <c r="AE623" s="78"/>
      <c r="AF623" s="37"/>
      <c r="AG623" s="128" t="e">
        <f>([1]!Book1345234[[#This Row],[Pre-Project Damage $]]-[1]!Book1345234[[#This Row],[Post-Project Damage $]])/[1]!Book1345234[[#This Row],[Pre-Project Damage $]]</f>
        <v>#REF!</v>
      </c>
      <c r="AH623" s="4"/>
      <c r="AI623" s="36" t="str">
        <f>IFERROR(VLOOKUP(Book1345234[[#This Row],[Flood Damage Reduction]],#REF!,2,FALSE),"")</f>
        <v/>
      </c>
      <c r="AJ623" s="93"/>
      <c r="AK623" s="83"/>
      <c r="AL623" s="37"/>
      <c r="AM623" s="36" t="str">
        <f>IFERROR(VLOOKUP(Book1345234[[#This Row],[ Reduction in Critical Facilities Flood Risk]],#REF!,2,FALSE),"")</f>
        <v/>
      </c>
      <c r="AN623" s="140" t="e">
        <f>VLOOKUP([1]!Book1345234[[#This Row],[FMP]],'[1]Life and Safety Tabular Data'!A620:L630,12,FALSE)</f>
        <v>#REF!</v>
      </c>
      <c r="AO623" s="43"/>
      <c r="AP623" s="4"/>
      <c r="AQ623" s="36" t="str">
        <f>IFERROR(VLOOKUP(Book1345234[[#This Row],[Life and Safety Ranking (Injury/Loss of Life)]],#REF!,2,FALSE),"")</f>
        <v/>
      </c>
      <c r="AR623" s="67"/>
      <c r="AS623" s="43"/>
      <c r="AT623" s="43"/>
      <c r="AU623" s="43"/>
      <c r="AV623" s="4"/>
      <c r="AW623" s="36" t="str">
        <f>IFERROR(VLOOKUP(Book1345234[[#This Row],[Water Supply Yield Ranking]],#REF!,2,FALSE),"")</f>
        <v/>
      </c>
      <c r="AX623" s="67"/>
      <c r="AY623" s="37"/>
      <c r="AZ623" s="4"/>
      <c r="BA623" s="36" t="str">
        <f>IFERROR(VLOOKUP(Book1345234[[#This Row],[Social Vulnerability Ranking]],#REF!,2,FALSE),"")</f>
        <v/>
      </c>
      <c r="BB623" s="67"/>
      <c r="BC623" s="43"/>
      <c r="BD623" s="4"/>
      <c r="BE623" s="36" t="str">
        <f>IFERROR(VLOOKUP(Book1345234[[#This Row],[Nature-Based Solutions Ranking]],#REF!,2,FALSE),"")</f>
        <v/>
      </c>
      <c r="BF623" s="67"/>
      <c r="BG623" s="37"/>
      <c r="BH623" s="4"/>
      <c r="BI623" s="36" t="str">
        <f>IFERROR(VLOOKUP(Book1345234[[#This Row],[Multiple Benefit Ranking]],#REF!,2,FALSE),"")</f>
        <v/>
      </c>
      <c r="BJ623" s="84"/>
      <c r="BK623" s="43"/>
      <c r="BL623" s="4"/>
      <c r="BM623" s="36" t="str">
        <f>IFERROR(VLOOKUP(Book1345234[[#This Row],[Operations and Maintenance Ranking]],#REF!,2,FALSE),"")</f>
        <v/>
      </c>
      <c r="BN623" s="67"/>
      <c r="BO623" s="4"/>
      <c r="BP623" s="36" t="str">
        <f>IFERROR(VLOOKUP(Book1345234[[#This Row],[Administrative, Regulatory and Other Obstacle Ranking]],#REF!,2,FALSE),"")</f>
        <v/>
      </c>
      <c r="BQ623" s="67"/>
      <c r="BR623" s="4"/>
      <c r="BS623" s="36" t="str">
        <f>IFERROR(VLOOKUP(Book1345234[[#This Row],[Environmental Benefit Ranking]],#REF!,2,FALSE),"")</f>
        <v/>
      </c>
      <c r="BT623" s="67"/>
      <c r="BU623" s="37"/>
      <c r="BV623" s="36" t="str">
        <f>IFERROR(VLOOKUP(Book1345234[[#This Row],[Environmental Impact Ranking]],#REF!,2,FALSE),"")</f>
        <v/>
      </c>
      <c r="BW623" s="77"/>
      <c r="BX623" s="83"/>
      <c r="BY623" s="4"/>
      <c r="BZ623" s="36" t="str">
        <f>IFERROR(VLOOKUP(Book1345234[[#This Row],[Mobility Ranking]],#REF!,2,FALSE),"")</f>
        <v/>
      </c>
      <c r="CA623" s="77"/>
      <c r="CB623" s="4"/>
      <c r="CC623" s="36" t="str">
        <f>IFERROR(VLOOKUP(Book1345234[[#This Row],[Regional Ranking]],#REF!,2,FALSE),"")</f>
        <v/>
      </c>
    </row>
    <row r="624" spans="1:81" x14ac:dyDescent="0.25">
      <c r="A624" s="107"/>
      <c r="B624" s="84"/>
      <c r="C624" s="92">
        <f>Book1345234[[#This Row],[FMP]]*2</f>
        <v>0</v>
      </c>
      <c r="D624" s="34"/>
      <c r="E624" s="34"/>
      <c r="F624" s="37"/>
      <c r="G624" s="4"/>
      <c r="H624" s="4"/>
      <c r="I624" s="4"/>
      <c r="J624" s="4"/>
      <c r="K624" s="35" t="str">
        <f>IFERROR(Book1345234[[#This Row],[Project Cost]]/Book1345234[[#This Row],['# of Structures Removed from 1% Annual Chance FP]],"")</f>
        <v/>
      </c>
      <c r="L624" s="4"/>
      <c r="M624" s="4"/>
      <c r="N624" s="35"/>
      <c r="O624" s="100"/>
      <c r="P624" s="84"/>
      <c r="Q624" s="37"/>
      <c r="R624" s="4"/>
      <c r="S624" s="36" t="str">
        <f>IFERROR(VLOOKUP(Book1345234[[#This Row],[ Severity Ranking: Pre-Project Average Depth of Flooding (100-year)]],#REF!,2,FALSE),"")</f>
        <v/>
      </c>
      <c r="T624" s="67"/>
      <c r="U624" s="37"/>
      <c r="V624" s="37"/>
      <c r="W624" s="128" t="e">
        <f>[1]!Book1345234[[#This Row],[Flood Plain Population]]/[1]!Book1345234[[#This Row],[Community Population Served]]</f>
        <v>#REF!</v>
      </c>
      <c r="X624" s="4"/>
      <c r="Y624" s="36" t="str">
        <f>IFERROR(VLOOKUP(Book1345234[[#This Row],[Severity Ranking: Community Need (% Population)]],#REF!,2,FALSE),"")</f>
        <v/>
      </c>
      <c r="Z624" s="66"/>
      <c r="AA624" s="91" t="e">
        <f>[1]!Book1345234[[#This Row],['# of Structures Removed from 1% Annual Chance FP]]/[1]!Book1345234[[#This Row],['# of Structures in 1% Annual Chance FP (Pre-Project)]]</f>
        <v>#REF!</v>
      </c>
      <c r="AB624" s="4"/>
      <c r="AC624" s="36" t="str">
        <f>IFERROR(VLOOKUP(Book1345234[[#This Row],[Flood Risk Reduction ]],#REF!,2,FALSE),"")</f>
        <v/>
      </c>
      <c r="AD624" s="66"/>
      <c r="AE624" s="78"/>
      <c r="AF624" s="37"/>
      <c r="AG624" s="128" t="e">
        <f>([1]!Book1345234[[#This Row],[Pre-Project Damage $]]-[1]!Book1345234[[#This Row],[Post-Project Damage $]])/[1]!Book1345234[[#This Row],[Pre-Project Damage $]]</f>
        <v>#REF!</v>
      </c>
      <c r="AH624" s="4"/>
      <c r="AI624" s="36" t="str">
        <f>IFERROR(VLOOKUP(Book1345234[[#This Row],[Flood Damage Reduction]],#REF!,2,FALSE),"")</f>
        <v/>
      </c>
      <c r="AJ624" s="93"/>
      <c r="AK624" s="83"/>
      <c r="AL624" s="37"/>
      <c r="AM624" s="36" t="str">
        <f>IFERROR(VLOOKUP(Book1345234[[#This Row],[ Reduction in Critical Facilities Flood Risk]],#REF!,2,FALSE),"")</f>
        <v/>
      </c>
      <c r="AN624" s="140" t="e">
        <f>VLOOKUP([1]!Book1345234[[#This Row],[FMP]],'[1]Life and Safety Tabular Data'!A621:L631,12,FALSE)</f>
        <v>#REF!</v>
      </c>
      <c r="AO624" s="43"/>
      <c r="AP624" s="4"/>
      <c r="AQ624" s="36" t="str">
        <f>IFERROR(VLOOKUP(Book1345234[[#This Row],[Life and Safety Ranking (Injury/Loss of Life)]],#REF!,2,FALSE),"")</f>
        <v/>
      </c>
      <c r="AR624" s="67"/>
      <c r="AS624" s="43"/>
      <c r="AT624" s="43"/>
      <c r="AU624" s="43"/>
      <c r="AV624" s="4"/>
      <c r="AW624" s="36" t="str">
        <f>IFERROR(VLOOKUP(Book1345234[[#This Row],[Water Supply Yield Ranking]],#REF!,2,FALSE),"")</f>
        <v/>
      </c>
      <c r="AX624" s="67"/>
      <c r="AY624" s="37"/>
      <c r="AZ624" s="4"/>
      <c r="BA624" s="36" t="str">
        <f>IFERROR(VLOOKUP(Book1345234[[#This Row],[Social Vulnerability Ranking]],#REF!,2,FALSE),"")</f>
        <v/>
      </c>
      <c r="BB624" s="67"/>
      <c r="BC624" s="43"/>
      <c r="BD624" s="4"/>
      <c r="BE624" s="36" t="str">
        <f>IFERROR(VLOOKUP(Book1345234[[#This Row],[Nature-Based Solutions Ranking]],#REF!,2,FALSE),"")</f>
        <v/>
      </c>
      <c r="BF624" s="67"/>
      <c r="BG624" s="37"/>
      <c r="BH624" s="4"/>
      <c r="BI624" s="36" t="str">
        <f>IFERROR(VLOOKUP(Book1345234[[#This Row],[Multiple Benefit Ranking]],#REF!,2,FALSE),"")</f>
        <v/>
      </c>
      <c r="BJ624" s="84"/>
      <c r="BK624" s="43"/>
      <c r="BL624" s="4"/>
      <c r="BM624" s="36" t="str">
        <f>IFERROR(VLOOKUP(Book1345234[[#This Row],[Operations and Maintenance Ranking]],#REF!,2,FALSE),"")</f>
        <v/>
      </c>
      <c r="BN624" s="67"/>
      <c r="BO624" s="4"/>
      <c r="BP624" s="36" t="str">
        <f>IFERROR(VLOOKUP(Book1345234[[#This Row],[Administrative, Regulatory and Other Obstacle Ranking]],#REF!,2,FALSE),"")</f>
        <v/>
      </c>
      <c r="BQ624" s="67"/>
      <c r="BR624" s="4"/>
      <c r="BS624" s="36" t="str">
        <f>IFERROR(VLOOKUP(Book1345234[[#This Row],[Environmental Benefit Ranking]],#REF!,2,FALSE),"")</f>
        <v/>
      </c>
      <c r="BT624" s="67"/>
      <c r="BU624" s="37"/>
      <c r="BV624" s="36" t="str">
        <f>IFERROR(VLOOKUP(Book1345234[[#This Row],[Environmental Impact Ranking]],#REF!,2,FALSE),"")</f>
        <v/>
      </c>
      <c r="BW624" s="77"/>
      <c r="BX624" s="83"/>
      <c r="BY624" s="4"/>
      <c r="BZ624" s="36" t="str">
        <f>IFERROR(VLOOKUP(Book1345234[[#This Row],[Mobility Ranking]],#REF!,2,FALSE),"")</f>
        <v/>
      </c>
      <c r="CA624" s="77"/>
      <c r="CB624" s="4"/>
      <c r="CC624" s="36" t="str">
        <f>IFERROR(VLOOKUP(Book1345234[[#This Row],[Regional Ranking]],#REF!,2,FALSE),"")</f>
        <v/>
      </c>
    </row>
    <row r="625" spans="1:81" x14ac:dyDescent="0.25">
      <c r="A625" s="107"/>
      <c r="B625" s="84"/>
      <c r="C625" s="92">
        <f>Book1345234[[#This Row],[FMP]]*2</f>
        <v>0</v>
      </c>
      <c r="D625" s="34"/>
      <c r="E625" s="34"/>
      <c r="F625" s="37"/>
      <c r="G625" s="4"/>
      <c r="H625" s="4"/>
      <c r="I625" s="4"/>
      <c r="J625" s="4"/>
      <c r="K625" s="35" t="str">
        <f>IFERROR(Book1345234[[#This Row],[Project Cost]]/Book1345234[[#This Row],['# of Structures Removed from 1% Annual Chance FP]],"")</f>
        <v/>
      </c>
      <c r="L625" s="4"/>
      <c r="M625" s="4"/>
      <c r="N625" s="35"/>
      <c r="O625" s="100"/>
      <c r="P625" s="84"/>
      <c r="Q625" s="37"/>
      <c r="R625" s="4"/>
      <c r="S625" s="36" t="str">
        <f>IFERROR(VLOOKUP(Book1345234[[#This Row],[ Severity Ranking: Pre-Project Average Depth of Flooding (100-year)]],#REF!,2,FALSE),"")</f>
        <v/>
      </c>
      <c r="T625" s="67"/>
      <c r="U625" s="37"/>
      <c r="V625" s="37"/>
      <c r="W625" s="128" t="e">
        <f>[1]!Book1345234[[#This Row],[Flood Plain Population]]/[1]!Book1345234[[#This Row],[Community Population Served]]</f>
        <v>#REF!</v>
      </c>
      <c r="X625" s="4"/>
      <c r="Y625" s="36" t="str">
        <f>IFERROR(VLOOKUP(Book1345234[[#This Row],[Severity Ranking: Community Need (% Population)]],#REF!,2,FALSE),"")</f>
        <v/>
      </c>
      <c r="Z625" s="66"/>
      <c r="AA625" s="91" t="e">
        <f>[1]!Book1345234[[#This Row],['# of Structures Removed from 1% Annual Chance FP]]/[1]!Book1345234[[#This Row],['# of Structures in 1% Annual Chance FP (Pre-Project)]]</f>
        <v>#REF!</v>
      </c>
      <c r="AB625" s="4"/>
      <c r="AC625" s="36" t="str">
        <f>IFERROR(VLOOKUP(Book1345234[[#This Row],[Flood Risk Reduction ]],#REF!,2,FALSE),"")</f>
        <v/>
      </c>
      <c r="AD625" s="66"/>
      <c r="AE625" s="78"/>
      <c r="AF625" s="37"/>
      <c r="AG625" s="128" t="e">
        <f>([1]!Book1345234[[#This Row],[Pre-Project Damage $]]-[1]!Book1345234[[#This Row],[Post-Project Damage $]])/[1]!Book1345234[[#This Row],[Pre-Project Damage $]]</f>
        <v>#REF!</v>
      </c>
      <c r="AH625" s="4"/>
      <c r="AI625" s="36" t="str">
        <f>IFERROR(VLOOKUP(Book1345234[[#This Row],[Flood Damage Reduction]],#REF!,2,FALSE),"")</f>
        <v/>
      </c>
      <c r="AJ625" s="93"/>
      <c r="AK625" s="83"/>
      <c r="AL625" s="37"/>
      <c r="AM625" s="36" t="str">
        <f>IFERROR(VLOOKUP(Book1345234[[#This Row],[ Reduction in Critical Facilities Flood Risk]],#REF!,2,FALSE),"")</f>
        <v/>
      </c>
      <c r="AN625" s="140" t="e">
        <f>VLOOKUP([1]!Book1345234[[#This Row],[FMP]],'[1]Life and Safety Tabular Data'!A622:L632,12,FALSE)</f>
        <v>#REF!</v>
      </c>
      <c r="AO625" s="43"/>
      <c r="AP625" s="4"/>
      <c r="AQ625" s="36" t="str">
        <f>IFERROR(VLOOKUP(Book1345234[[#This Row],[Life and Safety Ranking (Injury/Loss of Life)]],#REF!,2,FALSE),"")</f>
        <v/>
      </c>
      <c r="AR625" s="67"/>
      <c r="AS625" s="43"/>
      <c r="AT625" s="43"/>
      <c r="AU625" s="43"/>
      <c r="AV625" s="4"/>
      <c r="AW625" s="36" t="str">
        <f>IFERROR(VLOOKUP(Book1345234[[#This Row],[Water Supply Yield Ranking]],#REF!,2,FALSE),"")</f>
        <v/>
      </c>
      <c r="AX625" s="67"/>
      <c r="AY625" s="37"/>
      <c r="AZ625" s="4"/>
      <c r="BA625" s="36" t="str">
        <f>IFERROR(VLOOKUP(Book1345234[[#This Row],[Social Vulnerability Ranking]],#REF!,2,FALSE),"")</f>
        <v/>
      </c>
      <c r="BB625" s="67"/>
      <c r="BC625" s="43"/>
      <c r="BD625" s="4"/>
      <c r="BE625" s="36" t="str">
        <f>IFERROR(VLOOKUP(Book1345234[[#This Row],[Nature-Based Solutions Ranking]],#REF!,2,FALSE),"")</f>
        <v/>
      </c>
      <c r="BF625" s="67"/>
      <c r="BG625" s="37"/>
      <c r="BH625" s="4"/>
      <c r="BI625" s="36" t="str">
        <f>IFERROR(VLOOKUP(Book1345234[[#This Row],[Multiple Benefit Ranking]],#REF!,2,FALSE),"")</f>
        <v/>
      </c>
      <c r="BJ625" s="84"/>
      <c r="BK625" s="43"/>
      <c r="BL625" s="4"/>
      <c r="BM625" s="36" t="str">
        <f>IFERROR(VLOOKUP(Book1345234[[#This Row],[Operations and Maintenance Ranking]],#REF!,2,FALSE),"")</f>
        <v/>
      </c>
      <c r="BN625" s="67"/>
      <c r="BO625" s="4"/>
      <c r="BP625" s="36" t="str">
        <f>IFERROR(VLOOKUP(Book1345234[[#This Row],[Administrative, Regulatory and Other Obstacle Ranking]],#REF!,2,FALSE),"")</f>
        <v/>
      </c>
      <c r="BQ625" s="67"/>
      <c r="BR625" s="4"/>
      <c r="BS625" s="36" t="str">
        <f>IFERROR(VLOOKUP(Book1345234[[#This Row],[Environmental Benefit Ranking]],#REF!,2,FALSE),"")</f>
        <v/>
      </c>
      <c r="BT625" s="67"/>
      <c r="BU625" s="37"/>
      <c r="BV625" s="36" t="str">
        <f>IFERROR(VLOOKUP(Book1345234[[#This Row],[Environmental Impact Ranking]],#REF!,2,FALSE),"")</f>
        <v/>
      </c>
      <c r="BW625" s="77"/>
      <c r="BX625" s="83"/>
      <c r="BY625" s="4"/>
      <c r="BZ625" s="36" t="str">
        <f>IFERROR(VLOOKUP(Book1345234[[#This Row],[Mobility Ranking]],#REF!,2,FALSE),"")</f>
        <v/>
      </c>
      <c r="CA625" s="77"/>
      <c r="CB625" s="4"/>
      <c r="CC625" s="36" t="str">
        <f>IFERROR(VLOOKUP(Book1345234[[#This Row],[Regional Ranking]],#REF!,2,FALSE),"")</f>
        <v/>
      </c>
    </row>
    <row r="626" spans="1:81" x14ac:dyDescent="0.25">
      <c r="A626" s="107"/>
      <c r="B626" s="84"/>
      <c r="C626" s="92">
        <f>Book1345234[[#This Row],[FMP]]*2</f>
        <v>0</v>
      </c>
      <c r="D626" s="34"/>
      <c r="E626" s="34"/>
      <c r="F626" s="37"/>
      <c r="G626" s="4"/>
      <c r="H626" s="4"/>
      <c r="I626" s="4"/>
      <c r="J626" s="4"/>
      <c r="K626" s="35" t="str">
        <f>IFERROR(Book1345234[[#This Row],[Project Cost]]/Book1345234[[#This Row],['# of Structures Removed from 1% Annual Chance FP]],"")</f>
        <v/>
      </c>
      <c r="L626" s="4"/>
      <c r="M626" s="4"/>
      <c r="N626" s="35"/>
      <c r="O626" s="100"/>
      <c r="P626" s="84"/>
      <c r="Q626" s="37"/>
      <c r="R626" s="4"/>
      <c r="S626" s="36" t="str">
        <f>IFERROR(VLOOKUP(Book1345234[[#This Row],[ Severity Ranking: Pre-Project Average Depth of Flooding (100-year)]],#REF!,2,FALSE),"")</f>
        <v/>
      </c>
      <c r="T626" s="67"/>
      <c r="U626" s="37"/>
      <c r="V626" s="37"/>
      <c r="W626" s="128" t="e">
        <f>[1]!Book1345234[[#This Row],[Flood Plain Population]]/[1]!Book1345234[[#This Row],[Community Population Served]]</f>
        <v>#REF!</v>
      </c>
      <c r="X626" s="4"/>
      <c r="Y626" s="36" t="str">
        <f>IFERROR(VLOOKUP(Book1345234[[#This Row],[Severity Ranking: Community Need (% Population)]],#REF!,2,FALSE),"")</f>
        <v/>
      </c>
      <c r="Z626" s="66"/>
      <c r="AA626" s="91" t="e">
        <f>[1]!Book1345234[[#This Row],['# of Structures Removed from 1% Annual Chance FP]]/[1]!Book1345234[[#This Row],['# of Structures in 1% Annual Chance FP (Pre-Project)]]</f>
        <v>#REF!</v>
      </c>
      <c r="AB626" s="4"/>
      <c r="AC626" s="36" t="str">
        <f>IFERROR(VLOOKUP(Book1345234[[#This Row],[Flood Risk Reduction ]],#REF!,2,FALSE),"")</f>
        <v/>
      </c>
      <c r="AD626" s="66"/>
      <c r="AE626" s="78"/>
      <c r="AF626" s="37"/>
      <c r="AG626" s="128" t="e">
        <f>([1]!Book1345234[[#This Row],[Pre-Project Damage $]]-[1]!Book1345234[[#This Row],[Post-Project Damage $]])/[1]!Book1345234[[#This Row],[Pre-Project Damage $]]</f>
        <v>#REF!</v>
      </c>
      <c r="AH626" s="4"/>
      <c r="AI626" s="36" t="str">
        <f>IFERROR(VLOOKUP(Book1345234[[#This Row],[Flood Damage Reduction]],#REF!,2,FALSE),"")</f>
        <v/>
      </c>
      <c r="AJ626" s="93"/>
      <c r="AK626" s="83"/>
      <c r="AL626" s="37"/>
      <c r="AM626" s="36" t="str">
        <f>IFERROR(VLOOKUP(Book1345234[[#This Row],[ Reduction in Critical Facilities Flood Risk]],#REF!,2,FALSE),"")</f>
        <v/>
      </c>
      <c r="AN626" s="140" t="e">
        <f>VLOOKUP([1]!Book1345234[[#This Row],[FMP]],'[1]Life and Safety Tabular Data'!A623:L633,12,FALSE)</f>
        <v>#REF!</v>
      </c>
      <c r="AO626" s="43"/>
      <c r="AP626" s="4"/>
      <c r="AQ626" s="36" t="str">
        <f>IFERROR(VLOOKUP(Book1345234[[#This Row],[Life and Safety Ranking (Injury/Loss of Life)]],#REF!,2,FALSE),"")</f>
        <v/>
      </c>
      <c r="AR626" s="67"/>
      <c r="AS626" s="43"/>
      <c r="AT626" s="43"/>
      <c r="AU626" s="43"/>
      <c r="AV626" s="4"/>
      <c r="AW626" s="36" t="str">
        <f>IFERROR(VLOOKUP(Book1345234[[#This Row],[Water Supply Yield Ranking]],#REF!,2,FALSE),"")</f>
        <v/>
      </c>
      <c r="AX626" s="67"/>
      <c r="AY626" s="37"/>
      <c r="AZ626" s="4"/>
      <c r="BA626" s="36" t="str">
        <f>IFERROR(VLOOKUP(Book1345234[[#This Row],[Social Vulnerability Ranking]],#REF!,2,FALSE),"")</f>
        <v/>
      </c>
      <c r="BB626" s="67"/>
      <c r="BC626" s="43"/>
      <c r="BD626" s="4"/>
      <c r="BE626" s="36" t="str">
        <f>IFERROR(VLOOKUP(Book1345234[[#This Row],[Nature-Based Solutions Ranking]],#REF!,2,FALSE),"")</f>
        <v/>
      </c>
      <c r="BF626" s="67"/>
      <c r="BG626" s="37"/>
      <c r="BH626" s="4"/>
      <c r="BI626" s="36" t="str">
        <f>IFERROR(VLOOKUP(Book1345234[[#This Row],[Multiple Benefit Ranking]],#REF!,2,FALSE),"")</f>
        <v/>
      </c>
      <c r="BJ626" s="84"/>
      <c r="BK626" s="43"/>
      <c r="BL626" s="4"/>
      <c r="BM626" s="36" t="str">
        <f>IFERROR(VLOOKUP(Book1345234[[#This Row],[Operations and Maintenance Ranking]],#REF!,2,FALSE),"")</f>
        <v/>
      </c>
      <c r="BN626" s="67"/>
      <c r="BO626" s="4"/>
      <c r="BP626" s="36" t="str">
        <f>IFERROR(VLOOKUP(Book1345234[[#This Row],[Administrative, Regulatory and Other Obstacle Ranking]],#REF!,2,FALSE),"")</f>
        <v/>
      </c>
      <c r="BQ626" s="67"/>
      <c r="BR626" s="4"/>
      <c r="BS626" s="36" t="str">
        <f>IFERROR(VLOOKUP(Book1345234[[#This Row],[Environmental Benefit Ranking]],#REF!,2,FALSE),"")</f>
        <v/>
      </c>
      <c r="BT626" s="67"/>
      <c r="BU626" s="37"/>
      <c r="BV626" s="36" t="str">
        <f>IFERROR(VLOOKUP(Book1345234[[#This Row],[Environmental Impact Ranking]],#REF!,2,FALSE),"")</f>
        <v/>
      </c>
      <c r="BW626" s="77"/>
      <c r="BX626" s="83"/>
      <c r="BY626" s="4"/>
      <c r="BZ626" s="36" t="str">
        <f>IFERROR(VLOOKUP(Book1345234[[#This Row],[Mobility Ranking]],#REF!,2,FALSE),"")</f>
        <v/>
      </c>
      <c r="CA626" s="77"/>
      <c r="CB626" s="4"/>
      <c r="CC626" s="36" t="str">
        <f>IFERROR(VLOOKUP(Book1345234[[#This Row],[Regional Ranking]],#REF!,2,FALSE),"")</f>
        <v/>
      </c>
    </row>
    <row r="627" spans="1:81" x14ac:dyDescent="0.25">
      <c r="A627" s="107"/>
      <c r="B627" s="84"/>
      <c r="C627" s="92">
        <f>Book1345234[[#This Row],[FMP]]*2</f>
        <v>0</v>
      </c>
      <c r="D627" s="34"/>
      <c r="E627" s="34"/>
      <c r="F627" s="37"/>
      <c r="G627" s="4"/>
      <c r="H627" s="4"/>
      <c r="I627" s="4"/>
      <c r="J627" s="4"/>
      <c r="K627" s="35" t="str">
        <f>IFERROR(Book1345234[[#This Row],[Project Cost]]/Book1345234[[#This Row],['# of Structures Removed from 1% Annual Chance FP]],"")</f>
        <v/>
      </c>
      <c r="L627" s="4"/>
      <c r="M627" s="4"/>
      <c r="N627" s="35"/>
      <c r="O627" s="100"/>
      <c r="P627" s="84"/>
      <c r="Q627" s="37"/>
      <c r="R627" s="4"/>
      <c r="S627" s="36" t="str">
        <f>IFERROR(VLOOKUP(Book1345234[[#This Row],[ Severity Ranking: Pre-Project Average Depth of Flooding (100-year)]],#REF!,2,FALSE),"")</f>
        <v/>
      </c>
      <c r="T627" s="67"/>
      <c r="U627" s="37"/>
      <c r="V627" s="37"/>
      <c r="W627" s="128" t="e">
        <f>[1]!Book1345234[[#This Row],[Flood Plain Population]]/[1]!Book1345234[[#This Row],[Community Population Served]]</f>
        <v>#REF!</v>
      </c>
      <c r="X627" s="4"/>
      <c r="Y627" s="36" t="str">
        <f>IFERROR(VLOOKUP(Book1345234[[#This Row],[Severity Ranking: Community Need (% Population)]],#REF!,2,FALSE),"")</f>
        <v/>
      </c>
      <c r="Z627" s="66"/>
      <c r="AA627" s="91" t="e">
        <f>[1]!Book1345234[[#This Row],['# of Structures Removed from 1% Annual Chance FP]]/[1]!Book1345234[[#This Row],['# of Structures in 1% Annual Chance FP (Pre-Project)]]</f>
        <v>#REF!</v>
      </c>
      <c r="AB627" s="4"/>
      <c r="AC627" s="36" t="str">
        <f>IFERROR(VLOOKUP(Book1345234[[#This Row],[Flood Risk Reduction ]],#REF!,2,FALSE),"")</f>
        <v/>
      </c>
      <c r="AD627" s="66"/>
      <c r="AE627" s="78"/>
      <c r="AF627" s="37"/>
      <c r="AG627" s="128" t="e">
        <f>([1]!Book1345234[[#This Row],[Pre-Project Damage $]]-[1]!Book1345234[[#This Row],[Post-Project Damage $]])/[1]!Book1345234[[#This Row],[Pre-Project Damage $]]</f>
        <v>#REF!</v>
      </c>
      <c r="AH627" s="4"/>
      <c r="AI627" s="36" t="str">
        <f>IFERROR(VLOOKUP(Book1345234[[#This Row],[Flood Damage Reduction]],#REF!,2,FALSE),"")</f>
        <v/>
      </c>
      <c r="AJ627" s="93"/>
      <c r="AK627" s="83"/>
      <c r="AL627" s="37"/>
      <c r="AM627" s="36" t="str">
        <f>IFERROR(VLOOKUP(Book1345234[[#This Row],[ Reduction in Critical Facilities Flood Risk]],#REF!,2,FALSE),"")</f>
        <v/>
      </c>
      <c r="AN627" s="140" t="e">
        <f>VLOOKUP([1]!Book1345234[[#This Row],[FMP]],'[1]Life and Safety Tabular Data'!A624:L634,12,FALSE)</f>
        <v>#REF!</v>
      </c>
      <c r="AO627" s="43"/>
      <c r="AP627" s="4"/>
      <c r="AQ627" s="36" t="str">
        <f>IFERROR(VLOOKUP(Book1345234[[#This Row],[Life and Safety Ranking (Injury/Loss of Life)]],#REF!,2,FALSE),"")</f>
        <v/>
      </c>
      <c r="AR627" s="67"/>
      <c r="AS627" s="43"/>
      <c r="AT627" s="43"/>
      <c r="AU627" s="43"/>
      <c r="AV627" s="4"/>
      <c r="AW627" s="36" t="str">
        <f>IFERROR(VLOOKUP(Book1345234[[#This Row],[Water Supply Yield Ranking]],#REF!,2,FALSE),"")</f>
        <v/>
      </c>
      <c r="AX627" s="67"/>
      <c r="AY627" s="37"/>
      <c r="AZ627" s="4"/>
      <c r="BA627" s="36" t="str">
        <f>IFERROR(VLOOKUP(Book1345234[[#This Row],[Social Vulnerability Ranking]],#REF!,2,FALSE),"")</f>
        <v/>
      </c>
      <c r="BB627" s="67"/>
      <c r="BC627" s="43"/>
      <c r="BD627" s="4"/>
      <c r="BE627" s="36" t="str">
        <f>IFERROR(VLOOKUP(Book1345234[[#This Row],[Nature-Based Solutions Ranking]],#REF!,2,FALSE),"")</f>
        <v/>
      </c>
      <c r="BF627" s="67"/>
      <c r="BG627" s="37"/>
      <c r="BH627" s="4"/>
      <c r="BI627" s="36" t="str">
        <f>IFERROR(VLOOKUP(Book1345234[[#This Row],[Multiple Benefit Ranking]],#REF!,2,FALSE),"")</f>
        <v/>
      </c>
      <c r="BJ627" s="84"/>
      <c r="BK627" s="43"/>
      <c r="BL627" s="4"/>
      <c r="BM627" s="36" t="str">
        <f>IFERROR(VLOOKUP(Book1345234[[#This Row],[Operations and Maintenance Ranking]],#REF!,2,FALSE),"")</f>
        <v/>
      </c>
      <c r="BN627" s="67"/>
      <c r="BO627" s="4"/>
      <c r="BP627" s="36" t="str">
        <f>IFERROR(VLOOKUP(Book1345234[[#This Row],[Administrative, Regulatory and Other Obstacle Ranking]],#REF!,2,FALSE),"")</f>
        <v/>
      </c>
      <c r="BQ627" s="67"/>
      <c r="BR627" s="4"/>
      <c r="BS627" s="36" t="str">
        <f>IFERROR(VLOOKUP(Book1345234[[#This Row],[Environmental Benefit Ranking]],#REF!,2,FALSE),"")</f>
        <v/>
      </c>
      <c r="BT627" s="67"/>
      <c r="BU627" s="37"/>
      <c r="BV627" s="36" t="str">
        <f>IFERROR(VLOOKUP(Book1345234[[#This Row],[Environmental Impact Ranking]],#REF!,2,FALSE),"")</f>
        <v/>
      </c>
      <c r="BW627" s="77"/>
      <c r="BX627" s="83"/>
      <c r="BY627" s="4"/>
      <c r="BZ627" s="36" t="str">
        <f>IFERROR(VLOOKUP(Book1345234[[#This Row],[Mobility Ranking]],#REF!,2,FALSE),"")</f>
        <v/>
      </c>
      <c r="CA627" s="77"/>
      <c r="CB627" s="4"/>
      <c r="CC627" s="36" t="str">
        <f>IFERROR(VLOOKUP(Book1345234[[#This Row],[Regional Ranking]],#REF!,2,FALSE),"")</f>
        <v/>
      </c>
    </row>
    <row r="628" spans="1:81" x14ac:dyDescent="0.25">
      <c r="A628" s="107"/>
      <c r="B628" s="84"/>
      <c r="C628" s="92">
        <f>Book1345234[[#This Row],[FMP]]*2</f>
        <v>0</v>
      </c>
      <c r="D628" s="34"/>
      <c r="E628" s="34"/>
      <c r="F628" s="37"/>
      <c r="G628" s="4"/>
      <c r="H628" s="4"/>
      <c r="I628" s="4"/>
      <c r="J628" s="4"/>
      <c r="K628" s="35" t="str">
        <f>IFERROR(Book1345234[[#This Row],[Project Cost]]/Book1345234[[#This Row],['# of Structures Removed from 1% Annual Chance FP]],"")</f>
        <v/>
      </c>
      <c r="L628" s="4"/>
      <c r="M628" s="4"/>
      <c r="N628" s="35"/>
      <c r="O628" s="100"/>
      <c r="P628" s="84"/>
      <c r="Q628" s="37"/>
      <c r="R628" s="4"/>
      <c r="S628" s="36" t="str">
        <f>IFERROR(VLOOKUP(Book1345234[[#This Row],[ Severity Ranking: Pre-Project Average Depth of Flooding (100-year)]],#REF!,2,FALSE),"")</f>
        <v/>
      </c>
      <c r="T628" s="67"/>
      <c r="U628" s="37"/>
      <c r="V628" s="37"/>
      <c r="W628" s="128" t="e">
        <f>[1]!Book1345234[[#This Row],[Flood Plain Population]]/[1]!Book1345234[[#This Row],[Community Population Served]]</f>
        <v>#REF!</v>
      </c>
      <c r="X628" s="4"/>
      <c r="Y628" s="36" t="str">
        <f>IFERROR(VLOOKUP(Book1345234[[#This Row],[Severity Ranking: Community Need (% Population)]],#REF!,2,FALSE),"")</f>
        <v/>
      </c>
      <c r="Z628" s="66"/>
      <c r="AA628" s="91" t="e">
        <f>[1]!Book1345234[[#This Row],['# of Structures Removed from 1% Annual Chance FP]]/[1]!Book1345234[[#This Row],['# of Structures in 1% Annual Chance FP (Pre-Project)]]</f>
        <v>#REF!</v>
      </c>
      <c r="AB628" s="4"/>
      <c r="AC628" s="36" t="str">
        <f>IFERROR(VLOOKUP(Book1345234[[#This Row],[Flood Risk Reduction ]],#REF!,2,FALSE),"")</f>
        <v/>
      </c>
      <c r="AD628" s="66"/>
      <c r="AE628" s="78"/>
      <c r="AF628" s="37"/>
      <c r="AG628" s="128" t="e">
        <f>([1]!Book1345234[[#This Row],[Pre-Project Damage $]]-[1]!Book1345234[[#This Row],[Post-Project Damage $]])/[1]!Book1345234[[#This Row],[Pre-Project Damage $]]</f>
        <v>#REF!</v>
      </c>
      <c r="AH628" s="4"/>
      <c r="AI628" s="36" t="str">
        <f>IFERROR(VLOOKUP(Book1345234[[#This Row],[Flood Damage Reduction]],#REF!,2,FALSE),"")</f>
        <v/>
      </c>
      <c r="AJ628" s="93"/>
      <c r="AK628" s="83"/>
      <c r="AL628" s="37"/>
      <c r="AM628" s="36" t="str">
        <f>IFERROR(VLOOKUP(Book1345234[[#This Row],[ Reduction in Critical Facilities Flood Risk]],#REF!,2,FALSE),"")</f>
        <v/>
      </c>
      <c r="AN628" s="140" t="e">
        <f>VLOOKUP([1]!Book1345234[[#This Row],[FMP]],'[1]Life and Safety Tabular Data'!A625:L635,12,FALSE)</f>
        <v>#REF!</v>
      </c>
      <c r="AO628" s="43"/>
      <c r="AP628" s="4"/>
      <c r="AQ628" s="36" t="str">
        <f>IFERROR(VLOOKUP(Book1345234[[#This Row],[Life and Safety Ranking (Injury/Loss of Life)]],#REF!,2,FALSE),"")</f>
        <v/>
      </c>
      <c r="AR628" s="67"/>
      <c r="AS628" s="43"/>
      <c r="AT628" s="43"/>
      <c r="AU628" s="43"/>
      <c r="AV628" s="4"/>
      <c r="AW628" s="36" t="str">
        <f>IFERROR(VLOOKUP(Book1345234[[#This Row],[Water Supply Yield Ranking]],#REF!,2,FALSE),"")</f>
        <v/>
      </c>
      <c r="AX628" s="67"/>
      <c r="AY628" s="37"/>
      <c r="AZ628" s="4"/>
      <c r="BA628" s="36" t="str">
        <f>IFERROR(VLOOKUP(Book1345234[[#This Row],[Social Vulnerability Ranking]],#REF!,2,FALSE),"")</f>
        <v/>
      </c>
      <c r="BB628" s="67"/>
      <c r="BC628" s="43"/>
      <c r="BD628" s="4"/>
      <c r="BE628" s="36" t="str">
        <f>IFERROR(VLOOKUP(Book1345234[[#This Row],[Nature-Based Solutions Ranking]],#REF!,2,FALSE),"")</f>
        <v/>
      </c>
      <c r="BF628" s="67"/>
      <c r="BG628" s="37"/>
      <c r="BH628" s="4"/>
      <c r="BI628" s="36" t="str">
        <f>IFERROR(VLOOKUP(Book1345234[[#This Row],[Multiple Benefit Ranking]],#REF!,2,FALSE),"")</f>
        <v/>
      </c>
      <c r="BJ628" s="84"/>
      <c r="BK628" s="43"/>
      <c r="BL628" s="4"/>
      <c r="BM628" s="36" t="str">
        <f>IFERROR(VLOOKUP(Book1345234[[#This Row],[Operations and Maintenance Ranking]],#REF!,2,FALSE),"")</f>
        <v/>
      </c>
      <c r="BN628" s="67"/>
      <c r="BO628" s="4"/>
      <c r="BP628" s="36" t="str">
        <f>IFERROR(VLOOKUP(Book1345234[[#This Row],[Administrative, Regulatory and Other Obstacle Ranking]],#REF!,2,FALSE),"")</f>
        <v/>
      </c>
      <c r="BQ628" s="67"/>
      <c r="BR628" s="4"/>
      <c r="BS628" s="36" t="str">
        <f>IFERROR(VLOOKUP(Book1345234[[#This Row],[Environmental Benefit Ranking]],#REF!,2,FALSE),"")</f>
        <v/>
      </c>
      <c r="BT628" s="67"/>
      <c r="BU628" s="37"/>
      <c r="BV628" s="36" t="str">
        <f>IFERROR(VLOOKUP(Book1345234[[#This Row],[Environmental Impact Ranking]],#REF!,2,FALSE),"")</f>
        <v/>
      </c>
      <c r="BW628" s="77"/>
      <c r="BX628" s="83"/>
      <c r="BY628" s="4"/>
      <c r="BZ628" s="36" t="str">
        <f>IFERROR(VLOOKUP(Book1345234[[#This Row],[Mobility Ranking]],#REF!,2,FALSE),"")</f>
        <v/>
      </c>
      <c r="CA628" s="77"/>
      <c r="CB628" s="4"/>
      <c r="CC628" s="36" t="str">
        <f>IFERROR(VLOOKUP(Book1345234[[#This Row],[Regional Ranking]],#REF!,2,FALSE),"")</f>
        <v/>
      </c>
    </row>
    <row r="629" spans="1:81" x14ac:dyDescent="0.25">
      <c r="A629" s="107"/>
      <c r="B629" s="84"/>
      <c r="C629" s="92">
        <f>Book1345234[[#This Row],[FMP]]*2</f>
        <v>0</v>
      </c>
      <c r="D629" s="34"/>
      <c r="E629" s="34"/>
      <c r="F629" s="37"/>
      <c r="G629" s="4"/>
      <c r="H629" s="4"/>
      <c r="I629" s="4"/>
      <c r="J629" s="4"/>
      <c r="K629" s="35" t="str">
        <f>IFERROR(Book1345234[[#This Row],[Project Cost]]/Book1345234[[#This Row],['# of Structures Removed from 1% Annual Chance FP]],"")</f>
        <v/>
      </c>
      <c r="L629" s="4"/>
      <c r="M629" s="4"/>
      <c r="N629" s="35"/>
      <c r="O629" s="100"/>
      <c r="P629" s="84"/>
      <c r="Q629" s="37"/>
      <c r="R629" s="4"/>
      <c r="S629" s="36" t="str">
        <f>IFERROR(VLOOKUP(Book1345234[[#This Row],[ Severity Ranking: Pre-Project Average Depth of Flooding (100-year)]],#REF!,2,FALSE),"")</f>
        <v/>
      </c>
      <c r="T629" s="67"/>
      <c r="U629" s="37"/>
      <c r="V629" s="37"/>
      <c r="W629" s="128" t="e">
        <f>[1]!Book1345234[[#This Row],[Flood Plain Population]]/[1]!Book1345234[[#This Row],[Community Population Served]]</f>
        <v>#REF!</v>
      </c>
      <c r="X629" s="4"/>
      <c r="Y629" s="36" t="str">
        <f>IFERROR(VLOOKUP(Book1345234[[#This Row],[Severity Ranking: Community Need (% Population)]],#REF!,2,FALSE),"")</f>
        <v/>
      </c>
      <c r="Z629" s="66"/>
      <c r="AA629" s="91" t="e">
        <f>[1]!Book1345234[[#This Row],['# of Structures Removed from 1% Annual Chance FP]]/[1]!Book1345234[[#This Row],['# of Structures in 1% Annual Chance FP (Pre-Project)]]</f>
        <v>#REF!</v>
      </c>
      <c r="AB629" s="4"/>
      <c r="AC629" s="36" t="str">
        <f>IFERROR(VLOOKUP(Book1345234[[#This Row],[Flood Risk Reduction ]],#REF!,2,FALSE),"")</f>
        <v/>
      </c>
      <c r="AD629" s="66"/>
      <c r="AE629" s="78"/>
      <c r="AF629" s="37"/>
      <c r="AG629" s="128" t="e">
        <f>([1]!Book1345234[[#This Row],[Pre-Project Damage $]]-[1]!Book1345234[[#This Row],[Post-Project Damage $]])/[1]!Book1345234[[#This Row],[Pre-Project Damage $]]</f>
        <v>#REF!</v>
      </c>
      <c r="AH629" s="4"/>
      <c r="AI629" s="36" t="str">
        <f>IFERROR(VLOOKUP(Book1345234[[#This Row],[Flood Damage Reduction]],#REF!,2,FALSE),"")</f>
        <v/>
      </c>
      <c r="AJ629" s="93"/>
      <c r="AK629" s="83"/>
      <c r="AL629" s="37"/>
      <c r="AM629" s="36" t="str">
        <f>IFERROR(VLOOKUP(Book1345234[[#This Row],[ Reduction in Critical Facilities Flood Risk]],#REF!,2,FALSE),"")</f>
        <v/>
      </c>
      <c r="AN629" s="140" t="e">
        <f>VLOOKUP([1]!Book1345234[[#This Row],[FMP]],'[1]Life and Safety Tabular Data'!A626:L636,12,FALSE)</f>
        <v>#REF!</v>
      </c>
      <c r="AO629" s="43"/>
      <c r="AP629" s="4"/>
      <c r="AQ629" s="36" t="str">
        <f>IFERROR(VLOOKUP(Book1345234[[#This Row],[Life and Safety Ranking (Injury/Loss of Life)]],#REF!,2,FALSE),"")</f>
        <v/>
      </c>
      <c r="AR629" s="67"/>
      <c r="AS629" s="43"/>
      <c r="AT629" s="43"/>
      <c r="AU629" s="43"/>
      <c r="AV629" s="4"/>
      <c r="AW629" s="36" t="str">
        <f>IFERROR(VLOOKUP(Book1345234[[#This Row],[Water Supply Yield Ranking]],#REF!,2,FALSE),"")</f>
        <v/>
      </c>
      <c r="AX629" s="67"/>
      <c r="AY629" s="37"/>
      <c r="AZ629" s="4"/>
      <c r="BA629" s="36" t="str">
        <f>IFERROR(VLOOKUP(Book1345234[[#This Row],[Social Vulnerability Ranking]],#REF!,2,FALSE),"")</f>
        <v/>
      </c>
      <c r="BB629" s="67"/>
      <c r="BC629" s="43"/>
      <c r="BD629" s="4"/>
      <c r="BE629" s="36" t="str">
        <f>IFERROR(VLOOKUP(Book1345234[[#This Row],[Nature-Based Solutions Ranking]],#REF!,2,FALSE),"")</f>
        <v/>
      </c>
      <c r="BF629" s="67"/>
      <c r="BG629" s="37"/>
      <c r="BH629" s="4"/>
      <c r="BI629" s="36" t="str">
        <f>IFERROR(VLOOKUP(Book1345234[[#This Row],[Multiple Benefit Ranking]],#REF!,2,FALSE),"")</f>
        <v/>
      </c>
      <c r="BJ629" s="84"/>
      <c r="BK629" s="43"/>
      <c r="BL629" s="4"/>
      <c r="BM629" s="36" t="str">
        <f>IFERROR(VLOOKUP(Book1345234[[#This Row],[Operations and Maintenance Ranking]],#REF!,2,FALSE),"")</f>
        <v/>
      </c>
      <c r="BN629" s="67"/>
      <c r="BO629" s="4"/>
      <c r="BP629" s="36" t="str">
        <f>IFERROR(VLOOKUP(Book1345234[[#This Row],[Administrative, Regulatory and Other Obstacle Ranking]],#REF!,2,FALSE),"")</f>
        <v/>
      </c>
      <c r="BQ629" s="67"/>
      <c r="BR629" s="4"/>
      <c r="BS629" s="36" t="str">
        <f>IFERROR(VLOOKUP(Book1345234[[#This Row],[Environmental Benefit Ranking]],#REF!,2,FALSE),"")</f>
        <v/>
      </c>
      <c r="BT629" s="67"/>
      <c r="BU629" s="37"/>
      <c r="BV629" s="36" t="str">
        <f>IFERROR(VLOOKUP(Book1345234[[#This Row],[Environmental Impact Ranking]],#REF!,2,FALSE),"")</f>
        <v/>
      </c>
      <c r="BW629" s="77"/>
      <c r="BX629" s="83"/>
      <c r="BY629" s="4"/>
      <c r="BZ629" s="36" t="str">
        <f>IFERROR(VLOOKUP(Book1345234[[#This Row],[Mobility Ranking]],#REF!,2,FALSE),"")</f>
        <v/>
      </c>
      <c r="CA629" s="77"/>
      <c r="CB629" s="4"/>
      <c r="CC629" s="36" t="str">
        <f>IFERROR(VLOOKUP(Book1345234[[#This Row],[Regional Ranking]],#REF!,2,FALSE),"")</f>
        <v/>
      </c>
    </row>
    <row r="630" spans="1:81" x14ac:dyDescent="0.25">
      <c r="A630" s="107"/>
      <c r="B630" s="84"/>
      <c r="C630" s="92">
        <f>Book1345234[[#This Row],[FMP]]*2</f>
        <v>0</v>
      </c>
      <c r="D630" s="34"/>
      <c r="E630" s="34"/>
      <c r="F630" s="37"/>
      <c r="G630" s="4"/>
      <c r="H630" s="4"/>
      <c r="I630" s="4"/>
      <c r="J630" s="4"/>
      <c r="K630" s="35" t="str">
        <f>IFERROR(Book1345234[[#This Row],[Project Cost]]/Book1345234[[#This Row],['# of Structures Removed from 1% Annual Chance FP]],"")</f>
        <v/>
      </c>
      <c r="L630" s="4"/>
      <c r="M630" s="4"/>
      <c r="N630" s="35"/>
      <c r="O630" s="100"/>
      <c r="P630" s="84"/>
      <c r="Q630" s="37"/>
      <c r="R630" s="4"/>
      <c r="S630" s="36" t="str">
        <f>IFERROR(VLOOKUP(Book1345234[[#This Row],[ Severity Ranking: Pre-Project Average Depth of Flooding (100-year)]],#REF!,2,FALSE),"")</f>
        <v/>
      </c>
      <c r="T630" s="67"/>
      <c r="U630" s="37"/>
      <c r="V630" s="37"/>
      <c r="W630" s="128" t="e">
        <f>[1]!Book1345234[[#This Row],[Flood Plain Population]]/[1]!Book1345234[[#This Row],[Community Population Served]]</f>
        <v>#REF!</v>
      </c>
      <c r="X630" s="4"/>
      <c r="Y630" s="36" t="str">
        <f>IFERROR(VLOOKUP(Book1345234[[#This Row],[Severity Ranking: Community Need (% Population)]],#REF!,2,FALSE),"")</f>
        <v/>
      </c>
      <c r="Z630" s="66"/>
      <c r="AA630" s="91" t="e">
        <f>[1]!Book1345234[[#This Row],['# of Structures Removed from 1% Annual Chance FP]]/[1]!Book1345234[[#This Row],['# of Structures in 1% Annual Chance FP (Pre-Project)]]</f>
        <v>#REF!</v>
      </c>
      <c r="AB630" s="4"/>
      <c r="AC630" s="36" t="str">
        <f>IFERROR(VLOOKUP(Book1345234[[#This Row],[Flood Risk Reduction ]],#REF!,2,FALSE),"")</f>
        <v/>
      </c>
      <c r="AD630" s="66"/>
      <c r="AE630" s="78"/>
      <c r="AF630" s="37"/>
      <c r="AG630" s="128" t="e">
        <f>([1]!Book1345234[[#This Row],[Pre-Project Damage $]]-[1]!Book1345234[[#This Row],[Post-Project Damage $]])/[1]!Book1345234[[#This Row],[Pre-Project Damage $]]</f>
        <v>#REF!</v>
      </c>
      <c r="AH630" s="4"/>
      <c r="AI630" s="36" t="str">
        <f>IFERROR(VLOOKUP(Book1345234[[#This Row],[Flood Damage Reduction]],#REF!,2,FALSE),"")</f>
        <v/>
      </c>
      <c r="AJ630" s="93"/>
      <c r="AK630" s="83"/>
      <c r="AL630" s="37"/>
      <c r="AM630" s="36" t="str">
        <f>IFERROR(VLOOKUP(Book1345234[[#This Row],[ Reduction in Critical Facilities Flood Risk]],#REF!,2,FALSE),"")</f>
        <v/>
      </c>
      <c r="AN630" s="140" t="e">
        <f>VLOOKUP([1]!Book1345234[[#This Row],[FMP]],'[1]Life and Safety Tabular Data'!A627:L637,12,FALSE)</f>
        <v>#REF!</v>
      </c>
      <c r="AO630" s="43"/>
      <c r="AP630" s="4"/>
      <c r="AQ630" s="36" t="str">
        <f>IFERROR(VLOOKUP(Book1345234[[#This Row],[Life and Safety Ranking (Injury/Loss of Life)]],#REF!,2,FALSE),"")</f>
        <v/>
      </c>
      <c r="AR630" s="67"/>
      <c r="AS630" s="43"/>
      <c r="AT630" s="43"/>
      <c r="AU630" s="43"/>
      <c r="AV630" s="4"/>
      <c r="AW630" s="36" t="str">
        <f>IFERROR(VLOOKUP(Book1345234[[#This Row],[Water Supply Yield Ranking]],#REF!,2,FALSE),"")</f>
        <v/>
      </c>
      <c r="AX630" s="67"/>
      <c r="AY630" s="37"/>
      <c r="AZ630" s="4"/>
      <c r="BA630" s="36" t="str">
        <f>IFERROR(VLOOKUP(Book1345234[[#This Row],[Social Vulnerability Ranking]],#REF!,2,FALSE),"")</f>
        <v/>
      </c>
      <c r="BB630" s="67"/>
      <c r="BC630" s="43"/>
      <c r="BD630" s="4"/>
      <c r="BE630" s="36" t="str">
        <f>IFERROR(VLOOKUP(Book1345234[[#This Row],[Nature-Based Solutions Ranking]],#REF!,2,FALSE),"")</f>
        <v/>
      </c>
      <c r="BF630" s="67"/>
      <c r="BG630" s="37"/>
      <c r="BH630" s="4"/>
      <c r="BI630" s="36" t="str">
        <f>IFERROR(VLOOKUP(Book1345234[[#This Row],[Multiple Benefit Ranking]],#REF!,2,FALSE),"")</f>
        <v/>
      </c>
      <c r="BJ630" s="84"/>
      <c r="BK630" s="43"/>
      <c r="BL630" s="4"/>
      <c r="BM630" s="36" t="str">
        <f>IFERROR(VLOOKUP(Book1345234[[#This Row],[Operations and Maintenance Ranking]],#REF!,2,FALSE),"")</f>
        <v/>
      </c>
      <c r="BN630" s="67"/>
      <c r="BO630" s="4"/>
      <c r="BP630" s="36" t="str">
        <f>IFERROR(VLOOKUP(Book1345234[[#This Row],[Administrative, Regulatory and Other Obstacle Ranking]],#REF!,2,FALSE),"")</f>
        <v/>
      </c>
      <c r="BQ630" s="67"/>
      <c r="BR630" s="4"/>
      <c r="BS630" s="36" t="str">
        <f>IFERROR(VLOOKUP(Book1345234[[#This Row],[Environmental Benefit Ranking]],#REF!,2,FALSE),"")</f>
        <v/>
      </c>
      <c r="BT630" s="67"/>
      <c r="BU630" s="37"/>
      <c r="BV630" s="36" t="str">
        <f>IFERROR(VLOOKUP(Book1345234[[#This Row],[Environmental Impact Ranking]],#REF!,2,FALSE),"")</f>
        <v/>
      </c>
      <c r="BW630" s="77"/>
      <c r="BX630" s="83"/>
      <c r="BY630" s="4"/>
      <c r="BZ630" s="36" t="str">
        <f>IFERROR(VLOOKUP(Book1345234[[#This Row],[Mobility Ranking]],#REF!,2,FALSE),"")</f>
        <v/>
      </c>
      <c r="CA630" s="77"/>
      <c r="CB630" s="4"/>
      <c r="CC630" s="36" t="str">
        <f>IFERROR(VLOOKUP(Book1345234[[#This Row],[Regional Ranking]],#REF!,2,FALSE),"")</f>
        <v/>
      </c>
    </row>
    <row r="631" spans="1:81" x14ac:dyDescent="0.25">
      <c r="A631" s="107"/>
      <c r="B631" s="84"/>
      <c r="C631" s="92">
        <f>Book1345234[[#This Row],[FMP]]*2</f>
        <v>0</v>
      </c>
      <c r="D631" s="34"/>
      <c r="E631" s="34"/>
      <c r="F631" s="37"/>
      <c r="G631" s="4"/>
      <c r="H631" s="4"/>
      <c r="I631" s="4"/>
      <c r="J631" s="4"/>
      <c r="K631" s="35" t="str">
        <f>IFERROR(Book1345234[[#This Row],[Project Cost]]/Book1345234[[#This Row],['# of Structures Removed from 1% Annual Chance FP]],"")</f>
        <v/>
      </c>
      <c r="L631" s="4"/>
      <c r="M631" s="4"/>
      <c r="N631" s="35"/>
      <c r="O631" s="100"/>
      <c r="P631" s="84"/>
      <c r="Q631" s="37"/>
      <c r="R631" s="4"/>
      <c r="S631" s="36" t="str">
        <f>IFERROR(VLOOKUP(Book1345234[[#This Row],[ Severity Ranking: Pre-Project Average Depth of Flooding (100-year)]],#REF!,2,FALSE),"")</f>
        <v/>
      </c>
      <c r="T631" s="67"/>
      <c r="U631" s="37"/>
      <c r="V631" s="37"/>
      <c r="W631" s="128" t="e">
        <f>[1]!Book1345234[[#This Row],[Flood Plain Population]]/[1]!Book1345234[[#This Row],[Community Population Served]]</f>
        <v>#REF!</v>
      </c>
      <c r="X631" s="4"/>
      <c r="Y631" s="36" t="str">
        <f>IFERROR(VLOOKUP(Book1345234[[#This Row],[Severity Ranking: Community Need (% Population)]],#REF!,2,FALSE),"")</f>
        <v/>
      </c>
      <c r="Z631" s="66"/>
      <c r="AA631" s="91" t="e">
        <f>[1]!Book1345234[[#This Row],['# of Structures Removed from 1% Annual Chance FP]]/[1]!Book1345234[[#This Row],['# of Structures in 1% Annual Chance FP (Pre-Project)]]</f>
        <v>#REF!</v>
      </c>
      <c r="AB631" s="4"/>
      <c r="AC631" s="36" t="str">
        <f>IFERROR(VLOOKUP(Book1345234[[#This Row],[Flood Risk Reduction ]],#REF!,2,FALSE),"")</f>
        <v/>
      </c>
      <c r="AD631" s="66"/>
      <c r="AE631" s="78"/>
      <c r="AF631" s="37"/>
      <c r="AG631" s="128" t="e">
        <f>([1]!Book1345234[[#This Row],[Pre-Project Damage $]]-[1]!Book1345234[[#This Row],[Post-Project Damage $]])/[1]!Book1345234[[#This Row],[Pre-Project Damage $]]</f>
        <v>#REF!</v>
      </c>
      <c r="AH631" s="4"/>
      <c r="AI631" s="36" t="str">
        <f>IFERROR(VLOOKUP(Book1345234[[#This Row],[Flood Damage Reduction]],#REF!,2,FALSE),"")</f>
        <v/>
      </c>
      <c r="AJ631" s="93"/>
      <c r="AK631" s="83"/>
      <c r="AL631" s="37"/>
      <c r="AM631" s="36" t="str">
        <f>IFERROR(VLOOKUP(Book1345234[[#This Row],[ Reduction in Critical Facilities Flood Risk]],#REF!,2,FALSE),"")</f>
        <v/>
      </c>
      <c r="AN631" s="140" t="e">
        <f>VLOOKUP([1]!Book1345234[[#This Row],[FMP]],'[1]Life and Safety Tabular Data'!A628:L638,12,FALSE)</f>
        <v>#REF!</v>
      </c>
      <c r="AO631" s="43"/>
      <c r="AP631" s="4"/>
      <c r="AQ631" s="36" t="str">
        <f>IFERROR(VLOOKUP(Book1345234[[#This Row],[Life and Safety Ranking (Injury/Loss of Life)]],#REF!,2,FALSE),"")</f>
        <v/>
      </c>
      <c r="AR631" s="67"/>
      <c r="AS631" s="43"/>
      <c r="AT631" s="43"/>
      <c r="AU631" s="43"/>
      <c r="AV631" s="4"/>
      <c r="AW631" s="36" t="str">
        <f>IFERROR(VLOOKUP(Book1345234[[#This Row],[Water Supply Yield Ranking]],#REF!,2,FALSE),"")</f>
        <v/>
      </c>
      <c r="AX631" s="67"/>
      <c r="AY631" s="37"/>
      <c r="AZ631" s="4"/>
      <c r="BA631" s="36" t="str">
        <f>IFERROR(VLOOKUP(Book1345234[[#This Row],[Social Vulnerability Ranking]],#REF!,2,FALSE),"")</f>
        <v/>
      </c>
      <c r="BB631" s="67"/>
      <c r="BC631" s="43"/>
      <c r="BD631" s="4"/>
      <c r="BE631" s="36" t="str">
        <f>IFERROR(VLOOKUP(Book1345234[[#This Row],[Nature-Based Solutions Ranking]],#REF!,2,FALSE),"")</f>
        <v/>
      </c>
      <c r="BF631" s="67"/>
      <c r="BG631" s="37"/>
      <c r="BH631" s="4"/>
      <c r="BI631" s="36" t="str">
        <f>IFERROR(VLOOKUP(Book1345234[[#This Row],[Multiple Benefit Ranking]],#REF!,2,FALSE),"")</f>
        <v/>
      </c>
      <c r="BJ631" s="84"/>
      <c r="BK631" s="43"/>
      <c r="BL631" s="4"/>
      <c r="BM631" s="36" t="str">
        <f>IFERROR(VLOOKUP(Book1345234[[#This Row],[Operations and Maintenance Ranking]],#REF!,2,FALSE),"")</f>
        <v/>
      </c>
      <c r="BN631" s="67"/>
      <c r="BO631" s="4"/>
      <c r="BP631" s="36" t="str">
        <f>IFERROR(VLOOKUP(Book1345234[[#This Row],[Administrative, Regulatory and Other Obstacle Ranking]],#REF!,2,FALSE),"")</f>
        <v/>
      </c>
      <c r="BQ631" s="67"/>
      <c r="BR631" s="4"/>
      <c r="BS631" s="36" t="str">
        <f>IFERROR(VLOOKUP(Book1345234[[#This Row],[Environmental Benefit Ranking]],#REF!,2,FALSE),"")</f>
        <v/>
      </c>
      <c r="BT631" s="67"/>
      <c r="BU631" s="37"/>
      <c r="BV631" s="36" t="str">
        <f>IFERROR(VLOOKUP(Book1345234[[#This Row],[Environmental Impact Ranking]],#REF!,2,FALSE),"")</f>
        <v/>
      </c>
      <c r="BW631" s="77"/>
      <c r="BX631" s="83"/>
      <c r="BY631" s="4"/>
      <c r="BZ631" s="36" t="str">
        <f>IFERROR(VLOOKUP(Book1345234[[#This Row],[Mobility Ranking]],#REF!,2,FALSE),"")</f>
        <v/>
      </c>
      <c r="CA631" s="77"/>
      <c r="CB631" s="4"/>
      <c r="CC631" s="36" t="str">
        <f>IFERROR(VLOOKUP(Book1345234[[#This Row],[Regional Ranking]],#REF!,2,FALSE),"")</f>
        <v/>
      </c>
    </row>
    <row r="632" spans="1:81" x14ac:dyDescent="0.25">
      <c r="A632" s="107"/>
      <c r="B632" s="84"/>
      <c r="C632" s="92">
        <f>Book1345234[[#This Row],[FMP]]*2</f>
        <v>0</v>
      </c>
      <c r="D632" s="34"/>
      <c r="E632" s="34"/>
      <c r="F632" s="37"/>
      <c r="G632" s="4"/>
      <c r="H632" s="4"/>
      <c r="I632" s="4"/>
      <c r="J632" s="4"/>
      <c r="K632" s="35" t="str">
        <f>IFERROR(Book1345234[[#This Row],[Project Cost]]/Book1345234[[#This Row],['# of Structures Removed from 1% Annual Chance FP]],"")</f>
        <v/>
      </c>
      <c r="L632" s="4"/>
      <c r="M632" s="4"/>
      <c r="N632" s="35"/>
      <c r="O632" s="100"/>
      <c r="P632" s="84"/>
      <c r="Q632" s="37"/>
      <c r="R632" s="4"/>
      <c r="S632" s="36" t="str">
        <f>IFERROR(VLOOKUP(Book1345234[[#This Row],[ Severity Ranking: Pre-Project Average Depth of Flooding (100-year)]],#REF!,2,FALSE),"")</f>
        <v/>
      </c>
      <c r="T632" s="67"/>
      <c r="U632" s="37"/>
      <c r="V632" s="37"/>
      <c r="W632" s="128" t="e">
        <f>[1]!Book1345234[[#This Row],[Flood Plain Population]]/[1]!Book1345234[[#This Row],[Community Population Served]]</f>
        <v>#REF!</v>
      </c>
      <c r="X632" s="4"/>
      <c r="Y632" s="36" t="str">
        <f>IFERROR(VLOOKUP(Book1345234[[#This Row],[Severity Ranking: Community Need (% Population)]],#REF!,2,FALSE),"")</f>
        <v/>
      </c>
      <c r="Z632" s="66"/>
      <c r="AA632" s="91" t="e">
        <f>[1]!Book1345234[[#This Row],['# of Structures Removed from 1% Annual Chance FP]]/[1]!Book1345234[[#This Row],['# of Structures in 1% Annual Chance FP (Pre-Project)]]</f>
        <v>#REF!</v>
      </c>
      <c r="AB632" s="4"/>
      <c r="AC632" s="36" t="str">
        <f>IFERROR(VLOOKUP(Book1345234[[#This Row],[Flood Risk Reduction ]],#REF!,2,FALSE),"")</f>
        <v/>
      </c>
      <c r="AD632" s="66"/>
      <c r="AE632" s="78"/>
      <c r="AF632" s="37"/>
      <c r="AG632" s="128" t="e">
        <f>([1]!Book1345234[[#This Row],[Pre-Project Damage $]]-[1]!Book1345234[[#This Row],[Post-Project Damage $]])/[1]!Book1345234[[#This Row],[Pre-Project Damage $]]</f>
        <v>#REF!</v>
      </c>
      <c r="AH632" s="4"/>
      <c r="AI632" s="36" t="str">
        <f>IFERROR(VLOOKUP(Book1345234[[#This Row],[Flood Damage Reduction]],#REF!,2,FALSE),"")</f>
        <v/>
      </c>
      <c r="AJ632" s="93"/>
      <c r="AK632" s="83"/>
      <c r="AL632" s="37"/>
      <c r="AM632" s="36" t="str">
        <f>IFERROR(VLOOKUP(Book1345234[[#This Row],[ Reduction in Critical Facilities Flood Risk]],#REF!,2,FALSE),"")</f>
        <v/>
      </c>
      <c r="AN632" s="140" t="e">
        <f>VLOOKUP([1]!Book1345234[[#This Row],[FMP]],'[1]Life and Safety Tabular Data'!A629:L639,12,FALSE)</f>
        <v>#REF!</v>
      </c>
      <c r="AO632" s="43"/>
      <c r="AP632" s="4"/>
      <c r="AQ632" s="36" t="str">
        <f>IFERROR(VLOOKUP(Book1345234[[#This Row],[Life and Safety Ranking (Injury/Loss of Life)]],#REF!,2,FALSE),"")</f>
        <v/>
      </c>
      <c r="AR632" s="67"/>
      <c r="AS632" s="43"/>
      <c r="AT632" s="43"/>
      <c r="AU632" s="43"/>
      <c r="AV632" s="4"/>
      <c r="AW632" s="36" t="str">
        <f>IFERROR(VLOOKUP(Book1345234[[#This Row],[Water Supply Yield Ranking]],#REF!,2,FALSE),"")</f>
        <v/>
      </c>
      <c r="AX632" s="67"/>
      <c r="AY632" s="37"/>
      <c r="AZ632" s="4"/>
      <c r="BA632" s="36" t="str">
        <f>IFERROR(VLOOKUP(Book1345234[[#This Row],[Social Vulnerability Ranking]],#REF!,2,FALSE),"")</f>
        <v/>
      </c>
      <c r="BB632" s="67"/>
      <c r="BC632" s="43"/>
      <c r="BD632" s="4"/>
      <c r="BE632" s="36" t="str">
        <f>IFERROR(VLOOKUP(Book1345234[[#This Row],[Nature-Based Solutions Ranking]],#REF!,2,FALSE),"")</f>
        <v/>
      </c>
      <c r="BF632" s="67"/>
      <c r="BG632" s="37"/>
      <c r="BH632" s="4"/>
      <c r="BI632" s="36" t="str">
        <f>IFERROR(VLOOKUP(Book1345234[[#This Row],[Multiple Benefit Ranking]],#REF!,2,FALSE),"")</f>
        <v/>
      </c>
      <c r="BJ632" s="84"/>
      <c r="BK632" s="43"/>
      <c r="BL632" s="4"/>
      <c r="BM632" s="36" t="str">
        <f>IFERROR(VLOOKUP(Book1345234[[#This Row],[Operations and Maintenance Ranking]],#REF!,2,FALSE),"")</f>
        <v/>
      </c>
      <c r="BN632" s="67"/>
      <c r="BO632" s="4"/>
      <c r="BP632" s="36" t="str">
        <f>IFERROR(VLOOKUP(Book1345234[[#This Row],[Administrative, Regulatory and Other Obstacle Ranking]],#REF!,2,FALSE),"")</f>
        <v/>
      </c>
      <c r="BQ632" s="67"/>
      <c r="BR632" s="4"/>
      <c r="BS632" s="36" t="str">
        <f>IFERROR(VLOOKUP(Book1345234[[#This Row],[Environmental Benefit Ranking]],#REF!,2,FALSE),"")</f>
        <v/>
      </c>
      <c r="BT632" s="67"/>
      <c r="BU632" s="37"/>
      <c r="BV632" s="36" t="str">
        <f>IFERROR(VLOOKUP(Book1345234[[#This Row],[Environmental Impact Ranking]],#REF!,2,FALSE),"")</f>
        <v/>
      </c>
      <c r="BW632" s="77"/>
      <c r="BX632" s="83"/>
      <c r="BY632" s="4"/>
      <c r="BZ632" s="36" t="str">
        <f>IFERROR(VLOOKUP(Book1345234[[#This Row],[Mobility Ranking]],#REF!,2,FALSE),"")</f>
        <v/>
      </c>
      <c r="CA632" s="77"/>
      <c r="CB632" s="4"/>
      <c r="CC632" s="36" t="str">
        <f>IFERROR(VLOOKUP(Book1345234[[#This Row],[Regional Ranking]],#REF!,2,FALSE),"")</f>
        <v/>
      </c>
    </row>
    <row r="633" spans="1:81" x14ac:dyDescent="0.25">
      <c r="A633" s="107"/>
      <c r="B633" s="84"/>
      <c r="C633" s="92">
        <f>Book1345234[[#This Row],[FMP]]*2</f>
        <v>0</v>
      </c>
      <c r="D633" s="34"/>
      <c r="E633" s="34"/>
      <c r="F633" s="37"/>
      <c r="G633" s="4"/>
      <c r="H633" s="4"/>
      <c r="I633" s="4"/>
      <c r="J633" s="4"/>
      <c r="K633" s="35" t="str">
        <f>IFERROR(Book1345234[[#This Row],[Project Cost]]/Book1345234[[#This Row],['# of Structures Removed from 1% Annual Chance FP]],"")</f>
        <v/>
      </c>
      <c r="L633" s="4"/>
      <c r="M633" s="4"/>
      <c r="N633" s="35"/>
      <c r="O633" s="100"/>
      <c r="P633" s="84"/>
      <c r="Q633" s="37"/>
      <c r="R633" s="4"/>
      <c r="S633" s="36" t="str">
        <f>IFERROR(VLOOKUP(Book1345234[[#This Row],[ Severity Ranking: Pre-Project Average Depth of Flooding (100-year)]],#REF!,2,FALSE),"")</f>
        <v/>
      </c>
      <c r="T633" s="67"/>
      <c r="U633" s="37"/>
      <c r="V633" s="37"/>
      <c r="W633" s="128" t="e">
        <f>[1]!Book1345234[[#This Row],[Flood Plain Population]]/[1]!Book1345234[[#This Row],[Community Population Served]]</f>
        <v>#REF!</v>
      </c>
      <c r="X633" s="4"/>
      <c r="Y633" s="36" t="str">
        <f>IFERROR(VLOOKUP(Book1345234[[#This Row],[Severity Ranking: Community Need (% Population)]],#REF!,2,FALSE),"")</f>
        <v/>
      </c>
      <c r="Z633" s="66"/>
      <c r="AA633" s="91" t="e">
        <f>[1]!Book1345234[[#This Row],['# of Structures Removed from 1% Annual Chance FP]]/[1]!Book1345234[[#This Row],['# of Structures in 1% Annual Chance FP (Pre-Project)]]</f>
        <v>#REF!</v>
      </c>
      <c r="AB633" s="4"/>
      <c r="AC633" s="36" t="str">
        <f>IFERROR(VLOOKUP(Book1345234[[#This Row],[Flood Risk Reduction ]],#REF!,2,FALSE),"")</f>
        <v/>
      </c>
      <c r="AD633" s="66"/>
      <c r="AE633" s="78"/>
      <c r="AF633" s="37"/>
      <c r="AG633" s="128" t="e">
        <f>([1]!Book1345234[[#This Row],[Pre-Project Damage $]]-[1]!Book1345234[[#This Row],[Post-Project Damage $]])/[1]!Book1345234[[#This Row],[Pre-Project Damage $]]</f>
        <v>#REF!</v>
      </c>
      <c r="AH633" s="4"/>
      <c r="AI633" s="36" t="str">
        <f>IFERROR(VLOOKUP(Book1345234[[#This Row],[Flood Damage Reduction]],#REF!,2,FALSE),"")</f>
        <v/>
      </c>
      <c r="AJ633" s="93"/>
      <c r="AK633" s="83"/>
      <c r="AL633" s="37"/>
      <c r="AM633" s="36" t="str">
        <f>IFERROR(VLOOKUP(Book1345234[[#This Row],[ Reduction in Critical Facilities Flood Risk]],#REF!,2,FALSE),"")</f>
        <v/>
      </c>
      <c r="AN633" s="140" t="e">
        <f>VLOOKUP([1]!Book1345234[[#This Row],[FMP]],'[1]Life and Safety Tabular Data'!A630:L640,12,FALSE)</f>
        <v>#REF!</v>
      </c>
      <c r="AO633" s="43"/>
      <c r="AP633" s="4"/>
      <c r="AQ633" s="36" t="str">
        <f>IFERROR(VLOOKUP(Book1345234[[#This Row],[Life and Safety Ranking (Injury/Loss of Life)]],#REF!,2,FALSE),"")</f>
        <v/>
      </c>
      <c r="AR633" s="67"/>
      <c r="AS633" s="43"/>
      <c r="AT633" s="43"/>
      <c r="AU633" s="43"/>
      <c r="AV633" s="4"/>
      <c r="AW633" s="36" t="str">
        <f>IFERROR(VLOOKUP(Book1345234[[#This Row],[Water Supply Yield Ranking]],#REF!,2,FALSE),"")</f>
        <v/>
      </c>
      <c r="AX633" s="67"/>
      <c r="AY633" s="37"/>
      <c r="AZ633" s="4"/>
      <c r="BA633" s="36" t="str">
        <f>IFERROR(VLOOKUP(Book1345234[[#This Row],[Social Vulnerability Ranking]],#REF!,2,FALSE),"")</f>
        <v/>
      </c>
      <c r="BB633" s="67"/>
      <c r="BC633" s="43"/>
      <c r="BD633" s="4"/>
      <c r="BE633" s="36" t="str">
        <f>IFERROR(VLOOKUP(Book1345234[[#This Row],[Nature-Based Solutions Ranking]],#REF!,2,FALSE),"")</f>
        <v/>
      </c>
      <c r="BF633" s="67"/>
      <c r="BG633" s="37"/>
      <c r="BH633" s="4"/>
      <c r="BI633" s="36" t="str">
        <f>IFERROR(VLOOKUP(Book1345234[[#This Row],[Multiple Benefit Ranking]],#REF!,2,FALSE),"")</f>
        <v/>
      </c>
      <c r="BJ633" s="84"/>
      <c r="BK633" s="43"/>
      <c r="BL633" s="4"/>
      <c r="BM633" s="36" t="str">
        <f>IFERROR(VLOOKUP(Book1345234[[#This Row],[Operations and Maintenance Ranking]],#REF!,2,FALSE),"")</f>
        <v/>
      </c>
      <c r="BN633" s="67"/>
      <c r="BO633" s="4"/>
      <c r="BP633" s="36" t="str">
        <f>IFERROR(VLOOKUP(Book1345234[[#This Row],[Administrative, Regulatory and Other Obstacle Ranking]],#REF!,2,FALSE),"")</f>
        <v/>
      </c>
      <c r="BQ633" s="67"/>
      <c r="BR633" s="4"/>
      <c r="BS633" s="36" t="str">
        <f>IFERROR(VLOOKUP(Book1345234[[#This Row],[Environmental Benefit Ranking]],#REF!,2,FALSE),"")</f>
        <v/>
      </c>
      <c r="BT633" s="67"/>
      <c r="BU633" s="37"/>
      <c r="BV633" s="36" t="str">
        <f>IFERROR(VLOOKUP(Book1345234[[#This Row],[Environmental Impact Ranking]],#REF!,2,FALSE),"")</f>
        <v/>
      </c>
      <c r="BW633" s="77"/>
      <c r="BX633" s="83"/>
      <c r="BY633" s="4"/>
      <c r="BZ633" s="36" t="str">
        <f>IFERROR(VLOOKUP(Book1345234[[#This Row],[Mobility Ranking]],#REF!,2,FALSE),"")</f>
        <v/>
      </c>
      <c r="CA633" s="77"/>
      <c r="CB633" s="4"/>
      <c r="CC633" s="36" t="str">
        <f>IFERROR(VLOOKUP(Book1345234[[#This Row],[Regional Ranking]],#REF!,2,FALSE),"")</f>
        <v/>
      </c>
    </row>
    <row r="634" spans="1:81" x14ac:dyDescent="0.25">
      <c r="A634" s="107"/>
      <c r="B634" s="84"/>
      <c r="C634" s="92">
        <f>Book1345234[[#This Row],[FMP]]*2</f>
        <v>0</v>
      </c>
      <c r="D634" s="34"/>
      <c r="E634" s="34"/>
      <c r="F634" s="37"/>
      <c r="G634" s="4"/>
      <c r="H634" s="4"/>
      <c r="I634" s="4"/>
      <c r="J634" s="4"/>
      <c r="K634" s="35" t="str">
        <f>IFERROR(Book1345234[[#This Row],[Project Cost]]/Book1345234[[#This Row],['# of Structures Removed from 1% Annual Chance FP]],"")</f>
        <v/>
      </c>
      <c r="L634" s="4"/>
      <c r="M634" s="4"/>
      <c r="N634" s="35"/>
      <c r="O634" s="100"/>
      <c r="P634" s="84"/>
      <c r="Q634" s="37"/>
      <c r="R634" s="4"/>
      <c r="S634" s="36" t="str">
        <f>IFERROR(VLOOKUP(Book1345234[[#This Row],[ Severity Ranking: Pre-Project Average Depth of Flooding (100-year)]],#REF!,2,FALSE),"")</f>
        <v/>
      </c>
      <c r="T634" s="67"/>
      <c r="U634" s="37"/>
      <c r="V634" s="37"/>
      <c r="W634" s="128" t="e">
        <f>[1]!Book1345234[[#This Row],[Flood Plain Population]]/[1]!Book1345234[[#This Row],[Community Population Served]]</f>
        <v>#REF!</v>
      </c>
      <c r="X634" s="4"/>
      <c r="Y634" s="36" t="str">
        <f>IFERROR(VLOOKUP(Book1345234[[#This Row],[Severity Ranking: Community Need (% Population)]],#REF!,2,FALSE),"")</f>
        <v/>
      </c>
      <c r="Z634" s="66"/>
      <c r="AA634" s="91" t="e">
        <f>[1]!Book1345234[[#This Row],['# of Structures Removed from 1% Annual Chance FP]]/[1]!Book1345234[[#This Row],['# of Structures in 1% Annual Chance FP (Pre-Project)]]</f>
        <v>#REF!</v>
      </c>
      <c r="AB634" s="4"/>
      <c r="AC634" s="36" t="str">
        <f>IFERROR(VLOOKUP(Book1345234[[#This Row],[Flood Risk Reduction ]],#REF!,2,FALSE),"")</f>
        <v/>
      </c>
      <c r="AD634" s="66"/>
      <c r="AE634" s="78"/>
      <c r="AF634" s="37"/>
      <c r="AG634" s="128" t="e">
        <f>([1]!Book1345234[[#This Row],[Pre-Project Damage $]]-[1]!Book1345234[[#This Row],[Post-Project Damage $]])/[1]!Book1345234[[#This Row],[Pre-Project Damage $]]</f>
        <v>#REF!</v>
      </c>
      <c r="AH634" s="4"/>
      <c r="AI634" s="36" t="str">
        <f>IFERROR(VLOOKUP(Book1345234[[#This Row],[Flood Damage Reduction]],#REF!,2,FALSE),"")</f>
        <v/>
      </c>
      <c r="AJ634" s="93"/>
      <c r="AK634" s="83"/>
      <c r="AL634" s="37"/>
      <c r="AM634" s="36" t="str">
        <f>IFERROR(VLOOKUP(Book1345234[[#This Row],[ Reduction in Critical Facilities Flood Risk]],#REF!,2,FALSE),"")</f>
        <v/>
      </c>
      <c r="AN634" s="140" t="e">
        <f>VLOOKUP([1]!Book1345234[[#This Row],[FMP]],'[1]Life and Safety Tabular Data'!A631:L641,12,FALSE)</f>
        <v>#REF!</v>
      </c>
      <c r="AO634" s="43"/>
      <c r="AP634" s="4"/>
      <c r="AQ634" s="36" t="str">
        <f>IFERROR(VLOOKUP(Book1345234[[#This Row],[Life and Safety Ranking (Injury/Loss of Life)]],#REF!,2,FALSE),"")</f>
        <v/>
      </c>
      <c r="AR634" s="67"/>
      <c r="AS634" s="43"/>
      <c r="AT634" s="43"/>
      <c r="AU634" s="43"/>
      <c r="AV634" s="4"/>
      <c r="AW634" s="36" t="str">
        <f>IFERROR(VLOOKUP(Book1345234[[#This Row],[Water Supply Yield Ranking]],#REF!,2,FALSE),"")</f>
        <v/>
      </c>
      <c r="AX634" s="67"/>
      <c r="AY634" s="37"/>
      <c r="AZ634" s="4"/>
      <c r="BA634" s="36" t="str">
        <f>IFERROR(VLOOKUP(Book1345234[[#This Row],[Social Vulnerability Ranking]],#REF!,2,FALSE),"")</f>
        <v/>
      </c>
      <c r="BB634" s="67"/>
      <c r="BC634" s="43"/>
      <c r="BD634" s="4"/>
      <c r="BE634" s="36" t="str">
        <f>IFERROR(VLOOKUP(Book1345234[[#This Row],[Nature-Based Solutions Ranking]],#REF!,2,FALSE),"")</f>
        <v/>
      </c>
      <c r="BF634" s="67"/>
      <c r="BG634" s="37"/>
      <c r="BH634" s="4"/>
      <c r="BI634" s="36" t="str">
        <f>IFERROR(VLOOKUP(Book1345234[[#This Row],[Multiple Benefit Ranking]],#REF!,2,FALSE),"")</f>
        <v/>
      </c>
      <c r="BJ634" s="84"/>
      <c r="BK634" s="43"/>
      <c r="BL634" s="4"/>
      <c r="BM634" s="36" t="str">
        <f>IFERROR(VLOOKUP(Book1345234[[#This Row],[Operations and Maintenance Ranking]],#REF!,2,FALSE),"")</f>
        <v/>
      </c>
      <c r="BN634" s="67"/>
      <c r="BO634" s="4"/>
      <c r="BP634" s="36" t="str">
        <f>IFERROR(VLOOKUP(Book1345234[[#This Row],[Administrative, Regulatory and Other Obstacle Ranking]],#REF!,2,FALSE),"")</f>
        <v/>
      </c>
      <c r="BQ634" s="67"/>
      <c r="BR634" s="4"/>
      <c r="BS634" s="36" t="str">
        <f>IFERROR(VLOOKUP(Book1345234[[#This Row],[Environmental Benefit Ranking]],#REF!,2,FALSE),"")</f>
        <v/>
      </c>
      <c r="BT634" s="67"/>
      <c r="BU634" s="37"/>
      <c r="BV634" s="36" t="str">
        <f>IFERROR(VLOOKUP(Book1345234[[#This Row],[Environmental Impact Ranking]],#REF!,2,FALSE),"")</f>
        <v/>
      </c>
      <c r="BW634" s="77"/>
      <c r="BX634" s="83"/>
      <c r="BY634" s="4"/>
      <c r="BZ634" s="36" t="str">
        <f>IFERROR(VLOOKUP(Book1345234[[#This Row],[Mobility Ranking]],#REF!,2,FALSE),"")</f>
        <v/>
      </c>
      <c r="CA634" s="77"/>
      <c r="CB634" s="4"/>
      <c r="CC634" s="36" t="str">
        <f>IFERROR(VLOOKUP(Book1345234[[#This Row],[Regional Ranking]],#REF!,2,FALSE),"")</f>
        <v/>
      </c>
    </row>
    <row r="635" spans="1:81" x14ac:dyDescent="0.25">
      <c r="A635" s="107"/>
      <c r="B635" s="84"/>
      <c r="C635" s="92">
        <f>Book1345234[[#This Row],[FMP]]*2</f>
        <v>0</v>
      </c>
      <c r="D635" s="34"/>
      <c r="E635" s="34"/>
      <c r="F635" s="37"/>
      <c r="G635" s="4"/>
      <c r="H635" s="4"/>
      <c r="I635" s="4"/>
      <c r="J635" s="4"/>
      <c r="K635" s="35" t="str">
        <f>IFERROR(Book1345234[[#This Row],[Project Cost]]/Book1345234[[#This Row],['# of Structures Removed from 1% Annual Chance FP]],"")</f>
        <v/>
      </c>
      <c r="L635" s="4"/>
      <c r="M635" s="4"/>
      <c r="N635" s="35"/>
      <c r="O635" s="100"/>
      <c r="P635" s="84"/>
      <c r="Q635" s="37"/>
      <c r="R635" s="4"/>
      <c r="S635" s="36" t="str">
        <f>IFERROR(VLOOKUP(Book1345234[[#This Row],[ Severity Ranking: Pre-Project Average Depth of Flooding (100-year)]],#REF!,2,FALSE),"")</f>
        <v/>
      </c>
      <c r="T635" s="67"/>
      <c r="U635" s="37"/>
      <c r="V635" s="37"/>
      <c r="W635" s="128" t="e">
        <f>[1]!Book1345234[[#This Row],[Flood Plain Population]]/[1]!Book1345234[[#This Row],[Community Population Served]]</f>
        <v>#REF!</v>
      </c>
      <c r="X635" s="4"/>
      <c r="Y635" s="36" t="str">
        <f>IFERROR(VLOOKUP(Book1345234[[#This Row],[Severity Ranking: Community Need (% Population)]],#REF!,2,FALSE),"")</f>
        <v/>
      </c>
      <c r="Z635" s="66"/>
      <c r="AA635" s="91" t="e">
        <f>[1]!Book1345234[[#This Row],['# of Structures Removed from 1% Annual Chance FP]]/[1]!Book1345234[[#This Row],['# of Structures in 1% Annual Chance FP (Pre-Project)]]</f>
        <v>#REF!</v>
      </c>
      <c r="AB635" s="4"/>
      <c r="AC635" s="36" t="str">
        <f>IFERROR(VLOOKUP(Book1345234[[#This Row],[Flood Risk Reduction ]],#REF!,2,FALSE),"")</f>
        <v/>
      </c>
      <c r="AD635" s="66"/>
      <c r="AE635" s="78"/>
      <c r="AF635" s="37"/>
      <c r="AG635" s="128" t="e">
        <f>([1]!Book1345234[[#This Row],[Pre-Project Damage $]]-[1]!Book1345234[[#This Row],[Post-Project Damage $]])/[1]!Book1345234[[#This Row],[Pre-Project Damage $]]</f>
        <v>#REF!</v>
      </c>
      <c r="AH635" s="4"/>
      <c r="AI635" s="36" t="str">
        <f>IFERROR(VLOOKUP(Book1345234[[#This Row],[Flood Damage Reduction]],#REF!,2,FALSE),"")</f>
        <v/>
      </c>
      <c r="AJ635" s="93"/>
      <c r="AK635" s="83"/>
      <c r="AL635" s="37"/>
      <c r="AM635" s="36" t="str">
        <f>IFERROR(VLOOKUP(Book1345234[[#This Row],[ Reduction in Critical Facilities Flood Risk]],#REF!,2,FALSE),"")</f>
        <v/>
      </c>
      <c r="AN635" s="140" t="e">
        <f>VLOOKUP([1]!Book1345234[[#This Row],[FMP]],'[1]Life and Safety Tabular Data'!A632:L642,12,FALSE)</f>
        <v>#REF!</v>
      </c>
      <c r="AO635" s="43"/>
      <c r="AP635" s="4"/>
      <c r="AQ635" s="36" t="str">
        <f>IFERROR(VLOOKUP(Book1345234[[#This Row],[Life and Safety Ranking (Injury/Loss of Life)]],#REF!,2,FALSE),"")</f>
        <v/>
      </c>
      <c r="AR635" s="67"/>
      <c r="AS635" s="43"/>
      <c r="AT635" s="43"/>
      <c r="AU635" s="43"/>
      <c r="AV635" s="4"/>
      <c r="AW635" s="36" t="str">
        <f>IFERROR(VLOOKUP(Book1345234[[#This Row],[Water Supply Yield Ranking]],#REF!,2,FALSE),"")</f>
        <v/>
      </c>
      <c r="AX635" s="67"/>
      <c r="AY635" s="37"/>
      <c r="AZ635" s="4"/>
      <c r="BA635" s="36" t="str">
        <f>IFERROR(VLOOKUP(Book1345234[[#This Row],[Social Vulnerability Ranking]],#REF!,2,FALSE),"")</f>
        <v/>
      </c>
      <c r="BB635" s="67"/>
      <c r="BC635" s="43"/>
      <c r="BD635" s="4"/>
      <c r="BE635" s="36" t="str">
        <f>IFERROR(VLOOKUP(Book1345234[[#This Row],[Nature-Based Solutions Ranking]],#REF!,2,FALSE),"")</f>
        <v/>
      </c>
      <c r="BF635" s="67"/>
      <c r="BG635" s="37"/>
      <c r="BH635" s="4"/>
      <c r="BI635" s="36" t="str">
        <f>IFERROR(VLOOKUP(Book1345234[[#This Row],[Multiple Benefit Ranking]],#REF!,2,FALSE),"")</f>
        <v/>
      </c>
      <c r="BJ635" s="84"/>
      <c r="BK635" s="43"/>
      <c r="BL635" s="4"/>
      <c r="BM635" s="36" t="str">
        <f>IFERROR(VLOOKUP(Book1345234[[#This Row],[Operations and Maintenance Ranking]],#REF!,2,FALSE),"")</f>
        <v/>
      </c>
      <c r="BN635" s="67"/>
      <c r="BO635" s="4"/>
      <c r="BP635" s="36" t="str">
        <f>IFERROR(VLOOKUP(Book1345234[[#This Row],[Administrative, Regulatory and Other Obstacle Ranking]],#REF!,2,FALSE),"")</f>
        <v/>
      </c>
      <c r="BQ635" s="67"/>
      <c r="BR635" s="4"/>
      <c r="BS635" s="36" t="str">
        <f>IFERROR(VLOOKUP(Book1345234[[#This Row],[Environmental Benefit Ranking]],#REF!,2,FALSE),"")</f>
        <v/>
      </c>
      <c r="BT635" s="67"/>
      <c r="BU635" s="37"/>
      <c r="BV635" s="36" t="str">
        <f>IFERROR(VLOOKUP(Book1345234[[#This Row],[Environmental Impact Ranking]],#REF!,2,FALSE),"")</f>
        <v/>
      </c>
      <c r="BW635" s="77"/>
      <c r="BX635" s="83"/>
      <c r="BY635" s="4"/>
      <c r="BZ635" s="36" t="str">
        <f>IFERROR(VLOOKUP(Book1345234[[#This Row],[Mobility Ranking]],#REF!,2,FALSE),"")</f>
        <v/>
      </c>
      <c r="CA635" s="77"/>
      <c r="CB635" s="4"/>
      <c r="CC635" s="36" t="str">
        <f>IFERROR(VLOOKUP(Book1345234[[#This Row],[Regional Ranking]],#REF!,2,FALSE),"")</f>
        <v/>
      </c>
    </row>
    <row r="636" spans="1:81" x14ac:dyDescent="0.25">
      <c r="A636" s="107"/>
      <c r="B636" s="84"/>
      <c r="C636" s="92">
        <f>Book1345234[[#This Row],[FMP]]*2</f>
        <v>0</v>
      </c>
      <c r="D636" s="34"/>
      <c r="E636" s="34"/>
      <c r="F636" s="37"/>
      <c r="G636" s="4"/>
      <c r="H636" s="4"/>
      <c r="I636" s="4"/>
      <c r="J636" s="4"/>
      <c r="K636" s="35" t="str">
        <f>IFERROR(Book1345234[[#This Row],[Project Cost]]/Book1345234[[#This Row],['# of Structures Removed from 1% Annual Chance FP]],"")</f>
        <v/>
      </c>
      <c r="L636" s="4"/>
      <c r="M636" s="4"/>
      <c r="N636" s="35"/>
      <c r="O636" s="100"/>
      <c r="P636" s="84"/>
      <c r="Q636" s="37"/>
      <c r="R636" s="4"/>
      <c r="S636" s="36" t="str">
        <f>IFERROR(VLOOKUP(Book1345234[[#This Row],[ Severity Ranking: Pre-Project Average Depth of Flooding (100-year)]],#REF!,2,FALSE),"")</f>
        <v/>
      </c>
      <c r="T636" s="67"/>
      <c r="U636" s="37"/>
      <c r="V636" s="37"/>
      <c r="W636" s="128" t="e">
        <f>[1]!Book1345234[[#This Row],[Flood Plain Population]]/[1]!Book1345234[[#This Row],[Community Population Served]]</f>
        <v>#REF!</v>
      </c>
      <c r="X636" s="4"/>
      <c r="Y636" s="36" t="str">
        <f>IFERROR(VLOOKUP(Book1345234[[#This Row],[Severity Ranking: Community Need (% Population)]],#REF!,2,FALSE),"")</f>
        <v/>
      </c>
      <c r="Z636" s="66"/>
      <c r="AA636" s="91" t="e">
        <f>[1]!Book1345234[[#This Row],['# of Structures Removed from 1% Annual Chance FP]]/[1]!Book1345234[[#This Row],['# of Structures in 1% Annual Chance FP (Pre-Project)]]</f>
        <v>#REF!</v>
      </c>
      <c r="AB636" s="4"/>
      <c r="AC636" s="36" t="str">
        <f>IFERROR(VLOOKUP(Book1345234[[#This Row],[Flood Risk Reduction ]],#REF!,2,FALSE),"")</f>
        <v/>
      </c>
      <c r="AD636" s="66"/>
      <c r="AE636" s="78"/>
      <c r="AF636" s="37"/>
      <c r="AG636" s="128" t="e">
        <f>([1]!Book1345234[[#This Row],[Pre-Project Damage $]]-[1]!Book1345234[[#This Row],[Post-Project Damage $]])/[1]!Book1345234[[#This Row],[Pre-Project Damage $]]</f>
        <v>#REF!</v>
      </c>
      <c r="AH636" s="4"/>
      <c r="AI636" s="36" t="str">
        <f>IFERROR(VLOOKUP(Book1345234[[#This Row],[Flood Damage Reduction]],#REF!,2,FALSE),"")</f>
        <v/>
      </c>
      <c r="AJ636" s="93"/>
      <c r="AK636" s="83"/>
      <c r="AL636" s="37"/>
      <c r="AM636" s="36" t="str">
        <f>IFERROR(VLOOKUP(Book1345234[[#This Row],[ Reduction in Critical Facilities Flood Risk]],#REF!,2,FALSE),"")</f>
        <v/>
      </c>
      <c r="AN636" s="140" t="e">
        <f>VLOOKUP([1]!Book1345234[[#This Row],[FMP]],'[1]Life and Safety Tabular Data'!A633:L643,12,FALSE)</f>
        <v>#REF!</v>
      </c>
      <c r="AO636" s="43"/>
      <c r="AP636" s="4"/>
      <c r="AQ636" s="36" t="str">
        <f>IFERROR(VLOOKUP(Book1345234[[#This Row],[Life and Safety Ranking (Injury/Loss of Life)]],#REF!,2,FALSE),"")</f>
        <v/>
      </c>
      <c r="AR636" s="67"/>
      <c r="AS636" s="43"/>
      <c r="AT636" s="43"/>
      <c r="AU636" s="43"/>
      <c r="AV636" s="4"/>
      <c r="AW636" s="36" t="str">
        <f>IFERROR(VLOOKUP(Book1345234[[#This Row],[Water Supply Yield Ranking]],#REF!,2,FALSE),"")</f>
        <v/>
      </c>
      <c r="AX636" s="67"/>
      <c r="AY636" s="37"/>
      <c r="AZ636" s="4"/>
      <c r="BA636" s="36" t="str">
        <f>IFERROR(VLOOKUP(Book1345234[[#This Row],[Social Vulnerability Ranking]],#REF!,2,FALSE),"")</f>
        <v/>
      </c>
      <c r="BB636" s="67"/>
      <c r="BC636" s="43"/>
      <c r="BD636" s="4"/>
      <c r="BE636" s="36" t="str">
        <f>IFERROR(VLOOKUP(Book1345234[[#This Row],[Nature-Based Solutions Ranking]],#REF!,2,FALSE),"")</f>
        <v/>
      </c>
      <c r="BF636" s="67"/>
      <c r="BG636" s="37"/>
      <c r="BH636" s="4"/>
      <c r="BI636" s="36" t="str">
        <f>IFERROR(VLOOKUP(Book1345234[[#This Row],[Multiple Benefit Ranking]],#REF!,2,FALSE),"")</f>
        <v/>
      </c>
      <c r="BJ636" s="84"/>
      <c r="BK636" s="43"/>
      <c r="BL636" s="4"/>
      <c r="BM636" s="36" t="str">
        <f>IFERROR(VLOOKUP(Book1345234[[#This Row],[Operations and Maintenance Ranking]],#REF!,2,FALSE),"")</f>
        <v/>
      </c>
      <c r="BN636" s="67"/>
      <c r="BO636" s="4"/>
      <c r="BP636" s="36" t="str">
        <f>IFERROR(VLOOKUP(Book1345234[[#This Row],[Administrative, Regulatory and Other Obstacle Ranking]],#REF!,2,FALSE),"")</f>
        <v/>
      </c>
      <c r="BQ636" s="67"/>
      <c r="BR636" s="4"/>
      <c r="BS636" s="36" t="str">
        <f>IFERROR(VLOOKUP(Book1345234[[#This Row],[Environmental Benefit Ranking]],#REF!,2,FALSE),"")</f>
        <v/>
      </c>
      <c r="BT636" s="67"/>
      <c r="BU636" s="37"/>
      <c r="BV636" s="36" t="str">
        <f>IFERROR(VLOOKUP(Book1345234[[#This Row],[Environmental Impact Ranking]],#REF!,2,FALSE),"")</f>
        <v/>
      </c>
      <c r="BW636" s="77"/>
      <c r="BX636" s="83"/>
      <c r="BY636" s="4"/>
      <c r="BZ636" s="36" t="str">
        <f>IFERROR(VLOOKUP(Book1345234[[#This Row],[Mobility Ranking]],#REF!,2,FALSE),"")</f>
        <v/>
      </c>
      <c r="CA636" s="77"/>
      <c r="CB636" s="4"/>
      <c r="CC636" s="36" t="str">
        <f>IFERROR(VLOOKUP(Book1345234[[#This Row],[Regional Ranking]],#REF!,2,FALSE),"")</f>
        <v/>
      </c>
    </row>
    <row r="637" spans="1:81" x14ac:dyDescent="0.25">
      <c r="A637" s="107"/>
      <c r="B637" s="84"/>
      <c r="C637" s="92">
        <f>Book1345234[[#This Row],[FMP]]*2</f>
        <v>0</v>
      </c>
      <c r="D637" s="34"/>
      <c r="E637" s="34"/>
      <c r="F637" s="37"/>
      <c r="G637" s="4"/>
      <c r="H637" s="4"/>
      <c r="I637" s="4"/>
      <c r="J637" s="4"/>
      <c r="K637" s="35" t="str">
        <f>IFERROR(Book1345234[[#This Row],[Project Cost]]/Book1345234[[#This Row],['# of Structures Removed from 1% Annual Chance FP]],"")</f>
        <v/>
      </c>
      <c r="L637" s="4"/>
      <c r="M637" s="4"/>
      <c r="N637" s="35"/>
      <c r="O637" s="100"/>
      <c r="P637" s="84"/>
      <c r="Q637" s="37"/>
      <c r="R637" s="4"/>
      <c r="S637" s="36" t="str">
        <f>IFERROR(VLOOKUP(Book1345234[[#This Row],[ Severity Ranking: Pre-Project Average Depth of Flooding (100-year)]],#REF!,2,FALSE),"")</f>
        <v/>
      </c>
      <c r="T637" s="67"/>
      <c r="U637" s="37"/>
      <c r="V637" s="37"/>
      <c r="W637" s="128" t="e">
        <f>[1]!Book1345234[[#This Row],[Flood Plain Population]]/[1]!Book1345234[[#This Row],[Community Population Served]]</f>
        <v>#REF!</v>
      </c>
      <c r="X637" s="4"/>
      <c r="Y637" s="36" t="str">
        <f>IFERROR(VLOOKUP(Book1345234[[#This Row],[Severity Ranking: Community Need (% Population)]],#REF!,2,FALSE),"")</f>
        <v/>
      </c>
      <c r="Z637" s="66"/>
      <c r="AA637" s="91" t="e">
        <f>[1]!Book1345234[[#This Row],['# of Structures Removed from 1% Annual Chance FP]]/[1]!Book1345234[[#This Row],['# of Structures in 1% Annual Chance FP (Pre-Project)]]</f>
        <v>#REF!</v>
      </c>
      <c r="AB637" s="4"/>
      <c r="AC637" s="36" t="str">
        <f>IFERROR(VLOOKUP(Book1345234[[#This Row],[Flood Risk Reduction ]],#REF!,2,FALSE),"")</f>
        <v/>
      </c>
      <c r="AD637" s="66"/>
      <c r="AE637" s="78"/>
      <c r="AF637" s="37"/>
      <c r="AG637" s="128" t="e">
        <f>([1]!Book1345234[[#This Row],[Pre-Project Damage $]]-[1]!Book1345234[[#This Row],[Post-Project Damage $]])/[1]!Book1345234[[#This Row],[Pre-Project Damage $]]</f>
        <v>#REF!</v>
      </c>
      <c r="AH637" s="4"/>
      <c r="AI637" s="36" t="str">
        <f>IFERROR(VLOOKUP(Book1345234[[#This Row],[Flood Damage Reduction]],#REF!,2,FALSE),"")</f>
        <v/>
      </c>
      <c r="AJ637" s="93"/>
      <c r="AK637" s="83"/>
      <c r="AL637" s="37"/>
      <c r="AM637" s="36" t="str">
        <f>IFERROR(VLOOKUP(Book1345234[[#This Row],[ Reduction in Critical Facilities Flood Risk]],#REF!,2,FALSE),"")</f>
        <v/>
      </c>
      <c r="AN637" s="140" t="e">
        <f>VLOOKUP([1]!Book1345234[[#This Row],[FMP]],'[1]Life and Safety Tabular Data'!A634:L644,12,FALSE)</f>
        <v>#REF!</v>
      </c>
      <c r="AO637" s="43"/>
      <c r="AP637" s="4"/>
      <c r="AQ637" s="36" t="str">
        <f>IFERROR(VLOOKUP(Book1345234[[#This Row],[Life and Safety Ranking (Injury/Loss of Life)]],#REF!,2,FALSE),"")</f>
        <v/>
      </c>
      <c r="AR637" s="67"/>
      <c r="AS637" s="43"/>
      <c r="AT637" s="43"/>
      <c r="AU637" s="43"/>
      <c r="AV637" s="4"/>
      <c r="AW637" s="36" t="str">
        <f>IFERROR(VLOOKUP(Book1345234[[#This Row],[Water Supply Yield Ranking]],#REF!,2,FALSE),"")</f>
        <v/>
      </c>
      <c r="AX637" s="67"/>
      <c r="AY637" s="37"/>
      <c r="AZ637" s="4"/>
      <c r="BA637" s="36" t="str">
        <f>IFERROR(VLOOKUP(Book1345234[[#This Row],[Social Vulnerability Ranking]],#REF!,2,FALSE),"")</f>
        <v/>
      </c>
      <c r="BB637" s="67"/>
      <c r="BC637" s="43"/>
      <c r="BD637" s="4"/>
      <c r="BE637" s="36" t="str">
        <f>IFERROR(VLOOKUP(Book1345234[[#This Row],[Nature-Based Solutions Ranking]],#REF!,2,FALSE),"")</f>
        <v/>
      </c>
      <c r="BF637" s="67"/>
      <c r="BG637" s="37"/>
      <c r="BH637" s="4"/>
      <c r="BI637" s="36" t="str">
        <f>IFERROR(VLOOKUP(Book1345234[[#This Row],[Multiple Benefit Ranking]],#REF!,2,FALSE),"")</f>
        <v/>
      </c>
      <c r="BJ637" s="84"/>
      <c r="BK637" s="43"/>
      <c r="BL637" s="4"/>
      <c r="BM637" s="36" t="str">
        <f>IFERROR(VLOOKUP(Book1345234[[#This Row],[Operations and Maintenance Ranking]],#REF!,2,FALSE),"")</f>
        <v/>
      </c>
      <c r="BN637" s="67"/>
      <c r="BO637" s="4"/>
      <c r="BP637" s="36" t="str">
        <f>IFERROR(VLOOKUP(Book1345234[[#This Row],[Administrative, Regulatory and Other Obstacle Ranking]],#REF!,2,FALSE),"")</f>
        <v/>
      </c>
      <c r="BQ637" s="67"/>
      <c r="BR637" s="4"/>
      <c r="BS637" s="36" t="str">
        <f>IFERROR(VLOOKUP(Book1345234[[#This Row],[Environmental Benefit Ranking]],#REF!,2,FALSE),"")</f>
        <v/>
      </c>
      <c r="BT637" s="67"/>
      <c r="BU637" s="37"/>
      <c r="BV637" s="36" t="str">
        <f>IFERROR(VLOOKUP(Book1345234[[#This Row],[Environmental Impact Ranking]],#REF!,2,FALSE),"")</f>
        <v/>
      </c>
      <c r="BW637" s="77"/>
      <c r="BX637" s="83"/>
      <c r="BY637" s="4"/>
      <c r="BZ637" s="36" t="str">
        <f>IFERROR(VLOOKUP(Book1345234[[#This Row],[Mobility Ranking]],#REF!,2,FALSE),"")</f>
        <v/>
      </c>
      <c r="CA637" s="77"/>
      <c r="CB637" s="4"/>
      <c r="CC637" s="36" t="str">
        <f>IFERROR(VLOOKUP(Book1345234[[#This Row],[Regional Ranking]],#REF!,2,FALSE),"")</f>
        <v/>
      </c>
    </row>
    <row r="638" spans="1:81" x14ac:dyDescent="0.25">
      <c r="A638" s="107"/>
      <c r="B638" s="84"/>
      <c r="C638" s="92">
        <f>Book1345234[[#This Row],[FMP]]*2</f>
        <v>0</v>
      </c>
      <c r="D638" s="34"/>
      <c r="E638" s="34"/>
      <c r="F638" s="37"/>
      <c r="G638" s="4"/>
      <c r="H638" s="4"/>
      <c r="I638" s="4"/>
      <c r="J638" s="4"/>
      <c r="K638" s="35" t="str">
        <f>IFERROR(Book1345234[[#This Row],[Project Cost]]/Book1345234[[#This Row],['# of Structures Removed from 1% Annual Chance FP]],"")</f>
        <v/>
      </c>
      <c r="L638" s="4"/>
      <c r="M638" s="4"/>
      <c r="N638" s="35"/>
      <c r="O638" s="100"/>
      <c r="P638" s="84"/>
      <c r="Q638" s="37"/>
      <c r="R638" s="4"/>
      <c r="S638" s="36" t="str">
        <f>IFERROR(VLOOKUP(Book1345234[[#This Row],[ Severity Ranking: Pre-Project Average Depth of Flooding (100-year)]],#REF!,2,FALSE),"")</f>
        <v/>
      </c>
      <c r="T638" s="67"/>
      <c r="U638" s="37"/>
      <c r="V638" s="37"/>
      <c r="W638" s="128" t="e">
        <f>[1]!Book1345234[[#This Row],[Flood Plain Population]]/[1]!Book1345234[[#This Row],[Community Population Served]]</f>
        <v>#REF!</v>
      </c>
      <c r="X638" s="4"/>
      <c r="Y638" s="36" t="str">
        <f>IFERROR(VLOOKUP(Book1345234[[#This Row],[Severity Ranking: Community Need (% Population)]],#REF!,2,FALSE),"")</f>
        <v/>
      </c>
      <c r="Z638" s="66"/>
      <c r="AA638" s="91" t="e">
        <f>[1]!Book1345234[[#This Row],['# of Structures Removed from 1% Annual Chance FP]]/[1]!Book1345234[[#This Row],['# of Structures in 1% Annual Chance FP (Pre-Project)]]</f>
        <v>#REF!</v>
      </c>
      <c r="AB638" s="4"/>
      <c r="AC638" s="36" t="str">
        <f>IFERROR(VLOOKUP(Book1345234[[#This Row],[Flood Risk Reduction ]],#REF!,2,FALSE),"")</f>
        <v/>
      </c>
      <c r="AD638" s="66"/>
      <c r="AE638" s="78"/>
      <c r="AF638" s="37"/>
      <c r="AG638" s="128" t="e">
        <f>([1]!Book1345234[[#This Row],[Pre-Project Damage $]]-[1]!Book1345234[[#This Row],[Post-Project Damage $]])/[1]!Book1345234[[#This Row],[Pre-Project Damage $]]</f>
        <v>#REF!</v>
      </c>
      <c r="AH638" s="4"/>
      <c r="AI638" s="36" t="str">
        <f>IFERROR(VLOOKUP(Book1345234[[#This Row],[Flood Damage Reduction]],#REF!,2,FALSE),"")</f>
        <v/>
      </c>
      <c r="AJ638" s="93"/>
      <c r="AK638" s="83"/>
      <c r="AL638" s="37"/>
      <c r="AM638" s="36" t="str">
        <f>IFERROR(VLOOKUP(Book1345234[[#This Row],[ Reduction in Critical Facilities Flood Risk]],#REF!,2,FALSE),"")</f>
        <v/>
      </c>
      <c r="AN638" s="140" t="e">
        <f>VLOOKUP([1]!Book1345234[[#This Row],[FMP]],'[1]Life and Safety Tabular Data'!A635:L645,12,FALSE)</f>
        <v>#REF!</v>
      </c>
      <c r="AO638" s="43"/>
      <c r="AP638" s="4"/>
      <c r="AQ638" s="36" t="str">
        <f>IFERROR(VLOOKUP(Book1345234[[#This Row],[Life and Safety Ranking (Injury/Loss of Life)]],#REF!,2,FALSE),"")</f>
        <v/>
      </c>
      <c r="AR638" s="67"/>
      <c r="AS638" s="43"/>
      <c r="AT638" s="43"/>
      <c r="AU638" s="43"/>
      <c r="AV638" s="4"/>
      <c r="AW638" s="36" t="str">
        <f>IFERROR(VLOOKUP(Book1345234[[#This Row],[Water Supply Yield Ranking]],#REF!,2,FALSE),"")</f>
        <v/>
      </c>
      <c r="AX638" s="67"/>
      <c r="AY638" s="37"/>
      <c r="AZ638" s="4"/>
      <c r="BA638" s="36" t="str">
        <f>IFERROR(VLOOKUP(Book1345234[[#This Row],[Social Vulnerability Ranking]],#REF!,2,FALSE),"")</f>
        <v/>
      </c>
      <c r="BB638" s="67"/>
      <c r="BC638" s="43"/>
      <c r="BD638" s="4"/>
      <c r="BE638" s="36" t="str">
        <f>IFERROR(VLOOKUP(Book1345234[[#This Row],[Nature-Based Solutions Ranking]],#REF!,2,FALSE),"")</f>
        <v/>
      </c>
      <c r="BF638" s="67"/>
      <c r="BG638" s="37"/>
      <c r="BH638" s="4"/>
      <c r="BI638" s="36" t="str">
        <f>IFERROR(VLOOKUP(Book1345234[[#This Row],[Multiple Benefit Ranking]],#REF!,2,FALSE),"")</f>
        <v/>
      </c>
      <c r="BJ638" s="84"/>
      <c r="BK638" s="43"/>
      <c r="BL638" s="4"/>
      <c r="BM638" s="36" t="str">
        <f>IFERROR(VLOOKUP(Book1345234[[#This Row],[Operations and Maintenance Ranking]],#REF!,2,FALSE),"")</f>
        <v/>
      </c>
      <c r="BN638" s="67"/>
      <c r="BO638" s="4"/>
      <c r="BP638" s="36" t="str">
        <f>IFERROR(VLOOKUP(Book1345234[[#This Row],[Administrative, Regulatory and Other Obstacle Ranking]],#REF!,2,FALSE),"")</f>
        <v/>
      </c>
      <c r="BQ638" s="67"/>
      <c r="BR638" s="4"/>
      <c r="BS638" s="36" t="str">
        <f>IFERROR(VLOOKUP(Book1345234[[#This Row],[Environmental Benefit Ranking]],#REF!,2,FALSE),"")</f>
        <v/>
      </c>
      <c r="BT638" s="67"/>
      <c r="BU638" s="37"/>
      <c r="BV638" s="36" t="str">
        <f>IFERROR(VLOOKUP(Book1345234[[#This Row],[Environmental Impact Ranking]],#REF!,2,FALSE),"")</f>
        <v/>
      </c>
      <c r="BW638" s="77"/>
      <c r="BX638" s="83"/>
      <c r="BY638" s="4"/>
      <c r="BZ638" s="36" t="str">
        <f>IFERROR(VLOOKUP(Book1345234[[#This Row],[Mobility Ranking]],#REF!,2,FALSE),"")</f>
        <v/>
      </c>
      <c r="CA638" s="77"/>
      <c r="CB638" s="4"/>
      <c r="CC638" s="36" t="str">
        <f>IFERROR(VLOOKUP(Book1345234[[#This Row],[Regional Ranking]],#REF!,2,FALSE),"")</f>
        <v/>
      </c>
    </row>
    <row r="639" spans="1:81" x14ac:dyDescent="0.25">
      <c r="A639" s="107"/>
      <c r="B639" s="84"/>
      <c r="C639" s="92">
        <f>Book1345234[[#This Row],[FMP]]*2</f>
        <v>0</v>
      </c>
      <c r="D639" s="34"/>
      <c r="E639" s="34"/>
      <c r="F639" s="37"/>
      <c r="G639" s="4"/>
      <c r="H639" s="4"/>
      <c r="I639" s="4"/>
      <c r="J639" s="4"/>
      <c r="K639" s="35" t="str">
        <f>IFERROR(Book1345234[[#This Row],[Project Cost]]/Book1345234[[#This Row],['# of Structures Removed from 1% Annual Chance FP]],"")</f>
        <v/>
      </c>
      <c r="L639" s="4"/>
      <c r="M639" s="4"/>
      <c r="N639" s="35"/>
      <c r="O639" s="100"/>
      <c r="P639" s="84"/>
      <c r="Q639" s="37"/>
      <c r="R639" s="4"/>
      <c r="S639" s="36" t="str">
        <f>IFERROR(VLOOKUP(Book1345234[[#This Row],[ Severity Ranking: Pre-Project Average Depth of Flooding (100-year)]],#REF!,2,FALSE),"")</f>
        <v/>
      </c>
      <c r="T639" s="67"/>
      <c r="U639" s="37"/>
      <c r="V639" s="37"/>
      <c r="W639" s="128" t="e">
        <f>[1]!Book1345234[[#This Row],[Flood Plain Population]]/[1]!Book1345234[[#This Row],[Community Population Served]]</f>
        <v>#REF!</v>
      </c>
      <c r="X639" s="4"/>
      <c r="Y639" s="36" t="str">
        <f>IFERROR(VLOOKUP(Book1345234[[#This Row],[Severity Ranking: Community Need (% Population)]],#REF!,2,FALSE),"")</f>
        <v/>
      </c>
      <c r="Z639" s="66"/>
      <c r="AA639" s="91" t="e">
        <f>[1]!Book1345234[[#This Row],['# of Structures Removed from 1% Annual Chance FP]]/[1]!Book1345234[[#This Row],['# of Structures in 1% Annual Chance FP (Pre-Project)]]</f>
        <v>#REF!</v>
      </c>
      <c r="AB639" s="4"/>
      <c r="AC639" s="36" t="str">
        <f>IFERROR(VLOOKUP(Book1345234[[#This Row],[Flood Risk Reduction ]],#REF!,2,FALSE),"")</f>
        <v/>
      </c>
      <c r="AD639" s="66"/>
      <c r="AE639" s="78"/>
      <c r="AF639" s="37"/>
      <c r="AG639" s="128" t="e">
        <f>([1]!Book1345234[[#This Row],[Pre-Project Damage $]]-[1]!Book1345234[[#This Row],[Post-Project Damage $]])/[1]!Book1345234[[#This Row],[Pre-Project Damage $]]</f>
        <v>#REF!</v>
      </c>
      <c r="AH639" s="4"/>
      <c r="AI639" s="36" t="str">
        <f>IFERROR(VLOOKUP(Book1345234[[#This Row],[Flood Damage Reduction]],#REF!,2,FALSE),"")</f>
        <v/>
      </c>
      <c r="AJ639" s="93"/>
      <c r="AK639" s="83"/>
      <c r="AL639" s="37"/>
      <c r="AM639" s="36" t="str">
        <f>IFERROR(VLOOKUP(Book1345234[[#This Row],[ Reduction in Critical Facilities Flood Risk]],#REF!,2,FALSE),"")</f>
        <v/>
      </c>
      <c r="AN639" s="140" t="e">
        <f>VLOOKUP([1]!Book1345234[[#This Row],[FMP]],'[1]Life and Safety Tabular Data'!A636:L646,12,FALSE)</f>
        <v>#REF!</v>
      </c>
      <c r="AO639" s="43"/>
      <c r="AP639" s="4"/>
      <c r="AQ639" s="36" t="str">
        <f>IFERROR(VLOOKUP(Book1345234[[#This Row],[Life and Safety Ranking (Injury/Loss of Life)]],#REF!,2,FALSE),"")</f>
        <v/>
      </c>
      <c r="AR639" s="67"/>
      <c r="AS639" s="43"/>
      <c r="AT639" s="43"/>
      <c r="AU639" s="43"/>
      <c r="AV639" s="4"/>
      <c r="AW639" s="36" t="str">
        <f>IFERROR(VLOOKUP(Book1345234[[#This Row],[Water Supply Yield Ranking]],#REF!,2,FALSE),"")</f>
        <v/>
      </c>
      <c r="AX639" s="67"/>
      <c r="AY639" s="37"/>
      <c r="AZ639" s="4"/>
      <c r="BA639" s="36" t="str">
        <f>IFERROR(VLOOKUP(Book1345234[[#This Row],[Social Vulnerability Ranking]],#REF!,2,FALSE),"")</f>
        <v/>
      </c>
      <c r="BB639" s="67"/>
      <c r="BC639" s="43"/>
      <c r="BD639" s="4"/>
      <c r="BE639" s="36" t="str">
        <f>IFERROR(VLOOKUP(Book1345234[[#This Row],[Nature-Based Solutions Ranking]],#REF!,2,FALSE),"")</f>
        <v/>
      </c>
      <c r="BF639" s="67"/>
      <c r="BG639" s="37"/>
      <c r="BH639" s="4"/>
      <c r="BI639" s="36" t="str">
        <f>IFERROR(VLOOKUP(Book1345234[[#This Row],[Multiple Benefit Ranking]],#REF!,2,FALSE),"")</f>
        <v/>
      </c>
      <c r="BJ639" s="84"/>
      <c r="BK639" s="43"/>
      <c r="BL639" s="4"/>
      <c r="BM639" s="36" t="str">
        <f>IFERROR(VLOOKUP(Book1345234[[#This Row],[Operations and Maintenance Ranking]],#REF!,2,FALSE),"")</f>
        <v/>
      </c>
      <c r="BN639" s="67"/>
      <c r="BO639" s="4"/>
      <c r="BP639" s="36" t="str">
        <f>IFERROR(VLOOKUP(Book1345234[[#This Row],[Administrative, Regulatory and Other Obstacle Ranking]],#REF!,2,FALSE),"")</f>
        <v/>
      </c>
      <c r="BQ639" s="67"/>
      <c r="BR639" s="4"/>
      <c r="BS639" s="36" t="str">
        <f>IFERROR(VLOOKUP(Book1345234[[#This Row],[Environmental Benefit Ranking]],#REF!,2,FALSE),"")</f>
        <v/>
      </c>
      <c r="BT639" s="67"/>
      <c r="BU639" s="37"/>
      <c r="BV639" s="36" t="str">
        <f>IFERROR(VLOOKUP(Book1345234[[#This Row],[Environmental Impact Ranking]],#REF!,2,FALSE),"")</f>
        <v/>
      </c>
      <c r="BW639" s="77"/>
      <c r="BX639" s="83"/>
      <c r="BY639" s="4"/>
      <c r="BZ639" s="36" t="str">
        <f>IFERROR(VLOOKUP(Book1345234[[#This Row],[Mobility Ranking]],#REF!,2,FALSE),"")</f>
        <v/>
      </c>
      <c r="CA639" s="77"/>
      <c r="CB639" s="4"/>
      <c r="CC639" s="36" t="str">
        <f>IFERROR(VLOOKUP(Book1345234[[#This Row],[Regional Ranking]],#REF!,2,FALSE),"")</f>
        <v/>
      </c>
    </row>
    <row r="640" spans="1:81" x14ac:dyDescent="0.25">
      <c r="A640" s="107"/>
      <c r="B640" s="84"/>
      <c r="C640" s="92">
        <f>Book1345234[[#This Row],[FMP]]*2</f>
        <v>0</v>
      </c>
      <c r="D640" s="34"/>
      <c r="E640" s="34"/>
      <c r="F640" s="37"/>
      <c r="G640" s="4"/>
      <c r="H640" s="4"/>
      <c r="I640" s="4"/>
      <c r="J640" s="4"/>
      <c r="K640" s="35" t="str">
        <f>IFERROR(Book1345234[[#This Row],[Project Cost]]/Book1345234[[#This Row],['# of Structures Removed from 1% Annual Chance FP]],"")</f>
        <v/>
      </c>
      <c r="L640" s="4"/>
      <c r="M640" s="4"/>
      <c r="N640" s="35"/>
      <c r="O640" s="100"/>
      <c r="P640" s="84"/>
      <c r="Q640" s="37"/>
      <c r="R640" s="4"/>
      <c r="S640" s="36" t="str">
        <f>IFERROR(VLOOKUP(Book1345234[[#This Row],[ Severity Ranking: Pre-Project Average Depth of Flooding (100-year)]],#REF!,2,FALSE),"")</f>
        <v/>
      </c>
      <c r="T640" s="67"/>
      <c r="U640" s="37"/>
      <c r="V640" s="37"/>
      <c r="W640" s="128" t="e">
        <f>[1]!Book1345234[[#This Row],[Flood Plain Population]]/[1]!Book1345234[[#This Row],[Community Population Served]]</f>
        <v>#REF!</v>
      </c>
      <c r="X640" s="4"/>
      <c r="Y640" s="36" t="str">
        <f>IFERROR(VLOOKUP(Book1345234[[#This Row],[Severity Ranking: Community Need (% Population)]],#REF!,2,FALSE),"")</f>
        <v/>
      </c>
      <c r="Z640" s="66"/>
      <c r="AA640" s="91" t="e">
        <f>[1]!Book1345234[[#This Row],['# of Structures Removed from 1% Annual Chance FP]]/[1]!Book1345234[[#This Row],['# of Structures in 1% Annual Chance FP (Pre-Project)]]</f>
        <v>#REF!</v>
      </c>
      <c r="AB640" s="4"/>
      <c r="AC640" s="36" t="str">
        <f>IFERROR(VLOOKUP(Book1345234[[#This Row],[Flood Risk Reduction ]],#REF!,2,FALSE),"")</f>
        <v/>
      </c>
      <c r="AD640" s="66"/>
      <c r="AE640" s="78"/>
      <c r="AF640" s="37"/>
      <c r="AG640" s="128" t="e">
        <f>([1]!Book1345234[[#This Row],[Pre-Project Damage $]]-[1]!Book1345234[[#This Row],[Post-Project Damage $]])/[1]!Book1345234[[#This Row],[Pre-Project Damage $]]</f>
        <v>#REF!</v>
      </c>
      <c r="AH640" s="4"/>
      <c r="AI640" s="36" t="str">
        <f>IFERROR(VLOOKUP(Book1345234[[#This Row],[Flood Damage Reduction]],#REF!,2,FALSE),"")</f>
        <v/>
      </c>
      <c r="AJ640" s="93"/>
      <c r="AK640" s="83"/>
      <c r="AL640" s="37"/>
      <c r="AM640" s="36" t="str">
        <f>IFERROR(VLOOKUP(Book1345234[[#This Row],[ Reduction in Critical Facilities Flood Risk]],#REF!,2,FALSE),"")</f>
        <v/>
      </c>
      <c r="AN640" s="140" t="e">
        <f>VLOOKUP([1]!Book1345234[[#This Row],[FMP]],'[1]Life and Safety Tabular Data'!A637:L647,12,FALSE)</f>
        <v>#REF!</v>
      </c>
      <c r="AO640" s="43"/>
      <c r="AP640" s="4"/>
      <c r="AQ640" s="36" t="str">
        <f>IFERROR(VLOOKUP(Book1345234[[#This Row],[Life and Safety Ranking (Injury/Loss of Life)]],#REF!,2,FALSE),"")</f>
        <v/>
      </c>
      <c r="AR640" s="67"/>
      <c r="AS640" s="43"/>
      <c r="AT640" s="43"/>
      <c r="AU640" s="43"/>
      <c r="AV640" s="4"/>
      <c r="AW640" s="36" t="str">
        <f>IFERROR(VLOOKUP(Book1345234[[#This Row],[Water Supply Yield Ranking]],#REF!,2,FALSE),"")</f>
        <v/>
      </c>
      <c r="AX640" s="67"/>
      <c r="AY640" s="37"/>
      <c r="AZ640" s="4"/>
      <c r="BA640" s="36" t="str">
        <f>IFERROR(VLOOKUP(Book1345234[[#This Row],[Social Vulnerability Ranking]],#REF!,2,FALSE),"")</f>
        <v/>
      </c>
      <c r="BB640" s="67"/>
      <c r="BC640" s="43"/>
      <c r="BD640" s="4"/>
      <c r="BE640" s="36" t="str">
        <f>IFERROR(VLOOKUP(Book1345234[[#This Row],[Nature-Based Solutions Ranking]],#REF!,2,FALSE),"")</f>
        <v/>
      </c>
      <c r="BF640" s="67"/>
      <c r="BG640" s="37"/>
      <c r="BH640" s="4"/>
      <c r="BI640" s="36" t="str">
        <f>IFERROR(VLOOKUP(Book1345234[[#This Row],[Multiple Benefit Ranking]],#REF!,2,FALSE),"")</f>
        <v/>
      </c>
      <c r="BJ640" s="84"/>
      <c r="BK640" s="43"/>
      <c r="BL640" s="4"/>
      <c r="BM640" s="36" t="str">
        <f>IFERROR(VLOOKUP(Book1345234[[#This Row],[Operations and Maintenance Ranking]],#REF!,2,FALSE),"")</f>
        <v/>
      </c>
      <c r="BN640" s="67"/>
      <c r="BO640" s="4"/>
      <c r="BP640" s="36" t="str">
        <f>IFERROR(VLOOKUP(Book1345234[[#This Row],[Administrative, Regulatory and Other Obstacle Ranking]],#REF!,2,FALSE),"")</f>
        <v/>
      </c>
      <c r="BQ640" s="67"/>
      <c r="BR640" s="4"/>
      <c r="BS640" s="36" t="str">
        <f>IFERROR(VLOOKUP(Book1345234[[#This Row],[Environmental Benefit Ranking]],#REF!,2,FALSE),"")</f>
        <v/>
      </c>
      <c r="BT640" s="67"/>
      <c r="BU640" s="37"/>
      <c r="BV640" s="36" t="str">
        <f>IFERROR(VLOOKUP(Book1345234[[#This Row],[Environmental Impact Ranking]],#REF!,2,FALSE),"")</f>
        <v/>
      </c>
      <c r="BW640" s="77"/>
      <c r="BX640" s="83"/>
      <c r="BY640" s="4"/>
      <c r="BZ640" s="36" t="str">
        <f>IFERROR(VLOOKUP(Book1345234[[#This Row],[Mobility Ranking]],#REF!,2,FALSE),"")</f>
        <v/>
      </c>
      <c r="CA640" s="77"/>
      <c r="CB640" s="4"/>
      <c r="CC640" s="36" t="str">
        <f>IFERROR(VLOOKUP(Book1345234[[#This Row],[Regional Ranking]],#REF!,2,FALSE),"")</f>
        <v/>
      </c>
    </row>
    <row r="641" spans="1:81" x14ac:dyDescent="0.25">
      <c r="A641" s="107"/>
      <c r="B641" s="84"/>
      <c r="C641" s="92">
        <f>Book1345234[[#This Row],[FMP]]*2</f>
        <v>0</v>
      </c>
      <c r="D641" s="34"/>
      <c r="E641" s="34"/>
      <c r="F641" s="37"/>
      <c r="G641" s="4"/>
      <c r="H641" s="4"/>
      <c r="I641" s="4"/>
      <c r="J641" s="4"/>
      <c r="K641" s="35" t="str">
        <f>IFERROR(Book1345234[[#This Row],[Project Cost]]/Book1345234[[#This Row],['# of Structures Removed from 1% Annual Chance FP]],"")</f>
        <v/>
      </c>
      <c r="L641" s="4"/>
      <c r="M641" s="4"/>
      <c r="N641" s="35"/>
      <c r="O641" s="100"/>
      <c r="P641" s="84"/>
      <c r="Q641" s="37"/>
      <c r="R641" s="4"/>
      <c r="S641" s="36" t="str">
        <f>IFERROR(VLOOKUP(Book1345234[[#This Row],[ Severity Ranking: Pre-Project Average Depth of Flooding (100-year)]],#REF!,2,FALSE),"")</f>
        <v/>
      </c>
      <c r="T641" s="67"/>
      <c r="U641" s="37"/>
      <c r="V641" s="37"/>
      <c r="W641" s="128" t="e">
        <f>[1]!Book1345234[[#This Row],[Flood Plain Population]]/[1]!Book1345234[[#This Row],[Community Population Served]]</f>
        <v>#REF!</v>
      </c>
      <c r="X641" s="4"/>
      <c r="Y641" s="36" t="str">
        <f>IFERROR(VLOOKUP(Book1345234[[#This Row],[Severity Ranking: Community Need (% Population)]],#REF!,2,FALSE),"")</f>
        <v/>
      </c>
      <c r="Z641" s="66"/>
      <c r="AA641" s="91" t="e">
        <f>[1]!Book1345234[[#This Row],['# of Structures Removed from 1% Annual Chance FP]]/[1]!Book1345234[[#This Row],['# of Structures in 1% Annual Chance FP (Pre-Project)]]</f>
        <v>#REF!</v>
      </c>
      <c r="AB641" s="4"/>
      <c r="AC641" s="36" t="str">
        <f>IFERROR(VLOOKUP(Book1345234[[#This Row],[Flood Risk Reduction ]],#REF!,2,FALSE),"")</f>
        <v/>
      </c>
      <c r="AD641" s="66"/>
      <c r="AE641" s="78"/>
      <c r="AF641" s="37"/>
      <c r="AG641" s="128" t="e">
        <f>([1]!Book1345234[[#This Row],[Pre-Project Damage $]]-[1]!Book1345234[[#This Row],[Post-Project Damage $]])/[1]!Book1345234[[#This Row],[Pre-Project Damage $]]</f>
        <v>#REF!</v>
      </c>
      <c r="AH641" s="4"/>
      <c r="AI641" s="36" t="str">
        <f>IFERROR(VLOOKUP(Book1345234[[#This Row],[Flood Damage Reduction]],#REF!,2,FALSE),"")</f>
        <v/>
      </c>
      <c r="AJ641" s="93"/>
      <c r="AK641" s="83"/>
      <c r="AL641" s="37"/>
      <c r="AM641" s="36" t="str">
        <f>IFERROR(VLOOKUP(Book1345234[[#This Row],[ Reduction in Critical Facilities Flood Risk]],#REF!,2,FALSE),"")</f>
        <v/>
      </c>
      <c r="AN641" s="140" t="e">
        <f>VLOOKUP([1]!Book1345234[[#This Row],[FMP]],'[1]Life and Safety Tabular Data'!A638:L648,12,FALSE)</f>
        <v>#REF!</v>
      </c>
      <c r="AO641" s="43"/>
      <c r="AP641" s="4"/>
      <c r="AQ641" s="36" t="str">
        <f>IFERROR(VLOOKUP(Book1345234[[#This Row],[Life and Safety Ranking (Injury/Loss of Life)]],#REF!,2,FALSE),"")</f>
        <v/>
      </c>
      <c r="AR641" s="67"/>
      <c r="AS641" s="43"/>
      <c r="AT641" s="43"/>
      <c r="AU641" s="43"/>
      <c r="AV641" s="4"/>
      <c r="AW641" s="36" t="str">
        <f>IFERROR(VLOOKUP(Book1345234[[#This Row],[Water Supply Yield Ranking]],#REF!,2,FALSE),"")</f>
        <v/>
      </c>
      <c r="AX641" s="67"/>
      <c r="AY641" s="37"/>
      <c r="AZ641" s="4"/>
      <c r="BA641" s="36" t="str">
        <f>IFERROR(VLOOKUP(Book1345234[[#This Row],[Social Vulnerability Ranking]],#REF!,2,FALSE),"")</f>
        <v/>
      </c>
      <c r="BB641" s="67"/>
      <c r="BC641" s="43"/>
      <c r="BD641" s="4"/>
      <c r="BE641" s="36" t="str">
        <f>IFERROR(VLOOKUP(Book1345234[[#This Row],[Nature-Based Solutions Ranking]],#REF!,2,FALSE),"")</f>
        <v/>
      </c>
      <c r="BF641" s="67"/>
      <c r="BG641" s="37"/>
      <c r="BH641" s="4"/>
      <c r="BI641" s="36" t="str">
        <f>IFERROR(VLOOKUP(Book1345234[[#This Row],[Multiple Benefit Ranking]],#REF!,2,FALSE),"")</f>
        <v/>
      </c>
      <c r="BJ641" s="84"/>
      <c r="BK641" s="43"/>
      <c r="BL641" s="4"/>
      <c r="BM641" s="36" t="str">
        <f>IFERROR(VLOOKUP(Book1345234[[#This Row],[Operations and Maintenance Ranking]],#REF!,2,FALSE),"")</f>
        <v/>
      </c>
      <c r="BN641" s="67"/>
      <c r="BO641" s="4"/>
      <c r="BP641" s="36" t="str">
        <f>IFERROR(VLOOKUP(Book1345234[[#This Row],[Administrative, Regulatory and Other Obstacle Ranking]],#REF!,2,FALSE),"")</f>
        <v/>
      </c>
      <c r="BQ641" s="67"/>
      <c r="BR641" s="4"/>
      <c r="BS641" s="36" t="str">
        <f>IFERROR(VLOOKUP(Book1345234[[#This Row],[Environmental Benefit Ranking]],#REF!,2,FALSE),"")</f>
        <v/>
      </c>
      <c r="BT641" s="67"/>
      <c r="BU641" s="37"/>
      <c r="BV641" s="36" t="str">
        <f>IFERROR(VLOOKUP(Book1345234[[#This Row],[Environmental Impact Ranking]],#REF!,2,FALSE),"")</f>
        <v/>
      </c>
      <c r="BW641" s="77"/>
      <c r="BX641" s="83"/>
      <c r="BY641" s="4"/>
      <c r="BZ641" s="36" t="str">
        <f>IFERROR(VLOOKUP(Book1345234[[#This Row],[Mobility Ranking]],#REF!,2,FALSE),"")</f>
        <v/>
      </c>
      <c r="CA641" s="77"/>
      <c r="CB641" s="4"/>
      <c r="CC641" s="36" t="str">
        <f>IFERROR(VLOOKUP(Book1345234[[#This Row],[Regional Ranking]],#REF!,2,FALSE),"")</f>
        <v/>
      </c>
    </row>
    <row r="642" spans="1:81" x14ac:dyDescent="0.25">
      <c r="A642" s="107"/>
      <c r="B642" s="84"/>
      <c r="C642" s="92">
        <f>Book1345234[[#This Row],[FMP]]*2</f>
        <v>0</v>
      </c>
      <c r="D642" s="34"/>
      <c r="E642" s="34"/>
      <c r="F642" s="37"/>
      <c r="G642" s="4"/>
      <c r="H642" s="4"/>
      <c r="I642" s="4"/>
      <c r="J642" s="4"/>
      <c r="K642" s="35" t="str">
        <f>IFERROR(Book1345234[[#This Row],[Project Cost]]/Book1345234[[#This Row],['# of Structures Removed from 1% Annual Chance FP]],"")</f>
        <v/>
      </c>
      <c r="L642" s="4"/>
      <c r="M642" s="4"/>
      <c r="N642" s="35"/>
      <c r="O642" s="100"/>
      <c r="P642" s="84"/>
      <c r="Q642" s="37"/>
      <c r="R642" s="4"/>
      <c r="S642" s="36" t="str">
        <f>IFERROR(VLOOKUP(Book1345234[[#This Row],[ Severity Ranking: Pre-Project Average Depth of Flooding (100-year)]],#REF!,2,FALSE),"")</f>
        <v/>
      </c>
      <c r="T642" s="67"/>
      <c r="U642" s="37"/>
      <c r="V642" s="37"/>
      <c r="W642" s="128" t="e">
        <f>[1]!Book1345234[[#This Row],[Flood Plain Population]]/[1]!Book1345234[[#This Row],[Community Population Served]]</f>
        <v>#REF!</v>
      </c>
      <c r="X642" s="4"/>
      <c r="Y642" s="36" t="str">
        <f>IFERROR(VLOOKUP(Book1345234[[#This Row],[Severity Ranking: Community Need (% Population)]],#REF!,2,FALSE),"")</f>
        <v/>
      </c>
      <c r="Z642" s="66"/>
      <c r="AA642" s="91" t="e">
        <f>[1]!Book1345234[[#This Row],['# of Structures Removed from 1% Annual Chance FP]]/[1]!Book1345234[[#This Row],['# of Structures in 1% Annual Chance FP (Pre-Project)]]</f>
        <v>#REF!</v>
      </c>
      <c r="AB642" s="4"/>
      <c r="AC642" s="36" t="str">
        <f>IFERROR(VLOOKUP(Book1345234[[#This Row],[Flood Risk Reduction ]],#REF!,2,FALSE),"")</f>
        <v/>
      </c>
      <c r="AD642" s="66"/>
      <c r="AE642" s="78"/>
      <c r="AF642" s="37"/>
      <c r="AG642" s="128" t="e">
        <f>([1]!Book1345234[[#This Row],[Pre-Project Damage $]]-[1]!Book1345234[[#This Row],[Post-Project Damage $]])/[1]!Book1345234[[#This Row],[Pre-Project Damage $]]</f>
        <v>#REF!</v>
      </c>
      <c r="AH642" s="4"/>
      <c r="AI642" s="36" t="str">
        <f>IFERROR(VLOOKUP(Book1345234[[#This Row],[Flood Damage Reduction]],#REF!,2,FALSE),"")</f>
        <v/>
      </c>
      <c r="AJ642" s="93"/>
      <c r="AK642" s="83"/>
      <c r="AL642" s="37"/>
      <c r="AM642" s="36" t="str">
        <f>IFERROR(VLOOKUP(Book1345234[[#This Row],[ Reduction in Critical Facilities Flood Risk]],#REF!,2,FALSE),"")</f>
        <v/>
      </c>
      <c r="AN642" s="140" t="e">
        <f>VLOOKUP([1]!Book1345234[[#This Row],[FMP]],'[1]Life and Safety Tabular Data'!A639:L649,12,FALSE)</f>
        <v>#REF!</v>
      </c>
      <c r="AO642" s="43"/>
      <c r="AP642" s="4"/>
      <c r="AQ642" s="36" t="str">
        <f>IFERROR(VLOOKUP(Book1345234[[#This Row],[Life and Safety Ranking (Injury/Loss of Life)]],#REF!,2,FALSE),"")</f>
        <v/>
      </c>
      <c r="AR642" s="67"/>
      <c r="AS642" s="43"/>
      <c r="AT642" s="43"/>
      <c r="AU642" s="43"/>
      <c r="AV642" s="4"/>
      <c r="AW642" s="36" t="str">
        <f>IFERROR(VLOOKUP(Book1345234[[#This Row],[Water Supply Yield Ranking]],#REF!,2,FALSE),"")</f>
        <v/>
      </c>
      <c r="AX642" s="67"/>
      <c r="AY642" s="37"/>
      <c r="AZ642" s="4"/>
      <c r="BA642" s="36" t="str">
        <f>IFERROR(VLOOKUP(Book1345234[[#This Row],[Social Vulnerability Ranking]],#REF!,2,FALSE),"")</f>
        <v/>
      </c>
      <c r="BB642" s="67"/>
      <c r="BC642" s="43"/>
      <c r="BD642" s="4"/>
      <c r="BE642" s="36" t="str">
        <f>IFERROR(VLOOKUP(Book1345234[[#This Row],[Nature-Based Solutions Ranking]],#REF!,2,FALSE),"")</f>
        <v/>
      </c>
      <c r="BF642" s="67"/>
      <c r="BG642" s="37"/>
      <c r="BH642" s="4"/>
      <c r="BI642" s="36" t="str">
        <f>IFERROR(VLOOKUP(Book1345234[[#This Row],[Multiple Benefit Ranking]],#REF!,2,FALSE),"")</f>
        <v/>
      </c>
      <c r="BJ642" s="84"/>
      <c r="BK642" s="43"/>
      <c r="BL642" s="4"/>
      <c r="BM642" s="36" t="str">
        <f>IFERROR(VLOOKUP(Book1345234[[#This Row],[Operations and Maintenance Ranking]],#REF!,2,FALSE),"")</f>
        <v/>
      </c>
      <c r="BN642" s="67"/>
      <c r="BO642" s="4"/>
      <c r="BP642" s="36" t="str">
        <f>IFERROR(VLOOKUP(Book1345234[[#This Row],[Administrative, Regulatory and Other Obstacle Ranking]],#REF!,2,FALSE),"")</f>
        <v/>
      </c>
      <c r="BQ642" s="67"/>
      <c r="BR642" s="4"/>
      <c r="BS642" s="36" t="str">
        <f>IFERROR(VLOOKUP(Book1345234[[#This Row],[Environmental Benefit Ranking]],#REF!,2,FALSE),"")</f>
        <v/>
      </c>
      <c r="BT642" s="67"/>
      <c r="BU642" s="37"/>
      <c r="BV642" s="36" t="str">
        <f>IFERROR(VLOOKUP(Book1345234[[#This Row],[Environmental Impact Ranking]],#REF!,2,FALSE),"")</f>
        <v/>
      </c>
      <c r="BW642" s="77"/>
      <c r="BX642" s="83"/>
      <c r="BY642" s="4"/>
      <c r="BZ642" s="36" t="str">
        <f>IFERROR(VLOOKUP(Book1345234[[#This Row],[Mobility Ranking]],#REF!,2,FALSE),"")</f>
        <v/>
      </c>
      <c r="CA642" s="77"/>
      <c r="CB642" s="4"/>
      <c r="CC642" s="36" t="str">
        <f>IFERROR(VLOOKUP(Book1345234[[#This Row],[Regional Ranking]],#REF!,2,FALSE),"")</f>
        <v/>
      </c>
    </row>
    <row r="643" spans="1:81" x14ac:dyDescent="0.25">
      <c r="A643" s="107"/>
      <c r="B643" s="84"/>
      <c r="C643" s="92">
        <f>Book1345234[[#This Row],[FMP]]*2</f>
        <v>0</v>
      </c>
      <c r="D643" s="34"/>
      <c r="E643" s="34"/>
      <c r="F643" s="37"/>
      <c r="G643" s="4"/>
      <c r="H643" s="4"/>
      <c r="I643" s="4"/>
      <c r="J643" s="4"/>
      <c r="K643" s="35" t="str">
        <f>IFERROR(Book1345234[[#This Row],[Project Cost]]/Book1345234[[#This Row],['# of Structures Removed from 1% Annual Chance FP]],"")</f>
        <v/>
      </c>
      <c r="L643" s="4"/>
      <c r="M643" s="4"/>
      <c r="N643" s="35"/>
      <c r="O643" s="100"/>
      <c r="P643" s="84"/>
      <c r="Q643" s="37"/>
      <c r="R643" s="4"/>
      <c r="S643" s="36" t="str">
        <f>IFERROR(VLOOKUP(Book1345234[[#This Row],[ Severity Ranking: Pre-Project Average Depth of Flooding (100-year)]],#REF!,2,FALSE),"")</f>
        <v/>
      </c>
      <c r="T643" s="67"/>
      <c r="U643" s="37"/>
      <c r="V643" s="37"/>
      <c r="W643" s="128" t="e">
        <f>[1]!Book1345234[[#This Row],[Flood Plain Population]]/[1]!Book1345234[[#This Row],[Community Population Served]]</f>
        <v>#REF!</v>
      </c>
      <c r="X643" s="4"/>
      <c r="Y643" s="36" t="str">
        <f>IFERROR(VLOOKUP(Book1345234[[#This Row],[Severity Ranking: Community Need (% Population)]],#REF!,2,FALSE),"")</f>
        <v/>
      </c>
      <c r="Z643" s="66"/>
      <c r="AA643" s="91" t="e">
        <f>[1]!Book1345234[[#This Row],['# of Structures Removed from 1% Annual Chance FP]]/[1]!Book1345234[[#This Row],['# of Structures in 1% Annual Chance FP (Pre-Project)]]</f>
        <v>#REF!</v>
      </c>
      <c r="AB643" s="4"/>
      <c r="AC643" s="36" t="str">
        <f>IFERROR(VLOOKUP(Book1345234[[#This Row],[Flood Risk Reduction ]],#REF!,2,FALSE),"")</f>
        <v/>
      </c>
      <c r="AD643" s="66"/>
      <c r="AE643" s="78"/>
      <c r="AF643" s="37"/>
      <c r="AG643" s="128" t="e">
        <f>([1]!Book1345234[[#This Row],[Pre-Project Damage $]]-[1]!Book1345234[[#This Row],[Post-Project Damage $]])/[1]!Book1345234[[#This Row],[Pre-Project Damage $]]</f>
        <v>#REF!</v>
      </c>
      <c r="AH643" s="4"/>
      <c r="AI643" s="36" t="str">
        <f>IFERROR(VLOOKUP(Book1345234[[#This Row],[Flood Damage Reduction]],#REF!,2,FALSE),"")</f>
        <v/>
      </c>
      <c r="AJ643" s="93"/>
      <c r="AK643" s="83"/>
      <c r="AL643" s="37"/>
      <c r="AM643" s="36" t="str">
        <f>IFERROR(VLOOKUP(Book1345234[[#This Row],[ Reduction in Critical Facilities Flood Risk]],#REF!,2,FALSE),"")</f>
        <v/>
      </c>
      <c r="AN643" s="140" t="e">
        <f>VLOOKUP([1]!Book1345234[[#This Row],[FMP]],'[1]Life and Safety Tabular Data'!A640:L650,12,FALSE)</f>
        <v>#REF!</v>
      </c>
      <c r="AO643" s="43"/>
      <c r="AP643" s="4"/>
      <c r="AQ643" s="36" t="str">
        <f>IFERROR(VLOOKUP(Book1345234[[#This Row],[Life and Safety Ranking (Injury/Loss of Life)]],#REF!,2,FALSE),"")</f>
        <v/>
      </c>
      <c r="AR643" s="67"/>
      <c r="AS643" s="43"/>
      <c r="AT643" s="43"/>
      <c r="AU643" s="43"/>
      <c r="AV643" s="4"/>
      <c r="AW643" s="36" t="str">
        <f>IFERROR(VLOOKUP(Book1345234[[#This Row],[Water Supply Yield Ranking]],#REF!,2,FALSE),"")</f>
        <v/>
      </c>
      <c r="AX643" s="67"/>
      <c r="AY643" s="37"/>
      <c r="AZ643" s="4"/>
      <c r="BA643" s="36" t="str">
        <f>IFERROR(VLOOKUP(Book1345234[[#This Row],[Social Vulnerability Ranking]],#REF!,2,FALSE),"")</f>
        <v/>
      </c>
      <c r="BB643" s="67"/>
      <c r="BC643" s="43"/>
      <c r="BD643" s="4"/>
      <c r="BE643" s="36" t="str">
        <f>IFERROR(VLOOKUP(Book1345234[[#This Row],[Nature-Based Solutions Ranking]],#REF!,2,FALSE),"")</f>
        <v/>
      </c>
      <c r="BF643" s="67"/>
      <c r="BG643" s="37"/>
      <c r="BH643" s="4"/>
      <c r="BI643" s="36" t="str">
        <f>IFERROR(VLOOKUP(Book1345234[[#This Row],[Multiple Benefit Ranking]],#REF!,2,FALSE),"")</f>
        <v/>
      </c>
      <c r="BJ643" s="84"/>
      <c r="BK643" s="43"/>
      <c r="BL643" s="4"/>
      <c r="BM643" s="36" t="str">
        <f>IFERROR(VLOOKUP(Book1345234[[#This Row],[Operations and Maintenance Ranking]],#REF!,2,FALSE),"")</f>
        <v/>
      </c>
      <c r="BN643" s="67"/>
      <c r="BO643" s="4"/>
      <c r="BP643" s="36" t="str">
        <f>IFERROR(VLOOKUP(Book1345234[[#This Row],[Administrative, Regulatory and Other Obstacle Ranking]],#REF!,2,FALSE),"")</f>
        <v/>
      </c>
      <c r="BQ643" s="67"/>
      <c r="BR643" s="4"/>
      <c r="BS643" s="36" t="str">
        <f>IFERROR(VLOOKUP(Book1345234[[#This Row],[Environmental Benefit Ranking]],#REF!,2,FALSE),"")</f>
        <v/>
      </c>
      <c r="BT643" s="67"/>
      <c r="BU643" s="37"/>
      <c r="BV643" s="36" t="str">
        <f>IFERROR(VLOOKUP(Book1345234[[#This Row],[Environmental Impact Ranking]],#REF!,2,FALSE),"")</f>
        <v/>
      </c>
      <c r="BW643" s="77"/>
      <c r="BX643" s="83"/>
      <c r="BY643" s="4"/>
      <c r="BZ643" s="36" t="str">
        <f>IFERROR(VLOOKUP(Book1345234[[#This Row],[Mobility Ranking]],#REF!,2,FALSE),"")</f>
        <v/>
      </c>
      <c r="CA643" s="77"/>
      <c r="CB643" s="4"/>
      <c r="CC643" s="36" t="str">
        <f>IFERROR(VLOOKUP(Book1345234[[#This Row],[Regional Ranking]],#REF!,2,FALSE),"")</f>
        <v/>
      </c>
    </row>
    <row r="644" spans="1:81" x14ac:dyDescent="0.25">
      <c r="A644" s="107"/>
      <c r="B644" s="84"/>
      <c r="C644" s="92">
        <f>Book1345234[[#This Row],[FMP]]*2</f>
        <v>0</v>
      </c>
      <c r="D644" s="34"/>
      <c r="E644" s="34"/>
      <c r="F644" s="37"/>
      <c r="G644" s="4"/>
      <c r="H644" s="4"/>
      <c r="I644" s="4"/>
      <c r="J644" s="4"/>
      <c r="K644" s="35" t="str">
        <f>IFERROR(Book1345234[[#This Row],[Project Cost]]/Book1345234[[#This Row],['# of Structures Removed from 1% Annual Chance FP]],"")</f>
        <v/>
      </c>
      <c r="L644" s="4"/>
      <c r="M644" s="4"/>
      <c r="N644" s="35"/>
      <c r="O644" s="100"/>
      <c r="P644" s="84"/>
      <c r="Q644" s="37"/>
      <c r="R644" s="4"/>
      <c r="S644" s="36" t="str">
        <f>IFERROR(VLOOKUP(Book1345234[[#This Row],[ Severity Ranking: Pre-Project Average Depth of Flooding (100-year)]],#REF!,2,FALSE),"")</f>
        <v/>
      </c>
      <c r="T644" s="67"/>
      <c r="U644" s="37"/>
      <c r="V644" s="37"/>
      <c r="W644" s="128" t="e">
        <f>[1]!Book1345234[[#This Row],[Flood Plain Population]]/[1]!Book1345234[[#This Row],[Community Population Served]]</f>
        <v>#REF!</v>
      </c>
      <c r="X644" s="4"/>
      <c r="Y644" s="36" t="str">
        <f>IFERROR(VLOOKUP(Book1345234[[#This Row],[Severity Ranking: Community Need (% Population)]],#REF!,2,FALSE),"")</f>
        <v/>
      </c>
      <c r="Z644" s="66"/>
      <c r="AA644" s="91" t="e">
        <f>[1]!Book1345234[[#This Row],['# of Structures Removed from 1% Annual Chance FP]]/[1]!Book1345234[[#This Row],['# of Structures in 1% Annual Chance FP (Pre-Project)]]</f>
        <v>#REF!</v>
      </c>
      <c r="AB644" s="4"/>
      <c r="AC644" s="36" t="str">
        <f>IFERROR(VLOOKUP(Book1345234[[#This Row],[Flood Risk Reduction ]],#REF!,2,FALSE),"")</f>
        <v/>
      </c>
      <c r="AD644" s="66"/>
      <c r="AE644" s="78"/>
      <c r="AF644" s="37"/>
      <c r="AG644" s="128" t="e">
        <f>([1]!Book1345234[[#This Row],[Pre-Project Damage $]]-[1]!Book1345234[[#This Row],[Post-Project Damage $]])/[1]!Book1345234[[#This Row],[Pre-Project Damage $]]</f>
        <v>#REF!</v>
      </c>
      <c r="AH644" s="4"/>
      <c r="AI644" s="36" t="str">
        <f>IFERROR(VLOOKUP(Book1345234[[#This Row],[Flood Damage Reduction]],#REF!,2,FALSE),"")</f>
        <v/>
      </c>
      <c r="AJ644" s="93"/>
      <c r="AK644" s="83"/>
      <c r="AL644" s="37"/>
      <c r="AM644" s="36" t="str">
        <f>IFERROR(VLOOKUP(Book1345234[[#This Row],[ Reduction in Critical Facilities Flood Risk]],#REF!,2,FALSE),"")</f>
        <v/>
      </c>
      <c r="AN644" s="140" t="e">
        <f>VLOOKUP([1]!Book1345234[[#This Row],[FMP]],'[1]Life and Safety Tabular Data'!A641:L651,12,FALSE)</f>
        <v>#REF!</v>
      </c>
      <c r="AO644" s="43"/>
      <c r="AP644" s="4"/>
      <c r="AQ644" s="36" t="str">
        <f>IFERROR(VLOOKUP(Book1345234[[#This Row],[Life and Safety Ranking (Injury/Loss of Life)]],#REF!,2,FALSE),"")</f>
        <v/>
      </c>
      <c r="AR644" s="67"/>
      <c r="AS644" s="43"/>
      <c r="AT644" s="43"/>
      <c r="AU644" s="43"/>
      <c r="AV644" s="4"/>
      <c r="AW644" s="36" t="str">
        <f>IFERROR(VLOOKUP(Book1345234[[#This Row],[Water Supply Yield Ranking]],#REF!,2,FALSE),"")</f>
        <v/>
      </c>
      <c r="AX644" s="67"/>
      <c r="AY644" s="37"/>
      <c r="AZ644" s="4"/>
      <c r="BA644" s="36" t="str">
        <f>IFERROR(VLOOKUP(Book1345234[[#This Row],[Social Vulnerability Ranking]],#REF!,2,FALSE),"")</f>
        <v/>
      </c>
      <c r="BB644" s="67"/>
      <c r="BC644" s="43"/>
      <c r="BD644" s="4"/>
      <c r="BE644" s="36" t="str">
        <f>IFERROR(VLOOKUP(Book1345234[[#This Row],[Nature-Based Solutions Ranking]],#REF!,2,FALSE),"")</f>
        <v/>
      </c>
      <c r="BF644" s="67"/>
      <c r="BG644" s="37"/>
      <c r="BH644" s="4"/>
      <c r="BI644" s="36" t="str">
        <f>IFERROR(VLOOKUP(Book1345234[[#This Row],[Multiple Benefit Ranking]],#REF!,2,FALSE),"")</f>
        <v/>
      </c>
      <c r="BJ644" s="84"/>
      <c r="BK644" s="43"/>
      <c r="BL644" s="4"/>
      <c r="BM644" s="36" t="str">
        <f>IFERROR(VLOOKUP(Book1345234[[#This Row],[Operations and Maintenance Ranking]],#REF!,2,FALSE),"")</f>
        <v/>
      </c>
      <c r="BN644" s="67"/>
      <c r="BO644" s="4"/>
      <c r="BP644" s="36" t="str">
        <f>IFERROR(VLOOKUP(Book1345234[[#This Row],[Administrative, Regulatory and Other Obstacle Ranking]],#REF!,2,FALSE),"")</f>
        <v/>
      </c>
      <c r="BQ644" s="67"/>
      <c r="BR644" s="4"/>
      <c r="BS644" s="36" t="str">
        <f>IFERROR(VLOOKUP(Book1345234[[#This Row],[Environmental Benefit Ranking]],#REF!,2,FALSE),"")</f>
        <v/>
      </c>
      <c r="BT644" s="67"/>
      <c r="BU644" s="37"/>
      <c r="BV644" s="36" t="str">
        <f>IFERROR(VLOOKUP(Book1345234[[#This Row],[Environmental Impact Ranking]],#REF!,2,FALSE),"")</f>
        <v/>
      </c>
      <c r="BW644" s="77"/>
      <c r="BX644" s="83"/>
      <c r="BY644" s="4"/>
      <c r="BZ644" s="36" t="str">
        <f>IFERROR(VLOOKUP(Book1345234[[#This Row],[Mobility Ranking]],#REF!,2,FALSE),"")</f>
        <v/>
      </c>
      <c r="CA644" s="77"/>
      <c r="CB644" s="4"/>
      <c r="CC644" s="36" t="str">
        <f>IFERROR(VLOOKUP(Book1345234[[#This Row],[Regional Ranking]],#REF!,2,FALSE),"")</f>
        <v/>
      </c>
    </row>
    <row r="645" spans="1:81" x14ac:dyDescent="0.25">
      <c r="A645" s="107"/>
      <c r="B645" s="84"/>
      <c r="C645" s="92">
        <f>Book1345234[[#This Row],[FMP]]*2</f>
        <v>0</v>
      </c>
      <c r="D645" s="34"/>
      <c r="E645" s="34"/>
      <c r="F645" s="37"/>
      <c r="G645" s="4"/>
      <c r="H645" s="4"/>
      <c r="I645" s="4"/>
      <c r="J645" s="4"/>
      <c r="K645" s="35" t="str">
        <f>IFERROR(Book1345234[[#This Row],[Project Cost]]/Book1345234[[#This Row],['# of Structures Removed from 1% Annual Chance FP]],"")</f>
        <v/>
      </c>
      <c r="L645" s="4"/>
      <c r="M645" s="4"/>
      <c r="N645" s="35"/>
      <c r="O645" s="100"/>
      <c r="P645" s="84"/>
      <c r="Q645" s="37"/>
      <c r="R645" s="4"/>
      <c r="S645" s="36" t="str">
        <f>IFERROR(VLOOKUP(Book1345234[[#This Row],[ Severity Ranking: Pre-Project Average Depth of Flooding (100-year)]],#REF!,2,FALSE),"")</f>
        <v/>
      </c>
      <c r="T645" s="67"/>
      <c r="U645" s="37"/>
      <c r="V645" s="37"/>
      <c r="W645" s="128" t="e">
        <f>[1]!Book1345234[[#This Row],[Flood Plain Population]]/[1]!Book1345234[[#This Row],[Community Population Served]]</f>
        <v>#REF!</v>
      </c>
      <c r="X645" s="4"/>
      <c r="Y645" s="36" t="str">
        <f>IFERROR(VLOOKUP(Book1345234[[#This Row],[Severity Ranking: Community Need (% Population)]],#REF!,2,FALSE),"")</f>
        <v/>
      </c>
      <c r="Z645" s="66"/>
      <c r="AA645" s="91" t="e">
        <f>[1]!Book1345234[[#This Row],['# of Structures Removed from 1% Annual Chance FP]]/[1]!Book1345234[[#This Row],['# of Structures in 1% Annual Chance FP (Pre-Project)]]</f>
        <v>#REF!</v>
      </c>
      <c r="AB645" s="4"/>
      <c r="AC645" s="36" t="str">
        <f>IFERROR(VLOOKUP(Book1345234[[#This Row],[Flood Risk Reduction ]],#REF!,2,FALSE),"")</f>
        <v/>
      </c>
      <c r="AD645" s="66"/>
      <c r="AE645" s="78"/>
      <c r="AF645" s="37"/>
      <c r="AG645" s="128" t="e">
        <f>([1]!Book1345234[[#This Row],[Pre-Project Damage $]]-[1]!Book1345234[[#This Row],[Post-Project Damage $]])/[1]!Book1345234[[#This Row],[Pre-Project Damage $]]</f>
        <v>#REF!</v>
      </c>
      <c r="AH645" s="4"/>
      <c r="AI645" s="36" t="str">
        <f>IFERROR(VLOOKUP(Book1345234[[#This Row],[Flood Damage Reduction]],#REF!,2,FALSE),"")</f>
        <v/>
      </c>
      <c r="AJ645" s="93"/>
      <c r="AK645" s="83"/>
      <c r="AL645" s="37"/>
      <c r="AM645" s="36" t="str">
        <f>IFERROR(VLOOKUP(Book1345234[[#This Row],[ Reduction in Critical Facilities Flood Risk]],#REF!,2,FALSE),"")</f>
        <v/>
      </c>
      <c r="AN645" s="140" t="e">
        <f>VLOOKUP([1]!Book1345234[[#This Row],[FMP]],'[1]Life and Safety Tabular Data'!A642:L652,12,FALSE)</f>
        <v>#REF!</v>
      </c>
      <c r="AO645" s="43"/>
      <c r="AP645" s="4"/>
      <c r="AQ645" s="36" t="str">
        <f>IFERROR(VLOOKUP(Book1345234[[#This Row],[Life and Safety Ranking (Injury/Loss of Life)]],#REF!,2,FALSE),"")</f>
        <v/>
      </c>
      <c r="AR645" s="67"/>
      <c r="AS645" s="43"/>
      <c r="AT645" s="43"/>
      <c r="AU645" s="43"/>
      <c r="AV645" s="4"/>
      <c r="AW645" s="36" t="str">
        <f>IFERROR(VLOOKUP(Book1345234[[#This Row],[Water Supply Yield Ranking]],#REF!,2,FALSE),"")</f>
        <v/>
      </c>
      <c r="AX645" s="67"/>
      <c r="AY645" s="37"/>
      <c r="AZ645" s="4"/>
      <c r="BA645" s="36" t="str">
        <f>IFERROR(VLOOKUP(Book1345234[[#This Row],[Social Vulnerability Ranking]],#REF!,2,FALSE),"")</f>
        <v/>
      </c>
      <c r="BB645" s="67"/>
      <c r="BC645" s="43"/>
      <c r="BD645" s="4"/>
      <c r="BE645" s="36" t="str">
        <f>IFERROR(VLOOKUP(Book1345234[[#This Row],[Nature-Based Solutions Ranking]],#REF!,2,FALSE),"")</f>
        <v/>
      </c>
      <c r="BF645" s="67"/>
      <c r="BG645" s="37"/>
      <c r="BH645" s="4"/>
      <c r="BI645" s="36" t="str">
        <f>IFERROR(VLOOKUP(Book1345234[[#This Row],[Multiple Benefit Ranking]],#REF!,2,FALSE),"")</f>
        <v/>
      </c>
      <c r="BJ645" s="84"/>
      <c r="BK645" s="43"/>
      <c r="BL645" s="4"/>
      <c r="BM645" s="36" t="str">
        <f>IFERROR(VLOOKUP(Book1345234[[#This Row],[Operations and Maintenance Ranking]],#REF!,2,FALSE),"")</f>
        <v/>
      </c>
      <c r="BN645" s="67"/>
      <c r="BO645" s="4"/>
      <c r="BP645" s="36" t="str">
        <f>IFERROR(VLOOKUP(Book1345234[[#This Row],[Administrative, Regulatory and Other Obstacle Ranking]],#REF!,2,FALSE),"")</f>
        <v/>
      </c>
      <c r="BQ645" s="67"/>
      <c r="BR645" s="4"/>
      <c r="BS645" s="36" t="str">
        <f>IFERROR(VLOOKUP(Book1345234[[#This Row],[Environmental Benefit Ranking]],#REF!,2,FALSE),"")</f>
        <v/>
      </c>
      <c r="BT645" s="67"/>
      <c r="BU645" s="37"/>
      <c r="BV645" s="36" t="str">
        <f>IFERROR(VLOOKUP(Book1345234[[#This Row],[Environmental Impact Ranking]],#REF!,2,FALSE),"")</f>
        <v/>
      </c>
      <c r="BW645" s="77"/>
      <c r="BX645" s="83"/>
      <c r="BY645" s="4"/>
      <c r="BZ645" s="36" t="str">
        <f>IFERROR(VLOOKUP(Book1345234[[#This Row],[Mobility Ranking]],#REF!,2,FALSE),"")</f>
        <v/>
      </c>
      <c r="CA645" s="77"/>
      <c r="CB645" s="4"/>
      <c r="CC645" s="36" t="str">
        <f>IFERROR(VLOOKUP(Book1345234[[#This Row],[Regional Ranking]],#REF!,2,FALSE),"")</f>
        <v/>
      </c>
    </row>
    <row r="646" spans="1:81" x14ac:dyDescent="0.25">
      <c r="A646" s="107"/>
      <c r="B646" s="84"/>
      <c r="C646" s="92">
        <f>Book1345234[[#This Row],[FMP]]*2</f>
        <v>0</v>
      </c>
      <c r="D646" s="34"/>
      <c r="E646" s="34"/>
      <c r="F646" s="37"/>
      <c r="G646" s="4"/>
      <c r="H646" s="4"/>
      <c r="I646" s="4"/>
      <c r="J646" s="4"/>
      <c r="K646" s="35" t="str">
        <f>IFERROR(Book1345234[[#This Row],[Project Cost]]/Book1345234[[#This Row],['# of Structures Removed from 1% Annual Chance FP]],"")</f>
        <v/>
      </c>
      <c r="L646" s="4"/>
      <c r="M646" s="4"/>
      <c r="N646" s="35"/>
      <c r="O646" s="100"/>
      <c r="P646" s="84"/>
      <c r="Q646" s="37"/>
      <c r="R646" s="4"/>
      <c r="S646" s="36" t="str">
        <f>IFERROR(VLOOKUP(Book1345234[[#This Row],[ Severity Ranking: Pre-Project Average Depth of Flooding (100-year)]],#REF!,2,FALSE),"")</f>
        <v/>
      </c>
      <c r="T646" s="67"/>
      <c r="U646" s="37"/>
      <c r="V646" s="37"/>
      <c r="W646" s="128" t="e">
        <f>[1]!Book1345234[[#This Row],[Flood Plain Population]]/[1]!Book1345234[[#This Row],[Community Population Served]]</f>
        <v>#REF!</v>
      </c>
      <c r="X646" s="4"/>
      <c r="Y646" s="36" t="str">
        <f>IFERROR(VLOOKUP(Book1345234[[#This Row],[Severity Ranking: Community Need (% Population)]],#REF!,2,FALSE),"")</f>
        <v/>
      </c>
      <c r="Z646" s="66"/>
      <c r="AA646" s="91" t="e">
        <f>[1]!Book1345234[[#This Row],['# of Structures Removed from 1% Annual Chance FP]]/[1]!Book1345234[[#This Row],['# of Structures in 1% Annual Chance FP (Pre-Project)]]</f>
        <v>#REF!</v>
      </c>
      <c r="AB646" s="4"/>
      <c r="AC646" s="36" t="str">
        <f>IFERROR(VLOOKUP(Book1345234[[#This Row],[Flood Risk Reduction ]],#REF!,2,FALSE),"")</f>
        <v/>
      </c>
      <c r="AD646" s="66"/>
      <c r="AE646" s="78"/>
      <c r="AF646" s="37"/>
      <c r="AG646" s="128" t="e">
        <f>([1]!Book1345234[[#This Row],[Pre-Project Damage $]]-[1]!Book1345234[[#This Row],[Post-Project Damage $]])/[1]!Book1345234[[#This Row],[Pre-Project Damage $]]</f>
        <v>#REF!</v>
      </c>
      <c r="AH646" s="4"/>
      <c r="AI646" s="36" t="str">
        <f>IFERROR(VLOOKUP(Book1345234[[#This Row],[Flood Damage Reduction]],#REF!,2,FALSE),"")</f>
        <v/>
      </c>
      <c r="AJ646" s="93"/>
      <c r="AK646" s="83"/>
      <c r="AL646" s="37"/>
      <c r="AM646" s="36" t="str">
        <f>IFERROR(VLOOKUP(Book1345234[[#This Row],[ Reduction in Critical Facilities Flood Risk]],#REF!,2,FALSE),"")</f>
        <v/>
      </c>
      <c r="AN646" s="140" t="e">
        <f>VLOOKUP([1]!Book1345234[[#This Row],[FMP]],'[1]Life and Safety Tabular Data'!A643:L653,12,FALSE)</f>
        <v>#REF!</v>
      </c>
      <c r="AO646" s="43"/>
      <c r="AP646" s="4"/>
      <c r="AQ646" s="36" t="str">
        <f>IFERROR(VLOOKUP(Book1345234[[#This Row],[Life and Safety Ranking (Injury/Loss of Life)]],#REF!,2,FALSE),"")</f>
        <v/>
      </c>
      <c r="AR646" s="67"/>
      <c r="AS646" s="43"/>
      <c r="AT646" s="43"/>
      <c r="AU646" s="43"/>
      <c r="AV646" s="4"/>
      <c r="AW646" s="36" t="str">
        <f>IFERROR(VLOOKUP(Book1345234[[#This Row],[Water Supply Yield Ranking]],#REF!,2,FALSE),"")</f>
        <v/>
      </c>
      <c r="AX646" s="67"/>
      <c r="AY646" s="37"/>
      <c r="AZ646" s="4"/>
      <c r="BA646" s="36" t="str">
        <f>IFERROR(VLOOKUP(Book1345234[[#This Row],[Social Vulnerability Ranking]],#REF!,2,FALSE),"")</f>
        <v/>
      </c>
      <c r="BB646" s="67"/>
      <c r="BC646" s="43"/>
      <c r="BD646" s="4"/>
      <c r="BE646" s="36" t="str">
        <f>IFERROR(VLOOKUP(Book1345234[[#This Row],[Nature-Based Solutions Ranking]],#REF!,2,FALSE),"")</f>
        <v/>
      </c>
      <c r="BF646" s="67"/>
      <c r="BG646" s="37"/>
      <c r="BH646" s="4"/>
      <c r="BI646" s="36" t="str">
        <f>IFERROR(VLOOKUP(Book1345234[[#This Row],[Multiple Benefit Ranking]],#REF!,2,FALSE),"")</f>
        <v/>
      </c>
      <c r="BJ646" s="84"/>
      <c r="BK646" s="43"/>
      <c r="BL646" s="4"/>
      <c r="BM646" s="36" t="str">
        <f>IFERROR(VLOOKUP(Book1345234[[#This Row],[Operations and Maintenance Ranking]],#REF!,2,FALSE),"")</f>
        <v/>
      </c>
      <c r="BN646" s="67"/>
      <c r="BO646" s="4"/>
      <c r="BP646" s="36" t="str">
        <f>IFERROR(VLOOKUP(Book1345234[[#This Row],[Administrative, Regulatory and Other Obstacle Ranking]],#REF!,2,FALSE),"")</f>
        <v/>
      </c>
      <c r="BQ646" s="67"/>
      <c r="BR646" s="4"/>
      <c r="BS646" s="36" t="str">
        <f>IFERROR(VLOOKUP(Book1345234[[#This Row],[Environmental Benefit Ranking]],#REF!,2,FALSE),"")</f>
        <v/>
      </c>
      <c r="BT646" s="67"/>
      <c r="BU646" s="37"/>
      <c r="BV646" s="36" t="str">
        <f>IFERROR(VLOOKUP(Book1345234[[#This Row],[Environmental Impact Ranking]],#REF!,2,FALSE),"")</f>
        <v/>
      </c>
      <c r="BW646" s="77"/>
      <c r="BX646" s="83"/>
      <c r="BY646" s="4"/>
      <c r="BZ646" s="36" t="str">
        <f>IFERROR(VLOOKUP(Book1345234[[#This Row],[Mobility Ranking]],#REF!,2,FALSE),"")</f>
        <v/>
      </c>
      <c r="CA646" s="77"/>
      <c r="CB646" s="4"/>
      <c r="CC646" s="36" t="str">
        <f>IFERROR(VLOOKUP(Book1345234[[#This Row],[Regional Ranking]],#REF!,2,FALSE),"")</f>
        <v/>
      </c>
    </row>
    <row r="647" spans="1:81" x14ac:dyDescent="0.25">
      <c r="A647" s="107"/>
      <c r="B647" s="84"/>
      <c r="C647" s="92">
        <f>Book1345234[[#This Row],[FMP]]*2</f>
        <v>0</v>
      </c>
      <c r="D647" s="34"/>
      <c r="E647" s="34"/>
      <c r="F647" s="37"/>
      <c r="G647" s="4"/>
      <c r="H647" s="4"/>
      <c r="I647" s="4"/>
      <c r="J647" s="4"/>
      <c r="K647" s="35" t="str">
        <f>IFERROR(Book1345234[[#This Row],[Project Cost]]/Book1345234[[#This Row],['# of Structures Removed from 1% Annual Chance FP]],"")</f>
        <v/>
      </c>
      <c r="L647" s="4"/>
      <c r="M647" s="4"/>
      <c r="N647" s="35"/>
      <c r="O647" s="100"/>
      <c r="P647" s="84"/>
      <c r="Q647" s="37"/>
      <c r="R647" s="4"/>
      <c r="S647" s="36" t="str">
        <f>IFERROR(VLOOKUP(Book1345234[[#This Row],[ Severity Ranking: Pre-Project Average Depth of Flooding (100-year)]],#REF!,2,FALSE),"")</f>
        <v/>
      </c>
      <c r="T647" s="67"/>
      <c r="U647" s="37"/>
      <c r="V647" s="37"/>
      <c r="W647" s="128" t="e">
        <f>[1]!Book1345234[[#This Row],[Flood Plain Population]]/[1]!Book1345234[[#This Row],[Community Population Served]]</f>
        <v>#REF!</v>
      </c>
      <c r="X647" s="4"/>
      <c r="Y647" s="36" t="str">
        <f>IFERROR(VLOOKUP(Book1345234[[#This Row],[Severity Ranking: Community Need (% Population)]],#REF!,2,FALSE),"")</f>
        <v/>
      </c>
      <c r="Z647" s="66"/>
      <c r="AA647" s="91" t="e">
        <f>[1]!Book1345234[[#This Row],['# of Structures Removed from 1% Annual Chance FP]]/[1]!Book1345234[[#This Row],['# of Structures in 1% Annual Chance FP (Pre-Project)]]</f>
        <v>#REF!</v>
      </c>
      <c r="AB647" s="4"/>
      <c r="AC647" s="36" t="str">
        <f>IFERROR(VLOOKUP(Book1345234[[#This Row],[Flood Risk Reduction ]],#REF!,2,FALSE),"")</f>
        <v/>
      </c>
      <c r="AD647" s="66"/>
      <c r="AE647" s="78"/>
      <c r="AF647" s="37"/>
      <c r="AG647" s="128" t="e">
        <f>([1]!Book1345234[[#This Row],[Pre-Project Damage $]]-[1]!Book1345234[[#This Row],[Post-Project Damage $]])/[1]!Book1345234[[#This Row],[Pre-Project Damage $]]</f>
        <v>#REF!</v>
      </c>
      <c r="AH647" s="4"/>
      <c r="AI647" s="36" t="str">
        <f>IFERROR(VLOOKUP(Book1345234[[#This Row],[Flood Damage Reduction]],#REF!,2,FALSE),"")</f>
        <v/>
      </c>
      <c r="AJ647" s="93"/>
      <c r="AK647" s="83"/>
      <c r="AL647" s="37"/>
      <c r="AM647" s="36" t="str">
        <f>IFERROR(VLOOKUP(Book1345234[[#This Row],[ Reduction in Critical Facilities Flood Risk]],#REF!,2,FALSE),"")</f>
        <v/>
      </c>
      <c r="AN647" s="140" t="e">
        <f>VLOOKUP([1]!Book1345234[[#This Row],[FMP]],'[1]Life and Safety Tabular Data'!A644:L654,12,FALSE)</f>
        <v>#REF!</v>
      </c>
      <c r="AO647" s="43"/>
      <c r="AP647" s="4"/>
      <c r="AQ647" s="36" t="str">
        <f>IFERROR(VLOOKUP(Book1345234[[#This Row],[Life and Safety Ranking (Injury/Loss of Life)]],#REF!,2,FALSE),"")</f>
        <v/>
      </c>
      <c r="AR647" s="67"/>
      <c r="AS647" s="43"/>
      <c r="AT647" s="43"/>
      <c r="AU647" s="43"/>
      <c r="AV647" s="4"/>
      <c r="AW647" s="36" t="str">
        <f>IFERROR(VLOOKUP(Book1345234[[#This Row],[Water Supply Yield Ranking]],#REF!,2,FALSE),"")</f>
        <v/>
      </c>
      <c r="AX647" s="67"/>
      <c r="AY647" s="37"/>
      <c r="AZ647" s="4"/>
      <c r="BA647" s="36" t="str">
        <f>IFERROR(VLOOKUP(Book1345234[[#This Row],[Social Vulnerability Ranking]],#REF!,2,FALSE),"")</f>
        <v/>
      </c>
      <c r="BB647" s="67"/>
      <c r="BC647" s="43"/>
      <c r="BD647" s="4"/>
      <c r="BE647" s="36" t="str">
        <f>IFERROR(VLOOKUP(Book1345234[[#This Row],[Nature-Based Solutions Ranking]],#REF!,2,FALSE),"")</f>
        <v/>
      </c>
      <c r="BF647" s="67"/>
      <c r="BG647" s="37"/>
      <c r="BH647" s="4"/>
      <c r="BI647" s="36" t="str">
        <f>IFERROR(VLOOKUP(Book1345234[[#This Row],[Multiple Benefit Ranking]],#REF!,2,FALSE),"")</f>
        <v/>
      </c>
      <c r="BJ647" s="84"/>
      <c r="BK647" s="43"/>
      <c r="BL647" s="4"/>
      <c r="BM647" s="36" t="str">
        <f>IFERROR(VLOOKUP(Book1345234[[#This Row],[Operations and Maintenance Ranking]],#REF!,2,FALSE),"")</f>
        <v/>
      </c>
      <c r="BN647" s="67"/>
      <c r="BO647" s="4"/>
      <c r="BP647" s="36" t="str">
        <f>IFERROR(VLOOKUP(Book1345234[[#This Row],[Administrative, Regulatory and Other Obstacle Ranking]],#REF!,2,FALSE),"")</f>
        <v/>
      </c>
      <c r="BQ647" s="67"/>
      <c r="BR647" s="4"/>
      <c r="BS647" s="36" t="str">
        <f>IFERROR(VLOOKUP(Book1345234[[#This Row],[Environmental Benefit Ranking]],#REF!,2,FALSE),"")</f>
        <v/>
      </c>
      <c r="BT647" s="67"/>
      <c r="BU647" s="37"/>
      <c r="BV647" s="36" t="str">
        <f>IFERROR(VLOOKUP(Book1345234[[#This Row],[Environmental Impact Ranking]],#REF!,2,FALSE),"")</f>
        <v/>
      </c>
      <c r="BW647" s="77"/>
      <c r="BX647" s="83"/>
      <c r="BY647" s="4"/>
      <c r="BZ647" s="36" t="str">
        <f>IFERROR(VLOOKUP(Book1345234[[#This Row],[Mobility Ranking]],#REF!,2,FALSE),"")</f>
        <v/>
      </c>
      <c r="CA647" s="77"/>
      <c r="CB647" s="4"/>
      <c r="CC647" s="36" t="str">
        <f>IFERROR(VLOOKUP(Book1345234[[#This Row],[Regional Ranking]],#REF!,2,FALSE),"")</f>
        <v/>
      </c>
    </row>
    <row r="648" spans="1:81" x14ac:dyDescent="0.25">
      <c r="A648" s="107"/>
      <c r="B648" s="84"/>
      <c r="C648" s="92">
        <f>Book1345234[[#This Row],[FMP]]*2</f>
        <v>0</v>
      </c>
      <c r="D648" s="34"/>
      <c r="E648" s="34"/>
      <c r="F648" s="37"/>
      <c r="G648" s="4"/>
      <c r="H648" s="4"/>
      <c r="I648" s="4"/>
      <c r="J648" s="4"/>
      <c r="K648" s="35" t="str">
        <f>IFERROR(Book1345234[[#This Row],[Project Cost]]/Book1345234[[#This Row],['# of Structures Removed from 1% Annual Chance FP]],"")</f>
        <v/>
      </c>
      <c r="L648" s="4"/>
      <c r="M648" s="4"/>
      <c r="N648" s="35"/>
      <c r="O648" s="100"/>
      <c r="P648" s="84"/>
      <c r="Q648" s="37"/>
      <c r="R648" s="4"/>
      <c r="S648" s="36" t="str">
        <f>IFERROR(VLOOKUP(Book1345234[[#This Row],[ Severity Ranking: Pre-Project Average Depth of Flooding (100-year)]],#REF!,2,FALSE),"")</f>
        <v/>
      </c>
      <c r="T648" s="67"/>
      <c r="U648" s="37"/>
      <c r="V648" s="37"/>
      <c r="W648" s="128" t="e">
        <f>[1]!Book1345234[[#This Row],[Flood Plain Population]]/[1]!Book1345234[[#This Row],[Community Population Served]]</f>
        <v>#REF!</v>
      </c>
      <c r="X648" s="4"/>
      <c r="Y648" s="36" t="str">
        <f>IFERROR(VLOOKUP(Book1345234[[#This Row],[Severity Ranking: Community Need (% Population)]],#REF!,2,FALSE),"")</f>
        <v/>
      </c>
      <c r="Z648" s="66"/>
      <c r="AA648" s="91" t="e">
        <f>[1]!Book1345234[[#This Row],['# of Structures Removed from 1% Annual Chance FP]]/[1]!Book1345234[[#This Row],['# of Structures in 1% Annual Chance FP (Pre-Project)]]</f>
        <v>#REF!</v>
      </c>
      <c r="AB648" s="4"/>
      <c r="AC648" s="36" t="str">
        <f>IFERROR(VLOOKUP(Book1345234[[#This Row],[Flood Risk Reduction ]],#REF!,2,FALSE),"")</f>
        <v/>
      </c>
      <c r="AD648" s="66"/>
      <c r="AE648" s="78"/>
      <c r="AF648" s="37"/>
      <c r="AG648" s="128" t="e">
        <f>([1]!Book1345234[[#This Row],[Pre-Project Damage $]]-[1]!Book1345234[[#This Row],[Post-Project Damage $]])/[1]!Book1345234[[#This Row],[Pre-Project Damage $]]</f>
        <v>#REF!</v>
      </c>
      <c r="AH648" s="4"/>
      <c r="AI648" s="36" t="str">
        <f>IFERROR(VLOOKUP(Book1345234[[#This Row],[Flood Damage Reduction]],#REF!,2,FALSE),"")</f>
        <v/>
      </c>
      <c r="AJ648" s="93"/>
      <c r="AK648" s="83"/>
      <c r="AL648" s="37"/>
      <c r="AM648" s="36" t="str">
        <f>IFERROR(VLOOKUP(Book1345234[[#This Row],[ Reduction in Critical Facilities Flood Risk]],#REF!,2,FALSE),"")</f>
        <v/>
      </c>
      <c r="AN648" s="140" t="e">
        <f>VLOOKUP([1]!Book1345234[[#This Row],[FMP]],'[1]Life and Safety Tabular Data'!A645:L655,12,FALSE)</f>
        <v>#REF!</v>
      </c>
      <c r="AO648" s="43"/>
      <c r="AP648" s="4"/>
      <c r="AQ648" s="36" t="str">
        <f>IFERROR(VLOOKUP(Book1345234[[#This Row],[Life and Safety Ranking (Injury/Loss of Life)]],#REF!,2,FALSE),"")</f>
        <v/>
      </c>
      <c r="AR648" s="67"/>
      <c r="AS648" s="43"/>
      <c r="AT648" s="43"/>
      <c r="AU648" s="43"/>
      <c r="AV648" s="4"/>
      <c r="AW648" s="36" t="str">
        <f>IFERROR(VLOOKUP(Book1345234[[#This Row],[Water Supply Yield Ranking]],#REF!,2,FALSE),"")</f>
        <v/>
      </c>
      <c r="AX648" s="67"/>
      <c r="AY648" s="37"/>
      <c r="AZ648" s="4"/>
      <c r="BA648" s="36" t="str">
        <f>IFERROR(VLOOKUP(Book1345234[[#This Row],[Social Vulnerability Ranking]],#REF!,2,FALSE),"")</f>
        <v/>
      </c>
      <c r="BB648" s="67"/>
      <c r="BC648" s="43"/>
      <c r="BD648" s="4"/>
      <c r="BE648" s="36" t="str">
        <f>IFERROR(VLOOKUP(Book1345234[[#This Row],[Nature-Based Solutions Ranking]],#REF!,2,FALSE),"")</f>
        <v/>
      </c>
      <c r="BF648" s="67"/>
      <c r="BG648" s="37"/>
      <c r="BH648" s="4"/>
      <c r="BI648" s="36" t="str">
        <f>IFERROR(VLOOKUP(Book1345234[[#This Row],[Multiple Benefit Ranking]],#REF!,2,FALSE),"")</f>
        <v/>
      </c>
      <c r="BJ648" s="84"/>
      <c r="BK648" s="43"/>
      <c r="BL648" s="4"/>
      <c r="BM648" s="36" t="str">
        <f>IFERROR(VLOOKUP(Book1345234[[#This Row],[Operations and Maintenance Ranking]],#REF!,2,FALSE),"")</f>
        <v/>
      </c>
      <c r="BN648" s="67"/>
      <c r="BO648" s="4"/>
      <c r="BP648" s="36" t="str">
        <f>IFERROR(VLOOKUP(Book1345234[[#This Row],[Administrative, Regulatory and Other Obstacle Ranking]],#REF!,2,FALSE),"")</f>
        <v/>
      </c>
      <c r="BQ648" s="67"/>
      <c r="BR648" s="4"/>
      <c r="BS648" s="36" t="str">
        <f>IFERROR(VLOOKUP(Book1345234[[#This Row],[Environmental Benefit Ranking]],#REF!,2,FALSE),"")</f>
        <v/>
      </c>
      <c r="BT648" s="67"/>
      <c r="BU648" s="37"/>
      <c r="BV648" s="36" t="str">
        <f>IFERROR(VLOOKUP(Book1345234[[#This Row],[Environmental Impact Ranking]],#REF!,2,FALSE),"")</f>
        <v/>
      </c>
      <c r="BW648" s="77"/>
      <c r="BX648" s="83"/>
      <c r="BY648" s="4"/>
      <c r="BZ648" s="36" t="str">
        <f>IFERROR(VLOOKUP(Book1345234[[#This Row],[Mobility Ranking]],#REF!,2,FALSE),"")</f>
        <v/>
      </c>
      <c r="CA648" s="77"/>
      <c r="CB648" s="4"/>
      <c r="CC648" s="36" t="str">
        <f>IFERROR(VLOOKUP(Book1345234[[#This Row],[Regional Ranking]],#REF!,2,FALSE),"")</f>
        <v/>
      </c>
    </row>
    <row r="649" spans="1:81" x14ac:dyDescent="0.25">
      <c r="A649" s="107"/>
      <c r="B649" s="84"/>
      <c r="C649" s="92">
        <f>Book1345234[[#This Row],[FMP]]*2</f>
        <v>0</v>
      </c>
      <c r="D649" s="34"/>
      <c r="E649" s="34"/>
      <c r="F649" s="37"/>
      <c r="G649" s="4"/>
      <c r="H649" s="4"/>
      <c r="I649" s="4"/>
      <c r="J649" s="4"/>
      <c r="K649" s="35" t="str">
        <f>IFERROR(Book1345234[[#This Row],[Project Cost]]/Book1345234[[#This Row],['# of Structures Removed from 1% Annual Chance FP]],"")</f>
        <v/>
      </c>
      <c r="L649" s="4"/>
      <c r="M649" s="4"/>
      <c r="N649" s="35"/>
      <c r="O649" s="100"/>
      <c r="P649" s="84"/>
      <c r="Q649" s="37"/>
      <c r="R649" s="4"/>
      <c r="S649" s="36" t="str">
        <f>IFERROR(VLOOKUP(Book1345234[[#This Row],[ Severity Ranking: Pre-Project Average Depth of Flooding (100-year)]],#REF!,2,FALSE),"")</f>
        <v/>
      </c>
      <c r="T649" s="67"/>
      <c r="U649" s="37"/>
      <c r="V649" s="37"/>
      <c r="W649" s="128" t="e">
        <f>[1]!Book1345234[[#This Row],[Flood Plain Population]]/[1]!Book1345234[[#This Row],[Community Population Served]]</f>
        <v>#REF!</v>
      </c>
      <c r="X649" s="4"/>
      <c r="Y649" s="36" t="str">
        <f>IFERROR(VLOOKUP(Book1345234[[#This Row],[Severity Ranking: Community Need (% Population)]],#REF!,2,FALSE),"")</f>
        <v/>
      </c>
      <c r="Z649" s="66"/>
      <c r="AA649" s="91" t="e">
        <f>[1]!Book1345234[[#This Row],['# of Structures Removed from 1% Annual Chance FP]]/[1]!Book1345234[[#This Row],['# of Structures in 1% Annual Chance FP (Pre-Project)]]</f>
        <v>#REF!</v>
      </c>
      <c r="AB649" s="4"/>
      <c r="AC649" s="36" t="str">
        <f>IFERROR(VLOOKUP(Book1345234[[#This Row],[Flood Risk Reduction ]],#REF!,2,FALSE),"")</f>
        <v/>
      </c>
      <c r="AD649" s="66"/>
      <c r="AE649" s="78"/>
      <c r="AF649" s="37"/>
      <c r="AG649" s="128" t="e">
        <f>([1]!Book1345234[[#This Row],[Pre-Project Damage $]]-[1]!Book1345234[[#This Row],[Post-Project Damage $]])/[1]!Book1345234[[#This Row],[Pre-Project Damage $]]</f>
        <v>#REF!</v>
      </c>
      <c r="AH649" s="4"/>
      <c r="AI649" s="36" t="str">
        <f>IFERROR(VLOOKUP(Book1345234[[#This Row],[Flood Damage Reduction]],#REF!,2,FALSE),"")</f>
        <v/>
      </c>
      <c r="AJ649" s="93"/>
      <c r="AK649" s="83"/>
      <c r="AL649" s="37"/>
      <c r="AM649" s="36" t="str">
        <f>IFERROR(VLOOKUP(Book1345234[[#This Row],[ Reduction in Critical Facilities Flood Risk]],#REF!,2,FALSE),"")</f>
        <v/>
      </c>
      <c r="AN649" s="140" t="e">
        <f>VLOOKUP([1]!Book1345234[[#This Row],[FMP]],'[1]Life and Safety Tabular Data'!A646:L656,12,FALSE)</f>
        <v>#REF!</v>
      </c>
      <c r="AO649" s="43"/>
      <c r="AP649" s="4"/>
      <c r="AQ649" s="36" t="str">
        <f>IFERROR(VLOOKUP(Book1345234[[#This Row],[Life and Safety Ranking (Injury/Loss of Life)]],#REF!,2,FALSE),"")</f>
        <v/>
      </c>
      <c r="AR649" s="67"/>
      <c r="AS649" s="43"/>
      <c r="AT649" s="43"/>
      <c r="AU649" s="43"/>
      <c r="AV649" s="4"/>
      <c r="AW649" s="36" t="str">
        <f>IFERROR(VLOOKUP(Book1345234[[#This Row],[Water Supply Yield Ranking]],#REF!,2,FALSE),"")</f>
        <v/>
      </c>
      <c r="AX649" s="67"/>
      <c r="AY649" s="37"/>
      <c r="AZ649" s="4"/>
      <c r="BA649" s="36" t="str">
        <f>IFERROR(VLOOKUP(Book1345234[[#This Row],[Social Vulnerability Ranking]],#REF!,2,FALSE),"")</f>
        <v/>
      </c>
      <c r="BB649" s="67"/>
      <c r="BC649" s="43"/>
      <c r="BD649" s="4"/>
      <c r="BE649" s="36" t="str">
        <f>IFERROR(VLOOKUP(Book1345234[[#This Row],[Nature-Based Solutions Ranking]],#REF!,2,FALSE),"")</f>
        <v/>
      </c>
      <c r="BF649" s="67"/>
      <c r="BG649" s="37"/>
      <c r="BH649" s="4"/>
      <c r="BI649" s="36" t="str">
        <f>IFERROR(VLOOKUP(Book1345234[[#This Row],[Multiple Benefit Ranking]],#REF!,2,FALSE),"")</f>
        <v/>
      </c>
      <c r="BJ649" s="84"/>
      <c r="BK649" s="43"/>
      <c r="BL649" s="4"/>
      <c r="BM649" s="36" t="str">
        <f>IFERROR(VLOOKUP(Book1345234[[#This Row],[Operations and Maintenance Ranking]],#REF!,2,FALSE),"")</f>
        <v/>
      </c>
      <c r="BN649" s="67"/>
      <c r="BO649" s="4"/>
      <c r="BP649" s="36" t="str">
        <f>IFERROR(VLOOKUP(Book1345234[[#This Row],[Administrative, Regulatory and Other Obstacle Ranking]],#REF!,2,FALSE),"")</f>
        <v/>
      </c>
      <c r="BQ649" s="67"/>
      <c r="BR649" s="4"/>
      <c r="BS649" s="36" t="str">
        <f>IFERROR(VLOOKUP(Book1345234[[#This Row],[Environmental Benefit Ranking]],#REF!,2,FALSE),"")</f>
        <v/>
      </c>
      <c r="BT649" s="67"/>
      <c r="BU649" s="37"/>
      <c r="BV649" s="36" t="str">
        <f>IFERROR(VLOOKUP(Book1345234[[#This Row],[Environmental Impact Ranking]],#REF!,2,FALSE),"")</f>
        <v/>
      </c>
      <c r="BW649" s="77"/>
      <c r="BX649" s="83"/>
      <c r="BY649" s="4"/>
      <c r="BZ649" s="36" t="str">
        <f>IFERROR(VLOOKUP(Book1345234[[#This Row],[Mobility Ranking]],#REF!,2,FALSE),"")</f>
        <v/>
      </c>
      <c r="CA649" s="77"/>
      <c r="CB649" s="4"/>
      <c r="CC649" s="36" t="str">
        <f>IFERROR(VLOOKUP(Book1345234[[#This Row],[Regional Ranking]],#REF!,2,FALSE),"")</f>
        <v/>
      </c>
    </row>
    <row r="650" spans="1:81" x14ac:dyDescent="0.25">
      <c r="A650" s="107"/>
      <c r="B650" s="84"/>
      <c r="C650" s="92">
        <f>Book1345234[[#This Row],[FMP]]*2</f>
        <v>0</v>
      </c>
      <c r="D650" s="34"/>
      <c r="E650" s="34"/>
      <c r="F650" s="37"/>
      <c r="G650" s="4"/>
      <c r="H650" s="4"/>
      <c r="I650" s="4"/>
      <c r="J650" s="4"/>
      <c r="K650" s="35" t="str">
        <f>IFERROR(Book1345234[[#This Row],[Project Cost]]/Book1345234[[#This Row],['# of Structures Removed from 1% Annual Chance FP]],"")</f>
        <v/>
      </c>
      <c r="L650" s="4"/>
      <c r="M650" s="4"/>
      <c r="N650" s="35"/>
      <c r="O650" s="100"/>
      <c r="P650" s="84"/>
      <c r="Q650" s="37"/>
      <c r="R650" s="4"/>
      <c r="S650" s="36" t="str">
        <f>IFERROR(VLOOKUP(Book1345234[[#This Row],[ Severity Ranking: Pre-Project Average Depth of Flooding (100-year)]],#REF!,2,FALSE),"")</f>
        <v/>
      </c>
      <c r="T650" s="67"/>
      <c r="U650" s="37"/>
      <c r="V650" s="37"/>
      <c r="W650" s="128" t="e">
        <f>[1]!Book1345234[[#This Row],[Flood Plain Population]]/[1]!Book1345234[[#This Row],[Community Population Served]]</f>
        <v>#REF!</v>
      </c>
      <c r="X650" s="4"/>
      <c r="Y650" s="36" t="str">
        <f>IFERROR(VLOOKUP(Book1345234[[#This Row],[Severity Ranking: Community Need (% Population)]],#REF!,2,FALSE),"")</f>
        <v/>
      </c>
      <c r="Z650" s="66"/>
      <c r="AA650" s="91" t="e">
        <f>[1]!Book1345234[[#This Row],['# of Structures Removed from 1% Annual Chance FP]]/[1]!Book1345234[[#This Row],['# of Structures in 1% Annual Chance FP (Pre-Project)]]</f>
        <v>#REF!</v>
      </c>
      <c r="AB650" s="4"/>
      <c r="AC650" s="36" t="str">
        <f>IFERROR(VLOOKUP(Book1345234[[#This Row],[Flood Risk Reduction ]],#REF!,2,FALSE),"")</f>
        <v/>
      </c>
      <c r="AD650" s="66"/>
      <c r="AE650" s="78"/>
      <c r="AF650" s="37"/>
      <c r="AG650" s="128" t="e">
        <f>([1]!Book1345234[[#This Row],[Pre-Project Damage $]]-[1]!Book1345234[[#This Row],[Post-Project Damage $]])/[1]!Book1345234[[#This Row],[Pre-Project Damage $]]</f>
        <v>#REF!</v>
      </c>
      <c r="AH650" s="4"/>
      <c r="AI650" s="36" t="str">
        <f>IFERROR(VLOOKUP(Book1345234[[#This Row],[Flood Damage Reduction]],#REF!,2,FALSE),"")</f>
        <v/>
      </c>
      <c r="AJ650" s="93"/>
      <c r="AK650" s="83"/>
      <c r="AL650" s="37"/>
      <c r="AM650" s="36" t="str">
        <f>IFERROR(VLOOKUP(Book1345234[[#This Row],[ Reduction in Critical Facilities Flood Risk]],#REF!,2,FALSE),"")</f>
        <v/>
      </c>
      <c r="AN650" s="140" t="e">
        <f>VLOOKUP([1]!Book1345234[[#This Row],[FMP]],'[1]Life and Safety Tabular Data'!A647:L657,12,FALSE)</f>
        <v>#REF!</v>
      </c>
      <c r="AO650" s="43"/>
      <c r="AP650" s="4"/>
      <c r="AQ650" s="36" t="str">
        <f>IFERROR(VLOOKUP(Book1345234[[#This Row],[Life and Safety Ranking (Injury/Loss of Life)]],#REF!,2,FALSE),"")</f>
        <v/>
      </c>
      <c r="AR650" s="67"/>
      <c r="AS650" s="43"/>
      <c r="AT650" s="43"/>
      <c r="AU650" s="43"/>
      <c r="AV650" s="4"/>
      <c r="AW650" s="36" t="str">
        <f>IFERROR(VLOOKUP(Book1345234[[#This Row],[Water Supply Yield Ranking]],#REF!,2,FALSE),"")</f>
        <v/>
      </c>
      <c r="AX650" s="67"/>
      <c r="AY650" s="37"/>
      <c r="AZ650" s="4"/>
      <c r="BA650" s="36" t="str">
        <f>IFERROR(VLOOKUP(Book1345234[[#This Row],[Social Vulnerability Ranking]],#REF!,2,FALSE),"")</f>
        <v/>
      </c>
      <c r="BB650" s="67"/>
      <c r="BC650" s="43"/>
      <c r="BD650" s="4"/>
      <c r="BE650" s="36" t="str">
        <f>IFERROR(VLOOKUP(Book1345234[[#This Row],[Nature-Based Solutions Ranking]],#REF!,2,FALSE),"")</f>
        <v/>
      </c>
      <c r="BF650" s="67"/>
      <c r="BG650" s="37"/>
      <c r="BH650" s="4"/>
      <c r="BI650" s="36" t="str">
        <f>IFERROR(VLOOKUP(Book1345234[[#This Row],[Multiple Benefit Ranking]],#REF!,2,FALSE),"")</f>
        <v/>
      </c>
      <c r="BJ650" s="84"/>
      <c r="BK650" s="43"/>
      <c r="BL650" s="4"/>
      <c r="BM650" s="36" t="str">
        <f>IFERROR(VLOOKUP(Book1345234[[#This Row],[Operations and Maintenance Ranking]],#REF!,2,FALSE),"")</f>
        <v/>
      </c>
      <c r="BN650" s="67"/>
      <c r="BO650" s="4"/>
      <c r="BP650" s="36" t="str">
        <f>IFERROR(VLOOKUP(Book1345234[[#This Row],[Administrative, Regulatory and Other Obstacle Ranking]],#REF!,2,FALSE),"")</f>
        <v/>
      </c>
      <c r="BQ650" s="67"/>
      <c r="BR650" s="4"/>
      <c r="BS650" s="36" t="str">
        <f>IFERROR(VLOOKUP(Book1345234[[#This Row],[Environmental Benefit Ranking]],#REF!,2,FALSE),"")</f>
        <v/>
      </c>
      <c r="BT650" s="67"/>
      <c r="BU650" s="37"/>
      <c r="BV650" s="36" t="str">
        <f>IFERROR(VLOOKUP(Book1345234[[#This Row],[Environmental Impact Ranking]],#REF!,2,FALSE),"")</f>
        <v/>
      </c>
      <c r="BW650" s="77"/>
      <c r="BX650" s="83"/>
      <c r="BY650" s="4"/>
      <c r="BZ650" s="36" t="str">
        <f>IFERROR(VLOOKUP(Book1345234[[#This Row],[Mobility Ranking]],#REF!,2,FALSE),"")</f>
        <v/>
      </c>
      <c r="CA650" s="77"/>
      <c r="CB650" s="4"/>
      <c r="CC650" s="36" t="str">
        <f>IFERROR(VLOOKUP(Book1345234[[#This Row],[Regional Ranking]],#REF!,2,FALSE),"")</f>
        <v/>
      </c>
    </row>
    <row r="651" spans="1:81" x14ac:dyDescent="0.25">
      <c r="A651" s="107"/>
      <c r="B651" s="84"/>
      <c r="C651" s="92">
        <f>Book1345234[[#This Row],[FMP]]*2</f>
        <v>0</v>
      </c>
      <c r="D651" s="34"/>
      <c r="E651" s="34"/>
      <c r="F651" s="37"/>
      <c r="G651" s="4"/>
      <c r="H651" s="4"/>
      <c r="I651" s="4"/>
      <c r="J651" s="4"/>
      <c r="K651" s="35" t="str">
        <f>IFERROR(Book1345234[[#This Row],[Project Cost]]/Book1345234[[#This Row],['# of Structures Removed from 1% Annual Chance FP]],"")</f>
        <v/>
      </c>
      <c r="L651" s="4"/>
      <c r="M651" s="4"/>
      <c r="N651" s="35"/>
      <c r="O651" s="100"/>
      <c r="P651" s="84"/>
      <c r="Q651" s="37"/>
      <c r="R651" s="4"/>
      <c r="S651" s="36" t="str">
        <f>IFERROR(VLOOKUP(Book1345234[[#This Row],[ Severity Ranking: Pre-Project Average Depth of Flooding (100-year)]],#REF!,2,FALSE),"")</f>
        <v/>
      </c>
      <c r="T651" s="67"/>
      <c r="U651" s="37"/>
      <c r="V651" s="37"/>
      <c r="W651" s="128" t="e">
        <f>[1]!Book1345234[[#This Row],[Flood Plain Population]]/[1]!Book1345234[[#This Row],[Community Population Served]]</f>
        <v>#REF!</v>
      </c>
      <c r="X651" s="4"/>
      <c r="Y651" s="36" t="str">
        <f>IFERROR(VLOOKUP(Book1345234[[#This Row],[Severity Ranking: Community Need (% Population)]],#REF!,2,FALSE),"")</f>
        <v/>
      </c>
      <c r="Z651" s="66"/>
      <c r="AA651" s="91" t="e">
        <f>[1]!Book1345234[[#This Row],['# of Structures Removed from 1% Annual Chance FP]]/[1]!Book1345234[[#This Row],['# of Structures in 1% Annual Chance FP (Pre-Project)]]</f>
        <v>#REF!</v>
      </c>
      <c r="AB651" s="4"/>
      <c r="AC651" s="36" t="str">
        <f>IFERROR(VLOOKUP(Book1345234[[#This Row],[Flood Risk Reduction ]],#REF!,2,FALSE),"")</f>
        <v/>
      </c>
      <c r="AD651" s="66"/>
      <c r="AE651" s="78"/>
      <c r="AF651" s="37"/>
      <c r="AG651" s="128" t="e">
        <f>([1]!Book1345234[[#This Row],[Pre-Project Damage $]]-[1]!Book1345234[[#This Row],[Post-Project Damage $]])/[1]!Book1345234[[#This Row],[Pre-Project Damage $]]</f>
        <v>#REF!</v>
      </c>
      <c r="AH651" s="4"/>
      <c r="AI651" s="36" t="str">
        <f>IFERROR(VLOOKUP(Book1345234[[#This Row],[Flood Damage Reduction]],#REF!,2,FALSE),"")</f>
        <v/>
      </c>
      <c r="AJ651" s="93"/>
      <c r="AK651" s="83"/>
      <c r="AL651" s="37"/>
      <c r="AM651" s="36" t="str">
        <f>IFERROR(VLOOKUP(Book1345234[[#This Row],[ Reduction in Critical Facilities Flood Risk]],#REF!,2,FALSE),"")</f>
        <v/>
      </c>
      <c r="AN651" s="140" t="e">
        <f>VLOOKUP([1]!Book1345234[[#This Row],[FMP]],'[1]Life and Safety Tabular Data'!A648:L658,12,FALSE)</f>
        <v>#REF!</v>
      </c>
      <c r="AO651" s="43"/>
      <c r="AP651" s="4"/>
      <c r="AQ651" s="36" t="str">
        <f>IFERROR(VLOOKUP(Book1345234[[#This Row],[Life and Safety Ranking (Injury/Loss of Life)]],#REF!,2,FALSE),"")</f>
        <v/>
      </c>
      <c r="AR651" s="67"/>
      <c r="AS651" s="43"/>
      <c r="AT651" s="43"/>
      <c r="AU651" s="43"/>
      <c r="AV651" s="4"/>
      <c r="AW651" s="36" t="str">
        <f>IFERROR(VLOOKUP(Book1345234[[#This Row],[Water Supply Yield Ranking]],#REF!,2,FALSE),"")</f>
        <v/>
      </c>
      <c r="AX651" s="67"/>
      <c r="AY651" s="37"/>
      <c r="AZ651" s="4"/>
      <c r="BA651" s="36" t="str">
        <f>IFERROR(VLOOKUP(Book1345234[[#This Row],[Social Vulnerability Ranking]],#REF!,2,FALSE),"")</f>
        <v/>
      </c>
      <c r="BB651" s="67"/>
      <c r="BC651" s="43"/>
      <c r="BD651" s="4"/>
      <c r="BE651" s="36" t="str">
        <f>IFERROR(VLOOKUP(Book1345234[[#This Row],[Nature-Based Solutions Ranking]],#REF!,2,FALSE),"")</f>
        <v/>
      </c>
      <c r="BF651" s="67"/>
      <c r="BG651" s="37"/>
      <c r="BH651" s="4"/>
      <c r="BI651" s="36" t="str">
        <f>IFERROR(VLOOKUP(Book1345234[[#This Row],[Multiple Benefit Ranking]],#REF!,2,FALSE),"")</f>
        <v/>
      </c>
      <c r="BJ651" s="84"/>
      <c r="BK651" s="43"/>
      <c r="BL651" s="4"/>
      <c r="BM651" s="36" t="str">
        <f>IFERROR(VLOOKUP(Book1345234[[#This Row],[Operations and Maintenance Ranking]],#REF!,2,FALSE),"")</f>
        <v/>
      </c>
      <c r="BN651" s="67"/>
      <c r="BO651" s="4"/>
      <c r="BP651" s="36" t="str">
        <f>IFERROR(VLOOKUP(Book1345234[[#This Row],[Administrative, Regulatory and Other Obstacle Ranking]],#REF!,2,FALSE),"")</f>
        <v/>
      </c>
      <c r="BQ651" s="67"/>
      <c r="BR651" s="4"/>
      <c r="BS651" s="36" t="str">
        <f>IFERROR(VLOOKUP(Book1345234[[#This Row],[Environmental Benefit Ranking]],#REF!,2,FALSE),"")</f>
        <v/>
      </c>
      <c r="BT651" s="67"/>
      <c r="BU651" s="37"/>
      <c r="BV651" s="36" t="str">
        <f>IFERROR(VLOOKUP(Book1345234[[#This Row],[Environmental Impact Ranking]],#REF!,2,FALSE),"")</f>
        <v/>
      </c>
      <c r="BW651" s="77"/>
      <c r="BX651" s="83"/>
      <c r="BY651" s="4"/>
      <c r="BZ651" s="36" t="str">
        <f>IFERROR(VLOOKUP(Book1345234[[#This Row],[Mobility Ranking]],#REF!,2,FALSE),"")</f>
        <v/>
      </c>
      <c r="CA651" s="77"/>
      <c r="CB651" s="4"/>
      <c r="CC651" s="36" t="str">
        <f>IFERROR(VLOOKUP(Book1345234[[#This Row],[Regional Ranking]],#REF!,2,FALSE),"")</f>
        <v/>
      </c>
    </row>
    <row r="652" spans="1:81" x14ac:dyDescent="0.25">
      <c r="A652" s="107"/>
      <c r="B652" s="84"/>
      <c r="C652" s="92">
        <f>Book1345234[[#This Row],[FMP]]*2</f>
        <v>0</v>
      </c>
      <c r="D652" s="34"/>
      <c r="E652" s="34"/>
      <c r="F652" s="37"/>
      <c r="G652" s="4"/>
      <c r="H652" s="4"/>
      <c r="I652" s="4"/>
      <c r="J652" s="4"/>
      <c r="K652" s="35" t="str">
        <f>IFERROR(Book1345234[[#This Row],[Project Cost]]/Book1345234[[#This Row],['# of Structures Removed from 1% Annual Chance FP]],"")</f>
        <v/>
      </c>
      <c r="L652" s="4"/>
      <c r="M652" s="4"/>
      <c r="N652" s="35"/>
      <c r="O652" s="100"/>
      <c r="P652" s="84"/>
      <c r="Q652" s="37"/>
      <c r="R652" s="4"/>
      <c r="S652" s="36" t="str">
        <f>IFERROR(VLOOKUP(Book1345234[[#This Row],[ Severity Ranking: Pre-Project Average Depth of Flooding (100-year)]],#REF!,2,FALSE),"")</f>
        <v/>
      </c>
      <c r="T652" s="67"/>
      <c r="U652" s="37"/>
      <c r="V652" s="37"/>
      <c r="W652" s="128" t="e">
        <f>[1]!Book1345234[[#This Row],[Flood Plain Population]]/[1]!Book1345234[[#This Row],[Community Population Served]]</f>
        <v>#REF!</v>
      </c>
      <c r="X652" s="4"/>
      <c r="Y652" s="36" t="str">
        <f>IFERROR(VLOOKUP(Book1345234[[#This Row],[Severity Ranking: Community Need (% Population)]],#REF!,2,FALSE),"")</f>
        <v/>
      </c>
      <c r="Z652" s="66"/>
      <c r="AA652" s="91" t="e">
        <f>[1]!Book1345234[[#This Row],['# of Structures Removed from 1% Annual Chance FP]]/[1]!Book1345234[[#This Row],['# of Structures in 1% Annual Chance FP (Pre-Project)]]</f>
        <v>#REF!</v>
      </c>
      <c r="AB652" s="4"/>
      <c r="AC652" s="36" t="str">
        <f>IFERROR(VLOOKUP(Book1345234[[#This Row],[Flood Risk Reduction ]],#REF!,2,FALSE),"")</f>
        <v/>
      </c>
      <c r="AD652" s="66"/>
      <c r="AE652" s="78"/>
      <c r="AF652" s="37"/>
      <c r="AG652" s="128" t="e">
        <f>([1]!Book1345234[[#This Row],[Pre-Project Damage $]]-[1]!Book1345234[[#This Row],[Post-Project Damage $]])/[1]!Book1345234[[#This Row],[Pre-Project Damage $]]</f>
        <v>#REF!</v>
      </c>
      <c r="AH652" s="4"/>
      <c r="AI652" s="36" t="str">
        <f>IFERROR(VLOOKUP(Book1345234[[#This Row],[Flood Damage Reduction]],#REF!,2,FALSE),"")</f>
        <v/>
      </c>
      <c r="AJ652" s="93"/>
      <c r="AK652" s="83"/>
      <c r="AL652" s="37"/>
      <c r="AM652" s="36" t="str">
        <f>IFERROR(VLOOKUP(Book1345234[[#This Row],[ Reduction in Critical Facilities Flood Risk]],#REF!,2,FALSE),"")</f>
        <v/>
      </c>
      <c r="AN652" s="140" t="e">
        <f>VLOOKUP([1]!Book1345234[[#This Row],[FMP]],'[1]Life and Safety Tabular Data'!A649:L659,12,FALSE)</f>
        <v>#REF!</v>
      </c>
      <c r="AO652" s="43"/>
      <c r="AP652" s="4"/>
      <c r="AQ652" s="36" t="str">
        <f>IFERROR(VLOOKUP(Book1345234[[#This Row],[Life and Safety Ranking (Injury/Loss of Life)]],#REF!,2,FALSE),"")</f>
        <v/>
      </c>
      <c r="AR652" s="67"/>
      <c r="AS652" s="43"/>
      <c r="AT652" s="43"/>
      <c r="AU652" s="43"/>
      <c r="AV652" s="4"/>
      <c r="AW652" s="36" t="str">
        <f>IFERROR(VLOOKUP(Book1345234[[#This Row],[Water Supply Yield Ranking]],#REF!,2,FALSE),"")</f>
        <v/>
      </c>
      <c r="AX652" s="67"/>
      <c r="AY652" s="37"/>
      <c r="AZ652" s="4"/>
      <c r="BA652" s="36" t="str">
        <f>IFERROR(VLOOKUP(Book1345234[[#This Row],[Social Vulnerability Ranking]],#REF!,2,FALSE),"")</f>
        <v/>
      </c>
      <c r="BB652" s="67"/>
      <c r="BC652" s="43"/>
      <c r="BD652" s="4"/>
      <c r="BE652" s="36" t="str">
        <f>IFERROR(VLOOKUP(Book1345234[[#This Row],[Nature-Based Solutions Ranking]],#REF!,2,FALSE),"")</f>
        <v/>
      </c>
      <c r="BF652" s="67"/>
      <c r="BG652" s="37"/>
      <c r="BH652" s="4"/>
      <c r="BI652" s="36" t="str">
        <f>IFERROR(VLOOKUP(Book1345234[[#This Row],[Multiple Benefit Ranking]],#REF!,2,FALSE),"")</f>
        <v/>
      </c>
      <c r="BJ652" s="84"/>
      <c r="BK652" s="43"/>
      <c r="BL652" s="4"/>
      <c r="BM652" s="36" t="str">
        <f>IFERROR(VLOOKUP(Book1345234[[#This Row],[Operations and Maintenance Ranking]],#REF!,2,FALSE),"")</f>
        <v/>
      </c>
      <c r="BN652" s="67"/>
      <c r="BO652" s="4"/>
      <c r="BP652" s="36" t="str">
        <f>IFERROR(VLOOKUP(Book1345234[[#This Row],[Administrative, Regulatory and Other Obstacle Ranking]],#REF!,2,FALSE),"")</f>
        <v/>
      </c>
      <c r="BQ652" s="67"/>
      <c r="BR652" s="4"/>
      <c r="BS652" s="36" t="str">
        <f>IFERROR(VLOOKUP(Book1345234[[#This Row],[Environmental Benefit Ranking]],#REF!,2,FALSE),"")</f>
        <v/>
      </c>
      <c r="BT652" s="67"/>
      <c r="BU652" s="37"/>
      <c r="BV652" s="36" t="str">
        <f>IFERROR(VLOOKUP(Book1345234[[#This Row],[Environmental Impact Ranking]],#REF!,2,FALSE),"")</f>
        <v/>
      </c>
      <c r="BW652" s="77"/>
      <c r="BX652" s="83"/>
      <c r="BY652" s="4"/>
      <c r="BZ652" s="36" t="str">
        <f>IFERROR(VLOOKUP(Book1345234[[#This Row],[Mobility Ranking]],#REF!,2,FALSE),"")</f>
        <v/>
      </c>
      <c r="CA652" s="77"/>
      <c r="CB652" s="4"/>
      <c r="CC652" s="36" t="str">
        <f>IFERROR(VLOOKUP(Book1345234[[#This Row],[Regional Ranking]],#REF!,2,FALSE),"")</f>
        <v/>
      </c>
    </row>
    <row r="653" spans="1:81" x14ac:dyDescent="0.25">
      <c r="A653" s="107"/>
      <c r="B653" s="84"/>
      <c r="C653" s="92">
        <f>Book1345234[[#This Row],[FMP]]*2</f>
        <v>0</v>
      </c>
      <c r="D653" s="34"/>
      <c r="E653" s="34"/>
      <c r="F653" s="37"/>
      <c r="G653" s="4"/>
      <c r="H653" s="4"/>
      <c r="I653" s="4"/>
      <c r="J653" s="4"/>
      <c r="K653" s="35" t="str">
        <f>IFERROR(Book1345234[[#This Row],[Project Cost]]/Book1345234[[#This Row],['# of Structures Removed from 1% Annual Chance FP]],"")</f>
        <v/>
      </c>
      <c r="L653" s="4"/>
      <c r="M653" s="4"/>
      <c r="N653" s="35"/>
      <c r="O653" s="100"/>
      <c r="P653" s="84"/>
      <c r="Q653" s="37"/>
      <c r="R653" s="4"/>
      <c r="S653" s="36" t="str">
        <f>IFERROR(VLOOKUP(Book1345234[[#This Row],[ Severity Ranking: Pre-Project Average Depth of Flooding (100-year)]],#REF!,2,FALSE),"")</f>
        <v/>
      </c>
      <c r="T653" s="67"/>
      <c r="U653" s="37"/>
      <c r="V653" s="37"/>
      <c r="W653" s="128" t="e">
        <f>[1]!Book1345234[[#This Row],[Flood Plain Population]]/[1]!Book1345234[[#This Row],[Community Population Served]]</f>
        <v>#REF!</v>
      </c>
      <c r="X653" s="4"/>
      <c r="Y653" s="36" t="str">
        <f>IFERROR(VLOOKUP(Book1345234[[#This Row],[Severity Ranking: Community Need (% Population)]],#REF!,2,FALSE),"")</f>
        <v/>
      </c>
      <c r="Z653" s="66"/>
      <c r="AA653" s="91" t="e">
        <f>[1]!Book1345234[[#This Row],['# of Structures Removed from 1% Annual Chance FP]]/[1]!Book1345234[[#This Row],['# of Structures in 1% Annual Chance FP (Pre-Project)]]</f>
        <v>#REF!</v>
      </c>
      <c r="AB653" s="4"/>
      <c r="AC653" s="36" t="str">
        <f>IFERROR(VLOOKUP(Book1345234[[#This Row],[Flood Risk Reduction ]],#REF!,2,FALSE),"")</f>
        <v/>
      </c>
      <c r="AD653" s="66"/>
      <c r="AE653" s="78"/>
      <c r="AF653" s="37"/>
      <c r="AG653" s="128" t="e">
        <f>([1]!Book1345234[[#This Row],[Pre-Project Damage $]]-[1]!Book1345234[[#This Row],[Post-Project Damage $]])/[1]!Book1345234[[#This Row],[Pre-Project Damage $]]</f>
        <v>#REF!</v>
      </c>
      <c r="AH653" s="4"/>
      <c r="AI653" s="36" t="str">
        <f>IFERROR(VLOOKUP(Book1345234[[#This Row],[Flood Damage Reduction]],#REF!,2,FALSE),"")</f>
        <v/>
      </c>
      <c r="AJ653" s="93"/>
      <c r="AK653" s="83"/>
      <c r="AL653" s="37"/>
      <c r="AM653" s="36" t="str">
        <f>IFERROR(VLOOKUP(Book1345234[[#This Row],[ Reduction in Critical Facilities Flood Risk]],#REF!,2,FALSE),"")</f>
        <v/>
      </c>
      <c r="AN653" s="140" t="e">
        <f>VLOOKUP([1]!Book1345234[[#This Row],[FMP]],'[1]Life and Safety Tabular Data'!A650:L660,12,FALSE)</f>
        <v>#REF!</v>
      </c>
      <c r="AO653" s="43"/>
      <c r="AP653" s="4"/>
      <c r="AQ653" s="36" t="str">
        <f>IFERROR(VLOOKUP(Book1345234[[#This Row],[Life and Safety Ranking (Injury/Loss of Life)]],#REF!,2,FALSE),"")</f>
        <v/>
      </c>
      <c r="AR653" s="67"/>
      <c r="AS653" s="43"/>
      <c r="AT653" s="43"/>
      <c r="AU653" s="43"/>
      <c r="AV653" s="4"/>
      <c r="AW653" s="36" t="str">
        <f>IFERROR(VLOOKUP(Book1345234[[#This Row],[Water Supply Yield Ranking]],#REF!,2,FALSE),"")</f>
        <v/>
      </c>
      <c r="AX653" s="67"/>
      <c r="AY653" s="37"/>
      <c r="AZ653" s="4"/>
      <c r="BA653" s="36" t="str">
        <f>IFERROR(VLOOKUP(Book1345234[[#This Row],[Social Vulnerability Ranking]],#REF!,2,FALSE),"")</f>
        <v/>
      </c>
      <c r="BB653" s="67"/>
      <c r="BC653" s="43"/>
      <c r="BD653" s="4"/>
      <c r="BE653" s="36" t="str">
        <f>IFERROR(VLOOKUP(Book1345234[[#This Row],[Nature-Based Solutions Ranking]],#REF!,2,FALSE),"")</f>
        <v/>
      </c>
      <c r="BF653" s="67"/>
      <c r="BG653" s="37"/>
      <c r="BH653" s="4"/>
      <c r="BI653" s="36" t="str">
        <f>IFERROR(VLOOKUP(Book1345234[[#This Row],[Multiple Benefit Ranking]],#REF!,2,FALSE),"")</f>
        <v/>
      </c>
      <c r="BJ653" s="84"/>
      <c r="BK653" s="43"/>
      <c r="BL653" s="4"/>
      <c r="BM653" s="36" t="str">
        <f>IFERROR(VLOOKUP(Book1345234[[#This Row],[Operations and Maintenance Ranking]],#REF!,2,FALSE),"")</f>
        <v/>
      </c>
      <c r="BN653" s="67"/>
      <c r="BO653" s="4"/>
      <c r="BP653" s="36" t="str">
        <f>IFERROR(VLOOKUP(Book1345234[[#This Row],[Administrative, Regulatory and Other Obstacle Ranking]],#REF!,2,FALSE),"")</f>
        <v/>
      </c>
      <c r="BQ653" s="67"/>
      <c r="BR653" s="4"/>
      <c r="BS653" s="36" t="str">
        <f>IFERROR(VLOOKUP(Book1345234[[#This Row],[Environmental Benefit Ranking]],#REF!,2,FALSE),"")</f>
        <v/>
      </c>
      <c r="BT653" s="67"/>
      <c r="BU653" s="37"/>
      <c r="BV653" s="36" t="str">
        <f>IFERROR(VLOOKUP(Book1345234[[#This Row],[Environmental Impact Ranking]],#REF!,2,FALSE),"")</f>
        <v/>
      </c>
      <c r="BW653" s="77"/>
      <c r="BX653" s="83"/>
      <c r="BY653" s="4"/>
      <c r="BZ653" s="36" t="str">
        <f>IFERROR(VLOOKUP(Book1345234[[#This Row],[Mobility Ranking]],#REF!,2,FALSE),"")</f>
        <v/>
      </c>
      <c r="CA653" s="77"/>
      <c r="CB653" s="4"/>
      <c r="CC653" s="36" t="str">
        <f>IFERROR(VLOOKUP(Book1345234[[#This Row],[Regional Ranking]],#REF!,2,FALSE),"")</f>
        <v/>
      </c>
    </row>
    <row r="654" spans="1:81" x14ac:dyDescent="0.25">
      <c r="A654" s="107"/>
      <c r="B654" s="84"/>
      <c r="C654" s="92">
        <f>Book1345234[[#This Row],[FMP]]*2</f>
        <v>0</v>
      </c>
      <c r="D654" s="34"/>
      <c r="E654" s="34"/>
      <c r="F654" s="37"/>
      <c r="G654" s="4"/>
      <c r="H654" s="4"/>
      <c r="I654" s="4"/>
      <c r="J654" s="4"/>
      <c r="K654" s="35" t="str">
        <f>IFERROR(Book1345234[[#This Row],[Project Cost]]/Book1345234[[#This Row],['# of Structures Removed from 1% Annual Chance FP]],"")</f>
        <v/>
      </c>
      <c r="L654" s="4"/>
      <c r="M654" s="4"/>
      <c r="N654" s="35"/>
      <c r="O654" s="100"/>
      <c r="P654" s="84"/>
      <c r="Q654" s="37"/>
      <c r="R654" s="4"/>
      <c r="S654" s="36" t="str">
        <f>IFERROR(VLOOKUP(Book1345234[[#This Row],[ Severity Ranking: Pre-Project Average Depth of Flooding (100-year)]],#REF!,2,FALSE),"")</f>
        <v/>
      </c>
      <c r="T654" s="67"/>
      <c r="U654" s="37"/>
      <c r="V654" s="37"/>
      <c r="W654" s="128" t="e">
        <f>[1]!Book1345234[[#This Row],[Flood Plain Population]]/[1]!Book1345234[[#This Row],[Community Population Served]]</f>
        <v>#REF!</v>
      </c>
      <c r="X654" s="4"/>
      <c r="Y654" s="36" t="str">
        <f>IFERROR(VLOOKUP(Book1345234[[#This Row],[Severity Ranking: Community Need (% Population)]],#REF!,2,FALSE),"")</f>
        <v/>
      </c>
      <c r="Z654" s="66"/>
      <c r="AA654" s="91" t="e">
        <f>[1]!Book1345234[[#This Row],['# of Structures Removed from 1% Annual Chance FP]]/[1]!Book1345234[[#This Row],['# of Structures in 1% Annual Chance FP (Pre-Project)]]</f>
        <v>#REF!</v>
      </c>
      <c r="AB654" s="4"/>
      <c r="AC654" s="36" t="str">
        <f>IFERROR(VLOOKUP(Book1345234[[#This Row],[Flood Risk Reduction ]],#REF!,2,FALSE),"")</f>
        <v/>
      </c>
      <c r="AD654" s="66"/>
      <c r="AE654" s="78"/>
      <c r="AF654" s="37"/>
      <c r="AG654" s="128" t="e">
        <f>([1]!Book1345234[[#This Row],[Pre-Project Damage $]]-[1]!Book1345234[[#This Row],[Post-Project Damage $]])/[1]!Book1345234[[#This Row],[Pre-Project Damage $]]</f>
        <v>#REF!</v>
      </c>
      <c r="AH654" s="4"/>
      <c r="AI654" s="36" t="str">
        <f>IFERROR(VLOOKUP(Book1345234[[#This Row],[Flood Damage Reduction]],#REF!,2,FALSE),"")</f>
        <v/>
      </c>
      <c r="AJ654" s="93"/>
      <c r="AK654" s="83"/>
      <c r="AL654" s="37"/>
      <c r="AM654" s="36" t="str">
        <f>IFERROR(VLOOKUP(Book1345234[[#This Row],[ Reduction in Critical Facilities Flood Risk]],#REF!,2,FALSE),"")</f>
        <v/>
      </c>
      <c r="AN654" s="140" t="e">
        <f>VLOOKUP([1]!Book1345234[[#This Row],[FMP]],'[1]Life and Safety Tabular Data'!A651:L661,12,FALSE)</f>
        <v>#REF!</v>
      </c>
      <c r="AO654" s="43"/>
      <c r="AP654" s="4"/>
      <c r="AQ654" s="36" t="str">
        <f>IFERROR(VLOOKUP(Book1345234[[#This Row],[Life and Safety Ranking (Injury/Loss of Life)]],#REF!,2,FALSE),"")</f>
        <v/>
      </c>
      <c r="AR654" s="67"/>
      <c r="AS654" s="43"/>
      <c r="AT654" s="43"/>
      <c r="AU654" s="43"/>
      <c r="AV654" s="4"/>
      <c r="AW654" s="36" t="str">
        <f>IFERROR(VLOOKUP(Book1345234[[#This Row],[Water Supply Yield Ranking]],#REF!,2,FALSE),"")</f>
        <v/>
      </c>
      <c r="AX654" s="67"/>
      <c r="AY654" s="37"/>
      <c r="AZ654" s="4"/>
      <c r="BA654" s="36" t="str">
        <f>IFERROR(VLOOKUP(Book1345234[[#This Row],[Social Vulnerability Ranking]],#REF!,2,FALSE),"")</f>
        <v/>
      </c>
      <c r="BB654" s="67"/>
      <c r="BC654" s="43"/>
      <c r="BD654" s="4"/>
      <c r="BE654" s="36" t="str">
        <f>IFERROR(VLOOKUP(Book1345234[[#This Row],[Nature-Based Solutions Ranking]],#REF!,2,FALSE),"")</f>
        <v/>
      </c>
      <c r="BF654" s="67"/>
      <c r="BG654" s="37"/>
      <c r="BH654" s="4"/>
      <c r="BI654" s="36" t="str">
        <f>IFERROR(VLOOKUP(Book1345234[[#This Row],[Multiple Benefit Ranking]],#REF!,2,FALSE),"")</f>
        <v/>
      </c>
      <c r="BJ654" s="84"/>
      <c r="BK654" s="43"/>
      <c r="BL654" s="4"/>
      <c r="BM654" s="36" t="str">
        <f>IFERROR(VLOOKUP(Book1345234[[#This Row],[Operations and Maintenance Ranking]],#REF!,2,FALSE),"")</f>
        <v/>
      </c>
      <c r="BN654" s="67"/>
      <c r="BO654" s="4"/>
      <c r="BP654" s="36" t="str">
        <f>IFERROR(VLOOKUP(Book1345234[[#This Row],[Administrative, Regulatory and Other Obstacle Ranking]],#REF!,2,FALSE),"")</f>
        <v/>
      </c>
      <c r="BQ654" s="67"/>
      <c r="BR654" s="4"/>
      <c r="BS654" s="36" t="str">
        <f>IFERROR(VLOOKUP(Book1345234[[#This Row],[Environmental Benefit Ranking]],#REF!,2,FALSE),"")</f>
        <v/>
      </c>
      <c r="BT654" s="67"/>
      <c r="BU654" s="37"/>
      <c r="BV654" s="36" t="str">
        <f>IFERROR(VLOOKUP(Book1345234[[#This Row],[Environmental Impact Ranking]],#REF!,2,FALSE),"")</f>
        <v/>
      </c>
      <c r="BW654" s="77"/>
      <c r="BX654" s="83"/>
      <c r="BY654" s="4"/>
      <c r="BZ654" s="36" t="str">
        <f>IFERROR(VLOOKUP(Book1345234[[#This Row],[Mobility Ranking]],#REF!,2,FALSE),"")</f>
        <v/>
      </c>
      <c r="CA654" s="77"/>
      <c r="CB654" s="4"/>
      <c r="CC654" s="36" t="str">
        <f>IFERROR(VLOOKUP(Book1345234[[#This Row],[Regional Ranking]],#REF!,2,FALSE),"")</f>
        <v/>
      </c>
    </row>
    <row r="655" spans="1:81" x14ac:dyDescent="0.25">
      <c r="A655" s="107"/>
      <c r="B655" s="84"/>
      <c r="C655" s="92">
        <f>Book1345234[[#This Row],[FMP]]*2</f>
        <v>0</v>
      </c>
      <c r="D655" s="34"/>
      <c r="E655" s="34"/>
      <c r="F655" s="37"/>
      <c r="G655" s="4"/>
      <c r="H655" s="4"/>
      <c r="I655" s="4"/>
      <c r="J655" s="4"/>
      <c r="K655" s="35" t="str">
        <f>IFERROR(Book1345234[[#This Row],[Project Cost]]/Book1345234[[#This Row],['# of Structures Removed from 1% Annual Chance FP]],"")</f>
        <v/>
      </c>
      <c r="L655" s="4"/>
      <c r="M655" s="4"/>
      <c r="N655" s="35"/>
      <c r="O655" s="100"/>
      <c r="P655" s="84"/>
      <c r="Q655" s="37"/>
      <c r="R655" s="4"/>
      <c r="S655" s="36" t="str">
        <f>IFERROR(VLOOKUP(Book1345234[[#This Row],[ Severity Ranking: Pre-Project Average Depth of Flooding (100-year)]],#REF!,2,FALSE),"")</f>
        <v/>
      </c>
      <c r="T655" s="67"/>
      <c r="U655" s="37"/>
      <c r="V655" s="37"/>
      <c r="W655" s="128" t="e">
        <f>[1]!Book1345234[[#This Row],[Flood Plain Population]]/[1]!Book1345234[[#This Row],[Community Population Served]]</f>
        <v>#REF!</v>
      </c>
      <c r="X655" s="4"/>
      <c r="Y655" s="36" t="str">
        <f>IFERROR(VLOOKUP(Book1345234[[#This Row],[Severity Ranking: Community Need (% Population)]],#REF!,2,FALSE),"")</f>
        <v/>
      </c>
      <c r="Z655" s="66"/>
      <c r="AA655" s="91" t="e">
        <f>[1]!Book1345234[[#This Row],['# of Structures Removed from 1% Annual Chance FP]]/[1]!Book1345234[[#This Row],['# of Structures in 1% Annual Chance FP (Pre-Project)]]</f>
        <v>#REF!</v>
      </c>
      <c r="AB655" s="4"/>
      <c r="AC655" s="36" t="str">
        <f>IFERROR(VLOOKUP(Book1345234[[#This Row],[Flood Risk Reduction ]],#REF!,2,FALSE),"")</f>
        <v/>
      </c>
      <c r="AD655" s="66"/>
      <c r="AE655" s="78"/>
      <c r="AF655" s="37"/>
      <c r="AG655" s="128" t="e">
        <f>([1]!Book1345234[[#This Row],[Pre-Project Damage $]]-[1]!Book1345234[[#This Row],[Post-Project Damage $]])/[1]!Book1345234[[#This Row],[Pre-Project Damage $]]</f>
        <v>#REF!</v>
      </c>
      <c r="AH655" s="4"/>
      <c r="AI655" s="36" t="str">
        <f>IFERROR(VLOOKUP(Book1345234[[#This Row],[Flood Damage Reduction]],#REF!,2,FALSE),"")</f>
        <v/>
      </c>
      <c r="AJ655" s="93"/>
      <c r="AK655" s="83"/>
      <c r="AL655" s="37"/>
      <c r="AM655" s="36" t="str">
        <f>IFERROR(VLOOKUP(Book1345234[[#This Row],[ Reduction in Critical Facilities Flood Risk]],#REF!,2,FALSE),"")</f>
        <v/>
      </c>
      <c r="AN655" s="140" t="e">
        <f>VLOOKUP([1]!Book1345234[[#This Row],[FMP]],'[1]Life and Safety Tabular Data'!A652:L662,12,FALSE)</f>
        <v>#REF!</v>
      </c>
      <c r="AO655" s="43"/>
      <c r="AP655" s="4"/>
      <c r="AQ655" s="36" t="str">
        <f>IFERROR(VLOOKUP(Book1345234[[#This Row],[Life and Safety Ranking (Injury/Loss of Life)]],#REF!,2,FALSE),"")</f>
        <v/>
      </c>
      <c r="AR655" s="67"/>
      <c r="AS655" s="43"/>
      <c r="AT655" s="43"/>
      <c r="AU655" s="43"/>
      <c r="AV655" s="4"/>
      <c r="AW655" s="36" t="str">
        <f>IFERROR(VLOOKUP(Book1345234[[#This Row],[Water Supply Yield Ranking]],#REF!,2,FALSE),"")</f>
        <v/>
      </c>
      <c r="AX655" s="67"/>
      <c r="AY655" s="37"/>
      <c r="AZ655" s="4"/>
      <c r="BA655" s="36" t="str">
        <f>IFERROR(VLOOKUP(Book1345234[[#This Row],[Social Vulnerability Ranking]],#REF!,2,FALSE),"")</f>
        <v/>
      </c>
      <c r="BB655" s="67"/>
      <c r="BC655" s="43"/>
      <c r="BD655" s="4"/>
      <c r="BE655" s="36" t="str">
        <f>IFERROR(VLOOKUP(Book1345234[[#This Row],[Nature-Based Solutions Ranking]],#REF!,2,FALSE),"")</f>
        <v/>
      </c>
      <c r="BF655" s="67"/>
      <c r="BG655" s="37"/>
      <c r="BH655" s="4"/>
      <c r="BI655" s="36" t="str">
        <f>IFERROR(VLOOKUP(Book1345234[[#This Row],[Multiple Benefit Ranking]],#REF!,2,FALSE),"")</f>
        <v/>
      </c>
      <c r="BJ655" s="84"/>
      <c r="BK655" s="43"/>
      <c r="BL655" s="4"/>
      <c r="BM655" s="36" t="str">
        <f>IFERROR(VLOOKUP(Book1345234[[#This Row],[Operations and Maintenance Ranking]],#REF!,2,FALSE),"")</f>
        <v/>
      </c>
      <c r="BN655" s="67"/>
      <c r="BO655" s="4"/>
      <c r="BP655" s="36" t="str">
        <f>IFERROR(VLOOKUP(Book1345234[[#This Row],[Administrative, Regulatory and Other Obstacle Ranking]],#REF!,2,FALSE),"")</f>
        <v/>
      </c>
      <c r="BQ655" s="67"/>
      <c r="BR655" s="4"/>
      <c r="BS655" s="36" t="str">
        <f>IFERROR(VLOOKUP(Book1345234[[#This Row],[Environmental Benefit Ranking]],#REF!,2,FALSE),"")</f>
        <v/>
      </c>
      <c r="BT655" s="67"/>
      <c r="BU655" s="37"/>
      <c r="BV655" s="36" t="str">
        <f>IFERROR(VLOOKUP(Book1345234[[#This Row],[Environmental Impact Ranking]],#REF!,2,FALSE),"")</f>
        <v/>
      </c>
      <c r="BW655" s="77"/>
      <c r="BX655" s="83"/>
      <c r="BY655" s="4"/>
      <c r="BZ655" s="36" t="str">
        <f>IFERROR(VLOOKUP(Book1345234[[#This Row],[Mobility Ranking]],#REF!,2,FALSE),"")</f>
        <v/>
      </c>
      <c r="CA655" s="77"/>
      <c r="CB655" s="4"/>
      <c r="CC655" s="36" t="str">
        <f>IFERROR(VLOOKUP(Book1345234[[#This Row],[Regional Ranking]],#REF!,2,FALSE),"")</f>
        <v/>
      </c>
    </row>
    <row r="656" spans="1:81" x14ac:dyDescent="0.25">
      <c r="A656" s="107"/>
      <c r="B656" s="84"/>
      <c r="C656" s="92">
        <f>Book1345234[[#This Row],[FMP]]*2</f>
        <v>0</v>
      </c>
      <c r="D656" s="34"/>
      <c r="E656" s="34"/>
      <c r="F656" s="37"/>
      <c r="G656" s="4"/>
      <c r="H656" s="4"/>
      <c r="I656" s="4"/>
      <c r="J656" s="4"/>
      <c r="K656" s="35" t="str">
        <f>IFERROR(Book1345234[[#This Row],[Project Cost]]/Book1345234[[#This Row],['# of Structures Removed from 1% Annual Chance FP]],"")</f>
        <v/>
      </c>
      <c r="L656" s="4"/>
      <c r="M656" s="4"/>
      <c r="N656" s="35"/>
      <c r="O656" s="100"/>
      <c r="P656" s="84"/>
      <c r="Q656" s="37"/>
      <c r="R656" s="4"/>
      <c r="S656" s="36" t="str">
        <f>IFERROR(VLOOKUP(Book1345234[[#This Row],[ Severity Ranking: Pre-Project Average Depth of Flooding (100-year)]],#REF!,2,FALSE),"")</f>
        <v/>
      </c>
      <c r="T656" s="67"/>
      <c r="U656" s="37"/>
      <c r="V656" s="37"/>
      <c r="W656" s="128" t="e">
        <f>[1]!Book1345234[[#This Row],[Flood Plain Population]]/[1]!Book1345234[[#This Row],[Community Population Served]]</f>
        <v>#REF!</v>
      </c>
      <c r="X656" s="4"/>
      <c r="Y656" s="36" t="str">
        <f>IFERROR(VLOOKUP(Book1345234[[#This Row],[Severity Ranking: Community Need (% Population)]],#REF!,2,FALSE),"")</f>
        <v/>
      </c>
      <c r="Z656" s="66"/>
      <c r="AA656" s="91" t="e">
        <f>[1]!Book1345234[[#This Row],['# of Structures Removed from 1% Annual Chance FP]]/[1]!Book1345234[[#This Row],['# of Structures in 1% Annual Chance FP (Pre-Project)]]</f>
        <v>#REF!</v>
      </c>
      <c r="AB656" s="4"/>
      <c r="AC656" s="36" t="str">
        <f>IFERROR(VLOOKUP(Book1345234[[#This Row],[Flood Risk Reduction ]],#REF!,2,FALSE),"")</f>
        <v/>
      </c>
      <c r="AD656" s="66"/>
      <c r="AE656" s="78"/>
      <c r="AF656" s="37"/>
      <c r="AG656" s="128" t="e">
        <f>([1]!Book1345234[[#This Row],[Pre-Project Damage $]]-[1]!Book1345234[[#This Row],[Post-Project Damage $]])/[1]!Book1345234[[#This Row],[Pre-Project Damage $]]</f>
        <v>#REF!</v>
      </c>
      <c r="AH656" s="4"/>
      <c r="AI656" s="36" t="str">
        <f>IFERROR(VLOOKUP(Book1345234[[#This Row],[Flood Damage Reduction]],#REF!,2,FALSE),"")</f>
        <v/>
      </c>
      <c r="AJ656" s="93"/>
      <c r="AK656" s="83"/>
      <c r="AL656" s="37"/>
      <c r="AM656" s="36" t="str">
        <f>IFERROR(VLOOKUP(Book1345234[[#This Row],[ Reduction in Critical Facilities Flood Risk]],#REF!,2,FALSE),"")</f>
        <v/>
      </c>
      <c r="AN656" s="140" t="e">
        <f>VLOOKUP([1]!Book1345234[[#This Row],[FMP]],'[1]Life and Safety Tabular Data'!A653:L663,12,FALSE)</f>
        <v>#REF!</v>
      </c>
      <c r="AO656" s="43"/>
      <c r="AP656" s="4"/>
      <c r="AQ656" s="36" t="str">
        <f>IFERROR(VLOOKUP(Book1345234[[#This Row],[Life and Safety Ranking (Injury/Loss of Life)]],#REF!,2,FALSE),"")</f>
        <v/>
      </c>
      <c r="AR656" s="67"/>
      <c r="AS656" s="43"/>
      <c r="AT656" s="43"/>
      <c r="AU656" s="43"/>
      <c r="AV656" s="4"/>
      <c r="AW656" s="36" t="str">
        <f>IFERROR(VLOOKUP(Book1345234[[#This Row],[Water Supply Yield Ranking]],#REF!,2,FALSE),"")</f>
        <v/>
      </c>
      <c r="AX656" s="67"/>
      <c r="AY656" s="37"/>
      <c r="AZ656" s="4"/>
      <c r="BA656" s="36" t="str">
        <f>IFERROR(VLOOKUP(Book1345234[[#This Row],[Social Vulnerability Ranking]],#REF!,2,FALSE),"")</f>
        <v/>
      </c>
      <c r="BB656" s="67"/>
      <c r="BC656" s="43"/>
      <c r="BD656" s="4"/>
      <c r="BE656" s="36" t="str">
        <f>IFERROR(VLOOKUP(Book1345234[[#This Row],[Nature-Based Solutions Ranking]],#REF!,2,FALSE),"")</f>
        <v/>
      </c>
      <c r="BF656" s="67"/>
      <c r="BG656" s="37"/>
      <c r="BH656" s="4"/>
      <c r="BI656" s="36" t="str">
        <f>IFERROR(VLOOKUP(Book1345234[[#This Row],[Multiple Benefit Ranking]],#REF!,2,FALSE),"")</f>
        <v/>
      </c>
      <c r="BJ656" s="84"/>
      <c r="BK656" s="43"/>
      <c r="BL656" s="4"/>
      <c r="BM656" s="36" t="str">
        <f>IFERROR(VLOOKUP(Book1345234[[#This Row],[Operations and Maintenance Ranking]],#REF!,2,FALSE),"")</f>
        <v/>
      </c>
      <c r="BN656" s="67"/>
      <c r="BO656" s="4"/>
      <c r="BP656" s="36" t="str">
        <f>IFERROR(VLOOKUP(Book1345234[[#This Row],[Administrative, Regulatory and Other Obstacle Ranking]],#REF!,2,FALSE),"")</f>
        <v/>
      </c>
      <c r="BQ656" s="67"/>
      <c r="BR656" s="4"/>
      <c r="BS656" s="36" t="str">
        <f>IFERROR(VLOOKUP(Book1345234[[#This Row],[Environmental Benefit Ranking]],#REF!,2,FALSE),"")</f>
        <v/>
      </c>
      <c r="BT656" s="67"/>
      <c r="BU656" s="37"/>
      <c r="BV656" s="36" t="str">
        <f>IFERROR(VLOOKUP(Book1345234[[#This Row],[Environmental Impact Ranking]],#REF!,2,FALSE),"")</f>
        <v/>
      </c>
      <c r="BW656" s="77"/>
      <c r="BX656" s="83"/>
      <c r="BY656" s="4"/>
      <c r="BZ656" s="36" t="str">
        <f>IFERROR(VLOOKUP(Book1345234[[#This Row],[Mobility Ranking]],#REF!,2,FALSE),"")</f>
        <v/>
      </c>
      <c r="CA656" s="77"/>
      <c r="CB656" s="4"/>
      <c r="CC656" s="36" t="str">
        <f>IFERROR(VLOOKUP(Book1345234[[#This Row],[Regional Ranking]],#REF!,2,FALSE),"")</f>
        <v/>
      </c>
    </row>
    <row r="657" spans="1:81" x14ac:dyDescent="0.25">
      <c r="A657" s="107"/>
      <c r="B657" s="84"/>
      <c r="C657" s="92">
        <f>Book1345234[[#This Row],[FMP]]*2</f>
        <v>0</v>
      </c>
      <c r="D657" s="34"/>
      <c r="E657" s="34"/>
      <c r="F657" s="37"/>
      <c r="G657" s="4"/>
      <c r="H657" s="4"/>
      <c r="I657" s="4"/>
      <c r="J657" s="4"/>
      <c r="K657" s="35" t="str">
        <f>IFERROR(Book1345234[[#This Row],[Project Cost]]/Book1345234[[#This Row],['# of Structures Removed from 1% Annual Chance FP]],"")</f>
        <v/>
      </c>
      <c r="L657" s="4"/>
      <c r="M657" s="4"/>
      <c r="N657" s="35"/>
      <c r="O657" s="100"/>
      <c r="P657" s="84"/>
      <c r="Q657" s="37"/>
      <c r="R657" s="4"/>
      <c r="S657" s="36" t="str">
        <f>IFERROR(VLOOKUP(Book1345234[[#This Row],[ Severity Ranking: Pre-Project Average Depth of Flooding (100-year)]],#REF!,2,FALSE),"")</f>
        <v/>
      </c>
      <c r="T657" s="67"/>
      <c r="U657" s="37"/>
      <c r="V657" s="37"/>
      <c r="W657" s="128" t="e">
        <f>[1]!Book1345234[[#This Row],[Flood Plain Population]]/[1]!Book1345234[[#This Row],[Community Population Served]]</f>
        <v>#REF!</v>
      </c>
      <c r="X657" s="4"/>
      <c r="Y657" s="36" t="str">
        <f>IFERROR(VLOOKUP(Book1345234[[#This Row],[Severity Ranking: Community Need (% Population)]],#REF!,2,FALSE),"")</f>
        <v/>
      </c>
      <c r="Z657" s="66"/>
      <c r="AA657" s="91" t="e">
        <f>[1]!Book1345234[[#This Row],['# of Structures Removed from 1% Annual Chance FP]]/[1]!Book1345234[[#This Row],['# of Structures in 1% Annual Chance FP (Pre-Project)]]</f>
        <v>#REF!</v>
      </c>
      <c r="AB657" s="4"/>
      <c r="AC657" s="36" t="str">
        <f>IFERROR(VLOOKUP(Book1345234[[#This Row],[Flood Risk Reduction ]],#REF!,2,FALSE),"")</f>
        <v/>
      </c>
      <c r="AD657" s="66"/>
      <c r="AE657" s="78"/>
      <c r="AF657" s="37"/>
      <c r="AG657" s="128" t="e">
        <f>([1]!Book1345234[[#This Row],[Pre-Project Damage $]]-[1]!Book1345234[[#This Row],[Post-Project Damage $]])/[1]!Book1345234[[#This Row],[Pre-Project Damage $]]</f>
        <v>#REF!</v>
      </c>
      <c r="AH657" s="4"/>
      <c r="AI657" s="36" t="str">
        <f>IFERROR(VLOOKUP(Book1345234[[#This Row],[Flood Damage Reduction]],#REF!,2,FALSE),"")</f>
        <v/>
      </c>
      <c r="AJ657" s="93"/>
      <c r="AK657" s="83"/>
      <c r="AL657" s="37"/>
      <c r="AM657" s="36" t="str">
        <f>IFERROR(VLOOKUP(Book1345234[[#This Row],[ Reduction in Critical Facilities Flood Risk]],#REF!,2,FALSE),"")</f>
        <v/>
      </c>
      <c r="AN657" s="140" t="e">
        <f>VLOOKUP([1]!Book1345234[[#This Row],[FMP]],'[1]Life and Safety Tabular Data'!A654:L664,12,FALSE)</f>
        <v>#REF!</v>
      </c>
      <c r="AO657" s="43"/>
      <c r="AP657" s="4"/>
      <c r="AQ657" s="36" t="str">
        <f>IFERROR(VLOOKUP(Book1345234[[#This Row],[Life and Safety Ranking (Injury/Loss of Life)]],#REF!,2,FALSE),"")</f>
        <v/>
      </c>
      <c r="AR657" s="67"/>
      <c r="AS657" s="43"/>
      <c r="AT657" s="43"/>
      <c r="AU657" s="43"/>
      <c r="AV657" s="4"/>
      <c r="AW657" s="36" t="str">
        <f>IFERROR(VLOOKUP(Book1345234[[#This Row],[Water Supply Yield Ranking]],#REF!,2,FALSE),"")</f>
        <v/>
      </c>
      <c r="AX657" s="67"/>
      <c r="AY657" s="37"/>
      <c r="AZ657" s="4"/>
      <c r="BA657" s="36" t="str">
        <f>IFERROR(VLOOKUP(Book1345234[[#This Row],[Social Vulnerability Ranking]],#REF!,2,FALSE),"")</f>
        <v/>
      </c>
      <c r="BB657" s="67"/>
      <c r="BC657" s="43"/>
      <c r="BD657" s="4"/>
      <c r="BE657" s="36" t="str">
        <f>IFERROR(VLOOKUP(Book1345234[[#This Row],[Nature-Based Solutions Ranking]],#REF!,2,FALSE),"")</f>
        <v/>
      </c>
      <c r="BF657" s="67"/>
      <c r="BG657" s="37"/>
      <c r="BH657" s="4"/>
      <c r="BI657" s="36" t="str">
        <f>IFERROR(VLOOKUP(Book1345234[[#This Row],[Multiple Benefit Ranking]],#REF!,2,FALSE),"")</f>
        <v/>
      </c>
      <c r="BJ657" s="84"/>
      <c r="BK657" s="43"/>
      <c r="BL657" s="4"/>
      <c r="BM657" s="36" t="str">
        <f>IFERROR(VLOOKUP(Book1345234[[#This Row],[Operations and Maintenance Ranking]],#REF!,2,FALSE),"")</f>
        <v/>
      </c>
      <c r="BN657" s="67"/>
      <c r="BO657" s="4"/>
      <c r="BP657" s="36" t="str">
        <f>IFERROR(VLOOKUP(Book1345234[[#This Row],[Administrative, Regulatory and Other Obstacle Ranking]],#REF!,2,FALSE),"")</f>
        <v/>
      </c>
      <c r="BQ657" s="67"/>
      <c r="BR657" s="4"/>
      <c r="BS657" s="36" t="str">
        <f>IFERROR(VLOOKUP(Book1345234[[#This Row],[Environmental Benefit Ranking]],#REF!,2,FALSE),"")</f>
        <v/>
      </c>
      <c r="BT657" s="67"/>
      <c r="BU657" s="37"/>
      <c r="BV657" s="36" t="str">
        <f>IFERROR(VLOOKUP(Book1345234[[#This Row],[Environmental Impact Ranking]],#REF!,2,FALSE),"")</f>
        <v/>
      </c>
      <c r="BW657" s="77"/>
      <c r="BX657" s="83"/>
      <c r="BY657" s="4"/>
      <c r="BZ657" s="36" t="str">
        <f>IFERROR(VLOOKUP(Book1345234[[#This Row],[Mobility Ranking]],#REF!,2,FALSE),"")</f>
        <v/>
      </c>
      <c r="CA657" s="77"/>
      <c r="CB657" s="4"/>
      <c r="CC657" s="36" t="str">
        <f>IFERROR(VLOOKUP(Book1345234[[#This Row],[Regional Ranking]],#REF!,2,FALSE),"")</f>
        <v/>
      </c>
    </row>
    <row r="658" spans="1:81" x14ac:dyDescent="0.25">
      <c r="A658" s="107"/>
      <c r="B658" s="84"/>
      <c r="C658" s="92">
        <f>Book1345234[[#This Row],[FMP]]*2</f>
        <v>0</v>
      </c>
      <c r="D658" s="34"/>
      <c r="E658" s="34"/>
      <c r="F658" s="37"/>
      <c r="G658" s="4"/>
      <c r="H658" s="4"/>
      <c r="I658" s="4"/>
      <c r="J658" s="4"/>
      <c r="K658" s="35" t="str">
        <f>IFERROR(Book1345234[[#This Row],[Project Cost]]/Book1345234[[#This Row],['# of Structures Removed from 1% Annual Chance FP]],"")</f>
        <v/>
      </c>
      <c r="L658" s="4"/>
      <c r="M658" s="4"/>
      <c r="N658" s="35"/>
      <c r="O658" s="100"/>
      <c r="P658" s="84"/>
      <c r="Q658" s="37"/>
      <c r="R658" s="4"/>
      <c r="S658" s="36" t="str">
        <f>IFERROR(VLOOKUP(Book1345234[[#This Row],[ Severity Ranking: Pre-Project Average Depth of Flooding (100-year)]],#REF!,2,FALSE),"")</f>
        <v/>
      </c>
      <c r="T658" s="67"/>
      <c r="U658" s="37"/>
      <c r="V658" s="37"/>
      <c r="W658" s="128" t="e">
        <f>[1]!Book1345234[[#This Row],[Flood Plain Population]]/[1]!Book1345234[[#This Row],[Community Population Served]]</f>
        <v>#REF!</v>
      </c>
      <c r="X658" s="4"/>
      <c r="Y658" s="36" t="str">
        <f>IFERROR(VLOOKUP(Book1345234[[#This Row],[Severity Ranking: Community Need (% Population)]],#REF!,2,FALSE),"")</f>
        <v/>
      </c>
      <c r="Z658" s="66"/>
      <c r="AA658" s="91" t="e">
        <f>[1]!Book1345234[[#This Row],['# of Structures Removed from 1% Annual Chance FP]]/[1]!Book1345234[[#This Row],['# of Structures in 1% Annual Chance FP (Pre-Project)]]</f>
        <v>#REF!</v>
      </c>
      <c r="AB658" s="4"/>
      <c r="AC658" s="36" t="str">
        <f>IFERROR(VLOOKUP(Book1345234[[#This Row],[Flood Risk Reduction ]],#REF!,2,FALSE),"")</f>
        <v/>
      </c>
      <c r="AD658" s="66"/>
      <c r="AE658" s="78"/>
      <c r="AF658" s="37"/>
      <c r="AG658" s="128" t="e">
        <f>([1]!Book1345234[[#This Row],[Pre-Project Damage $]]-[1]!Book1345234[[#This Row],[Post-Project Damage $]])/[1]!Book1345234[[#This Row],[Pre-Project Damage $]]</f>
        <v>#REF!</v>
      </c>
      <c r="AH658" s="4"/>
      <c r="AI658" s="36" t="str">
        <f>IFERROR(VLOOKUP(Book1345234[[#This Row],[Flood Damage Reduction]],#REF!,2,FALSE),"")</f>
        <v/>
      </c>
      <c r="AJ658" s="93"/>
      <c r="AK658" s="83"/>
      <c r="AL658" s="37"/>
      <c r="AM658" s="36" t="str">
        <f>IFERROR(VLOOKUP(Book1345234[[#This Row],[ Reduction in Critical Facilities Flood Risk]],#REF!,2,FALSE),"")</f>
        <v/>
      </c>
      <c r="AN658" s="140" t="e">
        <f>VLOOKUP([1]!Book1345234[[#This Row],[FMP]],'[1]Life and Safety Tabular Data'!A655:L665,12,FALSE)</f>
        <v>#REF!</v>
      </c>
      <c r="AO658" s="43"/>
      <c r="AP658" s="4"/>
      <c r="AQ658" s="36" t="str">
        <f>IFERROR(VLOOKUP(Book1345234[[#This Row],[Life and Safety Ranking (Injury/Loss of Life)]],#REF!,2,FALSE),"")</f>
        <v/>
      </c>
      <c r="AR658" s="67"/>
      <c r="AS658" s="43"/>
      <c r="AT658" s="43"/>
      <c r="AU658" s="43"/>
      <c r="AV658" s="4"/>
      <c r="AW658" s="36" t="str">
        <f>IFERROR(VLOOKUP(Book1345234[[#This Row],[Water Supply Yield Ranking]],#REF!,2,FALSE),"")</f>
        <v/>
      </c>
      <c r="AX658" s="67"/>
      <c r="AY658" s="37"/>
      <c r="AZ658" s="4"/>
      <c r="BA658" s="36" t="str">
        <f>IFERROR(VLOOKUP(Book1345234[[#This Row],[Social Vulnerability Ranking]],#REF!,2,FALSE),"")</f>
        <v/>
      </c>
      <c r="BB658" s="67"/>
      <c r="BC658" s="43"/>
      <c r="BD658" s="4"/>
      <c r="BE658" s="36" t="str">
        <f>IFERROR(VLOOKUP(Book1345234[[#This Row],[Nature-Based Solutions Ranking]],#REF!,2,FALSE),"")</f>
        <v/>
      </c>
      <c r="BF658" s="67"/>
      <c r="BG658" s="37"/>
      <c r="BH658" s="4"/>
      <c r="BI658" s="36" t="str">
        <f>IFERROR(VLOOKUP(Book1345234[[#This Row],[Multiple Benefit Ranking]],#REF!,2,FALSE),"")</f>
        <v/>
      </c>
      <c r="BJ658" s="84"/>
      <c r="BK658" s="43"/>
      <c r="BL658" s="4"/>
      <c r="BM658" s="36" t="str">
        <f>IFERROR(VLOOKUP(Book1345234[[#This Row],[Operations and Maintenance Ranking]],#REF!,2,FALSE),"")</f>
        <v/>
      </c>
      <c r="BN658" s="67"/>
      <c r="BO658" s="4"/>
      <c r="BP658" s="36" t="str">
        <f>IFERROR(VLOOKUP(Book1345234[[#This Row],[Administrative, Regulatory and Other Obstacle Ranking]],#REF!,2,FALSE),"")</f>
        <v/>
      </c>
      <c r="BQ658" s="67"/>
      <c r="BR658" s="4"/>
      <c r="BS658" s="36" t="str">
        <f>IFERROR(VLOOKUP(Book1345234[[#This Row],[Environmental Benefit Ranking]],#REF!,2,FALSE),"")</f>
        <v/>
      </c>
      <c r="BT658" s="67"/>
      <c r="BU658" s="37"/>
      <c r="BV658" s="36" t="str">
        <f>IFERROR(VLOOKUP(Book1345234[[#This Row],[Environmental Impact Ranking]],#REF!,2,FALSE),"")</f>
        <v/>
      </c>
      <c r="BW658" s="77"/>
      <c r="BX658" s="83"/>
      <c r="BY658" s="4"/>
      <c r="BZ658" s="36" t="str">
        <f>IFERROR(VLOOKUP(Book1345234[[#This Row],[Mobility Ranking]],#REF!,2,FALSE),"")</f>
        <v/>
      </c>
      <c r="CA658" s="77"/>
      <c r="CB658" s="4"/>
      <c r="CC658" s="36" t="str">
        <f>IFERROR(VLOOKUP(Book1345234[[#This Row],[Regional Ranking]],#REF!,2,FALSE),"")</f>
        <v/>
      </c>
    </row>
    <row r="659" spans="1:81" x14ac:dyDescent="0.25">
      <c r="A659" s="107"/>
      <c r="B659" s="84"/>
      <c r="C659" s="92">
        <f>Book1345234[[#This Row],[FMP]]*2</f>
        <v>0</v>
      </c>
      <c r="D659" s="34"/>
      <c r="E659" s="34"/>
      <c r="F659" s="37"/>
      <c r="G659" s="4"/>
      <c r="H659" s="4"/>
      <c r="I659" s="4"/>
      <c r="J659" s="4"/>
      <c r="K659" s="35" t="str">
        <f>IFERROR(Book1345234[[#This Row],[Project Cost]]/Book1345234[[#This Row],['# of Structures Removed from 1% Annual Chance FP]],"")</f>
        <v/>
      </c>
      <c r="L659" s="4"/>
      <c r="M659" s="4"/>
      <c r="N659" s="35"/>
      <c r="O659" s="100"/>
      <c r="P659" s="84"/>
      <c r="Q659" s="37"/>
      <c r="R659" s="4"/>
      <c r="S659" s="36" t="str">
        <f>IFERROR(VLOOKUP(Book1345234[[#This Row],[ Severity Ranking: Pre-Project Average Depth of Flooding (100-year)]],#REF!,2,FALSE),"")</f>
        <v/>
      </c>
      <c r="T659" s="67"/>
      <c r="U659" s="37"/>
      <c r="V659" s="37"/>
      <c r="W659" s="128" t="e">
        <f>[1]!Book1345234[[#This Row],[Flood Plain Population]]/[1]!Book1345234[[#This Row],[Community Population Served]]</f>
        <v>#REF!</v>
      </c>
      <c r="X659" s="4"/>
      <c r="Y659" s="36" t="str">
        <f>IFERROR(VLOOKUP(Book1345234[[#This Row],[Severity Ranking: Community Need (% Population)]],#REF!,2,FALSE),"")</f>
        <v/>
      </c>
      <c r="Z659" s="66"/>
      <c r="AA659" s="91" t="e">
        <f>[1]!Book1345234[[#This Row],['# of Structures Removed from 1% Annual Chance FP]]/[1]!Book1345234[[#This Row],['# of Structures in 1% Annual Chance FP (Pre-Project)]]</f>
        <v>#REF!</v>
      </c>
      <c r="AB659" s="4"/>
      <c r="AC659" s="36" t="str">
        <f>IFERROR(VLOOKUP(Book1345234[[#This Row],[Flood Risk Reduction ]],#REF!,2,FALSE),"")</f>
        <v/>
      </c>
      <c r="AD659" s="66"/>
      <c r="AE659" s="78"/>
      <c r="AF659" s="37"/>
      <c r="AG659" s="128" t="e">
        <f>([1]!Book1345234[[#This Row],[Pre-Project Damage $]]-[1]!Book1345234[[#This Row],[Post-Project Damage $]])/[1]!Book1345234[[#This Row],[Pre-Project Damage $]]</f>
        <v>#REF!</v>
      </c>
      <c r="AH659" s="4"/>
      <c r="AI659" s="36" t="str">
        <f>IFERROR(VLOOKUP(Book1345234[[#This Row],[Flood Damage Reduction]],#REF!,2,FALSE),"")</f>
        <v/>
      </c>
      <c r="AJ659" s="93"/>
      <c r="AK659" s="83"/>
      <c r="AL659" s="37"/>
      <c r="AM659" s="36" t="str">
        <f>IFERROR(VLOOKUP(Book1345234[[#This Row],[ Reduction in Critical Facilities Flood Risk]],#REF!,2,FALSE),"")</f>
        <v/>
      </c>
      <c r="AN659" s="140" t="e">
        <f>VLOOKUP([1]!Book1345234[[#This Row],[FMP]],'[1]Life and Safety Tabular Data'!A656:L666,12,FALSE)</f>
        <v>#REF!</v>
      </c>
      <c r="AO659" s="43"/>
      <c r="AP659" s="4"/>
      <c r="AQ659" s="36" t="str">
        <f>IFERROR(VLOOKUP(Book1345234[[#This Row],[Life and Safety Ranking (Injury/Loss of Life)]],#REF!,2,FALSE),"")</f>
        <v/>
      </c>
      <c r="AR659" s="67"/>
      <c r="AS659" s="43"/>
      <c r="AT659" s="43"/>
      <c r="AU659" s="43"/>
      <c r="AV659" s="4"/>
      <c r="AW659" s="36" t="str">
        <f>IFERROR(VLOOKUP(Book1345234[[#This Row],[Water Supply Yield Ranking]],#REF!,2,FALSE),"")</f>
        <v/>
      </c>
      <c r="AX659" s="67"/>
      <c r="AY659" s="37"/>
      <c r="AZ659" s="4"/>
      <c r="BA659" s="36" t="str">
        <f>IFERROR(VLOOKUP(Book1345234[[#This Row],[Social Vulnerability Ranking]],#REF!,2,FALSE),"")</f>
        <v/>
      </c>
      <c r="BB659" s="67"/>
      <c r="BC659" s="43"/>
      <c r="BD659" s="4"/>
      <c r="BE659" s="36" t="str">
        <f>IFERROR(VLOOKUP(Book1345234[[#This Row],[Nature-Based Solutions Ranking]],#REF!,2,FALSE),"")</f>
        <v/>
      </c>
      <c r="BF659" s="67"/>
      <c r="BG659" s="37"/>
      <c r="BH659" s="4"/>
      <c r="BI659" s="36" t="str">
        <f>IFERROR(VLOOKUP(Book1345234[[#This Row],[Multiple Benefit Ranking]],#REF!,2,FALSE),"")</f>
        <v/>
      </c>
      <c r="BJ659" s="84"/>
      <c r="BK659" s="43"/>
      <c r="BL659" s="4"/>
      <c r="BM659" s="36" t="str">
        <f>IFERROR(VLOOKUP(Book1345234[[#This Row],[Operations and Maintenance Ranking]],#REF!,2,FALSE),"")</f>
        <v/>
      </c>
      <c r="BN659" s="67"/>
      <c r="BO659" s="4"/>
      <c r="BP659" s="36" t="str">
        <f>IFERROR(VLOOKUP(Book1345234[[#This Row],[Administrative, Regulatory and Other Obstacle Ranking]],#REF!,2,FALSE),"")</f>
        <v/>
      </c>
      <c r="BQ659" s="67"/>
      <c r="BR659" s="4"/>
      <c r="BS659" s="36" t="str">
        <f>IFERROR(VLOOKUP(Book1345234[[#This Row],[Environmental Benefit Ranking]],#REF!,2,FALSE),"")</f>
        <v/>
      </c>
      <c r="BT659" s="67"/>
      <c r="BU659" s="37"/>
      <c r="BV659" s="36" t="str">
        <f>IFERROR(VLOOKUP(Book1345234[[#This Row],[Environmental Impact Ranking]],#REF!,2,FALSE),"")</f>
        <v/>
      </c>
      <c r="BW659" s="77"/>
      <c r="BX659" s="83"/>
      <c r="BY659" s="4"/>
      <c r="BZ659" s="36" t="str">
        <f>IFERROR(VLOOKUP(Book1345234[[#This Row],[Mobility Ranking]],#REF!,2,FALSE),"")</f>
        <v/>
      </c>
      <c r="CA659" s="77"/>
      <c r="CB659" s="4"/>
      <c r="CC659" s="36" t="str">
        <f>IFERROR(VLOOKUP(Book1345234[[#This Row],[Regional Ranking]],#REF!,2,FALSE),"")</f>
        <v/>
      </c>
    </row>
    <row r="660" spans="1:81" x14ac:dyDescent="0.25">
      <c r="A660" s="107"/>
      <c r="B660" s="84"/>
      <c r="C660" s="92">
        <f>Book1345234[[#This Row],[FMP]]*2</f>
        <v>0</v>
      </c>
      <c r="D660" s="34"/>
      <c r="E660" s="34"/>
      <c r="F660" s="37"/>
      <c r="G660" s="4"/>
      <c r="H660" s="4"/>
      <c r="I660" s="4"/>
      <c r="J660" s="4"/>
      <c r="K660" s="35" t="str">
        <f>IFERROR(Book1345234[[#This Row],[Project Cost]]/Book1345234[[#This Row],['# of Structures Removed from 1% Annual Chance FP]],"")</f>
        <v/>
      </c>
      <c r="L660" s="4"/>
      <c r="M660" s="4"/>
      <c r="N660" s="35"/>
      <c r="O660" s="100"/>
      <c r="P660" s="84"/>
      <c r="Q660" s="37"/>
      <c r="R660" s="4"/>
      <c r="S660" s="36" t="str">
        <f>IFERROR(VLOOKUP(Book1345234[[#This Row],[ Severity Ranking: Pre-Project Average Depth of Flooding (100-year)]],#REF!,2,FALSE),"")</f>
        <v/>
      </c>
      <c r="T660" s="67"/>
      <c r="U660" s="37"/>
      <c r="V660" s="37"/>
      <c r="W660" s="128" t="e">
        <f>[1]!Book1345234[[#This Row],[Flood Plain Population]]/[1]!Book1345234[[#This Row],[Community Population Served]]</f>
        <v>#REF!</v>
      </c>
      <c r="X660" s="4"/>
      <c r="Y660" s="36" t="str">
        <f>IFERROR(VLOOKUP(Book1345234[[#This Row],[Severity Ranking: Community Need (% Population)]],#REF!,2,FALSE),"")</f>
        <v/>
      </c>
      <c r="Z660" s="66"/>
      <c r="AA660" s="91" t="e">
        <f>[1]!Book1345234[[#This Row],['# of Structures Removed from 1% Annual Chance FP]]/[1]!Book1345234[[#This Row],['# of Structures in 1% Annual Chance FP (Pre-Project)]]</f>
        <v>#REF!</v>
      </c>
      <c r="AB660" s="4"/>
      <c r="AC660" s="36" t="str">
        <f>IFERROR(VLOOKUP(Book1345234[[#This Row],[Flood Risk Reduction ]],#REF!,2,FALSE),"")</f>
        <v/>
      </c>
      <c r="AD660" s="66"/>
      <c r="AE660" s="78"/>
      <c r="AF660" s="37"/>
      <c r="AG660" s="128" t="e">
        <f>([1]!Book1345234[[#This Row],[Pre-Project Damage $]]-[1]!Book1345234[[#This Row],[Post-Project Damage $]])/[1]!Book1345234[[#This Row],[Pre-Project Damage $]]</f>
        <v>#REF!</v>
      </c>
      <c r="AH660" s="4"/>
      <c r="AI660" s="36" t="str">
        <f>IFERROR(VLOOKUP(Book1345234[[#This Row],[Flood Damage Reduction]],#REF!,2,FALSE),"")</f>
        <v/>
      </c>
      <c r="AJ660" s="93"/>
      <c r="AK660" s="83"/>
      <c r="AL660" s="37"/>
      <c r="AM660" s="36" t="str">
        <f>IFERROR(VLOOKUP(Book1345234[[#This Row],[ Reduction in Critical Facilities Flood Risk]],#REF!,2,FALSE),"")</f>
        <v/>
      </c>
      <c r="AN660" s="140" t="e">
        <f>VLOOKUP([1]!Book1345234[[#This Row],[FMP]],'[1]Life and Safety Tabular Data'!A657:L667,12,FALSE)</f>
        <v>#REF!</v>
      </c>
      <c r="AO660" s="43"/>
      <c r="AP660" s="4"/>
      <c r="AQ660" s="36" t="str">
        <f>IFERROR(VLOOKUP(Book1345234[[#This Row],[Life and Safety Ranking (Injury/Loss of Life)]],#REF!,2,FALSE),"")</f>
        <v/>
      </c>
      <c r="AR660" s="67"/>
      <c r="AS660" s="43"/>
      <c r="AT660" s="43"/>
      <c r="AU660" s="43"/>
      <c r="AV660" s="4"/>
      <c r="AW660" s="36" t="str">
        <f>IFERROR(VLOOKUP(Book1345234[[#This Row],[Water Supply Yield Ranking]],#REF!,2,FALSE),"")</f>
        <v/>
      </c>
      <c r="AX660" s="67"/>
      <c r="AY660" s="37"/>
      <c r="AZ660" s="4"/>
      <c r="BA660" s="36" t="str">
        <f>IFERROR(VLOOKUP(Book1345234[[#This Row],[Social Vulnerability Ranking]],#REF!,2,FALSE),"")</f>
        <v/>
      </c>
      <c r="BB660" s="67"/>
      <c r="BC660" s="43"/>
      <c r="BD660" s="4"/>
      <c r="BE660" s="36" t="str">
        <f>IFERROR(VLOOKUP(Book1345234[[#This Row],[Nature-Based Solutions Ranking]],#REF!,2,FALSE),"")</f>
        <v/>
      </c>
      <c r="BF660" s="67"/>
      <c r="BG660" s="37"/>
      <c r="BH660" s="4"/>
      <c r="BI660" s="36" t="str">
        <f>IFERROR(VLOOKUP(Book1345234[[#This Row],[Multiple Benefit Ranking]],#REF!,2,FALSE),"")</f>
        <v/>
      </c>
      <c r="BJ660" s="84"/>
      <c r="BK660" s="43"/>
      <c r="BL660" s="4"/>
      <c r="BM660" s="36" t="str">
        <f>IFERROR(VLOOKUP(Book1345234[[#This Row],[Operations and Maintenance Ranking]],#REF!,2,FALSE),"")</f>
        <v/>
      </c>
      <c r="BN660" s="67"/>
      <c r="BO660" s="4"/>
      <c r="BP660" s="36" t="str">
        <f>IFERROR(VLOOKUP(Book1345234[[#This Row],[Administrative, Regulatory and Other Obstacle Ranking]],#REF!,2,FALSE),"")</f>
        <v/>
      </c>
      <c r="BQ660" s="67"/>
      <c r="BR660" s="4"/>
      <c r="BS660" s="36" t="str">
        <f>IFERROR(VLOOKUP(Book1345234[[#This Row],[Environmental Benefit Ranking]],#REF!,2,FALSE),"")</f>
        <v/>
      </c>
      <c r="BT660" s="67"/>
      <c r="BU660" s="37"/>
      <c r="BV660" s="36" t="str">
        <f>IFERROR(VLOOKUP(Book1345234[[#This Row],[Environmental Impact Ranking]],#REF!,2,FALSE),"")</f>
        <v/>
      </c>
      <c r="BW660" s="77"/>
      <c r="BX660" s="83"/>
      <c r="BY660" s="4"/>
      <c r="BZ660" s="36" t="str">
        <f>IFERROR(VLOOKUP(Book1345234[[#This Row],[Mobility Ranking]],#REF!,2,FALSE),"")</f>
        <v/>
      </c>
      <c r="CA660" s="77"/>
      <c r="CB660" s="4"/>
      <c r="CC660" s="36" t="str">
        <f>IFERROR(VLOOKUP(Book1345234[[#This Row],[Regional Ranking]],#REF!,2,FALSE),"")</f>
        <v/>
      </c>
    </row>
    <row r="661" spans="1:81" x14ac:dyDescent="0.25">
      <c r="A661" s="107"/>
      <c r="B661" s="84"/>
      <c r="C661" s="92">
        <f>Book1345234[[#This Row],[FMP]]*2</f>
        <v>0</v>
      </c>
      <c r="D661" s="34"/>
      <c r="E661" s="34"/>
      <c r="F661" s="37"/>
      <c r="G661" s="4"/>
      <c r="H661" s="4"/>
      <c r="I661" s="4"/>
      <c r="J661" s="4"/>
      <c r="K661" s="35" t="str">
        <f>IFERROR(Book1345234[[#This Row],[Project Cost]]/Book1345234[[#This Row],['# of Structures Removed from 1% Annual Chance FP]],"")</f>
        <v/>
      </c>
      <c r="L661" s="4"/>
      <c r="M661" s="4"/>
      <c r="N661" s="35"/>
      <c r="O661" s="100"/>
      <c r="P661" s="84"/>
      <c r="Q661" s="37"/>
      <c r="R661" s="4"/>
      <c r="S661" s="36" t="str">
        <f>IFERROR(VLOOKUP(Book1345234[[#This Row],[ Severity Ranking: Pre-Project Average Depth of Flooding (100-year)]],#REF!,2,FALSE),"")</f>
        <v/>
      </c>
      <c r="T661" s="67"/>
      <c r="U661" s="37"/>
      <c r="V661" s="37"/>
      <c r="W661" s="128" t="e">
        <f>[1]!Book1345234[[#This Row],[Flood Plain Population]]/[1]!Book1345234[[#This Row],[Community Population Served]]</f>
        <v>#REF!</v>
      </c>
      <c r="X661" s="4"/>
      <c r="Y661" s="36" t="str">
        <f>IFERROR(VLOOKUP(Book1345234[[#This Row],[Severity Ranking: Community Need (% Population)]],#REF!,2,FALSE),"")</f>
        <v/>
      </c>
      <c r="Z661" s="66"/>
      <c r="AA661" s="91" t="e">
        <f>[1]!Book1345234[[#This Row],['# of Structures Removed from 1% Annual Chance FP]]/[1]!Book1345234[[#This Row],['# of Structures in 1% Annual Chance FP (Pre-Project)]]</f>
        <v>#REF!</v>
      </c>
      <c r="AB661" s="4"/>
      <c r="AC661" s="36" t="str">
        <f>IFERROR(VLOOKUP(Book1345234[[#This Row],[Flood Risk Reduction ]],#REF!,2,FALSE),"")</f>
        <v/>
      </c>
      <c r="AD661" s="66"/>
      <c r="AE661" s="78"/>
      <c r="AF661" s="37"/>
      <c r="AG661" s="128" t="e">
        <f>([1]!Book1345234[[#This Row],[Pre-Project Damage $]]-[1]!Book1345234[[#This Row],[Post-Project Damage $]])/[1]!Book1345234[[#This Row],[Pre-Project Damage $]]</f>
        <v>#REF!</v>
      </c>
      <c r="AH661" s="4"/>
      <c r="AI661" s="36" t="str">
        <f>IFERROR(VLOOKUP(Book1345234[[#This Row],[Flood Damage Reduction]],#REF!,2,FALSE),"")</f>
        <v/>
      </c>
      <c r="AJ661" s="93"/>
      <c r="AK661" s="83"/>
      <c r="AL661" s="37"/>
      <c r="AM661" s="36" t="str">
        <f>IFERROR(VLOOKUP(Book1345234[[#This Row],[ Reduction in Critical Facilities Flood Risk]],#REF!,2,FALSE),"")</f>
        <v/>
      </c>
      <c r="AN661" s="140" t="e">
        <f>VLOOKUP([1]!Book1345234[[#This Row],[FMP]],'[1]Life and Safety Tabular Data'!A658:L668,12,FALSE)</f>
        <v>#REF!</v>
      </c>
      <c r="AO661" s="43"/>
      <c r="AP661" s="4"/>
      <c r="AQ661" s="36" t="str">
        <f>IFERROR(VLOOKUP(Book1345234[[#This Row],[Life and Safety Ranking (Injury/Loss of Life)]],#REF!,2,FALSE),"")</f>
        <v/>
      </c>
      <c r="AR661" s="67"/>
      <c r="AS661" s="43"/>
      <c r="AT661" s="43"/>
      <c r="AU661" s="43"/>
      <c r="AV661" s="4"/>
      <c r="AW661" s="36" t="str">
        <f>IFERROR(VLOOKUP(Book1345234[[#This Row],[Water Supply Yield Ranking]],#REF!,2,FALSE),"")</f>
        <v/>
      </c>
      <c r="AX661" s="67"/>
      <c r="AY661" s="37"/>
      <c r="AZ661" s="4"/>
      <c r="BA661" s="36" t="str">
        <f>IFERROR(VLOOKUP(Book1345234[[#This Row],[Social Vulnerability Ranking]],#REF!,2,FALSE),"")</f>
        <v/>
      </c>
      <c r="BB661" s="67"/>
      <c r="BC661" s="43"/>
      <c r="BD661" s="4"/>
      <c r="BE661" s="36" t="str">
        <f>IFERROR(VLOOKUP(Book1345234[[#This Row],[Nature-Based Solutions Ranking]],#REF!,2,FALSE),"")</f>
        <v/>
      </c>
      <c r="BF661" s="67"/>
      <c r="BG661" s="37"/>
      <c r="BH661" s="4"/>
      <c r="BI661" s="36" t="str">
        <f>IFERROR(VLOOKUP(Book1345234[[#This Row],[Multiple Benefit Ranking]],#REF!,2,FALSE),"")</f>
        <v/>
      </c>
      <c r="BJ661" s="84"/>
      <c r="BK661" s="43"/>
      <c r="BL661" s="4"/>
      <c r="BM661" s="36" t="str">
        <f>IFERROR(VLOOKUP(Book1345234[[#This Row],[Operations and Maintenance Ranking]],#REF!,2,FALSE),"")</f>
        <v/>
      </c>
      <c r="BN661" s="67"/>
      <c r="BO661" s="4"/>
      <c r="BP661" s="36" t="str">
        <f>IFERROR(VLOOKUP(Book1345234[[#This Row],[Administrative, Regulatory and Other Obstacle Ranking]],#REF!,2,FALSE),"")</f>
        <v/>
      </c>
      <c r="BQ661" s="67"/>
      <c r="BR661" s="4"/>
      <c r="BS661" s="36" t="str">
        <f>IFERROR(VLOOKUP(Book1345234[[#This Row],[Environmental Benefit Ranking]],#REF!,2,FALSE),"")</f>
        <v/>
      </c>
      <c r="BT661" s="67"/>
      <c r="BU661" s="37"/>
      <c r="BV661" s="36" t="str">
        <f>IFERROR(VLOOKUP(Book1345234[[#This Row],[Environmental Impact Ranking]],#REF!,2,FALSE),"")</f>
        <v/>
      </c>
      <c r="BW661" s="77"/>
      <c r="BX661" s="83"/>
      <c r="BY661" s="4"/>
      <c r="BZ661" s="36" t="str">
        <f>IFERROR(VLOOKUP(Book1345234[[#This Row],[Mobility Ranking]],#REF!,2,FALSE),"")</f>
        <v/>
      </c>
      <c r="CA661" s="77"/>
      <c r="CB661" s="4"/>
      <c r="CC661" s="36" t="str">
        <f>IFERROR(VLOOKUP(Book1345234[[#This Row],[Regional Ranking]],#REF!,2,FALSE),"")</f>
        <v/>
      </c>
    </row>
    <row r="662" spans="1:81" x14ac:dyDescent="0.25">
      <c r="A662" s="107"/>
      <c r="B662" s="84"/>
      <c r="C662" s="92">
        <f>Book1345234[[#This Row],[FMP]]*2</f>
        <v>0</v>
      </c>
      <c r="D662" s="34"/>
      <c r="E662" s="34"/>
      <c r="F662" s="37"/>
      <c r="G662" s="4"/>
      <c r="H662" s="4"/>
      <c r="I662" s="4"/>
      <c r="J662" s="4"/>
      <c r="K662" s="35" t="str">
        <f>IFERROR(Book1345234[[#This Row],[Project Cost]]/Book1345234[[#This Row],['# of Structures Removed from 1% Annual Chance FP]],"")</f>
        <v/>
      </c>
      <c r="L662" s="4"/>
      <c r="M662" s="4"/>
      <c r="N662" s="35"/>
      <c r="O662" s="100"/>
      <c r="P662" s="84"/>
      <c r="Q662" s="37"/>
      <c r="R662" s="4"/>
      <c r="S662" s="36" t="str">
        <f>IFERROR(VLOOKUP(Book1345234[[#This Row],[ Severity Ranking: Pre-Project Average Depth of Flooding (100-year)]],#REF!,2,FALSE),"")</f>
        <v/>
      </c>
      <c r="T662" s="67"/>
      <c r="U662" s="37"/>
      <c r="V662" s="37"/>
      <c r="W662" s="128" t="e">
        <f>[1]!Book1345234[[#This Row],[Flood Plain Population]]/[1]!Book1345234[[#This Row],[Community Population Served]]</f>
        <v>#REF!</v>
      </c>
      <c r="X662" s="4"/>
      <c r="Y662" s="36" t="str">
        <f>IFERROR(VLOOKUP(Book1345234[[#This Row],[Severity Ranking: Community Need (% Population)]],#REF!,2,FALSE),"")</f>
        <v/>
      </c>
      <c r="Z662" s="66"/>
      <c r="AA662" s="91" t="e">
        <f>[1]!Book1345234[[#This Row],['# of Structures Removed from 1% Annual Chance FP]]/[1]!Book1345234[[#This Row],['# of Structures in 1% Annual Chance FP (Pre-Project)]]</f>
        <v>#REF!</v>
      </c>
      <c r="AB662" s="4"/>
      <c r="AC662" s="36" t="str">
        <f>IFERROR(VLOOKUP(Book1345234[[#This Row],[Flood Risk Reduction ]],#REF!,2,FALSE),"")</f>
        <v/>
      </c>
      <c r="AD662" s="66"/>
      <c r="AE662" s="78"/>
      <c r="AF662" s="37"/>
      <c r="AG662" s="128" t="e">
        <f>([1]!Book1345234[[#This Row],[Pre-Project Damage $]]-[1]!Book1345234[[#This Row],[Post-Project Damage $]])/[1]!Book1345234[[#This Row],[Pre-Project Damage $]]</f>
        <v>#REF!</v>
      </c>
      <c r="AH662" s="4"/>
      <c r="AI662" s="36" t="str">
        <f>IFERROR(VLOOKUP(Book1345234[[#This Row],[Flood Damage Reduction]],#REF!,2,FALSE),"")</f>
        <v/>
      </c>
      <c r="AJ662" s="93"/>
      <c r="AK662" s="83"/>
      <c r="AL662" s="37"/>
      <c r="AM662" s="36" t="str">
        <f>IFERROR(VLOOKUP(Book1345234[[#This Row],[ Reduction in Critical Facilities Flood Risk]],#REF!,2,FALSE),"")</f>
        <v/>
      </c>
      <c r="AN662" s="140" t="e">
        <f>VLOOKUP([1]!Book1345234[[#This Row],[FMP]],'[1]Life and Safety Tabular Data'!A659:L669,12,FALSE)</f>
        <v>#REF!</v>
      </c>
      <c r="AO662" s="43"/>
      <c r="AP662" s="4"/>
      <c r="AQ662" s="36" t="str">
        <f>IFERROR(VLOOKUP(Book1345234[[#This Row],[Life and Safety Ranking (Injury/Loss of Life)]],#REF!,2,FALSE),"")</f>
        <v/>
      </c>
      <c r="AR662" s="67"/>
      <c r="AS662" s="43"/>
      <c r="AT662" s="43"/>
      <c r="AU662" s="43"/>
      <c r="AV662" s="4"/>
      <c r="AW662" s="36" t="str">
        <f>IFERROR(VLOOKUP(Book1345234[[#This Row],[Water Supply Yield Ranking]],#REF!,2,FALSE),"")</f>
        <v/>
      </c>
      <c r="AX662" s="67"/>
      <c r="AY662" s="37"/>
      <c r="AZ662" s="4"/>
      <c r="BA662" s="36" t="str">
        <f>IFERROR(VLOOKUP(Book1345234[[#This Row],[Social Vulnerability Ranking]],#REF!,2,FALSE),"")</f>
        <v/>
      </c>
      <c r="BB662" s="67"/>
      <c r="BC662" s="43"/>
      <c r="BD662" s="4"/>
      <c r="BE662" s="36" t="str">
        <f>IFERROR(VLOOKUP(Book1345234[[#This Row],[Nature-Based Solutions Ranking]],#REF!,2,FALSE),"")</f>
        <v/>
      </c>
      <c r="BF662" s="67"/>
      <c r="BG662" s="37"/>
      <c r="BH662" s="4"/>
      <c r="BI662" s="36" t="str">
        <f>IFERROR(VLOOKUP(Book1345234[[#This Row],[Multiple Benefit Ranking]],#REF!,2,FALSE),"")</f>
        <v/>
      </c>
      <c r="BJ662" s="84"/>
      <c r="BK662" s="43"/>
      <c r="BL662" s="4"/>
      <c r="BM662" s="36" t="str">
        <f>IFERROR(VLOOKUP(Book1345234[[#This Row],[Operations and Maintenance Ranking]],#REF!,2,FALSE),"")</f>
        <v/>
      </c>
      <c r="BN662" s="67"/>
      <c r="BO662" s="4"/>
      <c r="BP662" s="36" t="str">
        <f>IFERROR(VLOOKUP(Book1345234[[#This Row],[Administrative, Regulatory and Other Obstacle Ranking]],#REF!,2,FALSE),"")</f>
        <v/>
      </c>
      <c r="BQ662" s="67"/>
      <c r="BR662" s="4"/>
      <c r="BS662" s="36" t="str">
        <f>IFERROR(VLOOKUP(Book1345234[[#This Row],[Environmental Benefit Ranking]],#REF!,2,FALSE),"")</f>
        <v/>
      </c>
      <c r="BT662" s="67"/>
      <c r="BU662" s="37"/>
      <c r="BV662" s="36" t="str">
        <f>IFERROR(VLOOKUP(Book1345234[[#This Row],[Environmental Impact Ranking]],#REF!,2,FALSE),"")</f>
        <v/>
      </c>
      <c r="BW662" s="77"/>
      <c r="BX662" s="83"/>
      <c r="BY662" s="4"/>
      <c r="BZ662" s="36" t="str">
        <f>IFERROR(VLOOKUP(Book1345234[[#This Row],[Mobility Ranking]],#REF!,2,FALSE),"")</f>
        <v/>
      </c>
      <c r="CA662" s="77"/>
      <c r="CB662" s="4"/>
      <c r="CC662" s="36" t="str">
        <f>IFERROR(VLOOKUP(Book1345234[[#This Row],[Regional Ranking]],#REF!,2,FALSE),"")</f>
        <v/>
      </c>
    </row>
    <row r="663" spans="1:81" x14ac:dyDescent="0.25">
      <c r="A663" s="107"/>
      <c r="B663" s="84"/>
      <c r="C663" s="92">
        <f>Book1345234[[#This Row],[FMP]]*2</f>
        <v>0</v>
      </c>
      <c r="D663" s="34"/>
      <c r="E663" s="34"/>
      <c r="F663" s="37"/>
      <c r="G663" s="4"/>
      <c r="H663" s="4"/>
      <c r="I663" s="4"/>
      <c r="J663" s="4"/>
      <c r="K663" s="35" t="str">
        <f>IFERROR(Book1345234[[#This Row],[Project Cost]]/Book1345234[[#This Row],['# of Structures Removed from 1% Annual Chance FP]],"")</f>
        <v/>
      </c>
      <c r="L663" s="4"/>
      <c r="M663" s="4"/>
      <c r="N663" s="35"/>
      <c r="O663" s="100"/>
      <c r="P663" s="84"/>
      <c r="Q663" s="37"/>
      <c r="R663" s="4"/>
      <c r="S663" s="36" t="str">
        <f>IFERROR(VLOOKUP(Book1345234[[#This Row],[ Severity Ranking: Pre-Project Average Depth of Flooding (100-year)]],#REF!,2,FALSE),"")</f>
        <v/>
      </c>
      <c r="T663" s="67"/>
      <c r="U663" s="37"/>
      <c r="V663" s="37"/>
      <c r="W663" s="128" t="e">
        <f>[1]!Book1345234[[#This Row],[Flood Plain Population]]/[1]!Book1345234[[#This Row],[Community Population Served]]</f>
        <v>#REF!</v>
      </c>
      <c r="X663" s="4"/>
      <c r="Y663" s="36" t="str">
        <f>IFERROR(VLOOKUP(Book1345234[[#This Row],[Severity Ranking: Community Need (% Population)]],#REF!,2,FALSE),"")</f>
        <v/>
      </c>
      <c r="Z663" s="66"/>
      <c r="AA663" s="91" t="e">
        <f>[1]!Book1345234[[#This Row],['# of Structures Removed from 1% Annual Chance FP]]/[1]!Book1345234[[#This Row],['# of Structures in 1% Annual Chance FP (Pre-Project)]]</f>
        <v>#REF!</v>
      </c>
      <c r="AB663" s="4"/>
      <c r="AC663" s="36" t="str">
        <f>IFERROR(VLOOKUP(Book1345234[[#This Row],[Flood Risk Reduction ]],#REF!,2,FALSE),"")</f>
        <v/>
      </c>
      <c r="AD663" s="66"/>
      <c r="AE663" s="78"/>
      <c r="AF663" s="37"/>
      <c r="AG663" s="128" t="e">
        <f>([1]!Book1345234[[#This Row],[Pre-Project Damage $]]-[1]!Book1345234[[#This Row],[Post-Project Damage $]])/[1]!Book1345234[[#This Row],[Pre-Project Damage $]]</f>
        <v>#REF!</v>
      </c>
      <c r="AH663" s="4"/>
      <c r="AI663" s="36" t="str">
        <f>IFERROR(VLOOKUP(Book1345234[[#This Row],[Flood Damage Reduction]],#REF!,2,FALSE),"")</f>
        <v/>
      </c>
      <c r="AJ663" s="93"/>
      <c r="AK663" s="83"/>
      <c r="AL663" s="37"/>
      <c r="AM663" s="36" t="str">
        <f>IFERROR(VLOOKUP(Book1345234[[#This Row],[ Reduction in Critical Facilities Flood Risk]],#REF!,2,FALSE),"")</f>
        <v/>
      </c>
      <c r="AN663" s="140" t="e">
        <f>VLOOKUP([1]!Book1345234[[#This Row],[FMP]],'[1]Life and Safety Tabular Data'!A660:L670,12,FALSE)</f>
        <v>#REF!</v>
      </c>
      <c r="AO663" s="43"/>
      <c r="AP663" s="4"/>
      <c r="AQ663" s="36" t="str">
        <f>IFERROR(VLOOKUP(Book1345234[[#This Row],[Life and Safety Ranking (Injury/Loss of Life)]],#REF!,2,FALSE),"")</f>
        <v/>
      </c>
      <c r="AR663" s="67"/>
      <c r="AS663" s="43"/>
      <c r="AT663" s="43"/>
      <c r="AU663" s="43"/>
      <c r="AV663" s="4"/>
      <c r="AW663" s="36" t="str">
        <f>IFERROR(VLOOKUP(Book1345234[[#This Row],[Water Supply Yield Ranking]],#REF!,2,FALSE),"")</f>
        <v/>
      </c>
      <c r="AX663" s="67"/>
      <c r="AY663" s="37"/>
      <c r="AZ663" s="4"/>
      <c r="BA663" s="36" t="str">
        <f>IFERROR(VLOOKUP(Book1345234[[#This Row],[Social Vulnerability Ranking]],#REF!,2,FALSE),"")</f>
        <v/>
      </c>
      <c r="BB663" s="67"/>
      <c r="BC663" s="43"/>
      <c r="BD663" s="4"/>
      <c r="BE663" s="36" t="str">
        <f>IFERROR(VLOOKUP(Book1345234[[#This Row],[Nature-Based Solutions Ranking]],#REF!,2,FALSE),"")</f>
        <v/>
      </c>
      <c r="BF663" s="67"/>
      <c r="BG663" s="37"/>
      <c r="BH663" s="4"/>
      <c r="BI663" s="36" t="str">
        <f>IFERROR(VLOOKUP(Book1345234[[#This Row],[Multiple Benefit Ranking]],#REF!,2,FALSE),"")</f>
        <v/>
      </c>
      <c r="BJ663" s="84"/>
      <c r="BK663" s="43"/>
      <c r="BL663" s="4"/>
      <c r="BM663" s="36" t="str">
        <f>IFERROR(VLOOKUP(Book1345234[[#This Row],[Operations and Maintenance Ranking]],#REF!,2,FALSE),"")</f>
        <v/>
      </c>
      <c r="BN663" s="67"/>
      <c r="BO663" s="4"/>
      <c r="BP663" s="36" t="str">
        <f>IFERROR(VLOOKUP(Book1345234[[#This Row],[Administrative, Regulatory and Other Obstacle Ranking]],#REF!,2,FALSE),"")</f>
        <v/>
      </c>
      <c r="BQ663" s="67"/>
      <c r="BR663" s="4"/>
      <c r="BS663" s="36" t="str">
        <f>IFERROR(VLOOKUP(Book1345234[[#This Row],[Environmental Benefit Ranking]],#REF!,2,FALSE),"")</f>
        <v/>
      </c>
      <c r="BT663" s="67"/>
      <c r="BU663" s="37"/>
      <c r="BV663" s="36" t="str">
        <f>IFERROR(VLOOKUP(Book1345234[[#This Row],[Environmental Impact Ranking]],#REF!,2,FALSE),"")</f>
        <v/>
      </c>
      <c r="BW663" s="77"/>
      <c r="BX663" s="83"/>
      <c r="BY663" s="4"/>
      <c r="BZ663" s="36" t="str">
        <f>IFERROR(VLOOKUP(Book1345234[[#This Row],[Mobility Ranking]],#REF!,2,FALSE),"")</f>
        <v/>
      </c>
      <c r="CA663" s="77"/>
      <c r="CB663" s="4"/>
      <c r="CC663" s="36" t="str">
        <f>IFERROR(VLOOKUP(Book1345234[[#This Row],[Regional Ranking]],#REF!,2,FALSE),"")</f>
        <v/>
      </c>
    </row>
    <row r="664" spans="1:81" x14ac:dyDescent="0.25">
      <c r="A664" s="107"/>
      <c r="B664" s="84"/>
      <c r="C664" s="92">
        <f>Book1345234[[#This Row],[FMP]]*2</f>
        <v>0</v>
      </c>
      <c r="D664" s="34"/>
      <c r="E664" s="34"/>
      <c r="F664" s="37"/>
      <c r="G664" s="4"/>
      <c r="H664" s="4"/>
      <c r="I664" s="4"/>
      <c r="J664" s="4"/>
      <c r="K664" s="35" t="str">
        <f>IFERROR(Book1345234[[#This Row],[Project Cost]]/Book1345234[[#This Row],['# of Structures Removed from 1% Annual Chance FP]],"")</f>
        <v/>
      </c>
      <c r="L664" s="4"/>
      <c r="M664" s="4"/>
      <c r="N664" s="35"/>
      <c r="O664" s="100"/>
      <c r="P664" s="84"/>
      <c r="Q664" s="37"/>
      <c r="R664" s="4"/>
      <c r="S664" s="36" t="str">
        <f>IFERROR(VLOOKUP(Book1345234[[#This Row],[ Severity Ranking: Pre-Project Average Depth of Flooding (100-year)]],#REF!,2,FALSE),"")</f>
        <v/>
      </c>
      <c r="T664" s="67"/>
      <c r="U664" s="37"/>
      <c r="V664" s="37"/>
      <c r="W664" s="128" t="e">
        <f>[1]!Book1345234[[#This Row],[Flood Plain Population]]/[1]!Book1345234[[#This Row],[Community Population Served]]</f>
        <v>#REF!</v>
      </c>
      <c r="X664" s="4"/>
      <c r="Y664" s="36" t="str">
        <f>IFERROR(VLOOKUP(Book1345234[[#This Row],[Severity Ranking: Community Need (% Population)]],#REF!,2,FALSE),"")</f>
        <v/>
      </c>
      <c r="Z664" s="66"/>
      <c r="AA664" s="91" t="e">
        <f>[1]!Book1345234[[#This Row],['# of Structures Removed from 1% Annual Chance FP]]/[1]!Book1345234[[#This Row],['# of Structures in 1% Annual Chance FP (Pre-Project)]]</f>
        <v>#REF!</v>
      </c>
      <c r="AB664" s="4"/>
      <c r="AC664" s="36" t="str">
        <f>IFERROR(VLOOKUP(Book1345234[[#This Row],[Flood Risk Reduction ]],#REF!,2,FALSE),"")</f>
        <v/>
      </c>
      <c r="AD664" s="66"/>
      <c r="AE664" s="78"/>
      <c r="AF664" s="37"/>
      <c r="AG664" s="128" t="e">
        <f>([1]!Book1345234[[#This Row],[Pre-Project Damage $]]-[1]!Book1345234[[#This Row],[Post-Project Damage $]])/[1]!Book1345234[[#This Row],[Pre-Project Damage $]]</f>
        <v>#REF!</v>
      </c>
      <c r="AH664" s="4"/>
      <c r="AI664" s="36" t="str">
        <f>IFERROR(VLOOKUP(Book1345234[[#This Row],[Flood Damage Reduction]],#REF!,2,FALSE),"")</f>
        <v/>
      </c>
      <c r="AJ664" s="93"/>
      <c r="AK664" s="83"/>
      <c r="AL664" s="37"/>
      <c r="AM664" s="36" t="str">
        <f>IFERROR(VLOOKUP(Book1345234[[#This Row],[ Reduction in Critical Facilities Flood Risk]],#REF!,2,FALSE),"")</f>
        <v/>
      </c>
      <c r="AN664" s="140" t="e">
        <f>VLOOKUP([1]!Book1345234[[#This Row],[FMP]],'[1]Life and Safety Tabular Data'!A661:L671,12,FALSE)</f>
        <v>#REF!</v>
      </c>
      <c r="AO664" s="43"/>
      <c r="AP664" s="4"/>
      <c r="AQ664" s="36" t="str">
        <f>IFERROR(VLOOKUP(Book1345234[[#This Row],[Life and Safety Ranking (Injury/Loss of Life)]],#REF!,2,FALSE),"")</f>
        <v/>
      </c>
      <c r="AR664" s="67"/>
      <c r="AS664" s="43"/>
      <c r="AT664" s="43"/>
      <c r="AU664" s="43"/>
      <c r="AV664" s="4"/>
      <c r="AW664" s="36" t="str">
        <f>IFERROR(VLOOKUP(Book1345234[[#This Row],[Water Supply Yield Ranking]],#REF!,2,FALSE),"")</f>
        <v/>
      </c>
      <c r="AX664" s="67"/>
      <c r="AY664" s="37"/>
      <c r="AZ664" s="4"/>
      <c r="BA664" s="36" t="str">
        <f>IFERROR(VLOOKUP(Book1345234[[#This Row],[Social Vulnerability Ranking]],#REF!,2,FALSE),"")</f>
        <v/>
      </c>
      <c r="BB664" s="67"/>
      <c r="BC664" s="43"/>
      <c r="BD664" s="4"/>
      <c r="BE664" s="36" t="str">
        <f>IFERROR(VLOOKUP(Book1345234[[#This Row],[Nature-Based Solutions Ranking]],#REF!,2,FALSE),"")</f>
        <v/>
      </c>
      <c r="BF664" s="67"/>
      <c r="BG664" s="37"/>
      <c r="BH664" s="4"/>
      <c r="BI664" s="36" t="str">
        <f>IFERROR(VLOOKUP(Book1345234[[#This Row],[Multiple Benefit Ranking]],#REF!,2,FALSE),"")</f>
        <v/>
      </c>
      <c r="BJ664" s="84"/>
      <c r="BK664" s="43"/>
      <c r="BL664" s="4"/>
      <c r="BM664" s="36" t="str">
        <f>IFERROR(VLOOKUP(Book1345234[[#This Row],[Operations and Maintenance Ranking]],#REF!,2,FALSE),"")</f>
        <v/>
      </c>
      <c r="BN664" s="67"/>
      <c r="BO664" s="4"/>
      <c r="BP664" s="36" t="str">
        <f>IFERROR(VLOOKUP(Book1345234[[#This Row],[Administrative, Regulatory and Other Obstacle Ranking]],#REF!,2,FALSE),"")</f>
        <v/>
      </c>
      <c r="BQ664" s="67"/>
      <c r="BR664" s="4"/>
      <c r="BS664" s="36" t="str">
        <f>IFERROR(VLOOKUP(Book1345234[[#This Row],[Environmental Benefit Ranking]],#REF!,2,FALSE),"")</f>
        <v/>
      </c>
      <c r="BT664" s="67"/>
      <c r="BU664" s="37"/>
      <c r="BV664" s="36" t="str">
        <f>IFERROR(VLOOKUP(Book1345234[[#This Row],[Environmental Impact Ranking]],#REF!,2,FALSE),"")</f>
        <v/>
      </c>
      <c r="BW664" s="77"/>
      <c r="BX664" s="83"/>
      <c r="BY664" s="4"/>
      <c r="BZ664" s="36" t="str">
        <f>IFERROR(VLOOKUP(Book1345234[[#This Row],[Mobility Ranking]],#REF!,2,FALSE),"")</f>
        <v/>
      </c>
      <c r="CA664" s="77"/>
      <c r="CB664" s="4"/>
      <c r="CC664" s="36" t="str">
        <f>IFERROR(VLOOKUP(Book1345234[[#This Row],[Regional Ranking]],#REF!,2,FALSE),"")</f>
        <v/>
      </c>
    </row>
    <row r="665" spans="1:81" x14ac:dyDescent="0.25">
      <c r="A665" s="107"/>
      <c r="B665" s="84"/>
      <c r="C665" s="92">
        <f>Book1345234[[#This Row],[FMP]]*2</f>
        <v>0</v>
      </c>
      <c r="D665" s="34"/>
      <c r="E665" s="34"/>
      <c r="F665" s="37"/>
      <c r="G665" s="4"/>
      <c r="H665" s="4"/>
      <c r="I665" s="4"/>
      <c r="J665" s="4"/>
      <c r="K665" s="35" t="str">
        <f>IFERROR(Book1345234[[#This Row],[Project Cost]]/Book1345234[[#This Row],['# of Structures Removed from 1% Annual Chance FP]],"")</f>
        <v/>
      </c>
      <c r="L665" s="4"/>
      <c r="M665" s="4"/>
      <c r="N665" s="35"/>
      <c r="O665" s="100"/>
      <c r="P665" s="84"/>
      <c r="Q665" s="37"/>
      <c r="R665" s="4"/>
      <c r="S665" s="36" t="str">
        <f>IFERROR(VLOOKUP(Book1345234[[#This Row],[ Severity Ranking: Pre-Project Average Depth of Flooding (100-year)]],#REF!,2,FALSE),"")</f>
        <v/>
      </c>
      <c r="T665" s="67"/>
      <c r="U665" s="37"/>
      <c r="V665" s="37"/>
      <c r="W665" s="128" t="e">
        <f>[1]!Book1345234[[#This Row],[Flood Plain Population]]/[1]!Book1345234[[#This Row],[Community Population Served]]</f>
        <v>#REF!</v>
      </c>
      <c r="X665" s="4"/>
      <c r="Y665" s="36" t="str">
        <f>IFERROR(VLOOKUP(Book1345234[[#This Row],[Severity Ranking: Community Need (% Population)]],#REF!,2,FALSE),"")</f>
        <v/>
      </c>
      <c r="Z665" s="66"/>
      <c r="AA665" s="91" t="e">
        <f>[1]!Book1345234[[#This Row],['# of Structures Removed from 1% Annual Chance FP]]/[1]!Book1345234[[#This Row],['# of Structures in 1% Annual Chance FP (Pre-Project)]]</f>
        <v>#REF!</v>
      </c>
      <c r="AB665" s="4"/>
      <c r="AC665" s="36" t="str">
        <f>IFERROR(VLOOKUP(Book1345234[[#This Row],[Flood Risk Reduction ]],#REF!,2,FALSE),"")</f>
        <v/>
      </c>
      <c r="AD665" s="66"/>
      <c r="AE665" s="78"/>
      <c r="AF665" s="37"/>
      <c r="AG665" s="128" t="e">
        <f>([1]!Book1345234[[#This Row],[Pre-Project Damage $]]-[1]!Book1345234[[#This Row],[Post-Project Damage $]])/[1]!Book1345234[[#This Row],[Pre-Project Damage $]]</f>
        <v>#REF!</v>
      </c>
      <c r="AH665" s="4"/>
      <c r="AI665" s="36" t="str">
        <f>IFERROR(VLOOKUP(Book1345234[[#This Row],[Flood Damage Reduction]],#REF!,2,FALSE),"")</f>
        <v/>
      </c>
      <c r="AJ665" s="93"/>
      <c r="AK665" s="83"/>
      <c r="AL665" s="37"/>
      <c r="AM665" s="36" t="str">
        <f>IFERROR(VLOOKUP(Book1345234[[#This Row],[ Reduction in Critical Facilities Flood Risk]],#REF!,2,FALSE),"")</f>
        <v/>
      </c>
      <c r="AN665" s="140" t="e">
        <f>VLOOKUP([1]!Book1345234[[#This Row],[FMP]],'[1]Life and Safety Tabular Data'!A662:L672,12,FALSE)</f>
        <v>#REF!</v>
      </c>
      <c r="AO665" s="43"/>
      <c r="AP665" s="4"/>
      <c r="AQ665" s="36" t="str">
        <f>IFERROR(VLOOKUP(Book1345234[[#This Row],[Life and Safety Ranking (Injury/Loss of Life)]],#REF!,2,FALSE),"")</f>
        <v/>
      </c>
      <c r="AR665" s="67"/>
      <c r="AS665" s="43"/>
      <c r="AT665" s="43"/>
      <c r="AU665" s="43"/>
      <c r="AV665" s="4"/>
      <c r="AW665" s="36" t="str">
        <f>IFERROR(VLOOKUP(Book1345234[[#This Row],[Water Supply Yield Ranking]],#REF!,2,FALSE),"")</f>
        <v/>
      </c>
      <c r="AX665" s="67"/>
      <c r="AY665" s="37"/>
      <c r="AZ665" s="4"/>
      <c r="BA665" s="36" t="str">
        <f>IFERROR(VLOOKUP(Book1345234[[#This Row],[Social Vulnerability Ranking]],#REF!,2,FALSE),"")</f>
        <v/>
      </c>
      <c r="BB665" s="67"/>
      <c r="BC665" s="43"/>
      <c r="BD665" s="4"/>
      <c r="BE665" s="36" t="str">
        <f>IFERROR(VLOOKUP(Book1345234[[#This Row],[Nature-Based Solutions Ranking]],#REF!,2,FALSE),"")</f>
        <v/>
      </c>
      <c r="BF665" s="67"/>
      <c r="BG665" s="37"/>
      <c r="BH665" s="4"/>
      <c r="BI665" s="36" t="str">
        <f>IFERROR(VLOOKUP(Book1345234[[#This Row],[Multiple Benefit Ranking]],#REF!,2,FALSE),"")</f>
        <v/>
      </c>
      <c r="BJ665" s="84"/>
      <c r="BK665" s="43"/>
      <c r="BL665" s="4"/>
      <c r="BM665" s="36" t="str">
        <f>IFERROR(VLOOKUP(Book1345234[[#This Row],[Operations and Maintenance Ranking]],#REF!,2,FALSE),"")</f>
        <v/>
      </c>
      <c r="BN665" s="67"/>
      <c r="BO665" s="4"/>
      <c r="BP665" s="36" t="str">
        <f>IFERROR(VLOOKUP(Book1345234[[#This Row],[Administrative, Regulatory and Other Obstacle Ranking]],#REF!,2,FALSE),"")</f>
        <v/>
      </c>
      <c r="BQ665" s="67"/>
      <c r="BR665" s="4"/>
      <c r="BS665" s="36" t="str">
        <f>IFERROR(VLOOKUP(Book1345234[[#This Row],[Environmental Benefit Ranking]],#REF!,2,FALSE),"")</f>
        <v/>
      </c>
      <c r="BT665" s="67"/>
      <c r="BU665" s="37"/>
      <c r="BV665" s="36" t="str">
        <f>IFERROR(VLOOKUP(Book1345234[[#This Row],[Environmental Impact Ranking]],#REF!,2,FALSE),"")</f>
        <v/>
      </c>
      <c r="BW665" s="77"/>
      <c r="BX665" s="83"/>
      <c r="BY665" s="4"/>
      <c r="BZ665" s="36" t="str">
        <f>IFERROR(VLOOKUP(Book1345234[[#This Row],[Mobility Ranking]],#REF!,2,FALSE),"")</f>
        <v/>
      </c>
      <c r="CA665" s="77"/>
      <c r="CB665" s="4"/>
      <c r="CC665" s="36" t="str">
        <f>IFERROR(VLOOKUP(Book1345234[[#This Row],[Regional Ranking]],#REF!,2,FALSE),"")</f>
        <v/>
      </c>
    </row>
    <row r="666" spans="1:81" x14ac:dyDescent="0.25">
      <c r="A666" s="107"/>
      <c r="B666" s="84"/>
      <c r="C666" s="92">
        <f>Book1345234[[#This Row],[FMP]]*2</f>
        <v>0</v>
      </c>
      <c r="D666" s="34"/>
      <c r="E666" s="34"/>
      <c r="F666" s="37"/>
      <c r="G666" s="4"/>
      <c r="H666" s="4"/>
      <c r="I666" s="4"/>
      <c r="J666" s="4"/>
      <c r="K666" s="35" t="str">
        <f>IFERROR(Book1345234[[#This Row],[Project Cost]]/Book1345234[[#This Row],['# of Structures Removed from 1% Annual Chance FP]],"")</f>
        <v/>
      </c>
      <c r="L666" s="4"/>
      <c r="M666" s="4"/>
      <c r="N666" s="35"/>
      <c r="O666" s="100"/>
      <c r="P666" s="84"/>
      <c r="Q666" s="37"/>
      <c r="R666" s="4"/>
      <c r="S666" s="36" t="str">
        <f>IFERROR(VLOOKUP(Book1345234[[#This Row],[ Severity Ranking: Pre-Project Average Depth of Flooding (100-year)]],#REF!,2,FALSE),"")</f>
        <v/>
      </c>
      <c r="T666" s="67"/>
      <c r="U666" s="37"/>
      <c r="V666" s="37"/>
      <c r="W666" s="128" t="e">
        <f>[1]!Book1345234[[#This Row],[Flood Plain Population]]/[1]!Book1345234[[#This Row],[Community Population Served]]</f>
        <v>#REF!</v>
      </c>
      <c r="X666" s="4"/>
      <c r="Y666" s="36" t="str">
        <f>IFERROR(VLOOKUP(Book1345234[[#This Row],[Severity Ranking: Community Need (% Population)]],#REF!,2,FALSE),"")</f>
        <v/>
      </c>
      <c r="Z666" s="66"/>
      <c r="AA666" s="91" t="e">
        <f>[1]!Book1345234[[#This Row],['# of Structures Removed from 1% Annual Chance FP]]/[1]!Book1345234[[#This Row],['# of Structures in 1% Annual Chance FP (Pre-Project)]]</f>
        <v>#REF!</v>
      </c>
      <c r="AB666" s="4"/>
      <c r="AC666" s="36" t="str">
        <f>IFERROR(VLOOKUP(Book1345234[[#This Row],[Flood Risk Reduction ]],#REF!,2,FALSE),"")</f>
        <v/>
      </c>
      <c r="AD666" s="66"/>
      <c r="AE666" s="78"/>
      <c r="AF666" s="37"/>
      <c r="AG666" s="128" t="e">
        <f>([1]!Book1345234[[#This Row],[Pre-Project Damage $]]-[1]!Book1345234[[#This Row],[Post-Project Damage $]])/[1]!Book1345234[[#This Row],[Pre-Project Damage $]]</f>
        <v>#REF!</v>
      </c>
      <c r="AH666" s="4"/>
      <c r="AI666" s="36" t="str">
        <f>IFERROR(VLOOKUP(Book1345234[[#This Row],[Flood Damage Reduction]],#REF!,2,FALSE),"")</f>
        <v/>
      </c>
      <c r="AJ666" s="93"/>
      <c r="AK666" s="83"/>
      <c r="AL666" s="37"/>
      <c r="AM666" s="36" t="str">
        <f>IFERROR(VLOOKUP(Book1345234[[#This Row],[ Reduction in Critical Facilities Flood Risk]],#REF!,2,FALSE),"")</f>
        <v/>
      </c>
      <c r="AN666" s="140" t="e">
        <f>VLOOKUP([1]!Book1345234[[#This Row],[FMP]],'[1]Life and Safety Tabular Data'!A663:L673,12,FALSE)</f>
        <v>#REF!</v>
      </c>
      <c r="AO666" s="43"/>
      <c r="AP666" s="4"/>
      <c r="AQ666" s="36" t="str">
        <f>IFERROR(VLOOKUP(Book1345234[[#This Row],[Life and Safety Ranking (Injury/Loss of Life)]],#REF!,2,FALSE),"")</f>
        <v/>
      </c>
      <c r="AR666" s="67"/>
      <c r="AS666" s="43"/>
      <c r="AT666" s="43"/>
      <c r="AU666" s="43"/>
      <c r="AV666" s="4"/>
      <c r="AW666" s="36" t="str">
        <f>IFERROR(VLOOKUP(Book1345234[[#This Row],[Water Supply Yield Ranking]],#REF!,2,FALSE),"")</f>
        <v/>
      </c>
      <c r="AX666" s="67"/>
      <c r="AY666" s="37"/>
      <c r="AZ666" s="4"/>
      <c r="BA666" s="36" t="str">
        <f>IFERROR(VLOOKUP(Book1345234[[#This Row],[Social Vulnerability Ranking]],#REF!,2,FALSE),"")</f>
        <v/>
      </c>
      <c r="BB666" s="67"/>
      <c r="BC666" s="43"/>
      <c r="BD666" s="4"/>
      <c r="BE666" s="36" t="str">
        <f>IFERROR(VLOOKUP(Book1345234[[#This Row],[Nature-Based Solutions Ranking]],#REF!,2,FALSE),"")</f>
        <v/>
      </c>
      <c r="BF666" s="67"/>
      <c r="BG666" s="37"/>
      <c r="BH666" s="4"/>
      <c r="BI666" s="36" t="str">
        <f>IFERROR(VLOOKUP(Book1345234[[#This Row],[Multiple Benefit Ranking]],#REF!,2,FALSE),"")</f>
        <v/>
      </c>
      <c r="BJ666" s="84"/>
      <c r="BK666" s="43"/>
      <c r="BL666" s="4"/>
      <c r="BM666" s="36" t="str">
        <f>IFERROR(VLOOKUP(Book1345234[[#This Row],[Operations and Maintenance Ranking]],#REF!,2,FALSE),"")</f>
        <v/>
      </c>
      <c r="BN666" s="67"/>
      <c r="BO666" s="4"/>
      <c r="BP666" s="36" t="str">
        <f>IFERROR(VLOOKUP(Book1345234[[#This Row],[Administrative, Regulatory and Other Obstacle Ranking]],#REF!,2,FALSE),"")</f>
        <v/>
      </c>
      <c r="BQ666" s="67"/>
      <c r="BR666" s="4"/>
      <c r="BS666" s="36" t="str">
        <f>IFERROR(VLOOKUP(Book1345234[[#This Row],[Environmental Benefit Ranking]],#REF!,2,FALSE),"")</f>
        <v/>
      </c>
      <c r="BT666" s="67"/>
      <c r="BU666" s="37"/>
      <c r="BV666" s="36" t="str">
        <f>IFERROR(VLOOKUP(Book1345234[[#This Row],[Environmental Impact Ranking]],#REF!,2,FALSE),"")</f>
        <v/>
      </c>
      <c r="BW666" s="77"/>
      <c r="BX666" s="83"/>
      <c r="BY666" s="4"/>
      <c r="BZ666" s="36" t="str">
        <f>IFERROR(VLOOKUP(Book1345234[[#This Row],[Mobility Ranking]],#REF!,2,FALSE),"")</f>
        <v/>
      </c>
      <c r="CA666" s="77"/>
      <c r="CB666" s="4"/>
      <c r="CC666" s="36" t="str">
        <f>IFERROR(VLOOKUP(Book1345234[[#This Row],[Regional Ranking]],#REF!,2,FALSE),"")</f>
        <v/>
      </c>
    </row>
    <row r="667" spans="1:81" x14ac:dyDescent="0.25">
      <c r="A667" s="107"/>
      <c r="B667" s="84"/>
      <c r="C667" s="92">
        <f>Book1345234[[#This Row],[FMP]]*2</f>
        <v>0</v>
      </c>
      <c r="D667" s="34"/>
      <c r="E667" s="34"/>
      <c r="F667" s="37"/>
      <c r="G667" s="4"/>
      <c r="H667" s="4"/>
      <c r="I667" s="4"/>
      <c r="J667" s="4"/>
      <c r="K667" s="35" t="str">
        <f>IFERROR(Book1345234[[#This Row],[Project Cost]]/Book1345234[[#This Row],['# of Structures Removed from 1% Annual Chance FP]],"")</f>
        <v/>
      </c>
      <c r="L667" s="4"/>
      <c r="M667" s="4"/>
      <c r="N667" s="35"/>
      <c r="O667" s="100"/>
      <c r="P667" s="84"/>
      <c r="Q667" s="37"/>
      <c r="R667" s="4"/>
      <c r="S667" s="36" t="str">
        <f>IFERROR(VLOOKUP(Book1345234[[#This Row],[ Severity Ranking: Pre-Project Average Depth of Flooding (100-year)]],#REF!,2,FALSE),"")</f>
        <v/>
      </c>
      <c r="T667" s="67"/>
      <c r="U667" s="37"/>
      <c r="V667" s="37"/>
      <c r="W667" s="128" t="e">
        <f>[1]!Book1345234[[#This Row],[Flood Plain Population]]/[1]!Book1345234[[#This Row],[Community Population Served]]</f>
        <v>#REF!</v>
      </c>
      <c r="X667" s="4"/>
      <c r="Y667" s="36" t="str">
        <f>IFERROR(VLOOKUP(Book1345234[[#This Row],[Severity Ranking: Community Need (% Population)]],#REF!,2,FALSE),"")</f>
        <v/>
      </c>
      <c r="Z667" s="66"/>
      <c r="AA667" s="91" t="e">
        <f>[1]!Book1345234[[#This Row],['# of Structures Removed from 1% Annual Chance FP]]/[1]!Book1345234[[#This Row],['# of Structures in 1% Annual Chance FP (Pre-Project)]]</f>
        <v>#REF!</v>
      </c>
      <c r="AB667" s="4"/>
      <c r="AC667" s="36" t="str">
        <f>IFERROR(VLOOKUP(Book1345234[[#This Row],[Flood Risk Reduction ]],#REF!,2,FALSE),"")</f>
        <v/>
      </c>
      <c r="AD667" s="66"/>
      <c r="AE667" s="78"/>
      <c r="AF667" s="37"/>
      <c r="AG667" s="128" t="e">
        <f>([1]!Book1345234[[#This Row],[Pre-Project Damage $]]-[1]!Book1345234[[#This Row],[Post-Project Damage $]])/[1]!Book1345234[[#This Row],[Pre-Project Damage $]]</f>
        <v>#REF!</v>
      </c>
      <c r="AH667" s="4"/>
      <c r="AI667" s="36" t="str">
        <f>IFERROR(VLOOKUP(Book1345234[[#This Row],[Flood Damage Reduction]],#REF!,2,FALSE),"")</f>
        <v/>
      </c>
      <c r="AJ667" s="93"/>
      <c r="AK667" s="83"/>
      <c r="AL667" s="37"/>
      <c r="AM667" s="36" t="str">
        <f>IFERROR(VLOOKUP(Book1345234[[#This Row],[ Reduction in Critical Facilities Flood Risk]],#REF!,2,FALSE),"")</f>
        <v/>
      </c>
      <c r="AN667" s="140" t="e">
        <f>VLOOKUP([1]!Book1345234[[#This Row],[FMP]],'[1]Life and Safety Tabular Data'!A664:L674,12,FALSE)</f>
        <v>#REF!</v>
      </c>
      <c r="AO667" s="43"/>
      <c r="AP667" s="4"/>
      <c r="AQ667" s="36" t="str">
        <f>IFERROR(VLOOKUP(Book1345234[[#This Row],[Life and Safety Ranking (Injury/Loss of Life)]],#REF!,2,FALSE),"")</f>
        <v/>
      </c>
      <c r="AR667" s="67"/>
      <c r="AS667" s="43"/>
      <c r="AT667" s="43"/>
      <c r="AU667" s="43"/>
      <c r="AV667" s="4"/>
      <c r="AW667" s="36" t="str">
        <f>IFERROR(VLOOKUP(Book1345234[[#This Row],[Water Supply Yield Ranking]],#REF!,2,FALSE),"")</f>
        <v/>
      </c>
      <c r="AX667" s="67"/>
      <c r="AY667" s="37"/>
      <c r="AZ667" s="4"/>
      <c r="BA667" s="36" t="str">
        <f>IFERROR(VLOOKUP(Book1345234[[#This Row],[Social Vulnerability Ranking]],#REF!,2,FALSE),"")</f>
        <v/>
      </c>
      <c r="BB667" s="67"/>
      <c r="BC667" s="43"/>
      <c r="BD667" s="4"/>
      <c r="BE667" s="36" t="str">
        <f>IFERROR(VLOOKUP(Book1345234[[#This Row],[Nature-Based Solutions Ranking]],#REF!,2,FALSE),"")</f>
        <v/>
      </c>
      <c r="BF667" s="67"/>
      <c r="BG667" s="37"/>
      <c r="BH667" s="4"/>
      <c r="BI667" s="36" t="str">
        <f>IFERROR(VLOOKUP(Book1345234[[#This Row],[Multiple Benefit Ranking]],#REF!,2,FALSE),"")</f>
        <v/>
      </c>
      <c r="BJ667" s="84"/>
      <c r="BK667" s="43"/>
      <c r="BL667" s="4"/>
      <c r="BM667" s="36" t="str">
        <f>IFERROR(VLOOKUP(Book1345234[[#This Row],[Operations and Maintenance Ranking]],#REF!,2,FALSE),"")</f>
        <v/>
      </c>
      <c r="BN667" s="67"/>
      <c r="BO667" s="4"/>
      <c r="BP667" s="36" t="str">
        <f>IFERROR(VLOOKUP(Book1345234[[#This Row],[Administrative, Regulatory and Other Obstacle Ranking]],#REF!,2,FALSE),"")</f>
        <v/>
      </c>
      <c r="BQ667" s="67"/>
      <c r="BR667" s="4"/>
      <c r="BS667" s="36" t="str">
        <f>IFERROR(VLOOKUP(Book1345234[[#This Row],[Environmental Benefit Ranking]],#REF!,2,FALSE),"")</f>
        <v/>
      </c>
      <c r="BT667" s="67"/>
      <c r="BU667" s="37"/>
      <c r="BV667" s="36" t="str">
        <f>IFERROR(VLOOKUP(Book1345234[[#This Row],[Environmental Impact Ranking]],#REF!,2,FALSE),"")</f>
        <v/>
      </c>
      <c r="BW667" s="77"/>
      <c r="BX667" s="83"/>
      <c r="BY667" s="4"/>
      <c r="BZ667" s="36" t="str">
        <f>IFERROR(VLOOKUP(Book1345234[[#This Row],[Mobility Ranking]],#REF!,2,FALSE),"")</f>
        <v/>
      </c>
      <c r="CA667" s="77"/>
      <c r="CB667" s="4"/>
      <c r="CC667" s="36" t="str">
        <f>IFERROR(VLOOKUP(Book1345234[[#This Row],[Regional Ranking]],#REF!,2,FALSE),"")</f>
        <v/>
      </c>
    </row>
    <row r="668" spans="1:81" x14ac:dyDescent="0.25">
      <c r="A668" s="107"/>
      <c r="B668" s="84"/>
      <c r="C668" s="92">
        <f>Book1345234[[#This Row],[FMP]]*2</f>
        <v>0</v>
      </c>
      <c r="D668" s="34"/>
      <c r="E668" s="34"/>
      <c r="F668" s="37"/>
      <c r="G668" s="4"/>
      <c r="H668" s="4"/>
      <c r="I668" s="4"/>
      <c r="J668" s="4"/>
      <c r="K668" s="35" t="str">
        <f>IFERROR(Book1345234[[#This Row],[Project Cost]]/Book1345234[[#This Row],['# of Structures Removed from 1% Annual Chance FP]],"")</f>
        <v/>
      </c>
      <c r="L668" s="4"/>
      <c r="M668" s="4"/>
      <c r="N668" s="35"/>
      <c r="O668" s="100"/>
      <c r="P668" s="84"/>
      <c r="Q668" s="37"/>
      <c r="R668" s="4"/>
      <c r="S668" s="36" t="str">
        <f>IFERROR(VLOOKUP(Book1345234[[#This Row],[ Severity Ranking: Pre-Project Average Depth of Flooding (100-year)]],#REF!,2,FALSE),"")</f>
        <v/>
      </c>
      <c r="T668" s="67"/>
      <c r="U668" s="37"/>
      <c r="V668" s="37"/>
      <c r="W668" s="128" t="e">
        <f>[1]!Book1345234[[#This Row],[Flood Plain Population]]/[1]!Book1345234[[#This Row],[Community Population Served]]</f>
        <v>#REF!</v>
      </c>
      <c r="X668" s="4"/>
      <c r="Y668" s="36" t="str">
        <f>IFERROR(VLOOKUP(Book1345234[[#This Row],[Severity Ranking: Community Need (% Population)]],#REF!,2,FALSE),"")</f>
        <v/>
      </c>
      <c r="Z668" s="66"/>
      <c r="AA668" s="91" t="e">
        <f>[1]!Book1345234[[#This Row],['# of Structures Removed from 1% Annual Chance FP]]/[1]!Book1345234[[#This Row],['# of Structures in 1% Annual Chance FP (Pre-Project)]]</f>
        <v>#REF!</v>
      </c>
      <c r="AB668" s="4"/>
      <c r="AC668" s="36" t="str">
        <f>IFERROR(VLOOKUP(Book1345234[[#This Row],[Flood Risk Reduction ]],#REF!,2,FALSE),"")</f>
        <v/>
      </c>
      <c r="AD668" s="66"/>
      <c r="AE668" s="78"/>
      <c r="AF668" s="37"/>
      <c r="AG668" s="128" t="e">
        <f>([1]!Book1345234[[#This Row],[Pre-Project Damage $]]-[1]!Book1345234[[#This Row],[Post-Project Damage $]])/[1]!Book1345234[[#This Row],[Pre-Project Damage $]]</f>
        <v>#REF!</v>
      </c>
      <c r="AH668" s="4"/>
      <c r="AI668" s="36" t="str">
        <f>IFERROR(VLOOKUP(Book1345234[[#This Row],[Flood Damage Reduction]],#REF!,2,FALSE),"")</f>
        <v/>
      </c>
      <c r="AJ668" s="93"/>
      <c r="AK668" s="83"/>
      <c r="AL668" s="37"/>
      <c r="AM668" s="36" t="str">
        <f>IFERROR(VLOOKUP(Book1345234[[#This Row],[ Reduction in Critical Facilities Flood Risk]],#REF!,2,FALSE),"")</f>
        <v/>
      </c>
      <c r="AN668" s="140" t="e">
        <f>VLOOKUP([1]!Book1345234[[#This Row],[FMP]],'[1]Life and Safety Tabular Data'!A665:L675,12,FALSE)</f>
        <v>#REF!</v>
      </c>
      <c r="AO668" s="43"/>
      <c r="AP668" s="4"/>
      <c r="AQ668" s="36" t="str">
        <f>IFERROR(VLOOKUP(Book1345234[[#This Row],[Life and Safety Ranking (Injury/Loss of Life)]],#REF!,2,FALSE),"")</f>
        <v/>
      </c>
      <c r="AR668" s="67"/>
      <c r="AS668" s="43"/>
      <c r="AT668" s="43"/>
      <c r="AU668" s="43"/>
      <c r="AV668" s="4"/>
      <c r="AW668" s="36" t="str">
        <f>IFERROR(VLOOKUP(Book1345234[[#This Row],[Water Supply Yield Ranking]],#REF!,2,FALSE),"")</f>
        <v/>
      </c>
      <c r="AX668" s="67"/>
      <c r="AY668" s="37"/>
      <c r="AZ668" s="4"/>
      <c r="BA668" s="36" t="str">
        <f>IFERROR(VLOOKUP(Book1345234[[#This Row],[Social Vulnerability Ranking]],#REF!,2,FALSE),"")</f>
        <v/>
      </c>
      <c r="BB668" s="67"/>
      <c r="BC668" s="43"/>
      <c r="BD668" s="4"/>
      <c r="BE668" s="36" t="str">
        <f>IFERROR(VLOOKUP(Book1345234[[#This Row],[Nature-Based Solutions Ranking]],#REF!,2,FALSE),"")</f>
        <v/>
      </c>
      <c r="BF668" s="67"/>
      <c r="BG668" s="37"/>
      <c r="BH668" s="4"/>
      <c r="BI668" s="36" t="str">
        <f>IFERROR(VLOOKUP(Book1345234[[#This Row],[Multiple Benefit Ranking]],#REF!,2,FALSE),"")</f>
        <v/>
      </c>
      <c r="BJ668" s="84"/>
      <c r="BK668" s="43"/>
      <c r="BL668" s="4"/>
      <c r="BM668" s="36" t="str">
        <f>IFERROR(VLOOKUP(Book1345234[[#This Row],[Operations and Maintenance Ranking]],#REF!,2,FALSE),"")</f>
        <v/>
      </c>
      <c r="BN668" s="67"/>
      <c r="BO668" s="4"/>
      <c r="BP668" s="36" t="str">
        <f>IFERROR(VLOOKUP(Book1345234[[#This Row],[Administrative, Regulatory and Other Obstacle Ranking]],#REF!,2,FALSE),"")</f>
        <v/>
      </c>
      <c r="BQ668" s="67"/>
      <c r="BR668" s="4"/>
      <c r="BS668" s="36" t="str">
        <f>IFERROR(VLOOKUP(Book1345234[[#This Row],[Environmental Benefit Ranking]],#REF!,2,FALSE),"")</f>
        <v/>
      </c>
      <c r="BT668" s="67"/>
      <c r="BU668" s="37"/>
      <c r="BV668" s="36" t="str">
        <f>IFERROR(VLOOKUP(Book1345234[[#This Row],[Environmental Impact Ranking]],#REF!,2,FALSE),"")</f>
        <v/>
      </c>
      <c r="BW668" s="77"/>
      <c r="BX668" s="83"/>
      <c r="BY668" s="4"/>
      <c r="BZ668" s="36" t="str">
        <f>IFERROR(VLOOKUP(Book1345234[[#This Row],[Mobility Ranking]],#REF!,2,FALSE),"")</f>
        <v/>
      </c>
      <c r="CA668" s="77"/>
      <c r="CB668" s="4"/>
      <c r="CC668" s="36" t="str">
        <f>IFERROR(VLOOKUP(Book1345234[[#This Row],[Regional Ranking]],#REF!,2,FALSE),"")</f>
        <v/>
      </c>
    </row>
    <row r="669" spans="1:81" x14ac:dyDescent="0.25">
      <c r="A669" s="107"/>
      <c r="B669" s="84"/>
      <c r="C669" s="92">
        <f>Book1345234[[#This Row],[FMP]]*2</f>
        <v>0</v>
      </c>
      <c r="D669" s="34"/>
      <c r="E669" s="34"/>
      <c r="F669" s="37"/>
      <c r="G669" s="4"/>
      <c r="H669" s="4"/>
      <c r="I669" s="4"/>
      <c r="J669" s="4"/>
      <c r="K669" s="35" t="str">
        <f>IFERROR(Book1345234[[#This Row],[Project Cost]]/Book1345234[[#This Row],['# of Structures Removed from 1% Annual Chance FP]],"")</f>
        <v/>
      </c>
      <c r="L669" s="4"/>
      <c r="M669" s="4"/>
      <c r="N669" s="35"/>
      <c r="O669" s="100"/>
      <c r="P669" s="84"/>
      <c r="Q669" s="37"/>
      <c r="R669" s="4"/>
      <c r="S669" s="36" t="str">
        <f>IFERROR(VLOOKUP(Book1345234[[#This Row],[ Severity Ranking: Pre-Project Average Depth of Flooding (100-year)]],#REF!,2,FALSE),"")</f>
        <v/>
      </c>
      <c r="T669" s="67"/>
      <c r="U669" s="37"/>
      <c r="V669" s="37"/>
      <c r="W669" s="128" t="e">
        <f>[1]!Book1345234[[#This Row],[Flood Plain Population]]/[1]!Book1345234[[#This Row],[Community Population Served]]</f>
        <v>#REF!</v>
      </c>
      <c r="X669" s="4"/>
      <c r="Y669" s="36" t="str">
        <f>IFERROR(VLOOKUP(Book1345234[[#This Row],[Severity Ranking: Community Need (% Population)]],#REF!,2,FALSE),"")</f>
        <v/>
      </c>
      <c r="Z669" s="66"/>
      <c r="AA669" s="91" t="e">
        <f>[1]!Book1345234[[#This Row],['# of Structures Removed from 1% Annual Chance FP]]/[1]!Book1345234[[#This Row],['# of Structures in 1% Annual Chance FP (Pre-Project)]]</f>
        <v>#REF!</v>
      </c>
      <c r="AB669" s="4"/>
      <c r="AC669" s="36" t="str">
        <f>IFERROR(VLOOKUP(Book1345234[[#This Row],[Flood Risk Reduction ]],#REF!,2,FALSE),"")</f>
        <v/>
      </c>
      <c r="AD669" s="66"/>
      <c r="AE669" s="78"/>
      <c r="AF669" s="37"/>
      <c r="AG669" s="128" t="e">
        <f>([1]!Book1345234[[#This Row],[Pre-Project Damage $]]-[1]!Book1345234[[#This Row],[Post-Project Damage $]])/[1]!Book1345234[[#This Row],[Pre-Project Damage $]]</f>
        <v>#REF!</v>
      </c>
      <c r="AH669" s="4"/>
      <c r="AI669" s="36" t="str">
        <f>IFERROR(VLOOKUP(Book1345234[[#This Row],[Flood Damage Reduction]],#REF!,2,FALSE),"")</f>
        <v/>
      </c>
      <c r="AJ669" s="93"/>
      <c r="AK669" s="83"/>
      <c r="AL669" s="37"/>
      <c r="AM669" s="36" t="str">
        <f>IFERROR(VLOOKUP(Book1345234[[#This Row],[ Reduction in Critical Facilities Flood Risk]],#REF!,2,FALSE),"")</f>
        <v/>
      </c>
      <c r="AN669" s="140" t="e">
        <f>VLOOKUP([1]!Book1345234[[#This Row],[FMP]],'[1]Life and Safety Tabular Data'!A666:L676,12,FALSE)</f>
        <v>#REF!</v>
      </c>
      <c r="AO669" s="43"/>
      <c r="AP669" s="4"/>
      <c r="AQ669" s="36" t="str">
        <f>IFERROR(VLOOKUP(Book1345234[[#This Row],[Life and Safety Ranking (Injury/Loss of Life)]],#REF!,2,FALSE),"")</f>
        <v/>
      </c>
      <c r="AR669" s="67"/>
      <c r="AS669" s="43"/>
      <c r="AT669" s="43"/>
      <c r="AU669" s="43"/>
      <c r="AV669" s="4"/>
      <c r="AW669" s="36" t="str">
        <f>IFERROR(VLOOKUP(Book1345234[[#This Row],[Water Supply Yield Ranking]],#REF!,2,FALSE),"")</f>
        <v/>
      </c>
      <c r="AX669" s="67"/>
      <c r="AY669" s="37"/>
      <c r="AZ669" s="4"/>
      <c r="BA669" s="36" t="str">
        <f>IFERROR(VLOOKUP(Book1345234[[#This Row],[Social Vulnerability Ranking]],#REF!,2,FALSE),"")</f>
        <v/>
      </c>
      <c r="BB669" s="67"/>
      <c r="BC669" s="43"/>
      <c r="BD669" s="4"/>
      <c r="BE669" s="36" t="str">
        <f>IFERROR(VLOOKUP(Book1345234[[#This Row],[Nature-Based Solutions Ranking]],#REF!,2,FALSE),"")</f>
        <v/>
      </c>
      <c r="BF669" s="67"/>
      <c r="BG669" s="37"/>
      <c r="BH669" s="4"/>
      <c r="BI669" s="36" t="str">
        <f>IFERROR(VLOOKUP(Book1345234[[#This Row],[Multiple Benefit Ranking]],#REF!,2,FALSE),"")</f>
        <v/>
      </c>
      <c r="BJ669" s="84"/>
      <c r="BK669" s="43"/>
      <c r="BL669" s="4"/>
      <c r="BM669" s="36" t="str">
        <f>IFERROR(VLOOKUP(Book1345234[[#This Row],[Operations and Maintenance Ranking]],#REF!,2,FALSE),"")</f>
        <v/>
      </c>
      <c r="BN669" s="67"/>
      <c r="BO669" s="4"/>
      <c r="BP669" s="36" t="str">
        <f>IFERROR(VLOOKUP(Book1345234[[#This Row],[Administrative, Regulatory and Other Obstacle Ranking]],#REF!,2,FALSE),"")</f>
        <v/>
      </c>
      <c r="BQ669" s="67"/>
      <c r="BR669" s="4"/>
      <c r="BS669" s="36" t="str">
        <f>IFERROR(VLOOKUP(Book1345234[[#This Row],[Environmental Benefit Ranking]],#REF!,2,FALSE),"")</f>
        <v/>
      </c>
      <c r="BT669" s="67"/>
      <c r="BU669" s="37"/>
      <c r="BV669" s="36" t="str">
        <f>IFERROR(VLOOKUP(Book1345234[[#This Row],[Environmental Impact Ranking]],#REF!,2,FALSE),"")</f>
        <v/>
      </c>
      <c r="BW669" s="77"/>
      <c r="BX669" s="83"/>
      <c r="BY669" s="4"/>
      <c r="BZ669" s="36" t="str">
        <f>IFERROR(VLOOKUP(Book1345234[[#This Row],[Mobility Ranking]],#REF!,2,FALSE),"")</f>
        <v/>
      </c>
      <c r="CA669" s="77"/>
      <c r="CB669" s="4"/>
      <c r="CC669" s="36" t="str">
        <f>IFERROR(VLOOKUP(Book1345234[[#This Row],[Regional Ranking]],#REF!,2,FALSE),"")</f>
        <v/>
      </c>
    </row>
    <row r="670" spans="1:81" x14ac:dyDescent="0.25">
      <c r="A670" s="107"/>
      <c r="B670" s="84"/>
      <c r="C670" s="92">
        <f>Book1345234[[#This Row],[FMP]]*2</f>
        <v>0</v>
      </c>
      <c r="D670" s="34"/>
      <c r="E670" s="34"/>
      <c r="F670" s="37"/>
      <c r="G670" s="4"/>
      <c r="H670" s="4"/>
      <c r="I670" s="4"/>
      <c r="J670" s="4"/>
      <c r="K670" s="35" t="str">
        <f>IFERROR(Book1345234[[#This Row],[Project Cost]]/Book1345234[[#This Row],['# of Structures Removed from 1% Annual Chance FP]],"")</f>
        <v/>
      </c>
      <c r="L670" s="4"/>
      <c r="M670" s="4"/>
      <c r="N670" s="35"/>
      <c r="O670" s="100"/>
      <c r="P670" s="84"/>
      <c r="Q670" s="37"/>
      <c r="R670" s="4"/>
      <c r="S670" s="36" t="str">
        <f>IFERROR(VLOOKUP(Book1345234[[#This Row],[ Severity Ranking: Pre-Project Average Depth of Flooding (100-year)]],#REF!,2,FALSE),"")</f>
        <v/>
      </c>
      <c r="T670" s="67"/>
      <c r="U670" s="37"/>
      <c r="V670" s="37"/>
      <c r="W670" s="128" t="e">
        <f>[1]!Book1345234[[#This Row],[Flood Plain Population]]/[1]!Book1345234[[#This Row],[Community Population Served]]</f>
        <v>#REF!</v>
      </c>
      <c r="X670" s="4"/>
      <c r="Y670" s="36" t="str">
        <f>IFERROR(VLOOKUP(Book1345234[[#This Row],[Severity Ranking: Community Need (% Population)]],#REF!,2,FALSE),"")</f>
        <v/>
      </c>
      <c r="Z670" s="66"/>
      <c r="AA670" s="91" t="e">
        <f>[1]!Book1345234[[#This Row],['# of Structures Removed from 1% Annual Chance FP]]/[1]!Book1345234[[#This Row],['# of Structures in 1% Annual Chance FP (Pre-Project)]]</f>
        <v>#REF!</v>
      </c>
      <c r="AB670" s="4"/>
      <c r="AC670" s="36" t="str">
        <f>IFERROR(VLOOKUP(Book1345234[[#This Row],[Flood Risk Reduction ]],#REF!,2,FALSE),"")</f>
        <v/>
      </c>
      <c r="AD670" s="66"/>
      <c r="AE670" s="78"/>
      <c r="AF670" s="37"/>
      <c r="AG670" s="128" t="e">
        <f>([1]!Book1345234[[#This Row],[Pre-Project Damage $]]-[1]!Book1345234[[#This Row],[Post-Project Damage $]])/[1]!Book1345234[[#This Row],[Pre-Project Damage $]]</f>
        <v>#REF!</v>
      </c>
      <c r="AH670" s="4"/>
      <c r="AI670" s="36" t="str">
        <f>IFERROR(VLOOKUP(Book1345234[[#This Row],[Flood Damage Reduction]],#REF!,2,FALSE),"")</f>
        <v/>
      </c>
      <c r="AJ670" s="93"/>
      <c r="AK670" s="83"/>
      <c r="AL670" s="37"/>
      <c r="AM670" s="36" t="str">
        <f>IFERROR(VLOOKUP(Book1345234[[#This Row],[ Reduction in Critical Facilities Flood Risk]],#REF!,2,FALSE),"")</f>
        <v/>
      </c>
      <c r="AN670" s="140" t="e">
        <f>VLOOKUP([1]!Book1345234[[#This Row],[FMP]],'[1]Life and Safety Tabular Data'!A667:L677,12,FALSE)</f>
        <v>#REF!</v>
      </c>
      <c r="AO670" s="43"/>
      <c r="AP670" s="4"/>
      <c r="AQ670" s="36" t="str">
        <f>IFERROR(VLOOKUP(Book1345234[[#This Row],[Life and Safety Ranking (Injury/Loss of Life)]],#REF!,2,FALSE),"")</f>
        <v/>
      </c>
      <c r="AR670" s="67"/>
      <c r="AS670" s="43"/>
      <c r="AT670" s="43"/>
      <c r="AU670" s="43"/>
      <c r="AV670" s="4"/>
      <c r="AW670" s="36" t="str">
        <f>IFERROR(VLOOKUP(Book1345234[[#This Row],[Water Supply Yield Ranking]],#REF!,2,FALSE),"")</f>
        <v/>
      </c>
      <c r="AX670" s="67"/>
      <c r="AY670" s="37"/>
      <c r="AZ670" s="4"/>
      <c r="BA670" s="36" t="str">
        <f>IFERROR(VLOOKUP(Book1345234[[#This Row],[Social Vulnerability Ranking]],#REF!,2,FALSE),"")</f>
        <v/>
      </c>
      <c r="BB670" s="67"/>
      <c r="BC670" s="43"/>
      <c r="BD670" s="4"/>
      <c r="BE670" s="36" t="str">
        <f>IFERROR(VLOOKUP(Book1345234[[#This Row],[Nature-Based Solutions Ranking]],#REF!,2,FALSE),"")</f>
        <v/>
      </c>
      <c r="BF670" s="67"/>
      <c r="BG670" s="37"/>
      <c r="BH670" s="4"/>
      <c r="BI670" s="36" t="str">
        <f>IFERROR(VLOOKUP(Book1345234[[#This Row],[Multiple Benefit Ranking]],#REF!,2,FALSE),"")</f>
        <v/>
      </c>
      <c r="BJ670" s="84"/>
      <c r="BK670" s="43"/>
      <c r="BL670" s="4"/>
      <c r="BM670" s="36" t="str">
        <f>IFERROR(VLOOKUP(Book1345234[[#This Row],[Operations and Maintenance Ranking]],#REF!,2,FALSE),"")</f>
        <v/>
      </c>
      <c r="BN670" s="67"/>
      <c r="BO670" s="4"/>
      <c r="BP670" s="36" t="str">
        <f>IFERROR(VLOOKUP(Book1345234[[#This Row],[Administrative, Regulatory and Other Obstacle Ranking]],#REF!,2,FALSE),"")</f>
        <v/>
      </c>
      <c r="BQ670" s="67"/>
      <c r="BR670" s="4"/>
      <c r="BS670" s="36" t="str">
        <f>IFERROR(VLOOKUP(Book1345234[[#This Row],[Environmental Benefit Ranking]],#REF!,2,FALSE),"")</f>
        <v/>
      </c>
      <c r="BT670" s="67"/>
      <c r="BU670" s="37"/>
      <c r="BV670" s="36" t="str">
        <f>IFERROR(VLOOKUP(Book1345234[[#This Row],[Environmental Impact Ranking]],#REF!,2,FALSE),"")</f>
        <v/>
      </c>
      <c r="BW670" s="77"/>
      <c r="BX670" s="83"/>
      <c r="BY670" s="4"/>
      <c r="BZ670" s="36" t="str">
        <f>IFERROR(VLOOKUP(Book1345234[[#This Row],[Mobility Ranking]],#REF!,2,FALSE),"")</f>
        <v/>
      </c>
      <c r="CA670" s="77"/>
      <c r="CB670" s="4"/>
      <c r="CC670" s="36" t="str">
        <f>IFERROR(VLOOKUP(Book1345234[[#This Row],[Regional Ranking]],#REF!,2,FALSE),"")</f>
        <v/>
      </c>
    </row>
    <row r="671" spans="1:81" x14ac:dyDescent="0.25">
      <c r="A671" s="107"/>
      <c r="B671" s="84"/>
      <c r="C671" s="92">
        <f>Book1345234[[#This Row],[FMP]]*2</f>
        <v>0</v>
      </c>
      <c r="D671" s="34"/>
      <c r="E671" s="34"/>
      <c r="F671" s="37"/>
      <c r="G671" s="4"/>
      <c r="H671" s="4"/>
      <c r="I671" s="4"/>
      <c r="J671" s="4"/>
      <c r="K671" s="35" t="str">
        <f>IFERROR(Book1345234[[#This Row],[Project Cost]]/Book1345234[[#This Row],['# of Structures Removed from 1% Annual Chance FP]],"")</f>
        <v/>
      </c>
      <c r="L671" s="4"/>
      <c r="M671" s="4"/>
      <c r="N671" s="35"/>
      <c r="O671" s="100"/>
      <c r="P671" s="84"/>
      <c r="Q671" s="37"/>
      <c r="R671" s="4"/>
      <c r="S671" s="36" t="str">
        <f>IFERROR(VLOOKUP(Book1345234[[#This Row],[ Severity Ranking: Pre-Project Average Depth of Flooding (100-year)]],#REF!,2,FALSE),"")</f>
        <v/>
      </c>
      <c r="T671" s="67"/>
      <c r="U671" s="37"/>
      <c r="V671" s="37"/>
      <c r="W671" s="128" t="e">
        <f>[1]!Book1345234[[#This Row],[Flood Plain Population]]/[1]!Book1345234[[#This Row],[Community Population Served]]</f>
        <v>#REF!</v>
      </c>
      <c r="X671" s="4"/>
      <c r="Y671" s="36" t="str">
        <f>IFERROR(VLOOKUP(Book1345234[[#This Row],[Severity Ranking: Community Need (% Population)]],#REF!,2,FALSE),"")</f>
        <v/>
      </c>
      <c r="Z671" s="66"/>
      <c r="AA671" s="91" t="e">
        <f>[1]!Book1345234[[#This Row],['# of Structures Removed from 1% Annual Chance FP]]/[1]!Book1345234[[#This Row],['# of Structures in 1% Annual Chance FP (Pre-Project)]]</f>
        <v>#REF!</v>
      </c>
      <c r="AB671" s="4"/>
      <c r="AC671" s="36" t="str">
        <f>IFERROR(VLOOKUP(Book1345234[[#This Row],[Flood Risk Reduction ]],#REF!,2,FALSE),"")</f>
        <v/>
      </c>
      <c r="AD671" s="66"/>
      <c r="AE671" s="78"/>
      <c r="AF671" s="37"/>
      <c r="AG671" s="128" t="e">
        <f>([1]!Book1345234[[#This Row],[Pre-Project Damage $]]-[1]!Book1345234[[#This Row],[Post-Project Damage $]])/[1]!Book1345234[[#This Row],[Pre-Project Damage $]]</f>
        <v>#REF!</v>
      </c>
      <c r="AH671" s="4"/>
      <c r="AI671" s="36" t="str">
        <f>IFERROR(VLOOKUP(Book1345234[[#This Row],[Flood Damage Reduction]],#REF!,2,FALSE),"")</f>
        <v/>
      </c>
      <c r="AJ671" s="93"/>
      <c r="AK671" s="83"/>
      <c r="AL671" s="37"/>
      <c r="AM671" s="36" t="str">
        <f>IFERROR(VLOOKUP(Book1345234[[#This Row],[ Reduction in Critical Facilities Flood Risk]],#REF!,2,FALSE),"")</f>
        <v/>
      </c>
      <c r="AN671" s="140" t="e">
        <f>VLOOKUP([1]!Book1345234[[#This Row],[FMP]],'[1]Life and Safety Tabular Data'!A668:L678,12,FALSE)</f>
        <v>#REF!</v>
      </c>
      <c r="AO671" s="43"/>
      <c r="AP671" s="4"/>
      <c r="AQ671" s="36" t="str">
        <f>IFERROR(VLOOKUP(Book1345234[[#This Row],[Life and Safety Ranking (Injury/Loss of Life)]],#REF!,2,FALSE),"")</f>
        <v/>
      </c>
      <c r="AR671" s="67"/>
      <c r="AS671" s="43"/>
      <c r="AT671" s="43"/>
      <c r="AU671" s="43"/>
      <c r="AV671" s="4"/>
      <c r="AW671" s="36" t="str">
        <f>IFERROR(VLOOKUP(Book1345234[[#This Row],[Water Supply Yield Ranking]],#REF!,2,FALSE),"")</f>
        <v/>
      </c>
      <c r="AX671" s="67"/>
      <c r="AY671" s="37"/>
      <c r="AZ671" s="4"/>
      <c r="BA671" s="36" t="str">
        <f>IFERROR(VLOOKUP(Book1345234[[#This Row],[Social Vulnerability Ranking]],#REF!,2,FALSE),"")</f>
        <v/>
      </c>
      <c r="BB671" s="67"/>
      <c r="BC671" s="43"/>
      <c r="BD671" s="4"/>
      <c r="BE671" s="36" t="str">
        <f>IFERROR(VLOOKUP(Book1345234[[#This Row],[Nature-Based Solutions Ranking]],#REF!,2,FALSE),"")</f>
        <v/>
      </c>
      <c r="BF671" s="67"/>
      <c r="BG671" s="37"/>
      <c r="BH671" s="4"/>
      <c r="BI671" s="36" t="str">
        <f>IFERROR(VLOOKUP(Book1345234[[#This Row],[Multiple Benefit Ranking]],#REF!,2,FALSE),"")</f>
        <v/>
      </c>
      <c r="BJ671" s="84"/>
      <c r="BK671" s="43"/>
      <c r="BL671" s="4"/>
      <c r="BM671" s="36" t="str">
        <f>IFERROR(VLOOKUP(Book1345234[[#This Row],[Operations and Maintenance Ranking]],#REF!,2,FALSE),"")</f>
        <v/>
      </c>
      <c r="BN671" s="67"/>
      <c r="BO671" s="4"/>
      <c r="BP671" s="36" t="str">
        <f>IFERROR(VLOOKUP(Book1345234[[#This Row],[Administrative, Regulatory and Other Obstacle Ranking]],#REF!,2,FALSE),"")</f>
        <v/>
      </c>
      <c r="BQ671" s="67"/>
      <c r="BR671" s="4"/>
      <c r="BS671" s="36" t="str">
        <f>IFERROR(VLOOKUP(Book1345234[[#This Row],[Environmental Benefit Ranking]],#REF!,2,FALSE),"")</f>
        <v/>
      </c>
      <c r="BT671" s="67"/>
      <c r="BU671" s="37"/>
      <c r="BV671" s="36" t="str">
        <f>IFERROR(VLOOKUP(Book1345234[[#This Row],[Environmental Impact Ranking]],#REF!,2,FALSE),"")</f>
        <v/>
      </c>
      <c r="BW671" s="77"/>
      <c r="BX671" s="83"/>
      <c r="BY671" s="4"/>
      <c r="BZ671" s="36" t="str">
        <f>IFERROR(VLOOKUP(Book1345234[[#This Row],[Mobility Ranking]],#REF!,2,FALSE),"")</f>
        <v/>
      </c>
      <c r="CA671" s="77"/>
      <c r="CB671" s="4"/>
      <c r="CC671" s="36" t="str">
        <f>IFERROR(VLOOKUP(Book1345234[[#This Row],[Regional Ranking]],#REF!,2,FALSE),"")</f>
        <v/>
      </c>
    </row>
    <row r="672" spans="1:81" x14ac:dyDescent="0.25">
      <c r="A672" s="107"/>
      <c r="B672" s="84"/>
      <c r="C672" s="92">
        <f>Book1345234[[#This Row],[FMP]]*2</f>
        <v>0</v>
      </c>
      <c r="D672" s="34"/>
      <c r="E672" s="34"/>
      <c r="F672" s="37"/>
      <c r="G672" s="4"/>
      <c r="H672" s="4"/>
      <c r="I672" s="4"/>
      <c r="J672" s="4"/>
      <c r="K672" s="35" t="str">
        <f>IFERROR(Book1345234[[#This Row],[Project Cost]]/Book1345234[[#This Row],['# of Structures Removed from 1% Annual Chance FP]],"")</f>
        <v/>
      </c>
      <c r="L672" s="4"/>
      <c r="M672" s="4"/>
      <c r="N672" s="35"/>
      <c r="O672" s="100"/>
      <c r="P672" s="84"/>
      <c r="Q672" s="37"/>
      <c r="R672" s="4"/>
      <c r="S672" s="36" t="str">
        <f>IFERROR(VLOOKUP(Book1345234[[#This Row],[ Severity Ranking: Pre-Project Average Depth of Flooding (100-year)]],#REF!,2,FALSE),"")</f>
        <v/>
      </c>
      <c r="T672" s="67"/>
      <c r="U672" s="37"/>
      <c r="V672" s="37"/>
      <c r="W672" s="128" t="e">
        <f>[1]!Book1345234[[#This Row],[Flood Plain Population]]/[1]!Book1345234[[#This Row],[Community Population Served]]</f>
        <v>#REF!</v>
      </c>
      <c r="X672" s="4"/>
      <c r="Y672" s="36" t="str">
        <f>IFERROR(VLOOKUP(Book1345234[[#This Row],[Severity Ranking: Community Need (% Population)]],#REF!,2,FALSE),"")</f>
        <v/>
      </c>
      <c r="Z672" s="66"/>
      <c r="AA672" s="91" t="e">
        <f>[1]!Book1345234[[#This Row],['# of Structures Removed from 1% Annual Chance FP]]/[1]!Book1345234[[#This Row],['# of Structures in 1% Annual Chance FP (Pre-Project)]]</f>
        <v>#REF!</v>
      </c>
      <c r="AB672" s="4"/>
      <c r="AC672" s="36" t="str">
        <f>IFERROR(VLOOKUP(Book1345234[[#This Row],[Flood Risk Reduction ]],#REF!,2,FALSE),"")</f>
        <v/>
      </c>
      <c r="AD672" s="66"/>
      <c r="AE672" s="78"/>
      <c r="AF672" s="37"/>
      <c r="AG672" s="128" t="e">
        <f>([1]!Book1345234[[#This Row],[Pre-Project Damage $]]-[1]!Book1345234[[#This Row],[Post-Project Damage $]])/[1]!Book1345234[[#This Row],[Pre-Project Damage $]]</f>
        <v>#REF!</v>
      </c>
      <c r="AH672" s="4"/>
      <c r="AI672" s="36" t="str">
        <f>IFERROR(VLOOKUP(Book1345234[[#This Row],[Flood Damage Reduction]],#REF!,2,FALSE),"")</f>
        <v/>
      </c>
      <c r="AJ672" s="93"/>
      <c r="AK672" s="83"/>
      <c r="AL672" s="37"/>
      <c r="AM672" s="36" t="str">
        <f>IFERROR(VLOOKUP(Book1345234[[#This Row],[ Reduction in Critical Facilities Flood Risk]],#REF!,2,FALSE),"")</f>
        <v/>
      </c>
      <c r="AN672" s="140" t="e">
        <f>VLOOKUP([1]!Book1345234[[#This Row],[FMP]],'[1]Life and Safety Tabular Data'!A669:L679,12,FALSE)</f>
        <v>#REF!</v>
      </c>
      <c r="AO672" s="43"/>
      <c r="AP672" s="4"/>
      <c r="AQ672" s="36" t="str">
        <f>IFERROR(VLOOKUP(Book1345234[[#This Row],[Life and Safety Ranking (Injury/Loss of Life)]],#REF!,2,FALSE),"")</f>
        <v/>
      </c>
      <c r="AR672" s="67"/>
      <c r="AS672" s="43"/>
      <c r="AT672" s="43"/>
      <c r="AU672" s="43"/>
      <c r="AV672" s="4"/>
      <c r="AW672" s="36" t="str">
        <f>IFERROR(VLOOKUP(Book1345234[[#This Row],[Water Supply Yield Ranking]],#REF!,2,FALSE),"")</f>
        <v/>
      </c>
      <c r="AX672" s="67"/>
      <c r="AY672" s="37"/>
      <c r="AZ672" s="4"/>
      <c r="BA672" s="36" t="str">
        <f>IFERROR(VLOOKUP(Book1345234[[#This Row],[Social Vulnerability Ranking]],#REF!,2,FALSE),"")</f>
        <v/>
      </c>
      <c r="BB672" s="67"/>
      <c r="BC672" s="43"/>
      <c r="BD672" s="4"/>
      <c r="BE672" s="36" t="str">
        <f>IFERROR(VLOOKUP(Book1345234[[#This Row],[Nature-Based Solutions Ranking]],#REF!,2,FALSE),"")</f>
        <v/>
      </c>
      <c r="BF672" s="67"/>
      <c r="BG672" s="37"/>
      <c r="BH672" s="4"/>
      <c r="BI672" s="36" t="str">
        <f>IFERROR(VLOOKUP(Book1345234[[#This Row],[Multiple Benefit Ranking]],#REF!,2,FALSE),"")</f>
        <v/>
      </c>
      <c r="BJ672" s="84"/>
      <c r="BK672" s="43"/>
      <c r="BL672" s="4"/>
      <c r="BM672" s="36" t="str">
        <f>IFERROR(VLOOKUP(Book1345234[[#This Row],[Operations and Maintenance Ranking]],#REF!,2,FALSE),"")</f>
        <v/>
      </c>
      <c r="BN672" s="67"/>
      <c r="BO672" s="4"/>
      <c r="BP672" s="36" t="str">
        <f>IFERROR(VLOOKUP(Book1345234[[#This Row],[Administrative, Regulatory and Other Obstacle Ranking]],#REF!,2,FALSE),"")</f>
        <v/>
      </c>
      <c r="BQ672" s="67"/>
      <c r="BR672" s="4"/>
      <c r="BS672" s="36" t="str">
        <f>IFERROR(VLOOKUP(Book1345234[[#This Row],[Environmental Benefit Ranking]],#REF!,2,FALSE),"")</f>
        <v/>
      </c>
      <c r="BT672" s="67"/>
      <c r="BU672" s="37"/>
      <c r="BV672" s="36" t="str">
        <f>IFERROR(VLOOKUP(Book1345234[[#This Row],[Environmental Impact Ranking]],#REF!,2,FALSE),"")</f>
        <v/>
      </c>
      <c r="BW672" s="77"/>
      <c r="BX672" s="83"/>
      <c r="BY672" s="4"/>
      <c r="BZ672" s="36" t="str">
        <f>IFERROR(VLOOKUP(Book1345234[[#This Row],[Mobility Ranking]],#REF!,2,FALSE),"")</f>
        <v/>
      </c>
      <c r="CA672" s="77"/>
      <c r="CB672" s="4"/>
      <c r="CC672" s="36" t="str">
        <f>IFERROR(VLOOKUP(Book1345234[[#This Row],[Regional Ranking]],#REF!,2,FALSE),"")</f>
        <v/>
      </c>
    </row>
    <row r="673" spans="1:81" x14ac:dyDescent="0.25">
      <c r="A673" s="107"/>
      <c r="B673" s="84"/>
      <c r="C673" s="92">
        <f>Book1345234[[#This Row],[FMP]]*2</f>
        <v>0</v>
      </c>
      <c r="D673" s="34"/>
      <c r="E673" s="34"/>
      <c r="F673" s="37"/>
      <c r="G673" s="4"/>
      <c r="H673" s="4"/>
      <c r="I673" s="4"/>
      <c r="J673" s="4"/>
      <c r="K673" s="35" t="str">
        <f>IFERROR(Book1345234[[#This Row],[Project Cost]]/Book1345234[[#This Row],['# of Structures Removed from 1% Annual Chance FP]],"")</f>
        <v/>
      </c>
      <c r="L673" s="4"/>
      <c r="M673" s="4"/>
      <c r="N673" s="35"/>
      <c r="O673" s="100"/>
      <c r="P673" s="84"/>
      <c r="Q673" s="37"/>
      <c r="R673" s="4"/>
      <c r="S673" s="36" t="str">
        <f>IFERROR(VLOOKUP(Book1345234[[#This Row],[ Severity Ranking: Pre-Project Average Depth of Flooding (100-year)]],#REF!,2,FALSE),"")</f>
        <v/>
      </c>
      <c r="T673" s="67"/>
      <c r="U673" s="37"/>
      <c r="V673" s="37"/>
      <c r="W673" s="128" t="e">
        <f>[1]!Book1345234[[#This Row],[Flood Plain Population]]/[1]!Book1345234[[#This Row],[Community Population Served]]</f>
        <v>#REF!</v>
      </c>
      <c r="X673" s="4"/>
      <c r="Y673" s="36" t="str">
        <f>IFERROR(VLOOKUP(Book1345234[[#This Row],[Severity Ranking: Community Need (% Population)]],#REF!,2,FALSE),"")</f>
        <v/>
      </c>
      <c r="Z673" s="66"/>
      <c r="AA673" s="91" t="e">
        <f>[1]!Book1345234[[#This Row],['# of Structures Removed from 1% Annual Chance FP]]/[1]!Book1345234[[#This Row],['# of Structures in 1% Annual Chance FP (Pre-Project)]]</f>
        <v>#REF!</v>
      </c>
      <c r="AB673" s="4"/>
      <c r="AC673" s="36" t="str">
        <f>IFERROR(VLOOKUP(Book1345234[[#This Row],[Flood Risk Reduction ]],#REF!,2,FALSE),"")</f>
        <v/>
      </c>
      <c r="AD673" s="66"/>
      <c r="AE673" s="78"/>
      <c r="AF673" s="37"/>
      <c r="AG673" s="128" t="e">
        <f>([1]!Book1345234[[#This Row],[Pre-Project Damage $]]-[1]!Book1345234[[#This Row],[Post-Project Damage $]])/[1]!Book1345234[[#This Row],[Pre-Project Damage $]]</f>
        <v>#REF!</v>
      </c>
      <c r="AH673" s="4"/>
      <c r="AI673" s="36" t="str">
        <f>IFERROR(VLOOKUP(Book1345234[[#This Row],[Flood Damage Reduction]],#REF!,2,FALSE),"")</f>
        <v/>
      </c>
      <c r="AJ673" s="93"/>
      <c r="AK673" s="83"/>
      <c r="AL673" s="37"/>
      <c r="AM673" s="36" t="str">
        <f>IFERROR(VLOOKUP(Book1345234[[#This Row],[ Reduction in Critical Facilities Flood Risk]],#REF!,2,FALSE),"")</f>
        <v/>
      </c>
      <c r="AN673" s="140" t="e">
        <f>VLOOKUP([1]!Book1345234[[#This Row],[FMP]],'[1]Life and Safety Tabular Data'!A670:L680,12,FALSE)</f>
        <v>#REF!</v>
      </c>
      <c r="AO673" s="43"/>
      <c r="AP673" s="4"/>
      <c r="AQ673" s="36" t="str">
        <f>IFERROR(VLOOKUP(Book1345234[[#This Row],[Life and Safety Ranking (Injury/Loss of Life)]],#REF!,2,FALSE),"")</f>
        <v/>
      </c>
      <c r="AR673" s="67"/>
      <c r="AS673" s="43"/>
      <c r="AT673" s="43"/>
      <c r="AU673" s="43"/>
      <c r="AV673" s="4"/>
      <c r="AW673" s="36" t="str">
        <f>IFERROR(VLOOKUP(Book1345234[[#This Row],[Water Supply Yield Ranking]],#REF!,2,FALSE),"")</f>
        <v/>
      </c>
      <c r="AX673" s="67"/>
      <c r="AY673" s="37"/>
      <c r="AZ673" s="4"/>
      <c r="BA673" s="36" t="str">
        <f>IFERROR(VLOOKUP(Book1345234[[#This Row],[Social Vulnerability Ranking]],#REF!,2,FALSE),"")</f>
        <v/>
      </c>
      <c r="BB673" s="67"/>
      <c r="BC673" s="43"/>
      <c r="BD673" s="4"/>
      <c r="BE673" s="36" t="str">
        <f>IFERROR(VLOOKUP(Book1345234[[#This Row],[Nature-Based Solutions Ranking]],#REF!,2,FALSE),"")</f>
        <v/>
      </c>
      <c r="BF673" s="67"/>
      <c r="BG673" s="37"/>
      <c r="BH673" s="4"/>
      <c r="BI673" s="36" t="str">
        <f>IFERROR(VLOOKUP(Book1345234[[#This Row],[Multiple Benefit Ranking]],#REF!,2,FALSE),"")</f>
        <v/>
      </c>
      <c r="BJ673" s="84"/>
      <c r="BK673" s="43"/>
      <c r="BL673" s="4"/>
      <c r="BM673" s="36" t="str">
        <f>IFERROR(VLOOKUP(Book1345234[[#This Row],[Operations and Maintenance Ranking]],#REF!,2,FALSE),"")</f>
        <v/>
      </c>
      <c r="BN673" s="67"/>
      <c r="BO673" s="4"/>
      <c r="BP673" s="36" t="str">
        <f>IFERROR(VLOOKUP(Book1345234[[#This Row],[Administrative, Regulatory and Other Obstacle Ranking]],#REF!,2,FALSE),"")</f>
        <v/>
      </c>
      <c r="BQ673" s="67"/>
      <c r="BR673" s="4"/>
      <c r="BS673" s="36" t="str">
        <f>IFERROR(VLOOKUP(Book1345234[[#This Row],[Environmental Benefit Ranking]],#REF!,2,FALSE),"")</f>
        <v/>
      </c>
      <c r="BT673" s="67"/>
      <c r="BU673" s="37"/>
      <c r="BV673" s="36" t="str">
        <f>IFERROR(VLOOKUP(Book1345234[[#This Row],[Environmental Impact Ranking]],#REF!,2,FALSE),"")</f>
        <v/>
      </c>
      <c r="BW673" s="77"/>
      <c r="BX673" s="83"/>
      <c r="BY673" s="4"/>
      <c r="BZ673" s="36" t="str">
        <f>IFERROR(VLOOKUP(Book1345234[[#This Row],[Mobility Ranking]],#REF!,2,FALSE),"")</f>
        <v/>
      </c>
      <c r="CA673" s="77"/>
      <c r="CB673" s="4"/>
      <c r="CC673" s="36" t="str">
        <f>IFERROR(VLOOKUP(Book1345234[[#This Row],[Regional Ranking]],#REF!,2,FALSE),"")</f>
        <v/>
      </c>
    </row>
    <row r="674" spans="1:81" x14ac:dyDescent="0.25">
      <c r="A674" s="107"/>
      <c r="B674" s="84"/>
      <c r="C674" s="92">
        <f>Book1345234[[#This Row],[FMP]]*2</f>
        <v>0</v>
      </c>
      <c r="D674" s="34"/>
      <c r="E674" s="34"/>
      <c r="F674" s="37"/>
      <c r="G674" s="4"/>
      <c r="H674" s="4"/>
      <c r="I674" s="4"/>
      <c r="J674" s="4"/>
      <c r="K674" s="35" t="str">
        <f>IFERROR(Book1345234[[#This Row],[Project Cost]]/Book1345234[[#This Row],['# of Structures Removed from 1% Annual Chance FP]],"")</f>
        <v/>
      </c>
      <c r="L674" s="4"/>
      <c r="M674" s="4"/>
      <c r="N674" s="35"/>
      <c r="O674" s="100"/>
      <c r="P674" s="84"/>
      <c r="Q674" s="37"/>
      <c r="R674" s="4"/>
      <c r="S674" s="36" t="str">
        <f>IFERROR(VLOOKUP(Book1345234[[#This Row],[ Severity Ranking: Pre-Project Average Depth of Flooding (100-year)]],#REF!,2,FALSE),"")</f>
        <v/>
      </c>
      <c r="T674" s="67"/>
      <c r="U674" s="37"/>
      <c r="V674" s="37"/>
      <c r="W674" s="128" t="e">
        <f>[1]!Book1345234[[#This Row],[Flood Plain Population]]/[1]!Book1345234[[#This Row],[Community Population Served]]</f>
        <v>#REF!</v>
      </c>
      <c r="X674" s="4"/>
      <c r="Y674" s="36" t="str">
        <f>IFERROR(VLOOKUP(Book1345234[[#This Row],[Severity Ranking: Community Need (% Population)]],#REF!,2,FALSE),"")</f>
        <v/>
      </c>
      <c r="Z674" s="66"/>
      <c r="AA674" s="91" t="e">
        <f>[1]!Book1345234[[#This Row],['# of Structures Removed from 1% Annual Chance FP]]/[1]!Book1345234[[#This Row],['# of Structures in 1% Annual Chance FP (Pre-Project)]]</f>
        <v>#REF!</v>
      </c>
      <c r="AB674" s="4"/>
      <c r="AC674" s="36" t="str">
        <f>IFERROR(VLOOKUP(Book1345234[[#This Row],[Flood Risk Reduction ]],#REF!,2,FALSE),"")</f>
        <v/>
      </c>
      <c r="AD674" s="66"/>
      <c r="AE674" s="78"/>
      <c r="AF674" s="37"/>
      <c r="AG674" s="128" t="e">
        <f>([1]!Book1345234[[#This Row],[Pre-Project Damage $]]-[1]!Book1345234[[#This Row],[Post-Project Damage $]])/[1]!Book1345234[[#This Row],[Pre-Project Damage $]]</f>
        <v>#REF!</v>
      </c>
      <c r="AH674" s="4"/>
      <c r="AI674" s="36" t="str">
        <f>IFERROR(VLOOKUP(Book1345234[[#This Row],[Flood Damage Reduction]],#REF!,2,FALSE),"")</f>
        <v/>
      </c>
      <c r="AJ674" s="93"/>
      <c r="AK674" s="83"/>
      <c r="AL674" s="37"/>
      <c r="AM674" s="36" t="str">
        <f>IFERROR(VLOOKUP(Book1345234[[#This Row],[ Reduction in Critical Facilities Flood Risk]],#REF!,2,FALSE),"")</f>
        <v/>
      </c>
      <c r="AN674" s="140" t="e">
        <f>VLOOKUP([1]!Book1345234[[#This Row],[FMP]],'[1]Life and Safety Tabular Data'!A671:L681,12,FALSE)</f>
        <v>#REF!</v>
      </c>
      <c r="AO674" s="43"/>
      <c r="AP674" s="4"/>
      <c r="AQ674" s="36" t="str">
        <f>IFERROR(VLOOKUP(Book1345234[[#This Row],[Life and Safety Ranking (Injury/Loss of Life)]],#REF!,2,FALSE),"")</f>
        <v/>
      </c>
      <c r="AR674" s="67"/>
      <c r="AS674" s="43"/>
      <c r="AT674" s="43"/>
      <c r="AU674" s="43"/>
      <c r="AV674" s="4"/>
      <c r="AW674" s="36" t="str">
        <f>IFERROR(VLOOKUP(Book1345234[[#This Row],[Water Supply Yield Ranking]],#REF!,2,FALSE),"")</f>
        <v/>
      </c>
      <c r="AX674" s="67"/>
      <c r="AY674" s="37"/>
      <c r="AZ674" s="4"/>
      <c r="BA674" s="36" t="str">
        <f>IFERROR(VLOOKUP(Book1345234[[#This Row],[Social Vulnerability Ranking]],#REF!,2,FALSE),"")</f>
        <v/>
      </c>
      <c r="BB674" s="67"/>
      <c r="BC674" s="43"/>
      <c r="BD674" s="4"/>
      <c r="BE674" s="36" t="str">
        <f>IFERROR(VLOOKUP(Book1345234[[#This Row],[Nature-Based Solutions Ranking]],#REF!,2,FALSE),"")</f>
        <v/>
      </c>
      <c r="BF674" s="67"/>
      <c r="BG674" s="37"/>
      <c r="BH674" s="4"/>
      <c r="BI674" s="36" t="str">
        <f>IFERROR(VLOOKUP(Book1345234[[#This Row],[Multiple Benefit Ranking]],#REF!,2,FALSE),"")</f>
        <v/>
      </c>
      <c r="BJ674" s="84"/>
      <c r="BK674" s="43"/>
      <c r="BL674" s="4"/>
      <c r="BM674" s="36" t="str">
        <f>IFERROR(VLOOKUP(Book1345234[[#This Row],[Operations and Maintenance Ranking]],#REF!,2,FALSE),"")</f>
        <v/>
      </c>
      <c r="BN674" s="67"/>
      <c r="BO674" s="4"/>
      <c r="BP674" s="36" t="str">
        <f>IFERROR(VLOOKUP(Book1345234[[#This Row],[Administrative, Regulatory and Other Obstacle Ranking]],#REF!,2,FALSE),"")</f>
        <v/>
      </c>
      <c r="BQ674" s="67"/>
      <c r="BR674" s="4"/>
      <c r="BS674" s="36" t="str">
        <f>IFERROR(VLOOKUP(Book1345234[[#This Row],[Environmental Benefit Ranking]],#REF!,2,FALSE),"")</f>
        <v/>
      </c>
      <c r="BT674" s="67"/>
      <c r="BU674" s="37"/>
      <c r="BV674" s="36" t="str">
        <f>IFERROR(VLOOKUP(Book1345234[[#This Row],[Environmental Impact Ranking]],#REF!,2,FALSE),"")</f>
        <v/>
      </c>
      <c r="BW674" s="77"/>
      <c r="BX674" s="83"/>
      <c r="BY674" s="4"/>
      <c r="BZ674" s="36" t="str">
        <f>IFERROR(VLOOKUP(Book1345234[[#This Row],[Mobility Ranking]],#REF!,2,FALSE),"")</f>
        <v/>
      </c>
      <c r="CA674" s="77"/>
      <c r="CB674" s="4"/>
      <c r="CC674" s="36" t="str">
        <f>IFERROR(VLOOKUP(Book1345234[[#This Row],[Regional Ranking]],#REF!,2,FALSE),"")</f>
        <v/>
      </c>
    </row>
    <row r="675" spans="1:81" x14ac:dyDescent="0.25">
      <c r="A675" s="107"/>
      <c r="B675" s="84"/>
      <c r="C675" s="92">
        <f>Book1345234[[#This Row],[FMP]]*2</f>
        <v>0</v>
      </c>
      <c r="D675" s="34"/>
      <c r="E675" s="34"/>
      <c r="F675" s="37"/>
      <c r="G675" s="4"/>
      <c r="H675" s="4"/>
      <c r="I675" s="4"/>
      <c r="J675" s="4"/>
      <c r="K675" s="35" t="str">
        <f>IFERROR(Book1345234[[#This Row],[Project Cost]]/Book1345234[[#This Row],['# of Structures Removed from 1% Annual Chance FP]],"")</f>
        <v/>
      </c>
      <c r="L675" s="4"/>
      <c r="M675" s="4"/>
      <c r="N675" s="35"/>
      <c r="O675" s="100"/>
      <c r="P675" s="84"/>
      <c r="Q675" s="37"/>
      <c r="R675" s="4"/>
      <c r="S675" s="36" t="str">
        <f>IFERROR(VLOOKUP(Book1345234[[#This Row],[ Severity Ranking: Pre-Project Average Depth of Flooding (100-year)]],#REF!,2,FALSE),"")</f>
        <v/>
      </c>
      <c r="T675" s="67"/>
      <c r="U675" s="37"/>
      <c r="V675" s="37"/>
      <c r="W675" s="128" t="e">
        <f>[1]!Book1345234[[#This Row],[Flood Plain Population]]/[1]!Book1345234[[#This Row],[Community Population Served]]</f>
        <v>#REF!</v>
      </c>
      <c r="X675" s="4"/>
      <c r="Y675" s="36" t="str">
        <f>IFERROR(VLOOKUP(Book1345234[[#This Row],[Severity Ranking: Community Need (% Population)]],#REF!,2,FALSE),"")</f>
        <v/>
      </c>
      <c r="Z675" s="66"/>
      <c r="AA675" s="91" t="e">
        <f>[1]!Book1345234[[#This Row],['# of Structures Removed from 1% Annual Chance FP]]/[1]!Book1345234[[#This Row],['# of Structures in 1% Annual Chance FP (Pre-Project)]]</f>
        <v>#REF!</v>
      </c>
      <c r="AB675" s="4"/>
      <c r="AC675" s="36" t="str">
        <f>IFERROR(VLOOKUP(Book1345234[[#This Row],[Flood Risk Reduction ]],#REF!,2,FALSE),"")</f>
        <v/>
      </c>
      <c r="AD675" s="66"/>
      <c r="AE675" s="78"/>
      <c r="AF675" s="37"/>
      <c r="AG675" s="128" t="e">
        <f>([1]!Book1345234[[#This Row],[Pre-Project Damage $]]-[1]!Book1345234[[#This Row],[Post-Project Damage $]])/[1]!Book1345234[[#This Row],[Pre-Project Damage $]]</f>
        <v>#REF!</v>
      </c>
      <c r="AH675" s="4"/>
      <c r="AI675" s="36" t="str">
        <f>IFERROR(VLOOKUP(Book1345234[[#This Row],[Flood Damage Reduction]],#REF!,2,FALSE),"")</f>
        <v/>
      </c>
      <c r="AJ675" s="93"/>
      <c r="AK675" s="83"/>
      <c r="AL675" s="37"/>
      <c r="AM675" s="36" t="str">
        <f>IFERROR(VLOOKUP(Book1345234[[#This Row],[ Reduction in Critical Facilities Flood Risk]],#REF!,2,FALSE),"")</f>
        <v/>
      </c>
      <c r="AN675" s="140" t="e">
        <f>VLOOKUP([1]!Book1345234[[#This Row],[FMP]],'[1]Life and Safety Tabular Data'!A672:L682,12,FALSE)</f>
        <v>#REF!</v>
      </c>
      <c r="AO675" s="43"/>
      <c r="AP675" s="4"/>
      <c r="AQ675" s="36" t="str">
        <f>IFERROR(VLOOKUP(Book1345234[[#This Row],[Life and Safety Ranking (Injury/Loss of Life)]],#REF!,2,FALSE),"")</f>
        <v/>
      </c>
      <c r="AR675" s="67"/>
      <c r="AS675" s="43"/>
      <c r="AT675" s="43"/>
      <c r="AU675" s="43"/>
      <c r="AV675" s="4"/>
      <c r="AW675" s="36" t="str">
        <f>IFERROR(VLOOKUP(Book1345234[[#This Row],[Water Supply Yield Ranking]],#REF!,2,FALSE),"")</f>
        <v/>
      </c>
      <c r="AX675" s="67"/>
      <c r="AY675" s="37"/>
      <c r="AZ675" s="4"/>
      <c r="BA675" s="36" t="str">
        <f>IFERROR(VLOOKUP(Book1345234[[#This Row],[Social Vulnerability Ranking]],#REF!,2,FALSE),"")</f>
        <v/>
      </c>
      <c r="BB675" s="67"/>
      <c r="BC675" s="43"/>
      <c r="BD675" s="4"/>
      <c r="BE675" s="36" t="str">
        <f>IFERROR(VLOOKUP(Book1345234[[#This Row],[Nature-Based Solutions Ranking]],#REF!,2,FALSE),"")</f>
        <v/>
      </c>
      <c r="BF675" s="67"/>
      <c r="BG675" s="37"/>
      <c r="BH675" s="4"/>
      <c r="BI675" s="36" t="str">
        <f>IFERROR(VLOOKUP(Book1345234[[#This Row],[Multiple Benefit Ranking]],#REF!,2,FALSE),"")</f>
        <v/>
      </c>
      <c r="BJ675" s="84"/>
      <c r="BK675" s="43"/>
      <c r="BL675" s="4"/>
      <c r="BM675" s="36" t="str">
        <f>IFERROR(VLOOKUP(Book1345234[[#This Row],[Operations and Maintenance Ranking]],#REF!,2,FALSE),"")</f>
        <v/>
      </c>
      <c r="BN675" s="67"/>
      <c r="BO675" s="4"/>
      <c r="BP675" s="36" t="str">
        <f>IFERROR(VLOOKUP(Book1345234[[#This Row],[Administrative, Regulatory and Other Obstacle Ranking]],#REF!,2,FALSE),"")</f>
        <v/>
      </c>
      <c r="BQ675" s="67"/>
      <c r="BR675" s="4"/>
      <c r="BS675" s="36" t="str">
        <f>IFERROR(VLOOKUP(Book1345234[[#This Row],[Environmental Benefit Ranking]],#REF!,2,FALSE),"")</f>
        <v/>
      </c>
      <c r="BT675" s="67"/>
      <c r="BU675" s="37"/>
      <c r="BV675" s="36" t="str">
        <f>IFERROR(VLOOKUP(Book1345234[[#This Row],[Environmental Impact Ranking]],#REF!,2,FALSE),"")</f>
        <v/>
      </c>
      <c r="BW675" s="77"/>
      <c r="BX675" s="83"/>
      <c r="BY675" s="4"/>
      <c r="BZ675" s="36" t="str">
        <f>IFERROR(VLOOKUP(Book1345234[[#This Row],[Mobility Ranking]],#REF!,2,FALSE),"")</f>
        <v/>
      </c>
      <c r="CA675" s="77"/>
      <c r="CB675" s="4"/>
      <c r="CC675" s="36" t="str">
        <f>IFERROR(VLOOKUP(Book1345234[[#This Row],[Regional Ranking]],#REF!,2,FALSE),"")</f>
        <v/>
      </c>
    </row>
    <row r="676" spans="1:81" x14ac:dyDescent="0.25">
      <c r="A676" s="107"/>
      <c r="B676" s="84"/>
      <c r="C676" s="92">
        <f>Book1345234[[#This Row],[FMP]]*2</f>
        <v>0</v>
      </c>
      <c r="D676" s="34"/>
      <c r="E676" s="34"/>
      <c r="F676" s="37"/>
      <c r="G676" s="4"/>
      <c r="H676" s="4"/>
      <c r="I676" s="4"/>
      <c r="J676" s="4"/>
      <c r="K676" s="35" t="str">
        <f>IFERROR(Book1345234[[#This Row],[Project Cost]]/Book1345234[[#This Row],['# of Structures Removed from 1% Annual Chance FP]],"")</f>
        <v/>
      </c>
      <c r="L676" s="4"/>
      <c r="M676" s="4"/>
      <c r="N676" s="35"/>
      <c r="O676" s="100"/>
      <c r="P676" s="84"/>
      <c r="Q676" s="37"/>
      <c r="R676" s="4"/>
      <c r="S676" s="36" t="str">
        <f>IFERROR(VLOOKUP(Book1345234[[#This Row],[ Severity Ranking: Pre-Project Average Depth of Flooding (100-year)]],#REF!,2,FALSE),"")</f>
        <v/>
      </c>
      <c r="T676" s="67"/>
      <c r="U676" s="37"/>
      <c r="V676" s="37"/>
      <c r="W676" s="128" t="e">
        <f>[1]!Book1345234[[#This Row],[Flood Plain Population]]/[1]!Book1345234[[#This Row],[Community Population Served]]</f>
        <v>#REF!</v>
      </c>
      <c r="X676" s="4"/>
      <c r="Y676" s="36" t="str">
        <f>IFERROR(VLOOKUP(Book1345234[[#This Row],[Severity Ranking: Community Need (% Population)]],#REF!,2,FALSE),"")</f>
        <v/>
      </c>
      <c r="Z676" s="66"/>
      <c r="AA676" s="91" t="e">
        <f>[1]!Book1345234[[#This Row],['# of Structures Removed from 1% Annual Chance FP]]/[1]!Book1345234[[#This Row],['# of Structures in 1% Annual Chance FP (Pre-Project)]]</f>
        <v>#REF!</v>
      </c>
      <c r="AB676" s="4"/>
      <c r="AC676" s="36" t="str">
        <f>IFERROR(VLOOKUP(Book1345234[[#This Row],[Flood Risk Reduction ]],#REF!,2,FALSE),"")</f>
        <v/>
      </c>
      <c r="AD676" s="66"/>
      <c r="AE676" s="78"/>
      <c r="AF676" s="37"/>
      <c r="AG676" s="128" t="e">
        <f>([1]!Book1345234[[#This Row],[Pre-Project Damage $]]-[1]!Book1345234[[#This Row],[Post-Project Damage $]])/[1]!Book1345234[[#This Row],[Pre-Project Damage $]]</f>
        <v>#REF!</v>
      </c>
      <c r="AH676" s="4"/>
      <c r="AI676" s="36" t="str">
        <f>IFERROR(VLOOKUP(Book1345234[[#This Row],[Flood Damage Reduction]],#REF!,2,FALSE),"")</f>
        <v/>
      </c>
      <c r="AJ676" s="93"/>
      <c r="AK676" s="83"/>
      <c r="AL676" s="37"/>
      <c r="AM676" s="36" t="str">
        <f>IFERROR(VLOOKUP(Book1345234[[#This Row],[ Reduction in Critical Facilities Flood Risk]],#REF!,2,FALSE),"")</f>
        <v/>
      </c>
      <c r="AN676" s="140" t="e">
        <f>VLOOKUP([1]!Book1345234[[#This Row],[FMP]],'[1]Life and Safety Tabular Data'!A673:L683,12,FALSE)</f>
        <v>#REF!</v>
      </c>
      <c r="AO676" s="43"/>
      <c r="AP676" s="4"/>
      <c r="AQ676" s="36" t="str">
        <f>IFERROR(VLOOKUP(Book1345234[[#This Row],[Life and Safety Ranking (Injury/Loss of Life)]],#REF!,2,FALSE),"")</f>
        <v/>
      </c>
      <c r="AR676" s="67"/>
      <c r="AS676" s="43"/>
      <c r="AT676" s="43"/>
      <c r="AU676" s="43"/>
      <c r="AV676" s="4"/>
      <c r="AW676" s="36" t="str">
        <f>IFERROR(VLOOKUP(Book1345234[[#This Row],[Water Supply Yield Ranking]],#REF!,2,FALSE),"")</f>
        <v/>
      </c>
      <c r="AX676" s="67"/>
      <c r="AY676" s="37"/>
      <c r="AZ676" s="4"/>
      <c r="BA676" s="36" t="str">
        <f>IFERROR(VLOOKUP(Book1345234[[#This Row],[Social Vulnerability Ranking]],#REF!,2,FALSE),"")</f>
        <v/>
      </c>
      <c r="BB676" s="67"/>
      <c r="BC676" s="43"/>
      <c r="BD676" s="4"/>
      <c r="BE676" s="36" t="str">
        <f>IFERROR(VLOOKUP(Book1345234[[#This Row],[Nature-Based Solutions Ranking]],#REF!,2,FALSE),"")</f>
        <v/>
      </c>
      <c r="BF676" s="67"/>
      <c r="BG676" s="37"/>
      <c r="BH676" s="4"/>
      <c r="BI676" s="36" t="str">
        <f>IFERROR(VLOOKUP(Book1345234[[#This Row],[Multiple Benefit Ranking]],#REF!,2,FALSE),"")</f>
        <v/>
      </c>
      <c r="BJ676" s="84"/>
      <c r="BK676" s="43"/>
      <c r="BL676" s="4"/>
      <c r="BM676" s="36" t="str">
        <f>IFERROR(VLOOKUP(Book1345234[[#This Row],[Operations and Maintenance Ranking]],#REF!,2,FALSE),"")</f>
        <v/>
      </c>
      <c r="BN676" s="67"/>
      <c r="BO676" s="4"/>
      <c r="BP676" s="36" t="str">
        <f>IFERROR(VLOOKUP(Book1345234[[#This Row],[Administrative, Regulatory and Other Obstacle Ranking]],#REF!,2,FALSE),"")</f>
        <v/>
      </c>
      <c r="BQ676" s="67"/>
      <c r="BR676" s="4"/>
      <c r="BS676" s="36" t="str">
        <f>IFERROR(VLOOKUP(Book1345234[[#This Row],[Environmental Benefit Ranking]],#REF!,2,FALSE),"")</f>
        <v/>
      </c>
      <c r="BT676" s="67"/>
      <c r="BU676" s="37"/>
      <c r="BV676" s="36" t="str">
        <f>IFERROR(VLOOKUP(Book1345234[[#This Row],[Environmental Impact Ranking]],#REF!,2,FALSE),"")</f>
        <v/>
      </c>
      <c r="BW676" s="77"/>
      <c r="BX676" s="83"/>
      <c r="BY676" s="4"/>
      <c r="BZ676" s="36" t="str">
        <f>IFERROR(VLOOKUP(Book1345234[[#This Row],[Mobility Ranking]],#REF!,2,FALSE),"")</f>
        <v/>
      </c>
      <c r="CA676" s="77"/>
      <c r="CB676" s="4"/>
      <c r="CC676" s="36" t="str">
        <f>IFERROR(VLOOKUP(Book1345234[[#This Row],[Regional Ranking]],#REF!,2,FALSE),"")</f>
        <v/>
      </c>
    </row>
    <row r="677" spans="1:81" x14ac:dyDescent="0.25">
      <c r="A677" s="107"/>
      <c r="B677" s="84"/>
      <c r="C677" s="92">
        <f>Book1345234[[#This Row],[FMP]]*2</f>
        <v>0</v>
      </c>
      <c r="D677" s="34"/>
      <c r="E677" s="34"/>
      <c r="F677" s="37"/>
      <c r="G677" s="4"/>
      <c r="H677" s="4"/>
      <c r="I677" s="4"/>
      <c r="J677" s="4"/>
      <c r="K677" s="35" t="str">
        <f>IFERROR(Book1345234[[#This Row],[Project Cost]]/Book1345234[[#This Row],['# of Structures Removed from 1% Annual Chance FP]],"")</f>
        <v/>
      </c>
      <c r="L677" s="4"/>
      <c r="M677" s="4"/>
      <c r="N677" s="35"/>
      <c r="O677" s="100"/>
      <c r="P677" s="84"/>
      <c r="Q677" s="37"/>
      <c r="R677" s="4"/>
      <c r="S677" s="36" t="str">
        <f>IFERROR(VLOOKUP(Book1345234[[#This Row],[ Severity Ranking: Pre-Project Average Depth of Flooding (100-year)]],#REF!,2,FALSE),"")</f>
        <v/>
      </c>
      <c r="T677" s="67"/>
      <c r="U677" s="37"/>
      <c r="V677" s="37"/>
      <c r="W677" s="128" t="e">
        <f>[1]!Book1345234[[#This Row],[Flood Plain Population]]/[1]!Book1345234[[#This Row],[Community Population Served]]</f>
        <v>#REF!</v>
      </c>
      <c r="X677" s="4"/>
      <c r="Y677" s="36" t="str">
        <f>IFERROR(VLOOKUP(Book1345234[[#This Row],[Severity Ranking: Community Need (% Population)]],#REF!,2,FALSE),"")</f>
        <v/>
      </c>
      <c r="Z677" s="66"/>
      <c r="AA677" s="91" t="e">
        <f>[1]!Book1345234[[#This Row],['# of Structures Removed from 1% Annual Chance FP]]/[1]!Book1345234[[#This Row],['# of Structures in 1% Annual Chance FP (Pre-Project)]]</f>
        <v>#REF!</v>
      </c>
      <c r="AB677" s="4"/>
      <c r="AC677" s="36" t="str">
        <f>IFERROR(VLOOKUP(Book1345234[[#This Row],[Flood Risk Reduction ]],#REF!,2,FALSE),"")</f>
        <v/>
      </c>
      <c r="AD677" s="66"/>
      <c r="AE677" s="78"/>
      <c r="AF677" s="37"/>
      <c r="AG677" s="128" t="e">
        <f>([1]!Book1345234[[#This Row],[Pre-Project Damage $]]-[1]!Book1345234[[#This Row],[Post-Project Damage $]])/[1]!Book1345234[[#This Row],[Pre-Project Damage $]]</f>
        <v>#REF!</v>
      </c>
      <c r="AH677" s="4"/>
      <c r="AI677" s="36" t="str">
        <f>IFERROR(VLOOKUP(Book1345234[[#This Row],[Flood Damage Reduction]],#REF!,2,FALSE),"")</f>
        <v/>
      </c>
      <c r="AJ677" s="93"/>
      <c r="AK677" s="83"/>
      <c r="AL677" s="37"/>
      <c r="AM677" s="36" t="str">
        <f>IFERROR(VLOOKUP(Book1345234[[#This Row],[ Reduction in Critical Facilities Flood Risk]],#REF!,2,FALSE),"")</f>
        <v/>
      </c>
      <c r="AN677" s="140" t="e">
        <f>VLOOKUP([1]!Book1345234[[#This Row],[FMP]],'[1]Life and Safety Tabular Data'!A674:L684,12,FALSE)</f>
        <v>#REF!</v>
      </c>
      <c r="AO677" s="43"/>
      <c r="AP677" s="4"/>
      <c r="AQ677" s="36" t="str">
        <f>IFERROR(VLOOKUP(Book1345234[[#This Row],[Life and Safety Ranking (Injury/Loss of Life)]],#REF!,2,FALSE),"")</f>
        <v/>
      </c>
      <c r="AR677" s="67"/>
      <c r="AS677" s="43"/>
      <c r="AT677" s="43"/>
      <c r="AU677" s="43"/>
      <c r="AV677" s="4"/>
      <c r="AW677" s="36" t="str">
        <f>IFERROR(VLOOKUP(Book1345234[[#This Row],[Water Supply Yield Ranking]],#REF!,2,FALSE),"")</f>
        <v/>
      </c>
      <c r="AX677" s="67"/>
      <c r="AY677" s="37"/>
      <c r="AZ677" s="4"/>
      <c r="BA677" s="36" t="str">
        <f>IFERROR(VLOOKUP(Book1345234[[#This Row],[Social Vulnerability Ranking]],#REF!,2,FALSE),"")</f>
        <v/>
      </c>
      <c r="BB677" s="67"/>
      <c r="BC677" s="43"/>
      <c r="BD677" s="4"/>
      <c r="BE677" s="36" t="str">
        <f>IFERROR(VLOOKUP(Book1345234[[#This Row],[Nature-Based Solutions Ranking]],#REF!,2,FALSE),"")</f>
        <v/>
      </c>
      <c r="BF677" s="67"/>
      <c r="BG677" s="37"/>
      <c r="BH677" s="4"/>
      <c r="BI677" s="36" t="str">
        <f>IFERROR(VLOOKUP(Book1345234[[#This Row],[Multiple Benefit Ranking]],#REF!,2,FALSE),"")</f>
        <v/>
      </c>
      <c r="BJ677" s="84"/>
      <c r="BK677" s="43"/>
      <c r="BL677" s="4"/>
      <c r="BM677" s="36" t="str">
        <f>IFERROR(VLOOKUP(Book1345234[[#This Row],[Operations and Maintenance Ranking]],#REF!,2,FALSE),"")</f>
        <v/>
      </c>
      <c r="BN677" s="67"/>
      <c r="BO677" s="4"/>
      <c r="BP677" s="36" t="str">
        <f>IFERROR(VLOOKUP(Book1345234[[#This Row],[Administrative, Regulatory and Other Obstacle Ranking]],#REF!,2,FALSE),"")</f>
        <v/>
      </c>
      <c r="BQ677" s="67"/>
      <c r="BR677" s="4"/>
      <c r="BS677" s="36" t="str">
        <f>IFERROR(VLOOKUP(Book1345234[[#This Row],[Environmental Benefit Ranking]],#REF!,2,FALSE),"")</f>
        <v/>
      </c>
      <c r="BT677" s="67"/>
      <c r="BU677" s="37"/>
      <c r="BV677" s="36" t="str">
        <f>IFERROR(VLOOKUP(Book1345234[[#This Row],[Environmental Impact Ranking]],#REF!,2,FALSE),"")</f>
        <v/>
      </c>
      <c r="BW677" s="77"/>
      <c r="BX677" s="83"/>
      <c r="BY677" s="4"/>
      <c r="BZ677" s="36" t="str">
        <f>IFERROR(VLOOKUP(Book1345234[[#This Row],[Mobility Ranking]],#REF!,2,FALSE),"")</f>
        <v/>
      </c>
      <c r="CA677" s="77"/>
      <c r="CB677" s="4"/>
      <c r="CC677" s="36" t="str">
        <f>IFERROR(VLOOKUP(Book1345234[[#This Row],[Regional Ranking]],#REF!,2,FALSE),"")</f>
        <v/>
      </c>
    </row>
    <row r="678" spans="1:81" x14ac:dyDescent="0.25">
      <c r="A678" s="107"/>
      <c r="B678" s="84"/>
      <c r="C678" s="92">
        <f>Book1345234[[#This Row],[FMP]]*2</f>
        <v>0</v>
      </c>
      <c r="D678" s="34"/>
      <c r="E678" s="34"/>
      <c r="F678" s="37"/>
      <c r="G678" s="4"/>
      <c r="H678" s="4"/>
      <c r="I678" s="4"/>
      <c r="J678" s="4"/>
      <c r="K678" s="35" t="str">
        <f>IFERROR(Book1345234[[#This Row],[Project Cost]]/Book1345234[[#This Row],['# of Structures Removed from 1% Annual Chance FP]],"")</f>
        <v/>
      </c>
      <c r="L678" s="4"/>
      <c r="M678" s="4"/>
      <c r="N678" s="35"/>
      <c r="O678" s="100"/>
      <c r="P678" s="84"/>
      <c r="Q678" s="37"/>
      <c r="R678" s="4"/>
      <c r="S678" s="36" t="str">
        <f>IFERROR(VLOOKUP(Book1345234[[#This Row],[ Severity Ranking: Pre-Project Average Depth of Flooding (100-year)]],#REF!,2,FALSE),"")</f>
        <v/>
      </c>
      <c r="T678" s="67"/>
      <c r="U678" s="37"/>
      <c r="V678" s="37"/>
      <c r="W678" s="128" t="e">
        <f>[1]!Book1345234[[#This Row],[Flood Plain Population]]/[1]!Book1345234[[#This Row],[Community Population Served]]</f>
        <v>#REF!</v>
      </c>
      <c r="X678" s="4"/>
      <c r="Y678" s="36" t="str">
        <f>IFERROR(VLOOKUP(Book1345234[[#This Row],[Severity Ranking: Community Need (% Population)]],#REF!,2,FALSE),"")</f>
        <v/>
      </c>
      <c r="Z678" s="66"/>
      <c r="AA678" s="91" t="e">
        <f>[1]!Book1345234[[#This Row],['# of Structures Removed from 1% Annual Chance FP]]/[1]!Book1345234[[#This Row],['# of Structures in 1% Annual Chance FP (Pre-Project)]]</f>
        <v>#REF!</v>
      </c>
      <c r="AB678" s="4"/>
      <c r="AC678" s="36" t="str">
        <f>IFERROR(VLOOKUP(Book1345234[[#This Row],[Flood Risk Reduction ]],#REF!,2,FALSE),"")</f>
        <v/>
      </c>
      <c r="AD678" s="66"/>
      <c r="AE678" s="78"/>
      <c r="AF678" s="37"/>
      <c r="AG678" s="128" t="e">
        <f>([1]!Book1345234[[#This Row],[Pre-Project Damage $]]-[1]!Book1345234[[#This Row],[Post-Project Damage $]])/[1]!Book1345234[[#This Row],[Pre-Project Damage $]]</f>
        <v>#REF!</v>
      </c>
      <c r="AH678" s="4"/>
      <c r="AI678" s="36" t="str">
        <f>IFERROR(VLOOKUP(Book1345234[[#This Row],[Flood Damage Reduction]],#REF!,2,FALSE),"")</f>
        <v/>
      </c>
      <c r="AJ678" s="93"/>
      <c r="AK678" s="83"/>
      <c r="AL678" s="37"/>
      <c r="AM678" s="36" t="str">
        <f>IFERROR(VLOOKUP(Book1345234[[#This Row],[ Reduction in Critical Facilities Flood Risk]],#REF!,2,FALSE),"")</f>
        <v/>
      </c>
      <c r="AN678" s="140" t="e">
        <f>VLOOKUP([1]!Book1345234[[#This Row],[FMP]],'[1]Life and Safety Tabular Data'!A675:L685,12,FALSE)</f>
        <v>#REF!</v>
      </c>
      <c r="AO678" s="43"/>
      <c r="AP678" s="4"/>
      <c r="AQ678" s="36" t="str">
        <f>IFERROR(VLOOKUP(Book1345234[[#This Row],[Life and Safety Ranking (Injury/Loss of Life)]],#REF!,2,FALSE),"")</f>
        <v/>
      </c>
      <c r="AR678" s="67"/>
      <c r="AS678" s="43"/>
      <c r="AT678" s="43"/>
      <c r="AU678" s="43"/>
      <c r="AV678" s="4"/>
      <c r="AW678" s="36" t="str">
        <f>IFERROR(VLOOKUP(Book1345234[[#This Row],[Water Supply Yield Ranking]],#REF!,2,FALSE),"")</f>
        <v/>
      </c>
      <c r="AX678" s="67"/>
      <c r="AY678" s="37"/>
      <c r="AZ678" s="4"/>
      <c r="BA678" s="36" t="str">
        <f>IFERROR(VLOOKUP(Book1345234[[#This Row],[Social Vulnerability Ranking]],#REF!,2,FALSE),"")</f>
        <v/>
      </c>
      <c r="BB678" s="67"/>
      <c r="BC678" s="43"/>
      <c r="BD678" s="4"/>
      <c r="BE678" s="36" t="str">
        <f>IFERROR(VLOOKUP(Book1345234[[#This Row],[Nature-Based Solutions Ranking]],#REF!,2,FALSE),"")</f>
        <v/>
      </c>
      <c r="BF678" s="67"/>
      <c r="BG678" s="37"/>
      <c r="BH678" s="4"/>
      <c r="BI678" s="36" t="str">
        <f>IFERROR(VLOOKUP(Book1345234[[#This Row],[Multiple Benefit Ranking]],#REF!,2,FALSE),"")</f>
        <v/>
      </c>
      <c r="BJ678" s="84"/>
      <c r="BK678" s="43"/>
      <c r="BL678" s="4"/>
      <c r="BM678" s="36" t="str">
        <f>IFERROR(VLOOKUP(Book1345234[[#This Row],[Operations and Maintenance Ranking]],#REF!,2,FALSE),"")</f>
        <v/>
      </c>
      <c r="BN678" s="67"/>
      <c r="BO678" s="4"/>
      <c r="BP678" s="36" t="str">
        <f>IFERROR(VLOOKUP(Book1345234[[#This Row],[Administrative, Regulatory and Other Obstacle Ranking]],#REF!,2,FALSE),"")</f>
        <v/>
      </c>
      <c r="BQ678" s="67"/>
      <c r="BR678" s="4"/>
      <c r="BS678" s="36" t="str">
        <f>IFERROR(VLOOKUP(Book1345234[[#This Row],[Environmental Benefit Ranking]],#REF!,2,FALSE),"")</f>
        <v/>
      </c>
      <c r="BT678" s="67"/>
      <c r="BU678" s="37"/>
      <c r="BV678" s="36" t="str">
        <f>IFERROR(VLOOKUP(Book1345234[[#This Row],[Environmental Impact Ranking]],#REF!,2,FALSE),"")</f>
        <v/>
      </c>
      <c r="BW678" s="77"/>
      <c r="BX678" s="83"/>
      <c r="BY678" s="4"/>
      <c r="BZ678" s="36" t="str">
        <f>IFERROR(VLOOKUP(Book1345234[[#This Row],[Mobility Ranking]],#REF!,2,FALSE),"")</f>
        <v/>
      </c>
      <c r="CA678" s="77"/>
      <c r="CB678" s="4"/>
      <c r="CC678" s="36" t="str">
        <f>IFERROR(VLOOKUP(Book1345234[[#This Row],[Regional Ranking]],#REF!,2,FALSE),"")</f>
        <v/>
      </c>
    </row>
    <row r="679" spans="1:81" x14ac:dyDescent="0.25">
      <c r="A679" s="107"/>
      <c r="B679" s="84"/>
      <c r="C679" s="92">
        <f>Book1345234[[#This Row],[FMP]]*2</f>
        <v>0</v>
      </c>
      <c r="D679" s="34"/>
      <c r="E679" s="34"/>
      <c r="F679" s="37"/>
      <c r="G679" s="4"/>
      <c r="H679" s="4"/>
      <c r="I679" s="4"/>
      <c r="J679" s="4"/>
      <c r="K679" s="35" t="str">
        <f>IFERROR(Book1345234[[#This Row],[Project Cost]]/Book1345234[[#This Row],['# of Structures Removed from 1% Annual Chance FP]],"")</f>
        <v/>
      </c>
      <c r="L679" s="4"/>
      <c r="M679" s="4"/>
      <c r="N679" s="35"/>
      <c r="O679" s="100"/>
      <c r="P679" s="84"/>
      <c r="Q679" s="37"/>
      <c r="R679" s="4"/>
      <c r="S679" s="36" t="str">
        <f>IFERROR(VLOOKUP(Book1345234[[#This Row],[ Severity Ranking: Pre-Project Average Depth of Flooding (100-year)]],#REF!,2,FALSE),"")</f>
        <v/>
      </c>
      <c r="T679" s="67"/>
      <c r="U679" s="37"/>
      <c r="V679" s="37"/>
      <c r="W679" s="128" t="e">
        <f>[1]!Book1345234[[#This Row],[Flood Plain Population]]/[1]!Book1345234[[#This Row],[Community Population Served]]</f>
        <v>#REF!</v>
      </c>
      <c r="X679" s="4"/>
      <c r="Y679" s="36" t="str">
        <f>IFERROR(VLOOKUP(Book1345234[[#This Row],[Severity Ranking: Community Need (% Population)]],#REF!,2,FALSE),"")</f>
        <v/>
      </c>
      <c r="Z679" s="66"/>
      <c r="AA679" s="91" t="e">
        <f>[1]!Book1345234[[#This Row],['# of Structures Removed from 1% Annual Chance FP]]/[1]!Book1345234[[#This Row],['# of Structures in 1% Annual Chance FP (Pre-Project)]]</f>
        <v>#REF!</v>
      </c>
      <c r="AB679" s="4"/>
      <c r="AC679" s="36" t="str">
        <f>IFERROR(VLOOKUP(Book1345234[[#This Row],[Flood Risk Reduction ]],#REF!,2,FALSE),"")</f>
        <v/>
      </c>
      <c r="AD679" s="66"/>
      <c r="AE679" s="78"/>
      <c r="AF679" s="37"/>
      <c r="AG679" s="128" t="e">
        <f>([1]!Book1345234[[#This Row],[Pre-Project Damage $]]-[1]!Book1345234[[#This Row],[Post-Project Damage $]])/[1]!Book1345234[[#This Row],[Pre-Project Damage $]]</f>
        <v>#REF!</v>
      </c>
      <c r="AH679" s="4"/>
      <c r="AI679" s="36" t="str">
        <f>IFERROR(VLOOKUP(Book1345234[[#This Row],[Flood Damage Reduction]],#REF!,2,FALSE),"")</f>
        <v/>
      </c>
      <c r="AJ679" s="93"/>
      <c r="AK679" s="83"/>
      <c r="AL679" s="37"/>
      <c r="AM679" s="36" t="str">
        <f>IFERROR(VLOOKUP(Book1345234[[#This Row],[ Reduction in Critical Facilities Flood Risk]],#REF!,2,FALSE),"")</f>
        <v/>
      </c>
      <c r="AN679" s="140" t="e">
        <f>VLOOKUP([1]!Book1345234[[#This Row],[FMP]],'[1]Life and Safety Tabular Data'!A676:L686,12,FALSE)</f>
        <v>#REF!</v>
      </c>
      <c r="AO679" s="43"/>
      <c r="AP679" s="4"/>
      <c r="AQ679" s="36" t="str">
        <f>IFERROR(VLOOKUP(Book1345234[[#This Row],[Life and Safety Ranking (Injury/Loss of Life)]],#REF!,2,FALSE),"")</f>
        <v/>
      </c>
      <c r="AR679" s="67"/>
      <c r="AS679" s="43"/>
      <c r="AT679" s="43"/>
      <c r="AU679" s="43"/>
      <c r="AV679" s="4"/>
      <c r="AW679" s="36" t="str">
        <f>IFERROR(VLOOKUP(Book1345234[[#This Row],[Water Supply Yield Ranking]],#REF!,2,FALSE),"")</f>
        <v/>
      </c>
      <c r="AX679" s="67"/>
      <c r="AY679" s="37"/>
      <c r="AZ679" s="4"/>
      <c r="BA679" s="36" t="str">
        <f>IFERROR(VLOOKUP(Book1345234[[#This Row],[Social Vulnerability Ranking]],#REF!,2,FALSE),"")</f>
        <v/>
      </c>
      <c r="BB679" s="67"/>
      <c r="BC679" s="43"/>
      <c r="BD679" s="4"/>
      <c r="BE679" s="36" t="str">
        <f>IFERROR(VLOOKUP(Book1345234[[#This Row],[Nature-Based Solutions Ranking]],#REF!,2,FALSE),"")</f>
        <v/>
      </c>
      <c r="BF679" s="67"/>
      <c r="BG679" s="37"/>
      <c r="BH679" s="4"/>
      <c r="BI679" s="36" t="str">
        <f>IFERROR(VLOOKUP(Book1345234[[#This Row],[Multiple Benefit Ranking]],#REF!,2,FALSE),"")</f>
        <v/>
      </c>
      <c r="BJ679" s="84"/>
      <c r="BK679" s="43"/>
      <c r="BL679" s="4"/>
      <c r="BM679" s="36" t="str">
        <f>IFERROR(VLOOKUP(Book1345234[[#This Row],[Operations and Maintenance Ranking]],#REF!,2,FALSE),"")</f>
        <v/>
      </c>
      <c r="BN679" s="67"/>
      <c r="BO679" s="4"/>
      <c r="BP679" s="36" t="str">
        <f>IFERROR(VLOOKUP(Book1345234[[#This Row],[Administrative, Regulatory and Other Obstacle Ranking]],#REF!,2,FALSE),"")</f>
        <v/>
      </c>
      <c r="BQ679" s="67"/>
      <c r="BR679" s="4"/>
      <c r="BS679" s="36" t="str">
        <f>IFERROR(VLOOKUP(Book1345234[[#This Row],[Environmental Benefit Ranking]],#REF!,2,FALSE),"")</f>
        <v/>
      </c>
      <c r="BT679" s="67"/>
      <c r="BU679" s="37"/>
      <c r="BV679" s="36" t="str">
        <f>IFERROR(VLOOKUP(Book1345234[[#This Row],[Environmental Impact Ranking]],#REF!,2,FALSE),"")</f>
        <v/>
      </c>
      <c r="BW679" s="77"/>
      <c r="BX679" s="83"/>
      <c r="BY679" s="4"/>
      <c r="BZ679" s="36" t="str">
        <f>IFERROR(VLOOKUP(Book1345234[[#This Row],[Mobility Ranking]],#REF!,2,FALSE),"")</f>
        <v/>
      </c>
      <c r="CA679" s="77"/>
      <c r="CB679" s="4"/>
      <c r="CC679" s="36" t="str">
        <f>IFERROR(VLOOKUP(Book1345234[[#This Row],[Regional Ranking]],#REF!,2,FALSE),"")</f>
        <v/>
      </c>
    </row>
    <row r="680" spans="1:81" x14ac:dyDescent="0.25">
      <c r="A680" s="107"/>
      <c r="B680" s="84"/>
      <c r="C680" s="92">
        <f>Book1345234[[#This Row],[FMP]]*2</f>
        <v>0</v>
      </c>
      <c r="D680" s="34"/>
      <c r="E680" s="34"/>
      <c r="F680" s="37"/>
      <c r="G680" s="4"/>
      <c r="H680" s="4"/>
      <c r="I680" s="4"/>
      <c r="J680" s="4"/>
      <c r="K680" s="35" t="str">
        <f>IFERROR(Book1345234[[#This Row],[Project Cost]]/Book1345234[[#This Row],['# of Structures Removed from 1% Annual Chance FP]],"")</f>
        <v/>
      </c>
      <c r="L680" s="4"/>
      <c r="M680" s="4"/>
      <c r="N680" s="35"/>
      <c r="O680" s="100"/>
      <c r="P680" s="84"/>
      <c r="Q680" s="37"/>
      <c r="R680" s="4"/>
      <c r="S680" s="36" t="str">
        <f>IFERROR(VLOOKUP(Book1345234[[#This Row],[ Severity Ranking: Pre-Project Average Depth of Flooding (100-year)]],#REF!,2,FALSE),"")</f>
        <v/>
      </c>
      <c r="T680" s="67"/>
      <c r="U680" s="37"/>
      <c r="V680" s="37"/>
      <c r="W680" s="128" t="e">
        <f>[1]!Book1345234[[#This Row],[Flood Plain Population]]/[1]!Book1345234[[#This Row],[Community Population Served]]</f>
        <v>#REF!</v>
      </c>
      <c r="X680" s="4"/>
      <c r="Y680" s="36" t="str">
        <f>IFERROR(VLOOKUP(Book1345234[[#This Row],[Severity Ranking: Community Need (% Population)]],#REF!,2,FALSE),"")</f>
        <v/>
      </c>
      <c r="Z680" s="66"/>
      <c r="AA680" s="91" t="e">
        <f>[1]!Book1345234[[#This Row],['# of Structures Removed from 1% Annual Chance FP]]/[1]!Book1345234[[#This Row],['# of Structures in 1% Annual Chance FP (Pre-Project)]]</f>
        <v>#REF!</v>
      </c>
      <c r="AB680" s="4"/>
      <c r="AC680" s="36" t="str">
        <f>IFERROR(VLOOKUP(Book1345234[[#This Row],[Flood Risk Reduction ]],#REF!,2,FALSE),"")</f>
        <v/>
      </c>
      <c r="AD680" s="66"/>
      <c r="AE680" s="78"/>
      <c r="AF680" s="37"/>
      <c r="AG680" s="128" t="e">
        <f>([1]!Book1345234[[#This Row],[Pre-Project Damage $]]-[1]!Book1345234[[#This Row],[Post-Project Damage $]])/[1]!Book1345234[[#This Row],[Pre-Project Damage $]]</f>
        <v>#REF!</v>
      </c>
      <c r="AH680" s="4"/>
      <c r="AI680" s="36" t="str">
        <f>IFERROR(VLOOKUP(Book1345234[[#This Row],[Flood Damage Reduction]],#REF!,2,FALSE),"")</f>
        <v/>
      </c>
      <c r="AJ680" s="93"/>
      <c r="AK680" s="83"/>
      <c r="AL680" s="37"/>
      <c r="AM680" s="36" t="str">
        <f>IFERROR(VLOOKUP(Book1345234[[#This Row],[ Reduction in Critical Facilities Flood Risk]],#REF!,2,FALSE),"")</f>
        <v/>
      </c>
      <c r="AN680" s="140" t="e">
        <f>VLOOKUP([1]!Book1345234[[#This Row],[FMP]],'[1]Life and Safety Tabular Data'!A677:L687,12,FALSE)</f>
        <v>#REF!</v>
      </c>
      <c r="AO680" s="43"/>
      <c r="AP680" s="4"/>
      <c r="AQ680" s="36" t="str">
        <f>IFERROR(VLOOKUP(Book1345234[[#This Row],[Life and Safety Ranking (Injury/Loss of Life)]],#REF!,2,FALSE),"")</f>
        <v/>
      </c>
      <c r="AR680" s="67"/>
      <c r="AS680" s="43"/>
      <c r="AT680" s="43"/>
      <c r="AU680" s="43"/>
      <c r="AV680" s="4"/>
      <c r="AW680" s="36" t="str">
        <f>IFERROR(VLOOKUP(Book1345234[[#This Row],[Water Supply Yield Ranking]],#REF!,2,FALSE),"")</f>
        <v/>
      </c>
      <c r="AX680" s="67"/>
      <c r="AY680" s="37"/>
      <c r="AZ680" s="4"/>
      <c r="BA680" s="36" t="str">
        <f>IFERROR(VLOOKUP(Book1345234[[#This Row],[Social Vulnerability Ranking]],#REF!,2,FALSE),"")</f>
        <v/>
      </c>
      <c r="BB680" s="67"/>
      <c r="BC680" s="43"/>
      <c r="BD680" s="4"/>
      <c r="BE680" s="36" t="str">
        <f>IFERROR(VLOOKUP(Book1345234[[#This Row],[Nature-Based Solutions Ranking]],#REF!,2,FALSE),"")</f>
        <v/>
      </c>
      <c r="BF680" s="67"/>
      <c r="BG680" s="37"/>
      <c r="BH680" s="4"/>
      <c r="BI680" s="36" t="str">
        <f>IFERROR(VLOOKUP(Book1345234[[#This Row],[Multiple Benefit Ranking]],#REF!,2,FALSE),"")</f>
        <v/>
      </c>
      <c r="BJ680" s="84"/>
      <c r="BK680" s="43"/>
      <c r="BL680" s="4"/>
      <c r="BM680" s="36" t="str">
        <f>IFERROR(VLOOKUP(Book1345234[[#This Row],[Operations and Maintenance Ranking]],#REF!,2,FALSE),"")</f>
        <v/>
      </c>
      <c r="BN680" s="67"/>
      <c r="BO680" s="4"/>
      <c r="BP680" s="36" t="str">
        <f>IFERROR(VLOOKUP(Book1345234[[#This Row],[Administrative, Regulatory and Other Obstacle Ranking]],#REF!,2,FALSE),"")</f>
        <v/>
      </c>
      <c r="BQ680" s="67"/>
      <c r="BR680" s="4"/>
      <c r="BS680" s="36" t="str">
        <f>IFERROR(VLOOKUP(Book1345234[[#This Row],[Environmental Benefit Ranking]],#REF!,2,FALSE),"")</f>
        <v/>
      </c>
      <c r="BT680" s="67"/>
      <c r="BU680" s="37"/>
      <c r="BV680" s="36" t="str">
        <f>IFERROR(VLOOKUP(Book1345234[[#This Row],[Environmental Impact Ranking]],#REF!,2,FALSE),"")</f>
        <v/>
      </c>
      <c r="BW680" s="77"/>
      <c r="BX680" s="83"/>
      <c r="BY680" s="4"/>
      <c r="BZ680" s="36" t="str">
        <f>IFERROR(VLOOKUP(Book1345234[[#This Row],[Mobility Ranking]],#REF!,2,FALSE),"")</f>
        <v/>
      </c>
      <c r="CA680" s="77"/>
      <c r="CB680" s="4"/>
      <c r="CC680" s="36" t="str">
        <f>IFERROR(VLOOKUP(Book1345234[[#This Row],[Regional Ranking]],#REF!,2,FALSE),"")</f>
        <v/>
      </c>
    </row>
    <row r="681" spans="1:81" x14ac:dyDescent="0.25">
      <c r="A681" s="107"/>
      <c r="B681" s="84"/>
      <c r="C681" s="92">
        <f>Book1345234[[#This Row],[FMP]]*2</f>
        <v>0</v>
      </c>
      <c r="D681" s="34"/>
      <c r="E681" s="34"/>
      <c r="F681" s="37"/>
      <c r="G681" s="4"/>
      <c r="H681" s="4"/>
      <c r="I681" s="4"/>
      <c r="J681" s="4"/>
      <c r="K681" s="35" t="str">
        <f>IFERROR(Book1345234[[#This Row],[Project Cost]]/Book1345234[[#This Row],['# of Structures Removed from 1% Annual Chance FP]],"")</f>
        <v/>
      </c>
      <c r="L681" s="4"/>
      <c r="M681" s="4"/>
      <c r="N681" s="35"/>
      <c r="O681" s="100"/>
      <c r="P681" s="84"/>
      <c r="Q681" s="37"/>
      <c r="R681" s="4"/>
      <c r="S681" s="36" t="str">
        <f>IFERROR(VLOOKUP(Book1345234[[#This Row],[ Severity Ranking: Pre-Project Average Depth of Flooding (100-year)]],#REF!,2,FALSE),"")</f>
        <v/>
      </c>
      <c r="T681" s="67"/>
      <c r="U681" s="37"/>
      <c r="V681" s="37"/>
      <c r="W681" s="128" t="e">
        <f>[1]!Book1345234[[#This Row],[Flood Plain Population]]/[1]!Book1345234[[#This Row],[Community Population Served]]</f>
        <v>#REF!</v>
      </c>
      <c r="X681" s="4"/>
      <c r="Y681" s="36" t="str">
        <f>IFERROR(VLOOKUP(Book1345234[[#This Row],[Severity Ranking: Community Need (% Population)]],#REF!,2,FALSE),"")</f>
        <v/>
      </c>
      <c r="Z681" s="66"/>
      <c r="AA681" s="91" t="e">
        <f>[1]!Book1345234[[#This Row],['# of Structures Removed from 1% Annual Chance FP]]/[1]!Book1345234[[#This Row],['# of Structures in 1% Annual Chance FP (Pre-Project)]]</f>
        <v>#REF!</v>
      </c>
      <c r="AB681" s="4"/>
      <c r="AC681" s="36" t="str">
        <f>IFERROR(VLOOKUP(Book1345234[[#This Row],[Flood Risk Reduction ]],#REF!,2,FALSE),"")</f>
        <v/>
      </c>
      <c r="AD681" s="66"/>
      <c r="AE681" s="78"/>
      <c r="AF681" s="37"/>
      <c r="AG681" s="128" t="e">
        <f>([1]!Book1345234[[#This Row],[Pre-Project Damage $]]-[1]!Book1345234[[#This Row],[Post-Project Damage $]])/[1]!Book1345234[[#This Row],[Pre-Project Damage $]]</f>
        <v>#REF!</v>
      </c>
      <c r="AH681" s="4"/>
      <c r="AI681" s="36" t="str">
        <f>IFERROR(VLOOKUP(Book1345234[[#This Row],[Flood Damage Reduction]],#REF!,2,FALSE),"")</f>
        <v/>
      </c>
      <c r="AJ681" s="93"/>
      <c r="AK681" s="83"/>
      <c r="AL681" s="37"/>
      <c r="AM681" s="36" t="str">
        <f>IFERROR(VLOOKUP(Book1345234[[#This Row],[ Reduction in Critical Facilities Flood Risk]],#REF!,2,FALSE),"")</f>
        <v/>
      </c>
      <c r="AN681" s="140" t="e">
        <f>VLOOKUP([1]!Book1345234[[#This Row],[FMP]],'[1]Life and Safety Tabular Data'!A678:L688,12,FALSE)</f>
        <v>#REF!</v>
      </c>
      <c r="AO681" s="43"/>
      <c r="AP681" s="4"/>
      <c r="AQ681" s="36" t="str">
        <f>IFERROR(VLOOKUP(Book1345234[[#This Row],[Life and Safety Ranking (Injury/Loss of Life)]],#REF!,2,FALSE),"")</f>
        <v/>
      </c>
      <c r="AR681" s="67"/>
      <c r="AS681" s="43"/>
      <c r="AT681" s="43"/>
      <c r="AU681" s="43"/>
      <c r="AV681" s="4"/>
      <c r="AW681" s="36" t="str">
        <f>IFERROR(VLOOKUP(Book1345234[[#This Row],[Water Supply Yield Ranking]],#REF!,2,FALSE),"")</f>
        <v/>
      </c>
      <c r="AX681" s="67"/>
      <c r="AY681" s="37"/>
      <c r="AZ681" s="4"/>
      <c r="BA681" s="36" t="str">
        <f>IFERROR(VLOOKUP(Book1345234[[#This Row],[Social Vulnerability Ranking]],#REF!,2,FALSE),"")</f>
        <v/>
      </c>
      <c r="BB681" s="67"/>
      <c r="BC681" s="43"/>
      <c r="BD681" s="4"/>
      <c r="BE681" s="36" t="str">
        <f>IFERROR(VLOOKUP(Book1345234[[#This Row],[Nature-Based Solutions Ranking]],#REF!,2,FALSE),"")</f>
        <v/>
      </c>
      <c r="BF681" s="67"/>
      <c r="BG681" s="37"/>
      <c r="BH681" s="4"/>
      <c r="BI681" s="36" t="str">
        <f>IFERROR(VLOOKUP(Book1345234[[#This Row],[Multiple Benefit Ranking]],#REF!,2,FALSE),"")</f>
        <v/>
      </c>
      <c r="BJ681" s="84"/>
      <c r="BK681" s="43"/>
      <c r="BL681" s="4"/>
      <c r="BM681" s="36" t="str">
        <f>IFERROR(VLOOKUP(Book1345234[[#This Row],[Operations and Maintenance Ranking]],#REF!,2,FALSE),"")</f>
        <v/>
      </c>
      <c r="BN681" s="67"/>
      <c r="BO681" s="4"/>
      <c r="BP681" s="36" t="str">
        <f>IFERROR(VLOOKUP(Book1345234[[#This Row],[Administrative, Regulatory and Other Obstacle Ranking]],#REF!,2,FALSE),"")</f>
        <v/>
      </c>
      <c r="BQ681" s="67"/>
      <c r="BR681" s="4"/>
      <c r="BS681" s="36" t="str">
        <f>IFERROR(VLOOKUP(Book1345234[[#This Row],[Environmental Benefit Ranking]],#REF!,2,FALSE),"")</f>
        <v/>
      </c>
      <c r="BT681" s="67"/>
      <c r="BU681" s="37"/>
      <c r="BV681" s="36" t="str">
        <f>IFERROR(VLOOKUP(Book1345234[[#This Row],[Environmental Impact Ranking]],#REF!,2,FALSE),"")</f>
        <v/>
      </c>
      <c r="BW681" s="77"/>
      <c r="BX681" s="83"/>
      <c r="BY681" s="4"/>
      <c r="BZ681" s="36" t="str">
        <f>IFERROR(VLOOKUP(Book1345234[[#This Row],[Mobility Ranking]],#REF!,2,FALSE),"")</f>
        <v/>
      </c>
      <c r="CA681" s="77"/>
      <c r="CB681" s="4"/>
      <c r="CC681" s="36" t="str">
        <f>IFERROR(VLOOKUP(Book1345234[[#This Row],[Regional Ranking]],#REF!,2,FALSE),"")</f>
        <v/>
      </c>
    </row>
    <row r="682" spans="1:81" x14ac:dyDescent="0.25">
      <c r="A682" s="107"/>
      <c r="B682" s="84"/>
      <c r="C682" s="92">
        <f>Book1345234[[#This Row],[FMP]]*2</f>
        <v>0</v>
      </c>
      <c r="D682" s="34"/>
      <c r="E682" s="34"/>
      <c r="F682" s="37"/>
      <c r="G682" s="4"/>
      <c r="H682" s="4"/>
      <c r="I682" s="4"/>
      <c r="J682" s="4"/>
      <c r="K682" s="35" t="str">
        <f>IFERROR(Book1345234[[#This Row],[Project Cost]]/Book1345234[[#This Row],['# of Structures Removed from 1% Annual Chance FP]],"")</f>
        <v/>
      </c>
      <c r="L682" s="4"/>
      <c r="M682" s="4"/>
      <c r="N682" s="35"/>
      <c r="O682" s="100"/>
      <c r="P682" s="84"/>
      <c r="Q682" s="37"/>
      <c r="R682" s="4"/>
      <c r="S682" s="36" t="str">
        <f>IFERROR(VLOOKUP(Book1345234[[#This Row],[ Severity Ranking: Pre-Project Average Depth of Flooding (100-year)]],#REF!,2,FALSE),"")</f>
        <v/>
      </c>
      <c r="T682" s="67"/>
      <c r="U682" s="37"/>
      <c r="V682" s="37"/>
      <c r="W682" s="128" t="e">
        <f>[1]!Book1345234[[#This Row],[Flood Plain Population]]/[1]!Book1345234[[#This Row],[Community Population Served]]</f>
        <v>#REF!</v>
      </c>
      <c r="X682" s="4"/>
      <c r="Y682" s="36" t="str">
        <f>IFERROR(VLOOKUP(Book1345234[[#This Row],[Severity Ranking: Community Need (% Population)]],#REF!,2,FALSE),"")</f>
        <v/>
      </c>
      <c r="Z682" s="66"/>
      <c r="AA682" s="91" t="e">
        <f>[1]!Book1345234[[#This Row],['# of Structures Removed from 1% Annual Chance FP]]/[1]!Book1345234[[#This Row],['# of Structures in 1% Annual Chance FP (Pre-Project)]]</f>
        <v>#REF!</v>
      </c>
      <c r="AB682" s="4"/>
      <c r="AC682" s="36" t="str">
        <f>IFERROR(VLOOKUP(Book1345234[[#This Row],[Flood Risk Reduction ]],#REF!,2,FALSE),"")</f>
        <v/>
      </c>
      <c r="AD682" s="66"/>
      <c r="AE682" s="78"/>
      <c r="AF682" s="37"/>
      <c r="AG682" s="128" t="e">
        <f>([1]!Book1345234[[#This Row],[Pre-Project Damage $]]-[1]!Book1345234[[#This Row],[Post-Project Damage $]])/[1]!Book1345234[[#This Row],[Pre-Project Damage $]]</f>
        <v>#REF!</v>
      </c>
      <c r="AH682" s="4"/>
      <c r="AI682" s="36" t="str">
        <f>IFERROR(VLOOKUP(Book1345234[[#This Row],[Flood Damage Reduction]],#REF!,2,FALSE),"")</f>
        <v/>
      </c>
      <c r="AJ682" s="93"/>
      <c r="AK682" s="83"/>
      <c r="AL682" s="37"/>
      <c r="AM682" s="36" t="str">
        <f>IFERROR(VLOOKUP(Book1345234[[#This Row],[ Reduction in Critical Facilities Flood Risk]],#REF!,2,FALSE),"")</f>
        <v/>
      </c>
      <c r="AN682" s="140" t="e">
        <f>VLOOKUP([1]!Book1345234[[#This Row],[FMP]],'[1]Life and Safety Tabular Data'!A679:L689,12,FALSE)</f>
        <v>#REF!</v>
      </c>
      <c r="AO682" s="43"/>
      <c r="AP682" s="4"/>
      <c r="AQ682" s="36" t="str">
        <f>IFERROR(VLOOKUP(Book1345234[[#This Row],[Life and Safety Ranking (Injury/Loss of Life)]],#REF!,2,FALSE),"")</f>
        <v/>
      </c>
      <c r="AR682" s="67"/>
      <c r="AS682" s="43"/>
      <c r="AT682" s="43"/>
      <c r="AU682" s="43"/>
      <c r="AV682" s="4"/>
      <c r="AW682" s="36" t="str">
        <f>IFERROR(VLOOKUP(Book1345234[[#This Row],[Water Supply Yield Ranking]],#REF!,2,FALSE),"")</f>
        <v/>
      </c>
      <c r="AX682" s="67"/>
      <c r="AY682" s="37"/>
      <c r="AZ682" s="4"/>
      <c r="BA682" s="36" t="str">
        <f>IFERROR(VLOOKUP(Book1345234[[#This Row],[Social Vulnerability Ranking]],#REF!,2,FALSE),"")</f>
        <v/>
      </c>
      <c r="BB682" s="67"/>
      <c r="BC682" s="43"/>
      <c r="BD682" s="4"/>
      <c r="BE682" s="36" t="str">
        <f>IFERROR(VLOOKUP(Book1345234[[#This Row],[Nature-Based Solutions Ranking]],#REF!,2,FALSE),"")</f>
        <v/>
      </c>
      <c r="BF682" s="67"/>
      <c r="BG682" s="37"/>
      <c r="BH682" s="4"/>
      <c r="BI682" s="36" t="str">
        <f>IFERROR(VLOOKUP(Book1345234[[#This Row],[Multiple Benefit Ranking]],#REF!,2,FALSE),"")</f>
        <v/>
      </c>
      <c r="BJ682" s="84"/>
      <c r="BK682" s="43"/>
      <c r="BL682" s="4"/>
      <c r="BM682" s="36" t="str">
        <f>IFERROR(VLOOKUP(Book1345234[[#This Row],[Operations and Maintenance Ranking]],#REF!,2,FALSE),"")</f>
        <v/>
      </c>
      <c r="BN682" s="67"/>
      <c r="BO682" s="4"/>
      <c r="BP682" s="36" t="str">
        <f>IFERROR(VLOOKUP(Book1345234[[#This Row],[Administrative, Regulatory and Other Obstacle Ranking]],#REF!,2,FALSE),"")</f>
        <v/>
      </c>
      <c r="BQ682" s="67"/>
      <c r="BR682" s="4"/>
      <c r="BS682" s="36" t="str">
        <f>IFERROR(VLOOKUP(Book1345234[[#This Row],[Environmental Benefit Ranking]],#REF!,2,FALSE),"")</f>
        <v/>
      </c>
      <c r="BT682" s="67"/>
      <c r="BU682" s="37"/>
      <c r="BV682" s="36" t="str">
        <f>IFERROR(VLOOKUP(Book1345234[[#This Row],[Environmental Impact Ranking]],#REF!,2,FALSE),"")</f>
        <v/>
      </c>
      <c r="BW682" s="77"/>
      <c r="BX682" s="83"/>
      <c r="BY682" s="4"/>
      <c r="BZ682" s="36" t="str">
        <f>IFERROR(VLOOKUP(Book1345234[[#This Row],[Mobility Ranking]],#REF!,2,FALSE),"")</f>
        <v/>
      </c>
      <c r="CA682" s="77"/>
      <c r="CB682" s="4"/>
      <c r="CC682" s="36" t="str">
        <f>IFERROR(VLOOKUP(Book1345234[[#This Row],[Regional Ranking]],#REF!,2,FALSE),"")</f>
        <v/>
      </c>
    </row>
    <row r="683" spans="1:81" x14ac:dyDescent="0.25">
      <c r="A683" s="107"/>
      <c r="B683" s="84"/>
      <c r="C683" s="92">
        <f>Book1345234[[#This Row],[FMP]]*2</f>
        <v>0</v>
      </c>
      <c r="D683" s="34"/>
      <c r="E683" s="34"/>
      <c r="F683" s="37"/>
      <c r="G683" s="4"/>
      <c r="H683" s="4"/>
      <c r="I683" s="4"/>
      <c r="J683" s="4"/>
      <c r="K683" s="35" t="str">
        <f>IFERROR(Book1345234[[#This Row],[Project Cost]]/Book1345234[[#This Row],['# of Structures Removed from 1% Annual Chance FP]],"")</f>
        <v/>
      </c>
      <c r="L683" s="4"/>
      <c r="M683" s="4"/>
      <c r="N683" s="35"/>
      <c r="O683" s="100"/>
      <c r="P683" s="84"/>
      <c r="Q683" s="37"/>
      <c r="R683" s="4"/>
      <c r="S683" s="36" t="str">
        <f>IFERROR(VLOOKUP(Book1345234[[#This Row],[ Severity Ranking: Pre-Project Average Depth of Flooding (100-year)]],#REF!,2,FALSE),"")</f>
        <v/>
      </c>
      <c r="T683" s="67"/>
      <c r="U683" s="37"/>
      <c r="V683" s="37"/>
      <c r="W683" s="128" t="e">
        <f>[1]!Book1345234[[#This Row],[Flood Plain Population]]/[1]!Book1345234[[#This Row],[Community Population Served]]</f>
        <v>#REF!</v>
      </c>
      <c r="X683" s="4"/>
      <c r="Y683" s="36" t="str">
        <f>IFERROR(VLOOKUP(Book1345234[[#This Row],[Severity Ranking: Community Need (% Population)]],#REF!,2,FALSE),"")</f>
        <v/>
      </c>
      <c r="Z683" s="66"/>
      <c r="AA683" s="91" t="e">
        <f>[1]!Book1345234[[#This Row],['# of Structures Removed from 1% Annual Chance FP]]/[1]!Book1345234[[#This Row],['# of Structures in 1% Annual Chance FP (Pre-Project)]]</f>
        <v>#REF!</v>
      </c>
      <c r="AB683" s="4"/>
      <c r="AC683" s="36" t="str">
        <f>IFERROR(VLOOKUP(Book1345234[[#This Row],[Flood Risk Reduction ]],#REF!,2,FALSE),"")</f>
        <v/>
      </c>
      <c r="AD683" s="66"/>
      <c r="AE683" s="78"/>
      <c r="AF683" s="37"/>
      <c r="AG683" s="128" t="e">
        <f>([1]!Book1345234[[#This Row],[Pre-Project Damage $]]-[1]!Book1345234[[#This Row],[Post-Project Damage $]])/[1]!Book1345234[[#This Row],[Pre-Project Damage $]]</f>
        <v>#REF!</v>
      </c>
      <c r="AH683" s="4"/>
      <c r="AI683" s="36" t="str">
        <f>IFERROR(VLOOKUP(Book1345234[[#This Row],[Flood Damage Reduction]],#REF!,2,FALSE),"")</f>
        <v/>
      </c>
      <c r="AJ683" s="93"/>
      <c r="AK683" s="83"/>
      <c r="AL683" s="37"/>
      <c r="AM683" s="36" t="str">
        <f>IFERROR(VLOOKUP(Book1345234[[#This Row],[ Reduction in Critical Facilities Flood Risk]],#REF!,2,FALSE),"")</f>
        <v/>
      </c>
      <c r="AN683" s="140" t="e">
        <f>VLOOKUP([1]!Book1345234[[#This Row],[FMP]],'[1]Life and Safety Tabular Data'!A680:L690,12,FALSE)</f>
        <v>#REF!</v>
      </c>
      <c r="AO683" s="43"/>
      <c r="AP683" s="4"/>
      <c r="AQ683" s="36" t="str">
        <f>IFERROR(VLOOKUP(Book1345234[[#This Row],[Life and Safety Ranking (Injury/Loss of Life)]],#REF!,2,FALSE),"")</f>
        <v/>
      </c>
      <c r="AR683" s="67"/>
      <c r="AS683" s="43"/>
      <c r="AT683" s="43"/>
      <c r="AU683" s="43"/>
      <c r="AV683" s="4"/>
      <c r="AW683" s="36" t="str">
        <f>IFERROR(VLOOKUP(Book1345234[[#This Row],[Water Supply Yield Ranking]],#REF!,2,FALSE),"")</f>
        <v/>
      </c>
      <c r="AX683" s="67"/>
      <c r="AY683" s="37"/>
      <c r="AZ683" s="4"/>
      <c r="BA683" s="36" t="str">
        <f>IFERROR(VLOOKUP(Book1345234[[#This Row],[Social Vulnerability Ranking]],#REF!,2,FALSE),"")</f>
        <v/>
      </c>
      <c r="BB683" s="67"/>
      <c r="BC683" s="43"/>
      <c r="BD683" s="4"/>
      <c r="BE683" s="36" t="str">
        <f>IFERROR(VLOOKUP(Book1345234[[#This Row],[Nature-Based Solutions Ranking]],#REF!,2,FALSE),"")</f>
        <v/>
      </c>
      <c r="BF683" s="67"/>
      <c r="BG683" s="37"/>
      <c r="BH683" s="4"/>
      <c r="BI683" s="36" t="str">
        <f>IFERROR(VLOOKUP(Book1345234[[#This Row],[Multiple Benefit Ranking]],#REF!,2,FALSE),"")</f>
        <v/>
      </c>
      <c r="BJ683" s="84"/>
      <c r="BK683" s="43"/>
      <c r="BL683" s="4"/>
      <c r="BM683" s="36" t="str">
        <f>IFERROR(VLOOKUP(Book1345234[[#This Row],[Operations and Maintenance Ranking]],#REF!,2,FALSE),"")</f>
        <v/>
      </c>
      <c r="BN683" s="67"/>
      <c r="BO683" s="4"/>
      <c r="BP683" s="36" t="str">
        <f>IFERROR(VLOOKUP(Book1345234[[#This Row],[Administrative, Regulatory and Other Obstacle Ranking]],#REF!,2,FALSE),"")</f>
        <v/>
      </c>
      <c r="BQ683" s="67"/>
      <c r="BR683" s="4"/>
      <c r="BS683" s="36" t="str">
        <f>IFERROR(VLOOKUP(Book1345234[[#This Row],[Environmental Benefit Ranking]],#REF!,2,FALSE),"")</f>
        <v/>
      </c>
      <c r="BT683" s="67"/>
      <c r="BU683" s="37"/>
      <c r="BV683" s="36" t="str">
        <f>IFERROR(VLOOKUP(Book1345234[[#This Row],[Environmental Impact Ranking]],#REF!,2,FALSE),"")</f>
        <v/>
      </c>
      <c r="BW683" s="77"/>
      <c r="BX683" s="83"/>
      <c r="BY683" s="4"/>
      <c r="BZ683" s="36" t="str">
        <f>IFERROR(VLOOKUP(Book1345234[[#This Row],[Mobility Ranking]],#REF!,2,FALSE),"")</f>
        <v/>
      </c>
      <c r="CA683" s="77"/>
      <c r="CB683" s="4"/>
      <c r="CC683" s="36" t="str">
        <f>IFERROR(VLOOKUP(Book1345234[[#This Row],[Regional Ranking]],#REF!,2,FALSE),"")</f>
        <v/>
      </c>
    </row>
    <row r="684" spans="1:81" x14ac:dyDescent="0.25">
      <c r="A684" s="107"/>
      <c r="B684" s="84"/>
      <c r="C684" s="92">
        <f>Book1345234[[#This Row],[FMP]]*2</f>
        <v>0</v>
      </c>
      <c r="D684" s="34"/>
      <c r="E684" s="34"/>
      <c r="F684" s="37"/>
      <c r="G684" s="4"/>
      <c r="H684" s="4"/>
      <c r="I684" s="4"/>
      <c r="J684" s="4"/>
      <c r="K684" s="35" t="str">
        <f>IFERROR(Book1345234[[#This Row],[Project Cost]]/Book1345234[[#This Row],['# of Structures Removed from 1% Annual Chance FP]],"")</f>
        <v/>
      </c>
      <c r="L684" s="4"/>
      <c r="M684" s="4"/>
      <c r="N684" s="35"/>
      <c r="O684" s="100"/>
      <c r="P684" s="84"/>
      <c r="Q684" s="37"/>
      <c r="R684" s="4"/>
      <c r="S684" s="36" t="str">
        <f>IFERROR(VLOOKUP(Book1345234[[#This Row],[ Severity Ranking: Pre-Project Average Depth of Flooding (100-year)]],#REF!,2,FALSE),"")</f>
        <v/>
      </c>
      <c r="T684" s="67"/>
      <c r="U684" s="37"/>
      <c r="V684" s="37"/>
      <c r="W684" s="128" t="e">
        <f>[1]!Book1345234[[#This Row],[Flood Plain Population]]/[1]!Book1345234[[#This Row],[Community Population Served]]</f>
        <v>#REF!</v>
      </c>
      <c r="X684" s="4"/>
      <c r="Y684" s="36" t="str">
        <f>IFERROR(VLOOKUP(Book1345234[[#This Row],[Severity Ranking: Community Need (% Population)]],#REF!,2,FALSE),"")</f>
        <v/>
      </c>
      <c r="Z684" s="66"/>
      <c r="AA684" s="91" t="e">
        <f>[1]!Book1345234[[#This Row],['# of Structures Removed from 1% Annual Chance FP]]/[1]!Book1345234[[#This Row],['# of Structures in 1% Annual Chance FP (Pre-Project)]]</f>
        <v>#REF!</v>
      </c>
      <c r="AB684" s="4"/>
      <c r="AC684" s="36" t="str">
        <f>IFERROR(VLOOKUP(Book1345234[[#This Row],[Flood Risk Reduction ]],#REF!,2,FALSE),"")</f>
        <v/>
      </c>
      <c r="AD684" s="66"/>
      <c r="AE684" s="78"/>
      <c r="AF684" s="37"/>
      <c r="AG684" s="128" t="e">
        <f>([1]!Book1345234[[#This Row],[Pre-Project Damage $]]-[1]!Book1345234[[#This Row],[Post-Project Damage $]])/[1]!Book1345234[[#This Row],[Pre-Project Damage $]]</f>
        <v>#REF!</v>
      </c>
      <c r="AH684" s="4"/>
      <c r="AI684" s="36" t="str">
        <f>IFERROR(VLOOKUP(Book1345234[[#This Row],[Flood Damage Reduction]],#REF!,2,FALSE),"")</f>
        <v/>
      </c>
      <c r="AJ684" s="93"/>
      <c r="AK684" s="83"/>
      <c r="AL684" s="37"/>
      <c r="AM684" s="36" t="str">
        <f>IFERROR(VLOOKUP(Book1345234[[#This Row],[ Reduction in Critical Facilities Flood Risk]],#REF!,2,FALSE),"")</f>
        <v/>
      </c>
      <c r="AN684" s="140" t="e">
        <f>VLOOKUP([1]!Book1345234[[#This Row],[FMP]],'[1]Life and Safety Tabular Data'!A681:L691,12,FALSE)</f>
        <v>#REF!</v>
      </c>
      <c r="AO684" s="43"/>
      <c r="AP684" s="4"/>
      <c r="AQ684" s="36" t="str">
        <f>IFERROR(VLOOKUP(Book1345234[[#This Row],[Life and Safety Ranking (Injury/Loss of Life)]],#REF!,2,FALSE),"")</f>
        <v/>
      </c>
      <c r="AR684" s="67"/>
      <c r="AS684" s="43"/>
      <c r="AT684" s="43"/>
      <c r="AU684" s="43"/>
      <c r="AV684" s="4"/>
      <c r="AW684" s="36" t="str">
        <f>IFERROR(VLOOKUP(Book1345234[[#This Row],[Water Supply Yield Ranking]],#REF!,2,FALSE),"")</f>
        <v/>
      </c>
      <c r="AX684" s="67"/>
      <c r="AY684" s="37"/>
      <c r="AZ684" s="4"/>
      <c r="BA684" s="36" t="str">
        <f>IFERROR(VLOOKUP(Book1345234[[#This Row],[Social Vulnerability Ranking]],#REF!,2,FALSE),"")</f>
        <v/>
      </c>
      <c r="BB684" s="67"/>
      <c r="BC684" s="43"/>
      <c r="BD684" s="4"/>
      <c r="BE684" s="36" t="str">
        <f>IFERROR(VLOOKUP(Book1345234[[#This Row],[Nature-Based Solutions Ranking]],#REF!,2,FALSE),"")</f>
        <v/>
      </c>
      <c r="BF684" s="67"/>
      <c r="BG684" s="37"/>
      <c r="BH684" s="4"/>
      <c r="BI684" s="36" t="str">
        <f>IFERROR(VLOOKUP(Book1345234[[#This Row],[Multiple Benefit Ranking]],#REF!,2,FALSE),"")</f>
        <v/>
      </c>
      <c r="BJ684" s="84"/>
      <c r="BK684" s="43"/>
      <c r="BL684" s="4"/>
      <c r="BM684" s="36" t="str">
        <f>IFERROR(VLOOKUP(Book1345234[[#This Row],[Operations and Maintenance Ranking]],#REF!,2,FALSE),"")</f>
        <v/>
      </c>
      <c r="BN684" s="67"/>
      <c r="BO684" s="4"/>
      <c r="BP684" s="36" t="str">
        <f>IFERROR(VLOOKUP(Book1345234[[#This Row],[Administrative, Regulatory and Other Obstacle Ranking]],#REF!,2,FALSE),"")</f>
        <v/>
      </c>
      <c r="BQ684" s="67"/>
      <c r="BR684" s="4"/>
      <c r="BS684" s="36" t="str">
        <f>IFERROR(VLOOKUP(Book1345234[[#This Row],[Environmental Benefit Ranking]],#REF!,2,FALSE),"")</f>
        <v/>
      </c>
      <c r="BT684" s="67"/>
      <c r="BU684" s="37"/>
      <c r="BV684" s="36" t="str">
        <f>IFERROR(VLOOKUP(Book1345234[[#This Row],[Environmental Impact Ranking]],#REF!,2,FALSE),"")</f>
        <v/>
      </c>
      <c r="BW684" s="77"/>
      <c r="BX684" s="83"/>
      <c r="BY684" s="4"/>
      <c r="BZ684" s="36" t="str">
        <f>IFERROR(VLOOKUP(Book1345234[[#This Row],[Mobility Ranking]],#REF!,2,FALSE),"")</f>
        <v/>
      </c>
      <c r="CA684" s="77"/>
      <c r="CB684" s="4"/>
      <c r="CC684" s="36" t="str">
        <f>IFERROR(VLOOKUP(Book1345234[[#This Row],[Regional Ranking]],#REF!,2,FALSE),"")</f>
        <v/>
      </c>
    </row>
    <row r="685" spans="1:81" x14ac:dyDescent="0.25">
      <c r="A685" s="107"/>
      <c r="B685" s="84"/>
      <c r="C685" s="92">
        <f>Book1345234[[#This Row],[FMP]]*2</f>
        <v>0</v>
      </c>
      <c r="D685" s="34"/>
      <c r="E685" s="34"/>
      <c r="F685" s="37"/>
      <c r="G685" s="4"/>
      <c r="H685" s="4"/>
      <c r="I685" s="4"/>
      <c r="J685" s="4"/>
      <c r="K685" s="35" t="str">
        <f>IFERROR(Book1345234[[#This Row],[Project Cost]]/Book1345234[[#This Row],['# of Structures Removed from 1% Annual Chance FP]],"")</f>
        <v/>
      </c>
      <c r="L685" s="4"/>
      <c r="M685" s="4"/>
      <c r="N685" s="35"/>
      <c r="O685" s="100"/>
      <c r="P685" s="84"/>
      <c r="Q685" s="37"/>
      <c r="R685" s="4"/>
      <c r="S685" s="36" t="str">
        <f>IFERROR(VLOOKUP(Book1345234[[#This Row],[ Severity Ranking: Pre-Project Average Depth of Flooding (100-year)]],#REF!,2,FALSE),"")</f>
        <v/>
      </c>
      <c r="T685" s="67"/>
      <c r="U685" s="37"/>
      <c r="V685" s="37"/>
      <c r="W685" s="128" t="e">
        <f>[1]!Book1345234[[#This Row],[Flood Plain Population]]/[1]!Book1345234[[#This Row],[Community Population Served]]</f>
        <v>#REF!</v>
      </c>
      <c r="X685" s="4"/>
      <c r="Y685" s="36" t="str">
        <f>IFERROR(VLOOKUP(Book1345234[[#This Row],[Severity Ranking: Community Need (% Population)]],#REF!,2,FALSE),"")</f>
        <v/>
      </c>
      <c r="Z685" s="66"/>
      <c r="AA685" s="91" t="e">
        <f>[1]!Book1345234[[#This Row],['# of Structures Removed from 1% Annual Chance FP]]/[1]!Book1345234[[#This Row],['# of Structures in 1% Annual Chance FP (Pre-Project)]]</f>
        <v>#REF!</v>
      </c>
      <c r="AB685" s="4"/>
      <c r="AC685" s="36" t="str">
        <f>IFERROR(VLOOKUP(Book1345234[[#This Row],[Flood Risk Reduction ]],#REF!,2,FALSE),"")</f>
        <v/>
      </c>
      <c r="AD685" s="66"/>
      <c r="AE685" s="78"/>
      <c r="AF685" s="37"/>
      <c r="AG685" s="128" t="e">
        <f>([1]!Book1345234[[#This Row],[Pre-Project Damage $]]-[1]!Book1345234[[#This Row],[Post-Project Damage $]])/[1]!Book1345234[[#This Row],[Pre-Project Damage $]]</f>
        <v>#REF!</v>
      </c>
      <c r="AH685" s="4"/>
      <c r="AI685" s="36" t="str">
        <f>IFERROR(VLOOKUP(Book1345234[[#This Row],[Flood Damage Reduction]],#REF!,2,FALSE),"")</f>
        <v/>
      </c>
      <c r="AJ685" s="93"/>
      <c r="AK685" s="83"/>
      <c r="AL685" s="37"/>
      <c r="AM685" s="36" t="str">
        <f>IFERROR(VLOOKUP(Book1345234[[#This Row],[ Reduction in Critical Facilities Flood Risk]],#REF!,2,FALSE),"")</f>
        <v/>
      </c>
      <c r="AN685" s="140" t="e">
        <f>VLOOKUP([1]!Book1345234[[#This Row],[FMP]],'[1]Life and Safety Tabular Data'!A682:L692,12,FALSE)</f>
        <v>#REF!</v>
      </c>
      <c r="AO685" s="43"/>
      <c r="AP685" s="4"/>
      <c r="AQ685" s="36" t="str">
        <f>IFERROR(VLOOKUP(Book1345234[[#This Row],[Life and Safety Ranking (Injury/Loss of Life)]],#REF!,2,FALSE),"")</f>
        <v/>
      </c>
      <c r="AR685" s="67"/>
      <c r="AS685" s="43"/>
      <c r="AT685" s="43"/>
      <c r="AU685" s="43"/>
      <c r="AV685" s="4"/>
      <c r="AW685" s="36" t="str">
        <f>IFERROR(VLOOKUP(Book1345234[[#This Row],[Water Supply Yield Ranking]],#REF!,2,FALSE),"")</f>
        <v/>
      </c>
      <c r="AX685" s="67"/>
      <c r="AY685" s="37"/>
      <c r="AZ685" s="4"/>
      <c r="BA685" s="36" t="str">
        <f>IFERROR(VLOOKUP(Book1345234[[#This Row],[Social Vulnerability Ranking]],#REF!,2,FALSE),"")</f>
        <v/>
      </c>
      <c r="BB685" s="67"/>
      <c r="BC685" s="43"/>
      <c r="BD685" s="4"/>
      <c r="BE685" s="36" t="str">
        <f>IFERROR(VLOOKUP(Book1345234[[#This Row],[Nature-Based Solutions Ranking]],#REF!,2,FALSE),"")</f>
        <v/>
      </c>
      <c r="BF685" s="67"/>
      <c r="BG685" s="37"/>
      <c r="BH685" s="4"/>
      <c r="BI685" s="36" t="str">
        <f>IFERROR(VLOOKUP(Book1345234[[#This Row],[Multiple Benefit Ranking]],#REF!,2,FALSE),"")</f>
        <v/>
      </c>
      <c r="BJ685" s="84"/>
      <c r="BK685" s="43"/>
      <c r="BL685" s="4"/>
      <c r="BM685" s="36" t="str">
        <f>IFERROR(VLOOKUP(Book1345234[[#This Row],[Operations and Maintenance Ranking]],#REF!,2,FALSE),"")</f>
        <v/>
      </c>
      <c r="BN685" s="67"/>
      <c r="BO685" s="4"/>
      <c r="BP685" s="36" t="str">
        <f>IFERROR(VLOOKUP(Book1345234[[#This Row],[Administrative, Regulatory and Other Obstacle Ranking]],#REF!,2,FALSE),"")</f>
        <v/>
      </c>
      <c r="BQ685" s="67"/>
      <c r="BR685" s="4"/>
      <c r="BS685" s="36" t="str">
        <f>IFERROR(VLOOKUP(Book1345234[[#This Row],[Environmental Benefit Ranking]],#REF!,2,FALSE),"")</f>
        <v/>
      </c>
      <c r="BT685" s="67"/>
      <c r="BU685" s="37"/>
      <c r="BV685" s="36" t="str">
        <f>IFERROR(VLOOKUP(Book1345234[[#This Row],[Environmental Impact Ranking]],#REF!,2,FALSE),"")</f>
        <v/>
      </c>
      <c r="BW685" s="77"/>
      <c r="BX685" s="83"/>
      <c r="BY685" s="4"/>
      <c r="BZ685" s="36" t="str">
        <f>IFERROR(VLOOKUP(Book1345234[[#This Row],[Mobility Ranking]],#REF!,2,FALSE),"")</f>
        <v/>
      </c>
      <c r="CA685" s="77"/>
      <c r="CB685" s="4"/>
      <c r="CC685" s="36" t="str">
        <f>IFERROR(VLOOKUP(Book1345234[[#This Row],[Regional Ranking]],#REF!,2,FALSE),"")</f>
        <v/>
      </c>
    </row>
    <row r="686" spans="1:81" x14ac:dyDescent="0.25">
      <c r="A686" s="107"/>
      <c r="B686" s="84"/>
      <c r="C686" s="92">
        <f>Book1345234[[#This Row],[FMP]]*2</f>
        <v>0</v>
      </c>
      <c r="D686" s="34"/>
      <c r="E686" s="34"/>
      <c r="F686" s="37"/>
      <c r="G686" s="4"/>
      <c r="H686" s="4"/>
      <c r="I686" s="4"/>
      <c r="J686" s="4"/>
      <c r="K686" s="35" t="str">
        <f>IFERROR(Book1345234[[#This Row],[Project Cost]]/Book1345234[[#This Row],['# of Structures Removed from 1% Annual Chance FP]],"")</f>
        <v/>
      </c>
      <c r="L686" s="4"/>
      <c r="M686" s="4"/>
      <c r="N686" s="35"/>
      <c r="O686" s="100"/>
      <c r="P686" s="84"/>
      <c r="Q686" s="37"/>
      <c r="R686" s="4"/>
      <c r="S686" s="36" t="str">
        <f>IFERROR(VLOOKUP(Book1345234[[#This Row],[ Severity Ranking: Pre-Project Average Depth of Flooding (100-year)]],#REF!,2,FALSE),"")</f>
        <v/>
      </c>
      <c r="T686" s="67"/>
      <c r="U686" s="37"/>
      <c r="V686" s="37"/>
      <c r="W686" s="128" t="e">
        <f>[1]!Book1345234[[#This Row],[Flood Plain Population]]/[1]!Book1345234[[#This Row],[Community Population Served]]</f>
        <v>#REF!</v>
      </c>
      <c r="X686" s="4"/>
      <c r="Y686" s="36" t="str">
        <f>IFERROR(VLOOKUP(Book1345234[[#This Row],[Severity Ranking: Community Need (% Population)]],#REF!,2,FALSE),"")</f>
        <v/>
      </c>
      <c r="Z686" s="66"/>
      <c r="AA686" s="91" t="e">
        <f>[1]!Book1345234[[#This Row],['# of Structures Removed from 1% Annual Chance FP]]/[1]!Book1345234[[#This Row],['# of Structures in 1% Annual Chance FP (Pre-Project)]]</f>
        <v>#REF!</v>
      </c>
      <c r="AB686" s="4"/>
      <c r="AC686" s="36" t="str">
        <f>IFERROR(VLOOKUP(Book1345234[[#This Row],[Flood Risk Reduction ]],#REF!,2,FALSE),"")</f>
        <v/>
      </c>
      <c r="AD686" s="66"/>
      <c r="AE686" s="78"/>
      <c r="AF686" s="37"/>
      <c r="AG686" s="128" t="e">
        <f>([1]!Book1345234[[#This Row],[Pre-Project Damage $]]-[1]!Book1345234[[#This Row],[Post-Project Damage $]])/[1]!Book1345234[[#This Row],[Pre-Project Damage $]]</f>
        <v>#REF!</v>
      </c>
      <c r="AH686" s="4"/>
      <c r="AI686" s="36" t="str">
        <f>IFERROR(VLOOKUP(Book1345234[[#This Row],[Flood Damage Reduction]],#REF!,2,FALSE),"")</f>
        <v/>
      </c>
      <c r="AJ686" s="93"/>
      <c r="AK686" s="83"/>
      <c r="AL686" s="37"/>
      <c r="AM686" s="36" t="str">
        <f>IFERROR(VLOOKUP(Book1345234[[#This Row],[ Reduction in Critical Facilities Flood Risk]],#REF!,2,FALSE),"")</f>
        <v/>
      </c>
      <c r="AN686" s="140" t="e">
        <f>VLOOKUP([1]!Book1345234[[#This Row],[FMP]],'[1]Life and Safety Tabular Data'!A683:L693,12,FALSE)</f>
        <v>#REF!</v>
      </c>
      <c r="AO686" s="43"/>
      <c r="AP686" s="4"/>
      <c r="AQ686" s="36" t="str">
        <f>IFERROR(VLOOKUP(Book1345234[[#This Row],[Life and Safety Ranking (Injury/Loss of Life)]],#REF!,2,FALSE),"")</f>
        <v/>
      </c>
      <c r="AR686" s="67"/>
      <c r="AS686" s="43"/>
      <c r="AT686" s="43"/>
      <c r="AU686" s="43"/>
      <c r="AV686" s="4"/>
      <c r="AW686" s="36" t="str">
        <f>IFERROR(VLOOKUP(Book1345234[[#This Row],[Water Supply Yield Ranking]],#REF!,2,FALSE),"")</f>
        <v/>
      </c>
      <c r="AX686" s="67"/>
      <c r="AY686" s="37"/>
      <c r="AZ686" s="4"/>
      <c r="BA686" s="36" t="str">
        <f>IFERROR(VLOOKUP(Book1345234[[#This Row],[Social Vulnerability Ranking]],#REF!,2,FALSE),"")</f>
        <v/>
      </c>
      <c r="BB686" s="67"/>
      <c r="BC686" s="43"/>
      <c r="BD686" s="4"/>
      <c r="BE686" s="36" t="str">
        <f>IFERROR(VLOOKUP(Book1345234[[#This Row],[Nature-Based Solutions Ranking]],#REF!,2,FALSE),"")</f>
        <v/>
      </c>
      <c r="BF686" s="67"/>
      <c r="BG686" s="37"/>
      <c r="BH686" s="4"/>
      <c r="BI686" s="36" t="str">
        <f>IFERROR(VLOOKUP(Book1345234[[#This Row],[Multiple Benefit Ranking]],#REF!,2,FALSE),"")</f>
        <v/>
      </c>
      <c r="BJ686" s="84"/>
      <c r="BK686" s="43"/>
      <c r="BL686" s="4"/>
      <c r="BM686" s="36" t="str">
        <f>IFERROR(VLOOKUP(Book1345234[[#This Row],[Operations and Maintenance Ranking]],#REF!,2,FALSE),"")</f>
        <v/>
      </c>
      <c r="BN686" s="67"/>
      <c r="BO686" s="4"/>
      <c r="BP686" s="36" t="str">
        <f>IFERROR(VLOOKUP(Book1345234[[#This Row],[Administrative, Regulatory and Other Obstacle Ranking]],#REF!,2,FALSE),"")</f>
        <v/>
      </c>
      <c r="BQ686" s="67"/>
      <c r="BR686" s="4"/>
      <c r="BS686" s="36" t="str">
        <f>IFERROR(VLOOKUP(Book1345234[[#This Row],[Environmental Benefit Ranking]],#REF!,2,FALSE),"")</f>
        <v/>
      </c>
      <c r="BT686" s="67"/>
      <c r="BU686" s="37"/>
      <c r="BV686" s="36" t="str">
        <f>IFERROR(VLOOKUP(Book1345234[[#This Row],[Environmental Impact Ranking]],#REF!,2,FALSE),"")</f>
        <v/>
      </c>
      <c r="BW686" s="77"/>
      <c r="BX686" s="83"/>
      <c r="BY686" s="4"/>
      <c r="BZ686" s="36" t="str">
        <f>IFERROR(VLOOKUP(Book1345234[[#This Row],[Mobility Ranking]],#REF!,2,FALSE),"")</f>
        <v/>
      </c>
      <c r="CA686" s="77"/>
      <c r="CB686" s="4"/>
      <c r="CC686" s="36" t="str">
        <f>IFERROR(VLOOKUP(Book1345234[[#This Row],[Regional Ranking]],#REF!,2,FALSE),"")</f>
        <v/>
      </c>
    </row>
    <row r="687" spans="1:81" x14ac:dyDescent="0.25">
      <c r="A687" s="107"/>
      <c r="B687" s="84"/>
      <c r="C687" s="92">
        <f>Book1345234[[#This Row],[FMP]]*2</f>
        <v>0</v>
      </c>
      <c r="D687" s="34"/>
      <c r="E687" s="34"/>
      <c r="F687" s="37"/>
      <c r="G687" s="4"/>
      <c r="H687" s="4"/>
      <c r="I687" s="4"/>
      <c r="J687" s="4"/>
      <c r="K687" s="35" t="str">
        <f>IFERROR(Book1345234[[#This Row],[Project Cost]]/Book1345234[[#This Row],['# of Structures Removed from 1% Annual Chance FP]],"")</f>
        <v/>
      </c>
      <c r="L687" s="4"/>
      <c r="M687" s="4"/>
      <c r="N687" s="35"/>
      <c r="O687" s="100"/>
      <c r="P687" s="84"/>
      <c r="Q687" s="37"/>
      <c r="R687" s="4"/>
      <c r="S687" s="36" t="str">
        <f>IFERROR(VLOOKUP(Book1345234[[#This Row],[ Severity Ranking: Pre-Project Average Depth of Flooding (100-year)]],#REF!,2,FALSE),"")</f>
        <v/>
      </c>
      <c r="T687" s="67"/>
      <c r="U687" s="37"/>
      <c r="V687" s="37"/>
      <c r="W687" s="128" t="e">
        <f>[1]!Book1345234[[#This Row],[Flood Plain Population]]/[1]!Book1345234[[#This Row],[Community Population Served]]</f>
        <v>#REF!</v>
      </c>
      <c r="X687" s="4"/>
      <c r="Y687" s="36" t="str">
        <f>IFERROR(VLOOKUP(Book1345234[[#This Row],[Severity Ranking: Community Need (% Population)]],#REF!,2,FALSE),"")</f>
        <v/>
      </c>
      <c r="Z687" s="66"/>
      <c r="AA687" s="91" t="e">
        <f>[1]!Book1345234[[#This Row],['# of Structures Removed from 1% Annual Chance FP]]/[1]!Book1345234[[#This Row],['# of Structures in 1% Annual Chance FP (Pre-Project)]]</f>
        <v>#REF!</v>
      </c>
      <c r="AB687" s="4"/>
      <c r="AC687" s="36" t="str">
        <f>IFERROR(VLOOKUP(Book1345234[[#This Row],[Flood Risk Reduction ]],#REF!,2,FALSE),"")</f>
        <v/>
      </c>
      <c r="AD687" s="66"/>
      <c r="AE687" s="78"/>
      <c r="AF687" s="37"/>
      <c r="AG687" s="128" t="e">
        <f>([1]!Book1345234[[#This Row],[Pre-Project Damage $]]-[1]!Book1345234[[#This Row],[Post-Project Damage $]])/[1]!Book1345234[[#This Row],[Pre-Project Damage $]]</f>
        <v>#REF!</v>
      </c>
      <c r="AH687" s="4"/>
      <c r="AI687" s="36" t="str">
        <f>IFERROR(VLOOKUP(Book1345234[[#This Row],[Flood Damage Reduction]],#REF!,2,FALSE),"")</f>
        <v/>
      </c>
      <c r="AJ687" s="93"/>
      <c r="AK687" s="83"/>
      <c r="AL687" s="37"/>
      <c r="AM687" s="36" t="str">
        <f>IFERROR(VLOOKUP(Book1345234[[#This Row],[ Reduction in Critical Facilities Flood Risk]],#REF!,2,FALSE),"")</f>
        <v/>
      </c>
      <c r="AN687" s="140" t="e">
        <f>VLOOKUP([1]!Book1345234[[#This Row],[FMP]],'[1]Life and Safety Tabular Data'!A684:L694,12,FALSE)</f>
        <v>#REF!</v>
      </c>
      <c r="AO687" s="43"/>
      <c r="AP687" s="4"/>
      <c r="AQ687" s="36" t="str">
        <f>IFERROR(VLOOKUP(Book1345234[[#This Row],[Life and Safety Ranking (Injury/Loss of Life)]],#REF!,2,FALSE),"")</f>
        <v/>
      </c>
      <c r="AR687" s="67"/>
      <c r="AS687" s="43"/>
      <c r="AT687" s="43"/>
      <c r="AU687" s="43"/>
      <c r="AV687" s="4"/>
      <c r="AW687" s="36" t="str">
        <f>IFERROR(VLOOKUP(Book1345234[[#This Row],[Water Supply Yield Ranking]],#REF!,2,FALSE),"")</f>
        <v/>
      </c>
      <c r="AX687" s="67"/>
      <c r="AY687" s="37"/>
      <c r="AZ687" s="4"/>
      <c r="BA687" s="36" t="str">
        <f>IFERROR(VLOOKUP(Book1345234[[#This Row],[Social Vulnerability Ranking]],#REF!,2,FALSE),"")</f>
        <v/>
      </c>
      <c r="BB687" s="67"/>
      <c r="BC687" s="43"/>
      <c r="BD687" s="4"/>
      <c r="BE687" s="36" t="str">
        <f>IFERROR(VLOOKUP(Book1345234[[#This Row],[Nature-Based Solutions Ranking]],#REF!,2,FALSE),"")</f>
        <v/>
      </c>
      <c r="BF687" s="67"/>
      <c r="BG687" s="37"/>
      <c r="BH687" s="4"/>
      <c r="BI687" s="36" t="str">
        <f>IFERROR(VLOOKUP(Book1345234[[#This Row],[Multiple Benefit Ranking]],#REF!,2,FALSE),"")</f>
        <v/>
      </c>
      <c r="BJ687" s="84"/>
      <c r="BK687" s="43"/>
      <c r="BL687" s="4"/>
      <c r="BM687" s="36" t="str">
        <f>IFERROR(VLOOKUP(Book1345234[[#This Row],[Operations and Maintenance Ranking]],#REF!,2,FALSE),"")</f>
        <v/>
      </c>
      <c r="BN687" s="67"/>
      <c r="BO687" s="4"/>
      <c r="BP687" s="36" t="str">
        <f>IFERROR(VLOOKUP(Book1345234[[#This Row],[Administrative, Regulatory and Other Obstacle Ranking]],#REF!,2,FALSE),"")</f>
        <v/>
      </c>
      <c r="BQ687" s="67"/>
      <c r="BR687" s="4"/>
      <c r="BS687" s="36" t="str">
        <f>IFERROR(VLOOKUP(Book1345234[[#This Row],[Environmental Benefit Ranking]],#REF!,2,FALSE),"")</f>
        <v/>
      </c>
      <c r="BT687" s="67"/>
      <c r="BU687" s="37"/>
      <c r="BV687" s="36" t="str">
        <f>IFERROR(VLOOKUP(Book1345234[[#This Row],[Environmental Impact Ranking]],#REF!,2,FALSE),"")</f>
        <v/>
      </c>
      <c r="BW687" s="77"/>
      <c r="BX687" s="83"/>
      <c r="BY687" s="4"/>
      <c r="BZ687" s="36" t="str">
        <f>IFERROR(VLOOKUP(Book1345234[[#This Row],[Mobility Ranking]],#REF!,2,FALSE),"")</f>
        <v/>
      </c>
      <c r="CA687" s="77"/>
      <c r="CB687" s="4"/>
      <c r="CC687" s="36" t="str">
        <f>IFERROR(VLOOKUP(Book1345234[[#This Row],[Regional Ranking]],#REF!,2,FALSE),"")</f>
        <v/>
      </c>
    </row>
    <row r="688" spans="1:81" x14ac:dyDescent="0.25">
      <c r="A688" s="107"/>
      <c r="B688" s="84"/>
      <c r="C688" s="92">
        <f>Book1345234[[#This Row],[FMP]]*2</f>
        <v>0</v>
      </c>
      <c r="D688" s="34"/>
      <c r="E688" s="34"/>
      <c r="F688" s="37"/>
      <c r="G688" s="4"/>
      <c r="H688" s="4"/>
      <c r="I688" s="4"/>
      <c r="J688" s="4"/>
      <c r="K688" s="35" t="str">
        <f>IFERROR(Book1345234[[#This Row],[Project Cost]]/Book1345234[[#This Row],['# of Structures Removed from 1% Annual Chance FP]],"")</f>
        <v/>
      </c>
      <c r="L688" s="4"/>
      <c r="M688" s="4"/>
      <c r="N688" s="35"/>
      <c r="O688" s="100"/>
      <c r="P688" s="84"/>
      <c r="Q688" s="37"/>
      <c r="R688" s="4"/>
      <c r="S688" s="36" t="str">
        <f>IFERROR(VLOOKUP(Book1345234[[#This Row],[ Severity Ranking: Pre-Project Average Depth of Flooding (100-year)]],#REF!,2,FALSE),"")</f>
        <v/>
      </c>
      <c r="T688" s="67"/>
      <c r="U688" s="37"/>
      <c r="V688" s="37"/>
      <c r="W688" s="128" t="e">
        <f>[1]!Book1345234[[#This Row],[Flood Plain Population]]/[1]!Book1345234[[#This Row],[Community Population Served]]</f>
        <v>#REF!</v>
      </c>
      <c r="X688" s="4"/>
      <c r="Y688" s="36" t="str">
        <f>IFERROR(VLOOKUP(Book1345234[[#This Row],[Severity Ranking: Community Need (% Population)]],#REF!,2,FALSE),"")</f>
        <v/>
      </c>
      <c r="Z688" s="66"/>
      <c r="AA688" s="91" t="e">
        <f>[1]!Book1345234[[#This Row],['# of Structures Removed from 1% Annual Chance FP]]/[1]!Book1345234[[#This Row],['# of Structures in 1% Annual Chance FP (Pre-Project)]]</f>
        <v>#REF!</v>
      </c>
      <c r="AB688" s="4"/>
      <c r="AC688" s="36" t="str">
        <f>IFERROR(VLOOKUP(Book1345234[[#This Row],[Flood Risk Reduction ]],#REF!,2,FALSE),"")</f>
        <v/>
      </c>
      <c r="AD688" s="66"/>
      <c r="AE688" s="78"/>
      <c r="AF688" s="37"/>
      <c r="AG688" s="128" t="e">
        <f>([1]!Book1345234[[#This Row],[Pre-Project Damage $]]-[1]!Book1345234[[#This Row],[Post-Project Damage $]])/[1]!Book1345234[[#This Row],[Pre-Project Damage $]]</f>
        <v>#REF!</v>
      </c>
      <c r="AH688" s="4"/>
      <c r="AI688" s="36" t="str">
        <f>IFERROR(VLOOKUP(Book1345234[[#This Row],[Flood Damage Reduction]],#REF!,2,FALSE),"")</f>
        <v/>
      </c>
      <c r="AJ688" s="93"/>
      <c r="AK688" s="83"/>
      <c r="AL688" s="37"/>
      <c r="AM688" s="36" t="str">
        <f>IFERROR(VLOOKUP(Book1345234[[#This Row],[ Reduction in Critical Facilities Flood Risk]],#REF!,2,FALSE),"")</f>
        <v/>
      </c>
      <c r="AN688" s="140" t="e">
        <f>VLOOKUP([1]!Book1345234[[#This Row],[FMP]],'[1]Life and Safety Tabular Data'!A685:L695,12,FALSE)</f>
        <v>#REF!</v>
      </c>
      <c r="AO688" s="43"/>
      <c r="AP688" s="4"/>
      <c r="AQ688" s="36" t="str">
        <f>IFERROR(VLOOKUP(Book1345234[[#This Row],[Life and Safety Ranking (Injury/Loss of Life)]],#REF!,2,FALSE),"")</f>
        <v/>
      </c>
      <c r="AR688" s="67"/>
      <c r="AS688" s="43"/>
      <c r="AT688" s="43"/>
      <c r="AU688" s="43"/>
      <c r="AV688" s="4"/>
      <c r="AW688" s="36" t="str">
        <f>IFERROR(VLOOKUP(Book1345234[[#This Row],[Water Supply Yield Ranking]],#REF!,2,FALSE),"")</f>
        <v/>
      </c>
      <c r="AX688" s="67"/>
      <c r="AY688" s="37"/>
      <c r="AZ688" s="4"/>
      <c r="BA688" s="36" t="str">
        <f>IFERROR(VLOOKUP(Book1345234[[#This Row],[Social Vulnerability Ranking]],#REF!,2,FALSE),"")</f>
        <v/>
      </c>
      <c r="BB688" s="67"/>
      <c r="BC688" s="43"/>
      <c r="BD688" s="4"/>
      <c r="BE688" s="36" t="str">
        <f>IFERROR(VLOOKUP(Book1345234[[#This Row],[Nature-Based Solutions Ranking]],#REF!,2,FALSE),"")</f>
        <v/>
      </c>
      <c r="BF688" s="67"/>
      <c r="BG688" s="37"/>
      <c r="BH688" s="4"/>
      <c r="BI688" s="36" t="str">
        <f>IFERROR(VLOOKUP(Book1345234[[#This Row],[Multiple Benefit Ranking]],#REF!,2,FALSE),"")</f>
        <v/>
      </c>
      <c r="BJ688" s="84"/>
      <c r="BK688" s="43"/>
      <c r="BL688" s="4"/>
      <c r="BM688" s="36" t="str">
        <f>IFERROR(VLOOKUP(Book1345234[[#This Row],[Operations and Maintenance Ranking]],#REF!,2,FALSE),"")</f>
        <v/>
      </c>
      <c r="BN688" s="67"/>
      <c r="BO688" s="4"/>
      <c r="BP688" s="36" t="str">
        <f>IFERROR(VLOOKUP(Book1345234[[#This Row],[Administrative, Regulatory and Other Obstacle Ranking]],#REF!,2,FALSE),"")</f>
        <v/>
      </c>
      <c r="BQ688" s="67"/>
      <c r="BR688" s="4"/>
      <c r="BS688" s="36" t="str">
        <f>IFERROR(VLOOKUP(Book1345234[[#This Row],[Environmental Benefit Ranking]],#REF!,2,FALSE),"")</f>
        <v/>
      </c>
      <c r="BT688" s="67"/>
      <c r="BU688" s="37"/>
      <c r="BV688" s="36" t="str">
        <f>IFERROR(VLOOKUP(Book1345234[[#This Row],[Environmental Impact Ranking]],#REF!,2,FALSE),"")</f>
        <v/>
      </c>
      <c r="BW688" s="77"/>
      <c r="BX688" s="83"/>
      <c r="BY688" s="4"/>
      <c r="BZ688" s="36" t="str">
        <f>IFERROR(VLOOKUP(Book1345234[[#This Row],[Mobility Ranking]],#REF!,2,FALSE),"")</f>
        <v/>
      </c>
      <c r="CA688" s="77"/>
      <c r="CB688" s="4"/>
      <c r="CC688" s="36" t="str">
        <f>IFERROR(VLOOKUP(Book1345234[[#This Row],[Regional Ranking]],#REF!,2,FALSE),"")</f>
        <v/>
      </c>
    </row>
    <row r="689" spans="1:81" x14ac:dyDescent="0.25">
      <c r="A689" s="107"/>
      <c r="B689" s="84"/>
      <c r="C689" s="92">
        <f>Book1345234[[#This Row],[FMP]]*2</f>
        <v>0</v>
      </c>
      <c r="D689" s="34"/>
      <c r="E689" s="34"/>
      <c r="F689" s="37"/>
      <c r="G689" s="4"/>
      <c r="H689" s="4"/>
      <c r="I689" s="4"/>
      <c r="J689" s="4"/>
      <c r="K689" s="35" t="str">
        <f>IFERROR(Book1345234[[#This Row],[Project Cost]]/Book1345234[[#This Row],['# of Structures Removed from 1% Annual Chance FP]],"")</f>
        <v/>
      </c>
      <c r="L689" s="4"/>
      <c r="M689" s="4"/>
      <c r="N689" s="35"/>
      <c r="O689" s="100"/>
      <c r="P689" s="84"/>
      <c r="Q689" s="37"/>
      <c r="R689" s="4"/>
      <c r="S689" s="36" t="str">
        <f>IFERROR(VLOOKUP(Book1345234[[#This Row],[ Severity Ranking: Pre-Project Average Depth of Flooding (100-year)]],#REF!,2,FALSE),"")</f>
        <v/>
      </c>
      <c r="T689" s="67"/>
      <c r="U689" s="37"/>
      <c r="V689" s="37"/>
      <c r="W689" s="128" t="e">
        <f>[1]!Book1345234[[#This Row],[Flood Plain Population]]/[1]!Book1345234[[#This Row],[Community Population Served]]</f>
        <v>#REF!</v>
      </c>
      <c r="X689" s="4"/>
      <c r="Y689" s="36" t="str">
        <f>IFERROR(VLOOKUP(Book1345234[[#This Row],[Severity Ranking: Community Need (% Population)]],#REF!,2,FALSE),"")</f>
        <v/>
      </c>
      <c r="Z689" s="66"/>
      <c r="AA689" s="91" t="e">
        <f>[1]!Book1345234[[#This Row],['# of Structures Removed from 1% Annual Chance FP]]/[1]!Book1345234[[#This Row],['# of Structures in 1% Annual Chance FP (Pre-Project)]]</f>
        <v>#REF!</v>
      </c>
      <c r="AB689" s="4"/>
      <c r="AC689" s="36" t="str">
        <f>IFERROR(VLOOKUP(Book1345234[[#This Row],[Flood Risk Reduction ]],#REF!,2,FALSE),"")</f>
        <v/>
      </c>
      <c r="AD689" s="66"/>
      <c r="AE689" s="78"/>
      <c r="AF689" s="37"/>
      <c r="AG689" s="128" t="e">
        <f>([1]!Book1345234[[#This Row],[Pre-Project Damage $]]-[1]!Book1345234[[#This Row],[Post-Project Damage $]])/[1]!Book1345234[[#This Row],[Pre-Project Damage $]]</f>
        <v>#REF!</v>
      </c>
      <c r="AH689" s="4"/>
      <c r="AI689" s="36" t="str">
        <f>IFERROR(VLOOKUP(Book1345234[[#This Row],[Flood Damage Reduction]],#REF!,2,FALSE),"")</f>
        <v/>
      </c>
      <c r="AJ689" s="93"/>
      <c r="AK689" s="83"/>
      <c r="AL689" s="37"/>
      <c r="AM689" s="36" t="str">
        <f>IFERROR(VLOOKUP(Book1345234[[#This Row],[ Reduction in Critical Facilities Flood Risk]],#REF!,2,FALSE),"")</f>
        <v/>
      </c>
      <c r="AN689" s="140" t="e">
        <f>VLOOKUP([1]!Book1345234[[#This Row],[FMP]],'[1]Life and Safety Tabular Data'!A686:L696,12,FALSE)</f>
        <v>#REF!</v>
      </c>
      <c r="AO689" s="43"/>
      <c r="AP689" s="4"/>
      <c r="AQ689" s="36" t="str">
        <f>IFERROR(VLOOKUP(Book1345234[[#This Row],[Life and Safety Ranking (Injury/Loss of Life)]],#REF!,2,FALSE),"")</f>
        <v/>
      </c>
      <c r="AR689" s="67"/>
      <c r="AS689" s="43"/>
      <c r="AT689" s="43"/>
      <c r="AU689" s="43"/>
      <c r="AV689" s="4"/>
      <c r="AW689" s="36" t="str">
        <f>IFERROR(VLOOKUP(Book1345234[[#This Row],[Water Supply Yield Ranking]],#REF!,2,FALSE),"")</f>
        <v/>
      </c>
      <c r="AX689" s="67"/>
      <c r="AY689" s="37"/>
      <c r="AZ689" s="4"/>
      <c r="BA689" s="36" t="str">
        <f>IFERROR(VLOOKUP(Book1345234[[#This Row],[Social Vulnerability Ranking]],#REF!,2,FALSE),"")</f>
        <v/>
      </c>
      <c r="BB689" s="67"/>
      <c r="BC689" s="43"/>
      <c r="BD689" s="4"/>
      <c r="BE689" s="36" t="str">
        <f>IFERROR(VLOOKUP(Book1345234[[#This Row],[Nature-Based Solutions Ranking]],#REF!,2,FALSE),"")</f>
        <v/>
      </c>
      <c r="BF689" s="67"/>
      <c r="BG689" s="37"/>
      <c r="BH689" s="4"/>
      <c r="BI689" s="36" t="str">
        <f>IFERROR(VLOOKUP(Book1345234[[#This Row],[Multiple Benefit Ranking]],#REF!,2,FALSE),"")</f>
        <v/>
      </c>
      <c r="BJ689" s="84"/>
      <c r="BK689" s="43"/>
      <c r="BL689" s="4"/>
      <c r="BM689" s="36" t="str">
        <f>IFERROR(VLOOKUP(Book1345234[[#This Row],[Operations and Maintenance Ranking]],#REF!,2,FALSE),"")</f>
        <v/>
      </c>
      <c r="BN689" s="67"/>
      <c r="BO689" s="4"/>
      <c r="BP689" s="36" t="str">
        <f>IFERROR(VLOOKUP(Book1345234[[#This Row],[Administrative, Regulatory and Other Obstacle Ranking]],#REF!,2,FALSE),"")</f>
        <v/>
      </c>
      <c r="BQ689" s="67"/>
      <c r="BR689" s="4"/>
      <c r="BS689" s="36" t="str">
        <f>IFERROR(VLOOKUP(Book1345234[[#This Row],[Environmental Benefit Ranking]],#REF!,2,FALSE),"")</f>
        <v/>
      </c>
      <c r="BT689" s="67"/>
      <c r="BU689" s="37"/>
      <c r="BV689" s="36" t="str">
        <f>IFERROR(VLOOKUP(Book1345234[[#This Row],[Environmental Impact Ranking]],#REF!,2,FALSE),"")</f>
        <v/>
      </c>
      <c r="BW689" s="77"/>
      <c r="BX689" s="83"/>
      <c r="BY689" s="4"/>
      <c r="BZ689" s="36" t="str">
        <f>IFERROR(VLOOKUP(Book1345234[[#This Row],[Mobility Ranking]],#REF!,2,FALSE),"")</f>
        <v/>
      </c>
      <c r="CA689" s="77"/>
      <c r="CB689" s="4"/>
      <c r="CC689" s="36" t="str">
        <f>IFERROR(VLOOKUP(Book1345234[[#This Row],[Regional Ranking]],#REF!,2,FALSE),"")</f>
        <v/>
      </c>
    </row>
    <row r="690" spans="1:81" x14ac:dyDescent="0.25">
      <c r="A690" s="107"/>
      <c r="B690" s="84"/>
      <c r="C690" s="92">
        <f>Book1345234[[#This Row],[FMP]]*2</f>
        <v>0</v>
      </c>
      <c r="D690" s="34"/>
      <c r="E690" s="34"/>
      <c r="F690" s="37"/>
      <c r="G690" s="4"/>
      <c r="H690" s="4"/>
      <c r="I690" s="4"/>
      <c r="J690" s="4"/>
      <c r="K690" s="35" t="str">
        <f>IFERROR(Book1345234[[#This Row],[Project Cost]]/Book1345234[[#This Row],['# of Structures Removed from 1% Annual Chance FP]],"")</f>
        <v/>
      </c>
      <c r="L690" s="4"/>
      <c r="M690" s="4"/>
      <c r="N690" s="35"/>
      <c r="O690" s="100"/>
      <c r="P690" s="84"/>
      <c r="Q690" s="37"/>
      <c r="R690" s="4"/>
      <c r="S690" s="36" t="str">
        <f>IFERROR(VLOOKUP(Book1345234[[#This Row],[ Severity Ranking: Pre-Project Average Depth of Flooding (100-year)]],#REF!,2,FALSE),"")</f>
        <v/>
      </c>
      <c r="T690" s="67"/>
      <c r="U690" s="37"/>
      <c r="V690" s="37"/>
      <c r="W690" s="128" t="e">
        <f>[1]!Book1345234[[#This Row],[Flood Plain Population]]/[1]!Book1345234[[#This Row],[Community Population Served]]</f>
        <v>#REF!</v>
      </c>
      <c r="X690" s="4"/>
      <c r="Y690" s="36" t="str">
        <f>IFERROR(VLOOKUP(Book1345234[[#This Row],[Severity Ranking: Community Need (% Population)]],#REF!,2,FALSE),"")</f>
        <v/>
      </c>
      <c r="Z690" s="66"/>
      <c r="AA690" s="91" t="e">
        <f>[1]!Book1345234[[#This Row],['# of Structures Removed from 1% Annual Chance FP]]/[1]!Book1345234[[#This Row],['# of Structures in 1% Annual Chance FP (Pre-Project)]]</f>
        <v>#REF!</v>
      </c>
      <c r="AB690" s="4"/>
      <c r="AC690" s="36" t="str">
        <f>IFERROR(VLOOKUP(Book1345234[[#This Row],[Flood Risk Reduction ]],#REF!,2,FALSE),"")</f>
        <v/>
      </c>
      <c r="AD690" s="66"/>
      <c r="AE690" s="78"/>
      <c r="AF690" s="37"/>
      <c r="AG690" s="128" t="e">
        <f>([1]!Book1345234[[#This Row],[Pre-Project Damage $]]-[1]!Book1345234[[#This Row],[Post-Project Damage $]])/[1]!Book1345234[[#This Row],[Pre-Project Damage $]]</f>
        <v>#REF!</v>
      </c>
      <c r="AH690" s="4"/>
      <c r="AI690" s="36" t="str">
        <f>IFERROR(VLOOKUP(Book1345234[[#This Row],[Flood Damage Reduction]],#REF!,2,FALSE),"")</f>
        <v/>
      </c>
      <c r="AJ690" s="93"/>
      <c r="AK690" s="83"/>
      <c r="AL690" s="37"/>
      <c r="AM690" s="36" t="str">
        <f>IFERROR(VLOOKUP(Book1345234[[#This Row],[ Reduction in Critical Facilities Flood Risk]],#REF!,2,FALSE),"")</f>
        <v/>
      </c>
      <c r="AN690" s="140" t="e">
        <f>VLOOKUP([1]!Book1345234[[#This Row],[FMP]],'[1]Life and Safety Tabular Data'!A687:L697,12,FALSE)</f>
        <v>#REF!</v>
      </c>
      <c r="AO690" s="43"/>
      <c r="AP690" s="4"/>
      <c r="AQ690" s="36" t="str">
        <f>IFERROR(VLOOKUP(Book1345234[[#This Row],[Life and Safety Ranking (Injury/Loss of Life)]],#REF!,2,FALSE),"")</f>
        <v/>
      </c>
      <c r="AR690" s="67"/>
      <c r="AS690" s="43"/>
      <c r="AT690" s="43"/>
      <c r="AU690" s="43"/>
      <c r="AV690" s="4"/>
      <c r="AW690" s="36" t="str">
        <f>IFERROR(VLOOKUP(Book1345234[[#This Row],[Water Supply Yield Ranking]],#REF!,2,FALSE),"")</f>
        <v/>
      </c>
      <c r="AX690" s="67"/>
      <c r="AY690" s="37"/>
      <c r="AZ690" s="4"/>
      <c r="BA690" s="36" t="str">
        <f>IFERROR(VLOOKUP(Book1345234[[#This Row],[Social Vulnerability Ranking]],#REF!,2,FALSE),"")</f>
        <v/>
      </c>
      <c r="BB690" s="67"/>
      <c r="BC690" s="43"/>
      <c r="BD690" s="4"/>
      <c r="BE690" s="36" t="str">
        <f>IFERROR(VLOOKUP(Book1345234[[#This Row],[Nature-Based Solutions Ranking]],#REF!,2,FALSE),"")</f>
        <v/>
      </c>
      <c r="BF690" s="67"/>
      <c r="BG690" s="37"/>
      <c r="BH690" s="4"/>
      <c r="BI690" s="36" t="str">
        <f>IFERROR(VLOOKUP(Book1345234[[#This Row],[Multiple Benefit Ranking]],#REF!,2,FALSE),"")</f>
        <v/>
      </c>
      <c r="BJ690" s="84"/>
      <c r="BK690" s="43"/>
      <c r="BL690" s="4"/>
      <c r="BM690" s="36" t="str">
        <f>IFERROR(VLOOKUP(Book1345234[[#This Row],[Operations and Maintenance Ranking]],#REF!,2,FALSE),"")</f>
        <v/>
      </c>
      <c r="BN690" s="67"/>
      <c r="BO690" s="4"/>
      <c r="BP690" s="36" t="str">
        <f>IFERROR(VLOOKUP(Book1345234[[#This Row],[Administrative, Regulatory and Other Obstacle Ranking]],#REF!,2,FALSE),"")</f>
        <v/>
      </c>
      <c r="BQ690" s="67"/>
      <c r="BR690" s="4"/>
      <c r="BS690" s="36" t="str">
        <f>IFERROR(VLOOKUP(Book1345234[[#This Row],[Environmental Benefit Ranking]],#REF!,2,FALSE),"")</f>
        <v/>
      </c>
      <c r="BT690" s="67"/>
      <c r="BU690" s="37"/>
      <c r="BV690" s="36" t="str">
        <f>IFERROR(VLOOKUP(Book1345234[[#This Row],[Environmental Impact Ranking]],#REF!,2,FALSE),"")</f>
        <v/>
      </c>
      <c r="BW690" s="77"/>
      <c r="BX690" s="83"/>
      <c r="BY690" s="4"/>
      <c r="BZ690" s="36" t="str">
        <f>IFERROR(VLOOKUP(Book1345234[[#This Row],[Mobility Ranking]],#REF!,2,FALSE),"")</f>
        <v/>
      </c>
      <c r="CA690" s="77"/>
      <c r="CB690" s="4"/>
      <c r="CC690" s="36" t="str">
        <f>IFERROR(VLOOKUP(Book1345234[[#This Row],[Regional Ranking]],#REF!,2,FALSE),"")</f>
        <v/>
      </c>
    </row>
    <row r="691" spans="1:81" x14ac:dyDescent="0.25">
      <c r="A691" s="107"/>
      <c r="B691" s="84"/>
      <c r="C691" s="92">
        <f>Book1345234[[#This Row],[FMP]]*2</f>
        <v>0</v>
      </c>
      <c r="D691" s="34"/>
      <c r="E691" s="34"/>
      <c r="F691" s="37"/>
      <c r="G691" s="4"/>
      <c r="H691" s="4"/>
      <c r="I691" s="4"/>
      <c r="J691" s="4"/>
      <c r="K691" s="35" t="str">
        <f>IFERROR(Book1345234[[#This Row],[Project Cost]]/Book1345234[[#This Row],['# of Structures Removed from 1% Annual Chance FP]],"")</f>
        <v/>
      </c>
      <c r="L691" s="4"/>
      <c r="M691" s="4"/>
      <c r="N691" s="35"/>
      <c r="O691" s="100"/>
      <c r="P691" s="84"/>
      <c r="Q691" s="37"/>
      <c r="R691" s="4"/>
      <c r="S691" s="36" t="str">
        <f>IFERROR(VLOOKUP(Book1345234[[#This Row],[ Severity Ranking: Pre-Project Average Depth of Flooding (100-year)]],#REF!,2,FALSE),"")</f>
        <v/>
      </c>
      <c r="T691" s="67"/>
      <c r="U691" s="37"/>
      <c r="V691" s="37"/>
      <c r="W691" s="128" t="e">
        <f>[1]!Book1345234[[#This Row],[Flood Plain Population]]/[1]!Book1345234[[#This Row],[Community Population Served]]</f>
        <v>#REF!</v>
      </c>
      <c r="X691" s="4"/>
      <c r="Y691" s="36" t="str">
        <f>IFERROR(VLOOKUP(Book1345234[[#This Row],[Severity Ranking: Community Need (% Population)]],#REF!,2,FALSE),"")</f>
        <v/>
      </c>
      <c r="Z691" s="66"/>
      <c r="AA691" s="91" t="e">
        <f>[1]!Book1345234[[#This Row],['# of Structures Removed from 1% Annual Chance FP]]/[1]!Book1345234[[#This Row],['# of Structures in 1% Annual Chance FP (Pre-Project)]]</f>
        <v>#REF!</v>
      </c>
      <c r="AB691" s="4"/>
      <c r="AC691" s="36" t="str">
        <f>IFERROR(VLOOKUP(Book1345234[[#This Row],[Flood Risk Reduction ]],#REF!,2,FALSE),"")</f>
        <v/>
      </c>
      <c r="AD691" s="66"/>
      <c r="AE691" s="78"/>
      <c r="AF691" s="37"/>
      <c r="AG691" s="128" t="e">
        <f>([1]!Book1345234[[#This Row],[Pre-Project Damage $]]-[1]!Book1345234[[#This Row],[Post-Project Damage $]])/[1]!Book1345234[[#This Row],[Pre-Project Damage $]]</f>
        <v>#REF!</v>
      </c>
      <c r="AH691" s="4"/>
      <c r="AI691" s="36" t="str">
        <f>IFERROR(VLOOKUP(Book1345234[[#This Row],[Flood Damage Reduction]],#REF!,2,FALSE),"")</f>
        <v/>
      </c>
      <c r="AJ691" s="93"/>
      <c r="AK691" s="83"/>
      <c r="AL691" s="37"/>
      <c r="AM691" s="36" t="str">
        <f>IFERROR(VLOOKUP(Book1345234[[#This Row],[ Reduction in Critical Facilities Flood Risk]],#REF!,2,FALSE),"")</f>
        <v/>
      </c>
      <c r="AN691" s="140" t="e">
        <f>VLOOKUP([1]!Book1345234[[#This Row],[FMP]],'[1]Life and Safety Tabular Data'!A688:L698,12,FALSE)</f>
        <v>#REF!</v>
      </c>
      <c r="AO691" s="43"/>
      <c r="AP691" s="4"/>
      <c r="AQ691" s="36" t="str">
        <f>IFERROR(VLOOKUP(Book1345234[[#This Row],[Life and Safety Ranking (Injury/Loss of Life)]],#REF!,2,FALSE),"")</f>
        <v/>
      </c>
      <c r="AR691" s="67"/>
      <c r="AS691" s="43"/>
      <c r="AT691" s="43"/>
      <c r="AU691" s="43"/>
      <c r="AV691" s="4"/>
      <c r="AW691" s="36" t="str">
        <f>IFERROR(VLOOKUP(Book1345234[[#This Row],[Water Supply Yield Ranking]],#REF!,2,FALSE),"")</f>
        <v/>
      </c>
      <c r="AX691" s="67"/>
      <c r="AY691" s="37"/>
      <c r="AZ691" s="4"/>
      <c r="BA691" s="36" t="str">
        <f>IFERROR(VLOOKUP(Book1345234[[#This Row],[Social Vulnerability Ranking]],#REF!,2,FALSE),"")</f>
        <v/>
      </c>
      <c r="BB691" s="67"/>
      <c r="BC691" s="43"/>
      <c r="BD691" s="4"/>
      <c r="BE691" s="36" t="str">
        <f>IFERROR(VLOOKUP(Book1345234[[#This Row],[Nature-Based Solutions Ranking]],#REF!,2,FALSE),"")</f>
        <v/>
      </c>
      <c r="BF691" s="67"/>
      <c r="BG691" s="37"/>
      <c r="BH691" s="4"/>
      <c r="BI691" s="36" t="str">
        <f>IFERROR(VLOOKUP(Book1345234[[#This Row],[Multiple Benefit Ranking]],#REF!,2,FALSE),"")</f>
        <v/>
      </c>
      <c r="BJ691" s="84"/>
      <c r="BK691" s="43"/>
      <c r="BL691" s="4"/>
      <c r="BM691" s="36" t="str">
        <f>IFERROR(VLOOKUP(Book1345234[[#This Row],[Operations and Maintenance Ranking]],#REF!,2,FALSE),"")</f>
        <v/>
      </c>
      <c r="BN691" s="67"/>
      <c r="BO691" s="4"/>
      <c r="BP691" s="36" t="str">
        <f>IFERROR(VLOOKUP(Book1345234[[#This Row],[Administrative, Regulatory and Other Obstacle Ranking]],#REF!,2,FALSE),"")</f>
        <v/>
      </c>
      <c r="BQ691" s="67"/>
      <c r="BR691" s="4"/>
      <c r="BS691" s="36" t="str">
        <f>IFERROR(VLOOKUP(Book1345234[[#This Row],[Environmental Benefit Ranking]],#REF!,2,FALSE),"")</f>
        <v/>
      </c>
      <c r="BT691" s="67"/>
      <c r="BU691" s="37"/>
      <c r="BV691" s="36" t="str">
        <f>IFERROR(VLOOKUP(Book1345234[[#This Row],[Environmental Impact Ranking]],#REF!,2,FALSE),"")</f>
        <v/>
      </c>
      <c r="BW691" s="77"/>
      <c r="BX691" s="83"/>
      <c r="BY691" s="4"/>
      <c r="BZ691" s="36" t="str">
        <f>IFERROR(VLOOKUP(Book1345234[[#This Row],[Mobility Ranking]],#REF!,2,FALSE),"")</f>
        <v/>
      </c>
      <c r="CA691" s="77"/>
      <c r="CB691" s="4"/>
      <c r="CC691" s="36" t="str">
        <f>IFERROR(VLOOKUP(Book1345234[[#This Row],[Regional Ranking]],#REF!,2,FALSE),"")</f>
        <v/>
      </c>
    </row>
    <row r="692" spans="1:81" x14ac:dyDescent="0.25">
      <c r="A692" s="107"/>
      <c r="B692" s="84"/>
      <c r="C692" s="92">
        <f>Book1345234[[#This Row],[FMP]]*2</f>
        <v>0</v>
      </c>
      <c r="D692" s="34"/>
      <c r="E692" s="34"/>
      <c r="F692" s="37"/>
      <c r="G692" s="4"/>
      <c r="H692" s="4"/>
      <c r="I692" s="4"/>
      <c r="J692" s="4"/>
      <c r="K692" s="35" t="str">
        <f>IFERROR(Book1345234[[#This Row],[Project Cost]]/Book1345234[[#This Row],['# of Structures Removed from 1% Annual Chance FP]],"")</f>
        <v/>
      </c>
      <c r="L692" s="4"/>
      <c r="M692" s="4"/>
      <c r="N692" s="35"/>
      <c r="O692" s="100"/>
      <c r="P692" s="84"/>
      <c r="Q692" s="37"/>
      <c r="R692" s="4"/>
      <c r="S692" s="36" t="str">
        <f>IFERROR(VLOOKUP(Book1345234[[#This Row],[ Severity Ranking: Pre-Project Average Depth of Flooding (100-year)]],#REF!,2,FALSE),"")</f>
        <v/>
      </c>
      <c r="T692" s="67"/>
      <c r="U692" s="37"/>
      <c r="V692" s="37"/>
      <c r="W692" s="128" t="e">
        <f>[1]!Book1345234[[#This Row],[Flood Plain Population]]/[1]!Book1345234[[#This Row],[Community Population Served]]</f>
        <v>#REF!</v>
      </c>
      <c r="X692" s="4"/>
      <c r="Y692" s="36" t="str">
        <f>IFERROR(VLOOKUP(Book1345234[[#This Row],[Severity Ranking: Community Need (% Population)]],#REF!,2,FALSE),"")</f>
        <v/>
      </c>
      <c r="Z692" s="66"/>
      <c r="AA692" s="91" t="e">
        <f>[1]!Book1345234[[#This Row],['# of Structures Removed from 1% Annual Chance FP]]/[1]!Book1345234[[#This Row],['# of Structures in 1% Annual Chance FP (Pre-Project)]]</f>
        <v>#REF!</v>
      </c>
      <c r="AB692" s="4"/>
      <c r="AC692" s="36" t="str">
        <f>IFERROR(VLOOKUP(Book1345234[[#This Row],[Flood Risk Reduction ]],#REF!,2,FALSE),"")</f>
        <v/>
      </c>
      <c r="AD692" s="66"/>
      <c r="AE692" s="78"/>
      <c r="AF692" s="37"/>
      <c r="AG692" s="128" t="e">
        <f>([1]!Book1345234[[#This Row],[Pre-Project Damage $]]-[1]!Book1345234[[#This Row],[Post-Project Damage $]])/[1]!Book1345234[[#This Row],[Pre-Project Damage $]]</f>
        <v>#REF!</v>
      </c>
      <c r="AH692" s="4"/>
      <c r="AI692" s="36" t="str">
        <f>IFERROR(VLOOKUP(Book1345234[[#This Row],[Flood Damage Reduction]],#REF!,2,FALSE),"")</f>
        <v/>
      </c>
      <c r="AJ692" s="93"/>
      <c r="AK692" s="83"/>
      <c r="AL692" s="37"/>
      <c r="AM692" s="36" t="str">
        <f>IFERROR(VLOOKUP(Book1345234[[#This Row],[ Reduction in Critical Facilities Flood Risk]],#REF!,2,FALSE),"")</f>
        <v/>
      </c>
      <c r="AN692" s="140" t="e">
        <f>VLOOKUP([1]!Book1345234[[#This Row],[FMP]],'[1]Life and Safety Tabular Data'!A689:L699,12,FALSE)</f>
        <v>#REF!</v>
      </c>
      <c r="AO692" s="43"/>
      <c r="AP692" s="4"/>
      <c r="AQ692" s="36" t="str">
        <f>IFERROR(VLOOKUP(Book1345234[[#This Row],[Life and Safety Ranking (Injury/Loss of Life)]],#REF!,2,FALSE),"")</f>
        <v/>
      </c>
      <c r="AR692" s="67"/>
      <c r="AS692" s="43"/>
      <c r="AT692" s="43"/>
      <c r="AU692" s="43"/>
      <c r="AV692" s="4"/>
      <c r="AW692" s="36" t="str">
        <f>IFERROR(VLOOKUP(Book1345234[[#This Row],[Water Supply Yield Ranking]],#REF!,2,FALSE),"")</f>
        <v/>
      </c>
      <c r="AX692" s="67"/>
      <c r="AY692" s="37"/>
      <c r="AZ692" s="4"/>
      <c r="BA692" s="36" t="str">
        <f>IFERROR(VLOOKUP(Book1345234[[#This Row],[Social Vulnerability Ranking]],#REF!,2,FALSE),"")</f>
        <v/>
      </c>
      <c r="BB692" s="67"/>
      <c r="BC692" s="43"/>
      <c r="BD692" s="4"/>
      <c r="BE692" s="36" t="str">
        <f>IFERROR(VLOOKUP(Book1345234[[#This Row],[Nature-Based Solutions Ranking]],#REF!,2,FALSE),"")</f>
        <v/>
      </c>
      <c r="BF692" s="67"/>
      <c r="BG692" s="37"/>
      <c r="BH692" s="4"/>
      <c r="BI692" s="36" t="str">
        <f>IFERROR(VLOOKUP(Book1345234[[#This Row],[Multiple Benefit Ranking]],#REF!,2,FALSE),"")</f>
        <v/>
      </c>
      <c r="BJ692" s="84"/>
      <c r="BK692" s="43"/>
      <c r="BL692" s="4"/>
      <c r="BM692" s="36" t="str">
        <f>IFERROR(VLOOKUP(Book1345234[[#This Row],[Operations and Maintenance Ranking]],#REF!,2,FALSE),"")</f>
        <v/>
      </c>
      <c r="BN692" s="67"/>
      <c r="BO692" s="4"/>
      <c r="BP692" s="36" t="str">
        <f>IFERROR(VLOOKUP(Book1345234[[#This Row],[Administrative, Regulatory and Other Obstacle Ranking]],#REF!,2,FALSE),"")</f>
        <v/>
      </c>
      <c r="BQ692" s="67"/>
      <c r="BR692" s="4"/>
      <c r="BS692" s="36" t="str">
        <f>IFERROR(VLOOKUP(Book1345234[[#This Row],[Environmental Benefit Ranking]],#REF!,2,FALSE),"")</f>
        <v/>
      </c>
      <c r="BT692" s="67"/>
      <c r="BU692" s="37"/>
      <c r="BV692" s="36" t="str">
        <f>IFERROR(VLOOKUP(Book1345234[[#This Row],[Environmental Impact Ranking]],#REF!,2,FALSE),"")</f>
        <v/>
      </c>
      <c r="BW692" s="77"/>
      <c r="BX692" s="83"/>
      <c r="BY692" s="4"/>
      <c r="BZ692" s="36" t="str">
        <f>IFERROR(VLOOKUP(Book1345234[[#This Row],[Mobility Ranking]],#REF!,2,FALSE),"")</f>
        <v/>
      </c>
      <c r="CA692" s="77"/>
      <c r="CB692" s="4"/>
      <c r="CC692" s="36" t="str">
        <f>IFERROR(VLOOKUP(Book1345234[[#This Row],[Regional Ranking]],#REF!,2,FALSE),"")</f>
        <v/>
      </c>
    </row>
    <row r="693" spans="1:81" x14ac:dyDescent="0.25">
      <c r="A693" s="107"/>
      <c r="B693" s="84"/>
      <c r="C693" s="92">
        <f>Book1345234[[#This Row],[FMP]]*2</f>
        <v>0</v>
      </c>
      <c r="D693" s="34"/>
      <c r="E693" s="34"/>
      <c r="F693" s="37"/>
      <c r="G693" s="4"/>
      <c r="H693" s="4"/>
      <c r="I693" s="4"/>
      <c r="J693" s="4"/>
      <c r="K693" s="35" t="str">
        <f>IFERROR(Book1345234[[#This Row],[Project Cost]]/Book1345234[[#This Row],['# of Structures Removed from 1% Annual Chance FP]],"")</f>
        <v/>
      </c>
      <c r="L693" s="4"/>
      <c r="M693" s="4"/>
      <c r="N693" s="35"/>
      <c r="O693" s="100"/>
      <c r="P693" s="84"/>
      <c r="Q693" s="37"/>
      <c r="R693" s="4"/>
      <c r="S693" s="36" t="str">
        <f>IFERROR(VLOOKUP(Book1345234[[#This Row],[ Severity Ranking: Pre-Project Average Depth of Flooding (100-year)]],#REF!,2,FALSE),"")</f>
        <v/>
      </c>
      <c r="T693" s="67"/>
      <c r="U693" s="37"/>
      <c r="V693" s="37"/>
      <c r="W693" s="128" t="e">
        <f>[1]!Book1345234[[#This Row],[Flood Plain Population]]/[1]!Book1345234[[#This Row],[Community Population Served]]</f>
        <v>#REF!</v>
      </c>
      <c r="X693" s="4"/>
      <c r="Y693" s="36" t="str">
        <f>IFERROR(VLOOKUP(Book1345234[[#This Row],[Severity Ranking: Community Need (% Population)]],#REF!,2,FALSE),"")</f>
        <v/>
      </c>
      <c r="Z693" s="66"/>
      <c r="AA693" s="91" t="e">
        <f>[1]!Book1345234[[#This Row],['# of Structures Removed from 1% Annual Chance FP]]/[1]!Book1345234[[#This Row],['# of Structures in 1% Annual Chance FP (Pre-Project)]]</f>
        <v>#REF!</v>
      </c>
      <c r="AB693" s="4"/>
      <c r="AC693" s="36" t="str">
        <f>IFERROR(VLOOKUP(Book1345234[[#This Row],[Flood Risk Reduction ]],#REF!,2,FALSE),"")</f>
        <v/>
      </c>
      <c r="AD693" s="66"/>
      <c r="AE693" s="78"/>
      <c r="AF693" s="37"/>
      <c r="AG693" s="128" t="e">
        <f>([1]!Book1345234[[#This Row],[Pre-Project Damage $]]-[1]!Book1345234[[#This Row],[Post-Project Damage $]])/[1]!Book1345234[[#This Row],[Pre-Project Damage $]]</f>
        <v>#REF!</v>
      </c>
      <c r="AH693" s="4"/>
      <c r="AI693" s="36" t="str">
        <f>IFERROR(VLOOKUP(Book1345234[[#This Row],[Flood Damage Reduction]],#REF!,2,FALSE),"")</f>
        <v/>
      </c>
      <c r="AJ693" s="93"/>
      <c r="AK693" s="83"/>
      <c r="AL693" s="37"/>
      <c r="AM693" s="36" t="str">
        <f>IFERROR(VLOOKUP(Book1345234[[#This Row],[ Reduction in Critical Facilities Flood Risk]],#REF!,2,FALSE),"")</f>
        <v/>
      </c>
      <c r="AN693" s="140" t="e">
        <f>VLOOKUP([1]!Book1345234[[#This Row],[FMP]],'[1]Life and Safety Tabular Data'!A690:L700,12,FALSE)</f>
        <v>#REF!</v>
      </c>
      <c r="AO693" s="43"/>
      <c r="AP693" s="4"/>
      <c r="AQ693" s="36" t="str">
        <f>IFERROR(VLOOKUP(Book1345234[[#This Row],[Life and Safety Ranking (Injury/Loss of Life)]],#REF!,2,FALSE),"")</f>
        <v/>
      </c>
      <c r="AR693" s="67"/>
      <c r="AS693" s="43"/>
      <c r="AT693" s="43"/>
      <c r="AU693" s="43"/>
      <c r="AV693" s="4"/>
      <c r="AW693" s="36" t="str">
        <f>IFERROR(VLOOKUP(Book1345234[[#This Row],[Water Supply Yield Ranking]],#REF!,2,FALSE),"")</f>
        <v/>
      </c>
      <c r="AX693" s="67"/>
      <c r="AY693" s="37"/>
      <c r="AZ693" s="4"/>
      <c r="BA693" s="36" t="str">
        <f>IFERROR(VLOOKUP(Book1345234[[#This Row],[Social Vulnerability Ranking]],#REF!,2,FALSE),"")</f>
        <v/>
      </c>
      <c r="BB693" s="67"/>
      <c r="BC693" s="43"/>
      <c r="BD693" s="4"/>
      <c r="BE693" s="36" t="str">
        <f>IFERROR(VLOOKUP(Book1345234[[#This Row],[Nature-Based Solutions Ranking]],#REF!,2,FALSE),"")</f>
        <v/>
      </c>
      <c r="BF693" s="67"/>
      <c r="BG693" s="37"/>
      <c r="BH693" s="4"/>
      <c r="BI693" s="36" t="str">
        <f>IFERROR(VLOOKUP(Book1345234[[#This Row],[Multiple Benefit Ranking]],#REF!,2,FALSE),"")</f>
        <v/>
      </c>
      <c r="BJ693" s="84"/>
      <c r="BK693" s="43"/>
      <c r="BL693" s="4"/>
      <c r="BM693" s="36" t="str">
        <f>IFERROR(VLOOKUP(Book1345234[[#This Row],[Operations and Maintenance Ranking]],#REF!,2,FALSE),"")</f>
        <v/>
      </c>
      <c r="BN693" s="67"/>
      <c r="BO693" s="4"/>
      <c r="BP693" s="36" t="str">
        <f>IFERROR(VLOOKUP(Book1345234[[#This Row],[Administrative, Regulatory and Other Obstacle Ranking]],#REF!,2,FALSE),"")</f>
        <v/>
      </c>
      <c r="BQ693" s="67"/>
      <c r="BR693" s="4"/>
      <c r="BS693" s="36" t="str">
        <f>IFERROR(VLOOKUP(Book1345234[[#This Row],[Environmental Benefit Ranking]],#REF!,2,FALSE),"")</f>
        <v/>
      </c>
      <c r="BT693" s="67"/>
      <c r="BU693" s="37"/>
      <c r="BV693" s="36" t="str">
        <f>IFERROR(VLOOKUP(Book1345234[[#This Row],[Environmental Impact Ranking]],#REF!,2,FALSE),"")</f>
        <v/>
      </c>
      <c r="BW693" s="77"/>
      <c r="BX693" s="83"/>
      <c r="BY693" s="4"/>
      <c r="BZ693" s="36" t="str">
        <f>IFERROR(VLOOKUP(Book1345234[[#This Row],[Mobility Ranking]],#REF!,2,FALSE),"")</f>
        <v/>
      </c>
      <c r="CA693" s="77"/>
      <c r="CB693" s="4"/>
      <c r="CC693" s="36" t="str">
        <f>IFERROR(VLOOKUP(Book1345234[[#This Row],[Regional Ranking]],#REF!,2,FALSE),"")</f>
        <v/>
      </c>
    </row>
    <row r="694" spans="1:81" x14ac:dyDescent="0.25">
      <c r="A694" s="107"/>
      <c r="B694" s="84"/>
      <c r="C694" s="92">
        <f>Book1345234[[#This Row],[FMP]]*2</f>
        <v>0</v>
      </c>
      <c r="D694" s="34"/>
      <c r="E694" s="34"/>
      <c r="F694" s="37"/>
      <c r="G694" s="4"/>
      <c r="H694" s="4"/>
      <c r="I694" s="4"/>
      <c r="J694" s="4"/>
      <c r="K694" s="35" t="str">
        <f>IFERROR(Book1345234[[#This Row],[Project Cost]]/Book1345234[[#This Row],['# of Structures Removed from 1% Annual Chance FP]],"")</f>
        <v/>
      </c>
      <c r="L694" s="4"/>
      <c r="M694" s="4"/>
      <c r="N694" s="35"/>
      <c r="O694" s="100"/>
      <c r="P694" s="84"/>
      <c r="Q694" s="37"/>
      <c r="R694" s="4"/>
      <c r="S694" s="36" t="str">
        <f>IFERROR(VLOOKUP(Book1345234[[#This Row],[ Severity Ranking: Pre-Project Average Depth of Flooding (100-year)]],#REF!,2,FALSE),"")</f>
        <v/>
      </c>
      <c r="T694" s="67"/>
      <c r="U694" s="37"/>
      <c r="V694" s="37"/>
      <c r="W694" s="128" t="e">
        <f>[1]!Book1345234[[#This Row],[Flood Plain Population]]/[1]!Book1345234[[#This Row],[Community Population Served]]</f>
        <v>#REF!</v>
      </c>
      <c r="X694" s="4"/>
      <c r="Y694" s="36" t="str">
        <f>IFERROR(VLOOKUP(Book1345234[[#This Row],[Severity Ranking: Community Need (% Population)]],#REF!,2,FALSE),"")</f>
        <v/>
      </c>
      <c r="Z694" s="66"/>
      <c r="AA694" s="91" t="e">
        <f>[1]!Book1345234[[#This Row],['# of Structures Removed from 1% Annual Chance FP]]/[1]!Book1345234[[#This Row],['# of Structures in 1% Annual Chance FP (Pre-Project)]]</f>
        <v>#REF!</v>
      </c>
      <c r="AB694" s="4"/>
      <c r="AC694" s="36" t="str">
        <f>IFERROR(VLOOKUP(Book1345234[[#This Row],[Flood Risk Reduction ]],#REF!,2,FALSE),"")</f>
        <v/>
      </c>
      <c r="AD694" s="66"/>
      <c r="AE694" s="78"/>
      <c r="AF694" s="37"/>
      <c r="AG694" s="128" t="e">
        <f>([1]!Book1345234[[#This Row],[Pre-Project Damage $]]-[1]!Book1345234[[#This Row],[Post-Project Damage $]])/[1]!Book1345234[[#This Row],[Pre-Project Damage $]]</f>
        <v>#REF!</v>
      </c>
      <c r="AH694" s="4"/>
      <c r="AI694" s="36" t="str">
        <f>IFERROR(VLOOKUP(Book1345234[[#This Row],[Flood Damage Reduction]],#REF!,2,FALSE),"")</f>
        <v/>
      </c>
      <c r="AJ694" s="93"/>
      <c r="AK694" s="83"/>
      <c r="AL694" s="37"/>
      <c r="AM694" s="36" t="str">
        <f>IFERROR(VLOOKUP(Book1345234[[#This Row],[ Reduction in Critical Facilities Flood Risk]],#REF!,2,FALSE),"")</f>
        <v/>
      </c>
      <c r="AN694" s="140" t="e">
        <f>VLOOKUP([1]!Book1345234[[#This Row],[FMP]],'[1]Life and Safety Tabular Data'!A691:L701,12,FALSE)</f>
        <v>#REF!</v>
      </c>
      <c r="AO694" s="43"/>
      <c r="AP694" s="4"/>
      <c r="AQ694" s="36" t="str">
        <f>IFERROR(VLOOKUP(Book1345234[[#This Row],[Life and Safety Ranking (Injury/Loss of Life)]],#REF!,2,FALSE),"")</f>
        <v/>
      </c>
      <c r="AR694" s="67"/>
      <c r="AS694" s="43"/>
      <c r="AT694" s="43"/>
      <c r="AU694" s="43"/>
      <c r="AV694" s="4"/>
      <c r="AW694" s="36" t="str">
        <f>IFERROR(VLOOKUP(Book1345234[[#This Row],[Water Supply Yield Ranking]],#REF!,2,FALSE),"")</f>
        <v/>
      </c>
      <c r="AX694" s="67"/>
      <c r="AY694" s="37"/>
      <c r="AZ694" s="4"/>
      <c r="BA694" s="36" t="str">
        <f>IFERROR(VLOOKUP(Book1345234[[#This Row],[Social Vulnerability Ranking]],#REF!,2,FALSE),"")</f>
        <v/>
      </c>
      <c r="BB694" s="67"/>
      <c r="BC694" s="43"/>
      <c r="BD694" s="4"/>
      <c r="BE694" s="36" t="str">
        <f>IFERROR(VLOOKUP(Book1345234[[#This Row],[Nature-Based Solutions Ranking]],#REF!,2,FALSE),"")</f>
        <v/>
      </c>
      <c r="BF694" s="67"/>
      <c r="BG694" s="37"/>
      <c r="BH694" s="4"/>
      <c r="BI694" s="36" t="str">
        <f>IFERROR(VLOOKUP(Book1345234[[#This Row],[Multiple Benefit Ranking]],#REF!,2,FALSE),"")</f>
        <v/>
      </c>
      <c r="BJ694" s="84"/>
      <c r="BK694" s="43"/>
      <c r="BL694" s="4"/>
      <c r="BM694" s="36" t="str">
        <f>IFERROR(VLOOKUP(Book1345234[[#This Row],[Operations and Maintenance Ranking]],#REF!,2,FALSE),"")</f>
        <v/>
      </c>
      <c r="BN694" s="67"/>
      <c r="BO694" s="4"/>
      <c r="BP694" s="36" t="str">
        <f>IFERROR(VLOOKUP(Book1345234[[#This Row],[Administrative, Regulatory and Other Obstacle Ranking]],#REF!,2,FALSE),"")</f>
        <v/>
      </c>
      <c r="BQ694" s="67"/>
      <c r="BR694" s="4"/>
      <c r="BS694" s="36" t="str">
        <f>IFERROR(VLOOKUP(Book1345234[[#This Row],[Environmental Benefit Ranking]],#REF!,2,FALSE),"")</f>
        <v/>
      </c>
      <c r="BT694" s="67"/>
      <c r="BU694" s="37"/>
      <c r="BV694" s="36" t="str">
        <f>IFERROR(VLOOKUP(Book1345234[[#This Row],[Environmental Impact Ranking]],#REF!,2,FALSE),"")</f>
        <v/>
      </c>
      <c r="BW694" s="77"/>
      <c r="BX694" s="83"/>
      <c r="BY694" s="4"/>
      <c r="BZ694" s="36" t="str">
        <f>IFERROR(VLOOKUP(Book1345234[[#This Row],[Mobility Ranking]],#REF!,2,FALSE),"")</f>
        <v/>
      </c>
      <c r="CA694" s="77"/>
      <c r="CB694" s="4"/>
      <c r="CC694" s="36" t="str">
        <f>IFERROR(VLOOKUP(Book1345234[[#This Row],[Regional Ranking]],#REF!,2,FALSE),"")</f>
        <v/>
      </c>
    </row>
    <row r="695" spans="1:81" x14ac:dyDescent="0.25">
      <c r="A695" s="107"/>
      <c r="B695" s="84"/>
      <c r="C695" s="92">
        <f>Book1345234[[#This Row],[FMP]]*2</f>
        <v>0</v>
      </c>
      <c r="D695" s="34"/>
      <c r="E695" s="34"/>
      <c r="F695" s="37"/>
      <c r="G695" s="4"/>
      <c r="H695" s="4"/>
      <c r="I695" s="4"/>
      <c r="J695" s="4"/>
      <c r="K695" s="35" t="str">
        <f>IFERROR(Book1345234[[#This Row],[Project Cost]]/Book1345234[[#This Row],['# of Structures Removed from 1% Annual Chance FP]],"")</f>
        <v/>
      </c>
      <c r="L695" s="4"/>
      <c r="M695" s="4"/>
      <c r="N695" s="35"/>
      <c r="O695" s="100"/>
      <c r="P695" s="84"/>
      <c r="Q695" s="37"/>
      <c r="R695" s="4"/>
      <c r="S695" s="36" t="str">
        <f>IFERROR(VLOOKUP(Book1345234[[#This Row],[ Severity Ranking: Pre-Project Average Depth of Flooding (100-year)]],#REF!,2,FALSE),"")</f>
        <v/>
      </c>
      <c r="T695" s="67"/>
      <c r="U695" s="37"/>
      <c r="V695" s="37"/>
      <c r="W695" s="128" t="e">
        <f>[1]!Book1345234[[#This Row],[Flood Plain Population]]/[1]!Book1345234[[#This Row],[Community Population Served]]</f>
        <v>#REF!</v>
      </c>
      <c r="X695" s="4"/>
      <c r="Y695" s="36" t="str">
        <f>IFERROR(VLOOKUP(Book1345234[[#This Row],[Severity Ranking: Community Need (% Population)]],#REF!,2,FALSE),"")</f>
        <v/>
      </c>
      <c r="Z695" s="66"/>
      <c r="AA695" s="91" t="e">
        <f>[1]!Book1345234[[#This Row],['# of Structures Removed from 1% Annual Chance FP]]/[1]!Book1345234[[#This Row],['# of Structures in 1% Annual Chance FP (Pre-Project)]]</f>
        <v>#REF!</v>
      </c>
      <c r="AB695" s="4"/>
      <c r="AC695" s="36" t="str">
        <f>IFERROR(VLOOKUP(Book1345234[[#This Row],[Flood Risk Reduction ]],#REF!,2,FALSE),"")</f>
        <v/>
      </c>
      <c r="AD695" s="66"/>
      <c r="AE695" s="78"/>
      <c r="AF695" s="37"/>
      <c r="AG695" s="128" t="e">
        <f>([1]!Book1345234[[#This Row],[Pre-Project Damage $]]-[1]!Book1345234[[#This Row],[Post-Project Damage $]])/[1]!Book1345234[[#This Row],[Pre-Project Damage $]]</f>
        <v>#REF!</v>
      </c>
      <c r="AH695" s="4"/>
      <c r="AI695" s="36" t="str">
        <f>IFERROR(VLOOKUP(Book1345234[[#This Row],[Flood Damage Reduction]],#REF!,2,FALSE),"")</f>
        <v/>
      </c>
      <c r="AJ695" s="93"/>
      <c r="AK695" s="83"/>
      <c r="AL695" s="37"/>
      <c r="AM695" s="36" t="str">
        <f>IFERROR(VLOOKUP(Book1345234[[#This Row],[ Reduction in Critical Facilities Flood Risk]],#REF!,2,FALSE),"")</f>
        <v/>
      </c>
      <c r="AN695" s="140" t="e">
        <f>VLOOKUP([1]!Book1345234[[#This Row],[FMP]],'[1]Life and Safety Tabular Data'!A692:L702,12,FALSE)</f>
        <v>#REF!</v>
      </c>
      <c r="AO695" s="43"/>
      <c r="AP695" s="4"/>
      <c r="AQ695" s="36" t="str">
        <f>IFERROR(VLOOKUP(Book1345234[[#This Row],[Life and Safety Ranking (Injury/Loss of Life)]],#REF!,2,FALSE),"")</f>
        <v/>
      </c>
      <c r="AR695" s="67"/>
      <c r="AS695" s="43"/>
      <c r="AT695" s="43"/>
      <c r="AU695" s="43"/>
      <c r="AV695" s="4"/>
      <c r="AW695" s="36" t="str">
        <f>IFERROR(VLOOKUP(Book1345234[[#This Row],[Water Supply Yield Ranking]],#REF!,2,FALSE),"")</f>
        <v/>
      </c>
      <c r="AX695" s="67"/>
      <c r="AY695" s="37"/>
      <c r="AZ695" s="4"/>
      <c r="BA695" s="36" t="str">
        <f>IFERROR(VLOOKUP(Book1345234[[#This Row],[Social Vulnerability Ranking]],#REF!,2,FALSE),"")</f>
        <v/>
      </c>
      <c r="BB695" s="67"/>
      <c r="BC695" s="43"/>
      <c r="BD695" s="4"/>
      <c r="BE695" s="36" t="str">
        <f>IFERROR(VLOOKUP(Book1345234[[#This Row],[Nature-Based Solutions Ranking]],#REF!,2,FALSE),"")</f>
        <v/>
      </c>
      <c r="BF695" s="67"/>
      <c r="BG695" s="37"/>
      <c r="BH695" s="4"/>
      <c r="BI695" s="36" t="str">
        <f>IFERROR(VLOOKUP(Book1345234[[#This Row],[Multiple Benefit Ranking]],#REF!,2,FALSE),"")</f>
        <v/>
      </c>
      <c r="BJ695" s="84"/>
      <c r="BK695" s="43"/>
      <c r="BL695" s="4"/>
      <c r="BM695" s="36" t="str">
        <f>IFERROR(VLOOKUP(Book1345234[[#This Row],[Operations and Maintenance Ranking]],#REF!,2,FALSE),"")</f>
        <v/>
      </c>
      <c r="BN695" s="67"/>
      <c r="BO695" s="4"/>
      <c r="BP695" s="36" t="str">
        <f>IFERROR(VLOOKUP(Book1345234[[#This Row],[Administrative, Regulatory and Other Obstacle Ranking]],#REF!,2,FALSE),"")</f>
        <v/>
      </c>
      <c r="BQ695" s="67"/>
      <c r="BR695" s="4"/>
      <c r="BS695" s="36" t="str">
        <f>IFERROR(VLOOKUP(Book1345234[[#This Row],[Environmental Benefit Ranking]],#REF!,2,FALSE),"")</f>
        <v/>
      </c>
      <c r="BT695" s="67"/>
      <c r="BU695" s="37"/>
      <c r="BV695" s="36" t="str">
        <f>IFERROR(VLOOKUP(Book1345234[[#This Row],[Environmental Impact Ranking]],#REF!,2,FALSE),"")</f>
        <v/>
      </c>
      <c r="BW695" s="77"/>
      <c r="BX695" s="83"/>
      <c r="BY695" s="4"/>
      <c r="BZ695" s="36" t="str">
        <f>IFERROR(VLOOKUP(Book1345234[[#This Row],[Mobility Ranking]],#REF!,2,FALSE),"")</f>
        <v/>
      </c>
      <c r="CA695" s="77"/>
      <c r="CB695" s="4"/>
      <c r="CC695" s="36" t="str">
        <f>IFERROR(VLOOKUP(Book1345234[[#This Row],[Regional Ranking]],#REF!,2,FALSE),"")</f>
        <v/>
      </c>
    </row>
    <row r="696" spans="1:81" x14ac:dyDescent="0.25">
      <c r="A696" s="107"/>
      <c r="B696" s="84"/>
      <c r="C696" s="92">
        <f>Book1345234[[#This Row],[FMP]]*2</f>
        <v>0</v>
      </c>
      <c r="D696" s="34"/>
      <c r="E696" s="34"/>
      <c r="F696" s="37"/>
      <c r="G696" s="4"/>
      <c r="H696" s="4"/>
      <c r="I696" s="4"/>
      <c r="J696" s="4"/>
      <c r="K696" s="35" t="str">
        <f>IFERROR(Book1345234[[#This Row],[Project Cost]]/Book1345234[[#This Row],['# of Structures Removed from 1% Annual Chance FP]],"")</f>
        <v/>
      </c>
      <c r="L696" s="4"/>
      <c r="M696" s="4"/>
      <c r="N696" s="35"/>
      <c r="O696" s="100"/>
      <c r="P696" s="84"/>
      <c r="Q696" s="37"/>
      <c r="R696" s="4"/>
      <c r="S696" s="36" t="str">
        <f>IFERROR(VLOOKUP(Book1345234[[#This Row],[ Severity Ranking: Pre-Project Average Depth of Flooding (100-year)]],#REF!,2,FALSE),"")</f>
        <v/>
      </c>
      <c r="T696" s="67"/>
      <c r="U696" s="37"/>
      <c r="V696" s="37"/>
      <c r="W696" s="128" t="e">
        <f>[1]!Book1345234[[#This Row],[Flood Plain Population]]/[1]!Book1345234[[#This Row],[Community Population Served]]</f>
        <v>#REF!</v>
      </c>
      <c r="X696" s="4"/>
      <c r="Y696" s="36" t="str">
        <f>IFERROR(VLOOKUP(Book1345234[[#This Row],[Severity Ranking: Community Need (% Population)]],#REF!,2,FALSE),"")</f>
        <v/>
      </c>
      <c r="Z696" s="66"/>
      <c r="AA696" s="91" t="e">
        <f>[1]!Book1345234[[#This Row],['# of Structures Removed from 1% Annual Chance FP]]/[1]!Book1345234[[#This Row],['# of Structures in 1% Annual Chance FP (Pre-Project)]]</f>
        <v>#REF!</v>
      </c>
      <c r="AB696" s="4"/>
      <c r="AC696" s="36" t="str">
        <f>IFERROR(VLOOKUP(Book1345234[[#This Row],[Flood Risk Reduction ]],#REF!,2,FALSE),"")</f>
        <v/>
      </c>
      <c r="AD696" s="66"/>
      <c r="AE696" s="78"/>
      <c r="AF696" s="37"/>
      <c r="AG696" s="128" t="e">
        <f>([1]!Book1345234[[#This Row],[Pre-Project Damage $]]-[1]!Book1345234[[#This Row],[Post-Project Damage $]])/[1]!Book1345234[[#This Row],[Pre-Project Damage $]]</f>
        <v>#REF!</v>
      </c>
      <c r="AH696" s="4"/>
      <c r="AI696" s="36" t="str">
        <f>IFERROR(VLOOKUP(Book1345234[[#This Row],[Flood Damage Reduction]],#REF!,2,FALSE),"")</f>
        <v/>
      </c>
      <c r="AJ696" s="93"/>
      <c r="AK696" s="83"/>
      <c r="AL696" s="37"/>
      <c r="AM696" s="36" t="str">
        <f>IFERROR(VLOOKUP(Book1345234[[#This Row],[ Reduction in Critical Facilities Flood Risk]],#REF!,2,FALSE),"")</f>
        <v/>
      </c>
      <c r="AN696" s="140" t="e">
        <f>VLOOKUP([1]!Book1345234[[#This Row],[FMP]],'[1]Life and Safety Tabular Data'!A693:L703,12,FALSE)</f>
        <v>#REF!</v>
      </c>
      <c r="AO696" s="43"/>
      <c r="AP696" s="4"/>
      <c r="AQ696" s="36" t="str">
        <f>IFERROR(VLOOKUP(Book1345234[[#This Row],[Life and Safety Ranking (Injury/Loss of Life)]],#REF!,2,FALSE),"")</f>
        <v/>
      </c>
      <c r="AR696" s="67"/>
      <c r="AS696" s="43"/>
      <c r="AT696" s="43"/>
      <c r="AU696" s="43"/>
      <c r="AV696" s="4"/>
      <c r="AW696" s="36" t="str">
        <f>IFERROR(VLOOKUP(Book1345234[[#This Row],[Water Supply Yield Ranking]],#REF!,2,FALSE),"")</f>
        <v/>
      </c>
      <c r="AX696" s="67"/>
      <c r="AY696" s="37"/>
      <c r="AZ696" s="4"/>
      <c r="BA696" s="36" t="str">
        <f>IFERROR(VLOOKUP(Book1345234[[#This Row],[Social Vulnerability Ranking]],#REF!,2,FALSE),"")</f>
        <v/>
      </c>
      <c r="BB696" s="67"/>
      <c r="BC696" s="43"/>
      <c r="BD696" s="4"/>
      <c r="BE696" s="36" t="str">
        <f>IFERROR(VLOOKUP(Book1345234[[#This Row],[Nature-Based Solutions Ranking]],#REF!,2,FALSE),"")</f>
        <v/>
      </c>
      <c r="BF696" s="67"/>
      <c r="BG696" s="37"/>
      <c r="BH696" s="4"/>
      <c r="BI696" s="36" t="str">
        <f>IFERROR(VLOOKUP(Book1345234[[#This Row],[Multiple Benefit Ranking]],#REF!,2,FALSE),"")</f>
        <v/>
      </c>
      <c r="BJ696" s="84"/>
      <c r="BK696" s="43"/>
      <c r="BL696" s="4"/>
      <c r="BM696" s="36" t="str">
        <f>IFERROR(VLOOKUP(Book1345234[[#This Row],[Operations and Maintenance Ranking]],#REF!,2,FALSE),"")</f>
        <v/>
      </c>
      <c r="BN696" s="67"/>
      <c r="BO696" s="4"/>
      <c r="BP696" s="36" t="str">
        <f>IFERROR(VLOOKUP(Book1345234[[#This Row],[Administrative, Regulatory and Other Obstacle Ranking]],#REF!,2,FALSE),"")</f>
        <v/>
      </c>
      <c r="BQ696" s="67"/>
      <c r="BR696" s="4"/>
      <c r="BS696" s="36" t="str">
        <f>IFERROR(VLOOKUP(Book1345234[[#This Row],[Environmental Benefit Ranking]],#REF!,2,FALSE),"")</f>
        <v/>
      </c>
      <c r="BT696" s="67"/>
      <c r="BU696" s="37"/>
      <c r="BV696" s="36" t="str">
        <f>IFERROR(VLOOKUP(Book1345234[[#This Row],[Environmental Impact Ranking]],#REF!,2,FALSE),"")</f>
        <v/>
      </c>
      <c r="BW696" s="77"/>
      <c r="BX696" s="83"/>
      <c r="BY696" s="4"/>
      <c r="BZ696" s="36" t="str">
        <f>IFERROR(VLOOKUP(Book1345234[[#This Row],[Mobility Ranking]],#REF!,2,FALSE),"")</f>
        <v/>
      </c>
      <c r="CA696" s="77"/>
      <c r="CB696" s="4"/>
      <c r="CC696" s="36" t="str">
        <f>IFERROR(VLOOKUP(Book1345234[[#This Row],[Regional Ranking]],#REF!,2,FALSE),"")</f>
        <v/>
      </c>
    </row>
    <row r="697" spans="1:81" x14ac:dyDescent="0.25">
      <c r="A697" s="107"/>
      <c r="B697" s="84"/>
      <c r="C697" s="92">
        <f>Book1345234[[#This Row],[FMP]]*2</f>
        <v>0</v>
      </c>
      <c r="D697" s="34"/>
      <c r="E697" s="34"/>
      <c r="F697" s="37"/>
      <c r="G697" s="4"/>
      <c r="H697" s="4"/>
      <c r="I697" s="4"/>
      <c r="J697" s="4"/>
      <c r="K697" s="35" t="str">
        <f>IFERROR(Book1345234[[#This Row],[Project Cost]]/Book1345234[[#This Row],['# of Structures Removed from 1% Annual Chance FP]],"")</f>
        <v/>
      </c>
      <c r="L697" s="4"/>
      <c r="M697" s="4"/>
      <c r="N697" s="35"/>
      <c r="O697" s="100"/>
      <c r="P697" s="84"/>
      <c r="Q697" s="37"/>
      <c r="R697" s="4"/>
      <c r="S697" s="36" t="str">
        <f>IFERROR(VLOOKUP(Book1345234[[#This Row],[ Severity Ranking: Pre-Project Average Depth of Flooding (100-year)]],#REF!,2,FALSE),"")</f>
        <v/>
      </c>
      <c r="T697" s="67"/>
      <c r="U697" s="37"/>
      <c r="V697" s="37"/>
      <c r="W697" s="128" t="e">
        <f>[1]!Book1345234[[#This Row],[Flood Plain Population]]/[1]!Book1345234[[#This Row],[Community Population Served]]</f>
        <v>#REF!</v>
      </c>
      <c r="X697" s="4"/>
      <c r="Y697" s="36" t="str">
        <f>IFERROR(VLOOKUP(Book1345234[[#This Row],[Severity Ranking: Community Need (% Population)]],#REF!,2,FALSE),"")</f>
        <v/>
      </c>
      <c r="Z697" s="66"/>
      <c r="AA697" s="91" t="e">
        <f>[1]!Book1345234[[#This Row],['# of Structures Removed from 1% Annual Chance FP]]/[1]!Book1345234[[#This Row],['# of Structures in 1% Annual Chance FP (Pre-Project)]]</f>
        <v>#REF!</v>
      </c>
      <c r="AB697" s="4"/>
      <c r="AC697" s="36" t="str">
        <f>IFERROR(VLOOKUP(Book1345234[[#This Row],[Flood Risk Reduction ]],#REF!,2,FALSE),"")</f>
        <v/>
      </c>
      <c r="AD697" s="66"/>
      <c r="AE697" s="78"/>
      <c r="AF697" s="37"/>
      <c r="AG697" s="128" t="e">
        <f>([1]!Book1345234[[#This Row],[Pre-Project Damage $]]-[1]!Book1345234[[#This Row],[Post-Project Damage $]])/[1]!Book1345234[[#This Row],[Pre-Project Damage $]]</f>
        <v>#REF!</v>
      </c>
      <c r="AH697" s="4"/>
      <c r="AI697" s="36" t="str">
        <f>IFERROR(VLOOKUP(Book1345234[[#This Row],[Flood Damage Reduction]],#REF!,2,FALSE),"")</f>
        <v/>
      </c>
      <c r="AJ697" s="93"/>
      <c r="AK697" s="83"/>
      <c r="AL697" s="37"/>
      <c r="AM697" s="36" t="str">
        <f>IFERROR(VLOOKUP(Book1345234[[#This Row],[ Reduction in Critical Facilities Flood Risk]],#REF!,2,FALSE),"")</f>
        <v/>
      </c>
      <c r="AN697" s="140" t="e">
        <f>VLOOKUP([1]!Book1345234[[#This Row],[FMP]],'[1]Life and Safety Tabular Data'!A694:L704,12,FALSE)</f>
        <v>#REF!</v>
      </c>
      <c r="AO697" s="43"/>
      <c r="AP697" s="4"/>
      <c r="AQ697" s="36" t="str">
        <f>IFERROR(VLOOKUP(Book1345234[[#This Row],[Life and Safety Ranking (Injury/Loss of Life)]],#REF!,2,FALSE),"")</f>
        <v/>
      </c>
      <c r="AR697" s="67"/>
      <c r="AS697" s="43"/>
      <c r="AT697" s="43"/>
      <c r="AU697" s="43"/>
      <c r="AV697" s="4"/>
      <c r="AW697" s="36" t="str">
        <f>IFERROR(VLOOKUP(Book1345234[[#This Row],[Water Supply Yield Ranking]],#REF!,2,FALSE),"")</f>
        <v/>
      </c>
      <c r="AX697" s="67"/>
      <c r="AY697" s="37"/>
      <c r="AZ697" s="4"/>
      <c r="BA697" s="36" t="str">
        <f>IFERROR(VLOOKUP(Book1345234[[#This Row],[Social Vulnerability Ranking]],#REF!,2,FALSE),"")</f>
        <v/>
      </c>
      <c r="BB697" s="67"/>
      <c r="BC697" s="43"/>
      <c r="BD697" s="4"/>
      <c r="BE697" s="36" t="str">
        <f>IFERROR(VLOOKUP(Book1345234[[#This Row],[Nature-Based Solutions Ranking]],#REF!,2,FALSE),"")</f>
        <v/>
      </c>
      <c r="BF697" s="67"/>
      <c r="BG697" s="37"/>
      <c r="BH697" s="4"/>
      <c r="BI697" s="36" t="str">
        <f>IFERROR(VLOOKUP(Book1345234[[#This Row],[Multiple Benefit Ranking]],#REF!,2,FALSE),"")</f>
        <v/>
      </c>
      <c r="BJ697" s="84"/>
      <c r="BK697" s="43"/>
      <c r="BL697" s="4"/>
      <c r="BM697" s="36" t="str">
        <f>IFERROR(VLOOKUP(Book1345234[[#This Row],[Operations and Maintenance Ranking]],#REF!,2,FALSE),"")</f>
        <v/>
      </c>
      <c r="BN697" s="67"/>
      <c r="BO697" s="4"/>
      <c r="BP697" s="36" t="str">
        <f>IFERROR(VLOOKUP(Book1345234[[#This Row],[Administrative, Regulatory and Other Obstacle Ranking]],#REF!,2,FALSE),"")</f>
        <v/>
      </c>
      <c r="BQ697" s="67"/>
      <c r="BR697" s="4"/>
      <c r="BS697" s="36" t="str">
        <f>IFERROR(VLOOKUP(Book1345234[[#This Row],[Environmental Benefit Ranking]],#REF!,2,FALSE),"")</f>
        <v/>
      </c>
      <c r="BT697" s="67"/>
      <c r="BU697" s="37"/>
      <c r="BV697" s="36" t="str">
        <f>IFERROR(VLOOKUP(Book1345234[[#This Row],[Environmental Impact Ranking]],#REF!,2,FALSE),"")</f>
        <v/>
      </c>
      <c r="BW697" s="77"/>
      <c r="BX697" s="83"/>
      <c r="BY697" s="4"/>
      <c r="BZ697" s="36" t="str">
        <f>IFERROR(VLOOKUP(Book1345234[[#This Row],[Mobility Ranking]],#REF!,2,FALSE),"")</f>
        <v/>
      </c>
      <c r="CA697" s="77"/>
      <c r="CB697" s="4"/>
      <c r="CC697" s="36" t="str">
        <f>IFERROR(VLOOKUP(Book1345234[[#This Row],[Regional Ranking]],#REF!,2,FALSE),"")</f>
        <v/>
      </c>
    </row>
    <row r="698" spans="1:81" x14ac:dyDescent="0.25">
      <c r="A698" s="107"/>
      <c r="B698" s="84"/>
      <c r="C698" s="92">
        <f>Book1345234[[#This Row],[FMP]]*2</f>
        <v>0</v>
      </c>
      <c r="D698" s="34"/>
      <c r="E698" s="34"/>
      <c r="F698" s="37"/>
      <c r="G698" s="4"/>
      <c r="H698" s="4"/>
      <c r="I698" s="4"/>
      <c r="J698" s="4"/>
      <c r="K698" s="35" t="str">
        <f>IFERROR(Book1345234[[#This Row],[Project Cost]]/Book1345234[[#This Row],['# of Structures Removed from 1% Annual Chance FP]],"")</f>
        <v/>
      </c>
      <c r="L698" s="4"/>
      <c r="M698" s="4"/>
      <c r="N698" s="35"/>
      <c r="O698" s="100"/>
      <c r="P698" s="84"/>
      <c r="Q698" s="37"/>
      <c r="R698" s="4"/>
      <c r="S698" s="36" t="str">
        <f>IFERROR(VLOOKUP(Book1345234[[#This Row],[ Severity Ranking: Pre-Project Average Depth of Flooding (100-year)]],#REF!,2,FALSE),"")</f>
        <v/>
      </c>
      <c r="T698" s="67"/>
      <c r="U698" s="37"/>
      <c r="V698" s="37"/>
      <c r="W698" s="128" t="e">
        <f>[1]!Book1345234[[#This Row],[Flood Plain Population]]/[1]!Book1345234[[#This Row],[Community Population Served]]</f>
        <v>#REF!</v>
      </c>
      <c r="X698" s="4"/>
      <c r="Y698" s="36" t="str">
        <f>IFERROR(VLOOKUP(Book1345234[[#This Row],[Severity Ranking: Community Need (% Population)]],#REF!,2,FALSE),"")</f>
        <v/>
      </c>
      <c r="Z698" s="66"/>
      <c r="AA698" s="91" t="e">
        <f>[1]!Book1345234[[#This Row],['# of Structures Removed from 1% Annual Chance FP]]/[1]!Book1345234[[#This Row],['# of Structures in 1% Annual Chance FP (Pre-Project)]]</f>
        <v>#REF!</v>
      </c>
      <c r="AB698" s="4"/>
      <c r="AC698" s="36" t="str">
        <f>IFERROR(VLOOKUP(Book1345234[[#This Row],[Flood Risk Reduction ]],#REF!,2,FALSE),"")</f>
        <v/>
      </c>
      <c r="AD698" s="66"/>
      <c r="AE698" s="78"/>
      <c r="AF698" s="37"/>
      <c r="AG698" s="128" t="e">
        <f>([1]!Book1345234[[#This Row],[Pre-Project Damage $]]-[1]!Book1345234[[#This Row],[Post-Project Damage $]])/[1]!Book1345234[[#This Row],[Pre-Project Damage $]]</f>
        <v>#REF!</v>
      </c>
      <c r="AH698" s="4"/>
      <c r="AI698" s="36" t="str">
        <f>IFERROR(VLOOKUP(Book1345234[[#This Row],[Flood Damage Reduction]],#REF!,2,FALSE),"")</f>
        <v/>
      </c>
      <c r="AJ698" s="93"/>
      <c r="AK698" s="83"/>
      <c r="AL698" s="37"/>
      <c r="AM698" s="36" t="str">
        <f>IFERROR(VLOOKUP(Book1345234[[#This Row],[ Reduction in Critical Facilities Flood Risk]],#REF!,2,FALSE),"")</f>
        <v/>
      </c>
      <c r="AN698" s="140" t="e">
        <f>VLOOKUP([1]!Book1345234[[#This Row],[FMP]],'[1]Life and Safety Tabular Data'!A695:L705,12,FALSE)</f>
        <v>#REF!</v>
      </c>
      <c r="AO698" s="43"/>
      <c r="AP698" s="4"/>
      <c r="AQ698" s="36" t="str">
        <f>IFERROR(VLOOKUP(Book1345234[[#This Row],[Life and Safety Ranking (Injury/Loss of Life)]],#REF!,2,FALSE),"")</f>
        <v/>
      </c>
      <c r="AR698" s="67"/>
      <c r="AS698" s="43"/>
      <c r="AT698" s="43"/>
      <c r="AU698" s="43"/>
      <c r="AV698" s="4"/>
      <c r="AW698" s="36" t="str">
        <f>IFERROR(VLOOKUP(Book1345234[[#This Row],[Water Supply Yield Ranking]],#REF!,2,FALSE),"")</f>
        <v/>
      </c>
      <c r="AX698" s="67"/>
      <c r="AY698" s="37"/>
      <c r="AZ698" s="4"/>
      <c r="BA698" s="36" t="str">
        <f>IFERROR(VLOOKUP(Book1345234[[#This Row],[Social Vulnerability Ranking]],#REF!,2,FALSE),"")</f>
        <v/>
      </c>
      <c r="BB698" s="67"/>
      <c r="BC698" s="43"/>
      <c r="BD698" s="4"/>
      <c r="BE698" s="36" t="str">
        <f>IFERROR(VLOOKUP(Book1345234[[#This Row],[Nature-Based Solutions Ranking]],#REF!,2,FALSE),"")</f>
        <v/>
      </c>
      <c r="BF698" s="67"/>
      <c r="BG698" s="37"/>
      <c r="BH698" s="4"/>
      <c r="BI698" s="36" t="str">
        <f>IFERROR(VLOOKUP(Book1345234[[#This Row],[Multiple Benefit Ranking]],#REF!,2,FALSE),"")</f>
        <v/>
      </c>
      <c r="BJ698" s="84"/>
      <c r="BK698" s="43"/>
      <c r="BL698" s="4"/>
      <c r="BM698" s="36" t="str">
        <f>IFERROR(VLOOKUP(Book1345234[[#This Row],[Operations and Maintenance Ranking]],#REF!,2,FALSE),"")</f>
        <v/>
      </c>
      <c r="BN698" s="67"/>
      <c r="BO698" s="4"/>
      <c r="BP698" s="36" t="str">
        <f>IFERROR(VLOOKUP(Book1345234[[#This Row],[Administrative, Regulatory and Other Obstacle Ranking]],#REF!,2,FALSE),"")</f>
        <v/>
      </c>
      <c r="BQ698" s="67"/>
      <c r="BR698" s="4"/>
      <c r="BS698" s="36" t="str">
        <f>IFERROR(VLOOKUP(Book1345234[[#This Row],[Environmental Benefit Ranking]],#REF!,2,FALSE),"")</f>
        <v/>
      </c>
      <c r="BT698" s="67"/>
      <c r="BU698" s="37"/>
      <c r="BV698" s="36" t="str">
        <f>IFERROR(VLOOKUP(Book1345234[[#This Row],[Environmental Impact Ranking]],#REF!,2,FALSE),"")</f>
        <v/>
      </c>
      <c r="BW698" s="77"/>
      <c r="BX698" s="83"/>
      <c r="BY698" s="4"/>
      <c r="BZ698" s="36" t="str">
        <f>IFERROR(VLOOKUP(Book1345234[[#This Row],[Mobility Ranking]],#REF!,2,FALSE),"")</f>
        <v/>
      </c>
      <c r="CA698" s="77"/>
      <c r="CB698" s="4"/>
      <c r="CC698" s="36" t="str">
        <f>IFERROR(VLOOKUP(Book1345234[[#This Row],[Regional Ranking]],#REF!,2,FALSE),"")</f>
        <v/>
      </c>
    </row>
    <row r="699" spans="1:81" x14ac:dyDescent="0.25">
      <c r="A699" s="107"/>
      <c r="B699" s="84"/>
      <c r="C699" s="92">
        <f>Book1345234[[#This Row],[FMP]]*2</f>
        <v>0</v>
      </c>
      <c r="D699" s="34"/>
      <c r="E699" s="34"/>
      <c r="F699" s="37"/>
      <c r="G699" s="4"/>
      <c r="H699" s="4"/>
      <c r="I699" s="4"/>
      <c r="J699" s="4"/>
      <c r="K699" s="35" t="str">
        <f>IFERROR(Book1345234[[#This Row],[Project Cost]]/Book1345234[[#This Row],['# of Structures Removed from 1% Annual Chance FP]],"")</f>
        <v/>
      </c>
      <c r="L699" s="4"/>
      <c r="M699" s="4"/>
      <c r="N699" s="35"/>
      <c r="O699" s="100"/>
      <c r="P699" s="84"/>
      <c r="Q699" s="37"/>
      <c r="R699" s="4"/>
      <c r="S699" s="36" t="str">
        <f>IFERROR(VLOOKUP(Book1345234[[#This Row],[ Severity Ranking: Pre-Project Average Depth of Flooding (100-year)]],#REF!,2,FALSE),"")</f>
        <v/>
      </c>
      <c r="T699" s="67"/>
      <c r="U699" s="37"/>
      <c r="V699" s="37"/>
      <c r="W699" s="128" t="e">
        <f>[1]!Book1345234[[#This Row],[Flood Plain Population]]/[1]!Book1345234[[#This Row],[Community Population Served]]</f>
        <v>#REF!</v>
      </c>
      <c r="X699" s="4"/>
      <c r="Y699" s="36" t="str">
        <f>IFERROR(VLOOKUP(Book1345234[[#This Row],[Severity Ranking: Community Need (% Population)]],#REF!,2,FALSE),"")</f>
        <v/>
      </c>
      <c r="Z699" s="66"/>
      <c r="AA699" s="91" t="e">
        <f>[1]!Book1345234[[#This Row],['# of Structures Removed from 1% Annual Chance FP]]/[1]!Book1345234[[#This Row],['# of Structures in 1% Annual Chance FP (Pre-Project)]]</f>
        <v>#REF!</v>
      </c>
      <c r="AB699" s="4"/>
      <c r="AC699" s="36" t="str">
        <f>IFERROR(VLOOKUP(Book1345234[[#This Row],[Flood Risk Reduction ]],#REF!,2,FALSE),"")</f>
        <v/>
      </c>
      <c r="AD699" s="66"/>
      <c r="AE699" s="78"/>
      <c r="AF699" s="37"/>
      <c r="AG699" s="128" t="e">
        <f>([1]!Book1345234[[#This Row],[Pre-Project Damage $]]-[1]!Book1345234[[#This Row],[Post-Project Damage $]])/[1]!Book1345234[[#This Row],[Pre-Project Damage $]]</f>
        <v>#REF!</v>
      </c>
      <c r="AH699" s="4"/>
      <c r="AI699" s="36" t="str">
        <f>IFERROR(VLOOKUP(Book1345234[[#This Row],[Flood Damage Reduction]],#REF!,2,FALSE),"")</f>
        <v/>
      </c>
      <c r="AJ699" s="93"/>
      <c r="AK699" s="83"/>
      <c r="AL699" s="37"/>
      <c r="AM699" s="36" t="str">
        <f>IFERROR(VLOOKUP(Book1345234[[#This Row],[ Reduction in Critical Facilities Flood Risk]],#REF!,2,FALSE),"")</f>
        <v/>
      </c>
      <c r="AN699" s="140" t="e">
        <f>VLOOKUP([1]!Book1345234[[#This Row],[FMP]],'[1]Life and Safety Tabular Data'!A696:L706,12,FALSE)</f>
        <v>#REF!</v>
      </c>
      <c r="AO699" s="43"/>
      <c r="AP699" s="4"/>
      <c r="AQ699" s="36" t="str">
        <f>IFERROR(VLOOKUP(Book1345234[[#This Row],[Life and Safety Ranking (Injury/Loss of Life)]],#REF!,2,FALSE),"")</f>
        <v/>
      </c>
      <c r="AR699" s="67"/>
      <c r="AS699" s="43"/>
      <c r="AT699" s="43"/>
      <c r="AU699" s="43"/>
      <c r="AV699" s="4"/>
      <c r="AW699" s="36" t="str">
        <f>IFERROR(VLOOKUP(Book1345234[[#This Row],[Water Supply Yield Ranking]],#REF!,2,FALSE),"")</f>
        <v/>
      </c>
      <c r="AX699" s="67"/>
      <c r="AY699" s="37"/>
      <c r="AZ699" s="4"/>
      <c r="BA699" s="36" t="str">
        <f>IFERROR(VLOOKUP(Book1345234[[#This Row],[Social Vulnerability Ranking]],#REF!,2,FALSE),"")</f>
        <v/>
      </c>
      <c r="BB699" s="67"/>
      <c r="BC699" s="43"/>
      <c r="BD699" s="4"/>
      <c r="BE699" s="36" t="str">
        <f>IFERROR(VLOOKUP(Book1345234[[#This Row],[Nature-Based Solutions Ranking]],#REF!,2,FALSE),"")</f>
        <v/>
      </c>
      <c r="BF699" s="67"/>
      <c r="BG699" s="37"/>
      <c r="BH699" s="4"/>
      <c r="BI699" s="36" t="str">
        <f>IFERROR(VLOOKUP(Book1345234[[#This Row],[Multiple Benefit Ranking]],#REF!,2,FALSE),"")</f>
        <v/>
      </c>
      <c r="BJ699" s="84"/>
      <c r="BK699" s="43"/>
      <c r="BL699" s="4"/>
      <c r="BM699" s="36" t="str">
        <f>IFERROR(VLOOKUP(Book1345234[[#This Row],[Operations and Maintenance Ranking]],#REF!,2,FALSE),"")</f>
        <v/>
      </c>
      <c r="BN699" s="67"/>
      <c r="BO699" s="4"/>
      <c r="BP699" s="36" t="str">
        <f>IFERROR(VLOOKUP(Book1345234[[#This Row],[Administrative, Regulatory and Other Obstacle Ranking]],#REF!,2,FALSE),"")</f>
        <v/>
      </c>
      <c r="BQ699" s="67"/>
      <c r="BR699" s="4"/>
      <c r="BS699" s="36" t="str">
        <f>IFERROR(VLOOKUP(Book1345234[[#This Row],[Environmental Benefit Ranking]],#REF!,2,FALSE),"")</f>
        <v/>
      </c>
      <c r="BT699" s="67"/>
      <c r="BU699" s="37"/>
      <c r="BV699" s="36" t="str">
        <f>IFERROR(VLOOKUP(Book1345234[[#This Row],[Environmental Impact Ranking]],#REF!,2,FALSE),"")</f>
        <v/>
      </c>
      <c r="BW699" s="77"/>
      <c r="BX699" s="83"/>
      <c r="BY699" s="4"/>
      <c r="BZ699" s="36" t="str">
        <f>IFERROR(VLOOKUP(Book1345234[[#This Row],[Mobility Ranking]],#REF!,2,FALSE),"")</f>
        <v/>
      </c>
      <c r="CA699" s="77"/>
      <c r="CB699" s="4"/>
      <c r="CC699" s="36" t="str">
        <f>IFERROR(VLOOKUP(Book1345234[[#This Row],[Regional Ranking]],#REF!,2,FALSE),"")</f>
        <v/>
      </c>
    </row>
    <row r="700" spans="1:81" x14ac:dyDescent="0.25">
      <c r="A700" s="107"/>
      <c r="B700" s="84"/>
      <c r="C700" s="92">
        <f>Book1345234[[#This Row],[FMP]]*2</f>
        <v>0</v>
      </c>
      <c r="D700" s="34"/>
      <c r="E700" s="34"/>
      <c r="F700" s="37"/>
      <c r="G700" s="4"/>
      <c r="H700" s="4"/>
      <c r="I700" s="4"/>
      <c r="J700" s="4"/>
      <c r="K700" s="35" t="str">
        <f>IFERROR(Book1345234[[#This Row],[Project Cost]]/Book1345234[[#This Row],['# of Structures Removed from 1% Annual Chance FP]],"")</f>
        <v/>
      </c>
      <c r="L700" s="4"/>
      <c r="M700" s="4"/>
      <c r="N700" s="35"/>
      <c r="O700" s="100"/>
      <c r="P700" s="84"/>
      <c r="Q700" s="37"/>
      <c r="R700" s="4"/>
      <c r="S700" s="36" t="str">
        <f>IFERROR(VLOOKUP(Book1345234[[#This Row],[ Severity Ranking: Pre-Project Average Depth of Flooding (100-year)]],#REF!,2,FALSE),"")</f>
        <v/>
      </c>
      <c r="T700" s="67"/>
      <c r="U700" s="37"/>
      <c r="V700" s="37"/>
      <c r="W700" s="128" t="e">
        <f>[1]!Book1345234[[#This Row],[Flood Plain Population]]/[1]!Book1345234[[#This Row],[Community Population Served]]</f>
        <v>#REF!</v>
      </c>
      <c r="X700" s="4"/>
      <c r="Y700" s="36" t="str">
        <f>IFERROR(VLOOKUP(Book1345234[[#This Row],[Severity Ranking: Community Need (% Population)]],#REF!,2,FALSE),"")</f>
        <v/>
      </c>
      <c r="Z700" s="66"/>
      <c r="AA700" s="91" t="e">
        <f>[1]!Book1345234[[#This Row],['# of Structures Removed from 1% Annual Chance FP]]/[1]!Book1345234[[#This Row],['# of Structures in 1% Annual Chance FP (Pre-Project)]]</f>
        <v>#REF!</v>
      </c>
      <c r="AB700" s="4"/>
      <c r="AC700" s="36" t="str">
        <f>IFERROR(VLOOKUP(Book1345234[[#This Row],[Flood Risk Reduction ]],#REF!,2,FALSE),"")</f>
        <v/>
      </c>
      <c r="AD700" s="66"/>
      <c r="AE700" s="78"/>
      <c r="AF700" s="37"/>
      <c r="AG700" s="128" t="e">
        <f>([1]!Book1345234[[#This Row],[Pre-Project Damage $]]-[1]!Book1345234[[#This Row],[Post-Project Damage $]])/[1]!Book1345234[[#This Row],[Pre-Project Damage $]]</f>
        <v>#REF!</v>
      </c>
      <c r="AH700" s="4"/>
      <c r="AI700" s="36" t="str">
        <f>IFERROR(VLOOKUP(Book1345234[[#This Row],[Flood Damage Reduction]],#REF!,2,FALSE),"")</f>
        <v/>
      </c>
      <c r="AJ700" s="93"/>
      <c r="AK700" s="83"/>
      <c r="AL700" s="37"/>
      <c r="AM700" s="36" t="str">
        <f>IFERROR(VLOOKUP(Book1345234[[#This Row],[ Reduction in Critical Facilities Flood Risk]],#REF!,2,FALSE),"")</f>
        <v/>
      </c>
      <c r="AN700" s="140" t="e">
        <f>VLOOKUP([1]!Book1345234[[#This Row],[FMP]],'[1]Life and Safety Tabular Data'!A697:L707,12,FALSE)</f>
        <v>#REF!</v>
      </c>
      <c r="AO700" s="43"/>
      <c r="AP700" s="4"/>
      <c r="AQ700" s="36" t="str">
        <f>IFERROR(VLOOKUP(Book1345234[[#This Row],[Life and Safety Ranking (Injury/Loss of Life)]],#REF!,2,FALSE),"")</f>
        <v/>
      </c>
      <c r="AR700" s="67"/>
      <c r="AS700" s="43"/>
      <c r="AT700" s="43"/>
      <c r="AU700" s="43"/>
      <c r="AV700" s="4"/>
      <c r="AW700" s="36" t="str">
        <f>IFERROR(VLOOKUP(Book1345234[[#This Row],[Water Supply Yield Ranking]],#REF!,2,FALSE),"")</f>
        <v/>
      </c>
      <c r="AX700" s="67"/>
      <c r="AY700" s="37"/>
      <c r="AZ700" s="4"/>
      <c r="BA700" s="36" t="str">
        <f>IFERROR(VLOOKUP(Book1345234[[#This Row],[Social Vulnerability Ranking]],#REF!,2,FALSE),"")</f>
        <v/>
      </c>
      <c r="BB700" s="67"/>
      <c r="BC700" s="43"/>
      <c r="BD700" s="4"/>
      <c r="BE700" s="36" t="str">
        <f>IFERROR(VLOOKUP(Book1345234[[#This Row],[Nature-Based Solutions Ranking]],#REF!,2,FALSE),"")</f>
        <v/>
      </c>
      <c r="BF700" s="67"/>
      <c r="BG700" s="37"/>
      <c r="BH700" s="4"/>
      <c r="BI700" s="36" t="str">
        <f>IFERROR(VLOOKUP(Book1345234[[#This Row],[Multiple Benefit Ranking]],#REF!,2,FALSE),"")</f>
        <v/>
      </c>
      <c r="BJ700" s="84"/>
      <c r="BK700" s="43"/>
      <c r="BL700" s="4"/>
      <c r="BM700" s="36" t="str">
        <f>IFERROR(VLOOKUP(Book1345234[[#This Row],[Operations and Maintenance Ranking]],#REF!,2,FALSE),"")</f>
        <v/>
      </c>
      <c r="BN700" s="67"/>
      <c r="BO700" s="4"/>
      <c r="BP700" s="36" t="str">
        <f>IFERROR(VLOOKUP(Book1345234[[#This Row],[Administrative, Regulatory and Other Obstacle Ranking]],#REF!,2,FALSE),"")</f>
        <v/>
      </c>
      <c r="BQ700" s="67"/>
      <c r="BR700" s="4"/>
      <c r="BS700" s="36" t="str">
        <f>IFERROR(VLOOKUP(Book1345234[[#This Row],[Environmental Benefit Ranking]],#REF!,2,FALSE),"")</f>
        <v/>
      </c>
      <c r="BT700" s="67"/>
      <c r="BU700" s="37"/>
      <c r="BV700" s="36" t="str">
        <f>IFERROR(VLOOKUP(Book1345234[[#This Row],[Environmental Impact Ranking]],#REF!,2,FALSE),"")</f>
        <v/>
      </c>
      <c r="BW700" s="77"/>
      <c r="BX700" s="83"/>
      <c r="BY700" s="4"/>
      <c r="BZ700" s="36" t="str">
        <f>IFERROR(VLOOKUP(Book1345234[[#This Row],[Mobility Ranking]],#REF!,2,FALSE),"")</f>
        <v/>
      </c>
      <c r="CA700" s="77"/>
      <c r="CB700" s="4"/>
      <c r="CC700" s="36" t="str">
        <f>IFERROR(VLOOKUP(Book1345234[[#This Row],[Regional Ranking]],#REF!,2,FALSE),"")</f>
        <v/>
      </c>
    </row>
    <row r="701" spans="1:81" x14ac:dyDescent="0.25">
      <c r="A701" s="107"/>
      <c r="B701" s="84"/>
      <c r="C701" s="92">
        <f>Book1345234[[#This Row],[FMP]]*2</f>
        <v>0</v>
      </c>
      <c r="D701" s="34"/>
      <c r="E701" s="34"/>
      <c r="F701" s="37"/>
      <c r="G701" s="4"/>
      <c r="H701" s="4"/>
      <c r="I701" s="4"/>
      <c r="J701" s="4"/>
      <c r="K701" s="35" t="str">
        <f>IFERROR(Book1345234[[#This Row],[Project Cost]]/Book1345234[[#This Row],['# of Structures Removed from 1% Annual Chance FP]],"")</f>
        <v/>
      </c>
      <c r="L701" s="4"/>
      <c r="M701" s="4"/>
      <c r="N701" s="35"/>
      <c r="O701" s="100"/>
      <c r="P701" s="84"/>
      <c r="Q701" s="37"/>
      <c r="R701" s="4"/>
      <c r="S701" s="36" t="str">
        <f>IFERROR(VLOOKUP(Book1345234[[#This Row],[ Severity Ranking: Pre-Project Average Depth of Flooding (100-year)]],#REF!,2,FALSE),"")</f>
        <v/>
      </c>
      <c r="T701" s="67"/>
      <c r="U701" s="37"/>
      <c r="V701" s="37"/>
      <c r="W701" s="128" t="e">
        <f>[1]!Book1345234[[#This Row],[Flood Plain Population]]/[1]!Book1345234[[#This Row],[Community Population Served]]</f>
        <v>#REF!</v>
      </c>
      <c r="X701" s="4"/>
      <c r="Y701" s="36" t="str">
        <f>IFERROR(VLOOKUP(Book1345234[[#This Row],[Severity Ranking: Community Need (% Population)]],#REF!,2,FALSE),"")</f>
        <v/>
      </c>
      <c r="Z701" s="66"/>
      <c r="AA701" s="91" t="e">
        <f>[1]!Book1345234[[#This Row],['# of Structures Removed from 1% Annual Chance FP]]/[1]!Book1345234[[#This Row],['# of Structures in 1% Annual Chance FP (Pre-Project)]]</f>
        <v>#REF!</v>
      </c>
      <c r="AB701" s="4"/>
      <c r="AC701" s="36" t="str">
        <f>IFERROR(VLOOKUP(Book1345234[[#This Row],[Flood Risk Reduction ]],#REF!,2,FALSE),"")</f>
        <v/>
      </c>
      <c r="AD701" s="66"/>
      <c r="AE701" s="78"/>
      <c r="AF701" s="37"/>
      <c r="AG701" s="128" t="e">
        <f>([1]!Book1345234[[#This Row],[Pre-Project Damage $]]-[1]!Book1345234[[#This Row],[Post-Project Damage $]])/[1]!Book1345234[[#This Row],[Pre-Project Damage $]]</f>
        <v>#REF!</v>
      </c>
      <c r="AH701" s="4"/>
      <c r="AI701" s="36" t="str">
        <f>IFERROR(VLOOKUP(Book1345234[[#This Row],[Flood Damage Reduction]],#REF!,2,FALSE),"")</f>
        <v/>
      </c>
      <c r="AJ701" s="93"/>
      <c r="AK701" s="83"/>
      <c r="AL701" s="37"/>
      <c r="AM701" s="36" t="str">
        <f>IFERROR(VLOOKUP(Book1345234[[#This Row],[ Reduction in Critical Facilities Flood Risk]],#REF!,2,FALSE),"")</f>
        <v/>
      </c>
      <c r="AN701" s="140" t="e">
        <f>VLOOKUP([1]!Book1345234[[#This Row],[FMP]],'[1]Life and Safety Tabular Data'!A698:L708,12,FALSE)</f>
        <v>#REF!</v>
      </c>
      <c r="AO701" s="43"/>
      <c r="AP701" s="4"/>
      <c r="AQ701" s="36" t="str">
        <f>IFERROR(VLOOKUP(Book1345234[[#This Row],[Life and Safety Ranking (Injury/Loss of Life)]],#REF!,2,FALSE),"")</f>
        <v/>
      </c>
      <c r="AR701" s="67"/>
      <c r="AS701" s="43"/>
      <c r="AT701" s="43"/>
      <c r="AU701" s="43"/>
      <c r="AV701" s="4"/>
      <c r="AW701" s="36" t="str">
        <f>IFERROR(VLOOKUP(Book1345234[[#This Row],[Water Supply Yield Ranking]],#REF!,2,FALSE),"")</f>
        <v/>
      </c>
      <c r="AX701" s="67"/>
      <c r="AY701" s="37"/>
      <c r="AZ701" s="4"/>
      <c r="BA701" s="36" t="str">
        <f>IFERROR(VLOOKUP(Book1345234[[#This Row],[Social Vulnerability Ranking]],#REF!,2,FALSE),"")</f>
        <v/>
      </c>
      <c r="BB701" s="67"/>
      <c r="BC701" s="43"/>
      <c r="BD701" s="4"/>
      <c r="BE701" s="36" t="str">
        <f>IFERROR(VLOOKUP(Book1345234[[#This Row],[Nature-Based Solutions Ranking]],#REF!,2,FALSE),"")</f>
        <v/>
      </c>
      <c r="BF701" s="67"/>
      <c r="BG701" s="37"/>
      <c r="BH701" s="4"/>
      <c r="BI701" s="36" t="str">
        <f>IFERROR(VLOOKUP(Book1345234[[#This Row],[Multiple Benefit Ranking]],#REF!,2,FALSE),"")</f>
        <v/>
      </c>
      <c r="BJ701" s="84"/>
      <c r="BK701" s="43"/>
      <c r="BL701" s="4"/>
      <c r="BM701" s="36" t="str">
        <f>IFERROR(VLOOKUP(Book1345234[[#This Row],[Operations and Maintenance Ranking]],#REF!,2,FALSE),"")</f>
        <v/>
      </c>
      <c r="BN701" s="67"/>
      <c r="BO701" s="4"/>
      <c r="BP701" s="36" t="str">
        <f>IFERROR(VLOOKUP(Book1345234[[#This Row],[Administrative, Regulatory and Other Obstacle Ranking]],#REF!,2,FALSE),"")</f>
        <v/>
      </c>
      <c r="BQ701" s="67"/>
      <c r="BR701" s="4"/>
      <c r="BS701" s="36" t="str">
        <f>IFERROR(VLOOKUP(Book1345234[[#This Row],[Environmental Benefit Ranking]],#REF!,2,FALSE),"")</f>
        <v/>
      </c>
      <c r="BT701" s="67"/>
      <c r="BU701" s="37"/>
      <c r="BV701" s="36" t="str">
        <f>IFERROR(VLOOKUP(Book1345234[[#This Row],[Environmental Impact Ranking]],#REF!,2,FALSE),"")</f>
        <v/>
      </c>
      <c r="BW701" s="77"/>
      <c r="BX701" s="83"/>
      <c r="BY701" s="4"/>
      <c r="BZ701" s="36" t="str">
        <f>IFERROR(VLOOKUP(Book1345234[[#This Row],[Mobility Ranking]],#REF!,2,FALSE),"")</f>
        <v/>
      </c>
      <c r="CA701" s="77"/>
      <c r="CB701" s="4"/>
      <c r="CC701" s="36" t="str">
        <f>IFERROR(VLOOKUP(Book1345234[[#This Row],[Regional Ranking]],#REF!,2,FALSE),"")</f>
        <v/>
      </c>
    </row>
    <row r="702" spans="1:81" x14ac:dyDescent="0.25">
      <c r="A702" s="107"/>
      <c r="B702" s="84"/>
      <c r="C702" s="92">
        <f>Book1345234[[#This Row],[FMP]]*2</f>
        <v>0</v>
      </c>
      <c r="D702" s="34"/>
      <c r="E702" s="34"/>
      <c r="F702" s="37"/>
      <c r="G702" s="4"/>
      <c r="H702" s="4"/>
      <c r="I702" s="4"/>
      <c r="J702" s="4"/>
      <c r="K702" s="35" t="str">
        <f>IFERROR(Book1345234[[#This Row],[Project Cost]]/Book1345234[[#This Row],['# of Structures Removed from 1% Annual Chance FP]],"")</f>
        <v/>
      </c>
      <c r="L702" s="4"/>
      <c r="M702" s="4"/>
      <c r="N702" s="35"/>
      <c r="O702" s="100"/>
      <c r="P702" s="84"/>
      <c r="Q702" s="37"/>
      <c r="R702" s="4"/>
      <c r="S702" s="36" t="str">
        <f>IFERROR(VLOOKUP(Book1345234[[#This Row],[ Severity Ranking: Pre-Project Average Depth of Flooding (100-year)]],#REF!,2,FALSE),"")</f>
        <v/>
      </c>
      <c r="T702" s="67"/>
      <c r="U702" s="37"/>
      <c r="V702" s="37"/>
      <c r="W702" s="128" t="e">
        <f>[1]!Book1345234[[#This Row],[Flood Plain Population]]/[1]!Book1345234[[#This Row],[Community Population Served]]</f>
        <v>#REF!</v>
      </c>
      <c r="X702" s="4"/>
      <c r="Y702" s="36" t="str">
        <f>IFERROR(VLOOKUP(Book1345234[[#This Row],[Severity Ranking: Community Need (% Population)]],#REF!,2,FALSE),"")</f>
        <v/>
      </c>
      <c r="Z702" s="66"/>
      <c r="AA702" s="91" t="e">
        <f>[1]!Book1345234[[#This Row],['# of Structures Removed from 1% Annual Chance FP]]/[1]!Book1345234[[#This Row],['# of Structures in 1% Annual Chance FP (Pre-Project)]]</f>
        <v>#REF!</v>
      </c>
      <c r="AB702" s="4"/>
      <c r="AC702" s="36" t="str">
        <f>IFERROR(VLOOKUP(Book1345234[[#This Row],[Flood Risk Reduction ]],#REF!,2,FALSE),"")</f>
        <v/>
      </c>
      <c r="AD702" s="66"/>
      <c r="AE702" s="78"/>
      <c r="AF702" s="37"/>
      <c r="AG702" s="128" t="e">
        <f>([1]!Book1345234[[#This Row],[Pre-Project Damage $]]-[1]!Book1345234[[#This Row],[Post-Project Damage $]])/[1]!Book1345234[[#This Row],[Pre-Project Damage $]]</f>
        <v>#REF!</v>
      </c>
      <c r="AH702" s="4"/>
      <c r="AI702" s="36" t="str">
        <f>IFERROR(VLOOKUP(Book1345234[[#This Row],[Flood Damage Reduction]],#REF!,2,FALSE),"")</f>
        <v/>
      </c>
      <c r="AJ702" s="93"/>
      <c r="AK702" s="83"/>
      <c r="AL702" s="37"/>
      <c r="AM702" s="36" t="str">
        <f>IFERROR(VLOOKUP(Book1345234[[#This Row],[ Reduction in Critical Facilities Flood Risk]],#REF!,2,FALSE),"")</f>
        <v/>
      </c>
      <c r="AN702" s="140" t="e">
        <f>VLOOKUP([1]!Book1345234[[#This Row],[FMP]],'[1]Life and Safety Tabular Data'!A699:L709,12,FALSE)</f>
        <v>#REF!</v>
      </c>
      <c r="AO702" s="43"/>
      <c r="AP702" s="4"/>
      <c r="AQ702" s="36" t="str">
        <f>IFERROR(VLOOKUP(Book1345234[[#This Row],[Life and Safety Ranking (Injury/Loss of Life)]],#REF!,2,FALSE),"")</f>
        <v/>
      </c>
      <c r="AR702" s="67"/>
      <c r="AS702" s="43"/>
      <c r="AT702" s="43"/>
      <c r="AU702" s="43"/>
      <c r="AV702" s="4"/>
      <c r="AW702" s="36" t="str">
        <f>IFERROR(VLOOKUP(Book1345234[[#This Row],[Water Supply Yield Ranking]],#REF!,2,FALSE),"")</f>
        <v/>
      </c>
      <c r="AX702" s="67"/>
      <c r="AY702" s="37"/>
      <c r="AZ702" s="4"/>
      <c r="BA702" s="36" t="str">
        <f>IFERROR(VLOOKUP(Book1345234[[#This Row],[Social Vulnerability Ranking]],#REF!,2,FALSE),"")</f>
        <v/>
      </c>
      <c r="BB702" s="67"/>
      <c r="BC702" s="43"/>
      <c r="BD702" s="4"/>
      <c r="BE702" s="36" t="str">
        <f>IFERROR(VLOOKUP(Book1345234[[#This Row],[Nature-Based Solutions Ranking]],#REF!,2,FALSE),"")</f>
        <v/>
      </c>
      <c r="BF702" s="67"/>
      <c r="BG702" s="37"/>
      <c r="BH702" s="4"/>
      <c r="BI702" s="36" t="str">
        <f>IFERROR(VLOOKUP(Book1345234[[#This Row],[Multiple Benefit Ranking]],#REF!,2,FALSE),"")</f>
        <v/>
      </c>
      <c r="BJ702" s="84"/>
      <c r="BK702" s="43"/>
      <c r="BL702" s="4"/>
      <c r="BM702" s="36" t="str">
        <f>IFERROR(VLOOKUP(Book1345234[[#This Row],[Operations and Maintenance Ranking]],#REF!,2,FALSE),"")</f>
        <v/>
      </c>
      <c r="BN702" s="67"/>
      <c r="BO702" s="4"/>
      <c r="BP702" s="36" t="str">
        <f>IFERROR(VLOOKUP(Book1345234[[#This Row],[Administrative, Regulatory and Other Obstacle Ranking]],#REF!,2,FALSE),"")</f>
        <v/>
      </c>
      <c r="BQ702" s="67"/>
      <c r="BR702" s="4"/>
      <c r="BS702" s="36" t="str">
        <f>IFERROR(VLOOKUP(Book1345234[[#This Row],[Environmental Benefit Ranking]],#REF!,2,FALSE),"")</f>
        <v/>
      </c>
      <c r="BT702" s="67"/>
      <c r="BU702" s="37"/>
      <c r="BV702" s="36" t="str">
        <f>IFERROR(VLOOKUP(Book1345234[[#This Row],[Environmental Impact Ranking]],#REF!,2,FALSE),"")</f>
        <v/>
      </c>
      <c r="BW702" s="77"/>
      <c r="BX702" s="83"/>
      <c r="BY702" s="4"/>
      <c r="BZ702" s="36" t="str">
        <f>IFERROR(VLOOKUP(Book1345234[[#This Row],[Mobility Ranking]],#REF!,2,FALSE),"")</f>
        <v/>
      </c>
      <c r="CA702" s="77"/>
      <c r="CB702" s="4"/>
      <c r="CC702" s="36" t="str">
        <f>IFERROR(VLOOKUP(Book1345234[[#This Row],[Regional Ranking]],#REF!,2,FALSE),"")</f>
        <v/>
      </c>
    </row>
    <row r="703" spans="1:81" x14ac:dyDescent="0.25">
      <c r="A703" s="107"/>
      <c r="B703" s="84"/>
      <c r="C703" s="92">
        <f>Book1345234[[#This Row],[FMP]]*2</f>
        <v>0</v>
      </c>
      <c r="D703" s="34"/>
      <c r="E703" s="34"/>
      <c r="F703" s="37"/>
      <c r="G703" s="4"/>
      <c r="H703" s="4"/>
      <c r="I703" s="4"/>
      <c r="J703" s="4"/>
      <c r="K703" s="35" t="str">
        <f>IFERROR(Book1345234[[#This Row],[Project Cost]]/Book1345234[[#This Row],['# of Structures Removed from 1% Annual Chance FP]],"")</f>
        <v/>
      </c>
      <c r="L703" s="4"/>
      <c r="M703" s="4"/>
      <c r="N703" s="35"/>
      <c r="O703" s="100"/>
      <c r="P703" s="84"/>
      <c r="Q703" s="37"/>
      <c r="R703" s="4"/>
      <c r="S703" s="36" t="str">
        <f>IFERROR(VLOOKUP(Book1345234[[#This Row],[ Severity Ranking: Pre-Project Average Depth of Flooding (100-year)]],#REF!,2,FALSE),"")</f>
        <v/>
      </c>
      <c r="T703" s="67"/>
      <c r="U703" s="37"/>
      <c r="V703" s="37"/>
      <c r="W703" s="128" t="e">
        <f>[1]!Book1345234[[#This Row],[Flood Plain Population]]/[1]!Book1345234[[#This Row],[Community Population Served]]</f>
        <v>#REF!</v>
      </c>
      <c r="X703" s="4"/>
      <c r="Y703" s="36" t="str">
        <f>IFERROR(VLOOKUP(Book1345234[[#This Row],[Severity Ranking: Community Need (% Population)]],#REF!,2,FALSE),"")</f>
        <v/>
      </c>
      <c r="Z703" s="66"/>
      <c r="AA703" s="91" t="e">
        <f>[1]!Book1345234[[#This Row],['# of Structures Removed from 1% Annual Chance FP]]/[1]!Book1345234[[#This Row],['# of Structures in 1% Annual Chance FP (Pre-Project)]]</f>
        <v>#REF!</v>
      </c>
      <c r="AB703" s="4"/>
      <c r="AC703" s="36" t="str">
        <f>IFERROR(VLOOKUP(Book1345234[[#This Row],[Flood Risk Reduction ]],#REF!,2,FALSE),"")</f>
        <v/>
      </c>
      <c r="AD703" s="66"/>
      <c r="AE703" s="78"/>
      <c r="AF703" s="37"/>
      <c r="AG703" s="128" t="e">
        <f>([1]!Book1345234[[#This Row],[Pre-Project Damage $]]-[1]!Book1345234[[#This Row],[Post-Project Damage $]])/[1]!Book1345234[[#This Row],[Pre-Project Damage $]]</f>
        <v>#REF!</v>
      </c>
      <c r="AH703" s="4"/>
      <c r="AI703" s="36" t="str">
        <f>IFERROR(VLOOKUP(Book1345234[[#This Row],[Flood Damage Reduction]],#REF!,2,FALSE),"")</f>
        <v/>
      </c>
      <c r="AJ703" s="93"/>
      <c r="AK703" s="83"/>
      <c r="AL703" s="37"/>
      <c r="AM703" s="36" t="str">
        <f>IFERROR(VLOOKUP(Book1345234[[#This Row],[ Reduction in Critical Facilities Flood Risk]],#REF!,2,FALSE),"")</f>
        <v/>
      </c>
      <c r="AN703" s="140" t="e">
        <f>VLOOKUP([1]!Book1345234[[#This Row],[FMP]],'[1]Life and Safety Tabular Data'!A700:L710,12,FALSE)</f>
        <v>#REF!</v>
      </c>
      <c r="AO703" s="43"/>
      <c r="AP703" s="4"/>
      <c r="AQ703" s="36" t="str">
        <f>IFERROR(VLOOKUP(Book1345234[[#This Row],[Life and Safety Ranking (Injury/Loss of Life)]],#REF!,2,FALSE),"")</f>
        <v/>
      </c>
      <c r="AR703" s="67"/>
      <c r="AS703" s="43"/>
      <c r="AT703" s="43"/>
      <c r="AU703" s="43"/>
      <c r="AV703" s="4"/>
      <c r="AW703" s="36" t="str">
        <f>IFERROR(VLOOKUP(Book1345234[[#This Row],[Water Supply Yield Ranking]],#REF!,2,FALSE),"")</f>
        <v/>
      </c>
      <c r="AX703" s="67"/>
      <c r="AY703" s="37"/>
      <c r="AZ703" s="4"/>
      <c r="BA703" s="36" t="str">
        <f>IFERROR(VLOOKUP(Book1345234[[#This Row],[Social Vulnerability Ranking]],#REF!,2,FALSE),"")</f>
        <v/>
      </c>
      <c r="BB703" s="67"/>
      <c r="BC703" s="43"/>
      <c r="BD703" s="4"/>
      <c r="BE703" s="36" t="str">
        <f>IFERROR(VLOOKUP(Book1345234[[#This Row],[Nature-Based Solutions Ranking]],#REF!,2,FALSE),"")</f>
        <v/>
      </c>
      <c r="BF703" s="67"/>
      <c r="BG703" s="37"/>
      <c r="BH703" s="4"/>
      <c r="BI703" s="36" t="str">
        <f>IFERROR(VLOOKUP(Book1345234[[#This Row],[Multiple Benefit Ranking]],#REF!,2,FALSE),"")</f>
        <v/>
      </c>
      <c r="BJ703" s="84"/>
      <c r="BK703" s="43"/>
      <c r="BL703" s="4"/>
      <c r="BM703" s="36" t="str">
        <f>IFERROR(VLOOKUP(Book1345234[[#This Row],[Operations and Maintenance Ranking]],#REF!,2,FALSE),"")</f>
        <v/>
      </c>
      <c r="BN703" s="67"/>
      <c r="BO703" s="4"/>
      <c r="BP703" s="36" t="str">
        <f>IFERROR(VLOOKUP(Book1345234[[#This Row],[Administrative, Regulatory and Other Obstacle Ranking]],#REF!,2,FALSE),"")</f>
        <v/>
      </c>
      <c r="BQ703" s="67"/>
      <c r="BR703" s="4"/>
      <c r="BS703" s="36" t="str">
        <f>IFERROR(VLOOKUP(Book1345234[[#This Row],[Environmental Benefit Ranking]],#REF!,2,FALSE),"")</f>
        <v/>
      </c>
      <c r="BT703" s="67"/>
      <c r="BU703" s="37"/>
      <c r="BV703" s="36" t="str">
        <f>IFERROR(VLOOKUP(Book1345234[[#This Row],[Environmental Impact Ranking]],#REF!,2,FALSE),"")</f>
        <v/>
      </c>
      <c r="BW703" s="77"/>
      <c r="BX703" s="83"/>
      <c r="BY703" s="4"/>
      <c r="BZ703" s="36" t="str">
        <f>IFERROR(VLOOKUP(Book1345234[[#This Row],[Mobility Ranking]],#REF!,2,FALSE),"")</f>
        <v/>
      </c>
      <c r="CA703" s="77"/>
      <c r="CB703" s="4"/>
      <c r="CC703" s="36" t="str">
        <f>IFERROR(VLOOKUP(Book1345234[[#This Row],[Regional Ranking]],#REF!,2,FALSE),"")</f>
        <v/>
      </c>
    </row>
    <row r="704" spans="1:81" x14ac:dyDescent="0.25">
      <c r="A704" s="107"/>
      <c r="B704" s="84"/>
      <c r="C704" s="92">
        <f>Book1345234[[#This Row],[FMP]]*2</f>
        <v>0</v>
      </c>
      <c r="D704" s="34"/>
      <c r="E704" s="34"/>
      <c r="F704" s="37"/>
      <c r="G704" s="4"/>
      <c r="H704" s="4"/>
      <c r="I704" s="4"/>
      <c r="J704" s="4"/>
      <c r="K704" s="35" t="str">
        <f>IFERROR(Book1345234[[#This Row],[Project Cost]]/Book1345234[[#This Row],['# of Structures Removed from 1% Annual Chance FP]],"")</f>
        <v/>
      </c>
      <c r="L704" s="4"/>
      <c r="M704" s="4"/>
      <c r="N704" s="35"/>
      <c r="O704" s="100"/>
      <c r="P704" s="84"/>
      <c r="Q704" s="37"/>
      <c r="R704" s="4"/>
      <c r="S704" s="36" t="str">
        <f>IFERROR(VLOOKUP(Book1345234[[#This Row],[ Severity Ranking: Pre-Project Average Depth of Flooding (100-year)]],#REF!,2,FALSE),"")</f>
        <v/>
      </c>
      <c r="T704" s="67"/>
      <c r="U704" s="37"/>
      <c r="V704" s="37"/>
      <c r="W704" s="128" t="e">
        <f>[1]!Book1345234[[#This Row],[Flood Plain Population]]/[1]!Book1345234[[#This Row],[Community Population Served]]</f>
        <v>#REF!</v>
      </c>
      <c r="X704" s="4"/>
      <c r="Y704" s="36" t="str">
        <f>IFERROR(VLOOKUP(Book1345234[[#This Row],[Severity Ranking: Community Need (% Population)]],#REF!,2,FALSE),"")</f>
        <v/>
      </c>
      <c r="Z704" s="66"/>
      <c r="AA704" s="91" t="e">
        <f>[1]!Book1345234[[#This Row],['# of Structures Removed from 1% Annual Chance FP]]/[1]!Book1345234[[#This Row],['# of Structures in 1% Annual Chance FP (Pre-Project)]]</f>
        <v>#REF!</v>
      </c>
      <c r="AB704" s="4"/>
      <c r="AC704" s="36" t="str">
        <f>IFERROR(VLOOKUP(Book1345234[[#This Row],[Flood Risk Reduction ]],#REF!,2,FALSE),"")</f>
        <v/>
      </c>
      <c r="AD704" s="66"/>
      <c r="AE704" s="78"/>
      <c r="AF704" s="37"/>
      <c r="AG704" s="128" t="e">
        <f>([1]!Book1345234[[#This Row],[Pre-Project Damage $]]-[1]!Book1345234[[#This Row],[Post-Project Damage $]])/[1]!Book1345234[[#This Row],[Pre-Project Damage $]]</f>
        <v>#REF!</v>
      </c>
      <c r="AH704" s="4"/>
      <c r="AI704" s="36" t="str">
        <f>IFERROR(VLOOKUP(Book1345234[[#This Row],[Flood Damage Reduction]],#REF!,2,FALSE),"")</f>
        <v/>
      </c>
      <c r="AJ704" s="93"/>
      <c r="AK704" s="83"/>
      <c r="AL704" s="37"/>
      <c r="AM704" s="36" t="str">
        <f>IFERROR(VLOOKUP(Book1345234[[#This Row],[ Reduction in Critical Facilities Flood Risk]],#REF!,2,FALSE),"")</f>
        <v/>
      </c>
      <c r="AN704" s="140" t="e">
        <f>VLOOKUP([1]!Book1345234[[#This Row],[FMP]],'[1]Life and Safety Tabular Data'!A701:L711,12,FALSE)</f>
        <v>#REF!</v>
      </c>
      <c r="AO704" s="43"/>
      <c r="AP704" s="4"/>
      <c r="AQ704" s="36" t="str">
        <f>IFERROR(VLOOKUP(Book1345234[[#This Row],[Life and Safety Ranking (Injury/Loss of Life)]],#REF!,2,FALSE),"")</f>
        <v/>
      </c>
      <c r="AR704" s="67"/>
      <c r="AS704" s="43"/>
      <c r="AT704" s="43"/>
      <c r="AU704" s="43"/>
      <c r="AV704" s="4"/>
      <c r="AW704" s="36" t="str">
        <f>IFERROR(VLOOKUP(Book1345234[[#This Row],[Water Supply Yield Ranking]],#REF!,2,FALSE),"")</f>
        <v/>
      </c>
      <c r="AX704" s="67"/>
      <c r="AY704" s="37"/>
      <c r="AZ704" s="4"/>
      <c r="BA704" s="36" t="str">
        <f>IFERROR(VLOOKUP(Book1345234[[#This Row],[Social Vulnerability Ranking]],#REF!,2,FALSE),"")</f>
        <v/>
      </c>
      <c r="BB704" s="67"/>
      <c r="BC704" s="43"/>
      <c r="BD704" s="4"/>
      <c r="BE704" s="36" t="str">
        <f>IFERROR(VLOOKUP(Book1345234[[#This Row],[Nature-Based Solutions Ranking]],#REF!,2,FALSE),"")</f>
        <v/>
      </c>
      <c r="BF704" s="67"/>
      <c r="BG704" s="37"/>
      <c r="BH704" s="4"/>
      <c r="BI704" s="36" t="str">
        <f>IFERROR(VLOOKUP(Book1345234[[#This Row],[Multiple Benefit Ranking]],#REF!,2,FALSE),"")</f>
        <v/>
      </c>
      <c r="BJ704" s="84"/>
      <c r="BK704" s="43"/>
      <c r="BL704" s="4"/>
      <c r="BM704" s="36" t="str">
        <f>IFERROR(VLOOKUP(Book1345234[[#This Row],[Operations and Maintenance Ranking]],#REF!,2,FALSE),"")</f>
        <v/>
      </c>
      <c r="BN704" s="67"/>
      <c r="BO704" s="4"/>
      <c r="BP704" s="36" t="str">
        <f>IFERROR(VLOOKUP(Book1345234[[#This Row],[Administrative, Regulatory and Other Obstacle Ranking]],#REF!,2,FALSE),"")</f>
        <v/>
      </c>
      <c r="BQ704" s="67"/>
      <c r="BR704" s="4"/>
      <c r="BS704" s="36" t="str">
        <f>IFERROR(VLOOKUP(Book1345234[[#This Row],[Environmental Benefit Ranking]],#REF!,2,FALSE),"")</f>
        <v/>
      </c>
      <c r="BT704" s="67"/>
      <c r="BU704" s="37"/>
      <c r="BV704" s="36" t="str">
        <f>IFERROR(VLOOKUP(Book1345234[[#This Row],[Environmental Impact Ranking]],#REF!,2,FALSE),"")</f>
        <v/>
      </c>
      <c r="BW704" s="77"/>
      <c r="BX704" s="83"/>
      <c r="BY704" s="4"/>
      <c r="BZ704" s="36" t="str">
        <f>IFERROR(VLOOKUP(Book1345234[[#This Row],[Mobility Ranking]],#REF!,2,FALSE),"")</f>
        <v/>
      </c>
      <c r="CA704" s="77"/>
      <c r="CB704" s="4"/>
      <c r="CC704" s="36" t="str">
        <f>IFERROR(VLOOKUP(Book1345234[[#This Row],[Regional Ranking]],#REF!,2,FALSE),"")</f>
        <v/>
      </c>
    </row>
    <row r="705" spans="1:81" x14ac:dyDescent="0.25">
      <c r="A705" s="107"/>
      <c r="B705" s="84"/>
      <c r="C705" s="92">
        <f>Book1345234[[#This Row],[FMP]]*2</f>
        <v>0</v>
      </c>
      <c r="D705" s="34"/>
      <c r="E705" s="34"/>
      <c r="F705" s="37"/>
      <c r="G705" s="4"/>
      <c r="H705" s="4"/>
      <c r="I705" s="4"/>
      <c r="J705" s="4"/>
      <c r="K705" s="35" t="str">
        <f>IFERROR(Book1345234[[#This Row],[Project Cost]]/Book1345234[[#This Row],['# of Structures Removed from 1% Annual Chance FP]],"")</f>
        <v/>
      </c>
      <c r="L705" s="4"/>
      <c r="M705" s="4"/>
      <c r="N705" s="35"/>
      <c r="O705" s="100"/>
      <c r="P705" s="84"/>
      <c r="Q705" s="37"/>
      <c r="R705" s="4"/>
      <c r="S705" s="36" t="str">
        <f>IFERROR(VLOOKUP(Book1345234[[#This Row],[ Severity Ranking: Pre-Project Average Depth of Flooding (100-year)]],#REF!,2,FALSE),"")</f>
        <v/>
      </c>
      <c r="T705" s="67"/>
      <c r="U705" s="37"/>
      <c r="V705" s="37"/>
      <c r="W705" s="128" t="e">
        <f>[1]!Book1345234[[#This Row],[Flood Plain Population]]/[1]!Book1345234[[#This Row],[Community Population Served]]</f>
        <v>#REF!</v>
      </c>
      <c r="X705" s="4"/>
      <c r="Y705" s="36" t="str">
        <f>IFERROR(VLOOKUP(Book1345234[[#This Row],[Severity Ranking: Community Need (% Population)]],#REF!,2,FALSE),"")</f>
        <v/>
      </c>
      <c r="Z705" s="66"/>
      <c r="AA705" s="91" t="e">
        <f>[1]!Book1345234[[#This Row],['# of Structures Removed from 1% Annual Chance FP]]/[1]!Book1345234[[#This Row],['# of Structures in 1% Annual Chance FP (Pre-Project)]]</f>
        <v>#REF!</v>
      </c>
      <c r="AB705" s="4"/>
      <c r="AC705" s="36" t="str">
        <f>IFERROR(VLOOKUP(Book1345234[[#This Row],[Flood Risk Reduction ]],#REF!,2,FALSE),"")</f>
        <v/>
      </c>
      <c r="AD705" s="66"/>
      <c r="AE705" s="78"/>
      <c r="AF705" s="37"/>
      <c r="AG705" s="128" t="e">
        <f>([1]!Book1345234[[#This Row],[Pre-Project Damage $]]-[1]!Book1345234[[#This Row],[Post-Project Damage $]])/[1]!Book1345234[[#This Row],[Pre-Project Damage $]]</f>
        <v>#REF!</v>
      </c>
      <c r="AH705" s="4"/>
      <c r="AI705" s="36" t="str">
        <f>IFERROR(VLOOKUP(Book1345234[[#This Row],[Flood Damage Reduction]],#REF!,2,FALSE),"")</f>
        <v/>
      </c>
      <c r="AJ705" s="93"/>
      <c r="AK705" s="83"/>
      <c r="AL705" s="37"/>
      <c r="AM705" s="36" t="str">
        <f>IFERROR(VLOOKUP(Book1345234[[#This Row],[ Reduction in Critical Facilities Flood Risk]],#REF!,2,FALSE),"")</f>
        <v/>
      </c>
      <c r="AN705" s="140" t="e">
        <f>VLOOKUP([1]!Book1345234[[#This Row],[FMP]],'[1]Life and Safety Tabular Data'!A702:L712,12,FALSE)</f>
        <v>#REF!</v>
      </c>
      <c r="AO705" s="43"/>
      <c r="AP705" s="4"/>
      <c r="AQ705" s="36" t="str">
        <f>IFERROR(VLOOKUP(Book1345234[[#This Row],[Life and Safety Ranking (Injury/Loss of Life)]],#REF!,2,FALSE),"")</f>
        <v/>
      </c>
      <c r="AR705" s="67"/>
      <c r="AS705" s="43"/>
      <c r="AT705" s="43"/>
      <c r="AU705" s="43"/>
      <c r="AV705" s="4"/>
      <c r="AW705" s="36" t="str">
        <f>IFERROR(VLOOKUP(Book1345234[[#This Row],[Water Supply Yield Ranking]],#REF!,2,FALSE),"")</f>
        <v/>
      </c>
      <c r="AX705" s="67"/>
      <c r="AY705" s="37"/>
      <c r="AZ705" s="4"/>
      <c r="BA705" s="36" t="str">
        <f>IFERROR(VLOOKUP(Book1345234[[#This Row],[Social Vulnerability Ranking]],#REF!,2,FALSE),"")</f>
        <v/>
      </c>
      <c r="BB705" s="67"/>
      <c r="BC705" s="43"/>
      <c r="BD705" s="4"/>
      <c r="BE705" s="36" t="str">
        <f>IFERROR(VLOOKUP(Book1345234[[#This Row],[Nature-Based Solutions Ranking]],#REF!,2,FALSE),"")</f>
        <v/>
      </c>
      <c r="BF705" s="67"/>
      <c r="BG705" s="37"/>
      <c r="BH705" s="4"/>
      <c r="BI705" s="36" t="str">
        <f>IFERROR(VLOOKUP(Book1345234[[#This Row],[Multiple Benefit Ranking]],#REF!,2,FALSE),"")</f>
        <v/>
      </c>
      <c r="BJ705" s="84"/>
      <c r="BK705" s="43"/>
      <c r="BL705" s="4"/>
      <c r="BM705" s="36" t="str">
        <f>IFERROR(VLOOKUP(Book1345234[[#This Row],[Operations and Maintenance Ranking]],#REF!,2,FALSE),"")</f>
        <v/>
      </c>
      <c r="BN705" s="67"/>
      <c r="BO705" s="4"/>
      <c r="BP705" s="36" t="str">
        <f>IFERROR(VLOOKUP(Book1345234[[#This Row],[Administrative, Regulatory and Other Obstacle Ranking]],#REF!,2,FALSE),"")</f>
        <v/>
      </c>
      <c r="BQ705" s="67"/>
      <c r="BR705" s="4"/>
      <c r="BS705" s="36" t="str">
        <f>IFERROR(VLOOKUP(Book1345234[[#This Row],[Environmental Benefit Ranking]],#REF!,2,FALSE),"")</f>
        <v/>
      </c>
      <c r="BT705" s="67"/>
      <c r="BU705" s="37"/>
      <c r="BV705" s="36" t="str">
        <f>IFERROR(VLOOKUP(Book1345234[[#This Row],[Environmental Impact Ranking]],#REF!,2,FALSE),"")</f>
        <v/>
      </c>
      <c r="BW705" s="77"/>
      <c r="BX705" s="83"/>
      <c r="BY705" s="4"/>
      <c r="BZ705" s="36" t="str">
        <f>IFERROR(VLOOKUP(Book1345234[[#This Row],[Mobility Ranking]],#REF!,2,FALSE),"")</f>
        <v/>
      </c>
      <c r="CA705" s="77"/>
      <c r="CB705" s="4"/>
      <c r="CC705" s="36" t="str">
        <f>IFERROR(VLOOKUP(Book1345234[[#This Row],[Regional Ranking]],#REF!,2,FALSE),"")</f>
        <v/>
      </c>
    </row>
    <row r="706" spans="1:81" x14ac:dyDescent="0.25">
      <c r="A706" s="107"/>
      <c r="B706" s="84"/>
      <c r="C706" s="92">
        <f>Book1345234[[#This Row],[FMP]]*2</f>
        <v>0</v>
      </c>
      <c r="D706" s="34"/>
      <c r="E706" s="34"/>
      <c r="F706" s="37"/>
      <c r="G706" s="4"/>
      <c r="H706" s="4"/>
      <c r="I706" s="4"/>
      <c r="J706" s="4"/>
      <c r="K706" s="35" t="str">
        <f>IFERROR(Book1345234[[#This Row],[Project Cost]]/Book1345234[[#This Row],['# of Structures Removed from 1% Annual Chance FP]],"")</f>
        <v/>
      </c>
      <c r="L706" s="4"/>
      <c r="M706" s="4"/>
      <c r="N706" s="35"/>
      <c r="O706" s="100"/>
      <c r="P706" s="84"/>
      <c r="Q706" s="37"/>
      <c r="R706" s="4"/>
      <c r="S706" s="36" t="str">
        <f>IFERROR(VLOOKUP(Book1345234[[#This Row],[ Severity Ranking: Pre-Project Average Depth of Flooding (100-year)]],#REF!,2,FALSE),"")</f>
        <v/>
      </c>
      <c r="T706" s="67"/>
      <c r="U706" s="37"/>
      <c r="V706" s="37"/>
      <c r="W706" s="128" t="e">
        <f>[1]!Book1345234[[#This Row],[Flood Plain Population]]/[1]!Book1345234[[#This Row],[Community Population Served]]</f>
        <v>#REF!</v>
      </c>
      <c r="X706" s="4"/>
      <c r="Y706" s="36" t="str">
        <f>IFERROR(VLOOKUP(Book1345234[[#This Row],[Severity Ranking: Community Need (% Population)]],#REF!,2,FALSE),"")</f>
        <v/>
      </c>
      <c r="Z706" s="66"/>
      <c r="AA706" s="91" t="e">
        <f>[1]!Book1345234[[#This Row],['# of Structures Removed from 1% Annual Chance FP]]/[1]!Book1345234[[#This Row],['# of Structures in 1% Annual Chance FP (Pre-Project)]]</f>
        <v>#REF!</v>
      </c>
      <c r="AB706" s="4"/>
      <c r="AC706" s="36" t="str">
        <f>IFERROR(VLOOKUP(Book1345234[[#This Row],[Flood Risk Reduction ]],#REF!,2,FALSE),"")</f>
        <v/>
      </c>
      <c r="AD706" s="66"/>
      <c r="AE706" s="78"/>
      <c r="AF706" s="37"/>
      <c r="AG706" s="128" t="e">
        <f>([1]!Book1345234[[#This Row],[Pre-Project Damage $]]-[1]!Book1345234[[#This Row],[Post-Project Damage $]])/[1]!Book1345234[[#This Row],[Pre-Project Damage $]]</f>
        <v>#REF!</v>
      </c>
      <c r="AH706" s="4"/>
      <c r="AI706" s="36" t="str">
        <f>IFERROR(VLOOKUP(Book1345234[[#This Row],[Flood Damage Reduction]],#REF!,2,FALSE),"")</f>
        <v/>
      </c>
      <c r="AJ706" s="93"/>
      <c r="AK706" s="83"/>
      <c r="AL706" s="37"/>
      <c r="AM706" s="36" t="str">
        <f>IFERROR(VLOOKUP(Book1345234[[#This Row],[ Reduction in Critical Facilities Flood Risk]],#REF!,2,FALSE),"")</f>
        <v/>
      </c>
      <c r="AN706" s="140" t="e">
        <f>VLOOKUP([1]!Book1345234[[#This Row],[FMP]],'[1]Life and Safety Tabular Data'!A703:L713,12,FALSE)</f>
        <v>#REF!</v>
      </c>
      <c r="AO706" s="43"/>
      <c r="AP706" s="4"/>
      <c r="AQ706" s="36" t="str">
        <f>IFERROR(VLOOKUP(Book1345234[[#This Row],[Life and Safety Ranking (Injury/Loss of Life)]],#REF!,2,FALSE),"")</f>
        <v/>
      </c>
      <c r="AR706" s="67"/>
      <c r="AS706" s="43"/>
      <c r="AT706" s="43"/>
      <c r="AU706" s="43"/>
      <c r="AV706" s="4"/>
      <c r="AW706" s="36" t="str">
        <f>IFERROR(VLOOKUP(Book1345234[[#This Row],[Water Supply Yield Ranking]],#REF!,2,FALSE),"")</f>
        <v/>
      </c>
      <c r="AX706" s="67"/>
      <c r="AY706" s="37"/>
      <c r="AZ706" s="4"/>
      <c r="BA706" s="36" t="str">
        <f>IFERROR(VLOOKUP(Book1345234[[#This Row],[Social Vulnerability Ranking]],#REF!,2,FALSE),"")</f>
        <v/>
      </c>
      <c r="BB706" s="67"/>
      <c r="BC706" s="43"/>
      <c r="BD706" s="4"/>
      <c r="BE706" s="36" t="str">
        <f>IFERROR(VLOOKUP(Book1345234[[#This Row],[Nature-Based Solutions Ranking]],#REF!,2,FALSE),"")</f>
        <v/>
      </c>
      <c r="BF706" s="67"/>
      <c r="BG706" s="37"/>
      <c r="BH706" s="4"/>
      <c r="BI706" s="36" t="str">
        <f>IFERROR(VLOOKUP(Book1345234[[#This Row],[Multiple Benefit Ranking]],#REF!,2,FALSE),"")</f>
        <v/>
      </c>
      <c r="BJ706" s="84"/>
      <c r="BK706" s="43"/>
      <c r="BL706" s="4"/>
      <c r="BM706" s="36" t="str">
        <f>IFERROR(VLOOKUP(Book1345234[[#This Row],[Operations and Maintenance Ranking]],#REF!,2,FALSE),"")</f>
        <v/>
      </c>
      <c r="BN706" s="67"/>
      <c r="BO706" s="4"/>
      <c r="BP706" s="36" t="str">
        <f>IFERROR(VLOOKUP(Book1345234[[#This Row],[Administrative, Regulatory and Other Obstacle Ranking]],#REF!,2,FALSE),"")</f>
        <v/>
      </c>
      <c r="BQ706" s="67"/>
      <c r="BR706" s="4"/>
      <c r="BS706" s="36" t="str">
        <f>IFERROR(VLOOKUP(Book1345234[[#This Row],[Environmental Benefit Ranking]],#REF!,2,FALSE),"")</f>
        <v/>
      </c>
      <c r="BT706" s="67"/>
      <c r="BU706" s="37"/>
      <c r="BV706" s="36" t="str">
        <f>IFERROR(VLOOKUP(Book1345234[[#This Row],[Environmental Impact Ranking]],#REF!,2,FALSE),"")</f>
        <v/>
      </c>
      <c r="BW706" s="77"/>
      <c r="BX706" s="83"/>
      <c r="BY706" s="4"/>
      <c r="BZ706" s="36" t="str">
        <f>IFERROR(VLOOKUP(Book1345234[[#This Row],[Mobility Ranking]],#REF!,2,FALSE),"")</f>
        <v/>
      </c>
      <c r="CA706" s="77"/>
      <c r="CB706" s="4"/>
      <c r="CC706" s="36" t="str">
        <f>IFERROR(VLOOKUP(Book1345234[[#This Row],[Regional Ranking]],#REF!,2,FALSE),"")</f>
        <v/>
      </c>
    </row>
    <row r="707" spans="1:81" x14ac:dyDescent="0.25">
      <c r="A707" s="107"/>
      <c r="B707" s="84"/>
      <c r="C707" s="92">
        <f>Book1345234[[#This Row],[FMP]]*2</f>
        <v>0</v>
      </c>
      <c r="D707" s="34"/>
      <c r="E707" s="34"/>
      <c r="F707" s="37"/>
      <c r="G707" s="4"/>
      <c r="H707" s="4"/>
      <c r="I707" s="4"/>
      <c r="J707" s="4"/>
      <c r="K707" s="35" t="str">
        <f>IFERROR(Book1345234[[#This Row],[Project Cost]]/Book1345234[[#This Row],['# of Structures Removed from 1% Annual Chance FP]],"")</f>
        <v/>
      </c>
      <c r="L707" s="4"/>
      <c r="M707" s="4"/>
      <c r="N707" s="35"/>
      <c r="O707" s="100"/>
      <c r="P707" s="84"/>
      <c r="Q707" s="37"/>
      <c r="R707" s="4"/>
      <c r="S707" s="36" t="str">
        <f>IFERROR(VLOOKUP(Book1345234[[#This Row],[ Severity Ranking: Pre-Project Average Depth of Flooding (100-year)]],#REF!,2,FALSE),"")</f>
        <v/>
      </c>
      <c r="T707" s="67"/>
      <c r="U707" s="37"/>
      <c r="V707" s="37"/>
      <c r="W707" s="128" t="e">
        <f>[1]!Book1345234[[#This Row],[Flood Plain Population]]/[1]!Book1345234[[#This Row],[Community Population Served]]</f>
        <v>#REF!</v>
      </c>
      <c r="X707" s="4"/>
      <c r="Y707" s="36" t="str">
        <f>IFERROR(VLOOKUP(Book1345234[[#This Row],[Severity Ranking: Community Need (% Population)]],#REF!,2,FALSE),"")</f>
        <v/>
      </c>
      <c r="Z707" s="66"/>
      <c r="AA707" s="91" t="e">
        <f>[1]!Book1345234[[#This Row],['# of Structures Removed from 1% Annual Chance FP]]/[1]!Book1345234[[#This Row],['# of Structures in 1% Annual Chance FP (Pre-Project)]]</f>
        <v>#REF!</v>
      </c>
      <c r="AB707" s="4"/>
      <c r="AC707" s="36" t="str">
        <f>IFERROR(VLOOKUP(Book1345234[[#This Row],[Flood Risk Reduction ]],#REF!,2,FALSE),"")</f>
        <v/>
      </c>
      <c r="AD707" s="66"/>
      <c r="AE707" s="78"/>
      <c r="AF707" s="37"/>
      <c r="AG707" s="128" t="e">
        <f>([1]!Book1345234[[#This Row],[Pre-Project Damage $]]-[1]!Book1345234[[#This Row],[Post-Project Damage $]])/[1]!Book1345234[[#This Row],[Pre-Project Damage $]]</f>
        <v>#REF!</v>
      </c>
      <c r="AH707" s="4"/>
      <c r="AI707" s="36" t="str">
        <f>IFERROR(VLOOKUP(Book1345234[[#This Row],[Flood Damage Reduction]],#REF!,2,FALSE),"")</f>
        <v/>
      </c>
      <c r="AJ707" s="93"/>
      <c r="AK707" s="83"/>
      <c r="AL707" s="37"/>
      <c r="AM707" s="36" t="str">
        <f>IFERROR(VLOOKUP(Book1345234[[#This Row],[ Reduction in Critical Facilities Flood Risk]],#REF!,2,FALSE),"")</f>
        <v/>
      </c>
      <c r="AN707" s="140" t="e">
        <f>VLOOKUP([1]!Book1345234[[#This Row],[FMP]],'[1]Life and Safety Tabular Data'!A704:L714,12,FALSE)</f>
        <v>#REF!</v>
      </c>
      <c r="AO707" s="43"/>
      <c r="AP707" s="4"/>
      <c r="AQ707" s="36" t="str">
        <f>IFERROR(VLOOKUP(Book1345234[[#This Row],[Life and Safety Ranking (Injury/Loss of Life)]],#REF!,2,FALSE),"")</f>
        <v/>
      </c>
      <c r="AR707" s="67"/>
      <c r="AS707" s="43"/>
      <c r="AT707" s="43"/>
      <c r="AU707" s="43"/>
      <c r="AV707" s="4"/>
      <c r="AW707" s="36" t="str">
        <f>IFERROR(VLOOKUP(Book1345234[[#This Row],[Water Supply Yield Ranking]],#REF!,2,FALSE),"")</f>
        <v/>
      </c>
      <c r="AX707" s="67"/>
      <c r="AY707" s="37"/>
      <c r="AZ707" s="4"/>
      <c r="BA707" s="36" t="str">
        <f>IFERROR(VLOOKUP(Book1345234[[#This Row],[Social Vulnerability Ranking]],#REF!,2,FALSE),"")</f>
        <v/>
      </c>
      <c r="BB707" s="67"/>
      <c r="BC707" s="43"/>
      <c r="BD707" s="4"/>
      <c r="BE707" s="36" t="str">
        <f>IFERROR(VLOOKUP(Book1345234[[#This Row],[Nature-Based Solutions Ranking]],#REF!,2,FALSE),"")</f>
        <v/>
      </c>
      <c r="BF707" s="67"/>
      <c r="BG707" s="37"/>
      <c r="BH707" s="4"/>
      <c r="BI707" s="36" t="str">
        <f>IFERROR(VLOOKUP(Book1345234[[#This Row],[Multiple Benefit Ranking]],#REF!,2,FALSE),"")</f>
        <v/>
      </c>
      <c r="BJ707" s="84"/>
      <c r="BK707" s="43"/>
      <c r="BL707" s="4"/>
      <c r="BM707" s="36" t="str">
        <f>IFERROR(VLOOKUP(Book1345234[[#This Row],[Operations and Maintenance Ranking]],#REF!,2,FALSE),"")</f>
        <v/>
      </c>
      <c r="BN707" s="67"/>
      <c r="BO707" s="4"/>
      <c r="BP707" s="36" t="str">
        <f>IFERROR(VLOOKUP(Book1345234[[#This Row],[Administrative, Regulatory and Other Obstacle Ranking]],#REF!,2,FALSE),"")</f>
        <v/>
      </c>
      <c r="BQ707" s="67"/>
      <c r="BR707" s="4"/>
      <c r="BS707" s="36" t="str">
        <f>IFERROR(VLOOKUP(Book1345234[[#This Row],[Environmental Benefit Ranking]],#REF!,2,FALSE),"")</f>
        <v/>
      </c>
      <c r="BT707" s="67"/>
      <c r="BU707" s="37"/>
      <c r="BV707" s="36" t="str">
        <f>IFERROR(VLOOKUP(Book1345234[[#This Row],[Environmental Impact Ranking]],#REF!,2,FALSE),"")</f>
        <v/>
      </c>
      <c r="BW707" s="77"/>
      <c r="BX707" s="83"/>
      <c r="BY707" s="4"/>
      <c r="BZ707" s="36" t="str">
        <f>IFERROR(VLOOKUP(Book1345234[[#This Row],[Mobility Ranking]],#REF!,2,FALSE),"")</f>
        <v/>
      </c>
      <c r="CA707" s="77"/>
      <c r="CB707" s="4"/>
      <c r="CC707" s="36" t="str">
        <f>IFERROR(VLOOKUP(Book1345234[[#This Row],[Regional Ranking]],#REF!,2,FALSE),"")</f>
        <v/>
      </c>
    </row>
    <row r="708" spans="1:81" x14ac:dyDescent="0.25">
      <c r="A708" s="107"/>
      <c r="B708" s="84"/>
      <c r="C708" s="92">
        <f>Book1345234[[#This Row],[FMP]]*2</f>
        <v>0</v>
      </c>
      <c r="D708" s="34"/>
      <c r="E708" s="34"/>
      <c r="F708" s="37"/>
      <c r="G708" s="4"/>
      <c r="H708" s="4"/>
      <c r="I708" s="4"/>
      <c r="J708" s="4"/>
      <c r="K708" s="35" t="str">
        <f>IFERROR(Book1345234[[#This Row],[Project Cost]]/Book1345234[[#This Row],['# of Structures Removed from 1% Annual Chance FP]],"")</f>
        <v/>
      </c>
      <c r="L708" s="4"/>
      <c r="M708" s="4"/>
      <c r="N708" s="35"/>
      <c r="O708" s="100"/>
      <c r="P708" s="84"/>
      <c r="Q708" s="37"/>
      <c r="R708" s="4"/>
      <c r="S708" s="36" t="str">
        <f>IFERROR(VLOOKUP(Book1345234[[#This Row],[ Severity Ranking: Pre-Project Average Depth of Flooding (100-year)]],#REF!,2,FALSE),"")</f>
        <v/>
      </c>
      <c r="T708" s="67"/>
      <c r="U708" s="37"/>
      <c r="V708" s="37"/>
      <c r="W708" s="128" t="e">
        <f>[1]!Book1345234[[#This Row],[Flood Plain Population]]/[1]!Book1345234[[#This Row],[Community Population Served]]</f>
        <v>#REF!</v>
      </c>
      <c r="X708" s="4"/>
      <c r="Y708" s="36" t="str">
        <f>IFERROR(VLOOKUP(Book1345234[[#This Row],[Severity Ranking: Community Need (% Population)]],#REF!,2,FALSE),"")</f>
        <v/>
      </c>
      <c r="Z708" s="66"/>
      <c r="AA708" s="91" t="e">
        <f>[1]!Book1345234[[#This Row],['# of Structures Removed from 1% Annual Chance FP]]/[1]!Book1345234[[#This Row],['# of Structures in 1% Annual Chance FP (Pre-Project)]]</f>
        <v>#REF!</v>
      </c>
      <c r="AB708" s="4"/>
      <c r="AC708" s="36" t="str">
        <f>IFERROR(VLOOKUP(Book1345234[[#This Row],[Flood Risk Reduction ]],#REF!,2,FALSE),"")</f>
        <v/>
      </c>
      <c r="AD708" s="66"/>
      <c r="AE708" s="78"/>
      <c r="AF708" s="37"/>
      <c r="AG708" s="128" t="e">
        <f>([1]!Book1345234[[#This Row],[Pre-Project Damage $]]-[1]!Book1345234[[#This Row],[Post-Project Damage $]])/[1]!Book1345234[[#This Row],[Pre-Project Damage $]]</f>
        <v>#REF!</v>
      </c>
      <c r="AH708" s="4"/>
      <c r="AI708" s="36" t="str">
        <f>IFERROR(VLOOKUP(Book1345234[[#This Row],[Flood Damage Reduction]],#REF!,2,FALSE),"")</f>
        <v/>
      </c>
      <c r="AJ708" s="93"/>
      <c r="AK708" s="83"/>
      <c r="AL708" s="37"/>
      <c r="AM708" s="36" t="str">
        <f>IFERROR(VLOOKUP(Book1345234[[#This Row],[ Reduction in Critical Facilities Flood Risk]],#REF!,2,FALSE),"")</f>
        <v/>
      </c>
      <c r="AN708" s="140" t="e">
        <f>VLOOKUP([1]!Book1345234[[#This Row],[FMP]],'[1]Life and Safety Tabular Data'!A705:L715,12,FALSE)</f>
        <v>#REF!</v>
      </c>
      <c r="AO708" s="43"/>
      <c r="AP708" s="4"/>
      <c r="AQ708" s="36" t="str">
        <f>IFERROR(VLOOKUP(Book1345234[[#This Row],[Life and Safety Ranking (Injury/Loss of Life)]],#REF!,2,FALSE),"")</f>
        <v/>
      </c>
      <c r="AR708" s="67"/>
      <c r="AS708" s="43"/>
      <c r="AT708" s="43"/>
      <c r="AU708" s="43"/>
      <c r="AV708" s="4"/>
      <c r="AW708" s="36" t="str">
        <f>IFERROR(VLOOKUP(Book1345234[[#This Row],[Water Supply Yield Ranking]],#REF!,2,FALSE),"")</f>
        <v/>
      </c>
      <c r="AX708" s="67"/>
      <c r="AY708" s="37"/>
      <c r="AZ708" s="4"/>
      <c r="BA708" s="36" t="str">
        <f>IFERROR(VLOOKUP(Book1345234[[#This Row],[Social Vulnerability Ranking]],#REF!,2,FALSE),"")</f>
        <v/>
      </c>
      <c r="BB708" s="67"/>
      <c r="BC708" s="43"/>
      <c r="BD708" s="4"/>
      <c r="BE708" s="36" t="str">
        <f>IFERROR(VLOOKUP(Book1345234[[#This Row],[Nature-Based Solutions Ranking]],#REF!,2,FALSE),"")</f>
        <v/>
      </c>
      <c r="BF708" s="67"/>
      <c r="BG708" s="37"/>
      <c r="BH708" s="4"/>
      <c r="BI708" s="36" t="str">
        <f>IFERROR(VLOOKUP(Book1345234[[#This Row],[Multiple Benefit Ranking]],#REF!,2,FALSE),"")</f>
        <v/>
      </c>
      <c r="BJ708" s="84"/>
      <c r="BK708" s="43"/>
      <c r="BL708" s="4"/>
      <c r="BM708" s="36" t="str">
        <f>IFERROR(VLOOKUP(Book1345234[[#This Row],[Operations and Maintenance Ranking]],#REF!,2,FALSE),"")</f>
        <v/>
      </c>
      <c r="BN708" s="67"/>
      <c r="BO708" s="4"/>
      <c r="BP708" s="36" t="str">
        <f>IFERROR(VLOOKUP(Book1345234[[#This Row],[Administrative, Regulatory and Other Obstacle Ranking]],#REF!,2,FALSE),"")</f>
        <v/>
      </c>
      <c r="BQ708" s="67"/>
      <c r="BR708" s="4"/>
      <c r="BS708" s="36" t="str">
        <f>IFERROR(VLOOKUP(Book1345234[[#This Row],[Environmental Benefit Ranking]],#REF!,2,FALSE),"")</f>
        <v/>
      </c>
      <c r="BT708" s="67"/>
      <c r="BU708" s="37"/>
      <c r="BV708" s="36" t="str">
        <f>IFERROR(VLOOKUP(Book1345234[[#This Row],[Environmental Impact Ranking]],#REF!,2,FALSE),"")</f>
        <v/>
      </c>
      <c r="BW708" s="77"/>
      <c r="BX708" s="83"/>
      <c r="BY708" s="4"/>
      <c r="BZ708" s="36" t="str">
        <f>IFERROR(VLOOKUP(Book1345234[[#This Row],[Mobility Ranking]],#REF!,2,FALSE),"")</f>
        <v/>
      </c>
      <c r="CA708" s="77"/>
      <c r="CB708" s="4"/>
      <c r="CC708" s="36" t="str">
        <f>IFERROR(VLOOKUP(Book1345234[[#This Row],[Regional Ranking]],#REF!,2,FALSE),"")</f>
        <v/>
      </c>
    </row>
    <row r="709" spans="1:81" x14ac:dyDescent="0.25">
      <c r="A709" s="107"/>
      <c r="B709" s="84"/>
      <c r="C709" s="92">
        <f>Book1345234[[#This Row],[FMP]]*2</f>
        <v>0</v>
      </c>
      <c r="D709" s="34"/>
      <c r="E709" s="34"/>
      <c r="F709" s="37"/>
      <c r="G709" s="4"/>
      <c r="H709" s="4"/>
      <c r="I709" s="4"/>
      <c r="J709" s="4"/>
      <c r="K709" s="35" t="str">
        <f>IFERROR(Book1345234[[#This Row],[Project Cost]]/Book1345234[[#This Row],['# of Structures Removed from 1% Annual Chance FP]],"")</f>
        <v/>
      </c>
      <c r="L709" s="4"/>
      <c r="M709" s="4"/>
      <c r="N709" s="35"/>
      <c r="O709" s="100"/>
      <c r="P709" s="84"/>
      <c r="Q709" s="37"/>
      <c r="R709" s="4"/>
      <c r="S709" s="36" t="str">
        <f>IFERROR(VLOOKUP(Book1345234[[#This Row],[ Severity Ranking: Pre-Project Average Depth of Flooding (100-year)]],#REF!,2,FALSE),"")</f>
        <v/>
      </c>
      <c r="T709" s="67"/>
      <c r="U709" s="37"/>
      <c r="V709" s="37"/>
      <c r="W709" s="128" t="e">
        <f>[1]!Book1345234[[#This Row],[Flood Plain Population]]/[1]!Book1345234[[#This Row],[Community Population Served]]</f>
        <v>#REF!</v>
      </c>
      <c r="X709" s="4"/>
      <c r="Y709" s="36" t="str">
        <f>IFERROR(VLOOKUP(Book1345234[[#This Row],[Severity Ranking: Community Need (% Population)]],#REF!,2,FALSE),"")</f>
        <v/>
      </c>
      <c r="Z709" s="66"/>
      <c r="AA709" s="91" t="e">
        <f>[1]!Book1345234[[#This Row],['# of Structures Removed from 1% Annual Chance FP]]/[1]!Book1345234[[#This Row],['# of Structures in 1% Annual Chance FP (Pre-Project)]]</f>
        <v>#REF!</v>
      </c>
      <c r="AB709" s="4"/>
      <c r="AC709" s="36" t="str">
        <f>IFERROR(VLOOKUP(Book1345234[[#This Row],[Flood Risk Reduction ]],#REF!,2,FALSE),"")</f>
        <v/>
      </c>
      <c r="AD709" s="66"/>
      <c r="AE709" s="78"/>
      <c r="AF709" s="37"/>
      <c r="AG709" s="128" t="e">
        <f>([1]!Book1345234[[#This Row],[Pre-Project Damage $]]-[1]!Book1345234[[#This Row],[Post-Project Damage $]])/[1]!Book1345234[[#This Row],[Pre-Project Damage $]]</f>
        <v>#REF!</v>
      </c>
      <c r="AH709" s="4"/>
      <c r="AI709" s="36" t="str">
        <f>IFERROR(VLOOKUP(Book1345234[[#This Row],[Flood Damage Reduction]],#REF!,2,FALSE),"")</f>
        <v/>
      </c>
      <c r="AJ709" s="93"/>
      <c r="AK709" s="83"/>
      <c r="AL709" s="37"/>
      <c r="AM709" s="36" t="str">
        <f>IFERROR(VLOOKUP(Book1345234[[#This Row],[ Reduction in Critical Facilities Flood Risk]],#REF!,2,FALSE),"")</f>
        <v/>
      </c>
      <c r="AN709" s="140" t="e">
        <f>VLOOKUP([1]!Book1345234[[#This Row],[FMP]],'[1]Life and Safety Tabular Data'!A706:L716,12,FALSE)</f>
        <v>#REF!</v>
      </c>
      <c r="AO709" s="43"/>
      <c r="AP709" s="4"/>
      <c r="AQ709" s="36" t="str">
        <f>IFERROR(VLOOKUP(Book1345234[[#This Row],[Life and Safety Ranking (Injury/Loss of Life)]],#REF!,2,FALSE),"")</f>
        <v/>
      </c>
      <c r="AR709" s="67"/>
      <c r="AS709" s="43"/>
      <c r="AT709" s="43"/>
      <c r="AU709" s="43"/>
      <c r="AV709" s="4"/>
      <c r="AW709" s="36" t="str">
        <f>IFERROR(VLOOKUP(Book1345234[[#This Row],[Water Supply Yield Ranking]],#REF!,2,FALSE),"")</f>
        <v/>
      </c>
      <c r="AX709" s="67"/>
      <c r="AY709" s="37"/>
      <c r="AZ709" s="4"/>
      <c r="BA709" s="36" t="str">
        <f>IFERROR(VLOOKUP(Book1345234[[#This Row],[Social Vulnerability Ranking]],#REF!,2,FALSE),"")</f>
        <v/>
      </c>
      <c r="BB709" s="67"/>
      <c r="BC709" s="43"/>
      <c r="BD709" s="4"/>
      <c r="BE709" s="36" t="str">
        <f>IFERROR(VLOOKUP(Book1345234[[#This Row],[Nature-Based Solutions Ranking]],#REF!,2,FALSE),"")</f>
        <v/>
      </c>
      <c r="BF709" s="67"/>
      <c r="BG709" s="37"/>
      <c r="BH709" s="4"/>
      <c r="BI709" s="36" t="str">
        <f>IFERROR(VLOOKUP(Book1345234[[#This Row],[Multiple Benefit Ranking]],#REF!,2,FALSE),"")</f>
        <v/>
      </c>
      <c r="BJ709" s="84"/>
      <c r="BK709" s="43"/>
      <c r="BL709" s="4"/>
      <c r="BM709" s="36" t="str">
        <f>IFERROR(VLOOKUP(Book1345234[[#This Row],[Operations and Maintenance Ranking]],#REF!,2,FALSE),"")</f>
        <v/>
      </c>
      <c r="BN709" s="67"/>
      <c r="BO709" s="4"/>
      <c r="BP709" s="36" t="str">
        <f>IFERROR(VLOOKUP(Book1345234[[#This Row],[Administrative, Regulatory and Other Obstacle Ranking]],#REF!,2,FALSE),"")</f>
        <v/>
      </c>
      <c r="BQ709" s="67"/>
      <c r="BR709" s="4"/>
      <c r="BS709" s="36" t="str">
        <f>IFERROR(VLOOKUP(Book1345234[[#This Row],[Environmental Benefit Ranking]],#REF!,2,FALSE),"")</f>
        <v/>
      </c>
      <c r="BT709" s="67"/>
      <c r="BU709" s="37"/>
      <c r="BV709" s="36" t="str">
        <f>IFERROR(VLOOKUP(Book1345234[[#This Row],[Environmental Impact Ranking]],#REF!,2,FALSE),"")</f>
        <v/>
      </c>
      <c r="BW709" s="77"/>
      <c r="BX709" s="83"/>
      <c r="BY709" s="4"/>
      <c r="BZ709" s="36" t="str">
        <f>IFERROR(VLOOKUP(Book1345234[[#This Row],[Mobility Ranking]],#REF!,2,FALSE),"")</f>
        <v/>
      </c>
      <c r="CA709" s="77"/>
      <c r="CB709" s="4"/>
      <c r="CC709" s="36" t="str">
        <f>IFERROR(VLOOKUP(Book1345234[[#This Row],[Regional Ranking]],#REF!,2,FALSE),"")</f>
        <v/>
      </c>
    </row>
    <row r="710" spans="1:81" x14ac:dyDescent="0.25">
      <c r="A710" s="107"/>
      <c r="B710" s="84"/>
      <c r="C710" s="92">
        <f>Book1345234[[#This Row],[FMP]]*2</f>
        <v>0</v>
      </c>
      <c r="D710" s="34"/>
      <c r="E710" s="34"/>
      <c r="F710" s="37"/>
      <c r="G710" s="4"/>
      <c r="H710" s="4"/>
      <c r="I710" s="4"/>
      <c r="J710" s="4"/>
      <c r="K710" s="35" t="str">
        <f>IFERROR(Book1345234[[#This Row],[Project Cost]]/Book1345234[[#This Row],['# of Structures Removed from 1% Annual Chance FP]],"")</f>
        <v/>
      </c>
      <c r="L710" s="4"/>
      <c r="M710" s="4"/>
      <c r="N710" s="35"/>
      <c r="O710" s="100"/>
      <c r="P710" s="84"/>
      <c r="Q710" s="37"/>
      <c r="R710" s="4"/>
      <c r="S710" s="36" t="str">
        <f>IFERROR(VLOOKUP(Book1345234[[#This Row],[ Severity Ranking: Pre-Project Average Depth of Flooding (100-year)]],#REF!,2,FALSE),"")</f>
        <v/>
      </c>
      <c r="T710" s="67"/>
      <c r="U710" s="37"/>
      <c r="V710" s="37"/>
      <c r="W710" s="128" t="e">
        <f>[1]!Book1345234[[#This Row],[Flood Plain Population]]/[1]!Book1345234[[#This Row],[Community Population Served]]</f>
        <v>#REF!</v>
      </c>
      <c r="X710" s="4"/>
      <c r="Y710" s="36" t="str">
        <f>IFERROR(VLOOKUP(Book1345234[[#This Row],[Severity Ranking: Community Need (% Population)]],#REF!,2,FALSE),"")</f>
        <v/>
      </c>
      <c r="Z710" s="66"/>
      <c r="AA710" s="91" t="e">
        <f>[1]!Book1345234[[#This Row],['# of Structures Removed from 1% Annual Chance FP]]/[1]!Book1345234[[#This Row],['# of Structures in 1% Annual Chance FP (Pre-Project)]]</f>
        <v>#REF!</v>
      </c>
      <c r="AB710" s="4"/>
      <c r="AC710" s="36" t="str">
        <f>IFERROR(VLOOKUP(Book1345234[[#This Row],[Flood Risk Reduction ]],#REF!,2,FALSE),"")</f>
        <v/>
      </c>
      <c r="AD710" s="66"/>
      <c r="AE710" s="78"/>
      <c r="AF710" s="37"/>
      <c r="AG710" s="128" t="e">
        <f>([1]!Book1345234[[#This Row],[Pre-Project Damage $]]-[1]!Book1345234[[#This Row],[Post-Project Damage $]])/[1]!Book1345234[[#This Row],[Pre-Project Damage $]]</f>
        <v>#REF!</v>
      </c>
      <c r="AH710" s="4"/>
      <c r="AI710" s="36" t="str">
        <f>IFERROR(VLOOKUP(Book1345234[[#This Row],[Flood Damage Reduction]],#REF!,2,FALSE),"")</f>
        <v/>
      </c>
      <c r="AJ710" s="93"/>
      <c r="AK710" s="83"/>
      <c r="AL710" s="37"/>
      <c r="AM710" s="36" t="str">
        <f>IFERROR(VLOOKUP(Book1345234[[#This Row],[ Reduction in Critical Facilities Flood Risk]],#REF!,2,FALSE),"")</f>
        <v/>
      </c>
      <c r="AN710" s="140" t="e">
        <f>VLOOKUP([1]!Book1345234[[#This Row],[FMP]],'[1]Life and Safety Tabular Data'!A707:L717,12,FALSE)</f>
        <v>#REF!</v>
      </c>
      <c r="AO710" s="43"/>
      <c r="AP710" s="4"/>
      <c r="AQ710" s="36" t="str">
        <f>IFERROR(VLOOKUP(Book1345234[[#This Row],[Life and Safety Ranking (Injury/Loss of Life)]],#REF!,2,FALSE),"")</f>
        <v/>
      </c>
      <c r="AR710" s="67"/>
      <c r="AS710" s="43"/>
      <c r="AT710" s="43"/>
      <c r="AU710" s="43"/>
      <c r="AV710" s="4"/>
      <c r="AW710" s="36" t="str">
        <f>IFERROR(VLOOKUP(Book1345234[[#This Row],[Water Supply Yield Ranking]],#REF!,2,FALSE),"")</f>
        <v/>
      </c>
      <c r="AX710" s="67"/>
      <c r="AY710" s="37"/>
      <c r="AZ710" s="4"/>
      <c r="BA710" s="36" t="str">
        <f>IFERROR(VLOOKUP(Book1345234[[#This Row],[Social Vulnerability Ranking]],#REF!,2,FALSE),"")</f>
        <v/>
      </c>
      <c r="BB710" s="67"/>
      <c r="BC710" s="43"/>
      <c r="BD710" s="4"/>
      <c r="BE710" s="36" t="str">
        <f>IFERROR(VLOOKUP(Book1345234[[#This Row],[Nature-Based Solutions Ranking]],#REF!,2,FALSE),"")</f>
        <v/>
      </c>
      <c r="BF710" s="67"/>
      <c r="BG710" s="37"/>
      <c r="BH710" s="4"/>
      <c r="BI710" s="36" t="str">
        <f>IFERROR(VLOOKUP(Book1345234[[#This Row],[Multiple Benefit Ranking]],#REF!,2,FALSE),"")</f>
        <v/>
      </c>
      <c r="BJ710" s="84"/>
      <c r="BK710" s="43"/>
      <c r="BL710" s="4"/>
      <c r="BM710" s="36" t="str">
        <f>IFERROR(VLOOKUP(Book1345234[[#This Row],[Operations and Maintenance Ranking]],#REF!,2,FALSE),"")</f>
        <v/>
      </c>
      <c r="BN710" s="67"/>
      <c r="BO710" s="4"/>
      <c r="BP710" s="36" t="str">
        <f>IFERROR(VLOOKUP(Book1345234[[#This Row],[Administrative, Regulatory and Other Obstacle Ranking]],#REF!,2,FALSE),"")</f>
        <v/>
      </c>
      <c r="BQ710" s="67"/>
      <c r="BR710" s="4"/>
      <c r="BS710" s="36" t="str">
        <f>IFERROR(VLOOKUP(Book1345234[[#This Row],[Environmental Benefit Ranking]],#REF!,2,FALSE),"")</f>
        <v/>
      </c>
      <c r="BT710" s="67"/>
      <c r="BU710" s="37"/>
      <c r="BV710" s="36" t="str">
        <f>IFERROR(VLOOKUP(Book1345234[[#This Row],[Environmental Impact Ranking]],#REF!,2,FALSE),"")</f>
        <v/>
      </c>
      <c r="BW710" s="77"/>
      <c r="BX710" s="83"/>
      <c r="BY710" s="4"/>
      <c r="BZ710" s="36" t="str">
        <f>IFERROR(VLOOKUP(Book1345234[[#This Row],[Mobility Ranking]],#REF!,2,FALSE),"")</f>
        <v/>
      </c>
      <c r="CA710" s="77"/>
      <c r="CB710" s="4"/>
      <c r="CC710" s="36" t="str">
        <f>IFERROR(VLOOKUP(Book1345234[[#This Row],[Regional Ranking]],#REF!,2,FALSE),"")</f>
        <v/>
      </c>
    </row>
    <row r="711" spans="1:81" x14ac:dyDescent="0.25">
      <c r="A711" s="107"/>
      <c r="B711" s="84"/>
      <c r="C711" s="92">
        <f>Book1345234[[#This Row],[FMP]]*2</f>
        <v>0</v>
      </c>
      <c r="D711" s="34"/>
      <c r="E711" s="34"/>
      <c r="F711" s="37"/>
      <c r="G711" s="4"/>
      <c r="H711" s="4"/>
      <c r="I711" s="4"/>
      <c r="J711" s="4"/>
      <c r="K711" s="35" t="str">
        <f>IFERROR(Book1345234[[#This Row],[Project Cost]]/Book1345234[[#This Row],['# of Structures Removed from 1% Annual Chance FP]],"")</f>
        <v/>
      </c>
      <c r="L711" s="4"/>
      <c r="M711" s="4"/>
      <c r="N711" s="35"/>
      <c r="O711" s="100"/>
      <c r="P711" s="84"/>
      <c r="Q711" s="37"/>
      <c r="R711" s="4"/>
      <c r="S711" s="36" t="str">
        <f>IFERROR(VLOOKUP(Book1345234[[#This Row],[ Severity Ranking: Pre-Project Average Depth of Flooding (100-year)]],#REF!,2,FALSE),"")</f>
        <v/>
      </c>
      <c r="T711" s="67"/>
      <c r="U711" s="37"/>
      <c r="V711" s="37"/>
      <c r="W711" s="128" t="e">
        <f>[1]!Book1345234[[#This Row],[Flood Plain Population]]/[1]!Book1345234[[#This Row],[Community Population Served]]</f>
        <v>#REF!</v>
      </c>
      <c r="X711" s="4"/>
      <c r="Y711" s="36" t="str">
        <f>IFERROR(VLOOKUP(Book1345234[[#This Row],[Severity Ranking: Community Need (% Population)]],#REF!,2,FALSE),"")</f>
        <v/>
      </c>
      <c r="Z711" s="66"/>
      <c r="AA711" s="91" t="e">
        <f>[1]!Book1345234[[#This Row],['# of Structures Removed from 1% Annual Chance FP]]/[1]!Book1345234[[#This Row],['# of Structures in 1% Annual Chance FP (Pre-Project)]]</f>
        <v>#REF!</v>
      </c>
      <c r="AB711" s="4"/>
      <c r="AC711" s="36" t="str">
        <f>IFERROR(VLOOKUP(Book1345234[[#This Row],[Flood Risk Reduction ]],#REF!,2,FALSE),"")</f>
        <v/>
      </c>
      <c r="AD711" s="66"/>
      <c r="AE711" s="78"/>
      <c r="AF711" s="37"/>
      <c r="AG711" s="128" t="e">
        <f>([1]!Book1345234[[#This Row],[Pre-Project Damage $]]-[1]!Book1345234[[#This Row],[Post-Project Damage $]])/[1]!Book1345234[[#This Row],[Pre-Project Damage $]]</f>
        <v>#REF!</v>
      </c>
      <c r="AH711" s="4"/>
      <c r="AI711" s="36" t="str">
        <f>IFERROR(VLOOKUP(Book1345234[[#This Row],[Flood Damage Reduction]],#REF!,2,FALSE),"")</f>
        <v/>
      </c>
      <c r="AJ711" s="93"/>
      <c r="AK711" s="83"/>
      <c r="AL711" s="37"/>
      <c r="AM711" s="36" t="str">
        <f>IFERROR(VLOOKUP(Book1345234[[#This Row],[ Reduction in Critical Facilities Flood Risk]],#REF!,2,FALSE),"")</f>
        <v/>
      </c>
      <c r="AN711" s="140" t="e">
        <f>VLOOKUP([1]!Book1345234[[#This Row],[FMP]],'[1]Life and Safety Tabular Data'!A708:L718,12,FALSE)</f>
        <v>#REF!</v>
      </c>
      <c r="AO711" s="43"/>
      <c r="AP711" s="4"/>
      <c r="AQ711" s="36" t="str">
        <f>IFERROR(VLOOKUP(Book1345234[[#This Row],[Life and Safety Ranking (Injury/Loss of Life)]],#REF!,2,FALSE),"")</f>
        <v/>
      </c>
      <c r="AR711" s="67"/>
      <c r="AS711" s="43"/>
      <c r="AT711" s="43"/>
      <c r="AU711" s="43"/>
      <c r="AV711" s="4"/>
      <c r="AW711" s="36" t="str">
        <f>IFERROR(VLOOKUP(Book1345234[[#This Row],[Water Supply Yield Ranking]],#REF!,2,FALSE),"")</f>
        <v/>
      </c>
      <c r="AX711" s="67"/>
      <c r="AY711" s="37"/>
      <c r="AZ711" s="4"/>
      <c r="BA711" s="36" t="str">
        <f>IFERROR(VLOOKUP(Book1345234[[#This Row],[Social Vulnerability Ranking]],#REF!,2,FALSE),"")</f>
        <v/>
      </c>
      <c r="BB711" s="67"/>
      <c r="BC711" s="43"/>
      <c r="BD711" s="4"/>
      <c r="BE711" s="36" t="str">
        <f>IFERROR(VLOOKUP(Book1345234[[#This Row],[Nature-Based Solutions Ranking]],#REF!,2,FALSE),"")</f>
        <v/>
      </c>
      <c r="BF711" s="67"/>
      <c r="BG711" s="37"/>
      <c r="BH711" s="4"/>
      <c r="BI711" s="36" t="str">
        <f>IFERROR(VLOOKUP(Book1345234[[#This Row],[Multiple Benefit Ranking]],#REF!,2,FALSE),"")</f>
        <v/>
      </c>
      <c r="BJ711" s="84"/>
      <c r="BK711" s="43"/>
      <c r="BL711" s="4"/>
      <c r="BM711" s="36" t="str">
        <f>IFERROR(VLOOKUP(Book1345234[[#This Row],[Operations and Maintenance Ranking]],#REF!,2,FALSE),"")</f>
        <v/>
      </c>
      <c r="BN711" s="67"/>
      <c r="BO711" s="4"/>
      <c r="BP711" s="36" t="str">
        <f>IFERROR(VLOOKUP(Book1345234[[#This Row],[Administrative, Regulatory and Other Obstacle Ranking]],#REF!,2,FALSE),"")</f>
        <v/>
      </c>
      <c r="BQ711" s="67"/>
      <c r="BR711" s="4"/>
      <c r="BS711" s="36" t="str">
        <f>IFERROR(VLOOKUP(Book1345234[[#This Row],[Environmental Benefit Ranking]],#REF!,2,FALSE),"")</f>
        <v/>
      </c>
      <c r="BT711" s="67"/>
      <c r="BU711" s="37"/>
      <c r="BV711" s="36" t="str">
        <f>IFERROR(VLOOKUP(Book1345234[[#This Row],[Environmental Impact Ranking]],#REF!,2,FALSE),"")</f>
        <v/>
      </c>
      <c r="BW711" s="77"/>
      <c r="BX711" s="83"/>
      <c r="BY711" s="4"/>
      <c r="BZ711" s="36" t="str">
        <f>IFERROR(VLOOKUP(Book1345234[[#This Row],[Mobility Ranking]],#REF!,2,FALSE),"")</f>
        <v/>
      </c>
      <c r="CA711" s="77"/>
      <c r="CB711" s="4"/>
      <c r="CC711" s="36" t="str">
        <f>IFERROR(VLOOKUP(Book1345234[[#This Row],[Regional Ranking]],#REF!,2,FALSE),"")</f>
        <v/>
      </c>
    </row>
    <row r="712" spans="1:81" x14ac:dyDescent="0.25">
      <c r="A712" s="107"/>
      <c r="B712" s="84"/>
      <c r="C712" s="92">
        <f>Book1345234[[#This Row],[FMP]]*2</f>
        <v>0</v>
      </c>
      <c r="D712" s="34"/>
      <c r="E712" s="34"/>
      <c r="F712" s="37"/>
      <c r="G712" s="4"/>
      <c r="H712" s="4"/>
      <c r="I712" s="4"/>
      <c r="J712" s="4"/>
      <c r="K712" s="35" t="str">
        <f>IFERROR(Book1345234[[#This Row],[Project Cost]]/Book1345234[[#This Row],['# of Structures Removed from 1% Annual Chance FP]],"")</f>
        <v/>
      </c>
      <c r="L712" s="4"/>
      <c r="M712" s="4"/>
      <c r="N712" s="35"/>
      <c r="O712" s="100"/>
      <c r="P712" s="84"/>
      <c r="Q712" s="37"/>
      <c r="R712" s="4"/>
      <c r="S712" s="36" t="str">
        <f>IFERROR(VLOOKUP(Book1345234[[#This Row],[ Severity Ranking: Pre-Project Average Depth of Flooding (100-year)]],#REF!,2,FALSE),"")</f>
        <v/>
      </c>
      <c r="T712" s="67"/>
      <c r="U712" s="37"/>
      <c r="V712" s="37"/>
      <c r="W712" s="128" t="e">
        <f>[1]!Book1345234[[#This Row],[Flood Plain Population]]/[1]!Book1345234[[#This Row],[Community Population Served]]</f>
        <v>#REF!</v>
      </c>
      <c r="X712" s="4"/>
      <c r="Y712" s="36" t="str">
        <f>IFERROR(VLOOKUP(Book1345234[[#This Row],[Severity Ranking: Community Need (% Population)]],#REF!,2,FALSE),"")</f>
        <v/>
      </c>
      <c r="Z712" s="66"/>
      <c r="AA712" s="91" t="e">
        <f>[1]!Book1345234[[#This Row],['# of Structures Removed from 1% Annual Chance FP]]/[1]!Book1345234[[#This Row],['# of Structures in 1% Annual Chance FP (Pre-Project)]]</f>
        <v>#REF!</v>
      </c>
      <c r="AB712" s="4"/>
      <c r="AC712" s="36" t="str">
        <f>IFERROR(VLOOKUP(Book1345234[[#This Row],[Flood Risk Reduction ]],#REF!,2,FALSE),"")</f>
        <v/>
      </c>
      <c r="AD712" s="66"/>
      <c r="AE712" s="78"/>
      <c r="AF712" s="37"/>
      <c r="AG712" s="128" t="e">
        <f>([1]!Book1345234[[#This Row],[Pre-Project Damage $]]-[1]!Book1345234[[#This Row],[Post-Project Damage $]])/[1]!Book1345234[[#This Row],[Pre-Project Damage $]]</f>
        <v>#REF!</v>
      </c>
      <c r="AH712" s="4"/>
      <c r="AI712" s="36" t="str">
        <f>IFERROR(VLOOKUP(Book1345234[[#This Row],[Flood Damage Reduction]],#REF!,2,FALSE),"")</f>
        <v/>
      </c>
      <c r="AJ712" s="93"/>
      <c r="AK712" s="83"/>
      <c r="AL712" s="37"/>
      <c r="AM712" s="36" t="str">
        <f>IFERROR(VLOOKUP(Book1345234[[#This Row],[ Reduction in Critical Facilities Flood Risk]],#REF!,2,FALSE),"")</f>
        <v/>
      </c>
      <c r="AN712" s="140" t="e">
        <f>VLOOKUP([1]!Book1345234[[#This Row],[FMP]],'[1]Life and Safety Tabular Data'!A709:L719,12,FALSE)</f>
        <v>#REF!</v>
      </c>
      <c r="AO712" s="43"/>
      <c r="AP712" s="4"/>
      <c r="AQ712" s="36" t="str">
        <f>IFERROR(VLOOKUP(Book1345234[[#This Row],[Life and Safety Ranking (Injury/Loss of Life)]],#REF!,2,FALSE),"")</f>
        <v/>
      </c>
      <c r="AR712" s="67"/>
      <c r="AS712" s="43"/>
      <c r="AT712" s="43"/>
      <c r="AU712" s="43"/>
      <c r="AV712" s="4"/>
      <c r="AW712" s="36" t="str">
        <f>IFERROR(VLOOKUP(Book1345234[[#This Row],[Water Supply Yield Ranking]],#REF!,2,FALSE),"")</f>
        <v/>
      </c>
      <c r="AX712" s="67"/>
      <c r="AY712" s="37"/>
      <c r="AZ712" s="4"/>
      <c r="BA712" s="36" t="str">
        <f>IFERROR(VLOOKUP(Book1345234[[#This Row],[Social Vulnerability Ranking]],#REF!,2,FALSE),"")</f>
        <v/>
      </c>
      <c r="BB712" s="67"/>
      <c r="BC712" s="43"/>
      <c r="BD712" s="4"/>
      <c r="BE712" s="36" t="str">
        <f>IFERROR(VLOOKUP(Book1345234[[#This Row],[Nature-Based Solutions Ranking]],#REF!,2,FALSE),"")</f>
        <v/>
      </c>
      <c r="BF712" s="67"/>
      <c r="BG712" s="37"/>
      <c r="BH712" s="4"/>
      <c r="BI712" s="36" t="str">
        <f>IFERROR(VLOOKUP(Book1345234[[#This Row],[Multiple Benefit Ranking]],#REF!,2,FALSE),"")</f>
        <v/>
      </c>
      <c r="BJ712" s="84"/>
      <c r="BK712" s="43"/>
      <c r="BL712" s="4"/>
      <c r="BM712" s="36" t="str">
        <f>IFERROR(VLOOKUP(Book1345234[[#This Row],[Operations and Maintenance Ranking]],#REF!,2,FALSE),"")</f>
        <v/>
      </c>
      <c r="BN712" s="67"/>
      <c r="BO712" s="4"/>
      <c r="BP712" s="36" t="str">
        <f>IFERROR(VLOOKUP(Book1345234[[#This Row],[Administrative, Regulatory and Other Obstacle Ranking]],#REF!,2,FALSE),"")</f>
        <v/>
      </c>
      <c r="BQ712" s="67"/>
      <c r="BR712" s="4"/>
      <c r="BS712" s="36" t="str">
        <f>IFERROR(VLOOKUP(Book1345234[[#This Row],[Environmental Benefit Ranking]],#REF!,2,FALSE),"")</f>
        <v/>
      </c>
      <c r="BT712" s="67"/>
      <c r="BU712" s="37"/>
      <c r="BV712" s="36" t="str">
        <f>IFERROR(VLOOKUP(Book1345234[[#This Row],[Environmental Impact Ranking]],#REF!,2,FALSE),"")</f>
        <v/>
      </c>
      <c r="BW712" s="77"/>
      <c r="BX712" s="83"/>
      <c r="BY712" s="4"/>
      <c r="BZ712" s="36" t="str">
        <f>IFERROR(VLOOKUP(Book1345234[[#This Row],[Mobility Ranking]],#REF!,2,FALSE),"")</f>
        <v/>
      </c>
      <c r="CA712" s="77"/>
      <c r="CB712" s="4"/>
      <c r="CC712" s="36" t="str">
        <f>IFERROR(VLOOKUP(Book1345234[[#This Row],[Regional Ranking]],#REF!,2,FALSE),"")</f>
        <v/>
      </c>
    </row>
    <row r="713" spans="1:81" x14ac:dyDescent="0.25">
      <c r="A713" s="107"/>
      <c r="B713" s="84"/>
      <c r="C713" s="92">
        <f>Book1345234[[#This Row],[FMP]]*2</f>
        <v>0</v>
      </c>
      <c r="D713" s="34"/>
      <c r="E713" s="34"/>
      <c r="F713" s="37"/>
      <c r="G713" s="4"/>
      <c r="H713" s="4"/>
      <c r="I713" s="4"/>
      <c r="J713" s="4"/>
      <c r="K713" s="35" t="str">
        <f>IFERROR(Book1345234[[#This Row],[Project Cost]]/Book1345234[[#This Row],['# of Structures Removed from 1% Annual Chance FP]],"")</f>
        <v/>
      </c>
      <c r="L713" s="4"/>
      <c r="M713" s="4"/>
      <c r="N713" s="35"/>
      <c r="O713" s="100"/>
      <c r="P713" s="84"/>
      <c r="Q713" s="37"/>
      <c r="R713" s="4"/>
      <c r="S713" s="36" t="str">
        <f>IFERROR(VLOOKUP(Book1345234[[#This Row],[ Severity Ranking: Pre-Project Average Depth of Flooding (100-year)]],#REF!,2,FALSE),"")</f>
        <v/>
      </c>
      <c r="T713" s="67"/>
      <c r="U713" s="37"/>
      <c r="V713" s="37"/>
      <c r="W713" s="128" t="e">
        <f>[1]!Book1345234[[#This Row],[Flood Plain Population]]/[1]!Book1345234[[#This Row],[Community Population Served]]</f>
        <v>#REF!</v>
      </c>
      <c r="X713" s="4"/>
      <c r="Y713" s="36" t="str">
        <f>IFERROR(VLOOKUP(Book1345234[[#This Row],[Severity Ranking: Community Need (% Population)]],#REF!,2,FALSE),"")</f>
        <v/>
      </c>
      <c r="Z713" s="66"/>
      <c r="AA713" s="91" t="e">
        <f>[1]!Book1345234[[#This Row],['# of Structures Removed from 1% Annual Chance FP]]/[1]!Book1345234[[#This Row],['# of Structures in 1% Annual Chance FP (Pre-Project)]]</f>
        <v>#REF!</v>
      </c>
      <c r="AB713" s="4"/>
      <c r="AC713" s="36" t="str">
        <f>IFERROR(VLOOKUP(Book1345234[[#This Row],[Flood Risk Reduction ]],#REF!,2,FALSE),"")</f>
        <v/>
      </c>
      <c r="AD713" s="66"/>
      <c r="AE713" s="78"/>
      <c r="AF713" s="37"/>
      <c r="AG713" s="128" t="e">
        <f>([1]!Book1345234[[#This Row],[Pre-Project Damage $]]-[1]!Book1345234[[#This Row],[Post-Project Damage $]])/[1]!Book1345234[[#This Row],[Pre-Project Damage $]]</f>
        <v>#REF!</v>
      </c>
      <c r="AH713" s="4"/>
      <c r="AI713" s="36" t="str">
        <f>IFERROR(VLOOKUP(Book1345234[[#This Row],[Flood Damage Reduction]],#REF!,2,FALSE),"")</f>
        <v/>
      </c>
      <c r="AJ713" s="93"/>
      <c r="AK713" s="83"/>
      <c r="AL713" s="37"/>
      <c r="AM713" s="36" t="str">
        <f>IFERROR(VLOOKUP(Book1345234[[#This Row],[ Reduction in Critical Facilities Flood Risk]],#REF!,2,FALSE),"")</f>
        <v/>
      </c>
      <c r="AN713" s="140" t="e">
        <f>VLOOKUP([1]!Book1345234[[#This Row],[FMP]],'[1]Life and Safety Tabular Data'!A710:L720,12,FALSE)</f>
        <v>#REF!</v>
      </c>
      <c r="AO713" s="43"/>
      <c r="AP713" s="4"/>
      <c r="AQ713" s="36" t="str">
        <f>IFERROR(VLOOKUP(Book1345234[[#This Row],[Life and Safety Ranking (Injury/Loss of Life)]],#REF!,2,FALSE),"")</f>
        <v/>
      </c>
      <c r="AR713" s="67"/>
      <c r="AS713" s="43"/>
      <c r="AT713" s="43"/>
      <c r="AU713" s="43"/>
      <c r="AV713" s="4"/>
      <c r="AW713" s="36" t="str">
        <f>IFERROR(VLOOKUP(Book1345234[[#This Row],[Water Supply Yield Ranking]],#REF!,2,FALSE),"")</f>
        <v/>
      </c>
      <c r="AX713" s="67"/>
      <c r="AY713" s="37"/>
      <c r="AZ713" s="4"/>
      <c r="BA713" s="36" t="str">
        <f>IFERROR(VLOOKUP(Book1345234[[#This Row],[Social Vulnerability Ranking]],#REF!,2,FALSE),"")</f>
        <v/>
      </c>
      <c r="BB713" s="67"/>
      <c r="BC713" s="43"/>
      <c r="BD713" s="4"/>
      <c r="BE713" s="36" t="str">
        <f>IFERROR(VLOOKUP(Book1345234[[#This Row],[Nature-Based Solutions Ranking]],#REF!,2,FALSE),"")</f>
        <v/>
      </c>
      <c r="BF713" s="67"/>
      <c r="BG713" s="37"/>
      <c r="BH713" s="4"/>
      <c r="BI713" s="36" t="str">
        <f>IFERROR(VLOOKUP(Book1345234[[#This Row],[Multiple Benefit Ranking]],#REF!,2,FALSE),"")</f>
        <v/>
      </c>
      <c r="BJ713" s="84"/>
      <c r="BK713" s="43"/>
      <c r="BL713" s="4"/>
      <c r="BM713" s="36" t="str">
        <f>IFERROR(VLOOKUP(Book1345234[[#This Row],[Operations and Maintenance Ranking]],#REF!,2,FALSE),"")</f>
        <v/>
      </c>
      <c r="BN713" s="67"/>
      <c r="BO713" s="4"/>
      <c r="BP713" s="36" t="str">
        <f>IFERROR(VLOOKUP(Book1345234[[#This Row],[Administrative, Regulatory and Other Obstacle Ranking]],#REF!,2,FALSE),"")</f>
        <v/>
      </c>
      <c r="BQ713" s="67"/>
      <c r="BR713" s="4"/>
      <c r="BS713" s="36" t="str">
        <f>IFERROR(VLOOKUP(Book1345234[[#This Row],[Environmental Benefit Ranking]],#REF!,2,FALSE),"")</f>
        <v/>
      </c>
      <c r="BT713" s="67"/>
      <c r="BU713" s="37"/>
      <c r="BV713" s="36" t="str">
        <f>IFERROR(VLOOKUP(Book1345234[[#This Row],[Environmental Impact Ranking]],#REF!,2,FALSE),"")</f>
        <v/>
      </c>
      <c r="BW713" s="77"/>
      <c r="BX713" s="83"/>
      <c r="BY713" s="4"/>
      <c r="BZ713" s="36" t="str">
        <f>IFERROR(VLOOKUP(Book1345234[[#This Row],[Mobility Ranking]],#REF!,2,FALSE),"")</f>
        <v/>
      </c>
      <c r="CA713" s="77"/>
      <c r="CB713" s="4"/>
      <c r="CC713" s="36" t="str">
        <f>IFERROR(VLOOKUP(Book1345234[[#This Row],[Regional Ranking]],#REF!,2,FALSE),"")</f>
        <v/>
      </c>
    </row>
    <row r="714" spans="1:81" x14ac:dyDescent="0.25">
      <c r="A714" s="107"/>
      <c r="B714" s="84"/>
      <c r="C714" s="92">
        <f>Book1345234[[#This Row],[FMP]]*2</f>
        <v>0</v>
      </c>
      <c r="D714" s="34"/>
      <c r="E714" s="34"/>
      <c r="F714" s="37"/>
      <c r="G714" s="4"/>
      <c r="H714" s="4"/>
      <c r="I714" s="4"/>
      <c r="J714" s="4"/>
      <c r="K714" s="35" t="str">
        <f>IFERROR(Book1345234[[#This Row],[Project Cost]]/Book1345234[[#This Row],['# of Structures Removed from 1% Annual Chance FP]],"")</f>
        <v/>
      </c>
      <c r="L714" s="4"/>
      <c r="M714" s="4"/>
      <c r="N714" s="35"/>
      <c r="O714" s="100"/>
      <c r="P714" s="84"/>
      <c r="Q714" s="37"/>
      <c r="R714" s="4"/>
      <c r="S714" s="36" t="str">
        <f>IFERROR(VLOOKUP(Book1345234[[#This Row],[ Severity Ranking: Pre-Project Average Depth of Flooding (100-year)]],#REF!,2,FALSE),"")</f>
        <v/>
      </c>
      <c r="T714" s="67"/>
      <c r="U714" s="37"/>
      <c r="V714" s="37"/>
      <c r="W714" s="128" t="e">
        <f>[1]!Book1345234[[#This Row],[Flood Plain Population]]/[1]!Book1345234[[#This Row],[Community Population Served]]</f>
        <v>#REF!</v>
      </c>
      <c r="X714" s="4"/>
      <c r="Y714" s="36" t="str">
        <f>IFERROR(VLOOKUP(Book1345234[[#This Row],[Severity Ranking: Community Need (% Population)]],#REF!,2,FALSE),"")</f>
        <v/>
      </c>
      <c r="Z714" s="66"/>
      <c r="AA714" s="91" t="e">
        <f>[1]!Book1345234[[#This Row],['# of Structures Removed from 1% Annual Chance FP]]/[1]!Book1345234[[#This Row],['# of Structures in 1% Annual Chance FP (Pre-Project)]]</f>
        <v>#REF!</v>
      </c>
      <c r="AB714" s="4"/>
      <c r="AC714" s="36" t="str">
        <f>IFERROR(VLOOKUP(Book1345234[[#This Row],[Flood Risk Reduction ]],#REF!,2,FALSE),"")</f>
        <v/>
      </c>
      <c r="AD714" s="66"/>
      <c r="AE714" s="78"/>
      <c r="AF714" s="37"/>
      <c r="AG714" s="128" t="e">
        <f>([1]!Book1345234[[#This Row],[Pre-Project Damage $]]-[1]!Book1345234[[#This Row],[Post-Project Damage $]])/[1]!Book1345234[[#This Row],[Pre-Project Damage $]]</f>
        <v>#REF!</v>
      </c>
      <c r="AH714" s="4"/>
      <c r="AI714" s="36" t="str">
        <f>IFERROR(VLOOKUP(Book1345234[[#This Row],[Flood Damage Reduction]],#REF!,2,FALSE),"")</f>
        <v/>
      </c>
      <c r="AJ714" s="93"/>
      <c r="AK714" s="83"/>
      <c r="AL714" s="37"/>
      <c r="AM714" s="36" t="str">
        <f>IFERROR(VLOOKUP(Book1345234[[#This Row],[ Reduction in Critical Facilities Flood Risk]],#REF!,2,FALSE),"")</f>
        <v/>
      </c>
      <c r="AN714" s="140" t="e">
        <f>VLOOKUP([1]!Book1345234[[#This Row],[FMP]],'[1]Life and Safety Tabular Data'!A711:L721,12,FALSE)</f>
        <v>#REF!</v>
      </c>
      <c r="AO714" s="43"/>
      <c r="AP714" s="4"/>
      <c r="AQ714" s="36" t="str">
        <f>IFERROR(VLOOKUP(Book1345234[[#This Row],[Life and Safety Ranking (Injury/Loss of Life)]],#REF!,2,FALSE),"")</f>
        <v/>
      </c>
      <c r="AR714" s="67"/>
      <c r="AS714" s="43"/>
      <c r="AT714" s="43"/>
      <c r="AU714" s="43"/>
      <c r="AV714" s="4"/>
      <c r="AW714" s="36" t="str">
        <f>IFERROR(VLOOKUP(Book1345234[[#This Row],[Water Supply Yield Ranking]],#REF!,2,FALSE),"")</f>
        <v/>
      </c>
      <c r="AX714" s="67"/>
      <c r="AY714" s="37"/>
      <c r="AZ714" s="4"/>
      <c r="BA714" s="36" t="str">
        <f>IFERROR(VLOOKUP(Book1345234[[#This Row],[Social Vulnerability Ranking]],#REF!,2,FALSE),"")</f>
        <v/>
      </c>
      <c r="BB714" s="67"/>
      <c r="BC714" s="43"/>
      <c r="BD714" s="4"/>
      <c r="BE714" s="36" t="str">
        <f>IFERROR(VLOOKUP(Book1345234[[#This Row],[Nature-Based Solutions Ranking]],#REF!,2,FALSE),"")</f>
        <v/>
      </c>
      <c r="BF714" s="67"/>
      <c r="BG714" s="37"/>
      <c r="BH714" s="4"/>
      <c r="BI714" s="36" t="str">
        <f>IFERROR(VLOOKUP(Book1345234[[#This Row],[Multiple Benefit Ranking]],#REF!,2,FALSE),"")</f>
        <v/>
      </c>
      <c r="BJ714" s="84"/>
      <c r="BK714" s="43"/>
      <c r="BL714" s="4"/>
      <c r="BM714" s="36" t="str">
        <f>IFERROR(VLOOKUP(Book1345234[[#This Row],[Operations and Maintenance Ranking]],#REF!,2,FALSE),"")</f>
        <v/>
      </c>
      <c r="BN714" s="67"/>
      <c r="BO714" s="4"/>
      <c r="BP714" s="36" t="str">
        <f>IFERROR(VLOOKUP(Book1345234[[#This Row],[Administrative, Regulatory and Other Obstacle Ranking]],#REF!,2,FALSE),"")</f>
        <v/>
      </c>
      <c r="BQ714" s="67"/>
      <c r="BR714" s="4"/>
      <c r="BS714" s="36" t="str">
        <f>IFERROR(VLOOKUP(Book1345234[[#This Row],[Environmental Benefit Ranking]],#REF!,2,FALSE),"")</f>
        <v/>
      </c>
      <c r="BT714" s="67"/>
      <c r="BU714" s="37"/>
      <c r="BV714" s="36" t="str">
        <f>IFERROR(VLOOKUP(Book1345234[[#This Row],[Environmental Impact Ranking]],#REF!,2,FALSE),"")</f>
        <v/>
      </c>
      <c r="BW714" s="77"/>
      <c r="BX714" s="83"/>
      <c r="BY714" s="4"/>
      <c r="BZ714" s="36" t="str">
        <f>IFERROR(VLOOKUP(Book1345234[[#This Row],[Mobility Ranking]],#REF!,2,FALSE),"")</f>
        <v/>
      </c>
      <c r="CA714" s="77"/>
      <c r="CB714" s="4"/>
      <c r="CC714" s="36" t="str">
        <f>IFERROR(VLOOKUP(Book1345234[[#This Row],[Regional Ranking]],#REF!,2,FALSE),"")</f>
        <v/>
      </c>
    </row>
    <row r="715" spans="1:81" x14ac:dyDescent="0.25">
      <c r="A715" s="107"/>
      <c r="B715" s="84"/>
      <c r="C715" s="92">
        <f>Book1345234[[#This Row],[FMP]]*2</f>
        <v>0</v>
      </c>
      <c r="D715" s="34"/>
      <c r="E715" s="34"/>
      <c r="F715" s="37"/>
      <c r="G715" s="4"/>
      <c r="H715" s="4"/>
      <c r="I715" s="4"/>
      <c r="J715" s="4"/>
      <c r="K715" s="35" t="str">
        <f>IFERROR(Book1345234[[#This Row],[Project Cost]]/Book1345234[[#This Row],['# of Structures Removed from 1% Annual Chance FP]],"")</f>
        <v/>
      </c>
      <c r="L715" s="4"/>
      <c r="M715" s="4"/>
      <c r="N715" s="35"/>
      <c r="O715" s="100"/>
      <c r="P715" s="84"/>
      <c r="Q715" s="37"/>
      <c r="R715" s="4"/>
      <c r="S715" s="36" t="str">
        <f>IFERROR(VLOOKUP(Book1345234[[#This Row],[ Severity Ranking: Pre-Project Average Depth of Flooding (100-year)]],#REF!,2,FALSE),"")</f>
        <v/>
      </c>
      <c r="T715" s="67"/>
      <c r="U715" s="37"/>
      <c r="V715" s="37"/>
      <c r="W715" s="128" t="e">
        <f>[1]!Book1345234[[#This Row],[Flood Plain Population]]/[1]!Book1345234[[#This Row],[Community Population Served]]</f>
        <v>#REF!</v>
      </c>
      <c r="X715" s="4"/>
      <c r="Y715" s="36" t="str">
        <f>IFERROR(VLOOKUP(Book1345234[[#This Row],[Severity Ranking: Community Need (% Population)]],#REF!,2,FALSE),"")</f>
        <v/>
      </c>
      <c r="Z715" s="66"/>
      <c r="AA715" s="91" t="e">
        <f>[1]!Book1345234[[#This Row],['# of Structures Removed from 1% Annual Chance FP]]/[1]!Book1345234[[#This Row],['# of Structures in 1% Annual Chance FP (Pre-Project)]]</f>
        <v>#REF!</v>
      </c>
      <c r="AB715" s="4"/>
      <c r="AC715" s="36" t="str">
        <f>IFERROR(VLOOKUP(Book1345234[[#This Row],[Flood Risk Reduction ]],#REF!,2,FALSE),"")</f>
        <v/>
      </c>
      <c r="AD715" s="66"/>
      <c r="AE715" s="78"/>
      <c r="AF715" s="37"/>
      <c r="AG715" s="128" t="e">
        <f>([1]!Book1345234[[#This Row],[Pre-Project Damage $]]-[1]!Book1345234[[#This Row],[Post-Project Damage $]])/[1]!Book1345234[[#This Row],[Pre-Project Damage $]]</f>
        <v>#REF!</v>
      </c>
      <c r="AH715" s="4"/>
      <c r="AI715" s="36" t="str">
        <f>IFERROR(VLOOKUP(Book1345234[[#This Row],[Flood Damage Reduction]],#REF!,2,FALSE),"")</f>
        <v/>
      </c>
      <c r="AJ715" s="93"/>
      <c r="AK715" s="83"/>
      <c r="AL715" s="37"/>
      <c r="AM715" s="36" t="str">
        <f>IFERROR(VLOOKUP(Book1345234[[#This Row],[ Reduction in Critical Facilities Flood Risk]],#REF!,2,FALSE),"")</f>
        <v/>
      </c>
      <c r="AN715" s="140" t="e">
        <f>VLOOKUP([1]!Book1345234[[#This Row],[FMP]],'[1]Life and Safety Tabular Data'!A712:L722,12,FALSE)</f>
        <v>#REF!</v>
      </c>
      <c r="AO715" s="43"/>
      <c r="AP715" s="4"/>
      <c r="AQ715" s="36" t="str">
        <f>IFERROR(VLOOKUP(Book1345234[[#This Row],[Life and Safety Ranking (Injury/Loss of Life)]],#REF!,2,FALSE),"")</f>
        <v/>
      </c>
      <c r="AR715" s="67"/>
      <c r="AS715" s="43"/>
      <c r="AT715" s="43"/>
      <c r="AU715" s="43"/>
      <c r="AV715" s="4"/>
      <c r="AW715" s="36" t="str">
        <f>IFERROR(VLOOKUP(Book1345234[[#This Row],[Water Supply Yield Ranking]],#REF!,2,FALSE),"")</f>
        <v/>
      </c>
      <c r="AX715" s="67"/>
      <c r="AY715" s="37"/>
      <c r="AZ715" s="4"/>
      <c r="BA715" s="36" t="str">
        <f>IFERROR(VLOOKUP(Book1345234[[#This Row],[Social Vulnerability Ranking]],#REF!,2,FALSE),"")</f>
        <v/>
      </c>
      <c r="BB715" s="67"/>
      <c r="BC715" s="43"/>
      <c r="BD715" s="4"/>
      <c r="BE715" s="36" t="str">
        <f>IFERROR(VLOOKUP(Book1345234[[#This Row],[Nature-Based Solutions Ranking]],#REF!,2,FALSE),"")</f>
        <v/>
      </c>
      <c r="BF715" s="67"/>
      <c r="BG715" s="37"/>
      <c r="BH715" s="4"/>
      <c r="BI715" s="36" t="str">
        <f>IFERROR(VLOOKUP(Book1345234[[#This Row],[Multiple Benefit Ranking]],#REF!,2,FALSE),"")</f>
        <v/>
      </c>
      <c r="BJ715" s="84"/>
      <c r="BK715" s="43"/>
      <c r="BL715" s="4"/>
      <c r="BM715" s="36" t="str">
        <f>IFERROR(VLOOKUP(Book1345234[[#This Row],[Operations and Maintenance Ranking]],#REF!,2,FALSE),"")</f>
        <v/>
      </c>
      <c r="BN715" s="67"/>
      <c r="BO715" s="4"/>
      <c r="BP715" s="36" t="str">
        <f>IFERROR(VLOOKUP(Book1345234[[#This Row],[Administrative, Regulatory and Other Obstacle Ranking]],#REF!,2,FALSE),"")</f>
        <v/>
      </c>
      <c r="BQ715" s="67"/>
      <c r="BR715" s="4"/>
      <c r="BS715" s="36" t="str">
        <f>IFERROR(VLOOKUP(Book1345234[[#This Row],[Environmental Benefit Ranking]],#REF!,2,FALSE),"")</f>
        <v/>
      </c>
      <c r="BT715" s="67"/>
      <c r="BU715" s="37"/>
      <c r="BV715" s="36" t="str">
        <f>IFERROR(VLOOKUP(Book1345234[[#This Row],[Environmental Impact Ranking]],#REF!,2,FALSE),"")</f>
        <v/>
      </c>
      <c r="BW715" s="77"/>
      <c r="BX715" s="83"/>
      <c r="BY715" s="4"/>
      <c r="BZ715" s="36" t="str">
        <f>IFERROR(VLOOKUP(Book1345234[[#This Row],[Mobility Ranking]],#REF!,2,FALSE),"")</f>
        <v/>
      </c>
      <c r="CA715" s="77"/>
      <c r="CB715" s="4"/>
      <c r="CC715" s="36" t="str">
        <f>IFERROR(VLOOKUP(Book1345234[[#This Row],[Regional Ranking]],#REF!,2,FALSE),"")</f>
        <v/>
      </c>
    </row>
    <row r="716" spans="1:81" x14ac:dyDescent="0.25">
      <c r="A716" s="107"/>
      <c r="B716" s="84"/>
      <c r="C716" s="92">
        <f>Book1345234[[#This Row],[FMP]]*2</f>
        <v>0</v>
      </c>
      <c r="D716" s="34"/>
      <c r="E716" s="34"/>
      <c r="F716" s="37"/>
      <c r="G716" s="4"/>
      <c r="H716" s="4"/>
      <c r="I716" s="4"/>
      <c r="J716" s="4"/>
      <c r="K716" s="35" t="str">
        <f>IFERROR(Book1345234[[#This Row],[Project Cost]]/Book1345234[[#This Row],['# of Structures Removed from 1% Annual Chance FP]],"")</f>
        <v/>
      </c>
      <c r="L716" s="4"/>
      <c r="M716" s="4"/>
      <c r="N716" s="35"/>
      <c r="O716" s="100"/>
      <c r="P716" s="84"/>
      <c r="Q716" s="37"/>
      <c r="R716" s="4"/>
      <c r="S716" s="36" t="str">
        <f>IFERROR(VLOOKUP(Book1345234[[#This Row],[ Severity Ranking: Pre-Project Average Depth of Flooding (100-year)]],#REF!,2,FALSE),"")</f>
        <v/>
      </c>
      <c r="T716" s="67"/>
      <c r="U716" s="37"/>
      <c r="V716" s="37"/>
      <c r="W716" s="128" t="e">
        <f>[1]!Book1345234[[#This Row],[Flood Plain Population]]/[1]!Book1345234[[#This Row],[Community Population Served]]</f>
        <v>#REF!</v>
      </c>
      <c r="X716" s="4"/>
      <c r="Y716" s="36" t="str">
        <f>IFERROR(VLOOKUP(Book1345234[[#This Row],[Severity Ranking: Community Need (% Population)]],#REF!,2,FALSE),"")</f>
        <v/>
      </c>
      <c r="Z716" s="66"/>
      <c r="AA716" s="91" t="e">
        <f>[1]!Book1345234[[#This Row],['# of Structures Removed from 1% Annual Chance FP]]/[1]!Book1345234[[#This Row],['# of Structures in 1% Annual Chance FP (Pre-Project)]]</f>
        <v>#REF!</v>
      </c>
      <c r="AB716" s="4"/>
      <c r="AC716" s="36" t="str">
        <f>IFERROR(VLOOKUP(Book1345234[[#This Row],[Flood Risk Reduction ]],#REF!,2,FALSE),"")</f>
        <v/>
      </c>
      <c r="AD716" s="66"/>
      <c r="AE716" s="78"/>
      <c r="AF716" s="37"/>
      <c r="AG716" s="128" t="e">
        <f>([1]!Book1345234[[#This Row],[Pre-Project Damage $]]-[1]!Book1345234[[#This Row],[Post-Project Damage $]])/[1]!Book1345234[[#This Row],[Pre-Project Damage $]]</f>
        <v>#REF!</v>
      </c>
      <c r="AH716" s="4"/>
      <c r="AI716" s="36" t="str">
        <f>IFERROR(VLOOKUP(Book1345234[[#This Row],[Flood Damage Reduction]],#REF!,2,FALSE),"")</f>
        <v/>
      </c>
      <c r="AJ716" s="93"/>
      <c r="AK716" s="83"/>
      <c r="AL716" s="37"/>
      <c r="AM716" s="36" t="str">
        <f>IFERROR(VLOOKUP(Book1345234[[#This Row],[ Reduction in Critical Facilities Flood Risk]],#REF!,2,FALSE),"")</f>
        <v/>
      </c>
      <c r="AN716" s="140" t="e">
        <f>VLOOKUP([1]!Book1345234[[#This Row],[FMP]],'[1]Life and Safety Tabular Data'!A713:L723,12,FALSE)</f>
        <v>#REF!</v>
      </c>
      <c r="AO716" s="43"/>
      <c r="AP716" s="4"/>
      <c r="AQ716" s="36" t="str">
        <f>IFERROR(VLOOKUP(Book1345234[[#This Row],[Life and Safety Ranking (Injury/Loss of Life)]],#REF!,2,FALSE),"")</f>
        <v/>
      </c>
      <c r="AR716" s="67"/>
      <c r="AS716" s="43"/>
      <c r="AT716" s="43"/>
      <c r="AU716" s="43"/>
      <c r="AV716" s="4"/>
      <c r="AW716" s="36" t="str">
        <f>IFERROR(VLOOKUP(Book1345234[[#This Row],[Water Supply Yield Ranking]],#REF!,2,FALSE),"")</f>
        <v/>
      </c>
      <c r="AX716" s="67"/>
      <c r="AY716" s="37"/>
      <c r="AZ716" s="4"/>
      <c r="BA716" s="36" t="str">
        <f>IFERROR(VLOOKUP(Book1345234[[#This Row],[Social Vulnerability Ranking]],#REF!,2,FALSE),"")</f>
        <v/>
      </c>
      <c r="BB716" s="67"/>
      <c r="BC716" s="43"/>
      <c r="BD716" s="4"/>
      <c r="BE716" s="36" t="str">
        <f>IFERROR(VLOOKUP(Book1345234[[#This Row],[Nature-Based Solutions Ranking]],#REF!,2,FALSE),"")</f>
        <v/>
      </c>
      <c r="BF716" s="67"/>
      <c r="BG716" s="37"/>
      <c r="BH716" s="4"/>
      <c r="BI716" s="36" t="str">
        <f>IFERROR(VLOOKUP(Book1345234[[#This Row],[Multiple Benefit Ranking]],#REF!,2,FALSE),"")</f>
        <v/>
      </c>
      <c r="BJ716" s="84"/>
      <c r="BK716" s="43"/>
      <c r="BL716" s="4"/>
      <c r="BM716" s="36" t="str">
        <f>IFERROR(VLOOKUP(Book1345234[[#This Row],[Operations and Maintenance Ranking]],#REF!,2,FALSE),"")</f>
        <v/>
      </c>
      <c r="BN716" s="67"/>
      <c r="BO716" s="4"/>
      <c r="BP716" s="36" t="str">
        <f>IFERROR(VLOOKUP(Book1345234[[#This Row],[Administrative, Regulatory and Other Obstacle Ranking]],#REF!,2,FALSE),"")</f>
        <v/>
      </c>
      <c r="BQ716" s="67"/>
      <c r="BR716" s="4"/>
      <c r="BS716" s="36" t="str">
        <f>IFERROR(VLOOKUP(Book1345234[[#This Row],[Environmental Benefit Ranking]],#REF!,2,FALSE),"")</f>
        <v/>
      </c>
      <c r="BT716" s="67"/>
      <c r="BU716" s="37"/>
      <c r="BV716" s="36" t="str">
        <f>IFERROR(VLOOKUP(Book1345234[[#This Row],[Environmental Impact Ranking]],#REF!,2,FALSE),"")</f>
        <v/>
      </c>
      <c r="BW716" s="77"/>
      <c r="BX716" s="83"/>
      <c r="BY716" s="4"/>
      <c r="BZ716" s="36" t="str">
        <f>IFERROR(VLOOKUP(Book1345234[[#This Row],[Mobility Ranking]],#REF!,2,FALSE),"")</f>
        <v/>
      </c>
      <c r="CA716" s="77"/>
      <c r="CB716" s="4"/>
      <c r="CC716" s="36" t="str">
        <f>IFERROR(VLOOKUP(Book1345234[[#This Row],[Regional Ranking]],#REF!,2,FALSE),"")</f>
        <v/>
      </c>
    </row>
    <row r="717" spans="1:81" x14ac:dyDescent="0.25">
      <c r="A717" s="107"/>
      <c r="B717" s="84"/>
      <c r="C717" s="92">
        <f>Book1345234[[#This Row],[FMP]]*2</f>
        <v>0</v>
      </c>
      <c r="D717" s="34"/>
      <c r="E717" s="34"/>
      <c r="F717" s="37"/>
      <c r="G717" s="4"/>
      <c r="H717" s="4"/>
      <c r="I717" s="4"/>
      <c r="J717" s="4"/>
      <c r="K717" s="35" t="str">
        <f>IFERROR(Book1345234[[#This Row],[Project Cost]]/Book1345234[[#This Row],['# of Structures Removed from 1% Annual Chance FP]],"")</f>
        <v/>
      </c>
      <c r="L717" s="4"/>
      <c r="M717" s="4"/>
      <c r="N717" s="35"/>
      <c r="O717" s="100"/>
      <c r="P717" s="84"/>
      <c r="Q717" s="37"/>
      <c r="R717" s="4"/>
      <c r="S717" s="36" t="str">
        <f>IFERROR(VLOOKUP(Book1345234[[#This Row],[ Severity Ranking: Pre-Project Average Depth of Flooding (100-year)]],#REF!,2,FALSE),"")</f>
        <v/>
      </c>
      <c r="T717" s="67"/>
      <c r="U717" s="37"/>
      <c r="V717" s="37"/>
      <c r="W717" s="128" t="e">
        <f>[1]!Book1345234[[#This Row],[Flood Plain Population]]/[1]!Book1345234[[#This Row],[Community Population Served]]</f>
        <v>#REF!</v>
      </c>
      <c r="X717" s="4"/>
      <c r="Y717" s="36" t="str">
        <f>IFERROR(VLOOKUP(Book1345234[[#This Row],[Severity Ranking: Community Need (% Population)]],#REF!,2,FALSE),"")</f>
        <v/>
      </c>
      <c r="Z717" s="66"/>
      <c r="AA717" s="91" t="e">
        <f>[1]!Book1345234[[#This Row],['# of Structures Removed from 1% Annual Chance FP]]/[1]!Book1345234[[#This Row],['# of Structures in 1% Annual Chance FP (Pre-Project)]]</f>
        <v>#REF!</v>
      </c>
      <c r="AB717" s="4"/>
      <c r="AC717" s="36" t="str">
        <f>IFERROR(VLOOKUP(Book1345234[[#This Row],[Flood Risk Reduction ]],#REF!,2,FALSE),"")</f>
        <v/>
      </c>
      <c r="AD717" s="66"/>
      <c r="AE717" s="78"/>
      <c r="AF717" s="37"/>
      <c r="AG717" s="128" t="e">
        <f>([1]!Book1345234[[#This Row],[Pre-Project Damage $]]-[1]!Book1345234[[#This Row],[Post-Project Damage $]])/[1]!Book1345234[[#This Row],[Pre-Project Damage $]]</f>
        <v>#REF!</v>
      </c>
      <c r="AH717" s="4"/>
      <c r="AI717" s="36" t="str">
        <f>IFERROR(VLOOKUP(Book1345234[[#This Row],[Flood Damage Reduction]],#REF!,2,FALSE),"")</f>
        <v/>
      </c>
      <c r="AJ717" s="93"/>
      <c r="AK717" s="83"/>
      <c r="AL717" s="37"/>
      <c r="AM717" s="36" t="str">
        <f>IFERROR(VLOOKUP(Book1345234[[#This Row],[ Reduction in Critical Facilities Flood Risk]],#REF!,2,FALSE),"")</f>
        <v/>
      </c>
      <c r="AN717" s="140" t="e">
        <f>VLOOKUP([1]!Book1345234[[#This Row],[FMP]],'[1]Life and Safety Tabular Data'!A714:L724,12,FALSE)</f>
        <v>#REF!</v>
      </c>
      <c r="AO717" s="43"/>
      <c r="AP717" s="4"/>
      <c r="AQ717" s="36" t="str">
        <f>IFERROR(VLOOKUP(Book1345234[[#This Row],[Life and Safety Ranking (Injury/Loss of Life)]],#REF!,2,FALSE),"")</f>
        <v/>
      </c>
      <c r="AR717" s="67"/>
      <c r="AS717" s="43"/>
      <c r="AT717" s="43"/>
      <c r="AU717" s="43"/>
      <c r="AV717" s="4"/>
      <c r="AW717" s="36" t="str">
        <f>IFERROR(VLOOKUP(Book1345234[[#This Row],[Water Supply Yield Ranking]],#REF!,2,FALSE),"")</f>
        <v/>
      </c>
      <c r="AX717" s="67"/>
      <c r="AY717" s="37"/>
      <c r="AZ717" s="4"/>
      <c r="BA717" s="36" t="str">
        <f>IFERROR(VLOOKUP(Book1345234[[#This Row],[Social Vulnerability Ranking]],#REF!,2,FALSE),"")</f>
        <v/>
      </c>
      <c r="BB717" s="67"/>
      <c r="BC717" s="43"/>
      <c r="BD717" s="4"/>
      <c r="BE717" s="36" t="str">
        <f>IFERROR(VLOOKUP(Book1345234[[#This Row],[Nature-Based Solutions Ranking]],#REF!,2,FALSE),"")</f>
        <v/>
      </c>
      <c r="BF717" s="67"/>
      <c r="BG717" s="37"/>
      <c r="BH717" s="4"/>
      <c r="BI717" s="36" t="str">
        <f>IFERROR(VLOOKUP(Book1345234[[#This Row],[Multiple Benefit Ranking]],#REF!,2,FALSE),"")</f>
        <v/>
      </c>
      <c r="BJ717" s="84"/>
      <c r="BK717" s="43"/>
      <c r="BL717" s="4"/>
      <c r="BM717" s="36" t="str">
        <f>IFERROR(VLOOKUP(Book1345234[[#This Row],[Operations and Maintenance Ranking]],#REF!,2,FALSE),"")</f>
        <v/>
      </c>
      <c r="BN717" s="67"/>
      <c r="BO717" s="4"/>
      <c r="BP717" s="36" t="str">
        <f>IFERROR(VLOOKUP(Book1345234[[#This Row],[Administrative, Regulatory and Other Obstacle Ranking]],#REF!,2,FALSE),"")</f>
        <v/>
      </c>
      <c r="BQ717" s="67"/>
      <c r="BR717" s="4"/>
      <c r="BS717" s="36" t="str">
        <f>IFERROR(VLOOKUP(Book1345234[[#This Row],[Environmental Benefit Ranking]],#REF!,2,FALSE),"")</f>
        <v/>
      </c>
      <c r="BT717" s="67"/>
      <c r="BU717" s="37"/>
      <c r="BV717" s="36" t="str">
        <f>IFERROR(VLOOKUP(Book1345234[[#This Row],[Environmental Impact Ranking]],#REF!,2,FALSE),"")</f>
        <v/>
      </c>
      <c r="BW717" s="77"/>
      <c r="BX717" s="83"/>
      <c r="BY717" s="4"/>
      <c r="BZ717" s="36" t="str">
        <f>IFERROR(VLOOKUP(Book1345234[[#This Row],[Mobility Ranking]],#REF!,2,FALSE),"")</f>
        <v/>
      </c>
      <c r="CA717" s="77"/>
      <c r="CB717" s="4"/>
      <c r="CC717" s="36" t="str">
        <f>IFERROR(VLOOKUP(Book1345234[[#This Row],[Regional Ranking]],#REF!,2,FALSE),"")</f>
        <v/>
      </c>
    </row>
    <row r="718" spans="1:81" x14ac:dyDescent="0.25">
      <c r="A718" s="107"/>
      <c r="B718" s="84"/>
      <c r="C718" s="92">
        <f>Book1345234[[#This Row],[FMP]]*2</f>
        <v>0</v>
      </c>
      <c r="D718" s="34"/>
      <c r="E718" s="34"/>
      <c r="F718" s="37"/>
      <c r="G718" s="4"/>
      <c r="H718" s="4"/>
      <c r="I718" s="4"/>
      <c r="J718" s="4"/>
      <c r="K718" s="35" t="str">
        <f>IFERROR(Book1345234[[#This Row],[Project Cost]]/Book1345234[[#This Row],['# of Structures Removed from 1% Annual Chance FP]],"")</f>
        <v/>
      </c>
      <c r="L718" s="4"/>
      <c r="M718" s="4"/>
      <c r="N718" s="35"/>
      <c r="O718" s="100"/>
      <c r="P718" s="84"/>
      <c r="Q718" s="37"/>
      <c r="R718" s="4"/>
      <c r="S718" s="36" t="str">
        <f>IFERROR(VLOOKUP(Book1345234[[#This Row],[ Severity Ranking: Pre-Project Average Depth of Flooding (100-year)]],#REF!,2,FALSE),"")</f>
        <v/>
      </c>
      <c r="T718" s="67"/>
      <c r="U718" s="37"/>
      <c r="V718" s="37"/>
      <c r="W718" s="128" t="e">
        <f>[1]!Book1345234[[#This Row],[Flood Plain Population]]/[1]!Book1345234[[#This Row],[Community Population Served]]</f>
        <v>#REF!</v>
      </c>
      <c r="X718" s="4"/>
      <c r="Y718" s="36" t="str">
        <f>IFERROR(VLOOKUP(Book1345234[[#This Row],[Severity Ranking: Community Need (% Population)]],#REF!,2,FALSE),"")</f>
        <v/>
      </c>
      <c r="Z718" s="66"/>
      <c r="AA718" s="91" t="e">
        <f>[1]!Book1345234[[#This Row],['# of Structures Removed from 1% Annual Chance FP]]/[1]!Book1345234[[#This Row],['# of Structures in 1% Annual Chance FP (Pre-Project)]]</f>
        <v>#REF!</v>
      </c>
      <c r="AB718" s="4"/>
      <c r="AC718" s="36" t="str">
        <f>IFERROR(VLOOKUP(Book1345234[[#This Row],[Flood Risk Reduction ]],#REF!,2,FALSE),"")</f>
        <v/>
      </c>
      <c r="AD718" s="66"/>
      <c r="AE718" s="78"/>
      <c r="AF718" s="37"/>
      <c r="AG718" s="128" t="e">
        <f>([1]!Book1345234[[#This Row],[Pre-Project Damage $]]-[1]!Book1345234[[#This Row],[Post-Project Damage $]])/[1]!Book1345234[[#This Row],[Pre-Project Damage $]]</f>
        <v>#REF!</v>
      </c>
      <c r="AH718" s="4"/>
      <c r="AI718" s="36" t="str">
        <f>IFERROR(VLOOKUP(Book1345234[[#This Row],[Flood Damage Reduction]],#REF!,2,FALSE),"")</f>
        <v/>
      </c>
      <c r="AJ718" s="93"/>
      <c r="AK718" s="83"/>
      <c r="AL718" s="37"/>
      <c r="AM718" s="36" t="str">
        <f>IFERROR(VLOOKUP(Book1345234[[#This Row],[ Reduction in Critical Facilities Flood Risk]],#REF!,2,FALSE),"")</f>
        <v/>
      </c>
      <c r="AN718" s="140" t="e">
        <f>VLOOKUP([1]!Book1345234[[#This Row],[FMP]],'[1]Life and Safety Tabular Data'!A715:L725,12,FALSE)</f>
        <v>#REF!</v>
      </c>
      <c r="AO718" s="43"/>
      <c r="AP718" s="4"/>
      <c r="AQ718" s="36" t="str">
        <f>IFERROR(VLOOKUP(Book1345234[[#This Row],[Life and Safety Ranking (Injury/Loss of Life)]],#REF!,2,FALSE),"")</f>
        <v/>
      </c>
      <c r="AR718" s="67"/>
      <c r="AS718" s="43"/>
      <c r="AT718" s="43"/>
      <c r="AU718" s="43"/>
      <c r="AV718" s="4"/>
      <c r="AW718" s="36" t="str">
        <f>IFERROR(VLOOKUP(Book1345234[[#This Row],[Water Supply Yield Ranking]],#REF!,2,FALSE),"")</f>
        <v/>
      </c>
      <c r="AX718" s="67"/>
      <c r="AY718" s="37"/>
      <c r="AZ718" s="4"/>
      <c r="BA718" s="36" t="str">
        <f>IFERROR(VLOOKUP(Book1345234[[#This Row],[Social Vulnerability Ranking]],#REF!,2,FALSE),"")</f>
        <v/>
      </c>
      <c r="BB718" s="67"/>
      <c r="BC718" s="43"/>
      <c r="BD718" s="4"/>
      <c r="BE718" s="36" t="str">
        <f>IFERROR(VLOOKUP(Book1345234[[#This Row],[Nature-Based Solutions Ranking]],#REF!,2,FALSE),"")</f>
        <v/>
      </c>
      <c r="BF718" s="67"/>
      <c r="BG718" s="37"/>
      <c r="BH718" s="4"/>
      <c r="BI718" s="36" t="str">
        <f>IFERROR(VLOOKUP(Book1345234[[#This Row],[Multiple Benefit Ranking]],#REF!,2,FALSE),"")</f>
        <v/>
      </c>
      <c r="BJ718" s="84"/>
      <c r="BK718" s="43"/>
      <c r="BL718" s="4"/>
      <c r="BM718" s="36" t="str">
        <f>IFERROR(VLOOKUP(Book1345234[[#This Row],[Operations and Maintenance Ranking]],#REF!,2,FALSE),"")</f>
        <v/>
      </c>
      <c r="BN718" s="67"/>
      <c r="BO718" s="4"/>
      <c r="BP718" s="36" t="str">
        <f>IFERROR(VLOOKUP(Book1345234[[#This Row],[Administrative, Regulatory and Other Obstacle Ranking]],#REF!,2,FALSE),"")</f>
        <v/>
      </c>
      <c r="BQ718" s="67"/>
      <c r="BR718" s="4"/>
      <c r="BS718" s="36" t="str">
        <f>IFERROR(VLOOKUP(Book1345234[[#This Row],[Environmental Benefit Ranking]],#REF!,2,FALSE),"")</f>
        <v/>
      </c>
      <c r="BT718" s="67"/>
      <c r="BU718" s="37"/>
      <c r="BV718" s="36" t="str">
        <f>IFERROR(VLOOKUP(Book1345234[[#This Row],[Environmental Impact Ranking]],#REF!,2,FALSE),"")</f>
        <v/>
      </c>
      <c r="BW718" s="77"/>
      <c r="BX718" s="83"/>
      <c r="BY718" s="4"/>
      <c r="BZ718" s="36" t="str">
        <f>IFERROR(VLOOKUP(Book1345234[[#This Row],[Mobility Ranking]],#REF!,2,FALSE),"")</f>
        <v/>
      </c>
      <c r="CA718" s="77"/>
      <c r="CB718" s="4"/>
      <c r="CC718" s="36" t="str">
        <f>IFERROR(VLOOKUP(Book1345234[[#This Row],[Regional Ranking]],#REF!,2,FALSE),"")</f>
        <v/>
      </c>
    </row>
    <row r="719" spans="1:81" x14ac:dyDescent="0.25">
      <c r="A719" s="107"/>
      <c r="B719" s="84"/>
      <c r="C719" s="92">
        <f>Book1345234[[#This Row],[FMP]]*2</f>
        <v>0</v>
      </c>
      <c r="D719" s="34"/>
      <c r="E719" s="34"/>
      <c r="F719" s="37"/>
      <c r="G719" s="4"/>
      <c r="H719" s="4"/>
      <c r="I719" s="4"/>
      <c r="J719" s="4"/>
      <c r="K719" s="35" t="str">
        <f>IFERROR(Book1345234[[#This Row],[Project Cost]]/Book1345234[[#This Row],['# of Structures Removed from 1% Annual Chance FP]],"")</f>
        <v/>
      </c>
      <c r="L719" s="4"/>
      <c r="M719" s="4"/>
      <c r="N719" s="35"/>
      <c r="O719" s="100"/>
      <c r="P719" s="84"/>
      <c r="Q719" s="37"/>
      <c r="R719" s="4"/>
      <c r="S719" s="36" t="str">
        <f>IFERROR(VLOOKUP(Book1345234[[#This Row],[ Severity Ranking: Pre-Project Average Depth of Flooding (100-year)]],#REF!,2,FALSE),"")</f>
        <v/>
      </c>
      <c r="T719" s="67"/>
      <c r="U719" s="37"/>
      <c r="V719" s="37"/>
      <c r="W719" s="128" t="e">
        <f>[1]!Book1345234[[#This Row],[Flood Plain Population]]/[1]!Book1345234[[#This Row],[Community Population Served]]</f>
        <v>#REF!</v>
      </c>
      <c r="X719" s="4"/>
      <c r="Y719" s="36" t="str">
        <f>IFERROR(VLOOKUP(Book1345234[[#This Row],[Severity Ranking: Community Need (% Population)]],#REF!,2,FALSE),"")</f>
        <v/>
      </c>
      <c r="Z719" s="66"/>
      <c r="AA719" s="91" t="e">
        <f>[1]!Book1345234[[#This Row],['# of Structures Removed from 1% Annual Chance FP]]/[1]!Book1345234[[#This Row],['# of Structures in 1% Annual Chance FP (Pre-Project)]]</f>
        <v>#REF!</v>
      </c>
      <c r="AB719" s="4"/>
      <c r="AC719" s="36" t="str">
        <f>IFERROR(VLOOKUP(Book1345234[[#This Row],[Flood Risk Reduction ]],#REF!,2,FALSE),"")</f>
        <v/>
      </c>
      <c r="AD719" s="66"/>
      <c r="AE719" s="78"/>
      <c r="AF719" s="37"/>
      <c r="AG719" s="128" t="e">
        <f>([1]!Book1345234[[#This Row],[Pre-Project Damage $]]-[1]!Book1345234[[#This Row],[Post-Project Damage $]])/[1]!Book1345234[[#This Row],[Pre-Project Damage $]]</f>
        <v>#REF!</v>
      </c>
      <c r="AH719" s="4"/>
      <c r="AI719" s="36" t="str">
        <f>IFERROR(VLOOKUP(Book1345234[[#This Row],[Flood Damage Reduction]],#REF!,2,FALSE),"")</f>
        <v/>
      </c>
      <c r="AJ719" s="93"/>
      <c r="AK719" s="83"/>
      <c r="AL719" s="37"/>
      <c r="AM719" s="36" t="str">
        <f>IFERROR(VLOOKUP(Book1345234[[#This Row],[ Reduction in Critical Facilities Flood Risk]],#REF!,2,FALSE),"")</f>
        <v/>
      </c>
      <c r="AN719" s="140" t="e">
        <f>VLOOKUP([1]!Book1345234[[#This Row],[FMP]],'[1]Life and Safety Tabular Data'!A716:L726,12,FALSE)</f>
        <v>#REF!</v>
      </c>
      <c r="AO719" s="43"/>
      <c r="AP719" s="4"/>
      <c r="AQ719" s="36" t="str">
        <f>IFERROR(VLOOKUP(Book1345234[[#This Row],[Life and Safety Ranking (Injury/Loss of Life)]],#REF!,2,FALSE),"")</f>
        <v/>
      </c>
      <c r="AR719" s="67"/>
      <c r="AS719" s="43"/>
      <c r="AT719" s="43"/>
      <c r="AU719" s="43"/>
      <c r="AV719" s="4"/>
      <c r="AW719" s="36" t="str">
        <f>IFERROR(VLOOKUP(Book1345234[[#This Row],[Water Supply Yield Ranking]],#REF!,2,FALSE),"")</f>
        <v/>
      </c>
      <c r="AX719" s="67"/>
      <c r="AY719" s="37"/>
      <c r="AZ719" s="4"/>
      <c r="BA719" s="36" t="str">
        <f>IFERROR(VLOOKUP(Book1345234[[#This Row],[Social Vulnerability Ranking]],#REF!,2,FALSE),"")</f>
        <v/>
      </c>
      <c r="BB719" s="67"/>
      <c r="BC719" s="43"/>
      <c r="BD719" s="4"/>
      <c r="BE719" s="36" t="str">
        <f>IFERROR(VLOOKUP(Book1345234[[#This Row],[Nature-Based Solutions Ranking]],#REF!,2,FALSE),"")</f>
        <v/>
      </c>
      <c r="BF719" s="67"/>
      <c r="BG719" s="37"/>
      <c r="BH719" s="4"/>
      <c r="BI719" s="36" t="str">
        <f>IFERROR(VLOOKUP(Book1345234[[#This Row],[Multiple Benefit Ranking]],#REF!,2,FALSE),"")</f>
        <v/>
      </c>
      <c r="BJ719" s="84"/>
      <c r="BK719" s="43"/>
      <c r="BL719" s="4"/>
      <c r="BM719" s="36" t="str">
        <f>IFERROR(VLOOKUP(Book1345234[[#This Row],[Operations and Maintenance Ranking]],#REF!,2,FALSE),"")</f>
        <v/>
      </c>
      <c r="BN719" s="67"/>
      <c r="BO719" s="4"/>
      <c r="BP719" s="36" t="str">
        <f>IFERROR(VLOOKUP(Book1345234[[#This Row],[Administrative, Regulatory and Other Obstacle Ranking]],#REF!,2,FALSE),"")</f>
        <v/>
      </c>
      <c r="BQ719" s="67"/>
      <c r="BR719" s="4"/>
      <c r="BS719" s="36" t="str">
        <f>IFERROR(VLOOKUP(Book1345234[[#This Row],[Environmental Benefit Ranking]],#REF!,2,FALSE),"")</f>
        <v/>
      </c>
      <c r="BT719" s="67"/>
      <c r="BU719" s="37"/>
      <c r="BV719" s="36" t="str">
        <f>IFERROR(VLOOKUP(Book1345234[[#This Row],[Environmental Impact Ranking]],#REF!,2,FALSE),"")</f>
        <v/>
      </c>
      <c r="BW719" s="77"/>
      <c r="BX719" s="83"/>
      <c r="BY719" s="4"/>
      <c r="BZ719" s="36" t="str">
        <f>IFERROR(VLOOKUP(Book1345234[[#This Row],[Mobility Ranking]],#REF!,2,FALSE),"")</f>
        <v/>
      </c>
      <c r="CA719" s="77"/>
      <c r="CB719" s="4"/>
      <c r="CC719" s="36" t="str">
        <f>IFERROR(VLOOKUP(Book1345234[[#This Row],[Regional Ranking]],#REF!,2,FALSE),"")</f>
        <v/>
      </c>
    </row>
    <row r="720" spans="1:81" x14ac:dyDescent="0.25">
      <c r="A720" s="107"/>
      <c r="B720" s="84"/>
      <c r="C720" s="92">
        <f>Book1345234[[#This Row],[FMP]]*2</f>
        <v>0</v>
      </c>
      <c r="D720" s="34"/>
      <c r="E720" s="34"/>
      <c r="F720" s="37"/>
      <c r="G720" s="4"/>
      <c r="H720" s="4"/>
      <c r="I720" s="4"/>
      <c r="J720" s="4"/>
      <c r="K720" s="35" t="str">
        <f>IFERROR(Book1345234[[#This Row],[Project Cost]]/Book1345234[[#This Row],['# of Structures Removed from 1% Annual Chance FP]],"")</f>
        <v/>
      </c>
      <c r="L720" s="4"/>
      <c r="M720" s="4"/>
      <c r="N720" s="35"/>
      <c r="O720" s="100"/>
      <c r="P720" s="84"/>
      <c r="Q720" s="37"/>
      <c r="R720" s="4"/>
      <c r="S720" s="36" t="str">
        <f>IFERROR(VLOOKUP(Book1345234[[#This Row],[ Severity Ranking: Pre-Project Average Depth of Flooding (100-year)]],#REF!,2,FALSE),"")</f>
        <v/>
      </c>
      <c r="T720" s="67"/>
      <c r="U720" s="37"/>
      <c r="V720" s="37"/>
      <c r="W720" s="128" t="e">
        <f>[1]!Book1345234[[#This Row],[Flood Plain Population]]/[1]!Book1345234[[#This Row],[Community Population Served]]</f>
        <v>#REF!</v>
      </c>
      <c r="X720" s="4"/>
      <c r="Y720" s="36" t="str">
        <f>IFERROR(VLOOKUP(Book1345234[[#This Row],[Severity Ranking: Community Need (% Population)]],#REF!,2,FALSE),"")</f>
        <v/>
      </c>
      <c r="Z720" s="66"/>
      <c r="AA720" s="91" t="e">
        <f>[1]!Book1345234[[#This Row],['# of Structures Removed from 1% Annual Chance FP]]/[1]!Book1345234[[#This Row],['# of Structures in 1% Annual Chance FP (Pre-Project)]]</f>
        <v>#REF!</v>
      </c>
      <c r="AB720" s="4"/>
      <c r="AC720" s="36" t="str">
        <f>IFERROR(VLOOKUP(Book1345234[[#This Row],[Flood Risk Reduction ]],#REF!,2,FALSE),"")</f>
        <v/>
      </c>
      <c r="AD720" s="66"/>
      <c r="AE720" s="78"/>
      <c r="AF720" s="37"/>
      <c r="AG720" s="128" t="e">
        <f>([1]!Book1345234[[#This Row],[Pre-Project Damage $]]-[1]!Book1345234[[#This Row],[Post-Project Damage $]])/[1]!Book1345234[[#This Row],[Pre-Project Damage $]]</f>
        <v>#REF!</v>
      </c>
      <c r="AH720" s="4"/>
      <c r="AI720" s="36" t="str">
        <f>IFERROR(VLOOKUP(Book1345234[[#This Row],[Flood Damage Reduction]],#REF!,2,FALSE),"")</f>
        <v/>
      </c>
      <c r="AJ720" s="93"/>
      <c r="AK720" s="83"/>
      <c r="AL720" s="37"/>
      <c r="AM720" s="36" t="str">
        <f>IFERROR(VLOOKUP(Book1345234[[#This Row],[ Reduction in Critical Facilities Flood Risk]],#REF!,2,FALSE),"")</f>
        <v/>
      </c>
      <c r="AN720" s="140" t="e">
        <f>VLOOKUP([1]!Book1345234[[#This Row],[FMP]],'[1]Life and Safety Tabular Data'!A717:L727,12,FALSE)</f>
        <v>#REF!</v>
      </c>
      <c r="AO720" s="43"/>
      <c r="AP720" s="4"/>
      <c r="AQ720" s="36" t="str">
        <f>IFERROR(VLOOKUP(Book1345234[[#This Row],[Life and Safety Ranking (Injury/Loss of Life)]],#REF!,2,FALSE),"")</f>
        <v/>
      </c>
      <c r="AR720" s="67"/>
      <c r="AS720" s="43"/>
      <c r="AT720" s="43"/>
      <c r="AU720" s="43"/>
      <c r="AV720" s="4"/>
      <c r="AW720" s="36" t="str">
        <f>IFERROR(VLOOKUP(Book1345234[[#This Row],[Water Supply Yield Ranking]],#REF!,2,FALSE),"")</f>
        <v/>
      </c>
      <c r="AX720" s="67"/>
      <c r="AY720" s="37"/>
      <c r="AZ720" s="4"/>
      <c r="BA720" s="36" t="str">
        <f>IFERROR(VLOOKUP(Book1345234[[#This Row],[Social Vulnerability Ranking]],#REF!,2,FALSE),"")</f>
        <v/>
      </c>
      <c r="BB720" s="67"/>
      <c r="BC720" s="43"/>
      <c r="BD720" s="4"/>
      <c r="BE720" s="36" t="str">
        <f>IFERROR(VLOOKUP(Book1345234[[#This Row],[Nature-Based Solutions Ranking]],#REF!,2,FALSE),"")</f>
        <v/>
      </c>
      <c r="BF720" s="67"/>
      <c r="BG720" s="37"/>
      <c r="BH720" s="4"/>
      <c r="BI720" s="36" t="str">
        <f>IFERROR(VLOOKUP(Book1345234[[#This Row],[Multiple Benefit Ranking]],#REF!,2,FALSE),"")</f>
        <v/>
      </c>
      <c r="BJ720" s="84"/>
      <c r="BK720" s="43"/>
      <c r="BL720" s="4"/>
      <c r="BM720" s="36" t="str">
        <f>IFERROR(VLOOKUP(Book1345234[[#This Row],[Operations and Maintenance Ranking]],#REF!,2,FALSE),"")</f>
        <v/>
      </c>
      <c r="BN720" s="67"/>
      <c r="BO720" s="4"/>
      <c r="BP720" s="36" t="str">
        <f>IFERROR(VLOOKUP(Book1345234[[#This Row],[Administrative, Regulatory and Other Obstacle Ranking]],#REF!,2,FALSE),"")</f>
        <v/>
      </c>
      <c r="BQ720" s="67"/>
      <c r="BR720" s="4"/>
      <c r="BS720" s="36" t="str">
        <f>IFERROR(VLOOKUP(Book1345234[[#This Row],[Environmental Benefit Ranking]],#REF!,2,FALSE),"")</f>
        <v/>
      </c>
      <c r="BT720" s="67"/>
      <c r="BU720" s="37"/>
      <c r="BV720" s="36" t="str">
        <f>IFERROR(VLOOKUP(Book1345234[[#This Row],[Environmental Impact Ranking]],#REF!,2,FALSE),"")</f>
        <v/>
      </c>
      <c r="BW720" s="77"/>
      <c r="BX720" s="83"/>
      <c r="BY720" s="4"/>
      <c r="BZ720" s="36" t="str">
        <f>IFERROR(VLOOKUP(Book1345234[[#This Row],[Mobility Ranking]],#REF!,2,FALSE),"")</f>
        <v/>
      </c>
      <c r="CA720" s="77"/>
      <c r="CB720" s="4"/>
      <c r="CC720" s="36" t="str">
        <f>IFERROR(VLOOKUP(Book1345234[[#This Row],[Regional Ranking]],#REF!,2,FALSE),"")</f>
        <v/>
      </c>
    </row>
    <row r="721" spans="1:81" x14ac:dyDescent="0.25">
      <c r="A721" s="107"/>
      <c r="B721" s="84"/>
      <c r="C721" s="92">
        <f>Book1345234[[#This Row],[FMP]]*2</f>
        <v>0</v>
      </c>
      <c r="D721" s="34"/>
      <c r="E721" s="34"/>
      <c r="F721" s="37"/>
      <c r="G721" s="4"/>
      <c r="H721" s="4"/>
      <c r="I721" s="4"/>
      <c r="J721" s="4"/>
      <c r="K721" s="35" t="str">
        <f>IFERROR(Book1345234[[#This Row],[Project Cost]]/Book1345234[[#This Row],['# of Structures Removed from 1% Annual Chance FP]],"")</f>
        <v/>
      </c>
      <c r="L721" s="4"/>
      <c r="M721" s="4"/>
      <c r="N721" s="35"/>
      <c r="O721" s="100"/>
      <c r="P721" s="84"/>
      <c r="Q721" s="37"/>
      <c r="R721" s="4"/>
      <c r="S721" s="36" t="str">
        <f>IFERROR(VLOOKUP(Book1345234[[#This Row],[ Severity Ranking: Pre-Project Average Depth of Flooding (100-year)]],#REF!,2,FALSE),"")</f>
        <v/>
      </c>
      <c r="T721" s="67"/>
      <c r="U721" s="37"/>
      <c r="V721" s="37"/>
      <c r="W721" s="128" t="e">
        <f>[1]!Book1345234[[#This Row],[Flood Plain Population]]/[1]!Book1345234[[#This Row],[Community Population Served]]</f>
        <v>#REF!</v>
      </c>
      <c r="X721" s="4"/>
      <c r="Y721" s="36" t="str">
        <f>IFERROR(VLOOKUP(Book1345234[[#This Row],[Severity Ranking: Community Need (% Population)]],#REF!,2,FALSE),"")</f>
        <v/>
      </c>
      <c r="Z721" s="66"/>
      <c r="AA721" s="91" t="e">
        <f>[1]!Book1345234[[#This Row],['# of Structures Removed from 1% Annual Chance FP]]/[1]!Book1345234[[#This Row],['# of Structures in 1% Annual Chance FP (Pre-Project)]]</f>
        <v>#REF!</v>
      </c>
      <c r="AB721" s="4"/>
      <c r="AC721" s="36" t="str">
        <f>IFERROR(VLOOKUP(Book1345234[[#This Row],[Flood Risk Reduction ]],#REF!,2,FALSE),"")</f>
        <v/>
      </c>
      <c r="AD721" s="66"/>
      <c r="AE721" s="78"/>
      <c r="AF721" s="37"/>
      <c r="AG721" s="128" t="e">
        <f>([1]!Book1345234[[#This Row],[Pre-Project Damage $]]-[1]!Book1345234[[#This Row],[Post-Project Damage $]])/[1]!Book1345234[[#This Row],[Pre-Project Damage $]]</f>
        <v>#REF!</v>
      </c>
      <c r="AH721" s="4"/>
      <c r="AI721" s="36" t="str">
        <f>IFERROR(VLOOKUP(Book1345234[[#This Row],[Flood Damage Reduction]],#REF!,2,FALSE),"")</f>
        <v/>
      </c>
      <c r="AJ721" s="93"/>
      <c r="AK721" s="83"/>
      <c r="AL721" s="37"/>
      <c r="AM721" s="36" t="str">
        <f>IFERROR(VLOOKUP(Book1345234[[#This Row],[ Reduction in Critical Facilities Flood Risk]],#REF!,2,FALSE),"")</f>
        <v/>
      </c>
      <c r="AN721" s="140" t="e">
        <f>VLOOKUP([1]!Book1345234[[#This Row],[FMP]],'[1]Life and Safety Tabular Data'!A718:L728,12,FALSE)</f>
        <v>#REF!</v>
      </c>
      <c r="AO721" s="43"/>
      <c r="AP721" s="4"/>
      <c r="AQ721" s="36" t="str">
        <f>IFERROR(VLOOKUP(Book1345234[[#This Row],[Life and Safety Ranking (Injury/Loss of Life)]],#REF!,2,FALSE),"")</f>
        <v/>
      </c>
      <c r="AR721" s="67"/>
      <c r="AS721" s="43"/>
      <c r="AT721" s="43"/>
      <c r="AU721" s="43"/>
      <c r="AV721" s="4"/>
      <c r="AW721" s="36" t="str">
        <f>IFERROR(VLOOKUP(Book1345234[[#This Row],[Water Supply Yield Ranking]],#REF!,2,FALSE),"")</f>
        <v/>
      </c>
      <c r="AX721" s="67"/>
      <c r="AY721" s="37"/>
      <c r="AZ721" s="4"/>
      <c r="BA721" s="36" t="str">
        <f>IFERROR(VLOOKUP(Book1345234[[#This Row],[Social Vulnerability Ranking]],#REF!,2,FALSE),"")</f>
        <v/>
      </c>
      <c r="BB721" s="67"/>
      <c r="BC721" s="43"/>
      <c r="BD721" s="4"/>
      <c r="BE721" s="36" t="str">
        <f>IFERROR(VLOOKUP(Book1345234[[#This Row],[Nature-Based Solutions Ranking]],#REF!,2,FALSE),"")</f>
        <v/>
      </c>
      <c r="BF721" s="67"/>
      <c r="BG721" s="37"/>
      <c r="BH721" s="4"/>
      <c r="BI721" s="36" t="str">
        <f>IFERROR(VLOOKUP(Book1345234[[#This Row],[Multiple Benefit Ranking]],#REF!,2,FALSE),"")</f>
        <v/>
      </c>
      <c r="BJ721" s="84"/>
      <c r="BK721" s="43"/>
      <c r="BL721" s="4"/>
      <c r="BM721" s="36" t="str">
        <f>IFERROR(VLOOKUP(Book1345234[[#This Row],[Operations and Maintenance Ranking]],#REF!,2,FALSE),"")</f>
        <v/>
      </c>
      <c r="BN721" s="67"/>
      <c r="BO721" s="4"/>
      <c r="BP721" s="36" t="str">
        <f>IFERROR(VLOOKUP(Book1345234[[#This Row],[Administrative, Regulatory and Other Obstacle Ranking]],#REF!,2,FALSE),"")</f>
        <v/>
      </c>
      <c r="BQ721" s="67"/>
      <c r="BR721" s="4"/>
      <c r="BS721" s="36" t="str">
        <f>IFERROR(VLOOKUP(Book1345234[[#This Row],[Environmental Benefit Ranking]],#REF!,2,FALSE),"")</f>
        <v/>
      </c>
      <c r="BT721" s="67"/>
      <c r="BU721" s="37"/>
      <c r="BV721" s="36" t="str">
        <f>IFERROR(VLOOKUP(Book1345234[[#This Row],[Environmental Impact Ranking]],#REF!,2,FALSE),"")</f>
        <v/>
      </c>
      <c r="BW721" s="77"/>
      <c r="BX721" s="83"/>
      <c r="BY721" s="4"/>
      <c r="BZ721" s="36" t="str">
        <f>IFERROR(VLOOKUP(Book1345234[[#This Row],[Mobility Ranking]],#REF!,2,FALSE),"")</f>
        <v/>
      </c>
      <c r="CA721" s="77"/>
      <c r="CB721" s="4"/>
      <c r="CC721" s="36" t="str">
        <f>IFERROR(VLOOKUP(Book1345234[[#This Row],[Regional Ranking]],#REF!,2,FALSE),"")</f>
        <v/>
      </c>
    </row>
    <row r="722" spans="1:81" x14ac:dyDescent="0.25">
      <c r="A722" s="107"/>
      <c r="B722" s="84"/>
      <c r="C722" s="92">
        <f>Book1345234[[#This Row],[FMP]]*2</f>
        <v>0</v>
      </c>
      <c r="D722" s="34"/>
      <c r="E722" s="34"/>
      <c r="F722" s="37"/>
      <c r="G722" s="4"/>
      <c r="H722" s="4"/>
      <c r="I722" s="4"/>
      <c r="J722" s="4"/>
      <c r="K722" s="35" t="str">
        <f>IFERROR(Book1345234[[#This Row],[Project Cost]]/Book1345234[[#This Row],['# of Structures Removed from 1% Annual Chance FP]],"")</f>
        <v/>
      </c>
      <c r="L722" s="4"/>
      <c r="M722" s="4"/>
      <c r="N722" s="35"/>
      <c r="O722" s="100"/>
      <c r="P722" s="84"/>
      <c r="Q722" s="37"/>
      <c r="R722" s="4"/>
      <c r="S722" s="36" t="str">
        <f>IFERROR(VLOOKUP(Book1345234[[#This Row],[ Severity Ranking: Pre-Project Average Depth of Flooding (100-year)]],#REF!,2,FALSE),"")</f>
        <v/>
      </c>
      <c r="T722" s="67"/>
      <c r="U722" s="37"/>
      <c r="V722" s="37"/>
      <c r="W722" s="128" t="e">
        <f>[1]!Book1345234[[#This Row],[Flood Plain Population]]/[1]!Book1345234[[#This Row],[Community Population Served]]</f>
        <v>#REF!</v>
      </c>
      <c r="X722" s="4"/>
      <c r="Y722" s="36" t="str">
        <f>IFERROR(VLOOKUP(Book1345234[[#This Row],[Severity Ranking: Community Need (% Population)]],#REF!,2,FALSE),"")</f>
        <v/>
      </c>
      <c r="Z722" s="66"/>
      <c r="AA722" s="91" t="e">
        <f>[1]!Book1345234[[#This Row],['# of Structures Removed from 1% Annual Chance FP]]/[1]!Book1345234[[#This Row],['# of Structures in 1% Annual Chance FP (Pre-Project)]]</f>
        <v>#REF!</v>
      </c>
      <c r="AB722" s="4"/>
      <c r="AC722" s="36" t="str">
        <f>IFERROR(VLOOKUP(Book1345234[[#This Row],[Flood Risk Reduction ]],#REF!,2,FALSE),"")</f>
        <v/>
      </c>
      <c r="AD722" s="66"/>
      <c r="AE722" s="78"/>
      <c r="AF722" s="37"/>
      <c r="AG722" s="128" t="e">
        <f>([1]!Book1345234[[#This Row],[Pre-Project Damage $]]-[1]!Book1345234[[#This Row],[Post-Project Damage $]])/[1]!Book1345234[[#This Row],[Pre-Project Damage $]]</f>
        <v>#REF!</v>
      </c>
      <c r="AH722" s="4"/>
      <c r="AI722" s="36" t="str">
        <f>IFERROR(VLOOKUP(Book1345234[[#This Row],[Flood Damage Reduction]],#REF!,2,FALSE),"")</f>
        <v/>
      </c>
      <c r="AJ722" s="93"/>
      <c r="AK722" s="83"/>
      <c r="AL722" s="37"/>
      <c r="AM722" s="36" t="str">
        <f>IFERROR(VLOOKUP(Book1345234[[#This Row],[ Reduction in Critical Facilities Flood Risk]],#REF!,2,FALSE),"")</f>
        <v/>
      </c>
      <c r="AN722" s="140" t="e">
        <f>VLOOKUP([1]!Book1345234[[#This Row],[FMP]],'[1]Life and Safety Tabular Data'!A719:L729,12,FALSE)</f>
        <v>#REF!</v>
      </c>
      <c r="AO722" s="43"/>
      <c r="AP722" s="4"/>
      <c r="AQ722" s="36" t="str">
        <f>IFERROR(VLOOKUP(Book1345234[[#This Row],[Life and Safety Ranking (Injury/Loss of Life)]],#REF!,2,FALSE),"")</f>
        <v/>
      </c>
      <c r="AR722" s="67"/>
      <c r="AS722" s="43"/>
      <c r="AT722" s="43"/>
      <c r="AU722" s="43"/>
      <c r="AV722" s="4"/>
      <c r="AW722" s="36" t="str">
        <f>IFERROR(VLOOKUP(Book1345234[[#This Row],[Water Supply Yield Ranking]],#REF!,2,FALSE),"")</f>
        <v/>
      </c>
      <c r="AX722" s="67"/>
      <c r="AY722" s="37"/>
      <c r="AZ722" s="4"/>
      <c r="BA722" s="36" t="str">
        <f>IFERROR(VLOOKUP(Book1345234[[#This Row],[Social Vulnerability Ranking]],#REF!,2,FALSE),"")</f>
        <v/>
      </c>
      <c r="BB722" s="67"/>
      <c r="BC722" s="43"/>
      <c r="BD722" s="4"/>
      <c r="BE722" s="36" t="str">
        <f>IFERROR(VLOOKUP(Book1345234[[#This Row],[Nature-Based Solutions Ranking]],#REF!,2,FALSE),"")</f>
        <v/>
      </c>
      <c r="BF722" s="67"/>
      <c r="BG722" s="37"/>
      <c r="BH722" s="4"/>
      <c r="BI722" s="36" t="str">
        <f>IFERROR(VLOOKUP(Book1345234[[#This Row],[Multiple Benefit Ranking]],#REF!,2,FALSE),"")</f>
        <v/>
      </c>
      <c r="BJ722" s="84"/>
      <c r="BK722" s="43"/>
      <c r="BL722" s="4"/>
      <c r="BM722" s="36" t="str">
        <f>IFERROR(VLOOKUP(Book1345234[[#This Row],[Operations and Maintenance Ranking]],#REF!,2,FALSE),"")</f>
        <v/>
      </c>
      <c r="BN722" s="67"/>
      <c r="BO722" s="4"/>
      <c r="BP722" s="36" t="str">
        <f>IFERROR(VLOOKUP(Book1345234[[#This Row],[Administrative, Regulatory and Other Obstacle Ranking]],#REF!,2,FALSE),"")</f>
        <v/>
      </c>
      <c r="BQ722" s="67"/>
      <c r="BR722" s="4"/>
      <c r="BS722" s="36" t="str">
        <f>IFERROR(VLOOKUP(Book1345234[[#This Row],[Environmental Benefit Ranking]],#REF!,2,FALSE),"")</f>
        <v/>
      </c>
      <c r="BT722" s="67"/>
      <c r="BU722" s="37"/>
      <c r="BV722" s="36" t="str">
        <f>IFERROR(VLOOKUP(Book1345234[[#This Row],[Environmental Impact Ranking]],#REF!,2,FALSE),"")</f>
        <v/>
      </c>
      <c r="BW722" s="77"/>
      <c r="BX722" s="83"/>
      <c r="BY722" s="4"/>
      <c r="BZ722" s="36" t="str">
        <f>IFERROR(VLOOKUP(Book1345234[[#This Row],[Mobility Ranking]],#REF!,2,FALSE),"")</f>
        <v/>
      </c>
      <c r="CA722" s="77"/>
      <c r="CB722" s="4"/>
      <c r="CC722" s="36" t="str">
        <f>IFERROR(VLOOKUP(Book1345234[[#This Row],[Regional Ranking]],#REF!,2,FALSE),"")</f>
        <v/>
      </c>
    </row>
    <row r="723" spans="1:81" x14ac:dyDescent="0.25">
      <c r="A723" s="107"/>
      <c r="B723" s="84"/>
      <c r="C723" s="92">
        <f>Book1345234[[#This Row],[FMP]]*2</f>
        <v>0</v>
      </c>
      <c r="D723" s="34"/>
      <c r="E723" s="34"/>
      <c r="F723" s="37"/>
      <c r="G723" s="4"/>
      <c r="H723" s="4"/>
      <c r="I723" s="4"/>
      <c r="J723" s="4"/>
      <c r="K723" s="35" t="str">
        <f>IFERROR(Book1345234[[#This Row],[Project Cost]]/Book1345234[[#This Row],['# of Structures Removed from 1% Annual Chance FP]],"")</f>
        <v/>
      </c>
      <c r="L723" s="4"/>
      <c r="M723" s="4"/>
      <c r="N723" s="35"/>
      <c r="O723" s="100"/>
      <c r="P723" s="84"/>
      <c r="Q723" s="37"/>
      <c r="R723" s="4"/>
      <c r="S723" s="36" t="str">
        <f>IFERROR(VLOOKUP(Book1345234[[#This Row],[ Severity Ranking: Pre-Project Average Depth of Flooding (100-year)]],#REF!,2,FALSE),"")</f>
        <v/>
      </c>
      <c r="T723" s="67"/>
      <c r="U723" s="37"/>
      <c r="V723" s="37"/>
      <c r="W723" s="128" t="e">
        <f>[1]!Book1345234[[#This Row],[Flood Plain Population]]/[1]!Book1345234[[#This Row],[Community Population Served]]</f>
        <v>#REF!</v>
      </c>
      <c r="X723" s="4"/>
      <c r="Y723" s="36" t="str">
        <f>IFERROR(VLOOKUP(Book1345234[[#This Row],[Severity Ranking: Community Need (% Population)]],#REF!,2,FALSE),"")</f>
        <v/>
      </c>
      <c r="Z723" s="66"/>
      <c r="AA723" s="91" t="e">
        <f>[1]!Book1345234[[#This Row],['# of Structures Removed from 1% Annual Chance FP]]/[1]!Book1345234[[#This Row],['# of Structures in 1% Annual Chance FP (Pre-Project)]]</f>
        <v>#REF!</v>
      </c>
      <c r="AB723" s="4"/>
      <c r="AC723" s="36" t="str">
        <f>IFERROR(VLOOKUP(Book1345234[[#This Row],[Flood Risk Reduction ]],#REF!,2,FALSE),"")</f>
        <v/>
      </c>
      <c r="AD723" s="66"/>
      <c r="AE723" s="78"/>
      <c r="AF723" s="37"/>
      <c r="AG723" s="128" t="e">
        <f>([1]!Book1345234[[#This Row],[Pre-Project Damage $]]-[1]!Book1345234[[#This Row],[Post-Project Damage $]])/[1]!Book1345234[[#This Row],[Pre-Project Damage $]]</f>
        <v>#REF!</v>
      </c>
      <c r="AH723" s="4"/>
      <c r="AI723" s="36" t="str">
        <f>IFERROR(VLOOKUP(Book1345234[[#This Row],[Flood Damage Reduction]],#REF!,2,FALSE),"")</f>
        <v/>
      </c>
      <c r="AJ723" s="93"/>
      <c r="AK723" s="83"/>
      <c r="AL723" s="37"/>
      <c r="AM723" s="36" t="str">
        <f>IFERROR(VLOOKUP(Book1345234[[#This Row],[ Reduction in Critical Facilities Flood Risk]],#REF!,2,FALSE),"")</f>
        <v/>
      </c>
      <c r="AN723" s="140" t="e">
        <f>VLOOKUP([1]!Book1345234[[#This Row],[FMP]],'[1]Life and Safety Tabular Data'!A720:L730,12,FALSE)</f>
        <v>#REF!</v>
      </c>
      <c r="AO723" s="43"/>
      <c r="AP723" s="4"/>
      <c r="AQ723" s="36" t="str">
        <f>IFERROR(VLOOKUP(Book1345234[[#This Row],[Life and Safety Ranking (Injury/Loss of Life)]],#REF!,2,FALSE),"")</f>
        <v/>
      </c>
      <c r="AR723" s="67"/>
      <c r="AS723" s="43"/>
      <c r="AT723" s="43"/>
      <c r="AU723" s="43"/>
      <c r="AV723" s="4"/>
      <c r="AW723" s="36" t="str">
        <f>IFERROR(VLOOKUP(Book1345234[[#This Row],[Water Supply Yield Ranking]],#REF!,2,FALSE),"")</f>
        <v/>
      </c>
      <c r="AX723" s="67"/>
      <c r="AY723" s="37"/>
      <c r="AZ723" s="4"/>
      <c r="BA723" s="36" t="str">
        <f>IFERROR(VLOOKUP(Book1345234[[#This Row],[Social Vulnerability Ranking]],#REF!,2,FALSE),"")</f>
        <v/>
      </c>
      <c r="BB723" s="67"/>
      <c r="BC723" s="43"/>
      <c r="BD723" s="4"/>
      <c r="BE723" s="36" t="str">
        <f>IFERROR(VLOOKUP(Book1345234[[#This Row],[Nature-Based Solutions Ranking]],#REF!,2,FALSE),"")</f>
        <v/>
      </c>
      <c r="BF723" s="67"/>
      <c r="BG723" s="37"/>
      <c r="BH723" s="4"/>
      <c r="BI723" s="36" t="str">
        <f>IFERROR(VLOOKUP(Book1345234[[#This Row],[Multiple Benefit Ranking]],#REF!,2,FALSE),"")</f>
        <v/>
      </c>
      <c r="BJ723" s="84"/>
      <c r="BK723" s="43"/>
      <c r="BL723" s="4"/>
      <c r="BM723" s="36" t="str">
        <f>IFERROR(VLOOKUP(Book1345234[[#This Row],[Operations and Maintenance Ranking]],#REF!,2,FALSE),"")</f>
        <v/>
      </c>
      <c r="BN723" s="67"/>
      <c r="BO723" s="4"/>
      <c r="BP723" s="36" t="str">
        <f>IFERROR(VLOOKUP(Book1345234[[#This Row],[Administrative, Regulatory and Other Obstacle Ranking]],#REF!,2,FALSE),"")</f>
        <v/>
      </c>
      <c r="BQ723" s="67"/>
      <c r="BR723" s="4"/>
      <c r="BS723" s="36" t="str">
        <f>IFERROR(VLOOKUP(Book1345234[[#This Row],[Environmental Benefit Ranking]],#REF!,2,FALSE),"")</f>
        <v/>
      </c>
      <c r="BT723" s="67"/>
      <c r="BU723" s="37"/>
      <c r="BV723" s="36" t="str">
        <f>IFERROR(VLOOKUP(Book1345234[[#This Row],[Environmental Impact Ranking]],#REF!,2,FALSE),"")</f>
        <v/>
      </c>
      <c r="BW723" s="77"/>
      <c r="BX723" s="83"/>
      <c r="BY723" s="4"/>
      <c r="BZ723" s="36" t="str">
        <f>IFERROR(VLOOKUP(Book1345234[[#This Row],[Mobility Ranking]],#REF!,2,FALSE),"")</f>
        <v/>
      </c>
      <c r="CA723" s="77"/>
      <c r="CB723" s="4"/>
      <c r="CC723" s="36" t="str">
        <f>IFERROR(VLOOKUP(Book1345234[[#This Row],[Regional Ranking]],#REF!,2,FALSE),"")</f>
        <v/>
      </c>
    </row>
    <row r="724" spans="1:81" x14ac:dyDescent="0.25">
      <c r="A724" s="107"/>
      <c r="B724" s="84"/>
      <c r="C724" s="92">
        <f>Book1345234[[#This Row],[FMP]]*2</f>
        <v>0</v>
      </c>
      <c r="D724" s="34"/>
      <c r="E724" s="34"/>
      <c r="F724" s="37"/>
      <c r="G724" s="4"/>
      <c r="H724" s="4"/>
      <c r="I724" s="4"/>
      <c r="J724" s="4"/>
      <c r="K724" s="35" t="str">
        <f>IFERROR(Book1345234[[#This Row],[Project Cost]]/Book1345234[[#This Row],['# of Structures Removed from 1% Annual Chance FP]],"")</f>
        <v/>
      </c>
      <c r="L724" s="4"/>
      <c r="M724" s="4"/>
      <c r="N724" s="35"/>
      <c r="O724" s="100"/>
      <c r="P724" s="84"/>
      <c r="Q724" s="37"/>
      <c r="R724" s="4"/>
      <c r="S724" s="36" t="str">
        <f>IFERROR(VLOOKUP(Book1345234[[#This Row],[ Severity Ranking: Pre-Project Average Depth of Flooding (100-year)]],#REF!,2,FALSE),"")</f>
        <v/>
      </c>
      <c r="T724" s="67"/>
      <c r="U724" s="37"/>
      <c r="V724" s="37"/>
      <c r="W724" s="128" t="e">
        <f>[1]!Book1345234[[#This Row],[Flood Plain Population]]/[1]!Book1345234[[#This Row],[Community Population Served]]</f>
        <v>#REF!</v>
      </c>
      <c r="X724" s="4"/>
      <c r="Y724" s="36" t="str">
        <f>IFERROR(VLOOKUP(Book1345234[[#This Row],[Severity Ranking: Community Need (% Population)]],#REF!,2,FALSE),"")</f>
        <v/>
      </c>
      <c r="Z724" s="66"/>
      <c r="AA724" s="91" t="e">
        <f>[1]!Book1345234[[#This Row],['# of Structures Removed from 1% Annual Chance FP]]/[1]!Book1345234[[#This Row],['# of Structures in 1% Annual Chance FP (Pre-Project)]]</f>
        <v>#REF!</v>
      </c>
      <c r="AB724" s="4"/>
      <c r="AC724" s="36" t="str">
        <f>IFERROR(VLOOKUP(Book1345234[[#This Row],[Flood Risk Reduction ]],#REF!,2,FALSE),"")</f>
        <v/>
      </c>
      <c r="AD724" s="66"/>
      <c r="AE724" s="78"/>
      <c r="AF724" s="37"/>
      <c r="AG724" s="128" t="e">
        <f>([1]!Book1345234[[#This Row],[Pre-Project Damage $]]-[1]!Book1345234[[#This Row],[Post-Project Damage $]])/[1]!Book1345234[[#This Row],[Pre-Project Damage $]]</f>
        <v>#REF!</v>
      </c>
      <c r="AH724" s="4"/>
      <c r="AI724" s="36" t="str">
        <f>IFERROR(VLOOKUP(Book1345234[[#This Row],[Flood Damage Reduction]],#REF!,2,FALSE),"")</f>
        <v/>
      </c>
      <c r="AJ724" s="93"/>
      <c r="AK724" s="83"/>
      <c r="AL724" s="37"/>
      <c r="AM724" s="36" t="str">
        <f>IFERROR(VLOOKUP(Book1345234[[#This Row],[ Reduction in Critical Facilities Flood Risk]],#REF!,2,FALSE),"")</f>
        <v/>
      </c>
      <c r="AN724" s="140" t="e">
        <f>VLOOKUP([1]!Book1345234[[#This Row],[FMP]],'[1]Life and Safety Tabular Data'!A721:L731,12,FALSE)</f>
        <v>#REF!</v>
      </c>
      <c r="AO724" s="43"/>
      <c r="AP724" s="4"/>
      <c r="AQ724" s="36" t="str">
        <f>IFERROR(VLOOKUP(Book1345234[[#This Row],[Life and Safety Ranking (Injury/Loss of Life)]],#REF!,2,FALSE),"")</f>
        <v/>
      </c>
      <c r="AR724" s="67"/>
      <c r="AS724" s="43"/>
      <c r="AT724" s="43"/>
      <c r="AU724" s="43"/>
      <c r="AV724" s="4"/>
      <c r="AW724" s="36" t="str">
        <f>IFERROR(VLOOKUP(Book1345234[[#This Row],[Water Supply Yield Ranking]],#REF!,2,FALSE),"")</f>
        <v/>
      </c>
      <c r="AX724" s="67"/>
      <c r="AY724" s="37"/>
      <c r="AZ724" s="4"/>
      <c r="BA724" s="36" t="str">
        <f>IFERROR(VLOOKUP(Book1345234[[#This Row],[Social Vulnerability Ranking]],#REF!,2,FALSE),"")</f>
        <v/>
      </c>
      <c r="BB724" s="67"/>
      <c r="BC724" s="43"/>
      <c r="BD724" s="4"/>
      <c r="BE724" s="36" t="str">
        <f>IFERROR(VLOOKUP(Book1345234[[#This Row],[Nature-Based Solutions Ranking]],#REF!,2,FALSE),"")</f>
        <v/>
      </c>
      <c r="BF724" s="67"/>
      <c r="BG724" s="37"/>
      <c r="BH724" s="4"/>
      <c r="BI724" s="36" t="str">
        <f>IFERROR(VLOOKUP(Book1345234[[#This Row],[Multiple Benefit Ranking]],#REF!,2,FALSE),"")</f>
        <v/>
      </c>
      <c r="BJ724" s="84"/>
      <c r="BK724" s="43"/>
      <c r="BL724" s="4"/>
      <c r="BM724" s="36" t="str">
        <f>IFERROR(VLOOKUP(Book1345234[[#This Row],[Operations and Maintenance Ranking]],#REF!,2,FALSE),"")</f>
        <v/>
      </c>
      <c r="BN724" s="67"/>
      <c r="BO724" s="4"/>
      <c r="BP724" s="36" t="str">
        <f>IFERROR(VLOOKUP(Book1345234[[#This Row],[Administrative, Regulatory and Other Obstacle Ranking]],#REF!,2,FALSE),"")</f>
        <v/>
      </c>
      <c r="BQ724" s="67"/>
      <c r="BR724" s="4"/>
      <c r="BS724" s="36" t="str">
        <f>IFERROR(VLOOKUP(Book1345234[[#This Row],[Environmental Benefit Ranking]],#REF!,2,FALSE),"")</f>
        <v/>
      </c>
      <c r="BT724" s="67"/>
      <c r="BU724" s="37"/>
      <c r="BV724" s="36" t="str">
        <f>IFERROR(VLOOKUP(Book1345234[[#This Row],[Environmental Impact Ranking]],#REF!,2,FALSE),"")</f>
        <v/>
      </c>
      <c r="BW724" s="77"/>
      <c r="BX724" s="83"/>
      <c r="BY724" s="4"/>
      <c r="BZ724" s="36" t="str">
        <f>IFERROR(VLOOKUP(Book1345234[[#This Row],[Mobility Ranking]],#REF!,2,FALSE),"")</f>
        <v/>
      </c>
      <c r="CA724" s="77"/>
      <c r="CB724" s="4"/>
      <c r="CC724" s="36" t="str">
        <f>IFERROR(VLOOKUP(Book1345234[[#This Row],[Regional Ranking]],#REF!,2,FALSE),"")</f>
        <v/>
      </c>
    </row>
    <row r="725" spans="1:81" x14ac:dyDescent="0.25">
      <c r="A725" s="107"/>
      <c r="B725" s="84"/>
      <c r="C725" s="92">
        <f>Book1345234[[#This Row],[FMP]]*2</f>
        <v>0</v>
      </c>
      <c r="D725" s="34"/>
      <c r="E725" s="34"/>
      <c r="F725" s="37"/>
      <c r="G725" s="4"/>
      <c r="H725" s="4"/>
      <c r="I725" s="4"/>
      <c r="J725" s="4"/>
      <c r="K725" s="35" t="str">
        <f>IFERROR(Book1345234[[#This Row],[Project Cost]]/Book1345234[[#This Row],['# of Structures Removed from 1% Annual Chance FP]],"")</f>
        <v/>
      </c>
      <c r="L725" s="4"/>
      <c r="M725" s="4"/>
      <c r="N725" s="35"/>
      <c r="O725" s="100"/>
      <c r="P725" s="84"/>
      <c r="Q725" s="37"/>
      <c r="R725" s="4"/>
      <c r="S725" s="36" t="str">
        <f>IFERROR(VLOOKUP(Book1345234[[#This Row],[ Severity Ranking: Pre-Project Average Depth of Flooding (100-year)]],#REF!,2,FALSE),"")</f>
        <v/>
      </c>
      <c r="T725" s="67"/>
      <c r="U725" s="37"/>
      <c r="V725" s="37"/>
      <c r="W725" s="128" t="e">
        <f>[1]!Book1345234[[#This Row],[Flood Plain Population]]/[1]!Book1345234[[#This Row],[Community Population Served]]</f>
        <v>#REF!</v>
      </c>
      <c r="X725" s="4"/>
      <c r="Y725" s="36" t="str">
        <f>IFERROR(VLOOKUP(Book1345234[[#This Row],[Severity Ranking: Community Need (% Population)]],#REF!,2,FALSE),"")</f>
        <v/>
      </c>
      <c r="Z725" s="66"/>
      <c r="AA725" s="91" t="e">
        <f>[1]!Book1345234[[#This Row],['# of Structures Removed from 1% Annual Chance FP]]/[1]!Book1345234[[#This Row],['# of Structures in 1% Annual Chance FP (Pre-Project)]]</f>
        <v>#REF!</v>
      </c>
      <c r="AB725" s="4"/>
      <c r="AC725" s="36" t="str">
        <f>IFERROR(VLOOKUP(Book1345234[[#This Row],[Flood Risk Reduction ]],#REF!,2,FALSE),"")</f>
        <v/>
      </c>
      <c r="AD725" s="66"/>
      <c r="AE725" s="78"/>
      <c r="AF725" s="37"/>
      <c r="AG725" s="128" t="e">
        <f>([1]!Book1345234[[#This Row],[Pre-Project Damage $]]-[1]!Book1345234[[#This Row],[Post-Project Damage $]])/[1]!Book1345234[[#This Row],[Pre-Project Damage $]]</f>
        <v>#REF!</v>
      </c>
      <c r="AH725" s="4"/>
      <c r="AI725" s="36" t="str">
        <f>IFERROR(VLOOKUP(Book1345234[[#This Row],[Flood Damage Reduction]],#REF!,2,FALSE),"")</f>
        <v/>
      </c>
      <c r="AJ725" s="93"/>
      <c r="AK725" s="83"/>
      <c r="AL725" s="37"/>
      <c r="AM725" s="36" t="str">
        <f>IFERROR(VLOOKUP(Book1345234[[#This Row],[ Reduction in Critical Facilities Flood Risk]],#REF!,2,FALSE),"")</f>
        <v/>
      </c>
      <c r="AN725" s="140" t="e">
        <f>VLOOKUP([1]!Book1345234[[#This Row],[FMP]],'[1]Life and Safety Tabular Data'!A722:L732,12,FALSE)</f>
        <v>#REF!</v>
      </c>
      <c r="AO725" s="43"/>
      <c r="AP725" s="4"/>
      <c r="AQ725" s="36" t="str">
        <f>IFERROR(VLOOKUP(Book1345234[[#This Row],[Life and Safety Ranking (Injury/Loss of Life)]],#REF!,2,FALSE),"")</f>
        <v/>
      </c>
      <c r="AR725" s="67"/>
      <c r="AS725" s="43"/>
      <c r="AT725" s="43"/>
      <c r="AU725" s="43"/>
      <c r="AV725" s="4"/>
      <c r="AW725" s="36" t="str">
        <f>IFERROR(VLOOKUP(Book1345234[[#This Row],[Water Supply Yield Ranking]],#REF!,2,FALSE),"")</f>
        <v/>
      </c>
      <c r="AX725" s="67"/>
      <c r="AY725" s="37"/>
      <c r="AZ725" s="4"/>
      <c r="BA725" s="36" t="str">
        <f>IFERROR(VLOOKUP(Book1345234[[#This Row],[Social Vulnerability Ranking]],#REF!,2,FALSE),"")</f>
        <v/>
      </c>
      <c r="BB725" s="67"/>
      <c r="BC725" s="43"/>
      <c r="BD725" s="4"/>
      <c r="BE725" s="36" t="str">
        <f>IFERROR(VLOOKUP(Book1345234[[#This Row],[Nature-Based Solutions Ranking]],#REF!,2,FALSE),"")</f>
        <v/>
      </c>
      <c r="BF725" s="67"/>
      <c r="BG725" s="37"/>
      <c r="BH725" s="4"/>
      <c r="BI725" s="36" t="str">
        <f>IFERROR(VLOOKUP(Book1345234[[#This Row],[Multiple Benefit Ranking]],#REF!,2,FALSE),"")</f>
        <v/>
      </c>
      <c r="BJ725" s="84"/>
      <c r="BK725" s="43"/>
      <c r="BL725" s="4"/>
      <c r="BM725" s="36" t="str">
        <f>IFERROR(VLOOKUP(Book1345234[[#This Row],[Operations and Maintenance Ranking]],#REF!,2,FALSE),"")</f>
        <v/>
      </c>
      <c r="BN725" s="67"/>
      <c r="BO725" s="4"/>
      <c r="BP725" s="36" t="str">
        <f>IFERROR(VLOOKUP(Book1345234[[#This Row],[Administrative, Regulatory and Other Obstacle Ranking]],#REF!,2,FALSE),"")</f>
        <v/>
      </c>
      <c r="BQ725" s="67"/>
      <c r="BR725" s="4"/>
      <c r="BS725" s="36" t="str">
        <f>IFERROR(VLOOKUP(Book1345234[[#This Row],[Environmental Benefit Ranking]],#REF!,2,FALSE),"")</f>
        <v/>
      </c>
      <c r="BT725" s="67"/>
      <c r="BU725" s="37"/>
      <c r="BV725" s="36" t="str">
        <f>IFERROR(VLOOKUP(Book1345234[[#This Row],[Environmental Impact Ranking]],#REF!,2,FALSE),"")</f>
        <v/>
      </c>
      <c r="BW725" s="77"/>
      <c r="BX725" s="83"/>
      <c r="BY725" s="4"/>
      <c r="BZ725" s="36" t="str">
        <f>IFERROR(VLOOKUP(Book1345234[[#This Row],[Mobility Ranking]],#REF!,2,FALSE),"")</f>
        <v/>
      </c>
      <c r="CA725" s="77"/>
      <c r="CB725" s="4"/>
      <c r="CC725" s="36" t="str">
        <f>IFERROR(VLOOKUP(Book1345234[[#This Row],[Regional Ranking]],#REF!,2,FALSE),"")</f>
        <v/>
      </c>
    </row>
    <row r="726" spans="1:81" x14ac:dyDescent="0.25">
      <c r="A726" s="107"/>
      <c r="B726" s="84"/>
      <c r="C726" s="92">
        <f>Book1345234[[#This Row],[FMP]]*2</f>
        <v>0</v>
      </c>
      <c r="D726" s="34"/>
      <c r="E726" s="34"/>
      <c r="F726" s="37"/>
      <c r="G726" s="4"/>
      <c r="H726" s="4"/>
      <c r="I726" s="4"/>
      <c r="J726" s="4"/>
      <c r="K726" s="35" t="str">
        <f>IFERROR(Book1345234[[#This Row],[Project Cost]]/Book1345234[[#This Row],['# of Structures Removed from 1% Annual Chance FP]],"")</f>
        <v/>
      </c>
      <c r="L726" s="4"/>
      <c r="M726" s="4"/>
      <c r="N726" s="35"/>
      <c r="O726" s="100"/>
      <c r="P726" s="84"/>
      <c r="Q726" s="37"/>
      <c r="R726" s="4"/>
      <c r="S726" s="36" t="str">
        <f>IFERROR(VLOOKUP(Book1345234[[#This Row],[ Severity Ranking: Pre-Project Average Depth of Flooding (100-year)]],#REF!,2,FALSE),"")</f>
        <v/>
      </c>
      <c r="T726" s="67"/>
      <c r="U726" s="37"/>
      <c r="V726" s="37"/>
      <c r="W726" s="128" t="e">
        <f>[1]!Book1345234[[#This Row],[Flood Plain Population]]/[1]!Book1345234[[#This Row],[Community Population Served]]</f>
        <v>#REF!</v>
      </c>
      <c r="X726" s="4"/>
      <c r="Y726" s="36" t="str">
        <f>IFERROR(VLOOKUP(Book1345234[[#This Row],[Severity Ranking: Community Need (% Population)]],#REF!,2,FALSE),"")</f>
        <v/>
      </c>
      <c r="Z726" s="66"/>
      <c r="AA726" s="91" t="e">
        <f>[1]!Book1345234[[#This Row],['# of Structures Removed from 1% Annual Chance FP]]/[1]!Book1345234[[#This Row],['# of Structures in 1% Annual Chance FP (Pre-Project)]]</f>
        <v>#REF!</v>
      </c>
      <c r="AB726" s="4"/>
      <c r="AC726" s="36" t="str">
        <f>IFERROR(VLOOKUP(Book1345234[[#This Row],[Flood Risk Reduction ]],#REF!,2,FALSE),"")</f>
        <v/>
      </c>
      <c r="AD726" s="66"/>
      <c r="AE726" s="78"/>
      <c r="AF726" s="37"/>
      <c r="AG726" s="128" t="e">
        <f>([1]!Book1345234[[#This Row],[Pre-Project Damage $]]-[1]!Book1345234[[#This Row],[Post-Project Damage $]])/[1]!Book1345234[[#This Row],[Pre-Project Damage $]]</f>
        <v>#REF!</v>
      </c>
      <c r="AH726" s="4"/>
      <c r="AI726" s="36" t="str">
        <f>IFERROR(VLOOKUP(Book1345234[[#This Row],[Flood Damage Reduction]],#REF!,2,FALSE),"")</f>
        <v/>
      </c>
      <c r="AJ726" s="93"/>
      <c r="AK726" s="83"/>
      <c r="AL726" s="37"/>
      <c r="AM726" s="36" t="str">
        <f>IFERROR(VLOOKUP(Book1345234[[#This Row],[ Reduction in Critical Facilities Flood Risk]],#REF!,2,FALSE),"")</f>
        <v/>
      </c>
      <c r="AN726" s="140" t="e">
        <f>VLOOKUP([1]!Book1345234[[#This Row],[FMP]],'[1]Life and Safety Tabular Data'!A723:L733,12,FALSE)</f>
        <v>#REF!</v>
      </c>
      <c r="AO726" s="43"/>
      <c r="AP726" s="4"/>
      <c r="AQ726" s="36" t="str">
        <f>IFERROR(VLOOKUP(Book1345234[[#This Row],[Life and Safety Ranking (Injury/Loss of Life)]],#REF!,2,FALSE),"")</f>
        <v/>
      </c>
      <c r="AR726" s="67"/>
      <c r="AS726" s="43"/>
      <c r="AT726" s="43"/>
      <c r="AU726" s="43"/>
      <c r="AV726" s="4"/>
      <c r="AW726" s="36" t="str">
        <f>IFERROR(VLOOKUP(Book1345234[[#This Row],[Water Supply Yield Ranking]],#REF!,2,FALSE),"")</f>
        <v/>
      </c>
      <c r="AX726" s="67"/>
      <c r="AY726" s="37"/>
      <c r="AZ726" s="4"/>
      <c r="BA726" s="36" t="str">
        <f>IFERROR(VLOOKUP(Book1345234[[#This Row],[Social Vulnerability Ranking]],#REF!,2,FALSE),"")</f>
        <v/>
      </c>
      <c r="BB726" s="67"/>
      <c r="BC726" s="43"/>
      <c r="BD726" s="4"/>
      <c r="BE726" s="36" t="str">
        <f>IFERROR(VLOOKUP(Book1345234[[#This Row],[Nature-Based Solutions Ranking]],#REF!,2,FALSE),"")</f>
        <v/>
      </c>
      <c r="BF726" s="67"/>
      <c r="BG726" s="37"/>
      <c r="BH726" s="4"/>
      <c r="BI726" s="36" t="str">
        <f>IFERROR(VLOOKUP(Book1345234[[#This Row],[Multiple Benefit Ranking]],#REF!,2,FALSE),"")</f>
        <v/>
      </c>
      <c r="BJ726" s="84"/>
      <c r="BK726" s="43"/>
      <c r="BL726" s="4"/>
      <c r="BM726" s="36" t="str">
        <f>IFERROR(VLOOKUP(Book1345234[[#This Row],[Operations and Maintenance Ranking]],#REF!,2,FALSE),"")</f>
        <v/>
      </c>
      <c r="BN726" s="67"/>
      <c r="BO726" s="4"/>
      <c r="BP726" s="36" t="str">
        <f>IFERROR(VLOOKUP(Book1345234[[#This Row],[Administrative, Regulatory and Other Obstacle Ranking]],#REF!,2,FALSE),"")</f>
        <v/>
      </c>
      <c r="BQ726" s="67"/>
      <c r="BR726" s="4"/>
      <c r="BS726" s="36" t="str">
        <f>IFERROR(VLOOKUP(Book1345234[[#This Row],[Environmental Benefit Ranking]],#REF!,2,FALSE),"")</f>
        <v/>
      </c>
      <c r="BT726" s="67"/>
      <c r="BU726" s="37"/>
      <c r="BV726" s="36" t="str">
        <f>IFERROR(VLOOKUP(Book1345234[[#This Row],[Environmental Impact Ranking]],#REF!,2,FALSE),"")</f>
        <v/>
      </c>
      <c r="BW726" s="77"/>
      <c r="BX726" s="83"/>
      <c r="BY726" s="4"/>
      <c r="BZ726" s="36" t="str">
        <f>IFERROR(VLOOKUP(Book1345234[[#This Row],[Mobility Ranking]],#REF!,2,FALSE),"")</f>
        <v/>
      </c>
      <c r="CA726" s="77"/>
      <c r="CB726" s="4"/>
      <c r="CC726" s="36" t="str">
        <f>IFERROR(VLOOKUP(Book1345234[[#This Row],[Regional Ranking]],#REF!,2,FALSE),"")</f>
        <v/>
      </c>
    </row>
    <row r="727" spans="1:81" x14ac:dyDescent="0.25">
      <c r="A727" s="107"/>
      <c r="B727" s="84"/>
      <c r="C727" s="92">
        <f>Book1345234[[#This Row],[FMP]]*2</f>
        <v>0</v>
      </c>
      <c r="D727" s="34"/>
      <c r="E727" s="34"/>
      <c r="F727" s="37"/>
      <c r="G727" s="4"/>
      <c r="H727" s="4"/>
      <c r="I727" s="4"/>
      <c r="J727" s="4"/>
      <c r="K727" s="35" t="str">
        <f>IFERROR(Book1345234[[#This Row],[Project Cost]]/Book1345234[[#This Row],['# of Structures Removed from 1% Annual Chance FP]],"")</f>
        <v/>
      </c>
      <c r="L727" s="4"/>
      <c r="M727" s="4"/>
      <c r="N727" s="35"/>
      <c r="O727" s="100"/>
      <c r="P727" s="84"/>
      <c r="Q727" s="37"/>
      <c r="R727" s="4"/>
      <c r="S727" s="36" t="str">
        <f>IFERROR(VLOOKUP(Book1345234[[#This Row],[ Severity Ranking: Pre-Project Average Depth of Flooding (100-year)]],#REF!,2,FALSE),"")</f>
        <v/>
      </c>
      <c r="T727" s="67"/>
      <c r="U727" s="37"/>
      <c r="V727" s="37"/>
      <c r="W727" s="128" t="e">
        <f>[1]!Book1345234[[#This Row],[Flood Plain Population]]/[1]!Book1345234[[#This Row],[Community Population Served]]</f>
        <v>#REF!</v>
      </c>
      <c r="X727" s="4"/>
      <c r="Y727" s="36" t="str">
        <f>IFERROR(VLOOKUP(Book1345234[[#This Row],[Severity Ranking: Community Need (% Population)]],#REF!,2,FALSE),"")</f>
        <v/>
      </c>
      <c r="Z727" s="66"/>
      <c r="AA727" s="91" t="e">
        <f>[1]!Book1345234[[#This Row],['# of Structures Removed from 1% Annual Chance FP]]/[1]!Book1345234[[#This Row],['# of Structures in 1% Annual Chance FP (Pre-Project)]]</f>
        <v>#REF!</v>
      </c>
      <c r="AB727" s="4"/>
      <c r="AC727" s="36" t="str">
        <f>IFERROR(VLOOKUP(Book1345234[[#This Row],[Flood Risk Reduction ]],#REF!,2,FALSE),"")</f>
        <v/>
      </c>
      <c r="AD727" s="66"/>
      <c r="AE727" s="78"/>
      <c r="AF727" s="37"/>
      <c r="AG727" s="128" t="e">
        <f>([1]!Book1345234[[#This Row],[Pre-Project Damage $]]-[1]!Book1345234[[#This Row],[Post-Project Damage $]])/[1]!Book1345234[[#This Row],[Pre-Project Damage $]]</f>
        <v>#REF!</v>
      </c>
      <c r="AH727" s="4"/>
      <c r="AI727" s="36" t="str">
        <f>IFERROR(VLOOKUP(Book1345234[[#This Row],[Flood Damage Reduction]],#REF!,2,FALSE),"")</f>
        <v/>
      </c>
      <c r="AJ727" s="93"/>
      <c r="AK727" s="83"/>
      <c r="AL727" s="37"/>
      <c r="AM727" s="36" t="str">
        <f>IFERROR(VLOOKUP(Book1345234[[#This Row],[ Reduction in Critical Facilities Flood Risk]],#REF!,2,FALSE),"")</f>
        <v/>
      </c>
      <c r="AN727" s="140" t="e">
        <f>VLOOKUP([1]!Book1345234[[#This Row],[FMP]],'[1]Life and Safety Tabular Data'!A724:L734,12,FALSE)</f>
        <v>#REF!</v>
      </c>
      <c r="AO727" s="43"/>
      <c r="AP727" s="4"/>
      <c r="AQ727" s="36" t="str">
        <f>IFERROR(VLOOKUP(Book1345234[[#This Row],[Life and Safety Ranking (Injury/Loss of Life)]],#REF!,2,FALSE),"")</f>
        <v/>
      </c>
      <c r="AR727" s="67"/>
      <c r="AS727" s="43"/>
      <c r="AT727" s="43"/>
      <c r="AU727" s="43"/>
      <c r="AV727" s="4"/>
      <c r="AW727" s="36" t="str">
        <f>IFERROR(VLOOKUP(Book1345234[[#This Row],[Water Supply Yield Ranking]],#REF!,2,FALSE),"")</f>
        <v/>
      </c>
      <c r="AX727" s="67"/>
      <c r="AY727" s="37"/>
      <c r="AZ727" s="4"/>
      <c r="BA727" s="36" t="str">
        <f>IFERROR(VLOOKUP(Book1345234[[#This Row],[Social Vulnerability Ranking]],#REF!,2,FALSE),"")</f>
        <v/>
      </c>
      <c r="BB727" s="67"/>
      <c r="BC727" s="43"/>
      <c r="BD727" s="4"/>
      <c r="BE727" s="36" t="str">
        <f>IFERROR(VLOOKUP(Book1345234[[#This Row],[Nature-Based Solutions Ranking]],#REF!,2,FALSE),"")</f>
        <v/>
      </c>
      <c r="BF727" s="67"/>
      <c r="BG727" s="37"/>
      <c r="BH727" s="4"/>
      <c r="BI727" s="36" t="str">
        <f>IFERROR(VLOOKUP(Book1345234[[#This Row],[Multiple Benefit Ranking]],#REF!,2,FALSE),"")</f>
        <v/>
      </c>
      <c r="BJ727" s="84"/>
      <c r="BK727" s="43"/>
      <c r="BL727" s="4"/>
      <c r="BM727" s="36" t="str">
        <f>IFERROR(VLOOKUP(Book1345234[[#This Row],[Operations and Maintenance Ranking]],#REF!,2,FALSE),"")</f>
        <v/>
      </c>
      <c r="BN727" s="67"/>
      <c r="BO727" s="4"/>
      <c r="BP727" s="36" t="str">
        <f>IFERROR(VLOOKUP(Book1345234[[#This Row],[Administrative, Regulatory and Other Obstacle Ranking]],#REF!,2,FALSE),"")</f>
        <v/>
      </c>
      <c r="BQ727" s="67"/>
      <c r="BR727" s="4"/>
      <c r="BS727" s="36" t="str">
        <f>IFERROR(VLOOKUP(Book1345234[[#This Row],[Environmental Benefit Ranking]],#REF!,2,FALSE),"")</f>
        <v/>
      </c>
      <c r="BT727" s="67"/>
      <c r="BU727" s="37"/>
      <c r="BV727" s="36" t="str">
        <f>IFERROR(VLOOKUP(Book1345234[[#This Row],[Environmental Impact Ranking]],#REF!,2,FALSE),"")</f>
        <v/>
      </c>
      <c r="BW727" s="77"/>
      <c r="BX727" s="83"/>
      <c r="BY727" s="4"/>
      <c r="BZ727" s="36" t="str">
        <f>IFERROR(VLOOKUP(Book1345234[[#This Row],[Mobility Ranking]],#REF!,2,FALSE),"")</f>
        <v/>
      </c>
      <c r="CA727" s="77"/>
      <c r="CB727" s="4"/>
      <c r="CC727" s="36" t="str">
        <f>IFERROR(VLOOKUP(Book1345234[[#This Row],[Regional Ranking]],#REF!,2,FALSE),"")</f>
        <v/>
      </c>
    </row>
    <row r="728" spans="1:81" x14ac:dyDescent="0.25">
      <c r="A728" s="107"/>
      <c r="B728" s="84"/>
      <c r="C728" s="92">
        <f>Book1345234[[#This Row],[FMP]]*2</f>
        <v>0</v>
      </c>
      <c r="D728" s="34"/>
      <c r="E728" s="34"/>
      <c r="F728" s="37"/>
      <c r="G728" s="4"/>
      <c r="H728" s="4"/>
      <c r="I728" s="4"/>
      <c r="J728" s="4"/>
      <c r="K728" s="35" t="str">
        <f>IFERROR(Book1345234[[#This Row],[Project Cost]]/Book1345234[[#This Row],['# of Structures Removed from 1% Annual Chance FP]],"")</f>
        <v/>
      </c>
      <c r="L728" s="4"/>
      <c r="M728" s="4"/>
      <c r="N728" s="35"/>
      <c r="O728" s="100"/>
      <c r="P728" s="84"/>
      <c r="Q728" s="37"/>
      <c r="R728" s="4"/>
      <c r="S728" s="36" t="str">
        <f>IFERROR(VLOOKUP(Book1345234[[#This Row],[ Severity Ranking: Pre-Project Average Depth of Flooding (100-year)]],#REF!,2,FALSE),"")</f>
        <v/>
      </c>
      <c r="T728" s="67"/>
      <c r="U728" s="37"/>
      <c r="V728" s="37"/>
      <c r="W728" s="128" t="e">
        <f>[1]!Book1345234[[#This Row],[Flood Plain Population]]/[1]!Book1345234[[#This Row],[Community Population Served]]</f>
        <v>#REF!</v>
      </c>
      <c r="X728" s="4"/>
      <c r="Y728" s="36" t="str">
        <f>IFERROR(VLOOKUP(Book1345234[[#This Row],[Severity Ranking: Community Need (% Population)]],#REF!,2,FALSE),"")</f>
        <v/>
      </c>
      <c r="Z728" s="66"/>
      <c r="AA728" s="91" t="e">
        <f>[1]!Book1345234[[#This Row],['# of Structures Removed from 1% Annual Chance FP]]/[1]!Book1345234[[#This Row],['# of Structures in 1% Annual Chance FP (Pre-Project)]]</f>
        <v>#REF!</v>
      </c>
      <c r="AB728" s="4"/>
      <c r="AC728" s="36" t="str">
        <f>IFERROR(VLOOKUP(Book1345234[[#This Row],[Flood Risk Reduction ]],#REF!,2,FALSE),"")</f>
        <v/>
      </c>
      <c r="AD728" s="66"/>
      <c r="AE728" s="78"/>
      <c r="AF728" s="37"/>
      <c r="AG728" s="128" t="e">
        <f>([1]!Book1345234[[#This Row],[Pre-Project Damage $]]-[1]!Book1345234[[#This Row],[Post-Project Damage $]])/[1]!Book1345234[[#This Row],[Pre-Project Damage $]]</f>
        <v>#REF!</v>
      </c>
      <c r="AH728" s="4"/>
      <c r="AI728" s="36" t="str">
        <f>IFERROR(VLOOKUP(Book1345234[[#This Row],[Flood Damage Reduction]],#REF!,2,FALSE),"")</f>
        <v/>
      </c>
      <c r="AJ728" s="93"/>
      <c r="AK728" s="83"/>
      <c r="AL728" s="37"/>
      <c r="AM728" s="36" t="str">
        <f>IFERROR(VLOOKUP(Book1345234[[#This Row],[ Reduction in Critical Facilities Flood Risk]],#REF!,2,FALSE),"")</f>
        <v/>
      </c>
      <c r="AN728" s="140" t="e">
        <f>VLOOKUP([1]!Book1345234[[#This Row],[FMP]],'[1]Life and Safety Tabular Data'!A725:L735,12,FALSE)</f>
        <v>#REF!</v>
      </c>
      <c r="AO728" s="43"/>
      <c r="AP728" s="4"/>
      <c r="AQ728" s="36" t="str">
        <f>IFERROR(VLOOKUP(Book1345234[[#This Row],[Life and Safety Ranking (Injury/Loss of Life)]],#REF!,2,FALSE),"")</f>
        <v/>
      </c>
      <c r="AR728" s="67"/>
      <c r="AS728" s="43"/>
      <c r="AT728" s="43"/>
      <c r="AU728" s="43"/>
      <c r="AV728" s="4"/>
      <c r="AW728" s="36" t="str">
        <f>IFERROR(VLOOKUP(Book1345234[[#This Row],[Water Supply Yield Ranking]],#REF!,2,FALSE),"")</f>
        <v/>
      </c>
      <c r="AX728" s="67"/>
      <c r="AY728" s="37"/>
      <c r="AZ728" s="4"/>
      <c r="BA728" s="36" t="str">
        <f>IFERROR(VLOOKUP(Book1345234[[#This Row],[Social Vulnerability Ranking]],#REF!,2,FALSE),"")</f>
        <v/>
      </c>
      <c r="BB728" s="67"/>
      <c r="BC728" s="43"/>
      <c r="BD728" s="4"/>
      <c r="BE728" s="36" t="str">
        <f>IFERROR(VLOOKUP(Book1345234[[#This Row],[Nature-Based Solutions Ranking]],#REF!,2,FALSE),"")</f>
        <v/>
      </c>
      <c r="BF728" s="67"/>
      <c r="BG728" s="37"/>
      <c r="BH728" s="4"/>
      <c r="BI728" s="36" t="str">
        <f>IFERROR(VLOOKUP(Book1345234[[#This Row],[Multiple Benefit Ranking]],#REF!,2,FALSE),"")</f>
        <v/>
      </c>
      <c r="BJ728" s="84"/>
      <c r="BK728" s="43"/>
      <c r="BL728" s="4"/>
      <c r="BM728" s="36" t="str">
        <f>IFERROR(VLOOKUP(Book1345234[[#This Row],[Operations and Maintenance Ranking]],#REF!,2,FALSE),"")</f>
        <v/>
      </c>
      <c r="BN728" s="67"/>
      <c r="BO728" s="4"/>
      <c r="BP728" s="36" t="str">
        <f>IFERROR(VLOOKUP(Book1345234[[#This Row],[Administrative, Regulatory and Other Obstacle Ranking]],#REF!,2,FALSE),"")</f>
        <v/>
      </c>
      <c r="BQ728" s="67"/>
      <c r="BR728" s="4"/>
      <c r="BS728" s="36" t="str">
        <f>IFERROR(VLOOKUP(Book1345234[[#This Row],[Environmental Benefit Ranking]],#REF!,2,FALSE),"")</f>
        <v/>
      </c>
      <c r="BT728" s="67"/>
      <c r="BU728" s="37"/>
      <c r="BV728" s="36" t="str">
        <f>IFERROR(VLOOKUP(Book1345234[[#This Row],[Environmental Impact Ranking]],#REF!,2,FALSE),"")</f>
        <v/>
      </c>
      <c r="BW728" s="77"/>
      <c r="BX728" s="83"/>
      <c r="BY728" s="4"/>
      <c r="BZ728" s="36" t="str">
        <f>IFERROR(VLOOKUP(Book1345234[[#This Row],[Mobility Ranking]],#REF!,2,FALSE),"")</f>
        <v/>
      </c>
      <c r="CA728" s="77"/>
      <c r="CB728" s="4"/>
      <c r="CC728" s="36" t="str">
        <f>IFERROR(VLOOKUP(Book1345234[[#This Row],[Regional Ranking]],#REF!,2,FALSE),"")</f>
        <v/>
      </c>
    </row>
    <row r="729" spans="1:81" x14ac:dyDescent="0.25">
      <c r="A729" s="107"/>
      <c r="B729" s="84"/>
      <c r="C729" s="92">
        <f>Book1345234[[#This Row],[FMP]]*2</f>
        <v>0</v>
      </c>
      <c r="D729" s="34"/>
      <c r="E729" s="34"/>
      <c r="F729" s="37"/>
      <c r="G729" s="4"/>
      <c r="H729" s="4"/>
      <c r="I729" s="4"/>
      <c r="J729" s="4"/>
      <c r="K729" s="35" t="str">
        <f>IFERROR(Book1345234[[#This Row],[Project Cost]]/Book1345234[[#This Row],['# of Structures Removed from 1% Annual Chance FP]],"")</f>
        <v/>
      </c>
      <c r="L729" s="4"/>
      <c r="M729" s="4"/>
      <c r="N729" s="35"/>
      <c r="O729" s="100"/>
      <c r="P729" s="84"/>
      <c r="Q729" s="37"/>
      <c r="R729" s="4"/>
      <c r="S729" s="36" t="str">
        <f>IFERROR(VLOOKUP(Book1345234[[#This Row],[ Severity Ranking: Pre-Project Average Depth of Flooding (100-year)]],#REF!,2,FALSE),"")</f>
        <v/>
      </c>
      <c r="T729" s="67"/>
      <c r="U729" s="37"/>
      <c r="V729" s="37"/>
      <c r="W729" s="128" t="e">
        <f>[1]!Book1345234[[#This Row],[Flood Plain Population]]/[1]!Book1345234[[#This Row],[Community Population Served]]</f>
        <v>#REF!</v>
      </c>
      <c r="X729" s="4"/>
      <c r="Y729" s="36" t="str">
        <f>IFERROR(VLOOKUP(Book1345234[[#This Row],[Severity Ranking: Community Need (% Population)]],#REF!,2,FALSE),"")</f>
        <v/>
      </c>
      <c r="Z729" s="66"/>
      <c r="AA729" s="91" t="e">
        <f>[1]!Book1345234[[#This Row],['# of Structures Removed from 1% Annual Chance FP]]/[1]!Book1345234[[#This Row],['# of Structures in 1% Annual Chance FP (Pre-Project)]]</f>
        <v>#REF!</v>
      </c>
      <c r="AB729" s="4"/>
      <c r="AC729" s="36" t="str">
        <f>IFERROR(VLOOKUP(Book1345234[[#This Row],[Flood Risk Reduction ]],#REF!,2,FALSE),"")</f>
        <v/>
      </c>
      <c r="AD729" s="66"/>
      <c r="AE729" s="78"/>
      <c r="AF729" s="37"/>
      <c r="AG729" s="128" t="e">
        <f>([1]!Book1345234[[#This Row],[Pre-Project Damage $]]-[1]!Book1345234[[#This Row],[Post-Project Damage $]])/[1]!Book1345234[[#This Row],[Pre-Project Damage $]]</f>
        <v>#REF!</v>
      </c>
      <c r="AH729" s="4"/>
      <c r="AI729" s="36" t="str">
        <f>IFERROR(VLOOKUP(Book1345234[[#This Row],[Flood Damage Reduction]],#REF!,2,FALSE),"")</f>
        <v/>
      </c>
      <c r="AJ729" s="93"/>
      <c r="AK729" s="83"/>
      <c r="AL729" s="37"/>
      <c r="AM729" s="36" t="str">
        <f>IFERROR(VLOOKUP(Book1345234[[#This Row],[ Reduction in Critical Facilities Flood Risk]],#REF!,2,FALSE),"")</f>
        <v/>
      </c>
      <c r="AN729" s="140" t="e">
        <f>VLOOKUP([1]!Book1345234[[#This Row],[FMP]],'[1]Life and Safety Tabular Data'!A726:L736,12,FALSE)</f>
        <v>#REF!</v>
      </c>
      <c r="AO729" s="43"/>
      <c r="AP729" s="4"/>
      <c r="AQ729" s="36" t="str">
        <f>IFERROR(VLOOKUP(Book1345234[[#This Row],[Life and Safety Ranking (Injury/Loss of Life)]],#REF!,2,FALSE),"")</f>
        <v/>
      </c>
      <c r="AR729" s="67"/>
      <c r="AS729" s="43"/>
      <c r="AT729" s="43"/>
      <c r="AU729" s="43"/>
      <c r="AV729" s="4"/>
      <c r="AW729" s="36" t="str">
        <f>IFERROR(VLOOKUP(Book1345234[[#This Row],[Water Supply Yield Ranking]],#REF!,2,FALSE),"")</f>
        <v/>
      </c>
      <c r="AX729" s="67"/>
      <c r="AY729" s="37"/>
      <c r="AZ729" s="4"/>
      <c r="BA729" s="36" t="str">
        <f>IFERROR(VLOOKUP(Book1345234[[#This Row],[Social Vulnerability Ranking]],#REF!,2,FALSE),"")</f>
        <v/>
      </c>
      <c r="BB729" s="67"/>
      <c r="BC729" s="43"/>
      <c r="BD729" s="4"/>
      <c r="BE729" s="36" t="str">
        <f>IFERROR(VLOOKUP(Book1345234[[#This Row],[Nature-Based Solutions Ranking]],#REF!,2,FALSE),"")</f>
        <v/>
      </c>
      <c r="BF729" s="67"/>
      <c r="BG729" s="37"/>
      <c r="BH729" s="4"/>
      <c r="BI729" s="36" t="str">
        <f>IFERROR(VLOOKUP(Book1345234[[#This Row],[Multiple Benefit Ranking]],#REF!,2,FALSE),"")</f>
        <v/>
      </c>
      <c r="BJ729" s="84"/>
      <c r="BK729" s="43"/>
      <c r="BL729" s="4"/>
      <c r="BM729" s="36" t="str">
        <f>IFERROR(VLOOKUP(Book1345234[[#This Row],[Operations and Maintenance Ranking]],#REF!,2,FALSE),"")</f>
        <v/>
      </c>
      <c r="BN729" s="67"/>
      <c r="BO729" s="4"/>
      <c r="BP729" s="36" t="str">
        <f>IFERROR(VLOOKUP(Book1345234[[#This Row],[Administrative, Regulatory and Other Obstacle Ranking]],#REF!,2,FALSE),"")</f>
        <v/>
      </c>
      <c r="BQ729" s="67"/>
      <c r="BR729" s="4"/>
      <c r="BS729" s="36" t="str">
        <f>IFERROR(VLOOKUP(Book1345234[[#This Row],[Environmental Benefit Ranking]],#REF!,2,FALSE),"")</f>
        <v/>
      </c>
      <c r="BT729" s="67"/>
      <c r="BU729" s="37"/>
      <c r="BV729" s="36" t="str">
        <f>IFERROR(VLOOKUP(Book1345234[[#This Row],[Environmental Impact Ranking]],#REF!,2,FALSE),"")</f>
        <v/>
      </c>
      <c r="BW729" s="77"/>
      <c r="BX729" s="83"/>
      <c r="BY729" s="4"/>
      <c r="BZ729" s="36" t="str">
        <f>IFERROR(VLOOKUP(Book1345234[[#This Row],[Mobility Ranking]],#REF!,2,FALSE),"")</f>
        <v/>
      </c>
      <c r="CA729" s="77"/>
      <c r="CB729" s="4"/>
      <c r="CC729" s="36" t="str">
        <f>IFERROR(VLOOKUP(Book1345234[[#This Row],[Regional Ranking]],#REF!,2,FALSE),"")</f>
        <v/>
      </c>
    </row>
    <row r="730" spans="1:81" x14ac:dyDescent="0.25">
      <c r="A730" s="107"/>
      <c r="B730" s="84"/>
      <c r="C730" s="92">
        <f>Book1345234[[#This Row],[FMP]]*2</f>
        <v>0</v>
      </c>
      <c r="D730" s="34"/>
      <c r="E730" s="34"/>
      <c r="F730" s="37"/>
      <c r="G730" s="4"/>
      <c r="H730" s="4"/>
      <c r="I730" s="4"/>
      <c r="J730" s="4"/>
      <c r="K730" s="35" t="str">
        <f>IFERROR(Book1345234[[#This Row],[Project Cost]]/Book1345234[[#This Row],['# of Structures Removed from 1% Annual Chance FP]],"")</f>
        <v/>
      </c>
      <c r="L730" s="4"/>
      <c r="M730" s="4"/>
      <c r="N730" s="35"/>
      <c r="O730" s="100"/>
      <c r="P730" s="84"/>
      <c r="Q730" s="37"/>
      <c r="R730" s="4"/>
      <c r="S730" s="36" t="str">
        <f>IFERROR(VLOOKUP(Book1345234[[#This Row],[ Severity Ranking: Pre-Project Average Depth of Flooding (100-year)]],#REF!,2,FALSE),"")</f>
        <v/>
      </c>
      <c r="T730" s="67"/>
      <c r="U730" s="37"/>
      <c r="V730" s="37"/>
      <c r="W730" s="128" t="e">
        <f>[1]!Book1345234[[#This Row],[Flood Plain Population]]/[1]!Book1345234[[#This Row],[Community Population Served]]</f>
        <v>#REF!</v>
      </c>
      <c r="X730" s="4"/>
      <c r="Y730" s="36" t="str">
        <f>IFERROR(VLOOKUP(Book1345234[[#This Row],[Severity Ranking: Community Need (% Population)]],#REF!,2,FALSE),"")</f>
        <v/>
      </c>
      <c r="Z730" s="66"/>
      <c r="AA730" s="91" t="e">
        <f>[1]!Book1345234[[#This Row],['# of Structures Removed from 1% Annual Chance FP]]/[1]!Book1345234[[#This Row],['# of Structures in 1% Annual Chance FP (Pre-Project)]]</f>
        <v>#REF!</v>
      </c>
      <c r="AB730" s="4"/>
      <c r="AC730" s="36" t="str">
        <f>IFERROR(VLOOKUP(Book1345234[[#This Row],[Flood Risk Reduction ]],#REF!,2,FALSE),"")</f>
        <v/>
      </c>
      <c r="AD730" s="66"/>
      <c r="AE730" s="78"/>
      <c r="AF730" s="37"/>
      <c r="AG730" s="128" t="e">
        <f>([1]!Book1345234[[#This Row],[Pre-Project Damage $]]-[1]!Book1345234[[#This Row],[Post-Project Damage $]])/[1]!Book1345234[[#This Row],[Pre-Project Damage $]]</f>
        <v>#REF!</v>
      </c>
      <c r="AH730" s="4"/>
      <c r="AI730" s="36" t="str">
        <f>IFERROR(VLOOKUP(Book1345234[[#This Row],[Flood Damage Reduction]],#REF!,2,FALSE),"")</f>
        <v/>
      </c>
      <c r="AJ730" s="93"/>
      <c r="AK730" s="83"/>
      <c r="AL730" s="37"/>
      <c r="AM730" s="36" t="str">
        <f>IFERROR(VLOOKUP(Book1345234[[#This Row],[ Reduction in Critical Facilities Flood Risk]],#REF!,2,FALSE),"")</f>
        <v/>
      </c>
      <c r="AN730" s="140" t="e">
        <f>VLOOKUP([1]!Book1345234[[#This Row],[FMP]],'[1]Life and Safety Tabular Data'!A727:L737,12,FALSE)</f>
        <v>#REF!</v>
      </c>
      <c r="AO730" s="43"/>
      <c r="AP730" s="4"/>
      <c r="AQ730" s="36" t="str">
        <f>IFERROR(VLOOKUP(Book1345234[[#This Row],[Life and Safety Ranking (Injury/Loss of Life)]],#REF!,2,FALSE),"")</f>
        <v/>
      </c>
      <c r="AR730" s="67"/>
      <c r="AS730" s="43"/>
      <c r="AT730" s="43"/>
      <c r="AU730" s="43"/>
      <c r="AV730" s="4"/>
      <c r="AW730" s="36" t="str">
        <f>IFERROR(VLOOKUP(Book1345234[[#This Row],[Water Supply Yield Ranking]],#REF!,2,FALSE),"")</f>
        <v/>
      </c>
      <c r="AX730" s="67"/>
      <c r="AY730" s="37"/>
      <c r="AZ730" s="4"/>
      <c r="BA730" s="36" t="str">
        <f>IFERROR(VLOOKUP(Book1345234[[#This Row],[Social Vulnerability Ranking]],#REF!,2,FALSE),"")</f>
        <v/>
      </c>
      <c r="BB730" s="67"/>
      <c r="BC730" s="43"/>
      <c r="BD730" s="4"/>
      <c r="BE730" s="36" t="str">
        <f>IFERROR(VLOOKUP(Book1345234[[#This Row],[Nature-Based Solutions Ranking]],#REF!,2,FALSE),"")</f>
        <v/>
      </c>
      <c r="BF730" s="67"/>
      <c r="BG730" s="37"/>
      <c r="BH730" s="4"/>
      <c r="BI730" s="36" t="str">
        <f>IFERROR(VLOOKUP(Book1345234[[#This Row],[Multiple Benefit Ranking]],#REF!,2,FALSE),"")</f>
        <v/>
      </c>
      <c r="BJ730" s="84"/>
      <c r="BK730" s="43"/>
      <c r="BL730" s="4"/>
      <c r="BM730" s="36" t="str">
        <f>IFERROR(VLOOKUP(Book1345234[[#This Row],[Operations and Maintenance Ranking]],#REF!,2,FALSE),"")</f>
        <v/>
      </c>
      <c r="BN730" s="67"/>
      <c r="BO730" s="4"/>
      <c r="BP730" s="36" t="str">
        <f>IFERROR(VLOOKUP(Book1345234[[#This Row],[Administrative, Regulatory and Other Obstacle Ranking]],#REF!,2,FALSE),"")</f>
        <v/>
      </c>
      <c r="BQ730" s="67"/>
      <c r="BR730" s="4"/>
      <c r="BS730" s="36" t="str">
        <f>IFERROR(VLOOKUP(Book1345234[[#This Row],[Environmental Benefit Ranking]],#REF!,2,FALSE),"")</f>
        <v/>
      </c>
      <c r="BT730" s="67"/>
      <c r="BU730" s="37"/>
      <c r="BV730" s="36" t="str">
        <f>IFERROR(VLOOKUP(Book1345234[[#This Row],[Environmental Impact Ranking]],#REF!,2,FALSE),"")</f>
        <v/>
      </c>
      <c r="BW730" s="77"/>
      <c r="BX730" s="83"/>
      <c r="BY730" s="4"/>
      <c r="BZ730" s="36" t="str">
        <f>IFERROR(VLOOKUP(Book1345234[[#This Row],[Mobility Ranking]],#REF!,2,FALSE),"")</f>
        <v/>
      </c>
      <c r="CA730" s="77"/>
      <c r="CB730" s="4"/>
      <c r="CC730" s="36" t="str">
        <f>IFERROR(VLOOKUP(Book1345234[[#This Row],[Regional Ranking]],#REF!,2,FALSE),"")</f>
        <v/>
      </c>
    </row>
    <row r="731" spans="1:81" x14ac:dyDescent="0.25">
      <c r="A731" s="107"/>
      <c r="B731" s="84"/>
      <c r="C731" s="92">
        <f>Book1345234[[#This Row],[FMP]]*2</f>
        <v>0</v>
      </c>
      <c r="D731" s="34"/>
      <c r="E731" s="34"/>
      <c r="F731" s="37"/>
      <c r="G731" s="4"/>
      <c r="H731" s="4"/>
      <c r="I731" s="4"/>
      <c r="J731" s="4"/>
      <c r="K731" s="35" t="str">
        <f>IFERROR(Book1345234[[#This Row],[Project Cost]]/Book1345234[[#This Row],['# of Structures Removed from 1% Annual Chance FP]],"")</f>
        <v/>
      </c>
      <c r="L731" s="4"/>
      <c r="M731" s="4"/>
      <c r="N731" s="35"/>
      <c r="O731" s="100"/>
      <c r="P731" s="84"/>
      <c r="Q731" s="37"/>
      <c r="R731" s="4"/>
      <c r="S731" s="36" t="str">
        <f>IFERROR(VLOOKUP(Book1345234[[#This Row],[ Severity Ranking: Pre-Project Average Depth of Flooding (100-year)]],#REF!,2,FALSE),"")</f>
        <v/>
      </c>
      <c r="T731" s="67"/>
      <c r="U731" s="37"/>
      <c r="V731" s="37"/>
      <c r="W731" s="128" t="e">
        <f>[1]!Book1345234[[#This Row],[Flood Plain Population]]/[1]!Book1345234[[#This Row],[Community Population Served]]</f>
        <v>#REF!</v>
      </c>
      <c r="X731" s="4"/>
      <c r="Y731" s="36" t="str">
        <f>IFERROR(VLOOKUP(Book1345234[[#This Row],[Severity Ranking: Community Need (% Population)]],#REF!,2,FALSE),"")</f>
        <v/>
      </c>
      <c r="Z731" s="66"/>
      <c r="AA731" s="91" t="e">
        <f>[1]!Book1345234[[#This Row],['# of Structures Removed from 1% Annual Chance FP]]/[1]!Book1345234[[#This Row],['# of Structures in 1% Annual Chance FP (Pre-Project)]]</f>
        <v>#REF!</v>
      </c>
      <c r="AB731" s="4"/>
      <c r="AC731" s="36" t="str">
        <f>IFERROR(VLOOKUP(Book1345234[[#This Row],[Flood Risk Reduction ]],#REF!,2,FALSE),"")</f>
        <v/>
      </c>
      <c r="AD731" s="66"/>
      <c r="AE731" s="78"/>
      <c r="AF731" s="37"/>
      <c r="AG731" s="128" t="e">
        <f>([1]!Book1345234[[#This Row],[Pre-Project Damage $]]-[1]!Book1345234[[#This Row],[Post-Project Damage $]])/[1]!Book1345234[[#This Row],[Pre-Project Damage $]]</f>
        <v>#REF!</v>
      </c>
      <c r="AH731" s="4"/>
      <c r="AI731" s="36" t="str">
        <f>IFERROR(VLOOKUP(Book1345234[[#This Row],[Flood Damage Reduction]],#REF!,2,FALSE),"")</f>
        <v/>
      </c>
      <c r="AJ731" s="93"/>
      <c r="AK731" s="83"/>
      <c r="AL731" s="37"/>
      <c r="AM731" s="36" t="str">
        <f>IFERROR(VLOOKUP(Book1345234[[#This Row],[ Reduction in Critical Facilities Flood Risk]],#REF!,2,FALSE),"")</f>
        <v/>
      </c>
      <c r="AN731" s="140" t="e">
        <f>VLOOKUP([1]!Book1345234[[#This Row],[FMP]],'[1]Life and Safety Tabular Data'!A728:L738,12,FALSE)</f>
        <v>#REF!</v>
      </c>
      <c r="AO731" s="43"/>
      <c r="AP731" s="4"/>
      <c r="AQ731" s="36" t="str">
        <f>IFERROR(VLOOKUP(Book1345234[[#This Row],[Life and Safety Ranking (Injury/Loss of Life)]],#REF!,2,FALSE),"")</f>
        <v/>
      </c>
      <c r="AR731" s="67"/>
      <c r="AS731" s="43"/>
      <c r="AT731" s="43"/>
      <c r="AU731" s="43"/>
      <c r="AV731" s="4"/>
      <c r="AW731" s="36" t="str">
        <f>IFERROR(VLOOKUP(Book1345234[[#This Row],[Water Supply Yield Ranking]],#REF!,2,FALSE),"")</f>
        <v/>
      </c>
      <c r="AX731" s="67"/>
      <c r="AY731" s="37"/>
      <c r="AZ731" s="4"/>
      <c r="BA731" s="36" t="str">
        <f>IFERROR(VLOOKUP(Book1345234[[#This Row],[Social Vulnerability Ranking]],#REF!,2,FALSE),"")</f>
        <v/>
      </c>
      <c r="BB731" s="67"/>
      <c r="BC731" s="43"/>
      <c r="BD731" s="4"/>
      <c r="BE731" s="36" t="str">
        <f>IFERROR(VLOOKUP(Book1345234[[#This Row],[Nature-Based Solutions Ranking]],#REF!,2,FALSE),"")</f>
        <v/>
      </c>
      <c r="BF731" s="67"/>
      <c r="BG731" s="37"/>
      <c r="BH731" s="4"/>
      <c r="BI731" s="36" t="str">
        <f>IFERROR(VLOOKUP(Book1345234[[#This Row],[Multiple Benefit Ranking]],#REF!,2,FALSE),"")</f>
        <v/>
      </c>
      <c r="BJ731" s="84"/>
      <c r="BK731" s="43"/>
      <c r="BL731" s="4"/>
      <c r="BM731" s="36" t="str">
        <f>IFERROR(VLOOKUP(Book1345234[[#This Row],[Operations and Maintenance Ranking]],#REF!,2,FALSE),"")</f>
        <v/>
      </c>
      <c r="BN731" s="67"/>
      <c r="BO731" s="4"/>
      <c r="BP731" s="36" t="str">
        <f>IFERROR(VLOOKUP(Book1345234[[#This Row],[Administrative, Regulatory and Other Obstacle Ranking]],#REF!,2,FALSE),"")</f>
        <v/>
      </c>
      <c r="BQ731" s="67"/>
      <c r="BR731" s="4"/>
      <c r="BS731" s="36" t="str">
        <f>IFERROR(VLOOKUP(Book1345234[[#This Row],[Environmental Benefit Ranking]],#REF!,2,FALSE),"")</f>
        <v/>
      </c>
      <c r="BT731" s="67"/>
      <c r="BU731" s="37"/>
      <c r="BV731" s="36" t="str">
        <f>IFERROR(VLOOKUP(Book1345234[[#This Row],[Environmental Impact Ranking]],#REF!,2,FALSE),"")</f>
        <v/>
      </c>
      <c r="BW731" s="77"/>
      <c r="BX731" s="83"/>
      <c r="BY731" s="4"/>
      <c r="BZ731" s="36" t="str">
        <f>IFERROR(VLOOKUP(Book1345234[[#This Row],[Mobility Ranking]],#REF!,2,FALSE),"")</f>
        <v/>
      </c>
      <c r="CA731" s="77"/>
      <c r="CB731" s="4"/>
      <c r="CC731" s="36" t="str">
        <f>IFERROR(VLOOKUP(Book1345234[[#This Row],[Regional Ranking]],#REF!,2,FALSE),"")</f>
        <v/>
      </c>
    </row>
    <row r="732" spans="1:81" x14ac:dyDescent="0.25">
      <c r="A732" s="107"/>
      <c r="B732" s="84"/>
      <c r="C732" s="92">
        <f>Book1345234[[#This Row],[FMP]]*2</f>
        <v>0</v>
      </c>
      <c r="D732" s="34"/>
      <c r="E732" s="34"/>
      <c r="F732" s="37"/>
      <c r="G732" s="4"/>
      <c r="H732" s="4"/>
      <c r="I732" s="4"/>
      <c r="J732" s="4"/>
      <c r="K732" s="35" t="str">
        <f>IFERROR(Book1345234[[#This Row],[Project Cost]]/Book1345234[[#This Row],['# of Structures Removed from 1% Annual Chance FP]],"")</f>
        <v/>
      </c>
      <c r="L732" s="4"/>
      <c r="M732" s="4"/>
      <c r="N732" s="35"/>
      <c r="O732" s="100"/>
      <c r="P732" s="84"/>
      <c r="Q732" s="37"/>
      <c r="R732" s="4"/>
      <c r="S732" s="36" t="str">
        <f>IFERROR(VLOOKUP(Book1345234[[#This Row],[ Severity Ranking: Pre-Project Average Depth of Flooding (100-year)]],#REF!,2,FALSE),"")</f>
        <v/>
      </c>
      <c r="T732" s="67"/>
      <c r="U732" s="37"/>
      <c r="V732" s="37"/>
      <c r="W732" s="128" t="e">
        <f>[1]!Book1345234[[#This Row],[Flood Plain Population]]/[1]!Book1345234[[#This Row],[Community Population Served]]</f>
        <v>#REF!</v>
      </c>
      <c r="X732" s="4"/>
      <c r="Y732" s="36" t="str">
        <f>IFERROR(VLOOKUP(Book1345234[[#This Row],[Severity Ranking: Community Need (% Population)]],#REF!,2,FALSE),"")</f>
        <v/>
      </c>
      <c r="Z732" s="66"/>
      <c r="AA732" s="91" t="e">
        <f>[1]!Book1345234[[#This Row],['# of Structures Removed from 1% Annual Chance FP]]/[1]!Book1345234[[#This Row],['# of Structures in 1% Annual Chance FP (Pre-Project)]]</f>
        <v>#REF!</v>
      </c>
      <c r="AB732" s="4"/>
      <c r="AC732" s="36" t="str">
        <f>IFERROR(VLOOKUP(Book1345234[[#This Row],[Flood Risk Reduction ]],#REF!,2,FALSE),"")</f>
        <v/>
      </c>
      <c r="AD732" s="66"/>
      <c r="AE732" s="78"/>
      <c r="AF732" s="37"/>
      <c r="AG732" s="128" t="e">
        <f>([1]!Book1345234[[#This Row],[Pre-Project Damage $]]-[1]!Book1345234[[#This Row],[Post-Project Damage $]])/[1]!Book1345234[[#This Row],[Pre-Project Damage $]]</f>
        <v>#REF!</v>
      </c>
      <c r="AH732" s="4"/>
      <c r="AI732" s="36" t="str">
        <f>IFERROR(VLOOKUP(Book1345234[[#This Row],[Flood Damage Reduction]],#REF!,2,FALSE),"")</f>
        <v/>
      </c>
      <c r="AJ732" s="93"/>
      <c r="AK732" s="83"/>
      <c r="AL732" s="37"/>
      <c r="AM732" s="36" t="str">
        <f>IFERROR(VLOOKUP(Book1345234[[#This Row],[ Reduction in Critical Facilities Flood Risk]],#REF!,2,FALSE),"")</f>
        <v/>
      </c>
      <c r="AN732" s="140" t="e">
        <f>VLOOKUP([1]!Book1345234[[#This Row],[FMP]],'[1]Life and Safety Tabular Data'!A729:L739,12,FALSE)</f>
        <v>#REF!</v>
      </c>
      <c r="AO732" s="43"/>
      <c r="AP732" s="4"/>
      <c r="AQ732" s="36" t="str">
        <f>IFERROR(VLOOKUP(Book1345234[[#This Row],[Life and Safety Ranking (Injury/Loss of Life)]],#REF!,2,FALSE),"")</f>
        <v/>
      </c>
      <c r="AR732" s="67"/>
      <c r="AS732" s="43"/>
      <c r="AT732" s="43"/>
      <c r="AU732" s="43"/>
      <c r="AV732" s="4"/>
      <c r="AW732" s="36" t="str">
        <f>IFERROR(VLOOKUP(Book1345234[[#This Row],[Water Supply Yield Ranking]],#REF!,2,FALSE),"")</f>
        <v/>
      </c>
      <c r="AX732" s="67"/>
      <c r="AY732" s="37"/>
      <c r="AZ732" s="4"/>
      <c r="BA732" s="36" t="str">
        <f>IFERROR(VLOOKUP(Book1345234[[#This Row],[Social Vulnerability Ranking]],#REF!,2,FALSE),"")</f>
        <v/>
      </c>
      <c r="BB732" s="67"/>
      <c r="BC732" s="43"/>
      <c r="BD732" s="4"/>
      <c r="BE732" s="36" t="str">
        <f>IFERROR(VLOOKUP(Book1345234[[#This Row],[Nature-Based Solutions Ranking]],#REF!,2,FALSE),"")</f>
        <v/>
      </c>
      <c r="BF732" s="67"/>
      <c r="BG732" s="37"/>
      <c r="BH732" s="4"/>
      <c r="BI732" s="36" t="str">
        <f>IFERROR(VLOOKUP(Book1345234[[#This Row],[Multiple Benefit Ranking]],#REF!,2,FALSE),"")</f>
        <v/>
      </c>
      <c r="BJ732" s="84"/>
      <c r="BK732" s="43"/>
      <c r="BL732" s="4"/>
      <c r="BM732" s="36" t="str">
        <f>IFERROR(VLOOKUP(Book1345234[[#This Row],[Operations and Maintenance Ranking]],#REF!,2,FALSE),"")</f>
        <v/>
      </c>
      <c r="BN732" s="67"/>
      <c r="BO732" s="4"/>
      <c r="BP732" s="36" t="str">
        <f>IFERROR(VLOOKUP(Book1345234[[#This Row],[Administrative, Regulatory and Other Obstacle Ranking]],#REF!,2,FALSE),"")</f>
        <v/>
      </c>
      <c r="BQ732" s="67"/>
      <c r="BR732" s="4"/>
      <c r="BS732" s="36" t="str">
        <f>IFERROR(VLOOKUP(Book1345234[[#This Row],[Environmental Benefit Ranking]],#REF!,2,FALSE),"")</f>
        <v/>
      </c>
      <c r="BT732" s="67"/>
      <c r="BU732" s="37"/>
      <c r="BV732" s="36" t="str">
        <f>IFERROR(VLOOKUP(Book1345234[[#This Row],[Environmental Impact Ranking]],#REF!,2,FALSE),"")</f>
        <v/>
      </c>
      <c r="BW732" s="77"/>
      <c r="BX732" s="83"/>
      <c r="BY732" s="4"/>
      <c r="BZ732" s="36" t="str">
        <f>IFERROR(VLOOKUP(Book1345234[[#This Row],[Mobility Ranking]],#REF!,2,FALSE),"")</f>
        <v/>
      </c>
      <c r="CA732" s="77"/>
      <c r="CB732" s="4"/>
      <c r="CC732" s="36" t="str">
        <f>IFERROR(VLOOKUP(Book1345234[[#This Row],[Regional Ranking]],#REF!,2,FALSE),"")</f>
        <v/>
      </c>
    </row>
    <row r="733" spans="1:81" x14ac:dyDescent="0.25">
      <c r="A733" s="107"/>
      <c r="B733" s="84"/>
      <c r="C733" s="92">
        <f>Book1345234[[#This Row],[FMP]]*2</f>
        <v>0</v>
      </c>
      <c r="D733" s="34"/>
      <c r="E733" s="34"/>
      <c r="F733" s="37"/>
      <c r="G733" s="4"/>
      <c r="H733" s="4"/>
      <c r="I733" s="4"/>
      <c r="J733" s="4"/>
      <c r="K733" s="35" t="str">
        <f>IFERROR(Book1345234[[#This Row],[Project Cost]]/Book1345234[[#This Row],['# of Structures Removed from 1% Annual Chance FP]],"")</f>
        <v/>
      </c>
      <c r="L733" s="4"/>
      <c r="M733" s="4"/>
      <c r="N733" s="35"/>
      <c r="O733" s="100"/>
      <c r="P733" s="84"/>
      <c r="Q733" s="37"/>
      <c r="R733" s="4"/>
      <c r="S733" s="36" t="str">
        <f>IFERROR(VLOOKUP(Book1345234[[#This Row],[ Severity Ranking: Pre-Project Average Depth of Flooding (100-year)]],#REF!,2,FALSE),"")</f>
        <v/>
      </c>
      <c r="T733" s="67"/>
      <c r="U733" s="37"/>
      <c r="V733" s="37"/>
      <c r="W733" s="128" t="e">
        <f>[1]!Book1345234[[#This Row],[Flood Plain Population]]/[1]!Book1345234[[#This Row],[Community Population Served]]</f>
        <v>#REF!</v>
      </c>
      <c r="X733" s="4"/>
      <c r="Y733" s="36" t="str">
        <f>IFERROR(VLOOKUP(Book1345234[[#This Row],[Severity Ranking: Community Need (% Population)]],#REF!,2,FALSE),"")</f>
        <v/>
      </c>
      <c r="Z733" s="66"/>
      <c r="AA733" s="91" t="e">
        <f>[1]!Book1345234[[#This Row],['# of Structures Removed from 1% Annual Chance FP]]/[1]!Book1345234[[#This Row],['# of Structures in 1% Annual Chance FP (Pre-Project)]]</f>
        <v>#REF!</v>
      </c>
      <c r="AB733" s="4"/>
      <c r="AC733" s="36" t="str">
        <f>IFERROR(VLOOKUP(Book1345234[[#This Row],[Flood Risk Reduction ]],#REF!,2,FALSE),"")</f>
        <v/>
      </c>
      <c r="AD733" s="66"/>
      <c r="AE733" s="78"/>
      <c r="AF733" s="37"/>
      <c r="AG733" s="128" t="e">
        <f>([1]!Book1345234[[#This Row],[Pre-Project Damage $]]-[1]!Book1345234[[#This Row],[Post-Project Damage $]])/[1]!Book1345234[[#This Row],[Pre-Project Damage $]]</f>
        <v>#REF!</v>
      </c>
      <c r="AH733" s="4"/>
      <c r="AI733" s="36" t="str">
        <f>IFERROR(VLOOKUP(Book1345234[[#This Row],[Flood Damage Reduction]],#REF!,2,FALSE),"")</f>
        <v/>
      </c>
      <c r="AJ733" s="93"/>
      <c r="AK733" s="83"/>
      <c r="AL733" s="37"/>
      <c r="AM733" s="36" t="str">
        <f>IFERROR(VLOOKUP(Book1345234[[#This Row],[ Reduction in Critical Facilities Flood Risk]],#REF!,2,FALSE),"")</f>
        <v/>
      </c>
      <c r="AN733" s="140" t="e">
        <f>VLOOKUP([1]!Book1345234[[#This Row],[FMP]],'[1]Life and Safety Tabular Data'!A730:L740,12,FALSE)</f>
        <v>#REF!</v>
      </c>
      <c r="AO733" s="43"/>
      <c r="AP733" s="4"/>
      <c r="AQ733" s="36" t="str">
        <f>IFERROR(VLOOKUP(Book1345234[[#This Row],[Life and Safety Ranking (Injury/Loss of Life)]],#REF!,2,FALSE),"")</f>
        <v/>
      </c>
      <c r="AR733" s="67"/>
      <c r="AS733" s="43"/>
      <c r="AT733" s="43"/>
      <c r="AU733" s="43"/>
      <c r="AV733" s="4"/>
      <c r="AW733" s="36" t="str">
        <f>IFERROR(VLOOKUP(Book1345234[[#This Row],[Water Supply Yield Ranking]],#REF!,2,FALSE),"")</f>
        <v/>
      </c>
      <c r="AX733" s="67"/>
      <c r="AY733" s="37"/>
      <c r="AZ733" s="4"/>
      <c r="BA733" s="36" t="str">
        <f>IFERROR(VLOOKUP(Book1345234[[#This Row],[Social Vulnerability Ranking]],#REF!,2,FALSE),"")</f>
        <v/>
      </c>
      <c r="BB733" s="67"/>
      <c r="BC733" s="43"/>
      <c r="BD733" s="4"/>
      <c r="BE733" s="36" t="str">
        <f>IFERROR(VLOOKUP(Book1345234[[#This Row],[Nature-Based Solutions Ranking]],#REF!,2,FALSE),"")</f>
        <v/>
      </c>
      <c r="BF733" s="67"/>
      <c r="BG733" s="37"/>
      <c r="BH733" s="4"/>
      <c r="BI733" s="36" t="str">
        <f>IFERROR(VLOOKUP(Book1345234[[#This Row],[Multiple Benefit Ranking]],#REF!,2,FALSE),"")</f>
        <v/>
      </c>
      <c r="BJ733" s="84"/>
      <c r="BK733" s="43"/>
      <c r="BL733" s="4"/>
      <c r="BM733" s="36" t="str">
        <f>IFERROR(VLOOKUP(Book1345234[[#This Row],[Operations and Maintenance Ranking]],#REF!,2,FALSE),"")</f>
        <v/>
      </c>
      <c r="BN733" s="67"/>
      <c r="BO733" s="4"/>
      <c r="BP733" s="36" t="str">
        <f>IFERROR(VLOOKUP(Book1345234[[#This Row],[Administrative, Regulatory and Other Obstacle Ranking]],#REF!,2,FALSE),"")</f>
        <v/>
      </c>
      <c r="BQ733" s="67"/>
      <c r="BR733" s="4"/>
      <c r="BS733" s="36" t="str">
        <f>IFERROR(VLOOKUP(Book1345234[[#This Row],[Environmental Benefit Ranking]],#REF!,2,FALSE),"")</f>
        <v/>
      </c>
      <c r="BT733" s="67"/>
      <c r="BU733" s="37"/>
      <c r="BV733" s="36" t="str">
        <f>IFERROR(VLOOKUP(Book1345234[[#This Row],[Environmental Impact Ranking]],#REF!,2,FALSE),"")</f>
        <v/>
      </c>
      <c r="BW733" s="77"/>
      <c r="BX733" s="83"/>
      <c r="BY733" s="4"/>
      <c r="BZ733" s="36" t="str">
        <f>IFERROR(VLOOKUP(Book1345234[[#This Row],[Mobility Ranking]],#REF!,2,FALSE),"")</f>
        <v/>
      </c>
      <c r="CA733" s="77"/>
      <c r="CB733" s="4"/>
      <c r="CC733" s="36" t="str">
        <f>IFERROR(VLOOKUP(Book1345234[[#This Row],[Regional Ranking]],#REF!,2,FALSE),"")</f>
        <v/>
      </c>
    </row>
    <row r="734" spans="1:81" x14ac:dyDescent="0.25">
      <c r="A734" s="107"/>
      <c r="B734" s="84"/>
      <c r="C734" s="92">
        <f>Book1345234[[#This Row],[FMP]]*2</f>
        <v>0</v>
      </c>
      <c r="D734" s="34"/>
      <c r="E734" s="34"/>
      <c r="F734" s="37"/>
      <c r="G734" s="4"/>
      <c r="H734" s="4"/>
      <c r="I734" s="4"/>
      <c r="J734" s="4"/>
      <c r="K734" s="35" t="str">
        <f>IFERROR(Book1345234[[#This Row],[Project Cost]]/Book1345234[[#This Row],['# of Structures Removed from 1% Annual Chance FP]],"")</f>
        <v/>
      </c>
      <c r="L734" s="4"/>
      <c r="M734" s="4"/>
      <c r="N734" s="35"/>
      <c r="O734" s="100"/>
      <c r="P734" s="84"/>
      <c r="Q734" s="37"/>
      <c r="R734" s="4"/>
      <c r="S734" s="36" t="str">
        <f>IFERROR(VLOOKUP(Book1345234[[#This Row],[ Severity Ranking: Pre-Project Average Depth of Flooding (100-year)]],#REF!,2,FALSE),"")</f>
        <v/>
      </c>
      <c r="T734" s="67"/>
      <c r="U734" s="37"/>
      <c r="V734" s="37"/>
      <c r="W734" s="128" t="e">
        <f>[1]!Book1345234[[#This Row],[Flood Plain Population]]/[1]!Book1345234[[#This Row],[Community Population Served]]</f>
        <v>#REF!</v>
      </c>
      <c r="X734" s="4"/>
      <c r="Y734" s="36" t="str">
        <f>IFERROR(VLOOKUP(Book1345234[[#This Row],[Severity Ranking: Community Need (% Population)]],#REF!,2,FALSE),"")</f>
        <v/>
      </c>
      <c r="Z734" s="66"/>
      <c r="AA734" s="91" t="e">
        <f>[1]!Book1345234[[#This Row],['# of Structures Removed from 1% Annual Chance FP]]/[1]!Book1345234[[#This Row],['# of Structures in 1% Annual Chance FP (Pre-Project)]]</f>
        <v>#REF!</v>
      </c>
      <c r="AB734" s="4"/>
      <c r="AC734" s="36" t="str">
        <f>IFERROR(VLOOKUP(Book1345234[[#This Row],[Flood Risk Reduction ]],#REF!,2,FALSE),"")</f>
        <v/>
      </c>
      <c r="AD734" s="66"/>
      <c r="AE734" s="78"/>
      <c r="AF734" s="37"/>
      <c r="AG734" s="128" t="e">
        <f>([1]!Book1345234[[#This Row],[Pre-Project Damage $]]-[1]!Book1345234[[#This Row],[Post-Project Damage $]])/[1]!Book1345234[[#This Row],[Pre-Project Damage $]]</f>
        <v>#REF!</v>
      </c>
      <c r="AH734" s="4"/>
      <c r="AI734" s="36" t="str">
        <f>IFERROR(VLOOKUP(Book1345234[[#This Row],[Flood Damage Reduction]],#REF!,2,FALSE),"")</f>
        <v/>
      </c>
      <c r="AJ734" s="93"/>
      <c r="AK734" s="83"/>
      <c r="AL734" s="37"/>
      <c r="AM734" s="36" t="str">
        <f>IFERROR(VLOOKUP(Book1345234[[#This Row],[ Reduction in Critical Facilities Flood Risk]],#REF!,2,FALSE),"")</f>
        <v/>
      </c>
      <c r="AN734" s="140" t="e">
        <f>VLOOKUP([1]!Book1345234[[#This Row],[FMP]],'[1]Life and Safety Tabular Data'!A731:L741,12,FALSE)</f>
        <v>#REF!</v>
      </c>
      <c r="AO734" s="43"/>
      <c r="AP734" s="4"/>
      <c r="AQ734" s="36" t="str">
        <f>IFERROR(VLOOKUP(Book1345234[[#This Row],[Life and Safety Ranking (Injury/Loss of Life)]],#REF!,2,FALSE),"")</f>
        <v/>
      </c>
      <c r="AR734" s="67"/>
      <c r="AS734" s="43"/>
      <c r="AT734" s="43"/>
      <c r="AU734" s="43"/>
      <c r="AV734" s="4"/>
      <c r="AW734" s="36" t="str">
        <f>IFERROR(VLOOKUP(Book1345234[[#This Row],[Water Supply Yield Ranking]],#REF!,2,FALSE),"")</f>
        <v/>
      </c>
      <c r="AX734" s="67"/>
      <c r="AY734" s="37"/>
      <c r="AZ734" s="4"/>
      <c r="BA734" s="36" t="str">
        <f>IFERROR(VLOOKUP(Book1345234[[#This Row],[Social Vulnerability Ranking]],#REF!,2,FALSE),"")</f>
        <v/>
      </c>
      <c r="BB734" s="67"/>
      <c r="BC734" s="43"/>
      <c r="BD734" s="4"/>
      <c r="BE734" s="36" t="str">
        <f>IFERROR(VLOOKUP(Book1345234[[#This Row],[Nature-Based Solutions Ranking]],#REF!,2,FALSE),"")</f>
        <v/>
      </c>
      <c r="BF734" s="67"/>
      <c r="BG734" s="37"/>
      <c r="BH734" s="4"/>
      <c r="BI734" s="36" t="str">
        <f>IFERROR(VLOOKUP(Book1345234[[#This Row],[Multiple Benefit Ranking]],#REF!,2,FALSE),"")</f>
        <v/>
      </c>
      <c r="BJ734" s="84"/>
      <c r="BK734" s="43"/>
      <c r="BL734" s="4"/>
      <c r="BM734" s="36" t="str">
        <f>IFERROR(VLOOKUP(Book1345234[[#This Row],[Operations and Maintenance Ranking]],#REF!,2,FALSE),"")</f>
        <v/>
      </c>
      <c r="BN734" s="67"/>
      <c r="BO734" s="4"/>
      <c r="BP734" s="36" t="str">
        <f>IFERROR(VLOOKUP(Book1345234[[#This Row],[Administrative, Regulatory and Other Obstacle Ranking]],#REF!,2,FALSE),"")</f>
        <v/>
      </c>
      <c r="BQ734" s="67"/>
      <c r="BR734" s="4"/>
      <c r="BS734" s="36" t="str">
        <f>IFERROR(VLOOKUP(Book1345234[[#This Row],[Environmental Benefit Ranking]],#REF!,2,FALSE),"")</f>
        <v/>
      </c>
      <c r="BT734" s="67"/>
      <c r="BU734" s="37"/>
      <c r="BV734" s="36" t="str">
        <f>IFERROR(VLOOKUP(Book1345234[[#This Row],[Environmental Impact Ranking]],#REF!,2,FALSE),"")</f>
        <v/>
      </c>
      <c r="BW734" s="77"/>
      <c r="BX734" s="83"/>
      <c r="BY734" s="4"/>
      <c r="BZ734" s="36" t="str">
        <f>IFERROR(VLOOKUP(Book1345234[[#This Row],[Mobility Ranking]],#REF!,2,FALSE),"")</f>
        <v/>
      </c>
      <c r="CA734" s="77"/>
      <c r="CB734" s="4"/>
      <c r="CC734" s="36" t="str">
        <f>IFERROR(VLOOKUP(Book1345234[[#This Row],[Regional Ranking]],#REF!,2,FALSE),"")</f>
        <v/>
      </c>
    </row>
    <row r="735" spans="1:81" x14ac:dyDescent="0.25">
      <c r="A735" s="107"/>
      <c r="B735" s="84"/>
      <c r="C735" s="92">
        <f>Book1345234[[#This Row],[FMP]]*2</f>
        <v>0</v>
      </c>
      <c r="D735" s="34"/>
      <c r="E735" s="34"/>
      <c r="F735" s="37"/>
      <c r="G735" s="4"/>
      <c r="H735" s="4"/>
      <c r="I735" s="4"/>
      <c r="J735" s="4"/>
      <c r="K735" s="35" t="str">
        <f>IFERROR(Book1345234[[#This Row],[Project Cost]]/Book1345234[[#This Row],['# of Structures Removed from 1% Annual Chance FP]],"")</f>
        <v/>
      </c>
      <c r="L735" s="4"/>
      <c r="M735" s="4"/>
      <c r="N735" s="35"/>
      <c r="O735" s="100"/>
      <c r="P735" s="84"/>
      <c r="Q735" s="37"/>
      <c r="R735" s="4"/>
      <c r="S735" s="36" t="str">
        <f>IFERROR(VLOOKUP(Book1345234[[#This Row],[ Severity Ranking: Pre-Project Average Depth of Flooding (100-year)]],#REF!,2,FALSE),"")</f>
        <v/>
      </c>
      <c r="T735" s="67"/>
      <c r="U735" s="37"/>
      <c r="V735" s="37"/>
      <c r="W735" s="128" t="e">
        <f>[1]!Book1345234[[#This Row],[Flood Plain Population]]/[1]!Book1345234[[#This Row],[Community Population Served]]</f>
        <v>#REF!</v>
      </c>
      <c r="X735" s="4"/>
      <c r="Y735" s="36" t="str">
        <f>IFERROR(VLOOKUP(Book1345234[[#This Row],[Severity Ranking: Community Need (% Population)]],#REF!,2,FALSE),"")</f>
        <v/>
      </c>
      <c r="Z735" s="66"/>
      <c r="AA735" s="91" t="e">
        <f>[1]!Book1345234[[#This Row],['# of Structures Removed from 1% Annual Chance FP]]/[1]!Book1345234[[#This Row],['# of Structures in 1% Annual Chance FP (Pre-Project)]]</f>
        <v>#REF!</v>
      </c>
      <c r="AB735" s="4"/>
      <c r="AC735" s="36" t="str">
        <f>IFERROR(VLOOKUP(Book1345234[[#This Row],[Flood Risk Reduction ]],#REF!,2,FALSE),"")</f>
        <v/>
      </c>
      <c r="AD735" s="66"/>
      <c r="AE735" s="78"/>
      <c r="AF735" s="37"/>
      <c r="AG735" s="128" t="e">
        <f>([1]!Book1345234[[#This Row],[Pre-Project Damage $]]-[1]!Book1345234[[#This Row],[Post-Project Damage $]])/[1]!Book1345234[[#This Row],[Pre-Project Damage $]]</f>
        <v>#REF!</v>
      </c>
      <c r="AH735" s="4"/>
      <c r="AI735" s="36" t="str">
        <f>IFERROR(VLOOKUP(Book1345234[[#This Row],[Flood Damage Reduction]],#REF!,2,FALSE),"")</f>
        <v/>
      </c>
      <c r="AJ735" s="93"/>
      <c r="AK735" s="83"/>
      <c r="AL735" s="37"/>
      <c r="AM735" s="36" t="str">
        <f>IFERROR(VLOOKUP(Book1345234[[#This Row],[ Reduction in Critical Facilities Flood Risk]],#REF!,2,FALSE),"")</f>
        <v/>
      </c>
      <c r="AN735" s="140" t="e">
        <f>VLOOKUP([1]!Book1345234[[#This Row],[FMP]],'[1]Life and Safety Tabular Data'!A732:L742,12,FALSE)</f>
        <v>#REF!</v>
      </c>
      <c r="AO735" s="43"/>
      <c r="AP735" s="4"/>
      <c r="AQ735" s="36" t="str">
        <f>IFERROR(VLOOKUP(Book1345234[[#This Row],[Life and Safety Ranking (Injury/Loss of Life)]],#REF!,2,FALSE),"")</f>
        <v/>
      </c>
      <c r="AR735" s="67"/>
      <c r="AS735" s="43"/>
      <c r="AT735" s="43"/>
      <c r="AU735" s="43"/>
      <c r="AV735" s="4"/>
      <c r="AW735" s="36" t="str">
        <f>IFERROR(VLOOKUP(Book1345234[[#This Row],[Water Supply Yield Ranking]],#REF!,2,FALSE),"")</f>
        <v/>
      </c>
      <c r="AX735" s="67"/>
      <c r="AY735" s="37"/>
      <c r="AZ735" s="4"/>
      <c r="BA735" s="36" t="str">
        <f>IFERROR(VLOOKUP(Book1345234[[#This Row],[Social Vulnerability Ranking]],#REF!,2,FALSE),"")</f>
        <v/>
      </c>
      <c r="BB735" s="67"/>
      <c r="BC735" s="43"/>
      <c r="BD735" s="4"/>
      <c r="BE735" s="36" t="str">
        <f>IFERROR(VLOOKUP(Book1345234[[#This Row],[Nature-Based Solutions Ranking]],#REF!,2,FALSE),"")</f>
        <v/>
      </c>
      <c r="BF735" s="67"/>
      <c r="BG735" s="37"/>
      <c r="BH735" s="4"/>
      <c r="BI735" s="36" t="str">
        <f>IFERROR(VLOOKUP(Book1345234[[#This Row],[Multiple Benefit Ranking]],#REF!,2,FALSE),"")</f>
        <v/>
      </c>
      <c r="BJ735" s="84"/>
      <c r="BK735" s="43"/>
      <c r="BL735" s="4"/>
      <c r="BM735" s="36" t="str">
        <f>IFERROR(VLOOKUP(Book1345234[[#This Row],[Operations and Maintenance Ranking]],#REF!,2,FALSE),"")</f>
        <v/>
      </c>
      <c r="BN735" s="67"/>
      <c r="BO735" s="4"/>
      <c r="BP735" s="36" t="str">
        <f>IFERROR(VLOOKUP(Book1345234[[#This Row],[Administrative, Regulatory and Other Obstacle Ranking]],#REF!,2,FALSE),"")</f>
        <v/>
      </c>
      <c r="BQ735" s="67"/>
      <c r="BR735" s="4"/>
      <c r="BS735" s="36" t="str">
        <f>IFERROR(VLOOKUP(Book1345234[[#This Row],[Environmental Benefit Ranking]],#REF!,2,FALSE),"")</f>
        <v/>
      </c>
      <c r="BT735" s="67"/>
      <c r="BU735" s="37"/>
      <c r="BV735" s="36" t="str">
        <f>IFERROR(VLOOKUP(Book1345234[[#This Row],[Environmental Impact Ranking]],#REF!,2,FALSE),"")</f>
        <v/>
      </c>
      <c r="BW735" s="77"/>
      <c r="BX735" s="83"/>
      <c r="BY735" s="4"/>
      <c r="BZ735" s="36" t="str">
        <f>IFERROR(VLOOKUP(Book1345234[[#This Row],[Mobility Ranking]],#REF!,2,FALSE),"")</f>
        <v/>
      </c>
      <c r="CA735" s="77"/>
      <c r="CB735" s="4"/>
      <c r="CC735" s="36" t="str">
        <f>IFERROR(VLOOKUP(Book1345234[[#This Row],[Regional Ranking]],#REF!,2,FALSE),"")</f>
        <v/>
      </c>
    </row>
    <row r="736" spans="1:81" x14ac:dyDescent="0.25">
      <c r="A736" s="107"/>
      <c r="B736" s="84"/>
      <c r="C736" s="92">
        <f>Book1345234[[#This Row],[FMP]]*2</f>
        <v>0</v>
      </c>
      <c r="D736" s="34"/>
      <c r="E736" s="34"/>
      <c r="F736" s="37"/>
      <c r="G736" s="4"/>
      <c r="H736" s="4"/>
      <c r="I736" s="4"/>
      <c r="J736" s="4"/>
      <c r="K736" s="35" t="str">
        <f>IFERROR(Book1345234[[#This Row],[Project Cost]]/Book1345234[[#This Row],['# of Structures Removed from 1% Annual Chance FP]],"")</f>
        <v/>
      </c>
      <c r="L736" s="4"/>
      <c r="M736" s="4"/>
      <c r="N736" s="35"/>
      <c r="O736" s="100"/>
      <c r="P736" s="84"/>
      <c r="Q736" s="37"/>
      <c r="R736" s="4"/>
      <c r="S736" s="36" t="str">
        <f>IFERROR(VLOOKUP(Book1345234[[#This Row],[ Severity Ranking: Pre-Project Average Depth of Flooding (100-year)]],#REF!,2,FALSE),"")</f>
        <v/>
      </c>
      <c r="T736" s="67"/>
      <c r="U736" s="37"/>
      <c r="V736" s="37"/>
      <c r="W736" s="128" t="e">
        <f>[1]!Book1345234[[#This Row],[Flood Plain Population]]/[1]!Book1345234[[#This Row],[Community Population Served]]</f>
        <v>#REF!</v>
      </c>
      <c r="X736" s="4"/>
      <c r="Y736" s="36" t="str">
        <f>IFERROR(VLOOKUP(Book1345234[[#This Row],[Severity Ranking: Community Need (% Population)]],#REF!,2,FALSE),"")</f>
        <v/>
      </c>
      <c r="Z736" s="66"/>
      <c r="AA736" s="91" t="e">
        <f>[1]!Book1345234[[#This Row],['# of Structures Removed from 1% Annual Chance FP]]/[1]!Book1345234[[#This Row],['# of Structures in 1% Annual Chance FP (Pre-Project)]]</f>
        <v>#REF!</v>
      </c>
      <c r="AB736" s="4"/>
      <c r="AC736" s="36" t="str">
        <f>IFERROR(VLOOKUP(Book1345234[[#This Row],[Flood Risk Reduction ]],#REF!,2,FALSE),"")</f>
        <v/>
      </c>
      <c r="AD736" s="66"/>
      <c r="AE736" s="78"/>
      <c r="AF736" s="37"/>
      <c r="AG736" s="128" t="e">
        <f>([1]!Book1345234[[#This Row],[Pre-Project Damage $]]-[1]!Book1345234[[#This Row],[Post-Project Damage $]])/[1]!Book1345234[[#This Row],[Pre-Project Damage $]]</f>
        <v>#REF!</v>
      </c>
      <c r="AH736" s="4"/>
      <c r="AI736" s="36" t="str">
        <f>IFERROR(VLOOKUP(Book1345234[[#This Row],[Flood Damage Reduction]],#REF!,2,FALSE),"")</f>
        <v/>
      </c>
      <c r="AJ736" s="93"/>
      <c r="AK736" s="83"/>
      <c r="AL736" s="37"/>
      <c r="AM736" s="36" t="str">
        <f>IFERROR(VLOOKUP(Book1345234[[#This Row],[ Reduction in Critical Facilities Flood Risk]],#REF!,2,FALSE),"")</f>
        <v/>
      </c>
      <c r="AN736" s="140" t="e">
        <f>VLOOKUP([1]!Book1345234[[#This Row],[FMP]],'[1]Life and Safety Tabular Data'!A733:L743,12,FALSE)</f>
        <v>#REF!</v>
      </c>
      <c r="AO736" s="43"/>
      <c r="AP736" s="4"/>
      <c r="AQ736" s="36" t="str">
        <f>IFERROR(VLOOKUP(Book1345234[[#This Row],[Life and Safety Ranking (Injury/Loss of Life)]],#REF!,2,FALSE),"")</f>
        <v/>
      </c>
      <c r="AR736" s="67"/>
      <c r="AS736" s="43"/>
      <c r="AT736" s="43"/>
      <c r="AU736" s="43"/>
      <c r="AV736" s="4"/>
      <c r="AW736" s="36" t="str">
        <f>IFERROR(VLOOKUP(Book1345234[[#This Row],[Water Supply Yield Ranking]],#REF!,2,FALSE),"")</f>
        <v/>
      </c>
      <c r="AX736" s="67"/>
      <c r="AY736" s="37"/>
      <c r="AZ736" s="4"/>
      <c r="BA736" s="36" t="str">
        <f>IFERROR(VLOOKUP(Book1345234[[#This Row],[Social Vulnerability Ranking]],#REF!,2,FALSE),"")</f>
        <v/>
      </c>
      <c r="BB736" s="67"/>
      <c r="BC736" s="43"/>
      <c r="BD736" s="4"/>
      <c r="BE736" s="36" t="str">
        <f>IFERROR(VLOOKUP(Book1345234[[#This Row],[Nature-Based Solutions Ranking]],#REF!,2,FALSE),"")</f>
        <v/>
      </c>
      <c r="BF736" s="67"/>
      <c r="BG736" s="37"/>
      <c r="BH736" s="4"/>
      <c r="BI736" s="36" t="str">
        <f>IFERROR(VLOOKUP(Book1345234[[#This Row],[Multiple Benefit Ranking]],#REF!,2,FALSE),"")</f>
        <v/>
      </c>
      <c r="BJ736" s="84"/>
      <c r="BK736" s="43"/>
      <c r="BL736" s="4"/>
      <c r="BM736" s="36" t="str">
        <f>IFERROR(VLOOKUP(Book1345234[[#This Row],[Operations and Maintenance Ranking]],#REF!,2,FALSE),"")</f>
        <v/>
      </c>
      <c r="BN736" s="67"/>
      <c r="BO736" s="4"/>
      <c r="BP736" s="36" t="str">
        <f>IFERROR(VLOOKUP(Book1345234[[#This Row],[Administrative, Regulatory and Other Obstacle Ranking]],#REF!,2,FALSE),"")</f>
        <v/>
      </c>
      <c r="BQ736" s="67"/>
      <c r="BR736" s="4"/>
      <c r="BS736" s="36" t="str">
        <f>IFERROR(VLOOKUP(Book1345234[[#This Row],[Environmental Benefit Ranking]],#REF!,2,FALSE),"")</f>
        <v/>
      </c>
      <c r="BT736" s="67"/>
      <c r="BU736" s="37"/>
      <c r="BV736" s="36" t="str">
        <f>IFERROR(VLOOKUP(Book1345234[[#This Row],[Environmental Impact Ranking]],#REF!,2,FALSE),"")</f>
        <v/>
      </c>
      <c r="BW736" s="77"/>
      <c r="BX736" s="83"/>
      <c r="BY736" s="4"/>
      <c r="BZ736" s="36" t="str">
        <f>IFERROR(VLOOKUP(Book1345234[[#This Row],[Mobility Ranking]],#REF!,2,FALSE),"")</f>
        <v/>
      </c>
      <c r="CA736" s="77"/>
      <c r="CB736" s="4"/>
      <c r="CC736" s="36" t="str">
        <f>IFERROR(VLOOKUP(Book1345234[[#This Row],[Regional Ranking]],#REF!,2,FALSE),"")</f>
        <v/>
      </c>
    </row>
    <row r="737" spans="1:81" x14ac:dyDescent="0.25">
      <c r="A737" s="107"/>
      <c r="B737" s="84"/>
      <c r="C737" s="92">
        <f>Book1345234[[#This Row],[FMP]]*2</f>
        <v>0</v>
      </c>
      <c r="D737" s="34"/>
      <c r="E737" s="34"/>
      <c r="F737" s="37"/>
      <c r="G737" s="4"/>
      <c r="H737" s="4"/>
      <c r="I737" s="4"/>
      <c r="J737" s="4"/>
      <c r="K737" s="35" t="str">
        <f>IFERROR(Book1345234[[#This Row],[Project Cost]]/Book1345234[[#This Row],['# of Structures Removed from 1% Annual Chance FP]],"")</f>
        <v/>
      </c>
      <c r="L737" s="4"/>
      <c r="M737" s="4"/>
      <c r="N737" s="35"/>
      <c r="O737" s="100"/>
      <c r="P737" s="84"/>
      <c r="Q737" s="37"/>
      <c r="R737" s="4"/>
      <c r="S737" s="36" t="str">
        <f>IFERROR(VLOOKUP(Book1345234[[#This Row],[ Severity Ranking: Pre-Project Average Depth of Flooding (100-year)]],#REF!,2,FALSE),"")</f>
        <v/>
      </c>
      <c r="T737" s="67"/>
      <c r="U737" s="37"/>
      <c r="V737" s="37"/>
      <c r="W737" s="128" t="e">
        <f>[1]!Book1345234[[#This Row],[Flood Plain Population]]/[1]!Book1345234[[#This Row],[Community Population Served]]</f>
        <v>#REF!</v>
      </c>
      <c r="X737" s="4"/>
      <c r="Y737" s="36" t="str">
        <f>IFERROR(VLOOKUP(Book1345234[[#This Row],[Severity Ranking: Community Need (% Population)]],#REF!,2,FALSE),"")</f>
        <v/>
      </c>
      <c r="Z737" s="66"/>
      <c r="AA737" s="91" t="e">
        <f>[1]!Book1345234[[#This Row],['# of Structures Removed from 1% Annual Chance FP]]/[1]!Book1345234[[#This Row],['# of Structures in 1% Annual Chance FP (Pre-Project)]]</f>
        <v>#REF!</v>
      </c>
      <c r="AB737" s="4"/>
      <c r="AC737" s="36" t="str">
        <f>IFERROR(VLOOKUP(Book1345234[[#This Row],[Flood Risk Reduction ]],#REF!,2,FALSE),"")</f>
        <v/>
      </c>
      <c r="AD737" s="66"/>
      <c r="AE737" s="78"/>
      <c r="AF737" s="37"/>
      <c r="AG737" s="128" t="e">
        <f>([1]!Book1345234[[#This Row],[Pre-Project Damage $]]-[1]!Book1345234[[#This Row],[Post-Project Damage $]])/[1]!Book1345234[[#This Row],[Pre-Project Damage $]]</f>
        <v>#REF!</v>
      </c>
      <c r="AH737" s="4"/>
      <c r="AI737" s="36" t="str">
        <f>IFERROR(VLOOKUP(Book1345234[[#This Row],[Flood Damage Reduction]],#REF!,2,FALSE),"")</f>
        <v/>
      </c>
      <c r="AJ737" s="93"/>
      <c r="AK737" s="83"/>
      <c r="AL737" s="37"/>
      <c r="AM737" s="36" t="str">
        <f>IFERROR(VLOOKUP(Book1345234[[#This Row],[ Reduction in Critical Facilities Flood Risk]],#REF!,2,FALSE),"")</f>
        <v/>
      </c>
      <c r="AN737" s="140" t="e">
        <f>VLOOKUP([1]!Book1345234[[#This Row],[FMP]],'[1]Life and Safety Tabular Data'!A734:L744,12,FALSE)</f>
        <v>#REF!</v>
      </c>
      <c r="AO737" s="43"/>
      <c r="AP737" s="4"/>
      <c r="AQ737" s="36" t="str">
        <f>IFERROR(VLOOKUP(Book1345234[[#This Row],[Life and Safety Ranking (Injury/Loss of Life)]],#REF!,2,FALSE),"")</f>
        <v/>
      </c>
      <c r="AR737" s="67"/>
      <c r="AS737" s="43"/>
      <c r="AT737" s="43"/>
      <c r="AU737" s="43"/>
      <c r="AV737" s="4"/>
      <c r="AW737" s="36" t="str">
        <f>IFERROR(VLOOKUP(Book1345234[[#This Row],[Water Supply Yield Ranking]],#REF!,2,FALSE),"")</f>
        <v/>
      </c>
      <c r="AX737" s="67"/>
      <c r="AY737" s="37"/>
      <c r="AZ737" s="4"/>
      <c r="BA737" s="36" t="str">
        <f>IFERROR(VLOOKUP(Book1345234[[#This Row],[Social Vulnerability Ranking]],#REF!,2,FALSE),"")</f>
        <v/>
      </c>
      <c r="BB737" s="67"/>
      <c r="BC737" s="43"/>
      <c r="BD737" s="4"/>
      <c r="BE737" s="36" t="str">
        <f>IFERROR(VLOOKUP(Book1345234[[#This Row],[Nature-Based Solutions Ranking]],#REF!,2,FALSE),"")</f>
        <v/>
      </c>
      <c r="BF737" s="67"/>
      <c r="BG737" s="37"/>
      <c r="BH737" s="4"/>
      <c r="BI737" s="36" t="str">
        <f>IFERROR(VLOOKUP(Book1345234[[#This Row],[Multiple Benefit Ranking]],#REF!,2,FALSE),"")</f>
        <v/>
      </c>
      <c r="BJ737" s="84"/>
      <c r="BK737" s="43"/>
      <c r="BL737" s="4"/>
      <c r="BM737" s="36" t="str">
        <f>IFERROR(VLOOKUP(Book1345234[[#This Row],[Operations and Maintenance Ranking]],#REF!,2,FALSE),"")</f>
        <v/>
      </c>
      <c r="BN737" s="67"/>
      <c r="BO737" s="4"/>
      <c r="BP737" s="36" t="str">
        <f>IFERROR(VLOOKUP(Book1345234[[#This Row],[Administrative, Regulatory and Other Obstacle Ranking]],#REF!,2,FALSE),"")</f>
        <v/>
      </c>
      <c r="BQ737" s="67"/>
      <c r="BR737" s="4"/>
      <c r="BS737" s="36" t="str">
        <f>IFERROR(VLOOKUP(Book1345234[[#This Row],[Environmental Benefit Ranking]],#REF!,2,FALSE),"")</f>
        <v/>
      </c>
      <c r="BT737" s="67"/>
      <c r="BU737" s="37"/>
      <c r="BV737" s="36" t="str">
        <f>IFERROR(VLOOKUP(Book1345234[[#This Row],[Environmental Impact Ranking]],#REF!,2,FALSE),"")</f>
        <v/>
      </c>
      <c r="BW737" s="77"/>
      <c r="BX737" s="83"/>
      <c r="BY737" s="4"/>
      <c r="BZ737" s="36" t="str">
        <f>IFERROR(VLOOKUP(Book1345234[[#This Row],[Mobility Ranking]],#REF!,2,FALSE),"")</f>
        <v/>
      </c>
      <c r="CA737" s="77"/>
      <c r="CB737" s="4"/>
      <c r="CC737" s="36" t="str">
        <f>IFERROR(VLOOKUP(Book1345234[[#This Row],[Regional Ranking]],#REF!,2,FALSE),"")</f>
        <v/>
      </c>
    </row>
    <row r="738" spans="1:81" x14ac:dyDescent="0.25">
      <c r="A738" s="107"/>
      <c r="B738" s="84"/>
      <c r="C738" s="92">
        <f>Book1345234[[#This Row],[FMP]]*2</f>
        <v>0</v>
      </c>
      <c r="D738" s="34"/>
      <c r="E738" s="34"/>
      <c r="F738" s="37"/>
      <c r="G738" s="4"/>
      <c r="H738" s="4"/>
      <c r="I738" s="4"/>
      <c r="J738" s="4"/>
      <c r="K738" s="35" t="str">
        <f>IFERROR(Book1345234[[#This Row],[Project Cost]]/Book1345234[[#This Row],['# of Structures Removed from 1% Annual Chance FP]],"")</f>
        <v/>
      </c>
      <c r="L738" s="4"/>
      <c r="M738" s="4"/>
      <c r="N738" s="35"/>
      <c r="O738" s="100"/>
      <c r="P738" s="84"/>
      <c r="Q738" s="37"/>
      <c r="R738" s="4"/>
      <c r="S738" s="36" t="str">
        <f>IFERROR(VLOOKUP(Book1345234[[#This Row],[ Severity Ranking: Pre-Project Average Depth of Flooding (100-year)]],#REF!,2,FALSE),"")</f>
        <v/>
      </c>
      <c r="T738" s="67"/>
      <c r="U738" s="37"/>
      <c r="V738" s="37"/>
      <c r="W738" s="128" t="e">
        <f>[1]!Book1345234[[#This Row],[Flood Plain Population]]/[1]!Book1345234[[#This Row],[Community Population Served]]</f>
        <v>#REF!</v>
      </c>
      <c r="X738" s="4"/>
      <c r="Y738" s="36" t="str">
        <f>IFERROR(VLOOKUP(Book1345234[[#This Row],[Severity Ranking: Community Need (% Population)]],#REF!,2,FALSE),"")</f>
        <v/>
      </c>
      <c r="Z738" s="66"/>
      <c r="AA738" s="91" t="e">
        <f>[1]!Book1345234[[#This Row],['# of Structures Removed from 1% Annual Chance FP]]/[1]!Book1345234[[#This Row],['# of Structures in 1% Annual Chance FP (Pre-Project)]]</f>
        <v>#REF!</v>
      </c>
      <c r="AB738" s="4"/>
      <c r="AC738" s="36" t="str">
        <f>IFERROR(VLOOKUP(Book1345234[[#This Row],[Flood Risk Reduction ]],#REF!,2,FALSE),"")</f>
        <v/>
      </c>
      <c r="AD738" s="66"/>
      <c r="AE738" s="78"/>
      <c r="AF738" s="37"/>
      <c r="AG738" s="128" t="e">
        <f>([1]!Book1345234[[#This Row],[Pre-Project Damage $]]-[1]!Book1345234[[#This Row],[Post-Project Damage $]])/[1]!Book1345234[[#This Row],[Pre-Project Damage $]]</f>
        <v>#REF!</v>
      </c>
      <c r="AH738" s="4"/>
      <c r="AI738" s="36" t="str">
        <f>IFERROR(VLOOKUP(Book1345234[[#This Row],[Flood Damage Reduction]],#REF!,2,FALSE),"")</f>
        <v/>
      </c>
      <c r="AJ738" s="93"/>
      <c r="AK738" s="83"/>
      <c r="AL738" s="37"/>
      <c r="AM738" s="36" t="str">
        <f>IFERROR(VLOOKUP(Book1345234[[#This Row],[ Reduction in Critical Facilities Flood Risk]],#REF!,2,FALSE),"")</f>
        <v/>
      </c>
      <c r="AN738" s="140" t="e">
        <f>VLOOKUP([1]!Book1345234[[#This Row],[FMP]],'[1]Life and Safety Tabular Data'!A735:L745,12,FALSE)</f>
        <v>#REF!</v>
      </c>
      <c r="AO738" s="43"/>
      <c r="AP738" s="4"/>
      <c r="AQ738" s="36" t="str">
        <f>IFERROR(VLOOKUP(Book1345234[[#This Row],[Life and Safety Ranking (Injury/Loss of Life)]],#REF!,2,FALSE),"")</f>
        <v/>
      </c>
      <c r="AR738" s="67"/>
      <c r="AS738" s="43"/>
      <c r="AT738" s="43"/>
      <c r="AU738" s="43"/>
      <c r="AV738" s="4"/>
      <c r="AW738" s="36" t="str">
        <f>IFERROR(VLOOKUP(Book1345234[[#This Row],[Water Supply Yield Ranking]],#REF!,2,FALSE),"")</f>
        <v/>
      </c>
      <c r="AX738" s="67"/>
      <c r="AY738" s="37"/>
      <c r="AZ738" s="4"/>
      <c r="BA738" s="36" t="str">
        <f>IFERROR(VLOOKUP(Book1345234[[#This Row],[Social Vulnerability Ranking]],#REF!,2,FALSE),"")</f>
        <v/>
      </c>
      <c r="BB738" s="67"/>
      <c r="BC738" s="43"/>
      <c r="BD738" s="4"/>
      <c r="BE738" s="36" t="str">
        <f>IFERROR(VLOOKUP(Book1345234[[#This Row],[Nature-Based Solutions Ranking]],#REF!,2,FALSE),"")</f>
        <v/>
      </c>
      <c r="BF738" s="67"/>
      <c r="BG738" s="37"/>
      <c r="BH738" s="4"/>
      <c r="BI738" s="36" t="str">
        <f>IFERROR(VLOOKUP(Book1345234[[#This Row],[Multiple Benefit Ranking]],#REF!,2,FALSE),"")</f>
        <v/>
      </c>
      <c r="BJ738" s="84"/>
      <c r="BK738" s="43"/>
      <c r="BL738" s="4"/>
      <c r="BM738" s="36" t="str">
        <f>IFERROR(VLOOKUP(Book1345234[[#This Row],[Operations and Maintenance Ranking]],#REF!,2,FALSE),"")</f>
        <v/>
      </c>
      <c r="BN738" s="67"/>
      <c r="BO738" s="4"/>
      <c r="BP738" s="36" t="str">
        <f>IFERROR(VLOOKUP(Book1345234[[#This Row],[Administrative, Regulatory and Other Obstacle Ranking]],#REF!,2,FALSE),"")</f>
        <v/>
      </c>
      <c r="BQ738" s="67"/>
      <c r="BR738" s="4"/>
      <c r="BS738" s="36" t="str">
        <f>IFERROR(VLOOKUP(Book1345234[[#This Row],[Environmental Benefit Ranking]],#REF!,2,FALSE),"")</f>
        <v/>
      </c>
      <c r="BT738" s="67"/>
      <c r="BU738" s="37"/>
      <c r="BV738" s="36" t="str">
        <f>IFERROR(VLOOKUP(Book1345234[[#This Row],[Environmental Impact Ranking]],#REF!,2,FALSE),"")</f>
        <v/>
      </c>
      <c r="BW738" s="77"/>
      <c r="BX738" s="83"/>
      <c r="BY738" s="4"/>
      <c r="BZ738" s="36" t="str">
        <f>IFERROR(VLOOKUP(Book1345234[[#This Row],[Mobility Ranking]],#REF!,2,FALSE),"")</f>
        <v/>
      </c>
      <c r="CA738" s="77"/>
      <c r="CB738" s="4"/>
      <c r="CC738" s="36" t="str">
        <f>IFERROR(VLOOKUP(Book1345234[[#This Row],[Regional Ranking]],#REF!,2,FALSE),"")</f>
        <v/>
      </c>
    </row>
    <row r="739" spans="1:81" x14ac:dyDescent="0.25">
      <c r="A739" s="107"/>
      <c r="B739" s="84"/>
      <c r="C739" s="92">
        <f>Book1345234[[#This Row],[FMP]]*2</f>
        <v>0</v>
      </c>
      <c r="D739" s="34"/>
      <c r="E739" s="34"/>
      <c r="F739" s="37"/>
      <c r="G739" s="4"/>
      <c r="H739" s="4"/>
      <c r="I739" s="4"/>
      <c r="J739" s="4"/>
      <c r="K739" s="35" t="str">
        <f>IFERROR(Book1345234[[#This Row],[Project Cost]]/Book1345234[[#This Row],['# of Structures Removed from 1% Annual Chance FP]],"")</f>
        <v/>
      </c>
      <c r="L739" s="4"/>
      <c r="M739" s="4"/>
      <c r="N739" s="35"/>
      <c r="O739" s="100"/>
      <c r="P739" s="84"/>
      <c r="Q739" s="37"/>
      <c r="R739" s="4"/>
      <c r="S739" s="36" t="str">
        <f>IFERROR(VLOOKUP(Book1345234[[#This Row],[ Severity Ranking: Pre-Project Average Depth of Flooding (100-year)]],#REF!,2,FALSE),"")</f>
        <v/>
      </c>
      <c r="T739" s="67"/>
      <c r="U739" s="37"/>
      <c r="V739" s="37"/>
      <c r="W739" s="128" t="e">
        <f>[1]!Book1345234[[#This Row],[Flood Plain Population]]/[1]!Book1345234[[#This Row],[Community Population Served]]</f>
        <v>#REF!</v>
      </c>
      <c r="X739" s="4"/>
      <c r="Y739" s="36" t="str">
        <f>IFERROR(VLOOKUP(Book1345234[[#This Row],[Severity Ranking: Community Need (% Population)]],#REF!,2,FALSE),"")</f>
        <v/>
      </c>
      <c r="Z739" s="66"/>
      <c r="AA739" s="91" t="e">
        <f>[1]!Book1345234[[#This Row],['# of Structures Removed from 1% Annual Chance FP]]/[1]!Book1345234[[#This Row],['# of Structures in 1% Annual Chance FP (Pre-Project)]]</f>
        <v>#REF!</v>
      </c>
      <c r="AB739" s="4"/>
      <c r="AC739" s="36" t="str">
        <f>IFERROR(VLOOKUP(Book1345234[[#This Row],[Flood Risk Reduction ]],#REF!,2,FALSE),"")</f>
        <v/>
      </c>
      <c r="AD739" s="66"/>
      <c r="AE739" s="78"/>
      <c r="AF739" s="37"/>
      <c r="AG739" s="128" t="e">
        <f>([1]!Book1345234[[#This Row],[Pre-Project Damage $]]-[1]!Book1345234[[#This Row],[Post-Project Damage $]])/[1]!Book1345234[[#This Row],[Pre-Project Damage $]]</f>
        <v>#REF!</v>
      </c>
      <c r="AH739" s="4"/>
      <c r="AI739" s="36" t="str">
        <f>IFERROR(VLOOKUP(Book1345234[[#This Row],[Flood Damage Reduction]],#REF!,2,FALSE),"")</f>
        <v/>
      </c>
      <c r="AJ739" s="93"/>
      <c r="AK739" s="83"/>
      <c r="AL739" s="37"/>
      <c r="AM739" s="36" t="str">
        <f>IFERROR(VLOOKUP(Book1345234[[#This Row],[ Reduction in Critical Facilities Flood Risk]],#REF!,2,FALSE),"")</f>
        <v/>
      </c>
      <c r="AN739" s="140" t="e">
        <f>VLOOKUP([1]!Book1345234[[#This Row],[FMP]],'[1]Life and Safety Tabular Data'!A736:L746,12,FALSE)</f>
        <v>#REF!</v>
      </c>
      <c r="AO739" s="43"/>
      <c r="AP739" s="4"/>
      <c r="AQ739" s="36" t="str">
        <f>IFERROR(VLOOKUP(Book1345234[[#This Row],[Life and Safety Ranking (Injury/Loss of Life)]],#REF!,2,FALSE),"")</f>
        <v/>
      </c>
      <c r="AR739" s="67"/>
      <c r="AS739" s="43"/>
      <c r="AT739" s="43"/>
      <c r="AU739" s="43"/>
      <c r="AV739" s="4"/>
      <c r="AW739" s="36" t="str">
        <f>IFERROR(VLOOKUP(Book1345234[[#This Row],[Water Supply Yield Ranking]],#REF!,2,FALSE),"")</f>
        <v/>
      </c>
      <c r="AX739" s="67"/>
      <c r="AY739" s="37"/>
      <c r="AZ739" s="4"/>
      <c r="BA739" s="36" t="str">
        <f>IFERROR(VLOOKUP(Book1345234[[#This Row],[Social Vulnerability Ranking]],#REF!,2,FALSE),"")</f>
        <v/>
      </c>
      <c r="BB739" s="67"/>
      <c r="BC739" s="43"/>
      <c r="BD739" s="4"/>
      <c r="BE739" s="36" t="str">
        <f>IFERROR(VLOOKUP(Book1345234[[#This Row],[Nature-Based Solutions Ranking]],#REF!,2,FALSE),"")</f>
        <v/>
      </c>
      <c r="BF739" s="67"/>
      <c r="BG739" s="37"/>
      <c r="BH739" s="4"/>
      <c r="BI739" s="36" t="str">
        <f>IFERROR(VLOOKUP(Book1345234[[#This Row],[Multiple Benefit Ranking]],#REF!,2,FALSE),"")</f>
        <v/>
      </c>
      <c r="BJ739" s="84"/>
      <c r="BK739" s="43"/>
      <c r="BL739" s="4"/>
      <c r="BM739" s="36" t="str">
        <f>IFERROR(VLOOKUP(Book1345234[[#This Row],[Operations and Maintenance Ranking]],#REF!,2,FALSE),"")</f>
        <v/>
      </c>
      <c r="BN739" s="67"/>
      <c r="BO739" s="4"/>
      <c r="BP739" s="36" t="str">
        <f>IFERROR(VLOOKUP(Book1345234[[#This Row],[Administrative, Regulatory and Other Obstacle Ranking]],#REF!,2,FALSE),"")</f>
        <v/>
      </c>
      <c r="BQ739" s="67"/>
      <c r="BR739" s="4"/>
      <c r="BS739" s="36" t="str">
        <f>IFERROR(VLOOKUP(Book1345234[[#This Row],[Environmental Benefit Ranking]],#REF!,2,FALSE),"")</f>
        <v/>
      </c>
      <c r="BT739" s="67"/>
      <c r="BU739" s="37"/>
      <c r="BV739" s="36" t="str">
        <f>IFERROR(VLOOKUP(Book1345234[[#This Row],[Environmental Impact Ranking]],#REF!,2,FALSE),"")</f>
        <v/>
      </c>
      <c r="BW739" s="77"/>
      <c r="BX739" s="83"/>
      <c r="BY739" s="4"/>
      <c r="BZ739" s="36" t="str">
        <f>IFERROR(VLOOKUP(Book1345234[[#This Row],[Mobility Ranking]],#REF!,2,FALSE),"")</f>
        <v/>
      </c>
      <c r="CA739" s="77"/>
      <c r="CB739" s="4"/>
      <c r="CC739" s="36" t="str">
        <f>IFERROR(VLOOKUP(Book1345234[[#This Row],[Regional Ranking]],#REF!,2,FALSE),"")</f>
        <v/>
      </c>
    </row>
    <row r="740" spans="1:81" x14ac:dyDescent="0.25">
      <c r="A740" s="107"/>
      <c r="B740" s="84"/>
      <c r="C740" s="92">
        <f>Book1345234[[#This Row],[FMP]]*2</f>
        <v>0</v>
      </c>
      <c r="D740" s="34"/>
      <c r="E740" s="34"/>
      <c r="F740" s="37"/>
      <c r="G740" s="4"/>
      <c r="H740" s="4"/>
      <c r="I740" s="4"/>
      <c r="J740" s="4"/>
      <c r="K740" s="35" t="str">
        <f>IFERROR(Book1345234[[#This Row],[Project Cost]]/Book1345234[[#This Row],['# of Structures Removed from 1% Annual Chance FP]],"")</f>
        <v/>
      </c>
      <c r="L740" s="4"/>
      <c r="M740" s="4"/>
      <c r="N740" s="35"/>
      <c r="O740" s="100"/>
      <c r="P740" s="84"/>
      <c r="Q740" s="37"/>
      <c r="R740" s="4"/>
      <c r="S740" s="36" t="str">
        <f>IFERROR(VLOOKUP(Book1345234[[#This Row],[ Severity Ranking: Pre-Project Average Depth of Flooding (100-year)]],#REF!,2,FALSE),"")</f>
        <v/>
      </c>
      <c r="T740" s="67"/>
      <c r="U740" s="37"/>
      <c r="V740" s="37"/>
      <c r="W740" s="128" t="e">
        <f>[1]!Book1345234[[#This Row],[Flood Plain Population]]/[1]!Book1345234[[#This Row],[Community Population Served]]</f>
        <v>#REF!</v>
      </c>
      <c r="X740" s="4"/>
      <c r="Y740" s="36" t="str">
        <f>IFERROR(VLOOKUP(Book1345234[[#This Row],[Severity Ranking: Community Need (% Population)]],#REF!,2,FALSE),"")</f>
        <v/>
      </c>
      <c r="Z740" s="66"/>
      <c r="AA740" s="91" t="e">
        <f>[1]!Book1345234[[#This Row],['# of Structures Removed from 1% Annual Chance FP]]/[1]!Book1345234[[#This Row],['# of Structures in 1% Annual Chance FP (Pre-Project)]]</f>
        <v>#REF!</v>
      </c>
      <c r="AB740" s="4"/>
      <c r="AC740" s="36" t="str">
        <f>IFERROR(VLOOKUP(Book1345234[[#This Row],[Flood Risk Reduction ]],#REF!,2,FALSE),"")</f>
        <v/>
      </c>
      <c r="AD740" s="66"/>
      <c r="AE740" s="78"/>
      <c r="AF740" s="37"/>
      <c r="AG740" s="128" t="e">
        <f>([1]!Book1345234[[#This Row],[Pre-Project Damage $]]-[1]!Book1345234[[#This Row],[Post-Project Damage $]])/[1]!Book1345234[[#This Row],[Pre-Project Damage $]]</f>
        <v>#REF!</v>
      </c>
      <c r="AH740" s="4"/>
      <c r="AI740" s="36" t="str">
        <f>IFERROR(VLOOKUP(Book1345234[[#This Row],[Flood Damage Reduction]],#REF!,2,FALSE),"")</f>
        <v/>
      </c>
      <c r="AJ740" s="93"/>
      <c r="AK740" s="83"/>
      <c r="AL740" s="37"/>
      <c r="AM740" s="36" t="str">
        <f>IFERROR(VLOOKUP(Book1345234[[#This Row],[ Reduction in Critical Facilities Flood Risk]],#REF!,2,FALSE),"")</f>
        <v/>
      </c>
      <c r="AN740" s="140" t="e">
        <f>VLOOKUP([1]!Book1345234[[#This Row],[FMP]],'[1]Life and Safety Tabular Data'!A737:L747,12,FALSE)</f>
        <v>#REF!</v>
      </c>
      <c r="AO740" s="43"/>
      <c r="AP740" s="4"/>
      <c r="AQ740" s="36" t="str">
        <f>IFERROR(VLOOKUP(Book1345234[[#This Row],[Life and Safety Ranking (Injury/Loss of Life)]],#REF!,2,FALSE),"")</f>
        <v/>
      </c>
      <c r="AR740" s="67"/>
      <c r="AS740" s="43"/>
      <c r="AT740" s="43"/>
      <c r="AU740" s="43"/>
      <c r="AV740" s="4"/>
      <c r="AW740" s="36" t="str">
        <f>IFERROR(VLOOKUP(Book1345234[[#This Row],[Water Supply Yield Ranking]],#REF!,2,FALSE),"")</f>
        <v/>
      </c>
      <c r="AX740" s="67"/>
      <c r="AY740" s="37"/>
      <c r="AZ740" s="4"/>
      <c r="BA740" s="36" t="str">
        <f>IFERROR(VLOOKUP(Book1345234[[#This Row],[Social Vulnerability Ranking]],#REF!,2,FALSE),"")</f>
        <v/>
      </c>
      <c r="BB740" s="67"/>
      <c r="BC740" s="43"/>
      <c r="BD740" s="4"/>
      <c r="BE740" s="36" t="str">
        <f>IFERROR(VLOOKUP(Book1345234[[#This Row],[Nature-Based Solutions Ranking]],#REF!,2,FALSE),"")</f>
        <v/>
      </c>
      <c r="BF740" s="67"/>
      <c r="BG740" s="37"/>
      <c r="BH740" s="4"/>
      <c r="BI740" s="36" t="str">
        <f>IFERROR(VLOOKUP(Book1345234[[#This Row],[Multiple Benefit Ranking]],#REF!,2,FALSE),"")</f>
        <v/>
      </c>
      <c r="BJ740" s="84"/>
      <c r="BK740" s="43"/>
      <c r="BL740" s="4"/>
      <c r="BM740" s="36" t="str">
        <f>IFERROR(VLOOKUP(Book1345234[[#This Row],[Operations and Maintenance Ranking]],#REF!,2,FALSE),"")</f>
        <v/>
      </c>
      <c r="BN740" s="67"/>
      <c r="BO740" s="4"/>
      <c r="BP740" s="36" t="str">
        <f>IFERROR(VLOOKUP(Book1345234[[#This Row],[Administrative, Regulatory and Other Obstacle Ranking]],#REF!,2,FALSE),"")</f>
        <v/>
      </c>
      <c r="BQ740" s="67"/>
      <c r="BR740" s="4"/>
      <c r="BS740" s="36" t="str">
        <f>IFERROR(VLOOKUP(Book1345234[[#This Row],[Environmental Benefit Ranking]],#REF!,2,FALSE),"")</f>
        <v/>
      </c>
      <c r="BT740" s="67"/>
      <c r="BU740" s="37"/>
      <c r="BV740" s="36" t="str">
        <f>IFERROR(VLOOKUP(Book1345234[[#This Row],[Environmental Impact Ranking]],#REF!,2,FALSE),"")</f>
        <v/>
      </c>
      <c r="BW740" s="77"/>
      <c r="BX740" s="83"/>
      <c r="BY740" s="4"/>
      <c r="BZ740" s="36" t="str">
        <f>IFERROR(VLOOKUP(Book1345234[[#This Row],[Mobility Ranking]],#REF!,2,FALSE),"")</f>
        <v/>
      </c>
      <c r="CA740" s="77"/>
      <c r="CB740" s="4"/>
      <c r="CC740" s="36" t="str">
        <f>IFERROR(VLOOKUP(Book1345234[[#This Row],[Regional Ranking]],#REF!,2,FALSE),"")</f>
        <v/>
      </c>
    </row>
    <row r="741" spans="1:81" x14ac:dyDescent="0.25">
      <c r="A741" s="107"/>
      <c r="B741" s="84"/>
      <c r="C741" s="92">
        <f>Book1345234[[#This Row],[FMP]]*2</f>
        <v>0</v>
      </c>
      <c r="D741" s="34"/>
      <c r="E741" s="34"/>
      <c r="F741" s="37"/>
      <c r="G741" s="4"/>
      <c r="H741" s="4"/>
      <c r="I741" s="4"/>
      <c r="J741" s="4"/>
      <c r="K741" s="35" t="str">
        <f>IFERROR(Book1345234[[#This Row],[Project Cost]]/Book1345234[[#This Row],['# of Structures Removed from 1% Annual Chance FP]],"")</f>
        <v/>
      </c>
      <c r="L741" s="4"/>
      <c r="M741" s="4"/>
      <c r="N741" s="35"/>
      <c r="O741" s="100"/>
      <c r="P741" s="84"/>
      <c r="Q741" s="37"/>
      <c r="R741" s="4"/>
      <c r="S741" s="36" t="str">
        <f>IFERROR(VLOOKUP(Book1345234[[#This Row],[ Severity Ranking: Pre-Project Average Depth of Flooding (100-year)]],#REF!,2,FALSE),"")</f>
        <v/>
      </c>
      <c r="T741" s="67"/>
      <c r="U741" s="37"/>
      <c r="V741" s="37"/>
      <c r="W741" s="128" t="e">
        <f>[1]!Book1345234[[#This Row],[Flood Plain Population]]/[1]!Book1345234[[#This Row],[Community Population Served]]</f>
        <v>#REF!</v>
      </c>
      <c r="X741" s="4"/>
      <c r="Y741" s="36" t="str">
        <f>IFERROR(VLOOKUP(Book1345234[[#This Row],[Severity Ranking: Community Need (% Population)]],#REF!,2,FALSE),"")</f>
        <v/>
      </c>
      <c r="Z741" s="66"/>
      <c r="AA741" s="91" t="e">
        <f>[1]!Book1345234[[#This Row],['# of Structures Removed from 1% Annual Chance FP]]/[1]!Book1345234[[#This Row],['# of Structures in 1% Annual Chance FP (Pre-Project)]]</f>
        <v>#REF!</v>
      </c>
      <c r="AB741" s="4"/>
      <c r="AC741" s="36" t="str">
        <f>IFERROR(VLOOKUP(Book1345234[[#This Row],[Flood Risk Reduction ]],#REF!,2,FALSE),"")</f>
        <v/>
      </c>
      <c r="AD741" s="66"/>
      <c r="AE741" s="78"/>
      <c r="AF741" s="37"/>
      <c r="AG741" s="128" t="e">
        <f>([1]!Book1345234[[#This Row],[Pre-Project Damage $]]-[1]!Book1345234[[#This Row],[Post-Project Damage $]])/[1]!Book1345234[[#This Row],[Pre-Project Damage $]]</f>
        <v>#REF!</v>
      </c>
      <c r="AH741" s="4"/>
      <c r="AI741" s="36" t="str">
        <f>IFERROR(VLOOKUP(Book1345234[[#This Row],[Flood Damage Reduction]],#REF!,2,FALSE),"")</f>
        <v/>
      </c>
      <c r="AJ741" s="93"/>
      <c r="AK741" s="83"/>
      <c r="AL741" s="37"/>
      <c r="AM741" s="36" t="str">
        <f>IFERROR(VLOOKUP(Book1345234[[#This Row],[ Reduction in Critical Facilities Flood Risk]],#REF!,2,FALSE),"")</f>
        <v/>
      </c>
      <c r="AN741" s="140" t="e">
        <f>VLOOKUP([1]!Book1345234[[#This Row],[FMP]],'[1]Life and Safety Tabular Data'!A738:L748,12,FALSE)</f>
        <v>#REF!</v>
      </c>
      <c r="AO741" s="43"/>
      <c r="AP741" s="4"/>
      <c r="AQ741" s="36" t="str">
        <f>IFERROR(VLOOKUP(Book1345234[[#This Row],[Life and Safety Ranking (Injury/Loss of Life)]],#REF!,2,FALSE),"")</f>
        <v/>
      </c>
      <c r="AR741" s="67"/>
      <c r="AS741" s="43"/>
      <c r="AT741" s="43"/>
      <c r="AU741" s="43"/>
      <c r="AV741" s="4"/>
      <c r="AW741" s="36" t="str">
        <f>IFERROR(VLOOKUP(Book1345234[[#This Row],[Water Supply Yield Ranking]],#REF!,2,FALSE),"")</f>
        <v/>
      </c>
      <c r="AX741" s="67"/>
      <c r="AY741" s="37"/>
      <c r="AZ741" s="4"/>
      <c r="BA741" s="36" t="str">
        <f>IFERROR(VLOOKUP(Book1345234[[#This Row],[Social Vulnerability Ranking]],#REF!,2,FALSE),"")</f>
        <v/>
      </c>
      <c r="BB741" s="67"/>
      <c r="BC741" s="43"/>
      <c r="BD741" s="4"/>
      <c r="BE741" s="36" t="str">
        <f>IFERROR(VLOOKUP(Book1345234[[#This Row],[Nature-Based Solutions Ranking]],#REF!,2,FALSE),"")</f>
        <v/>
      </c>
      <c r="BF741" s="67"/>
      <c r="BG741" s="37"/>
      <c r="BH741" s="4"/>
      <c r="BI741" s="36" t="str">
        <f>IFERROR(VLOOKUP(Book1345234[[#This Row],[Multiple Benefit Ranking]],#REF!,2,FALSE),"")</f>
        <v/>
      </c>
      <c r="BJ741" s="84"/>
      <c r="BK741" s="43"/>
      <c r="BL741" s="4"/>
      <c r="BM741" s="36" t="str">
        <f>IFERROR(VLOOKUP(Book1345234[[#This Row],[Operations and Maintenance Ranking]],#REF!,2,FALSE),"")</f>
        <v/>
      </c>
      <c r="BN741" s="67"/>
      <c r="BO741" s="4"/>
      <c r="BP741" s="36" t="str">
        <f>IFERROR(VLOOKUP(Book1345234[[#This Row],[Administrative, Regulatory and Other Obstacle Ranking]],#REF!,2,FALSE),"")</f>
        <v/>
      </c>
      <c r="BQ741" s="67"/>
      <c r="BR741" s="4"/>
      <c r="BS741" s="36" t="str">
        <f>IFERROR(VLOOKUP(Book1345234[[#This Row],[Environmental Benefit Ranking]],#REF!,2,FALSE),"")</f>
        <v/>
      </c>
      <c r="BT741" s="67"/>
      <c r="BU741" s="37"/>
      <c r="BV741" s="36" t="str">
        <f>IFERROR(VLOOKUP(Book1345234[[#This Row],[Environmental Impact Ranking]],#REF!,2,FALSE),"")</f>
        <v/>
      </c>
      <c r="BW741" s="77"/>
      <c r="BX741" s="83"/>
      <c r="BY741" s="4"/>
      <c r="BZ741" s="36" t="str">
        <f>IFERROR(VLOOKUP(Book1345234[[#This Row],[Mobility Ranking]],#REF!,2,FALSE),"")</f>
        <v/>
      </c>
      <c r="CA741" s="77"/>
      <c r="CB741" s="4"/>
      <c r="CC741" s="36" t="str">
        <f>IFERROR(VLOOKUP(Book1345234[[#This Row],[Regional Ranking]],#REF!,2,FALSE),"")</f>
        <v/>
      </c>
    </row>
    <row r="742" spans="1:81" x14ac:dyDescent="0.25">
      <c r="A742" s="107"/>
      <c r="B742" s="84"/>
      <c r="C742" s="92">
        <f>Book1345234[[#This Row],[FMP]]*2</f>
        <v>0</v>
      </c>
      <c r="D742" s="34"/>
      <c r="E742" s="34"/>
      <c r="F742" s="37"/>
      <c r="G742" s="4"/>
      <c r="H742" s="4"/>
      <c r="I742" s="4"/>
      <c r="J742" s="4"/>
      <c r="K742" s="35" t="str">
        <f>IFERROR(Book1345234[[#This Row],[Project Cost]]/Book1345234[[#This Row],['# of Structures Removed from 1% Annual Chance FP]],"")</f>
        <v/>
      </c>
      <c r="L742" s="4"/>
      <c r="M742" s="4"/>
      <c r="N742" s="35"/>
      <c r="O742" s="100"/>
      <c r="P742" s="84"/>
      <c r="Q742" s="37"/>
      <c r="R742" s="4"/>
      <c r="S742" s="36" t="str">
        <f>IFERROR(VLOOKUP(Book1345234[[#This Row],[ Severity Ranking: Pre-Project Average Depth of Flooding (100-year)]],#REF!,2,FALSE),"")</f>
        <v/>
      </c>
      <c r="T742" s="67"/>
      <c r="U742" s="37"/>
      <c r="V742" s="37"/>
      <c r="W742" s="128" t="e">
        <f>[1]!Book1345234[[#This Row],[Flood Plain Population]]/[1]!Book1345234[[#This Row],[Community Population Served]]</f>
        <v>#REF!</v>
      </c>
      <c r="X742" s="4"/>
      <c r="Y742" s="36" t="str">
        <f>IFERROR(VLOOKUP(Book1345234[[#This Row],[Severity Ranking: Community Need (% Population)]],#REF!,2,FALSE),"")</f>
        <v/>
      </c>
      <c r="Z742" s="66"/>
      <c r="AA742" s="91" t="e">
        <f>[1]!Book1345234[[#This Row],['# of Structures Removed from 1% Annual Chance FP]]/[1]!Book1345234[[#This Row],['# of Structures in 1% Annual Chance FP (Pre-Project)]]</f>
        <v>#REF!</v>
      </c>
      <c r="AB742" s="4"/>
      <c r="AC742" s="36" t="str">
        <f>IFERROR(VLOOKUP(Book1345234[[#This Row],[Flood Risk Reduction ]],#REF!,2,FALSE),"")</f>
        <v/>
      </c>
      <c r="AD742" s="66"/>
      <c r="AE742" s="78"/>
      <c r="AF742" s="37"/>
      <c r="AG742" s="128" t="e">
        <f>([1]!Book1345234[[#This Row],[Pre-Project Damage $]]-[1]!Book1345234[[#This Row],[Post-Project Damage $]])/[1]!Book1345234[[#This Row],[Pre-Project Damage $]]</f>
        <v>#REF!</v>
      </c>
      <c r="AH742" s="4"/>
      <c r="AI742" s="36" t="str">
        <f>IFERROR(VLOOKUP(Book1345234[[#This Row],[Flood Damage Reduction]],#REF!,2,FALSE),"")</f>
        <v/>
      </c>
      <c r="AJ742" s="93"/>
      <c r="AK742" s="83"/>
      <c r="AL742" s="37"/>
      <c r="AM742" s="36" t="str">
        <f>IFERROR(VLOOKUP(Book1345234[[#This Row],[ Reduction in Critical Facilities Flood Risk]],#REF!,2,FALSE),"")</f>
        <v/>
      </c>
      <c r="AN742" s="140" t="e">
        <f>VLOOKUP([1]!Book1345234[[#This Row],[FMP]],'[1]Life and Safety Tabular Data'!A739:L749,12,FALSE)</f>
        <v>#REF!</v>
      </c>
      <c r="AO742" s="43"/>
      <c r="AP742" s="4"/>
      <c r="AQ742" s="36" t="str">
        <f>IFERROR(VLOOKUP(Book1345234[[#This Row],[Life and Safety Ranking (Injury/Loss of Life)]],#REF!,2,FALSE),"")</f>
        <v/>
      </c>
      <c r="AR742" s="67"/>
      <c r="AS742" s="43"/>
      <c r="AT742" s="43"/>
      <c r="AU742" s="43"/>
      <c r="AV742" s="4"/>
      <c r="AW742" s="36" t="str">
        <f>IFERROR(VLOOKUP(Book1345234[[#This Row],[Water Supply Yield Ranking]],#REF!,2,FALSE),"")</f>
        <v/>
      </c>
      <c r="AX742" s="67"/>
      <c r="AY742" s="37"/>
      <c r="AZ742" s="4"/>
      <c r="BA742" s="36" t="str">
        <f>IFERROR(VLOOKUP(Book1345234[[#This Row],[Social Vulnerability Ranking]],#REF!,2,FALSE),"")</f>
        <v/>
      </c>
      <c r="BB742" s="67"/>
      <c r="BC742" s="43"/>
      <c r="BD742" s="4"/>
      <c r="BE742" s="36" t="str">
        <f>IFERROR(VLOOKUP(Book1345234[[#This Row],[Nature-Based Solutions Ranking]],#REF!,2,FALSE),"")</f>
        <v/>
      </c>
      <c r="BF742" s="67"/>
      <c r="BG742" s="37"/>
      <c r="BH742" s="4"/>
      <c r="BI742" s="36" t="str">
        <f>IFERROR(VLOOKUP(Book1345234[[#This Row],[Multiple Benefit Ranking]],#REF!,2,FALSE),"")</f>
        <v/>
      </c>
      <c r="BJ742" s="84"/>
      <c r="BK742" s="43"/>
      <c r="BL742" s="4"/>
      <c r="BM742" s="36" t="str">
        <f>IFERROR(VLOOKUP(Book1345234[[#This Row],[Operations and Maintenance Ranking]],#REF!,2,FALSE),"")</f>
        <v/>
      </c>
      <c r="BN742" s="67"/>
      <c r="BO742" s="4"/>
      <c r="BP742" s="36" t="str">
        <f>IFERROR(VLOOKUP(Book1345234[[#This Row],[Administrative, Regulatory and Other Obstacle Ranking]],#REF!,2,FALSE),"")</f>
        <v/>
      </c>
      <c r="BQ742" s="67"/>
      <c r="BR742" s="4"/>
      <c r="BS742" s="36" t="str">
        <f>IFERROR(VLOOKUP(Book1345234[[#This Row],[Environmental Benefit Ranking]],#REF!,2,FALSE),"")</f>
        <v/>
      </c>
      <c r="BT742" s="67"/>
      <c r="BU742" s="37"/>
      <c r="BV742" s="36" t="str">
        <f>IFERROR(VLOOKUP(Book1345234[[#This Row],[Environmental Impact Ranking]],#REF!,2,FALSE),"")</f>
        <v/>
      </c>
      <c r="BW742" s="77"/>
      <c r="BX742" s="83"/>
      <c r="BY742" s="4"/>
      <c r="BZ742" s="36" t="str">
        <f>IFERROR(VLOOKUP(Book1345234[[#This Row],[Mobility Ranking]],#REF!,2,FALSE),"")</f>
        <v/>
      </c>
      <c r="CA742" s="77"/>
      <c r="CB742" s="4"/>
      <c r="CC742" s="36" t="str">
        <f>IFERROR(VLOOKUP(Book1345234[[#This Row],[Regional Ranking]],#REF!,2,FALSE),"")</f>
        <v/>
      </c>
    </row>
    <row r="743" spans="1:81" x14ac:dyDescent="0.25">
      <c r="A743" s="107"/>
      <c r="B743" s="84"/>
      <c r="C743" s="92">
        <f>Book1345234[[#This Row],[FMP]]*2</f>
        <v>0</v>
      </c>
      <c r="D743" s="34"/>
      <c r="E743" s="34"/>
      <c r="F743" s="37"/>
      <c r="G743" s="4"/>
      <c r="H743" s="4"/>
      <c r="I743" s="4"/>
      <c r="J743" s="4"/>
      <c r="K743" s="35" t="str">
        <f>IFERROR(Book1345234[[#This Row],[Project Cost]]/Book1345234[[#This Row],['# of Structures Removed from 1% Annual Chance FP]],"")</f>
        <v/>
      </c>
      <c r="L743" s="4"/>
      <c r="M743" s="4"/>
      <c r="N743" s="35"/>
      <c r="O743" s="100"/>
      <c r="P743" s="84"/>
      <c r="Q743" s="37"/>
      <c r="R743" s="4"/>
      <c r="S743" s="36" t="str">
        <f>IFERROR(VLOOKUP(Book1345234[[#This Row],[ Severity Ranking: Pre-Project Average Depth of Flooding (100-year)]],#REF!,2,FALSE),"")</f>
        <v/>
      </c>
      <c r="T743" s="67"/>
      <c r="U743" s="37"/>
      <c r="V743" s="37"/>
      <c r="W743" s="128" t="e">
        <f>[1]!Book1345234[[#This Row],[Flood Plain Population]]/[1]!Book1345234[[#This Row],[Community Population Served]]</f>
        <v>#REF!</v>
      </c>
      <c r="X743" s="4"/>
      <c r="Y743" s="36" t="str">
        <f>IFERROR(VLOOKUP(Book1345234[[#This Row],[Severity Ranking: Community Need (% Population)]],#REF!,2,FALSE),"")</f>
        <v/>
      </c>
      <c r="Z743" s="66"/>
      <c r="AA743" s="91" t="e">
        <f>[1]!Book1345234[[#This Row],['# of Structures Removed from 1% Annual Chance FP]]/[1]!Book1345234[[#This Row],['# of Structures in 1% Annual Chance FP (Pre-Project)]]</f>
        <v>#REF!</v>
      </c>
      <c r="AB743" s="4"/>
      <c r="AC743" s="36" t="str">
        <f>IFERROR(VLOOKUP(Book1345234[[#This Row],[Flood Risk Reduction ]],#REF!,2,FALSE),"")</f>
        <v/>
      </c>
      <c r="AD743" s="66"/>
      <c r="AE743" s="78"/>
      <c r="AF743" s="37"/>
      <c r="AG743" s="128" t="e">
        <f>([1]!Book1345234[[#This Row],[Pre-Project Damage $]]-[1]!Book1345234[[#This Row],[Post-Project Damage $]])/[1]!Book1345234[[#This Row],[Pre-Project Damage $]]</f>
        <v>#REF!</v>
      </c>
      <c r="AH743" s="4"/>
      <c r="AI743" s="36" t="str">
        <f>IFERROR(VLOOKUP(Book1345234[[#This Row],[Flood Damage Reduction]],#REF!,2,FALSE),"")</f>
        <v/>
      </c>
      <c r="AJ743" s="93"/>
      <c r="AK743" s="83"/>
      <c r="AL743" s="37"/>
      <c r="AM743" s="36" t="str">
        <f>IFERROR(VLOOKUP(Book1345234[[#This Row],[ Reduction in Critical Facilities Flood Risk]],#REF!,2,FALSE),"")</f>
        <v/>
      </c>
      <c r="AN743" s="140" t="e">
        <f>VLOOKUP([1]!Book1345234[[#This Row],[FMP]],'[1]Life and Safety Tabular Data'!A740:L750,12,FALSE)</f>
        <v>#REF!</v>
      </c>
      <c r="AO743" s="43"/>
      <c r="AP743" s="4"/>
      <c r="AQ743" s="36" t="str">
        <f>IFERROR(VLOOKUP(Book1345234[[#This Row],[Life and Safety Ranking (Injury/Loss of Life)]],#REF!,2,FALSE),"")</f>
        <v/>
      </c>
      <c r="AR743" s="67"/>
      <c r="AS743" s="43"/>
      <c r="AT743" s="43"/>
      <c r="AU743" s="43"/>
      <c r="AV743" s="4"/>
      <c r="AW743" s="36" t="str">
        <f>IFERROR(VLOOKUP(Book1345234[[#This Row],[Water Supply Yield Ranking]],#REF!,2,FALSE),"")</f>
        <v/>
      </c>
      <c r="AX743" s="67"/>
      <c r="AY743" s="37"/>
      <c r="AZ743" s="4"/>
      <c r="BA743" s="36" t="str">
        <f>IFERROR(VLOOKUP(Book1345234[[#This Row],[Social Vulnerability Ranking]],#REF!,2,FALSE),"")</f>
        <v/>
      </c>
      <c r="BB743" s="67"/>
      <c r="BC743" s="43"/>
      <c r="BD743" s="4"/>
      <c r="BE743" s="36" t="str">
        <f>IFERROR(VLOOKUP(Book1345234[[#This Row],[Nature-Based Solutions Ranking]],#REF!,2,FALSE),"")</f>
        <v/>
      </c>
      <c r="BF743" s="67"/>
      <c r="BG743" s="37"/>
      <c r="BH743" s="4"/>
      <c r="BI743" s="36" t="str">
        <f>IFERROR(VLOOKUP(Book1345234[[#This Row],[Multiple Benefit Ranking]],#REF!,2,FALSE),"")</f>
        <v/>
      </c>
      <c r="BJ743" s="84"/>
      <c r="BK743" s="43"/>
      <c r="BL743" s="4"/>
      <c r="BM743" s="36" t="str">
        <f>IFERROR(VLOOKUP(Book1345234[[#This Row],[Operations and Maintenance Ranking]],#REF!,2,FALSE),"")</f>
        <v/>
      </c>
      <c r="BN743" s="67"/>
      <c r="BO743" s="4"/>
      <c r="BP743" s="36" t="str">
        <f>IFERROR(VLOOKUP(Book1345234[[#This Row],[Administrative, Regulatory and Other Obstacle Ranking]],#REF!,2,FALSE),"")</f>
        <v/>
      </c>
      <c r="BQ743" s="67"/>
      <c r="BR743" s="4"/>
      <c r="BS743" s="36" t="str">
        <f>IFERROR(VLOOKUP(Book1345234[[#This Row],[Environmental Benefit Ranking]],#REF!,2,FALSE),"")</f>
        <v/>
      </c>
      <c r="BT743" s="67"/>
      <c r="BU743" s="37"/>
      <c r="BV743" s="36" t="str">
        <f>IFERROR(VLOOKUP(Book1345234[[#This Row],[Environmental Impact Ranking]],#REF!,2,FALSE),"")</f>
        <v/>
      </c>
      <c r="BW743" s="77"/>
      <c r="BX743" s="83"/>
      <c r="BY743" s="4"/>
      <c r="BZ743" s="36" t="str">
        <f>IFERROR(VLOOKUP(Book1345234[[#This Row],[Mobility Ranking]],#REF!,2,FALSE),"")</f>
        <v/>
      </c>
      <c r="CA743" s="77"/>
      <c r="CB743" s="4"/>
      <c r="CC743" s="36" t="str">
        <f>IFERROR(VLOOKUP(Book1345234[[#This Row],[Regional Ranking]],#REF!,2,FALSE),"")</f>
        <v/>
      </c>
    </row>
    <row r="744" spans="1:81" x14ac:dyDescent="0.25">
      <c r="A744" s="107"/>
      <c r="B744" s="84"/>
      <c r="C744" s="92">
        <f>Book1345234[[#This Row],[FMP]]*2</f>
        <v>0</v>
      </c>
      <c r="D744" s="34"/>
      <c r="E744" s="34"/>
      <c r="F744" s="37"/>
      <c r="G744" s="4"/>
      <c r="H744" s="4"/>
      <c r="I744" s="4"/>
      <c r="J744" s="4"/>
      <c r="K744" s="35" t="str">
        <f>IFERROR(Book1345234[[#This Row],[Project Cost]]/Book1345234[[#This Row],['# of Structures Removed from 1% Annual Chance FP]],"")</f>
        <v/>
      </c>
      <c r="L744" s="4"/>
      <c r="M744" s="4"/>
      <c r="N744" s="35"/>
      <c r="O744" s="100"/>
      <c r="P744" s="84"/>
      <c r="Q744" s="37"/>
      <c r="R744" s="4"/>
      <c r="S744" s="36" t="str">
        <f>IFERROR(VLOOKUP(Book1345234[[#This Row],[ Severity Ranking: Pre-Project Average Depth of Flooding (100-year)]],#REF!,2,FALSE),"")</f>
        <v/>
      </c>
      <c r="T744" s="67"/>
      <c r="U744" s="37"/>
      <c r="V744" s="37"/>
      <c r="W744" s="128" t="e">
        <f>[1]!Book1345234[[#This Row],[Flood Plain Population]]/[1]!Book1345234[[#This Row],[Community Population Served]]</f>
        <v>#REF!</v>
      </c>
      <c r="X744" s="4"/>
      <c r="Y744" s="36" t="str">
        <f>IFERROR(VLOOKUP(Book1345234[[#This Row],[Severity Ranking: Community Need (% Population)]],#REF!,2,FALSE),"")</f>
        <v/>
      </c>
      <c r="Z744" s="66"/>
      <c r="AA744" s="91" t="e">
        <f>[1]!Book1345234[[#This Row],['# of Structures Removed from 1% Annual Chance FP]]/[1]!Book1345234[[#This Row],['# of Structures in 1% Annual Chance FP (Pre-Project)]]</f>
        <v>#REF!</v>
      </c>
      <c r="AB744" s="4"/>
      <c r="AC744" s="36" t="str">
        <f>IFERROR(VLOOKUP(Book1345234[[#This Row],[Flood Risk Reduction ]],#REF!,2,FALSE),"")</f>
        <v/>
      </c>
      <c r="AD744" s="66"/>
      <c r="AE744" s="78"/>
      <c r="AF744" s="37"/>
      <c r="AG744" s="128" t="e">
        <f>([1]!Book1345234[[#This Row],[Pre-Project Damage $]]-[1]!Book1345234[[#This Row],[Post-Project Damage $]])/[1]!Book1345234[[#This Row],[Pre-Project Damage $]]</f>
        <v>#REF!</v>
      </c>
      <c r="AH744" s="4"/>
      <c r="AI744" s="36" t="str">
        <f>IFERROR(VLOOKUP(Book1345234[[#This Row],[Flood Damage Reduction]],#REF!,2,FALSE),"")</f>
        <v/>
      </c>
      <c r="AJ744" s="93"/>
      <c r="AK744" s="83"/>
      <c r="AL744" s="37"/>
      <c r="AM744" s="36" t="str">
        <f>IFERROR(VLOOKUP(Book1345234[[#This Row],[ Reduction in Critical Facilities Flood Risk]],#REF!,2,FALSE),"")</f>
        <v/>
      </c>
      <c r="AN744" s="140" t="e">
        <f>VLOOKUP([1]!Book1345234[[#This Row],[FMP]],'[1]Life and Safety Tabular Data'!A741:L751,12,FALSE)</f>
        <v>#REF!</v>
      </c>
      <c r="AO744" s="43"/>
      <c r="AP744" s="4"/>
      <c r="AQ744" s="36" t="str">
        <f>IFERROR(VLOOKUP(Book1345234[[#This Row],[Life and Safety Ranking (Injury/Loss of Life)]],#REF!,2,FALSE),"")</f>
        <v/>
      </c>
      <c r="AR744" s="67"/>
      <c r="AS744" s="43"/>
      <c r="AT744" s="43"/>
      <c r="AU744" s="43"/>
      <c r="AV744" s="4"/>
      <c r="AW744" s="36" t="str">
        <f>IFERROR(VLOOKUP(Book1345234[[#This Row],[Water Supply Yield Ranking]],#REF!,2,FALSE),"")</f>
        <v/>
      </c>
      <c r="AX744" s="67"/>
      <c r="AY744" s="37"/>
      <c r="AZ744" s="4"/>
      <c r="BA744" s="36" t="str">
        <f>IFERROR(VLOOKUP(Book1345234[[#This Row],[Social Vulnerability Ranking]],#REF!,2,FALSE),"")</f>
        <v/>
      </c>
      <c r="BB744" s="67"/>
      <c r="BC744" s="43"/>
      <c r="BD744" s="4"/>
      <c r="BE744" s="36" t="str">
        <f>IFERROR(VLOOKUP(Book1345234[[#This Row],[Nature-Based Solutions Ranking]],#REF!,2,FALSE),"")</f>
        <v/>
      </c>
      <c r="BF744" s="67"/>
      <c r="BG744" s="37"/>
      <c r="BH744" s="4"/>
      <c r="BI744" s="36" t="str">
        <f>IFERROR(VLOOKUP(Book1345234[[#This Row],[Multiple Benefit Ranking]],#REF!,2,FALSE),"")</f>
        <v/>
      </c>
      <c r="BJ744" s="84"/>
      <c r="BK744" s="43"/>
      <c r="BL744" s="4"/>
      <c r="BM744" s="36" t="str">
        <f>IFERROR(VLOOKUP(Book1345234[[#This Row],[Operations and Maintenance Ranking]],#REF!,2,FALSE),"")</f>
        <v/>
      </c>
      <c r="BN744" s="67"/>
      <c r="BO744" s="4"/>
      <c r="BP744" s="36" t="str">
        <f>IFERROR(VLOOKUP(Book1345234[[#This Row],[Administrative, Regulatory and Other Obstacle Ranking]],#REF!,2,FALSE),"")</f>
        <v/>
      </c>
      <c r="BQ744" s="67"/>
      <c r="BR744" s="4"/>
      <c r="BS744" s="36" t="str">
        <f>IFERROR(VLOOKUP(Book1345234[[#This Row],[Environmental Benefit Ranking]],#REF!,2,FALSE),"")</f>
        <v/>
      </c>
      <c r="BT744" s="67"/>
      <c r="BU744" s="37"/>
      <c r="BV744" s="36" t="str">
        <f>IFERROR(VLOOKUP(Book1345234[[#This Row],[Environmental Impact Ranking]],#REF!,2,FALSE),"")</f>
        <v/>
      </c>
      <c r="BW744" s="77"/>
      <c r="BX744" s="83"/>
      <c r="BY744" s="4"/>
      <c r="BZ744" s="36" t="str">
        <f>IFERROR(VLOOKUP(Book1345234[[#This Row],[Mobility Ranking]],#REF!,2,FALSE),"")</f>
        <v/>
      </c>
      <c r="CA744" s="77"/>
      <c r="CB744" s="4"/>
      <c r="CC744" s="36" t="str">
        <f>IFERROR(VLOOKUP(Book1345234[[#This Row],[Regional Ranking]],#REF!,2,FALSE),"")</f>
        <v/>
      </c>
    </row>
    <row r="745" spans="1:81" x14ac:dyDescent="0.25">
      <c r="A745" s="107"/>
      <c r="B745" s="84"/>
      <c r="C745" s="92">
        <f>Book1345234[[#This Row],[FMP]]*2</f>
        <v>0</v>
      </c>
      <c r="D745" s="34"/>
      <c r="E745" s="34"/>
      <c r="F745" s="37"/>
      <c r="G745" s="4"/>
      <c r="H745" s="4"/>
      <c r="I745" s="4"/>
      <c r="J745" s="4"/>
      <c r="K745" s="35" t="str">
        <f>IFERROR(Book1345234[[#This Row],[Project Cost]]/Book1345234[[#This Row],['# of Structures Removed from 1% Annual Chance FP]],"")</f>
        <v/>
      </c>
      <c r="L745" s="4"/>
      <c r="M745" s="4"/>
      <c r="N745" s="35"/>
      <c r="O745" s="100"/>
      <c r="P745" s="84"/>
      <c r="Q745" s="37"/>
      <c r="R745" s="4"/>
      <c r="S745" s="36" t="str">
        <f>IFERROR(VLOOKUP(Book1345234[[#This Row],[ Severity Ranking: Pre-Project Average Depth of Flooding (100-year)]],#REF!,2,FALSE),"")</f>
        <v/>
      </c>
      <c r="T745" s="67"/>
      <c r="U745" s="37"/>
      <c r="V745" s="37"/>
      <c r="W745" s="128" t="e">
        <f>[1]!Book1345234[[#This Row],[Flood Plain Population]]/[1]!Book1345234[[#This Row],[Community Population Served]]</f>
        <v>#REF!</v>
      </c>
      <c r="X745" s="4"/>
      <c r="Y745" s="36" t="str">
        <f>IFERROR(VLOOKUP(Book1345234[[#This Row],[Severity Ranking: Community Need (% Population)]],#REF!,2,FALSE),"")</f>
        <v/>
      </c>
      <c r="Z745" s="66"/>
      <c r="AA745" s="91" t="e">
        <f>[1]!Book1345234[[#This Row],['# of Structures Removed from 1% Annual Chance FP]]/[1]!Book1345234[[#This Row],['# of Structures in 1% Annual Chance FP (Pre-Project)]]</f>
        <v>#REF!</v>
      </c>
      <c r="AB745" s="4"/>
      <c r="AC745" s="36" t="str">
        <f>IFERROR(VLOOKUP(Book1345234[[#This Row],[Flood Risk Reduction ]],#REF!,2,FALSE),"")</f>
        <v/>
      </c>
      <c r="AD745" s="66"/>
      <c r="AE745" s="78"/>
      <c r="AF745" s="37"/>
      <c r="AG745" s="128" t="e">
        <f>([1]!Book1345234[[#This Row],[Pre-Project Damage $]]-[1]!Book1345234[[#This Row],[Post-Project Damage $]])/[1]!Book1345234[[#This Row],[Pre-Project Damage $]]</f>
        <v>#REF!</v>
      </c>
      <c r="AH745" s="4"/>
      <c r="AI745" s="36" t="str">
        <f>IFERROR(VLOOKUP(Book1345234[[#This Row],[Flood Damage Reduction]],#REF!,2,FALSE),"")</f>
        <v/>
      </c>
      <c r="AJ745" s="93"/>
      <c r="AK745" s="83"/>
      <c r="AL745" s="37"/>
      <c r="AM745" s="36" t="str">
        <f>IFERROR(VLOOKUP(Book1345234[[#This Row],[ Reduction in Critical Facilities Flood Risk]],#REF!,2,FALSE),"")</f>
        <v/>
      </c>
      <c r="AN745" s="140" t="e">
        <f>VLOOKUP([1]!Book1345234[[#This Row],[FMP]],'[1]Life and Safety Tabular Data'!A742:L752,12,FALSE)</f>
        <v>#REF!</v>
      </c>
      <c r="AO745" s="43"/>
      <c r="AP745" s="4"/>
      <c r="AQ745" s="36" t="str">
        <f>IFERROR(VLOOKUP(Book1345234[[#This Row],[Life and Safety Ranking (Injury/Loss of Life)]],#REF!,2,FALSE),"")</f>
        <v/>
      </c>
      <c r="AR745" s="67"/>
      <c r="AS745" s="43"/>
      <c r="AT745" s="43"/>
      <c r="AU745" s="43"/>
      <c r="AV745" s="4"/>
      <c r="AW745" s="36" t="str">
        <f>IFERROR(VLOOKUP(Book1345234[[#This Row],[Water Supply Yield Ranking]],#REF!,2,FALSE),"")</f>
        <v/>
      </c>
      <c r="AX745" s="67"/>
      <c r="AY745" s="37"/>
      <c r="AZ745" s="4"/>
      <c r="BA745" s="36" t="str">
        <f>IFERROR(VLOOKUP(Book1345234[[#This Row],[Social Vulnerability Ranking]],#REF!,2,FALSE),"")</f>
        <v/>
      </c>
      <c r="BB745" s="67"/>
      <c r="BC745" s="43"/>
      <c r="BD745" s="4"/>
      <c r="BE745" s="36" t="str">
        <f>IFERROR(VLOOKUP(Book1345234[[#This Row],[Nature-Based Solutions Ranking]],#REF!,2,FALSE),"")</f>
        <v/>
      </c>
      <c r="BF745" s="67"/>
      <c r="BG745" s="37"/>
      <c r="BH745" s="4"/>
      <c r="BI745" s="36" t="str">
        <f>IFERROR(VLOOKUP(Book1345234[[#This Row],[Multiple Benefit Ranking]],#REF!,2,FALSE),"")</f>
        <v/>
      </c>
      <c r="BJ745" s="84"/>
      <c r="BK745" s="43"/>
      <c r="BL745" s="4"/>
      <c r="BM745" s="36" t="str">
        <f>IFERROR(VLOOKUP(Book1345234[[#This Row],[Operations and Maintenance Ranking]],#REF!,2,FALSE),"")</f>
        <v/>
      </c>
      <c r="BN745" s="67"/>
      <c r="BO745" s="4"/>
      <c r="BP745" s="36" t="str">
        <f>IFERROR(VLOOKUP(Book1345234[[#This Row],[Administrative, Regulatory and Other Obstacle Ranking]],#REF!,2,FALSE),"")</f>
        <v/>
      </c>
      <c r="BQ745" s="67"/>
      <c r="BR745" s="4"/>
      <c r="BS745" s="36" t="str">
        <f>IFERROR(VLOOKUP(Book1345234[[#This Row],[Environmental Benefit Ranking]],#REF!,2,FALSE),"")</f>
        <v/>
      </c>
      <c r="BT745" s="67"/>
      <c r="BU745" s="37"/>
      <c r="BV745" s="36" t="str">
        <f>IFERROR(VLOOKUP(Book1345234[[#This Row],[Environmental Impact Ranking]],#REF!,2,FALSE),"")</f>
        <v/>
      </c>
      <c r="BW745" s="77"/>
      <c r="BX745" s="83"/>
      <c r="BY745" s="4"/>
      <c r="BZ745" s="36" t="str">
        <f>IFERROR(VLOOKUP(Book1345234[[#This Row],[Mobility Ranking]],#REF!,2,FALSE),"")</f>
        <v/>
      </c>
      <c r="CA745" s="77"/>
      <c r="CB745" s="4"/>
      <c r="CC745" s="36" t="str">
        <f>IFERROR(VLOOKUP(Book1345234[[#This Row],[Regional Ranking]],#REF!,2,FALSE),"")</f>
        <v/>
      </c>
    </row>
    <row r="746" spans="1:81" x14ac:dyDescent="0.25">
      <c r="A746" s="107"/>
      <c r="B746" s="84"/>
      <c r="C746" s="92">
        <f>Book1345234[[#This Row],[FMP]]*2</f>
        <v>0</v>
      </c>
      <c r="D746" s="34"/>
      <c r="E746" s="34"/>
      <c r="F746" s="37"/>
      <c r="G746" s="4"/>
      <c r="H746" s="4"/>
      <c r="I746" s="4"/>
      <c r="J746" s="4"/>
      <c r="K746" s="35" t="str">
        <f>IFERROR(Book1345234[[#This Row],[Project Cost]]/Book1345234[[#This Row],['# of Structures Removed from 1% Annual Chance FP]],"")</f>
        <v/>
      </c>
      <c r="L746" s="4"/>
      <c r="M746" s="4"/>
      <c r="N746" s="35"/>
      <c r="O746" s="100"/>
      <c r="P746" s="84"/>
      <c r="Q746" s="37"/>
      <c r="R746" s="4"/>
      <c r="S746" s="36" t="str">
        <f>IFERROR(VLOOKUP(Book1345234[[#This Row],[ Severity Ranking: Pre-Project Average Depth of Flooding (100-year)]],#REF!,2,FALSE),"")</f>
        <v/>
      </c>
      <c r="T746" s="67"/>
      <c r="U746" s="37"/>
      <c r="V746" s="37"/>
      <c r="W746" s="128" t="e">
        <f>[1]!Book1345234[[#This Row],[Flood Plain Population]]/[1]!Book1345234[[#This Row],[Community Population Served]]</f>
        <v>#REF!</v>
      </c>
      <c r="X746" s="4"/>
      <c r="Y746" s="36" t="str">
        <f>IFERROR(VLOOKUP(Book1345234[[#This Row],[Severity Ranking: Community Need (% Population)]],#REF!,2,FALSE),"")</f>
        <v/>
      </c>
      <c r="Z746" s="66"/>
      <c r="AA746" s="91" t="e">
        <f>[1]!Book1345234[[#This Row],['# of Structures Removed from 1% Annual Chance FP]]/[1]!Book1345234[[#This Row],['# of Structures in 1% Annual Chance FP (Pre-Project)]]</f>
        <v>#REF!</v>
      </c>
      <c r="AB746" s="4"/>
      <c r="AC746" s="36" t="str">
        <f>IFERROR(VLOOKUP(Book1345234[[#This Row],[Flood Risk Reduction ]],#REF!,2,FALSE),"")</f>
        <v/>
      </c>
      <c r="AD746" s="66"/>
      <c r="AE746" s="78"/>
      <c r="AF746" s="37"/>
      <c r="AG746" s="128" t="e">
        <f>([1]!Book1345234[[#This Row],[Pre-Project Damage $]]-[1]!Book1345234[[#This Row],[Post-Project Damage $]])/[1]!Book1345234[[#This Row],[Pre-Project Damage $]]</f>
        <v>#REF!</v>
      </c>
      <c r="AH746" s="4"/>
      <c r="AI746" s="36" t="str">
        <f>IFERROR(VLOOKUP(Book1345234[[#This Row],[Flood Damage Reduction]],#REF!,2,FALSE),"")</f>
        <v/>
      </c>
      <c r="AJ746" s="93"/>
      <c r="AK746" s="83"/>
      <c r="AL746" s="37"/>
      <c r="AM746" s="36" t="str">
        <f>IFERROR(VLOOKUP(Book1345234[[#This Row],[ Reduction in Critical Facilities Flood Risk]],#REF!,2,FALSE),"")</f>
        <v/>
      </c>
      <c r="AN746" s="140" t="e">
        <f>VLOOKUP([1]!Book1345234[[#This Row],[FMP]],'[1]Life and Safety Tabular Data'!A743:L753,12,FALSE)</f>
        <v>#REF!</v>
      </c>
      <c r="AO746" s="43"/>
      <c r="AP746" s="4"/>
      <c r="AQ746" s="36" t="str">
        <f>IFERROR(VLOOKUP(Book1345234[[#This Row],[Life and Safety Ranking (Injury/Loss of Life)]],#REF!,2,FALSE),"")</f>
        <v/>
      </c>
      <c r="AR746" s="67"/>
      <c r="AS746" s="43"/>
      <c r="AT746" s="43"/>
      <c r="AU746" s="43"/>
      <c r="AV746" s="4"/>
      <c r="AW746" s="36" t="str">
        <f>IFERROR(VLOOKUP(Book1345234[[#This Row],[Water Supply Yield Ranking]],#REF!,2,FALSE),"")</f>
        <v/>
      </c>
      <c r="AX746" s="67"/>
      <c r="AY746" s="37"/>
      <c r="AZ746" s="4"/>
      <c r="BA746" s="36" t="str">
        <f>IFERROR(VLOOKUP(Book1345234[[#This Row],[Social Vulnerability Ranking]],#REF!,2,FALSE),"")</f>
        <v/>
      </c>
      <c r="BB746" s="67"/>
      <c r="BC746" s="43"/>
      <c r="BD746" s="4"/>
      <c r="BE746" s="36" t="str">
        <f>IFERROR(VLOOKUP(Book1345234[[#This Row],[Nature-Based Solutions Ranking]],#REF!,2,FALSE),"")</f>
        <v/>
      </c>
      <c r="BF746" s="67"/>
      <c r="BG746" s="37"/>
      <c r="BH746" s="4"/>
      <c r="BI746" s="36" t="str">
        <f>IFERROR(VLOOKUP(Book1345234[[#This Row],[Multiple Benefit Ranking]],#REF!,2,FALSE),"")</f>
        <v/>
      </c>
      <c r="BJ746" s="84"/>
      <c r="BK746" s="43"/>
      <c r="BL746" s="4"/>
      <c r="BM746" s="36" t="str">
        <f>IFERROR(VLOOKUP(Book1345234[[#This Row],[Operations and Maintenance Ranking]],#REF!,2,FALSE),"")</f>
        <v/>
      </c>
      <c r="BN746" s="67"/>
      <c r="BO746" s="4"/>
      <c r="BP746" s="36" t="str">
        <f>IFERROR(VLOOKUP(Book1345234[[#This Row],[Administrative, Regulatory and Other Obstacle Ranking]],#REF!,2,FALSE),"")</f>
        <v/>
      </c>
      <c r="BQ746" s="67"/>
      <c r="BR746" s="4"/>
      <c r="BS746" s="36" t="str">
        <f>IFERROR(VLOOKUP(Book1345234[[#This Row],[Environmental Benefit Ranking]],#REF!,2,FALSE),"")</f>
        <v/>
      </c>
      <c r="BT746" s="67"/>
      <c r="BU746" s="37"/>
      <c r="BV746" s="36" t="str">
        <f>IFERROR(VLOOKUP(Book1345234[[#This Row],[Environmental Impact Ranking]],#REF!,2,FALSE),"")</f>
        <v/>
      </c>
      <c r="BW746" s="77"/>
      <c r="BX746" s="83"/>
      <c r="BY746" s="4"/>
      <c r="BZ746" s="36" t="str">
        <f>IFERROR(VLOOKUP(Book1345234[[#This Row],[Mobility Ranking]],#REF!,2,FALSE),"")</f>
        <v/>
      </c>
      <c r="CA746" s="77"/>
      <c r="CB746" s="4"/>
      <c r="CC746" s="36" t="str">
        <f>IFERROR(VLOOKUP(Book1345234[[#This Row],[Regional Ranking]],#REF!,2,FALSE),"")</f>
        <v/>
      </c>
    </row>
    <row r="747" spans="1:81" x14ac:dyDescent="0.25">
      <c r="A747" s="107"/>
      <c r="B747" s="84"/>
      <c r="C747" s="92">
        <f>Book1345234[[#This Row],[FMP]]*2</f>
        <v>0</v>
      </c>
      <c r="D747" s="34"/>
      <c r="E747" s="34"/>
      <c r="F747" s="37"/>
      <c r="G747" s="4"/>
      <c r="H747" s="4"/>
      <c r="I747" s="4"/>
      <c r="J747" s="4"/>
      <c r="K747" s="35" t="str">
        <f>IFERROR(Book1345234[[#This Row],[Project Cost]]/Book1345234[[#This Row],['# of Structures Removed from 1% Annual Chance FP]],"")</f>
        <v/>
      </c>
      <c r="L747" s="4"/>
      <c r="M747" s="4"/>
      <c r="N747" s="35"/>
      <c r="O747" s="100"/>
      <c r="P747" s="84"/>
      <c r="Q747" s="37"/>
      <c r="R747" s="4"/>
      <c r="S747" s="36" t="str">
        <f>IFERROR(VLOOKUP(Book1345234[[#This Row],[ Severity Ranking: Pre-Project Average Depth of Flooding (100-year)]],#REF!,2,FALSE),"")</f>
        <v/>
      </c>
      <c r="T747" s="67"/>
      <c r="U747" s="37"/>
      <c r="V747" s="37"/>
      <c r="W747" s="128" t="e">
        <f>[1]!Book1345234[[#This Row],[Flood Plain Population]]/[1]!Book1345234[[#This Row],[Community Population Served]]</f>
        <v>#REF!</v>
      </c>
      <c r="X747" s="4"/>
      <c r="Y747" s="36" t="str">
        <f>IFERROR(VLOOKUP(Book1345234[[#This Row],[Severity Ranking: Community Need (% Population)]],#REF!,2,FALSE),"")</f>
        <v/>
      </c>
      <c r="Z747" s="66"/>
      <c r="AA747" s="91" t="e">
        <f>[1]!Book1345234[[#This Row],['# of Structures Removed from 1% Annual Chance FP]]/[1]!Book1345234[[#This Row],['# of Structures in 1% Annual Chance FP (Pre-Project)]]</f>
        <v>#REF!</v>
      </c>
      <c r="AB747" s="4"/>
      <c r="AC747" s="36" t="str">
        <f>IFERROR(VLOOKUP(Book1345234[[#This Row],[Flood Risk Reduction ]],#REF!,2,FALSE),"")</f>
        <v/>
      </c>
      <c r="AD747" s="66"/>
      <c r="AE747" s="78"/>
      <c r="AF747" s="37"/>
      <c r="AG747" s="128" t="e">
        <f>([1]!Book1345234[[#This Row],[Pre-Project Damage $]]-[1]!Book1345234[[#This Row],[Post-Project Damage $]])/[1]!Book1345234[[#This Row],[Pre-Project Damage $]]</f>
        <v>#REF!</v>
      </c>
      <c r="AH747" s="4"/>
      <c r="AI747" s="36" t="str">
        <f>IFERROR(VLOOKUP(Book1345234[[#This Row],[Flood Damage Reduction]],#REF!,2,FALSE),"")</f>
        <v/>
      </c>
      <c r="AJ747" s="93"/>
      <c r="AK747" s="83"/>
      <c r="AL747" s="37"/>
      <c r="AM747" s="36" t="str">
        <f>IFERROR(VLOOKUP(Book1345234[[#This Row],[ Reduction in Critical Facilities Flood Risk]],#REF!,2,FALSE),"")</f>
        <v/>
      </c>
      <c r="AN747" s="140" t="e">
        <f>VLOOKUP([1]!Book1345234[[#This Row],[FMP]],'[1]Life and Safety Tabular Data'!A744:L754,12,FALSE)</f>
        <v>#REF!</v>
      </c>
      <c r="AO747" s="43"/>
      <c r="AP747" s="4"/>
      <c r="AQ747" s="36" t="str">
        <f>IFERROR(VLOOKUP(Book1345234[[#This Row],[Life and Safety Ranking (Injury/Loss of Life)]],#REF!,2,FALSE),"")</f>
        <v/>
      </c>
      <c r="AR747" s="67"/>
      <c r="AS747" s="43"/>
      <c r="AT747" s="43"/>
      <c r="AU747" s="43"/>
      <c r="AV747" s="4"/>
      <c r="AW747" s="36" t="str">
        <f>IFERROR(VLOOKUP(Book1345234[[#This Row],[Water Supply Yield Ranking]],#REF!,2,FALSE),"")</f>
        <v/>
      </c>
      <c r="AX747" s="67"/>
      <c r="AY747" s="37"/>
      <c r="AZ747" s="4"/>
      <c r="BA747" s="36" t="str">
        <f>IFERROR(VLOOKUP(Book1345234[[#This Row],[Social Vulnerability Ranking]],#REF!,2,FALSE),"")</f>
        <v/>
      </c>
      <c r="BB747" s="67"/>
      <c r="BC747" s="43"/>
      <c r="BD747" s="4"/>
      <c r="BE747" s="36" t="str">
        <f>IFERROR(VLOOKUP(Book1345234[[#This Row],[Nature-Based Solutions Ranking]],#REF!,2,FALSE),"")</f>
        <v/>
      </c>
      <c r="BF747" s="67"/>
      <c r="BG747" s="37"/>
      <c r="BH747" s="4"/>
      <c r="BI747" s="36" t="str">
        <f>IFERROR(VLOOKUP(Book1345234[[#This Row],[Multiple Benefit Ranking]],#REF!,2,FALSE),"")</f>
        <v/>
      </c>
      <c r="BJ747" s="84"/>
      <c r="BK747" s="43"/>
      <c r="BL747" s="4"/>
      <c r="BM747" s="36" t="str">
        <f>IFERROR(VLOOKUP(Book1345234[[#This Row],[Operations and Maintenance Ranking]],#REF!,2,FALSE),"")</f>
        <v/>
      </c>
      <c r="BN747" s="67"/>
      <c r="BO747" s="4"/>
      <c r="BP747" s="36" t="str">
        <f>IFERROR(VLOOKUP(Book1345234[[#This Row],[Administrative, Regulatory and Other Obstacle Ranking]],#REF!,2,FALSE),"")</f>
        <v/>
      </c>
      <c r="BQ747" s="67"/>
      <c r="BR747" s="4"/>
      <c r="BS747" s="36" t="str">
        <f>IFERROR(VLOOKUP(Book1345234[[#This Row],[Environmental Benefit Ranking]],#REF!,2,FALSE),"")</f>
        <v/>
      </c>
      <c r="BT747" s="67"/>
      <c r="BU747" s="37"/>
      <c r="BV747" s="36" t="str">
        <f>IFERROR(VLOOKUP(Book1345234[[#This Row],[Environmental Impact Ranking]],#REF!,2,FALSE),"")</f>
        <v/>
      </c>
      <c r="BW747" s="77"/>
      <c r="BX747" s="83"/>
      <c r="BY747" s="4"/>
      <c r="BZ747" s="36" t="str">
        <f>IFERROR(VLOOKUP(Book1345234[[#This Row],[Mobility Ranking]],#REF!,2,FALSE),"")</f>
        <v/>
      </c>
      <c r="CA747" s="77"/>
      <c r="CB747" s="4"/>
      <c r="CC747" s="36" t="str">
        <f>IFERROR(VLOOKUP(Book1345234[[#This Row],[Regional Ranking]],#REF!,2,FALSE),"")</f>
        <v/>
      </c>
    </row>
    <row r="748" spans="1:81" x14ac:dyDescent="0.25">
      <c r="A748" s="107"/>
      <c r="B748" s="84"/>
      <c r="C748" s="92">
        <f>Book1345234[[#This Row],[FMP]]*2</f>
        <v>0</v>
      </c>
      <c r="D748" s="34"/>
      <c r="E748" s="34"/>
      <c r="F748" s="37"/>
      <c r="G748" s="4"/>
      <c r="H748" s="4"/>
      <c r="I748" s="4"/>
      <c r="J748" s="4"/>
      <c r="K748" s="35" t="str">
        <f>IFERROR(Book1345234[[#This Row],[Project Cost]]/Book1345234[[#This Row],['# of Structures Removed from 1% Annual Chance FP]],"")</f>
        <v/>
      </c>
      <c r="L748" s="4"/>
      <c r="M748" s="4"/>
      <c r="N748" s="35"/>
      <c r="O748" s="100"/>
      <c r="P748" s="84"/>
      <c r="Q748" s="37"/>
      <c r="R748" s="4"/>
      <c r="S748" s="36" t="str">
        <f>IFERROR(VLOOKUP(Book1345234[[#This Row],[ Severity Ranking: Pre-Project Average Depth of Flooding (100-year)]],#REF!,2,FALSE),"")</f>
        <v/>
      </c>
      <c r="T748" s="67"/>
      <c r="U748" s="37"/>
      <c r="V748" s="37"/>
      <c r="W748" s="128" t="e">
        <f>[1]!Book1345234[[#This Row],[Flood Plain Population]]/[1]!Book1345234[[#This Row],[Community Population Served]]</f>
        <v>#REF!</v>
      </c>
      <c r="X748" s="4"/>
      <c r="Y748" s="36" t="str">
        <f>IFERROR(VLOOKUP(Book1345234[[#This Row],[Severity Ranking: Community Need (% Population)]],#REF!,2,FALSE),"")</f>
        <v/>
      </c>
      <c r="Z748" s="66"/>
      <c r="AA748" s="91" t="e">
        <f>[1]!Book1345234[[#This Row],['# of Structures Removed from 1% Annual Chance FP]]/[1]!Book1345234[[#This Row],['# of Structures in 1% Annual Chance FP (Pre-Project)]]</f>
        <v>#REF!</v>
      </c>
      <c r="AB748" s="4"/>
      <c r="AC748" s="36" t="str">
        <f>IFERROR(VLOOKUP(Book1345234[[#This Row],[Flood Risk Reduction ]],#REF!,2,FALSE),"")</f>
        <v/>
      </c>
      <c r="AD748" s="66"/>
      <c r="AE748" s="78"/>
      <c r="AF748" s="37"/>
      <c r="AG748" s="128" t="e">
        <f>([1]!Book1345234[[#This Row],[Pre-Project Damage $]]-[1]!Book1345234[[#This Row],[Post-Project Damage $]])/[1]!Book1345234[[#This Row],[Pre-Project Damage $]]</f>
        <v>#REF!</v>
      </c>
      <c r="AH748" s="4"/>
      <c r="AI748" s="36" t="str">
        <f>IFERROR(VLOOKUP(Book1345234[[#This Row],[Flood Damage Reduction]],#REF!,2,FALSE),"")</f>
        <v/>
      </c>
      <c r="AJ748" s="93"/>
      <c r="AK748" s="83"/>
      <c r="AL748" s="37"/>
      <c r="AM748" s="36" t="str">
        <f>IFERROR(VLOOKUP(Book1345234[[#This Row],[ Reduction in Critical Facilities Flood Risk]],#REF!,2,FALSE),"")</f>
        <v/>
      </c>
      <c r="AN748" s="140" t="e">
        <f>VLOOKUP([1]!Book1345234[[#This Row],[FMP]],'[1]Life and Safety Tabular Data'!A745:L755,12,FALSE)</f>
        <v>#REF!</v>
      </c>
      <c r="AO748" s="43"/>
      <c r="AP748" s="4"/>
      <c r="AQ748" s="36" t="str">
        <f>IFERROR(VLOOKUP(Book1345234[[#This Row],[Life and Safety Ranking (Injury/Loss of Life)]],#REF!,2,FALSE),"")</f>
        <v/>
      </c>
      <c r="AR748" s="67"/>
      <c r="AS748" s="43"/>
      <c r="AT748" s="43"/>
      <c r="AU748" s="43"/>
      <c r="AV748" s="4"/>
      <c r="AW748" s="36" t="str">
        <f>IFERROR(VLOOKUP(Book1345234[[#This Row],[Water Supply Yield Ranking]],#REF!,2,FALSE),"")</f>
        <v/>
      </c>
      <c r="AX748" s="67"/>
      <c r="AY748" s="37"/>
      <c r="AZ748" s="4"/>
      <c r="BA748" s="36" t="str">
        <f>IFERROR(VLOOKUP(Book1345234[[#This Row],[Social Vulnerability Ranking]],#REF!,2,FALSE),"")</f>
        <v/>
      </c>
      <c r="BB748" s="67"/>
      <c r="BC748" s="43"/>
      <c r="BD748" s="4"/>
      <c r="BE748" s="36" t="str">
        <f>IFERROR(VLOOKUP(Book1345234[[#This Row],[Nature-Based Solutions Ranking]],#REF!,2,FALSE),"")</f>
        <v/>
      </c>
      <c r="BF748" s="67"/>
      <c r="BG748" s="37"/>
      <c r="BH748" s="4"/>
      <c r="BI748" s="36" t="str">
        <f>IFERROR(VLOOKUP(Book1345234[[#This Row],[Multiple Benefit Ranking]],#REF!,2,FALSE),"")</f>
        <v/>
      </c>
      <c r="BJ748" s="84"/>
      <c r="BK748" s="43"/>
      <c r="BL748" s="4"/>
      <c r="BM748" s="36" t="str">
        <f>IFERROR(VLOOKUP(Book1345234[[#This Row],[Operations and Maintenance Ranking]],#REF!,2,FALSE),"")</f>
        <v/>
      </c>
      <c r="BN748" s="67"/>
      <c r="BO748" s="4"/>
      <c r="BP748" s="36" t="str">
        <f>IFERROR(VLOOKUP(Book1345234[[#This Row],[Administrative, Regulatory and Other Obstacle Ranking]],#REF!,2,FALSE),"")</f>
        <v/>
      </c>
      <c r="BQ748" s="67"/>
      <c r="BR748" s="4"/>
      <c r="BS748" s="36" t="str">
        <f>IFERROR(VLOOKUP(Book1345234[[#This Row],[Environmental Benefit Ranking]],#REF!,2,FALSE),"")</f>
        <v/>
      </c>
      <c r="BT748" s="67"/>
      <c r="BU748" s="37"/>
      <c r="BV748" s="36" t="str">
        <f>IFERROR(VLOOKUP(Book1345234[[#This Row],[Environmental Impact Ranking]],#REF!,2,FALSE),"")</f>
        <v/>
      </c>
      <c r="BW748" s="77"/>
      <c r="BX748" s="83"/>
      <c r="BY748" s="4"/>
      <c r="BZ748" s="36" t="str">
        <f>IFERROR(VLOOKUP(Book1345234[[#This Row],[Mobility Ranking]],#REF!,2,FALSE),"")</f>
        <v/>
      </c>
      <c r="CA748" s="77"/>
      <c r="CB748" s="4"/>
      <c r="CC748" s="36" t="str">
        <f>IFERROR(VLOOKUP(Book1345234[[#This Row],[Regional Ranking]],#REF!,2,FALSE),"")</f>
        <v/>
      </c>
    </row>
    <row r="749" spans="1:81" x14ac:dyDescent="0.25">
      <c r="A749" s="107"/>
      <c r="B749" s="84"/>
      <c r="C749" s="92">
        <f>Book1345234[[#This Row],[FMP]]*2</f>
        <v>0</v>
      </c>
      <c r="D749" s="34"/>
      <c r="E749" s="34"/>
      <c r="F749" s="37"/>
      <c r="G749" s="4"/>
      <c r="H749" s="4"/>
      <c r="I749" s="4"/>
      <c r="J749" s="4"/>
      <c r="K749" s="35" t="str">
        <f>IFERROR(Book1345234[[#This Row],[Project Cost]]/Book1345234[[#This Row],['# of Structures Removed from 1% Annual Chance FP]],"")</f>
        <v/>
      </c>
      <c r="L749" s="4"/>
      <c r="M749" s="4"/>
      <c r="N749" s="35"/>
      <c r="O749" s="100"/>
      <c r="P749" s="84"/>
      <c r="Q749" s="37"/>
      <c r="R749" s="4"/>
      <c r="S749" s="36" t="str">
        <f>IFERROR(VLOOKUP(Book1345234[[#This Row],[ Severity Ranking: Pre-Project Average Depth of Flooding (100-year)]],#REF!,2,FALSE),"")</f>
        <v/>
      </c>
      <c r="T749" s="67"/>
      <c r="U749" s="37"/>
      <c r="V749" s="37"/>
      <c r="W749" s="128" t="e">
        <f>[1]!Book1345234[[#This Row],[Flood Plain Population]]/[1]!Book1345234[[#This Row],[Community Population Served]]</f>
        <v>#REF!</v>
      </c>
      <c r="X749" s="4"/>
      <c r="Y749" s="36" t="str">
        <f>IFERROR(VLOOKUP(Book1345234[[#This Row],[Severity Ranking: Community Need (% Population)]],#REF!,2,FALSE),"")</f>
        <v/>
      </c>
      <c r="Z749" s="66"/>
      <c r="AA749" s="91" t="e">
        <f>[1]!Book1345234[[#This Row],['# of Structures Removed from 1% Annual Chance FP]]/[1]!Book1345234[[#This Row],['# of Structures in 1% Annual Chance FP (Pre-Project)]]</f>
        <v>#REF!</v>
      </c>
      <c r="AB749" s="4"/>
      <c r="AC749" s="36" t="str">
        <f>IFERROR(VLOOKUP(Book1345234[[#This Row],[Flood Risk Reduction ]],#REF!,2,FALSE),"")</f>
        <v/>
      </c>
      <c r="AD749" s="66"/>
      <c r="AE749" s="78"/>
      <c r="AF749" s="37"/>
      <c r="AG749" s="128" t="e">
        <f>([1]!Book1345234[[#This Row],[Pre-Project Damage $]]-[1]!Book1345234[[#This Row],[Post-Project Damage $]])/[1]!Book1345234[[#This Row],[Pre-Project Damage $]]</f>
        <v>#REF!</v>
      </c>
      <c r="AH749" s="4"/>
      <c r="AI749" s="36" t="str">
        <f>IFERROR(VLOOKUP(Book1345234[[#This Row],[Flood Damage Reduction]],#REF!,2,FALSE),"")</f>
        <v/>
      </c>
      <c r="AJ749" s="93"/>
      <c r="AK749" s="83"/>
      <c r="AL749" s="37"/>
      <c r="AM749" s="36" t="str">
        <f>IFERROR(VLOOKUP(Book1345234[[#This Row],[ Reduction in Critical Facilities Flood Risk]],#REF!,2,FALSE),"")</f>
        <v/>
      </c>
      <c r="AN749" s="140" t="e">
        <f>VLOOKUP([1]!Book1345234[[#This Row],[FMP]],'[1]Life and Safety Tabular Data'!A746:L756,12,FALSE)</f>
        <v>#REF!</v>
      </c>
      <c r="AO749" s="43"/>
      <c r="AP749" s="4"/>
      <c r="AQ749" s="36" t="str">
        <f>IFERROR(VLOOKUP(Book1345234[[#This Row],[Life and Safety Ranking (Injury/Loss of Life)]],#REF!,2,FALSE),"")</f>
        <v/>
      </c>
      <c r="AR749" s="67"/>
      <c r="AS749" s="43"/>
      <c r="AT749" s="43"/>
      <c r="AU749" s="43"/>
      <c r="AV749" s="4"/>
      <c r="AW749" s="36" t="str">
        <f>IFERROR(VLOOKUP(Book1345234[[#This Row],[Water Supply Yield Ranking]],#REF!,2,FALSE),"")</f>
        <v/>
      </c>
      <c r="AX749" s="67"/>
      <c r="AY749" s="37"/>
      <c r="AZ749" s="4"/>
      <c r="BA749" s="36" t="str">
        <f>IFERROR(VLOOKUP(Book1345234[[#This Row],[Social Vulnerability Ranking]],#REF!,2,FALSE),"")</f>
        <v/>
      </c>
      <c r="BB749" s="67"/>
      <c r="BC749" s="43"/>
      <c r="BD749" s="4"/>
      <c r="BE749" s="36" t="str">
        <f>IFERROR(VLOOKUP(Book1345234[[#This Row],[Nature-Based Solutions Ranking]],#REF!,2,FALSE),"")</f>
        <v/>
      </c>
      <c r="BF749" s="67"/>
      <c r="BG749" s="37"/>
      <c r="BH749" s="4"/>
      <c r="BI749" s="36" t="str">
        <f>IFERROR(VLOOKUP(Book1345234[[#This Row],[Multiple Benefit Ranking]],#REF!,2,FALSE),"")</f>
        <v/>
      </c>
      <c r="BJ749" s="84"/>
      <c r="BK749" s="43"/>
      <c r="BL749" s="4"/>
      <c r="BM749" s="36" t="str">
        <f>IFERROR(VLOOKUP(Book1345234[[#This Row],[Operations and Maintenance Ranking]],#REF!,2,FALSE),"")</f>
        <v/>
      </c>
      <c r="BN749" s="67"/>
      <c r="BO749" s="4"/>
      <c r="BP749" s="36" t="str">
        <f>IFERROR(VLOOKUP(Book1345234[[#This Row],[Administrative, Regulatory and Other Obstacle Ranking]],#REF!,2,FALSE),"")</f>
        <v/>
      </c>
      <c r="BQ749" s="67"/>
      <c r="BR749" s="4"/>
      <c r="BS749" s="36" t="str">
        <f>IFERROR(VLOOKUP(Book1345234[[#This Row],[Environmental Benefit Ranking]],#REF!,2,FALSE),"")</f>
        <v/>
      </c>
      <c r="BT749" s="67"/>
      <c r="BU749" s="37"/>
      <c r="BV749" s="36" t="str">
        <f>IFERROR(VLOOKUP(Book1345234[[#This Row],[Environmental Impact Ranking]],#REF!,2,FALSE),"")</f>
        <v/>
      </c>
      <c r="BW749" s="77"/>
      <c r="BX749" s="83"/>
      <c r="BY749" s="4"/>
      <c r="BZ749" s="36" t="str">
        <f>IFERROR(VLOOKUP(Book1345234[[#This Row],[Mobility Ranking]],#REF!,2,FALSE),"")</f>
        <v/>
      </c>
      <c r="CA749" s="77"/>
      <c r="CB749" s="4"/>
      <c r="CC749" s="36" t="str">
        <f>IFERROR(VLOOKUP(Book1345234[[#This Row],[Regional Ranking]],#REF!,2,FALSE),"")</f>
        <v/>
      </c>
    </row>
    <row r="750" spans="1:81" x14ac:dyDescent="0.25">
      <c r="A750" s="107"/>
      <c r="B750" s="84"/>
      <c r="C750" s="92">
        <f>Book1345234[[#This Row],[FMP]]*2</f>
        <v>0</v>
      </c>
      <c r="D750" s="34"/>
      <c r="E750" s="34"/>
      <c r="F750" s="37"/>
      <c r="G750" s="4"/>
      <c r="H750" s="4"/>
      <c r="I750" s="4"/>
      <c r="J750" s="4"/>
      <c r="K750" s="35" t="str">
        <f>IFERROR(Book1345234[[#This Row],[Project Cost]]/Book1345234[[#This Row],['# of Structures Removed from 1% Annual Chance FP]],"")</f>
        <v/>
      </c>
      <c r="L750" s="4"/>
      <c r="M750" s="4"/>
      <c r="N750" s="35"/>
      <c r="O750" s="100"/>
      <c r="P750" s="84"/>
      <c r="Q750" s="37"/>
      <c r="R750" s="4"/>
      <c r="S750" s="36" t="str">
        <f>IFERROR(VLOOKUP(Book1345234[[#This Row],[ Severity Ranking: Pre-Project Average Depth of Flooding (100-year)]],#REF!,2,FALSE),"")</f>
        <v/>
      </c>
      <c r="T750" s="67"/>
      <c r="U750" s="37"/>
      <c r="V750" s="37"/>
      <c r="W750" s="128" t="e">
        <f>[1]!Book1345234[[#This Row],[Flood Plain Population]]/[1]!Book1345234[[#This Row],[Community Population Served]]</f>
        <v>#REF!</v>
      </c>
      <c r="X750" s="4"/>
      <c r="Y750" s="36" t="str">
        <f>IFERROR(VLOOKUP(Book1345234[[#This Row],[Severity Ranking: Community Need (% Population)]],#REF!,2,FALSE),"")</f>
        <v/>
      </c>
      <c r="Z750" s="66"/>
      <c r="AA750" s="91" t="e">
        <f>[1]!Book1345234[[#This Row],['# of Structures Removed from 1% Annual Chance FP]]/[1]!Book1345234[[#This Row],['# of Structures in 1% Annual Chance FP (Pre-Project)]]</f>
        <v>#REF!</v>
      </c>
      <c r="AB750" s="4"/>
      <c r="AC750" s="36" t="str">
        <f>IFERROR(VLOOKUP(Book1345234[[#This Row],[Flood Risk Reduction ]],#REF!,2,FALSE),"")</f>
        <v/>
      </c>
      <c r="AD750" s="66"/>
      <c r="AE750" s="78"/>
      <c r="AF750" s="37"/>
      <c r="AG750" s="128" t="e">
        <f>([1]!Book1345234[[#This Row],[Pre-Project Damage $]]-[1]!Book1345234[[#This Row],[Post-Project Damage $]])/[1]!Book1345234[[#This Row],[Pre-Project Damage $]]</f>
        <v>#REF!</v>
      </c>
      <c r="AH750" s="4"/>
      <c r="AI750" s="36" t="str">
        <f>IFERROR(VLOOKUP(Book1345234[[#This Row],[Flood Damage Reduction]],#REF!,2,FALSE),"")</f>
        <v/>
      </c>
      <c r="AJ750" s="93"/>
      <c r="AK750" s="83"/>
      <c r="AL750" s="37"/>
      <c r="AM750" s="36" t="str">
        <f>IFERROR(VLOOKUP(Book1345234[[#This Row],[ Reduction in Critical Facilities Flood Risk]],#REF!,2,FALSE),"")</f>
        <v/>
      </c>
      <c r="AN750" s="140" t="e">
        <f>VLOOKUP([1]!Book1345234[[#This Row],[FMP]],'[1]Life and Safety Tabular Data'!A747:L757,12,FALSE)</f>
        <v>#REF!</v>
      </c>
      <c r="AO750" s="43"/>
      <c r="AP750" s="4"/>
      <c r="AQ750" s="36" t="str">
        <f>IFERROR(VLOOKUP(Book1345234[[#This Row],[Life and Safety Ranking (Injury/Loss of Life)]],#REF!,2,FALSE),"")</f>
        <v/>
      </c>
      <c r="AR750" s="67"/>
      <c r="AS750" s="43"/>
      <c r="AT750" s="43"/>
      <c r="AU750" s="43"/>
      <c r="AV750" s="4"/>
      <c r="AW750" s="36" t="str">
        <f>IFERROR(VLOOKUP(Book1345234[[#This Row],[Water Supply Yield Ranking]],#REF!,2,FALSE),"")</f>
        <v/>
      </c>
      <c r="AX750" s="67"/>
      <c r="AY750" s="37"/>
      <c r="AZ750" s="4"/>
      <c r="BA750" s="36" t="str">
        <f>IFERROR(VLOOKUP(Book1345234[[#This Row],[Social Vulnerability Ranking]],#REF!,2,FALSE),"")</f>
        <v/>
      </c>
      <c r="BB750" s="67"/>
      <c r="BC750" s="43"/>
      <c r="BD750" s="4"/>
      <c r="BE750" s="36" t="str">
        <f>IFERROR(VLOOKUP(Book1345234[[#This Row],[Nature-Based Solutions Ranking]],#REF!,2,FALSE),"")</f>
        <v/>
      </c>
      <c r="BF750" s="67"/>
      <c r="BG750" s="37"/>
      <c r="BH750" s="4"/>
      <c r="BI750" s="36" t="str">
        <f>IFERROR(VLOOKUP(Book1345234[[#This Row],[Multiple Benefit Ranking]],#REF!,2,FALSE),"")</f>
        <v/>
      </c>
      <c r="BJ750" s="84"/>
      <c r="BK750" s="43"/>
      <c r="BL750" s="4"/>
      <c r="BM750" s="36" t="str">
        <f>IFERROR(VLOOKUP(Book1345234[[#This Row],[Operations and Maintenance Ranking]],#REF!,2,FALSE),"")</f>
        <v/>
      </c>
      <c r="BN750" s="67"/>
      <c r="BO750" s="4"/>
      <c r="BP750" s="36" t="str">
        <f>IFERROR(VLOOKUP(Book1345234[[#This Row],[Administrative, Regulatory and Other Obstacle Ranking]],#REF!,2,FALSE),"")</f>
        <v/>
      </c>
      <c r="BQ750" s="67"/>
      <c r="BR750" s="4"/>
      <c r="BS750" s="36" t="str">
        <f>IFERROR(VLOOKUP(Book1345234[[#This Row],[Environmental Benefit Ranking]],#REF!,2,FALSE),"")</f>
        <v/>
      </c>
      <c r="BT750" s="67"/>
      <c r="BU750" s="37"/>
      <c r="BV750" s="36" t="str">
        <f>IFERROR(VLOOKUP(Book1345234[[#This Row],[Environmental Impact Ranking]],#REF!,2,FALSE),"")</f>
        <v/>
      </c>
      <c r="BW750" s="77"/>
      <c r="BX750" s="83"/>
      <c r="BY750" s="4"/>
      <c r="BZ750" s="36" t="str">
        <f>IFERROR(VLOOKUP(Book1345234[[#This Row],[Mobility Ranking]],#REF!,2,FALSE),"")</f>
        <v/>
      </c>
      <c r="CA750" s="77"/>
      <c r="CB750" s="4"/>
      <c r="CC750" s="36" t="str">
        <f>IFERROR(VLOOKUP(Book1345234[[#This Row],[Regional Ranking]],#REF!,2,FALSE),"")</f>
        <v/>
      </c>
    </row>
    <row r="751" spans="1:81" x14ac:dyDescent="0.25">
      <c r="A751" s="107"/>
      <c r="B751" s="84"/>
      <c r="C751" s="92">
        <f>Book1345234[[#This Row],[FMP]]*2</f>
        <v>0</v>
      </c>
      <c r="D751" s="34"/>
      <c r="E751" s="34"/>
      <c r="F751" s="37"/>
      <c r="G751" s="4"/>
      <c r="H751" s="4"/>
      <c r="I751" s="4"/>
      <c r="J751" s="4"/>
      <c r="K751" s="35" t="str">
        <f>IFERROR(Book1345234[[#This Row],[Project Cost]]/Book1345234[[#This Row],['# of Structures Removed from 1% Annual Chance FP]],"")</f>
        <v/>
      </c>
      <c r="L751" s="4"/>
      <c r="M751" s="4"/>
      <c r="N751" s="35"/>
      <c r="O751" s="100"/>
      <c r="P751" s="84"/>
      <c r="Q751" s="37"/>
      <c r="R751" s="4"/>
      <c r="S751" s="36" t="str">
        <f>IFERROR(VLOOKUP(Book1345234[[#This Row],[ Severity Ranking: Pre-Project Average Depth of Flooding (100-year)]],#REF!,2,FALSE),"")</f>
        <v/>
      </c>
      <c r="T751" s="67"/>
      <c r="U751" s="37"/>
      <c r="V751" s="37"/>
      <c r="W751" s="128" t="e">
        <f>[1]!Book1345234[[#This Row],[Flood Plain Population]]/[1]!Book1345234[[#This Row],[Community Population Served]]</f>
        <v>#REF!</v>
      </c>
      <c r="X751" s="4"/>
      <c r="Y751" s="36" t="str">
        <f>IFERROR(VLOOKUP(Book1345234[[#This Row],[Severity Ranking: Community Need (% Population)]],#REF!,2,FALSE),"")</f>
        <v/>
      </c>
      <c r="Z751" s="66"/>
      <c r="AA751" s="91" t="e">
        <f>[1]!Book1345234[[#This Row],['# of Structures Removed from 1% Annual Chance FP]]/[1]!Book1345234[[#This Row],['# of Structures in 1% Annual Chance FP (Pre-Project)]]</f>
        <v>#REF!</v>
      </c>
      <c r="AB751" s="4"/>
      <c r="AC751" s="36" t="str">
        <f>IFERROR(VLOOKUP(Book1345234[[#This Row],[Flood Risk Reduction ]],#REF!,2,FALSE),"")</f>
        <v/>
      </c>
      <c r="AD751" s="66"/>
      <c r="AE751" s="78"/>
      <c r="AF751" s="37"/>
      <c r="AG751" s="128" t="e">
        <f>([1]!Book1345234[[#This Row],[Pre-Project Damage $]]-[1]!Book1345234[[#This Row],[Post-Project Damage $]])/[1]!Book1345234[[#This Row],[Pre-Project Damage $]]</f>
        <v>#REF!</v>
      </c>
      <c r="AH751" s="4"/>
      <c r="AI751" s="36" t="str">
        <f>IFERROR(VLOOKUP(Book1345234[[#This Row],[Flood Damage Reduction]],#REF!,2,FALSE),"")</f>
        <v/>
      </c>
      <c r="AJ751" s="93"/>
      <c r="AK751" s="83"/>
      <c r="AL751" s="37"/>
      <c r="AM751" s="36" t="str">
        <f>IFERROR(VLOOKUP(Book1345234[[#This Row],[ Reduction in Critical Facilities Flood Risk]],#REF!,2,FALSE),"")</f>
        <v/>
      </c>
      <c r="AN751" s="140" t="e">
        <f>VLOOKUP([1]!Book1345234[[#This Row],[FMP]],'[1]Life and Safety Tabular Data'!A748:L758,12,FALSE)</f>
        <v>#REF!</v>
      </c>
      <c r="AO751" s="43"/>
      <c r="AP751" s="4"/>
      <c r="AQ751" s="36" t="str">
        <f>IFERROR(VLOOKUP(Book1345234[[#This Row],[Life and Safety Ranking (Injury/Loss of Life)]],#REF!,2,FALSE),"")</f>
        <v/>
      </c>
      <c r="AR751" s="67"/>
      <c r="AS751" s="43"/>
      <c r="AT751" s="43"/>
      <c r="AU751" s="43"/>
      <c r="AV751" s="4"/>
      <c r="AW751" s="36" t="str">
        <f>IFERROR(VLOOKUP(Book1345234[[#This Row],[Water Supply Yield Ranking]],#REF!,2,FALSE),"")</f>
        <v/>
      </c>
      <c r="AX751" s="67"/>
      <c r="AY751" s="37"/>
      <c r="AZ751" s="4"/>
      <c r="BA751" s="36" t="str">
        <f>IFERROR(VLOOKUP(Book1345234[[#This Row],[Social Vulnerability Ranking]],#REF!,2,FALSE),"")</f>
        <v/>
      </c>
      <c r="BB751" s="67"/>
      <c r="BC751" s="43"/>
      <c r="BD751" s="4"/>
      <c r="BE751" s="36" t="str">
        <f>IFERROR(VLOOKUP(Book1345234[[#This Row],[Nature-Based Solutions Ranking]],#REF!,2,FALSE),"")</f>
        <v/>
      </c>
      <c r="BF751" s="67"/>
      <c r="BG751" s="37"/>
      <c r="BH751" s="4"/>
      <c r="BI751" s="36" t="str">
        <f>IFERROR(VLOOKUP(Book1345234[[#This Row],[Multiple Benefit Ranking]],#REF!,2,FALSE),"")</f>
        <v/>
      </c>
      <c r="BJ751" s="84"/>
      <c r="BK751" s="43"/>
      <c r="BL751" s="4"/>
      <c r="BM751" s="36" t="str">
        <f>IFERROR(VLOOKUP(Book1345234[[#This Row],[Operations and Maintenance Ranking]],#REF!,2,FALSE),"")</f>
        <v/>
      </c>
      <c r="BN751" s="67"/>
      <c r="BO751" s="4"/>
      <c r="BP751" s="36" t="str">
        <f>IFERROR(VLOOKUP(Book1345234[[#This Row],[Administrative, Regulatory and Other Obstacle Ranking]],#REF!,2,FALSE),"")</f>
        <v/>
      </c>
      <c r="BQ751" s="67"/>
      <c r="BR751" s="4"/>
      <c r="BS751" s="36" t="str">
        <f>IFERROR(VLOOKUP(Book1345234[[#This Row],[Environmental Benefit Ranking]],#REF!,2,FALSE),"")</f>
        <v/>
      </c>
      <c r="BT751" s="67"/>
      <c r="BU751" s="37"/>
      <c r="BV751" s="36" t="str">
        <f>IFERROR(VLOOKUP(Book1345234[[#This Row],[Environmental Impact Ranking]],#REF!,2,FALSE),"")</f>
        <v/>
      </c>
      <c r="BW751" s="77"/>
      <c r="BX751" s="83"/>
      <c r="BY751" s="4"/>
      <c r="BZ751" s="36" t="str">
        <f>IFERROR(VLOOKUP(Book1345234[[#This Row],[Mobility Ranking]],#REF!,2,FALSE),"")</f>
        <v/>
      </c>
      <c r="CA751" s="77"/>
      <c r="CB751" s="4"/>
      <c r="CC751" s="36" t="str">
        <f>IFERROR(VLOOKUP(Book1345234[[#This Row],[Regional Ranking]],#REF!,2,FALSE),"")</f>
        <v/>
      </c>
    </row>
    <row r="752" spans="1:81" x14ac:dyDescent="0.25">
      <c r="A752" s="107"/>
      <c r="B752" s="84"/>
      <c r="C752" s="92">
        <f>Book1345234[[#This Row],[FMP]]*2</f>
        <v>0</v>
      </c>
      <c r="D752" s="34"/>
      <c r="E752" s="34"/>
      <c r="F752" s="37"/>
      <c r="G752" s="4"/>
      <c r="H752" s="4"/>
      <c r="I752" s="4"/>
      <c r="J752" s="4"/>
      <c r="K752" s="35" t="str">
        <f>IFERROR(Book1345234[[#This Row],[Project Cost]]/Book1345234[[#This Row],['# of Structures Removed from 1% Annual Chance FP]],"")</f>
        <v/>
      </c>
      <c r="L752" s="4"/>
      <c r="M752" s="4"/>
      <c r="N752" s="35"/>
      <c r="O752" s="100"/>
      <c r="P752" s="84"/>
      <c r="Q752" s="37"/>
      <c r="R752" s="4"/>
      <c r="S752" s="36" t="str">
        <f>IFERROR(VLOOKUP(Book1345234[[#This Row],[ Severity Ranking: Pre-Project Average Depth of Flooding (100-year)]],#REF!,2,FALSE),"")</f>
        <v/>
      </c>
      <c r="T752" s="67"/>
      <c r="U752" s="37"/>
      <c r="V752" s="37"/>
      <c r="W752" s="128" t="e">
        <f>[1]!Book1345234[[#This Row],[Flood Plain Population]]/[1]!Book1345234[[#This Row],[Community Population Served]]</f>
        <v>#REF!</v>
      </c>
      <c r="X752" s="4"/>
      <c r="Y752" s="36" t="str">
        <f>IFERROR(VLOOKUP(Book1345234[[#This Row],[Severity Ranking: Community Need (% Population)]],#REF!,2,FALSE),"")</f>
        <v/>
      </c>
      <c r="Z752" s="66"/>
      <c r="AA752" s="91" t="e">
        <f>[1]!Book1345234[[#This Row],['# of Structures Removed from 1% Annual Chance FP]]/[1]!Book1345234[[#This Row],['# of Structures in 1% Annual Chance FP (Pre-Project)]]</f>
        <v>#REF!</v>
      </c>
      <c r="AB752" s="4"/>
      <c r="AC752" s="36" t="str">
        <f>IFERROR(VLOOKUP(Book1345234[[#This Row],[Flood Risk Reduction ]],#REF!,2,FALSE),"")</f>
        <v/>
      </c>
      <c r="AD752" s="66"/>
      <c r="AE752" s="78"/>
      <c r="AF752" s="37"/>
      <c r="AG752" s="128" t="e">
        <f>([1]!Book1345234[[#This Row],[Pre-Project Damage $]]-[1]!Book1345234[[#This Row],[Post-Project Damage $]])/[1]!Book1345234[[#This Row],[Pre-Project Damage $]]</f>
        <v>#REF!</v>
      </c>
      <c r="AH752" s="4"/>
      <c r="AI752" s="36" t="str">
        <f>IFERROR(VLOOKUP(Book1345234[[#This Row],[Flood Damage Reduction]],#REF!,2,FALSE),"")</f>
        <v/>
      </c>
      <c r="AJ752" s="93"/>
      <c r="AK752" s="83"/>
      <c r="AL752" s="37"/>
      <c r="AM752" s="36" t="str">
        <f>IFERROR(VLOOKUP(Book1345234[[#This Row],[ Reduction in Critical Facilities Flood Risk]],#REF!,2,FALSE),"")</f>
        <v/>
      </c>
      <c r="AN752" s="140" t="e">
        <f>VLOOKUP([1]!Book1345234[[#This Row],[FMP]],'[1]Life and Safety Tabular Data'!A749:L759,12,FALSE)</f>
        <v>#REF!</v>
      </c>
      <c r="AO752" s="43"/>
      <c r="AP752" s="4"/>
      <c r="AQ752" s="36" t="str">
        <f>IFERROR(VLOOKUP(Book1345234[[#This Row],[Life and Safety Ranking (Injury/Loss of Life)]],#REF!,2,FALSE),"")</f>
        <v/>
      </c>
      <c r="AR752" s="67"/>
      <c r="AS752" s="43"/>
      <c r="AT752" s="43"/>
      <c r="AU752" s="43"/>
      <c r="AV752" s="4"/>
      <c r="AW752" s="36" t="str">
        <f>IFERROR(VLOOKUP(Book1345234[[#This Row],[Water Supply Yield Ranking]],#REF!,2,FALSE),"")</f>
        <v/>
      </c>
      <c r="AX752" s="67"/>
      <c r="AY752" s="37"/>
      <c r="AZ752" s="4"/>
      <c r="BA752" s="36" t="str">
        <f>IFERROR(VLOOKUP(Book1345234[[#This Row],[Social Vulnerability Ranking]],#REF!,2,FALSE),"")</f>
        <v/>
      </c>
      <c r="BB752" s="67"/>
      <c r="BC752" s="43"/>
      <c r="BD752" s="4"/>
      <c r="BE752" s="36" t="str">
        <f>IFERROR(VLOOKUP(Book1345234[[#This Row],[Nature-Based Solutions Ranking]],#REF!,2,FALSE),"")</f>
        <v/>
      </c>
      <c r="BF752" s="67"/>
      <c r="BG752" s="37"/>
      <c r="BH752" s="4"/>
      <c r="BI752" s="36" t="str">
        <f>IFERROR(VLOOKUP(Book1345234[[#This Row],[Multiple Benefit Ranking]],#REF!,2,FALSE),"")</f>
        <v/>
      </c>
      <c r="BJ752" s="84"/>
      <c r="BK752" s="43"/>
      <c r="BL752" s="4"/>
      <c r="BM752" s="36" t="str">
        <f>IFERROR(VLOOKUP(Book1345234[[#This Row],[Operations and Maintenance Ranking]],#REF!,2,FALSE),"")</f>
        <v/>
      </c>
      <c r="BN752" s="67"/>
      <c r="BO752" s="4"/>
      <c r="BP752" s="36" t="str">
        <f>IFERROR(VLOOKUP(Book1345234[[#This Row],[Administrative, Regulatory and Other Obstacle Ranking]],#REF!,2,FALSE),"")</f>
        <v/>
      </c>
      <c r="BQ752" s="67"/>
      <c r="BR752" s="4"/>
      <c r="BS752" s="36" t="str">
        <f>IFERROR(VLOOKUP(Book1345234[[#This Row],[Environmental Benefit Ranking]],#REF!,2,FALSE),"")</f>
        <v/>
      </c>
      <c r="BT752" s="67"/>
      <c r="BU752" s="37"/>
      <c r="BV752" s="36" t="str">
        <f>IFERROR(VLOOKUP(Book1345234[[#This Row],[Environmental Impact Ranking]],#REF!,2,FALSE),"")</f>
        <v/>
      </c>
      <c r="BW752" s="77"/>
      <c r="BX752" s="83"/>
      <c r="BY752" s="4"/>
      <c r="BZ752" s="36" t="str">
        <f>IFERROR(VLOOKUP(Book1345234[[#This Row],[Mobility Ranking]],#REF!,2,FALSE),"")</f>
        <v/>
      </c>
      <c r="CA752" s="77"/>
      <c r="CB752" s="4"/>
      <c r="CC752" s="36" t="str">
        <f>IFERROR(VLOOKUP(Book1345234[[#This Row],[Regional Ranking]],#REF!,2,FALSE),"")</f>
        <v/>
      </c>
    </row>
    <row r="753" spans="1:81" x14ac:dyDescent="0.25">
      <c r="A753" s="107"/>
      <c r="B753" s="84"/>
      <c r="C753" s="92">
        <f>Book1345234[[#This Row],[FMP]]*2</f>
        <v>0</v>
      </c>
      <c r="D753" s="34"/>
      <c r="E753" s="34"/>
      <c r="F753" s="37"/>
      <c r="G753" s="4"/>
      <c r="H753" s="4"/>
      <c r="I753" s="4"/>
      <c r="J753" s="4"/>
      <c r="K753" s="35" t="str">
        <f>IFERROR(Book1345234[[#This Row],[Project Cost]]/Book1345234[[#This Row],['# of Structures Removed from 1% Annual Chance FP]],"")</f>
        <v/>
      </c>
      <c r="L753" s="4"/>
      <c r="M753" s="4"/>
      <c r="N753" s="35"/>
      <c r="O753" s="100"/>
      <c r="P753" s="84"/>
      <c r="Q753" s="37"/>
      <c r="R753" s="4"/>
      <c r="S753" s="36" t="str">
        <f>IFERROR(VLOOKUP(Book1345234[[#This Row],[ Severity Ranking: Pre-Project Average Depth of Flooding (100-year)]],#REF!,2,FALSE),"")</f>
        <v/>
      </c>
      <c r="T753" s="67"/>
      <c r="U753" s="37"/>
      <c r="V753" s="37"/>
      <c r="W753" s="128" t="e">
        <f>[1]!Book1345234[[#This Row],[Flood Plain Population]]/[1]!Book1345234[[#This Row],[Community Population Served]]</f>
        <v>#REF!</v>
      </c>
      <c r="X753" s="4"/>
      <c r="Y753" s="36" t="str">
        <f>IFERROR(VLOOKUP(Book1345234[[#This Row],[Severity Ranking: Community Need (% Population)]],#REF!,2,FALSE),"")</f>
        <v/>
      </c>
      <c r="Z753" s="66"/>
      <c r="AA753" s="91" t="e">
        <f>[1]!Book1345234[[#This Row],['# of Structures Removed from 1% Annual Chance FP]]/[1]!Book1345234[[#This Row],['# of Structures in 1% Annual Chance FP (Pre-Project)]]</f>
        <v>#REF!</v>
      </c>
      <c r="AB753" s="4"/>
      <c r="AC753" s="36" t="str">
        <f>IFERROR(VLOOKUP(Book1345234[[#This Row],[Flood Risk Reduction ]],#REF!,2,FALSE),"")</f>
        <v/>
      </c>
      <c r="AD753" s="66"/>
      <c r="AE753" s="78"/>
      <c r="AF753" s="37"/>
      <c r="AG753" s="128" t="e">
        <f>([1]!Book1345234[[#This Row],[Pre-Project Damage $]]-[1]!Book1345234[[#This Row],[Post-Project Damage $]])/[1]!Book1345234[[#This Row],[Pre-Project Damage $]]</f>
        <v>#REF!</v>
      </c>
      <c r="AH753" s="4"/>
      <c r="AI753" s="36" t="str">
        <f>IFERROR(VLOOKUP(Book1345234[[#This Row],[Flood Damage Reduction]],#REF!,2,FALSE),"")</f>
        <v/>
      </c>
      <c r="AJ753" s="93"/>
      <c r="AK753" s="83"/>
      <c r="AL753" s="37"/>
      <c r="AM753" s="36" t="str">
        <f>IFERROR(VLOOKUP(Book1345234[[#This Row],[ Reduction in Critical Facilities Flood Risk]],#REF!,2,FALSE),"")</f>
        <v/>
      </c>
      <c r="AN753" s="140" t="e">
        <f>VLOOKUP([1]!Book1345234[[#This Row],[FMP]],'[1]Life and Safety Tabular Data'!A750:L760,12,FALSE)</f>
        <v>#REF!</v>
      </c>
      <c r="AO753" s="43"/>
      <c r="AP753" s="4"/>
      <c r="AQ753" s="36" t="str">
        <f>IFERROR(VLOOKUP(Book1345234[[#This Row],[Life and Safety Ranking (Injury/Loss of Life)]],#REF!,2,FALSE),"")</f>
        <v/>
      </c>
      <c r="AR753" s="67"/>
      <c r="AS753" s="43"/>
      <c r="AT753" s="43"/>
      <c r="AU753" s="43"/>
      <c r="AV753" s="4"/>
      <c r="AW753" s="36" t="str">
        <f>IFERROR(VLOOKUP(Book1345234[[#This Row],[Water Supply Yield Ranking]],#REF!,2,FALSE),"")</f>
        <v/>
      </c>
      <c r="AX753" s="67"/>
      <c r="AY753" s="37"/>
      <c r="AZ753" s="4"/>
      <c r="BA753" s="36" t="str">
        <f>IFERROR(VLOOKUP(Book1345234[[#This Row],[Social Vulnerability Ranking]],#REF!,2,FALSE),"")</f>
        <v/>
      </c>
      <c r="BB753" s="67"/>
      <c r="BC753" s="43"/>
      <c r="BD753" s="4"/>
      <c r="BE753" s="36" t="str">
        <f>IFERROR(VLOOKUP(Book1345234[[#This Row],[Nature-Based Solutions Ranking]],#REF!,2,FALSE),"")</f>
        <v/>
      </c>
      <c r="BF753" s="67"/>
      <c r="BG753" s="37"/>
      <c r="BH753" s="4"/>
      <c r="BI753" s="36" t="str">
        <f>IFERROR(VLOOKUP(Book1345234[[#This Row],[Multiple Benefit Ranking]],#REF!,2,FALSE),"")</f>
        <v/>
      </c>
      <c r="BJ753" s="84"/>
      <c r="BK753" s="43"/>
      <c r="BL753" s="4"/>
      <c r="BM753" s="36" t="str">
        <f>IFERROR(VLOOKUP(Book1345234[[#This Row],[Operations and Maintenance Ranking]],#REF!,2,FALSE),"")</f>
        <v/>
      </c>
      <c r="BN753" s="67"/>
      <c r="BO753" s="4"/>
      <c r="BP753" s="36" t="str">
        <f>IFERROR(VLOOKUP(Book1345234[[#This Row],[Administrative, Regulatory and Other Obstacle Ranking]],#REF!,2,FALSE),"")</f>
        <v/>
      </c>
      <c r="BQ753" s="67"/>
      <c r="BR753" s="4"/>
      <c r="BS753" s="36" t="str">
        <f>IFERROR(VLOOKUP(Book1345234[[#This Row],[Environmental Benefit Ranking]],#REF!,2,FALSE),"")</f>
        <v/>
      </c>
      <c r="BT753" s="67"/>
      <c r="BU753" s="37"/>
      <c r="BV753" s="36" t="str">
        <f>IFERROR(VLOOKUP(Book1345234[[#This Row],[Environmental Impact Ranking]],#REF!,2,FALSE),"")</f>
        <v/>
      </c>
      <c r="BW753" s="77"/>
      <c r="BX753" s="83"/>
      <c r="BY753" s="4"/>
      <c r="BZ753" s="36" t="str">
        <f>IFERROR(VLOOKUP(Book1345234[[#This Row],[Mobility Ranking]],#REF!,2,FALSE),"")</f>
        <v/>
      </c>
      <c r="CA753" s="77"/>
      <c r="CB753" s="4"/>
      <c r="CC753" s="36" t="str">
        <f>IFERROR(VLOOKUP(Book1345234[[#This Row],[Regional Ranking]],#REF!,2,FALSE),"")</f>
        <v/>
      </c>
    </row>
    <row r="754" spans="1:81" x14ac:dyDescent="0.25">
      <c r="A754" s="107"/>
      <c r="B754" s="84"/>
      <c r="C754" s="92">
        <f>Book1345234[[#This Row],[FMP]]*2</f>
        <v>0</v>
      </c>
      <c r="D754" s="34"/>
      <c r="E754" s="34"/>
      <c r="F754" s="37"/>
      <c r="G754" s="4"/>
      <c r="H754" s="4"/>
      <c r="I754" s="4"/>
      <c r="J754" s="4"/>
      <c r="K754" s="35" t="str">
        <f>IFERROR(Book1345234[[#This Row],[Project Cost]]/Book1345234[[#This Row],['# of Structures Removed from 1% Annual Chance FP]],"")</f>
        <v/>
      </c>
      <c r="L754" s="4"/>
      <c r="M754" s="4"/>
      <c r="N754" s="35"/>
      <c r="O754" s="100"/>
      <c r="P754" s="84"/>
      <c r="Q754" s="37"/>
      <c r="R754" s="4"/>
      <c r="S754" s="36" t="str">
        <f>IFERROR(VLOOKUP(Book1345234[[#This Row],[ Severity Ranking: Pre-Project Average Depth of Flooding (100-year)]],#REF!,2,FALSE),"")</f>
        <v/>
      </c>
      <c r="T754" s="67"/>
      <c r="U754" s="37"/>
      <c r="V754" s="37"/>
      <c r="W754" s="128" t="e">
        <f>[1]!Book1345234[[#This Row],[Flood Plain Population]]/[1]!Book1345234[[#This Row],[Community Population Served]]</f>
        <v>#REF!</v>
      </c>
      <c r="X754" s="4"/>
      <c r="Y754" s="36" t="str">
        <f>IFERROR(VLOOKUP(Book1345234[[#This Row],[Severity Ranking: Community Need (% Population)]],#REF!,2,FALSE),"")</f>
        <v/>
      </c>
      <c r="Z754" s="66"/>
      <c r="AA754" s="91" t="e">
        <f>[1]!Book1345234[[#This Row],['# of Structures Removed from 1% Annual Chance FP]]/[1]!Book1345234[[#This Row],['# of Structures in 1% Annual Chance FP (Pre-Project)]]</f>
        <v>#REF!</v>
      </c>
      <c r="AB754" s="4"/>
      <c r="AC754" s="36" t="str">
        <f>IFERROR(VLOOKUP(Book1345234[[#This Row],[Flood Risk Reduction ]],#REF!,2,FALSE),"")</f>
        <v/>
      </c>
      <c r="AD754" s="66"/>
      <c r="AE754" s="78"/>
      <c r="AF754" s="37"/>
      <c r="AG754" s="128" t="e">
        <f>([1]!Book1345234[[#This Row],[Pre-Project Damage $]]-[1]!Book1345234[[#This Row],[Post-Project Damage $]])/[1]!Book1345234[[#This Row],[Pre-Project Damage $]]</f>
        <v>#REF!</v>
      </c>
      <c r="AH754" s="4"/>
      <c r="AI754" s="36" t="str">
        <f>IFERROR(VLOOKUP(Book1345234[[#This Row],[Flood Damage Reduction]],#REF!,2,FALSE),"")</f>
        <v/>
      </c>
      <c r="AJ754" s="93"/>
      <c r="AK754" s="83"/>
      <c r="AL754" s="37"/>
      <c r="AM754" s="36" t="str">
        <f>IFERROR(VLOOKUP(Book1345234[[#This Row],[ Reduction in Critical Facilities Flood Risk]],#REF!,2,FALSE),"")</f>
        <v/>
      </c>
      <c r="AN754" s="140" t="e">
        <f>VLOOKUP([1]!Book1345234[[#This Row],[FMP]],'[1]Life and Safety Tabular Data'!A751:L761,12,FALSE)</f>
        <v>#REF!</v>
      </c>
      <c r="AO754" s="43"/>
      <c r="AP754" s="4"/>
      <c r="AQ754" s="36" t="str">
        <f>IFERROR(VLOOKUP(Book1345234[[#This Row],[Life and Safety Ranking (Injury/Loss of Life)]],#REF!,2,FALSE),"")</f>
        <v/>
      </c>
      <c r="AR754" s="67"/>
      <c r="AS754" s="43"/>
      <c r="AT754" s="43"/>
      <c r="AU754" s="43"/>
      <c r="AV754" s="4"/>
      <c r="AW754" s="36" t="str">
        <f>IFERROR(VLOOKUP(Book1345234[[#This Row],[Water Supply Yield Ranking]],#REF!,2,FALSE),"")</f>
        <v/>
      </c>
      <c r="AX754" s="67"/>
      <c r="AY754" s="37"/>
      <c r="AZ754" s="4"/>
      <c r="BA754" s="36" t="str">
        <f>IFERROR(VLOOKUP(Book1345234[[#This Row],[Social Vulnerability Ranking]],#REF!,2,FALSE),"")</f>
        <v/>
      </c>
      <c r="BB754" s="67"/>
      <c r="BC754" s="43"/>
      <c r="BD754" s="4"/>
      <c r="BE754" s="36" t="str">
        <f>IFERROR(VLOOKUP(Book1345234[[#This Row],[Nature-Based Solutions Ranking]],#REF!,2,FALSE),"")</f>
        <v/>
      </c>
      <c r="BF754" s="67"/>
      <c r="BG754" s="37"/>
      <c r="BH754" s="4"/>
      <c r="BI754" s="36" t="str">
        <f>IFERROR(VLOOKUP(Book1345234[[#This Row],[Multiple Benefit Ranking]],#REF!,2,FALSE),"")</f>
        <v/>
      </c>
      <c r="BJ754" s="84"/>
      <c r="BK754" s="43"/>
      <c r="BL754" s="4"/>
      <c r="BM754" s="36" t="str">
        <f>IFERROR(VLOOKUP(Book1345234[[#This Row],[Operations and Maintenance Ranking]],#REF!,2,FALSE),"")</f>
        <v/>
      </c>
      <c r="BN754" s="67"/>
      <c r="BO754" s="4"/>
      <c r="BP754" s="36" t="str">
        <f>IFERROR(VLOOKUP(Book1345234[[#This Row],[Administrative, Regulatory and Other Obstacle Ranking]],#REF!,2,FALSE),"")</f>
        <v/>
      </c>
      <c r="BQ754" s="67"/>
      <c r="BR754" s="4"/>
      <c r="BS754" s="36" t="str">
        <f>IFERROR(VLOOKUP(Book1345234[[#This Row],[Environmental Benefit Ranking]],#REF!,2,FALSE),"")</f>
        <v/>
      </c>
      <c r="BT754" s="67"/>
      <c r="BU754" s="37"/>
      <c r="BV754" s="36" t="str">
        <f>IFERROR(VLOOKUP(Book1345234[[#This Row],[Environmental Impact Ranking]],#REF!,2,FALSE),"")</f>
        <v/>
      </c>
      <c r="BW754" s="77"/>
      <c r="BX754" s="83"/>
      <c r="BY754" s="4"/>
      <c r="BZ754" s="36" t="str">
        <f>IFERROR(VLOOKUP(Book1345234[[#This Row],[Mobility Ranking]],#REF!,2,FALSE),"")</f>
        <v/>
      </c>
      <c r="CA754" s="77"/>
      <c r="CB754" s="4"/>
      <c r="CC754" s="36" t="str">
        <f>IFERROR(VLOOKUP(Book1345234[[#This Row],[Regional Ranking]],#REF!,2,FALSE),"")</f>
        <v/>
      </c>
    </row>
    <row r="755" spans="1:81" x14ac:dyDescent="0.25">
      <c r="A755" s="107"/>
      <c r="B755" s="84"/>
      <c r="C755" s="92">
        <f>Book1345234[[#This Row],[FMP]]*2</f>
        <v>0</v>
      </c>
      <c r="D755" s="34"/>
      <c r="E755" s="34"/>
      <c r="F755" s="37"/>
      <c r="G755" s="4"/>
      <c r="H755" s="4"/>
      <c r="I755" s="4"/>
      <c r="J755" s="4"/>
      <c r="K755" s="35" t="str">
        <f>IFERROR(Book1345234[[#This Row],[Project Cost]]/Book1345234[[#This Row],['# of Structures Removed from 1% Annual Chance FP]],"")</f>
        <v/>
      </c>
      <c r="L755" s="4"/>
      <c r="M755" s="4"/>
      <c r="N755" s="35"/>
      <c r="O755" s="100"/>
      <c r="P755" s="84"/>
      <c r="Q755" s="37"/>
      <c r="R755" s="4"/>
      <c r="S755" s="36" t="str">
        <f>IFERROR(VLOOKUP(Book1345234[[#This Row],[ Severity Ranking: Pre-Project Average Depth of Flooding (100-year)]],#REF!,2,FALSE),"")</f>
        <v/>
      </c>
      <c r="T755" s="67"/>
      <c r="U755" s="37"/>
      <c r="V755" s="37"/>
      <c r="W755" s="128" t="e">
        <f>[1]!Book1345234[[#This Row],[Flood Plain Population]]/[1]!Book1345234[[#This Row],[Community Population Served]]</f>
        <v>#REF!</v>
      </c>
      <c r="X755" s="4"/>
      <c r="Y755" s="36" t="str">
        <f>IFERROR(VLOOKUP(Book1345234[[#This Row],[Severity Ranking: Community Need (% Population)]],#REF!,2,FALSE),"")</f>
        <v/>
      </c>
      <c r="Z755" s="66"/>
      <c r="AA755" s="91" t="e">
        <f>[1]!Book1345234[[#This Row],['# of Structures Removed from 1% Annual Chance FP]]/[1]!Book1345234[[#This Row],['# of Structures in 1% Annual Chance FP (Pre-Project)]]</f>
        <v>#REF!</v>
      </c>
      <c r="AB755" s="4"/>
      <c r="AC755" s="36" t="str">
        <f>IFERROR(VLOOKUP(Book1345234[[#This Row],[Flood Risk Reduction ]],#REF!,2,FALSE),"")</f>
        <v/>
      </c>
      <c r="AD755" s="66"/>
      <c r="AE755" s="78"/>
      <c r="AF755" s="37"/>
      <c r="AG755" s="128" t="e">
        <f>([1]!Book1345234[[#This Row],[Pre-Project Damage $]]-[1]!Book1345234[[#This Row],[Post-Project Damage $]])/[1]!Book1345234[[#This Row],[Pre-Project Damage $]]</f>
        <v>#REF!</v>
      </c>
      <c r="AH755" s="4"/>
      <c r="AI755" s="36" t="str">
        <f>IFERROR(VLOOKUP(Book1345234[[#This Row],[Flood Damage Reduction]],#REF!,2,FALSE),"")</f>
        <v/>
      </c>
      <c r="AJ755" s="93"/>
      <c r="AK755" s="83"/>
      <c r="AL755" s="37"/>
      <c r="AM755" s="36" t="str">
        <f>IFERROR(VLOOKUP(Book1345234[[#This Row],[ Reduction in Critical Facilities Flood Risk]],#REF!,2,FALSE),"")</f>
        <v/>
      </c>
      <c r="AN755" s="140" t="e">
        <f>VLOOKUP([1]!Book1345234[[#This Row],[FMP]],'[1]Life and Safety Tabular Data'!A752:L762,12,FALSE)</f>
        <v>#REF!</v>
      </c>
      <c r="AO755" s="43"/>
      <c r="AP755" s="4"/>
      <c r="AQ755" s="36" t="str">
        <f>IFERROR(VLOOKUP(Book1345234[[#This Row],[Life and Safety Ranking (Injury/Loss of Life)]],#REF!,2,FALSE),"")</f>
        <v/>
      </c>
      <c r="AR755" s="67"/>
      <c r="AS755" s="43"/>
      <c r="AT755" s="43"/>
      <c r="AU755" s="43"/>
      <c r="AV755" s="4"/>
      <c r="AW755" s="36" t="str">
        <f>IFERROR(VLOOKUP(Book1345234[[#This Row],[Water Supply Yield Ranking]],#REF!,2,FALSE),"")</f>
        <v/>
      </c>
      <c r="AX755" s="67"/>
      <c r="AY755" s="37"/>
      <c r="AZ755" s="4"/>
      <c r="BA755" s="36" t="str">
        <f>IFERROR(VLOOKUP(Book1345234[[#This Row],[Social Vulnerability Ranking]],#REF!,2,FALSE),"")</f>
        <v/>
      </c>
      <c r="BB755" s="67"/>
      <c r="BC755" s="43"/>
      <c r="BD755" s="4"/>
      <c r="BE755" s="36" t="str">
        <f>IFERROR(VLOOKUP(Book1345234[[#This Row],[Nature-Based Solutions Ranking]],#REF!,2,FALSE),"")</f>
        <v/>
      </c>
      <c r="BF755" s="67"/>
      <c r="BG755" s="37"/>
      <c r="BH755" s="4"/>
      <c r="BI755" s="36" t="str">
        <f>IFERROR(VLOOKUP(Book1345234[[#This Row],[Multiple Benefit Ranking]],#REF!,2,FALSE),"")</f>
        <v/>
      </c>
      <c r="BJ755" s="84"/>
      <c r="BK755" s="43"/>
      <c r="BL755" s="4"/>
      <c r="BM755" s="36" t="str">
        <f>IFERROR(VLOOKUP(Book1345234[[#This Row],[Operations and Maintenance Ranking]],#REF!,2,FALSE),"")</f>
        <v/>
      </c>
      <c r="BN755" s="67"/>
      <c r="BO755" s="4"/>
      <c r="BP755" s="36" t="str">
        <f>IFERROR(VLOOKUP(Book1345234[[#This Row],[Administrative, Regulatory and Other Obstacle Ranking]],#REF!,2,FALSE),"")</f>
        <v/>
      </c>
      <c r="BQ755" s="67"/>
      <c r="BR755" s="4"/>
      <c r="BS755" s="36" t="str">
        <f>IFERROR(VLOOKUP(Book1345234[[#This Row],[Environmental Benefit Ranking]],#REF!,2,FALSE),"")</f>
        <v/>
      </c>
      <c r="BT755" s="67"/>
      <c r="BU755" s="37"/>
      <c r="BV755" s="36" t="str">
        <f>IFERROR(VLOOKUP(Book1345234[[#This Row],[Environmental Impact Ranking]],#REF!,2,FALSE),"")</f>
        <v/>
      </c>
      <c r="BW755" s="77"/>
      <c r="BX755" s="83"/>
      <c r="BY755" s="4"/>
      <c r="BZ755" s="36" t="str">
        <f>IFERROR(VLOOKUP(Book1345234[[#This Row],[Mobility Ranking]],#REF!,2,FALSE),"")</f>
        <v/>
      </c>
      <c r="CA755" s="77"/>
      <c r="CB755" s="4"/>
      <c r="CC755" s="36" t="str">
        <f>IFERROR(VLOOKUP(Book1345234[[#This Row],[Regional Ranking]],#REF!,2,FALSE),"")</f>
        <v/>
      </c>
    </row>
    <row r="756" spans="1:81" x14ac:dyDescent="0.25">
      <c r="A756" s="107"/>
      <c r="B756" s="84"/>
      <c r="C756" s="92">
        <f>Book1345234[[#This Row],[FMP]]*2</f>
        <v>0</v>
      </c>
      <c r="D756" s="34"/>
      <c r="E756" s="34"/>
      <c r="F756" s="37"/>
      <c r="G756" s="4"/>
      <c r="H756" s="4"/>
      <c r="I756" s="4"/>
      <c r="J756" s="4"/>
      <c r="K756" s="35" t="str">
        <f>IFERROR(Book1345234[[#This Row],[Project Cost]]/Book1345234[[#This Row],['# of Structures Removed from 1% Annual Chance FP]],"")</f>
        <v/>
      </c>
      <c r="L756" s="4"/>
      <c r="M756" s="4"/>
      <c r="N756" s="35"/>
      <c r="O756" s="100"/>
      <c r="P756" s="84"/>
      <c r="Q756" s="37"/>
      <c r="R756" s="4"/>
      <c r="S756" s="36" t="str">
        <f>IFERROR(VLOOKUP(Book1345234[[#This Row],[ Severity Ranking: Pre-Project Average Depth of Flooding (100-year)]],#REF!,2,FALSE),"")</f>
        <v/>
      </c>
      <c r="T756" s="67"/>
      <c r="U756" s="37"/>
      <c r="V756" s="37"/>
      <c r="W756" s="128" t="e">
        <f>[1]!Book1345234[[#This Row],[Flood Plain Population]]/[1]!Book1345234[[#This Row],[Community Population Served]]</f>
        <v>#REF!</v>
      </c>
      <c r="X756" s="4"/>
      <c r="Y756" s="36" t="str">
        <f>IFERROR(VLOOKUP(Book1345234[[#This Row],[Severity Ranking: Community Need (% Population)]],#REF!,2,FALSE),"")</f>
        <v/>
      </c>
      <c r="Z756" s="66"/>
      <c r="AA756" s="91" t="e">
        <f>[1]!Book1345234[[#This Row],['# of Structures Removed from 1% Annual Chance FP]]/[1]!Book1345234[[#This Row],['# of Structures in 1% Annual Chance FP (Pre-Project)]]</f>
        <v>#REF!</v>
      </c>
      <c r="AB756" s="4"/>
      <c r="AC756" s="36" t="str">
        <f>IFERROR(VLOOKUP(Book1345234[[#This Row],[Flood Risk Reduction ]],#REF!,2,FALSE),"")</f>
        <v/>
      </c>
      <c r="AD756" s="66"/>
      <c r="AE756" s="78"/>
      <c r="AF756" s="37"/>
      <c r="AG756" s="128" t="e">
        <f>([1]!Book1345234[[#This Row],[Pre-Project Damage $]]-[1]!Book1345234[[#This Row],[Post-Project Damage $]])/[1]!Book1345234[[#This Row],[Pre-Project Damage $]]</f>
        <v>#REF!</v>
      </c>
      <c r="AH756" s="4"/>
      <c r="AI756" s="36" t="str">
        <f>IFERROR(VLOOKUP(Book1345234[[#This Row],[Flood Damage Reduction]],#REF!,2,FALSE),"")</f>
        <v/>
      </c>
      <c r="AJ756" s="93"/>
      <c r="AK756" s="83"/>
      <c r="AL756" s="37"/>
      <c r="AM756" s="36" t="str">
        <f>IFERROR(VLOOKUP(Book1345234[[#This Row],[ Reduction in Critical Facilities Flood Risk]],#REF!,2,FALSE),"")</f>
        <v/>
      </c>
      <c r="AN756" s="140" t="e">
        <f>VLOOKUP([1]!Book1345234[[#This Row],[FMP]],'[1]Life and Safety Tabular Data'!A753:L763,12,FALSE)</f>
        <v>#REF!</v>
      </c>
      <c r="AO756" s="43"/>
      <c r="AP756" s="4"/>
      <c r="AQ756" s="36" t="str">
        <f>IFERROR(VLOOKUP(Book1345234[[#This Row],[Life and Safety Ranking (Injury/Loss of Life)]],#REF!,2,FALSE),"")</f>
        <v/>
      </c>
      <c r="AR756" s="67"/>
      <c r="AS756" s="43"/>
      <c r="AT756" s="43"/>
      <c r="AU756" s="43"/>
      <c r="AV756" s="4"/>
      <c r="AW756" s="36" t="str">
        <f>IFERROR(VLOOKUP(Book1345234[[#This Row],[Water Supply Yield Ranking]],#REF!,2,FALSE),"")</f>
        <v/>
      </c>
      <c r="AX756" s="67"/>
      <c r="AY756" s="37"/>
      <c r="AZ756" s="4"/>
      <c r="BA756" s="36" t="str">
        <f>IFERROR(VLOOKUP(Book1345234[[#This Row],[Social Vulnerability Ranking]],#REF!,2,FALSE),"")</f>
        <v/>
      </c>
      <c r="BB756" s="67"/>
      <c r="BC756" s="43"/>
      <c r="BD756" s="4"/>
      <c r="BE756" s="36" t="str">
        <f>IFERROR(VLOOKUP(Book1345234[[#This Row],[Nature-Based Solutions Ranking]],#REF!,2,FALSE),"")</f>
        <v/>
      </c>
      <c r="BF756" s="67"/>
      <c r="BG756" s="37"/>
      <c r="BH756" s="4"/>
      <c r="BI756" s="36" t="str">
        <f>IFERROR(VLOOKUP(Book1345234[[#This Row],[Multiple Benefit Ranking]],#REF!,2,FALSE),"")</f>
        <v/>
      </c>
      <c r="BJ756" s="84"/>
      <c r="BK756" s="43"/>
      <c r="BL756" s="4"/>
      <c r="BM756" s="36" t="str">
        <f>IFERROR(VLOOKUP(Book1345234[[#This Row],[Operations and Maintenance Ranking]],#REF!,2,FALSE),"")</f>
        <v/>
      </c>
      <c r="BN756" s="67"/>
      <c r="BO756" s="4"/>
      <c r="BP756" s="36" t="str">
        <f>IFERROR(VLOOKUP(Book1345234[[#This Row],[Administrative, Regulatory and Other Obstacle Ranking]],#REF!,2,FALSE),"")</f>
        <v/>
      </c>
      <c r="BQ756" s="67"/>
      <c r="BR756" s="4"/>
      <c r="BS756" s="36" t="str">
        <f>IFERROR(VLOOKUP(Book1345234[[#This Row],[Environmental Benefit Ranking]],#REF!,2,FALSE),"")</f>
        <v/>
      </c>
      <c r="BT756" s="67"/>
      <c r="BU756" s="37"/>
      <c r="BV756" s="36" t="str">
        <f>IFERROR(VLOOKUP(Book1345234[[#This Row],[Environmental Impact Ranking]],#REF!,2,FALSE),"")</f>
        <v/>
      </c>
      <c r="BW756" s="77"/>
      <c r="BX756" s="83"/>
      <c r="BY756" s="4"/>
      <c r="BZ756" s="36" t="str">
        <f>IFERROR(VLOOKUP(Book1345234[[#This Row],[Mobility Ranking]],#REF!,2,FALSE),"")</f>
        <v/>
      </c>
      <c r="CA756" s="77"/>
      <c r="CB756" s="4"/>
      <c r="CC756" s="36" t="str">
        <f>IFERROR(VLOOKUP(Book1345234[[#This Row],[Regional Ranking]],#REF!,2,FALSE),"")</f>
        <v/>
      </c>
    </row>
    <row r="757" spans="1:81" x14ac:dyDescent="0.25">
      <c r="A757" s="107"/>
      <c r="B757" s="84"/>
      <c r="C757" s="92">
        <f>Book1345234[[#This Row],[FMP]]*2</f>
        <v>0</v>
      </c>
      <c r="D757" s="34"/>
      <c r="E757" s="34"/>
      <c r="F757" s="37"/>
      <c r="G757" s="4"/>
      <c r="H757" s="4"/>
      <c r="I757" s="4"/>
      <c r="J757" s="4"/>
      <c r="K757" s="35" t="str">
        <f>IFERROR(Book1345234[[#This Row],[Project Cost]]/Book1345234[[#This Row],['# of Structures Removed from 1% Annual Chance FP]],"")</f>
        <v/>
      </c>
      <c r="L757" s="4"/>
      <c r="M757" s="4"/>
      <c r="N757" s="35"/>
      <c r="O757" s="100"/>
      <c r="P757" s="84"/>
      <c r="Q757" s="37"/>
      <c r="R757" s="4"/>
      <c r="S757" s="36" t="str">
        <f>IFERROR(VLOOKUP(Book1345234[[#This Row],[ Severity Ranking: Pre-Project Average Depth of Flooding (100-year)]],#REF!,2,FALSE),"")</f>
        <v/>
      </c>
      <c r="T757" s="67"/>
      <c r="U757" s="37"/>
      <c r="V757" s="37"/>
      <c r="W757" s="128" t="e">
        <f>[1]!Book1345234[[#This Row],[Flood Plain Population]]/[1]!Book1345234[[#This Row],[Community Population Served]]</f>
        <v>#REF!</v>
      </c>
      <c r="X757" s="4"/>
      <c r="Y757" s="36" t="str">
        <f>IFERROR(VLOOKUP(Book1345234[[#This Row],[Severity Ranking: Community Need (% Population)]],#REF!,2,FALSE),"")</f>
        <v/>
      </c>
      <c r="Z757" s="66"/>
      <c r="AA757" s="91" t="e">
        <f>[1]!Book1345234[[#This Row],['# of Structures Removed from 1% Annual Chance FP]]/[1]!Book1345234[[#This Row],['# of Structures in 1% Annual Chance FP (Pre-Project)]]</f>
        <v>#REF!</v>
      </c>
      <c r="AB757" s="4"/>
      <c r="AC757" s="36" t="str">
        <f>IFERROR(VLOOKUP(Book1345234[[#This Row],[Flood Risk Reduction ]],#REF!,2,FALSE),"")</f>
        <v/>
      </c>
      <c r="AD757" s="66"/>
      <c r="AE757" s="78"/>
      <c r="AF757" s="37"/>
      <c r="AG757" s="128" t="e">
        <f>([1]!Book1345234[[#This Row],[Pre-Project Damage $]]-[1]!Book1345234[[#This Row],[Post-Project Damage $]])/[1]!Book1345234[[#This Row],[Pre-Project Damage $]]</f>
        <v>#REF!</v>
      </c>
      <c r="AH757" s="4"/>
      <c r="AI757" s="36" t="str">
        <f>IFERROR(VLOOKUP(Book1345234[[#This Row],[Flood Damage Reduction]],#REF!,2,FALSE),"")</f>
        <v/>
      </c>
      <c r="AJ757" s="93"/>
      <c r="AK757" s="83"/>
      <c r="AL757" s="37"/>
      <c r="AM757" s="36" t="str">
        <f>IFERROR(VLOOKUP(Book1345234[[#This Row],[ Reduction in Critical Facilities Flood Risk]],#REF!,2,FALSE),"")</f>
        <v/>
      </c>
      <c r="AN757" s="140" t="e">
        <f>VLOOKUP([1]!Book1345234[[#This Row],[FMP]],'[1]Life and Safety Tabular Data'!A754:L764,12,FALSE)</f>
        <v>#REF!</v>
      </c>
      <c r="AO757" s="43"/>
      <c r="AP757" s="4"/>
      <c r="AQ757" s="36" t="str">
        <f>IFERROR(VLOOKUP(Book1345234[[#This Row],[Life and Safety Ranking (Injury/Loss of Life)]],#REF!,2,FALSE),"")</f>
        <v/>
      </c>
      <c r="AR757" s="67"/>
      <c r="AS757" s="43"/>
      <c r="AT757" s="43"/>
      <c r="AU757" s="43"/>
      <c r="AV757" s="4"/>
      <c r="AW757" s="36" t="str">
        <f>IFERROR(VLOOKUP(Book1345234[[#This Row],[Water Supply Yield Ranking]],#REF!,2,FALSE),"")</f>
        <v/>
      </c>
      <c r="AX757" s="67"/>
      <c r="AY757" s="37"/>
      <c r="AZ757" s="4"/>
      <c r="BA757" s="36" t="str">
        <f>IFERROR(VLOOKUP(Book1345234[[#This Row],[Social Vulnerability Ranking]],#REF!,2,FALSE),"")</f>
        <v/>
      </c>
      <c r="BB757" s="67"/>
      <c r="BC757" s="43"/>
      <c r="BD757" s="4"/>
      <c r="BE757" s="36" t="str">
        <f>IFERROR(VLOOKUP(Book1345234[[#This Row],[Nature-Based Solutions Ranking]],#REF!,2,FALSE),"")</f>
        <v/>
      </c>
      <c r="BF757" s="67"/>
      <c r="BG757" s="37"/>
      <c r="BH757" s="4"/>
      <c r="BI757" s="36" t="str">
        <f>IFERROR(VLOOKUP(Book1345234[[#This Row],[Multiple Benefit Ranking]],#REF!,2,FALSE),"")</f>
        <v/>
      </c>
      <c r="BJ757" s="84"/>
      <c r="BK757" s="43"/>
      <c r="BL757" s="4"/>
      <c r="BM757" s="36" t="str">
        <f>IFERROR(VLOOKUP(Book1345234[[#This Row],[Operations and Maintenance Ranking]],#REF!,2,FALSE),"")</f>
        <v/>
      </c>
      <c r="BN757" s="67"/>
      <c r="BO757" s="4"/>
      <c r="BP757" s="36" t="str">
        <f>IFERROR(VLOOKUP(Book1345234[[#This Row],[Administrative, Regulatory and Other Obstacle Ranking]],#REF!,2,FALSE),"")</f>
        <v/>
      </c>
      <c r="BQ757" s="67"/>
      <c r="BR757" s="4"/>
      <c r="BS757" s="36" t="str">
        <f>IFERROR(VLOOKUP(Book1345234[[#This Row],[Environmental Benefit Ranking]],#REF!,2,FALSE),"")</f>
        <v/>
      </c>
      <c r="BT757" s="67"/>
      <c r="BU757" s="37"/>
      <c r="BV757" s="36" t="str">
        <f>IFERROR(VLOOKUP(Book1345234[[#This Row],[Environmental Impact Ranking]],#REF!,2,FALSE),"")</f>
        <v/>
      </c>
      <c r="BW757" s="77"/>
      <c r="BX757" s="83"/>
      <c r="BY757" s="4"/>
      <c r="BZ757" s="36" t="str">
        <f>IFERROR(VLOOKUP(Book1345234[[#This Row],[Mobility Ranking]],#REF!,2,FALSE),"")</f>
        <v/>
      </c>
      <c r="CA757" s="77"/>
      <c r="CB757" s="4"/>
      <c r="CC757" s="36" t="str">
        <f>IFERROR(VLOOKUP(Book1345234[[#This Row],[Regional Ranking]],#REF!,2,FALSE),"")</f>
        <v/>
      </c>
    </row>
    <row r="758" spans="1:81" x14ac:dyDescent="0.25">
      <c r="A758" s="107"/>
      <c r="B758" s="84"/>
      <c r="C758" s="92">
        <f>Book1345234[[#This Row],[FMP]]*2</f>
        <v>0</v>
      </c>
      <c r="D758" s="34"/>
      <c r="E758" s="34"/>
      <c r="F758" s="37"/>
      <c r="G758" s="4"/>
      <c r="H758" s="4"/>
      <c r="I758" s="4"/>
      <c r="J758" s="4"/>
      <c r="K758" s="35" t="str">
        <f>IFERROR(Book1345234[[#This Row],[Project Cost]]/Book1345234[[#This Row],['# of Structures Removed from 1% Annual Chance FP]],"")</f>
        <v/>
      </c>
      <c r="L758" s="4"/>
      <c r="M758" s="4"/>
      <c r="N758" s="35"/>
      <c r="O758" s="100"/>
      <c r="P758" s="84"/>
      <c r="Q758" s="37"/>
      <c r="R758" s="4"/>
      <c r="S758" s="36" t="str">
        <f>IFERROR(VLOOKUP(Book1345234[[#This Row],[ Severity Ranking: Pre-Project Average Depth of Flooding (100-year)]],#REF!,2,FALSE),"")</f>
        <v/>
      </c>
      <c r="T758" s="67"/>
      <c r="U758" s="37"/>
      <c r="V758" s="37"/>
      <c r="W758" s="128" t="e">
        <f>[1]!Book1345234[[#This Row],[Flood Plain Population]]/[1]!Book1345234[[#This Row],[Community Population Served]]</f>
        <v>#REF!</v>
      </c>
      <c r="X758" s="4"/>
      <c r="Y758" s="36" t="str">
        <f>IFERROR(VLOOKUP(Book1345234[[#This Row],[Severity Ranking: Community Need (% Population)]],#REF!,2,FALSE),"")</f>
        <v/>
      </c>
      <c r="Z758" s="66"/>
      <c r="AA758" s="91" t="e">
        <f>[1]!Book1345234[[#This Row],['# of Structures Removed from 1% Annual Chance FP]]/[1]!Book1345234[[#This Row],['# of Structures in 1% Annual Chance FP (Pre-Project)]]</f>
        <v>#REF!</v>
      </c>
      <c r="AB758" s="4"/>
      <c r="AC758" s="36" t="str">
        <f>IFERROR(VLOOKUP(Book1345234[[#This Row],[Flood Risk Reduction ]],#REF!,2,FALSE),"")</f>
        <v/>
      </c>
      <c r="AD758" s="66"/>
      <c r="AE758" s="78"/>
      <c r="AF758" s="37"/>
      <c r="AG758" s="128" t="e">
        <f>([1]!Book1345234[[#This Row],[Pre-Project Damage $]]-[1]!Book1345234[[#This Row],[Post-Project Damage $]])/[1]!Book1345234[[#This Row],[Pre-Project Damage $]]</f>
        <v>#REF!</v>
      </c>
      <c r="AH758" s="4"/>
      <c r="AI758" s="36" t="str">
        <f>IFERROR(VLOOKUP(Book1345234[[#This Row],[Flood Damage Reduction]],#REF!,2,FALSE),"")</f>
        <v/>
      </c>
      <c r="AJ758" s="93"/>
      <c r="AK758" s="83"/>
      <c r="AL758" s="37"/>
      <c r="AM758" s="36" t="str">
        <f>IFERROR(VLOOKUP(Book1345234[[#This Row],[ Reduction in Critical Facilities Flood Risk]],#REF!,2,FALSE),"")</f>
        <v/>
      </c>
      <c r="AN758" s="140" t="e">
        <f>VLOOKUP([1]!Book1345234[[#This Row],[FMP]],'[1]Life and Safety Tabular Data'!A755:L765,12,FALSE)</f>
        <v>#REF!</v>
      </c>
      <c r="AO758" s="43"/>
      <c r="AP758" s="4"/>
      <c r="AQ758" s="36" t="str">
        <f>IFERROR(VLOOKUP(Book1345234[[#This Row],[Life and Safety Ranking (Injury/Loss of Life)]],#REF!,2,FALSE),"")</f>
        <v/>
      </c>
      <c r="AR758" s="67"/>
      <c r="AS758" s="43"/>
      <c r="AT758" s="43"/>
      <c r="AU758" s="43"/>
      <c r="AV758" s="4"/>
      <c r="AW758" s="36" t="str">
        <f>IFERROR(VLOOKUP(Book1345234[[#This Row],[Water Supply Yield Ranking]],#REF!,2,FALSE),"")</f>
        <v/>
      </c>
      <c r="AX758" s="67"/>
      <c r="AY758" s="37"/>
      <c r="AZ758" s="4"/>
      <c r="BA758" s="36" t="str">
        <f>IFERROR(VLOOKUP(Book1345234[[#This Row],[Social Vulnerability Ranking]],#REF!,2,FALSE),"")</f>
        <v/>
      </c>
      <c r="BB758" s="67"/>
      <c r="BC758" s="43"/>
      <c r="BD758" s="4"/>
      <c r="BE758" s="36" t="str">
        <f>IFERROR(VLOOKUP(Book1345234[[#This Row],[Nature-Based Solutions Ranking]],#REF!,2,FALSE),"")</f>
        <v/>
      </c>
      <c r="BF758" s="67"/>
      <c r="BG758" s="37"/>
      <c r="BH758" s="4"/>
      <c r="BI758" s="36" t="str">
        <f>IFERROR(VLOOKUP(Book1345234[[#This Row],[Multiple Benefit Ranking]],#REF!,2,FALSE),"")</f>
        <v/>
      </c>
      <c r="BJ758" s="84"/>
      <c r="BK758" s="43"/>
      <c r="BL758" s="4"/>
      <c r="BM758" s="36" t="str">
        <f>IFERROR(VLOOKUP(Book1345234[[#This Row],[Operations and Maintenance Ranking]],#REF!,2,FALSE),"")</f>
        <v/>
      </c>
      <c r="BN758" s="67"/>
      <c r="BO758" s="4"/>
      <c r="BP758" s="36" t="str">
        <f>IFERROR(VLOOKUP(Book1345234[[#This Row],[Administrative, Regulatory and Other Obstacle Ranking]],#REF!,2,FALSE),"")</f>
        <v/>
      </c>
      <c r="BQ758" s="67"/>
      <c r="BR758" s="4"/>
      <c r="BS758" s="36" t="str">
        <f>IFERROR(VLOOKUP(Book1345234[[#This Row],[Environmental Benefit Ranking]],#REF!,2,FALSE),"")</f>
        <v/>
      </c>
      <c r="BT758" s="67"/>
      <c r="BU758" s="37"/>
      <c r="BV758" s="36" t="str">
        <f>IFERROR(VLOOKUP(Book1345234[[#This Row],[Environmental Impact Ranking]],#REF!,2,FALSE),"")</f>
        <v/>
      </c>
      <c r="BW758" s="77"/>
      <c r="BX758" s="83"/>
      <c r="BY758" s="4"/>
      <c r="BZ758" s="36" t="str">
        <f>IFERROR(VLOOKUP(Book1345234[[#This Row],[Mobility Ranking]],#REF!,2,FALSE),"")</f>
        <v/>
      </c>
      <c r="CA758" s="77"/>
      <c r="CB758" s="4"/>
      <c r="CC758" s="36" t="str">
        <f>IFERROR(VLOOKUP(Book1345234[[#This Row],[Regional Ranking]],#REF!,2,FALSE),"")</f>
        <v/>
      </c>
    </row>
    <row r="759" spans="1:81" x14ac:dyDescent="0.25">
      <c r="A759" s="107"/>
      <c r="B759" s="84"/>
      <c r="C759" s="92">
        <f>Book1345234[[#This Row],[FMP]]*2</f>
        <v>0</v>
      </c>
      <c r="D759" s="34"/>
      <c r="E759" s="34"/>
      <c r="F759" s="37"/>
      <c r="G759" s="4"/>
      <c r="H759" s="4"/>
      <c r="I759" s="4"/>
      <c r="J759" s="4"/>
      <c r="K759" s="35" t="str">
        <f>IFERROR(Book1345234[[#This Row],[Project Cost]]/Book1345234[[#This Row],['# of Structures Removed from 1% Annual Chance FP]],"")</f>
        <v/>
      </c>
      <c r="L759" s="4"/>
      <c r="M759" s="4"/>
      <c r="N759" s="35"/>
      <c r="O759" s="100"/>
      <c r="P759" s="84"/>
      <c r="Q759" s="37"/>
      <c r="R759" s="4"/>
      <c r="S759" s="36" t="str">
        <f>IFERROR(VLOOKUP(Book1345234[[#This Row],[ Severity Ranking: Pre-Project Average Depth of Flooding (100-year)]],#REF!,2,FALSE),"")</f>
        <v/>
      </c>
      <c r="T759" s="67"/>
      <c r="U759" s="37"/>
      <c r="V759" s="37"/>
      <c r="W759" s="128" t="e">
        <f>[1]!Book1345234[[#This Row],[Flood Plain Population]]/[1]!Book1345234[[#This Row],[Community Population Served]]</f>
        <v>#REF!</v>
      </c>
      <c r="X759" s="4"/>
      <c r="Y759" s="36" t="str">
        <f>IFERROR(VLOOKUP(Book1345234[[#This Row],[Severity Ranking: Community Need (% Population)]],#REF!,2,FALSE),"")</f>
        <v/>
      </c>
      <c r="Z759" s="66"/>
      <c r="AA759" s="91" t="e">
        <f>[1]!Book1345234[[#This Row],['# of Structures Removed from 1% Annual Chance FP]]/[1]!Book1345234[[#This Row],['# of Structures in 1% Annual Chance FP (Pre-Project)]]</f>
        <v>#REF!</v>
      </c>
      <c r="AB759" s="4"/>
      <c r="AC759" s="36" t="str">
        <f>IFERROR(VLOOKUP(Book1345234[[#This Row],[Flood Risk Reduction ]],#REF!,2,FALSE),"")</f>
        <v/>
      </c>
      <c r="AD759" s="66"/>
      <c r="AE759" s="78"/>
      <c r="AF759" s="37"/>
      <c r="AG759" s="128" t="e">
        <f>([1]!Book1345234[[#This Row],[Pre-Project Damage $]]-[1]!Book1345234[[#This Row],[Post-Project Damage $]])/[1]!Book1345234[[#This Row],[Pre-Project Damage $]]</f>
        <v>#REF!</v>
      </c>
      <c r="AH759" s="4"/>
      <c r="AI759" s="36" t="str">
        <f>IFERROR(VLOOKUP(Book1345234[[#This Row],[Flood Damage Reduction]],#REF!,2,FALSE),"")</f>
        <v/>
      </c>
      <c r="AJ759" s="93"/>
      <c r="AK759" s="83"/>
      <c r="AL759" s="37"/>
      <c r="AM759" s="36" t="str">
        <f>IFERROR(VLOOKUP(Book1345234[[#This Row],[ Reduction in Critical Facilities Flood Risk]],#REF!,2,FALSE),"")</f>
        <v/>
      </c>
      <c r="AN759" s="140" t="e">
        <f>VLOOKUP([1]!Book1345234[[#This Row],[FMP]],'[1]Life and Safety Tabular Data'!A756:L766,12,FALSE)</f>
        <v>#REF!</v>
      </c>
      <c r="AO759" s="43"/>
      <c r="AP759" s="4"/>
      <c r="AQ759" s="36" t="str">
        <f>IFERROR(VLOOKUP(Book1345234[[#This Row],[Life and Safety Ranking (Injury/Loss of Life)]],#REF!,2,FALSE),"")</f>
        <v/>
      </c>
      <c r="AR759" s="67"/>
      <c r="AS759" s="43"/>
      <c r="AT759" s="43"/>
      <c r="AU759" s="43"/>
      <c r="AV759" s="4"/>
      <c r="AW759" s="36" t="str">
        <f>IFERROR(VLOOKUP(Book1345234[[#This Row],[Water Supply Yield Ranking]],#REF!,2,FALSE),"")</f>
        <v/>
      </c>
      <c r="AX759" s="67"/>
      <c r="AY759" s="37"/>
      <c r="AZ759" s="4"/>
      <c r="BA759" s="36" t="str">
        <f>IFERROR(VLOOKUP(Book1345234[[#This Row],[Social Vulnerability Ranking]],#REF!,2,FALSE),"")</f>
        <v/>
      </c>
      <c r="BB759" s="67"/>
      <c r="BC759" s="43"/>
      <c r="BD759" s="4"/>
      <c r="BE759" s="36" t="str">
        <f>IFERROR(VLOOKUP(Book1345234[[#This Row],[Nature-Based Solutions Ranking]],#REF!,2,FALSE),"")</f>
        <v/>
      </c>
      <c r="BF759" s="67"/>
      <c r="BG759" s="37"/>
      <c r="BH759" s="4"/>
      <c r="BI759" s="36" t="str">
        <f>IFERROR(VLOOKUP(Book1345234[[#This Row],[Multiple Benefit Ranking]],#REF!,2,FALSE),"")</f>
        <v/>
      </c>
      <c r="BJ759" s="84"/>
      <c r="BK759" s="43"/>
      <c r="BL759" s="4"/>
      <c r="BM759" s="36" t="str">
        <f>IFERROR(VLOOKUP(Book1345234[[#This Row],[Operations and Maintenance Ranking]],#REF!,2,FALSE),"")</f>
        <v/>
      </c>
      <c r="BN759" s="67"/>
      <c r="BO759" s="4"/>
      <c r="BP759" s="36" t="str">
        <f>IFERROR(VLOOKUP(Book1345234[[#This Row],[Administrative, Regulatory and Other Obstacle Ranking]],#REF!,2,FALSE),"")</f>
        <v/>
      </c>
      <c r="BQ759" s="67"/>
      <c r="BR759" s="4"/>
      <c r="BS759" s="36" t="str">
        <f>IFERROR(VLOOKUP(Book1345234[[#This Row],[Environmental Benefit Ranking]],#REF!,2,FALSE),"")</f>
        <v/>
      </c>
      <c r="BT759" s="67"/>
      <c r="BU759" s="37"/>
      <c r="BV759" s="36" t="str">
        <f>IFERROR(VLOOKUP(Book1345234[[#This Row],[Environmental Impact Ranking]],#REF!,2,FALSE),"")</f>
        <v/>
      </c>
      <c r="BW759" s="77"/>
      <c r="BX759" s="83"/>
      <c r="BY759" s="4"/>
      <c r="BZ759" s="36" t="str">
        <f>IFERROR(VLOOKUP(Book1345234[[#This Row],[Mobility Ranking]],#REF!,2,FALSE),"")</f>
        <v/>
      </c>
      <c r="CA759" s="77"/>
      <c r="CB759" s="4"/>
      <c r="CC759" s="36" t="str">
        <f>IFERROR(VLOOKUP(Book1345234[[#This Row],[Regional Ranking]],#REF!,2,FALSE),"")</f>
        <v/>
      </c>
    </row>
    <row r="760" spans="1:81" x14ac:dyDescent="0.25">
      <c r="A760" s="107"/>
      <c r="B760" s="84"/>
      <c r="C760" s="92">
        <f>Book1345234[[#This Row],[FMP]]*2</f>
        <v>0</v>
      </c>
      <c r="D760" s="34"/>
      <c r="E760" s="34"/>
      <c r="F760" s="37"/>
      <c r="G760" s="4"/>
      <c r="H760" s="4"/>
      <c r="I760" s="4"/>
      <c r="J760" s="4"/>
      <c r="K760" s="35" t="str">
        <f>IFERROR(Book1345234[[#This Row],[Project Cost]]/Book1345234[[#This Row],['# of Structures Removed from 1% Annual Chance FP]],"")</f>
        <v/>
      </c>
      <c r="L760" s="4"/>
      <c r="M760" s="4"/>
      <c r="N760" s="35"/>
      <c r="O760" s="100"/>
      <c r="P760" s="84"/>
      <c r="Q760" s="37"/>
      <c r="R760" s="4"/>
      <c r="S760" s="36" t="str">
        <f>IFERROR(VLOOKUP(Book1345234[[#This Row],[ Severity Ranking: Pre-Project Average Depth of Flooding (100-year)]],#REF!,2,FALSE),"")</f>
        <v/>
      </c>
      <c r="T760" s="67"/>
      <c r="U760" s="37"/>
      <c r="V760" s="37"/>
      <c r="W760" s="128" t="e">
        <f>[1]!Book1345234[[#This Row],[Flood Plain Population]]/[1]!Book1345234[[#This Row],[Community Population Served]]</f>
        <v>#REF!</v>
      </c>
      <c r="X760" s="4"/>
      <c r="Y760" s="36" t="str">
        <f>IFERROR(VLOOKUP(Book1345234[[#This Row],[Severity Ranking: Community Need (% Population)]],#REF!,2,FALSE),"")</f>
        <v/>
      </c>
      <c r="Z760" s="66"/>
      <c r="AA760" s="91" t="e">
        <f>[1]!Book1345234[[#This Row],['# of Structures Removed from 1% Annual Chance FP]]/[1]!Book1345234[[#This Row],['# of Structures in 1% Annual Chance FP (Pre-Project)]]</f>
        <v>#REF!</v>
      </c>
      <c r="AB760" s="4"/>
      <c r="AC760" s="36" t="str">
        <f>IFERROR(VLOOKUP(Book1345234[[#This Row],[Flood Risk Reduction ]],#REF!,2,FALSE),"")</f>
        <v/>
      </c>
      <c r="AD760" s="66"/>
      <c r="AE760" s="78"/>
      <c r="AF760" s="37"/>
      <c r="AG760" s="128" t="e">
        <f>([1]!Book1345234[[#This Row],[Pre-Project Damage $]]-[1]!Book1345234[[#This Row],[Post-Project Damage $]])/[1]!Book1345234[[#This Row],[Pre-Project Damage $]]</f>
        <v>#REF!</v>
      </c>
      <c r="AH760" s="4"/>
      <c r="AI760" s="36" t="str">
        <f>IFERROR(VLOOKUP(Book1345234[[#This Row],[Flood Damage Reduction]],#REF!,2,FALSE),"")</f>
        <v/>
      </c>
      <c r="AJ760" s="93"/>
      <c r="AK760" s="83"/>
      <c r="AL760" s="37"/>
      <c r="AM760" s="36" t="str">
        <f>IFERROR(VLOOKUP(Book1345234[[#This Row],[ Reduction in Critical Facilities Flood Risk]],#REF!,2,FALSE),"")</f>
        <v/>
      </c>
      <c r="AN760" s="140" t="e">
        <f>VLOOKUP([1]!Book1345234[[#This Row],[FMP]],'[1]Life and Safety Tabular Data'!A757:L767,12,FALSE)</f>
        <v>#REF!</v>
      </c>
      <c r="AO760" s="43"/>
      <c r="AP760" s="4"/>
      <c r="AQ760" s="36" t="str">
        <f>IFERROR(VLOOKUP(Book1345234[[#This Row],[Life and Safety Ranking (Injury/Loss of Life)]],#REF!,2,FALSE),"")</f>
        <v/>
      </c>
      <c r="AR760" s="67"/>
      <c r="AS760" s="43"/>
      <c r="AT760" s="43"/>
      <c r="AU760" s="43"/>
      <c r="AV760" s="4"/>
      <c r="AW760" s="36" t="str">
        <f>IFERROR(VLOOKUP(Book1345234[[#This Row],[Water Supply Yield Ranking]],#REF!,2,FALSE),"")</f>
        <v/>
      </c>
      <c r="AX760" s="67"/>
      <c r="AY760" s="37"/>
      <c r="AZ760" s="4"/>
      <c r="BA760" s="36" t="str">
        <f>IFERROR(VLOOKUP(Book1345234[[#This Row],[Social Vulnerability Ranking]],#REF!,2,FALSE),"")</f>
        <v/>
      </c>
      <c r="BB760" s="67"/>
      <c r="BC760" s="43"/>
      <c r="BD760" s="4"/>
      <c r="BE760" s="36" t="str">
        <f>IFERROR(VLOOKUP(Book1345234[[#This Row],[Nature-Based Solutions Ranking]],#REF!,2,FALSE),"")</f>
        <v/>
      </c>
      <c r="BF760" s="67"/>
      <c r="BG760" s="37"/>
      <c r="BH760" s="4"/>
      <c r="BI760" s="36" t="str">
        <f>IFERROR(VLOOKUP(Book1345234[[#This Row],[Multiple Benefit Ranking]],#REF!,2,FALSE),"")</f>
        <v/>
      </c>
      <c r="BJ760" s="84"/>
      <c r="BK760" s="43"/>
      <c r="BL760" s="4"/>
      <c r="BM760" s="36" t="str">
        <f>IFERROR(VLOOKUP(Book1345234[[#This Row],[Operations and Maintenance Ranking]],#REF!,2,FALSE),"")</f>
        <v/>
      </c>
      <c r="BN760" s="67"/>
      <c r="BO760" s="4"/>
      <c r="BP760" s="36" t="str">
        <f>IFERROR(VLOOKUP(Book1345234[[#This Row],[Administrative, Regulatory and Other Obstacle Ranking]],#REF!,2,FALSE),"")</f>
        <v/>
      </c>
      <c r="BQ760" s="67"/>
      <c r="BR760" s="4"/>
      <c r="BS760" s="36" t="str">
        <f>IFERROR(VLOOKUP(Book1345234[[#This Row],[Environmental Benefit Ranking]],#REF!,2,FALSE),"")</f>
        <v/>
      </c>
      <c r="BT760" s="67"/>
      <c r="BU760" s="37"/>
      <c r="BV760" s="36" t="str">
        <f>IFERROR(VLOOKUP(Book1345234[[#This Row],[Environmental Impact Ranking]],#REF!,2,FALSE),"")</f>
        <v/>
      </c>
      <c r="BW760" s="77"/>
      <c r="BX760" s="83"/>
      <c r="BY760" s="4"/>
      <c r="BZ760" s="36" t="str">
        <f>IFERROR(VLOOKUP(Book1345234[[#This Row],[Mobility Ranking]],#REF!,2,FALSE),"")</f>
        <v/>
      </c>
      <c r="CA760" s="77"/>
      <c r="CB760" s="4"/>
      <c r="CC760" s="36" t="str">
        <f>IFERROR(VLOOKUP(Book1345234[[#This Row],[Regional Ranking]],#REF!,2,FALSE),"")</f>
        <v/>
      </c>
    </row>
    <row r="761" spans="1:81" x14ac:dyDescent="0.25">
      <c r="A761" s="107"/>
      <c r="B761" s="84"/>
      <c r="C761" s="92">
        <f>Book1345234[[#This Row],[FMP]]*2</f>
        <v>0</v>
      </c>
      <c r="D761" s="34"/>
      <c r="E761" s="34"/>
      <c r="F761" s="37"/>
      <c r="G761" s="4"/>
      <c r="H761" s="4"/>
      <c r="I761" s="4"/>
      <c r="J761" s="4"/>
      <c r="K761" s="35" t="str">
        <f>IFERROR(Book1345234[[#This Row],[Project Cost]]/Book1345234[[#This Row],['# of Structures Removed from 1% Annual Chance FP]],"")</f>
        <v/>
      </c>
      <c r="L761" s="4"/>
      <c r="M761" s="4"/>
      <c r="N761" s="35"/>
      <c r="O761" s="100"/>
      <c r="P761" s="84"/>
      <c r="Q761" s="37"/>
      <c r="R761" s="4"/>
      <c r="S761" s="36" t="str">
        <f>IFERROR(VLOOKUP(Book1345234[[#This Row],[ Severity Ranking: Pre-Project Average Depth of Flooding (100-year)]],#REF!,2,FALSE),"")</f>
        <v/>
      </c>
      <c r="T761" s="67"/>
      <c r="U761" s="37"/>
      <c r="V761" s="37"/>
      <c r="W761" s="128" t="e">
        <f>[1]!Book1345234[[#This Row],[Flood Plain Population]]/[1]!Book1345234[[#This Row],[Community Population Served]]</f>
        <v>#REF!</v>
      </c>
      <c r="X761" s="4"/>
      <c r="Y761" s="36" t="str">
        <f>IFERROR(VLOOKUP(Book1345234[[#This Row],[Severity Ranking: Community Need (% Population)]],#REF!,2,FALSE),"")</f>
        <v/>
      </c>
      <c r="Z761" s="66"/>
      <c r="AA761" s="91" t="e">
        <f>[1]!Book1345234[[#This Row],['# of Structures Removed from 1% Annual Chance FP]]/[1]!Book1345234[[#This Row],['# of Structures in 1% Annual Chance FP (Pre-Project)]]</f>
        <v>#REF!</v>
      </c>
      <c r="AB761" s="4"/>
      <c r="AC761" s="36" t="str">
        <f>IFERROR(VLOOKUP(Book1345234[[#This Row],[Flood Risk Reduction ]],#REF!,2,FALSE),"")</f>
        <v/>
      </c>
      <c r="AD761" s="66"/>
      <c r="AE761" s="78"/>
      <c r="AF761" s="37"/>
      <c r="AG761" s="128" t="e">
        <f>([1]!Book1345234[[#This Row],[Pre-Project Damage $]]-[1]!Book1345234[[#This Row],[Post-Project Damage $]])/[1]!Book1345234[[#This Row],[Pre-Project Damage $]]</f>
        <v>#REF!</v>
      </c>
      <c r="AH761" s="4"/>
      <c r="AI761" s="36" t="str">
        <f>IFERROR(VLOOKUP(Book1345234[[#This Row],[Flood Damage Reduction]],#REF!,2,FALSE),"")</f>
        <v/>
      </c>
      <c r="AJ761" s="93"/>
      <c r="AK761" s="83"/>
      <c r="AL761" s="37"/>
      <c r="AM761" s="36" t="str">
        <f>IFERROR(VLOOKUP(Book1345234[[#This Row],[ Reduction in Critical Facilities Flood Risk]],#REF!,2,FALSE),"")</f>
        <v/>
      </c>
      <c r="AN761" s="140" t="e">
        <f>VLOOKUP([1]!Book1345234[[#This Row],[FMP]],'[1]Life and Safety Tabular Data'!A758:L768,12,FALSE)</f>
        <v>#REF!</v>
      </c>
      <c r="AO761" s="43"/>
      <c r="AP761" s="4"/>
      <c r="AQ761" s="36" t="str">
        <f>IFERROR(VLOOKUP(Book1345234[[#This Row],[Life and Safety Ranking (Injury/Loss of Life)]],#REF!,2,FALSE),"")</f>
        <v/>
      </c>
      <c r="AR761" s="67"/>
      <c r="AS761" s="43"/>
      <c r="AT761" s="43"/>
      <c r="AU761" s="43"/>
      <c r="AV761" s="4"/>
      <c r="AW761" s="36" t="str">
        <f>IFERROR(VLOOKUP(Book1345234[[#This Row],[Water Supply Yield Ranking]],#REF!,2,FALSE),"")</f>
        <v/>
      </c>
      <c r="AX761" s="67"/>
      <c r="AY761" s="37"/>
      <c r="AZ761" s="4"/>
      <c r="BA761" s="36" t="str">
        <f>IFERROR(VLOOKUP(Book1345234[[#This Row],[Social Vulnerability Ranking]],#REF!,2,FALSE),"")</f>
        <v/>
      </c>
      <c r="BB761" s="67"/>
      <c r="BC761" s="43"/>
      <c r="BD761" s="4"/>
      <c r="BE761" s="36" t="str">
        <f>IFERROR(VLOOKUP(Book1345234[[#This Row],[Nature-Based Solutions Ranking]],#REF!,2,FALSE),"")</f>
        <v/>
      </c>
      <c r="BF761" s="67"/>
      <c r="BG761" s="37"/>
      <c r="BH761" s="4"/>
      <c r="BI761" s="36" t="str">
        <f>IFERROR(VLOOKUP(Book1345234[[#This Row],[Multiple Benefit Ranking]],#REF!,2,FALSE),"")</f>
        <v/>
      </c>
      <c r="BJ761" s="84"/>
      <c r="BK761" s="43"/>
      <c r="BL761" s="4"/>
      <c r="BM761" s="36" t="str">
        <f>IFERROR(VLOOKUP(Book1345234[[#This Row],[Operations and Maintenance Ranking]],#REF!,2,FALSE),"")</f>
        <v/>
      </c>
      <c r="BN761" s="67"/>
      <c r="BO761" s="4"/>
      <c r="BP761" s="36" t="str">
        <f>IFERROR(VLOOKUP(Book1345234[[#This Row],[Administrative, Regulatory and Other Obstacle Ranking]],#REF!,2,FALSE),"")</f>
        <v/>
      </c>
      <c r="BQ761" s="67"/>
      <c r="BR761" s="4"/>
      <c r="BS761" s="36" t="str">
        <f>IFERROR(VLOOKUP(Book1345234[[#This Row],[Environmental Benefit Ranking]],#REF!,2,FALSE),"")</f>
        <v/>
      </c>
      <c r="BT761" s="67"/>
      <c r="BU761" s="37"/>
      <c r="BV761" s="36" t="str">
        <f>IFERROR(VLOOKUP(Book1345234[[#This Row],[Environmental Impact Ranking]],#REF!,2,FALSE),"")</f>
        <v/>
      </c>
      <c r="BW761" s="77"/>
      <c r="BX761" s="83"/>
      <c r="BY761" s="4"/>
      <c r="BZ761" s="36" t="str">
        <f>IFERROR(VLOOKUP(Book1345234[[#This Row],[Mobility Ranking]],#REF!,2,FALSE),"")</f>
        <v/>
      </c>
      <c r="CA761" s="77"/>
      <c r="CB761" s="4"/>
      <c r="CC761" s="36" t="str">
        <f>IFERROR(VLOOKUP(Book1345234[[#This Row],[Regional Ranking]],#REF!,2,FALSE),"")</f>
        <v/>
      </c>
    </row>
    <row r="762" spans="1:81" x14ac:dyDescent="0.25">
      <c r="A762" s="107"/>
      <c r="B762" s="84"/>
      <c r="C762" s="92">
        <f>Book1345234[[#This Row],[FMP]]*2</f>
        <v>0</v>
      </c>
      <c r="D762" s="34"/>
      <c r="E762" s="34"/>
      <c r="F762" s="37"/>
      <c r="G762" s="4"/>
      <c r="H762" s="4"/>
      <c r="I762" s="4"/>
      <c r="J762" s="4"/>
      <c r="K762" s="35" t="str">
        <f>IFERROR(Book1345234[[#This Row],[Project Cost]]/Book1345234[[#This Row],['# of Structures Removed from 1% Annual Chance FP]],"")</f>
        <v/>
      </c>
      <c r="L762" s="4"/>
      <c r="M762" s="4"/>
      <c r="N762" s="35"/>
      <c r="O762" s="100"/>
      <c r="P762" s="84"/>
      <c r="Q762" s="37"/>
      <c r="R762" s="4"/>
      <c r="S762" s="36" t="str">
        <f>IFERROR(VLOOKUP(Book1345234[[#This Row],[ Severity Ranking: Pre-Project Average Depth of Flooding (100-year)]],#REF!,2,FALSE),"")</f>
        <v/>
      </c>
      <c r="T762" s="67"/>
      <c r="U762" s="37"/>
      <c r="V762" s="37"/>
      <c r="W762" s="128" t="e">
        <f>[1]!Book1345234[[#This Row],[Flood Plain Population]]/[1]!Book1345234[[#This Row],[Community Population Served]]</f>
        <v>#REF!</v>
      </c>
      <c r="X762" s="4"/>
      <c r="Y762" s="36" t="str">
        <f>IFERROR(VLOOKUP(Book1345234[[#This Row],[Severity Ranking: Community Need (% Population)]],#REF!,2,FALSE),"")</f>
        <v/>
      </c>
      <c r="Z762" s="66"/>
      <c r="AA762" s="91" t="e">
        <f>[1]!Book1345234[[#This Row],['# of Structures Removed from 1% Annual Chance FP]]/[1]!Book1345234[[#This Row],['# of Structures in 1% Annual Chance FP (Pre-Project)]]</f>
        <v>#REF!</v>
      </c>
      <c r="AB762" s="4"/>
      <c r="AC762" s="36" t="str">
        <f>IFERROR(VLOOKUP(Book1345234[[#This Row],[Flood Risk Reduction ]],#REF!,2,FALSE),"")</f>
        <v/>
      </c>
      <c r="AD762" s="66"/>
      <c r="AE762" s="78"/>
      <c r="AF762" s="37"/>
      <c r="AG762" s="128" t="e">
        <f>([1]!Book1345234[[#This Row],[Pre-Project Damage $]]-[1]!Book1345234[[#This Row],[Post-Project Damage $]])/[1]!Book1345234[[#This Row],[Pre-Project Damage $]]</f>
        <v>#REF!</v>
      </c>
      <c r="AH762" s="4"/>
      <c r="AI762" s="36" t="str">
        <f>IFERROR(VLOOKUP(Book1345234[[#This Row],[Flood Damage Reduction]],#REF!,2,FALSE),"")</f>
        <v/>
      </c>
      <c r="AJ762" s="93"/>
      <c r="AK762" s="83"/>
      <c r="AL762" s="37"/>
      <c r="AM762" s="36" t="str">
        <f>IFERROR(VLOOKUP(Book1345234[[#This Row],[ Reduction in Critical Facilities Flood Risk]],#REF!,2,FALSE),"")</f>
        <v/>
      </c>
      <c r="AN762" s="140" t="e">
        <f>VLOOKUP([1]!Book1345234[[#This Row],[FMP]],'[1]Life and Safety Tabular Data'!A759:L769,12,FALSE)</f>
        <v>#REF!</v>
      </c>
      <c r="AO762" s="43"/>
      <c r="AP762" s="4"/>
      <c r="AQ762" s="36" t="str">
        <f>IFERROR(VLOOKUP(Book1345234[[#This Row],[Life and Safety Ranking (Injury/Loss of Life)]],#REF!,2,FALSE),"")</f>
        <v/>
      </c>
      <c r="AR762" s="67"/>
      <c r="AS762" s="43"/>
      <c r="AT762" s="43"/>
      <c r="AU762" s="43"/>
      <c r="AV762" s="4"/>
      <c r="AW762" s="36" t="str">
        <f>IFERROR(VLOOKUP(Book1345234[[#This Row],[Water Supply Yield Ranking]],#REF!,2,FALSE),"")</f>
        <v/>
      </c>
      <c r="AX762" s="67"/>
      <c r="AY762" s="37"/>
      <c r="AZ762" s="4"/>
      <c r="BA762" s="36" t="str">
        <f>IFERROR(VLOOKUP(Book1345234[[#This Row],[Social Vulnerability Ranking]],#REF!,2,FALSE),"")</f>
        <v/>
      </c>
      <c r="BB762" s="67"/>
      <c r="BC762" s="43"/>
      <c r="BD762" s="4"/>
      <c r="BE762" s="36" t="str">
        <f>IFERROR(VLOOKUP(Book1345234[[#This Row],[Nature-Based Solutions Ranking]],#REF!,2,FALSE),"")</f>
        <v/>
      </c>
      <c r="BF762" s="67"/>
      <c r="BG762" s="37"/>
      <c r="BH762" s="4"/>
      <c r="BI762" s="36" t="str">
        <f>IFERROR(VLOOKUP(Book1345234[[#This Row],[Multiple Benefit Ranking]],#REF!,2,FALSE),"")</f>
        <v/>
      </c>
      <c r="BJ762" s="84"/>
      <c r="BK762" s="43"/>
      <c r="BL762" s="4"/>
      <c r="BM762" s="36" t="str">
        <f>IFERROR(VLOOKUP(Book1345234[[#This Row],[Operations and Maintenance Ranking]],#REF!,2,FALSE),"")</f>
        <v/>
      </c>
      <c r="BN762" s="67"/>
      <c r="BO762" s="4"/>
      <c r="BP762" s="36" t="str">
        <f>IFERROR(VLOOKUP(Book1345234[[#This Row],[Administrative, Regulatory and Other Obstacle Ranking]],#REF!,2,FALSE),"")</f>
        <v/>
      </c>
      <c r="BQ762" s="67"/>
      <c r="BR762" s="4"/>
      <c r="BS762" s="36" t="str">
        <f>IFERROR(VLOOKUP(Book1345234[[#This Row],[Environmental Benefit Ranking]],#REF!,2,FALSE),"")</f>
        <v/>
      </c>
      <c r="BT762" s="67"/>
      <c r="BU762" s="37"/>
      <c r="BV762" s="36" t="str">
        <f>IFERROR(VLOOKUP(Book1345234[[#This Row],[Environmental Impact Ranking]],#REF!,2,FALSE),"")</f>
        <v/>
      </c>
      <c r="BW762" s="77"/>
      <c r="BX762" s="83"/>
      <c r="BY762" s="4"/>
      <c r="BZ762" s="36" t="str">
        <f>IFERROR(VLOOKUP(Book1345234[[#This Row],[Mobility Ranking]],#REF!,2,FALSE),"")</f>
        <v/>
      </c>
      <c r="CA762" s="77"/>
      <c r="CB762" s="4"/>
      <c r="CC762" s="36" t="str">
        <f>IFERROR(VLOOKUP(Book1345234[[#This Row],[Regional Ranking]],#REF!,2,FALSE),"")</f>
        <v/>
      </c>
    </row>
    <row r="763" spans="1:81" x14ac:dyDescent="0.25">
      <c r="A763" s="107"/>
      <c r="B763" s="84"/>
      <c r="C763" s="92">
        <f>Book1345234[[#This Row],[FMP]]*2</f>
        <v>0</v>
      </c>
      <c r="D763" s="34"/>
      <c r="E763" s="34"/>
      <c r="F763" s="37"/>
      <c r="G763" s="4"/>
      <c r="H763" s="4"/>
      <c r="I763" s="4"/>
      <c r="J763" s="4"/>
      <c r="K763" s="35" t="str">
        <f>IFERROR(Book1345234[[#This Row],[Project Cost]]/Book1345234[[#This Row],['# of Structures Removed from 1% Annual Chance FP]],"")</f>
        <v/>
      </c>
      <c r="L763" s="4"/>
      <c r="M763" s="4"/>
      <c r="N763" s="35"/>
      <c r="O763" s="100"/>
      <c r="P763" s="84"/>
      <c r="Q763" s="37"/>
      <c r="R763" s="4"/>
      <c r="S763" s="36" t="str">
        <f>IFERROR(VLOOKUP(Book1345234[[#This Row],[ Severity Ranking: Pre-Project Average Depth of Flooding (100-year)]],#REF!,2,FALSE),"")</f>
        <v/>
      </c>
      <c r="T763" s="67"/>
      <c r="U763" s="37"/>
      <c r="V763" s="37"/>
      <c r="W763" s="128" t="e">
        <f>[1]!Book1345234[[#This Row],[Flood Plain Population]]/[1]!Book1345234[[#This Row],[Community Population Served]]</f>
        <v>#REF!</v>
      </c>
      <c r="X763" s="4"/>
      <c r="Y763" s="36" t="str">
        <f>IFERROR(VLOOKUP(Book1345234[[#This Row],[Severity Ranking: Community Need (% Population)]],#REF!,2,FALSE),"")</f>
        <v/>
      </c>
      <c r="Z763" s="66"/>
      <c r="AA763" s="91" t="e">
        <f>[1]!Book1345234[[#This Row],['# of Structures Removed from 1% Annual Chance FP]]/[1]!Book1345234[[#This Row],['# of Structures in 1% Annual Chance FP (Pre-Project)]]</f>
        <v>#REF!</v>
      </c>
      <c r="AB763" s="4"/>
      <c r="AC763" s="36" t="str">
        <f>IFERROR(VLOOKUP(Book1345234[[#This Row],[Flood Risk Reduction ]],#REF!,2,FALSE),"")</f>
        <v/>
      </c>
      <c r="AD763" s="66"/>
      <c r="AE763" s="78"/>
      <c r="AF763" s="37"/>
      <c r="AG763" s="128" t="e">
        <f>([1]!Book1345234[[#This Row],[Pre-Project Damage $]]-[1]!Book1345234[[#This Row],[Post-Project Damage $]])/[1]!Book1345234[[#This Row],[Pre-Project Damage $]]</f>
        <v>#REF!</v>
      </c>
      <c r="AH763" s="4"/>
      <c r="AI763" s="36" t="str">
        <f>IFERROR(VLOOKUP(Book1345234[[#This Row],[Flood Damage Reduction]],#REF!,2,FALSE),"")</f>
        <v/>
      </c>
      <c r="AJ763" s="93"/>
      <c r="AK763" s="83"/>
      <c r="AL763" s="37"/>
      <c r="AM763" s="36" t="str">
        <f>IFERROR(VLOOKUP(Book1345234[[#This Row],[ Reduction in Critical Facilities Flood Risk]],#REF!,2,FALSE),"")</f>
        <v/>
      </c>
      <c r="AN763" s="140" t="e">
        <f>VLOOKUP([1]!Book1345234[[#This Row],[FMP]],'[1]Life and Safety Tabular Data'!A760:L770,12,FALSE)</f>
        <v>#REF!</v>
      </c>
      <c r="AO763" s="43"/>
      <c r="AP763" s="4"/>
      <c r="AQ763" s="36" t="str">
        <f>IFERROR(VLOOKUP(Book1345234[[#This Row],[Life and Safety Ranking (Injury/Loss of Life)]],#REF!,2,FALSE),"")</f>
        <v/>
      </c>
      <c r="AR763" s="67"/>
      <c r="AS763" s="43"/>
      <c r="AT763" s="43"/>
      <c r="AU763" s="43"/>
      <c r="AV763" s="4"/>
      <c r="AW763" s="36" t="str">
        <f>IFERROR(VLOOKUP(Book1345234[[#This Row],[Water Supply Yield Ranking]],#REF!,2,FALSE),"")</f>
        <v/>
      </c>
      <c r="AX763" s="67"/>
      <c r="AY763" s="37"/>
      <c r="AZ763" s="4"/>
      <c r="BA763" s="36" t="str">
        <f>IFERROR(VLOOKUP(Book1345234[[#This Row],[Social Vulnerability Ranking]],#REF!,2,FALSE),"")</f>
        <v/>
      </c>
      <c r="BB763" s="67"/>
      <c r="BC763" s="43"/>
      <c r="BD763" s="4"/>
      <c r="BE763" s="36" t="str">
        <f>IFERROR(VLOOKUP(Book1345234[[#This Row],[Nature-Based Solutions Ranking]],#REF!,2,FALSE),"")</f>
        <v/>
      </c>
      <c r="BF763" s="67"/>
      <c r="BG763" s="37"/>
      <c r="BH763" s="4"/>
      <c r="BI763" s="36" t="str">
        <f>IFERROR(VLOOKUP(Book1345234[[#This Row],[Multiple Benefit Ranking]],#REF!,2,FALSE),"")</f>
        <v/>
      </c>
      <c r="BJ763" s="84"/>
      <c r="BK763" s="43"/>
      <c r="BL763" s="4"/>
      <c r="BM763" s="36" t="str">
        <f>IFERROR(VLOOKUP(Book1345234[[#This Row],[Operations and Maintenance Ranking]],#REF!,2,FALSE),"")</f>
        <v/>
      </c>
      <c r="BN763" s="67"/>
      <c r="BO763" s="4"/>
      <c r="BP763" s="36" t="str">
        <f>IFERROR(VLOOKUP(Book1345234[[#This Row],[Administrative, Regulatory and Other Obstacle Ranking]],#REF!,2,FALSE),"")</f>
        <v/>
      </c>
      <c r="BQ763" s="67"/>
      <c r="BR763" s="4"/>
      <c r="BS763" s="36" t="str">
        <f>IFERROR(VLOOKUP(Book1345234[[#This Row],[Environmental Benefit Ranking]],#REF!,2,FALSE),"")</f>
        <v/>
      </c>
      <c r="BT763" s="67"/>
      <c r="BU763" s="37"/>
      <c r="BV763" s="36" t="str">
        <f>IFERROR(VLOOKUP(Book1345234[[#This Row],[Environmental Impact Ranking]],#REF!,2,FALSE),"")</f>
        <v/>
      </c>
      <c r="BW763" s="77"/>
      <c r="BX763" s="83"/>
      <c r="BY763" s="4"/>
      <c r="BZ763" s="36" t="str">
        <f>IFERROR(VLOOKUP(Book1345234[[#This Row],[Mobility Ranking]],#REF!,2,FALSE),"")</f>
        <v/>
      </c>
      <c r="CA763" s="77"/>
      <c r="CB763" s="4"/>
      <c r="CC763" s="36" t="str">
        <f>IFERROR(VLOOKUP(Book1345234[[#This Row],[Regional Ranking]],#REF!,2,FALSE),"")</f>
        <v/>
      </c>
    </row>
    <row r="764" spans="1:81" x14ac:dyDescent="0.25">
      <c r="A764" s="107"/>
      <c r="B764" s="84"/>
      <c r="C764" s="92">
        <f>Book1345234[[#This Row],[FMP]]*2</f>
        <v>0</v>
      </c>
      <c r="D764" s="34"/>
      <c r="E764" s="34"/>
      <c r="F764" s="37"/>
      <c r="G764" s="4"/>
      <c r="H764" s="4"/>
      <c r="I764" s="4"/>
      <c r="J764" s="4"/>
      <c r="K764" s="35" t="str">
        <f>IFERROR(Book1345234[[#This Row],[Project Cost]]/Book1345234[[#This Row],['# of Structures Removed from 1% Annual Chance FP]],"")</f>
        <v/>
      </c>
      <c r="L764" s="4"/>
      <c r="M764" s="4"/>
      <c r="N764" s="35"/>
      <c r="O764" s="100"/>
      <c r="P764" s="84"/>
      <c r="Q764" s="37"/>
      <c r="R764" s="4"/>
      <c r="S764" s="36" t="str">
        <f>IFERROR(VLOOKUP(Book1345234[[#This Row],[ Severity Ranking: Pre-Project Average Depth of Flooding (100-year)]],#REF!,2,FALSE),"")</f>
        <v/>
      </c>
      <c r="T764" s="67"/>
      <c r="U764" s="37"/>
      <c r="V764" s="37"/>
      <c r="W764" s="128" t="e">
        <f>[1]!Book1345234[[#This Row],[Flood Plain Population]]/[1]!Book1345234[[#This Row],[Community Population Served]]</f>
        <v>#REF!</v>
      </c>
      <c r="X764" s="4"/>
      <c r="Y764" s="36" t="str">
        <f>IFERROR(VLOOKUP(Book1345234[[#This Row],[Severity Ranking: Community Need (% Population)]],#REF!,2,FALSE),"")</f>
        <v/>
      </c>
      <c r="Z764" s="66"/>
      <c r="AA764" s="91" t="e">
        <f>[1]!Book1345234[[#This Row],['# of Structures Removed from 1% Annual Chance FP]]/[1]!Book1345234[[#This Row],['# of Structures in 1% Annual Chance FP (Pre-Project)]]</f>
        <v>#REF!</v>
      </c>
      <c r="AB764" s="4"/>
      <c r="AC764" s="36" t="str">
        <f>IFERROR(VLOOKUP(Book1345234[[#This Row],[Flood Risk Reduction ]],#REF!,2,FALSE),"")</f>
        <v/>
      </c>
      <c r="AD764" s="66"/>
      <c r="AE764" s="78"/>
      <c r="AF764" s="37"/>
      <c r="AG764" s="128" t="e">
        <f>([1]!Book1345234[[#This Row],[Pre-Project Damage $]]-[1]!Book1345234[[#This Row],[Post-Project Damage $]])/[1]!Book1345234[[#This Row],[Pre-Project Damage $]]</f>
        <v>#REF!</v>
      </c>
      <c r="AH764" s="4"/>
      <c r="AI764" s="36" t="str">
        <f>IFERROR(VLOOKUP(Book1345234[[#This Row],[Flood Damage Reduction]],#REF!,2,FALSE),"")</f>
        <v/>
      </c>
      <c r="AJ764" s="93"/>
      <c r="AK764" s="83"/>
      <c r="AL764" s="37"/>
      <c r="AM764" s="36" t="str">
        <f>IFERROR(VLOOKUP(Book1345234[[#This Row],[ Reduction in Critical Facilities Flood Risk]],#REF!,2,FALSE),"")</f>
        <v/>
      </c>
      <c r="AN764" s="140" t="e">
        <f>VLOOKUP([1]!Book1345234[[#This Row],[FMP]],'[1]Life and Safety Tabular Data'!A761:L771,12,FALSE)</f>
        <v>#REF!</v>
      </c>
      <c r="AO764" s="43"/>
      <c r="AP764" s="4"/>
      <c r="AQ764" s="36" t="str">
        <f>IFERROR(VLOOKUP(Book1345234[[#This Row],[Life and Safety Ranking (Injury/Loss of Life)]],#REF!,2,FALSE),"")</f>
        <v/>
      </c>
      <c r="AR764" s="67"/>
      <c r="AS764" s="43"/>
      <c r="AT764" s="43"/>
      <c r="AU764" s="43"/>
      <c r="AV764" s="4"/>
      <c r="AW764" s="36" t="str">
        <f>IFERROR(VLOOKUP(Book1345234[[#This Row],[Water Supply Yield Ranking]],#REF!,2,FALSE),"")</f>
        <v/>
      </c>
      <c r="AX764" s="67"/>
      <c r="AY764" s="37"/>
      <c r="AZ764" s="4"/>
      <c r="BA764" s="36" t="str">
        <f>IFERROR(VLOOKUP(Book1345234[[#This Row],[Social Vulnerability Ranking]],#REF!,2,FALSE),"")</f>
        <v/>
      </c>
      <c r="BB764" s="67"/>
      <c r="BC764" s="43"/>
      <c r="BD764" s="4"/>
      <c r="BE764" s="36" t="str">
        <f>IFERROR(VLOOKUP(Book1345234[[#This Row],[Nature-Based Solutions Ranking]],#REF!,2,FALSE),"")</f>
        <v/>
      </c>
      <c r="BF764" s="67"/>
      <c r="BG764" s="37"/>
      <c r="BH764" s="4"/>
      <c r="BI764" s="36" t="str">
        <f>IFERROR(VLOOKUP(Book1345234[[#This Row],[Multiple Benefit Ranking]],#REF!,2,FALSE),"")</f>
        <v/>
      </c>
      <c r="BJ764" s="84"/>
      <c r="BK764" s="43"/>
      <c r="BL764" s="4"/>
      <c r="BM764" s="36" t="str">
        <f>IFERROR(VLOOKUP(Book1345234[[#This Row],[Operations and Maintenance Ranking]],#REF!,2,FALSE),"")</f>
        <v/>
      </c>
      <c r="BN764" s="67"/>
      <c r="BO764" s="4"/>
      <c r="BP764" s="36" t="str">
        <f>IFERROR(VLOOKUP(Book1345234[[#This Row],[Administrative, Regulatory and Other Obstacle Ranking]],#REF!,2,FALSE),"")</f>
        <v/>
      </c>
      <c r="BQ764" s="67"/>
      <c r="BR764" s="4"/>
      <c r="BS764" s="36" t="str">
        <f>IFERROR(VLOOKUP(Book1345234[[#This Row],[Environmental Benefit Ranking]],#REF!,2,FALSE),"")</f>
        <v/>
      </c>
      <c r="BT764" s="67"/>
      <c r="BU764" s="37"/>
      <c r="BV764" s="36" t="str">
        <f>IFERROR(VLOOKUP(Book1345234[[#This Row],[Environmental Impact Ranking]],#REF!,2,FALSE),"")</f>
        <v/>
      </c>
      <c r="BW764" s="77"/>
      <c r="BX764" s="83"/>
      <c r="BY764" s="4"/>
      <c r="BZ764" s="36" t="str">
        <f>IFERROR(VLOOKUP(Book1345234[[#This Row],[Mobility Ranking]],#REF!,2,FALSE),"")</f>
        <v/>
      </c>
      <c r="CA764" s="77"/>
      <c r="CB764" s="4"/>
      <c r="CC764" s="36" t="str">
        <f>IFERROR(VLOOKUP(Book1345234[[#This Row],[Regional Ranking]],#REF!,2,FALSE),"")</f>
        <v/>
      </c>
    </row>
    <row r="765" spans="1:81" x14ac:dyDescent="0.25">
      <c r="A765" s="107"/>
      <c r="B765" s="84"/>
      <c r="C765" s="92">
        <f>Book1345234[[#This Row],[FMP]]*2</f>
        <v>0</v>
      </c>
      <c r="D765" s="34"/>
      <c r="E765" s="34"/>
      <c r="F765" s="37"/>
      <c r="G765" s="4"/>
      <c r="H765" s="4"/>
      <c r="I765" s="4"/>
      <c r="J765" s="4"/>
      <c r="K765" s="35" t="str">
        <f>IFERROR(Book1345234[[#This Row],[Project Cost]]/Book1345234[[#This Row],['# of Structures Removed from 1% Annual Chance FP]],"")</f>
        <v/>
      </c>
      <c r="L765" s="4"/>
      <c r="M765" s="4"/>
      <c r="N765" s="35"/>
      <c r="O765" s="100"/>
      <c r="P765" s="84"/>
      <c r="Q765" s="37"/>
      <c r="R765" s="4"/>
      <c r="S765" s="36" t="str">
        <f>IFERROR(VLOOKUP(Book1345234[[#This Row],[ Severity Ranking: Pre-Project Average Depth of Flooding (100-year)]],#REF!,2,FALSE),"")</f>
        <v/>
      </c>
      <c r="T765" s="67"/>
      <c r="U765" s="37"/>
      <c r="V765" s="37"/>
      <c r="W765" s="128" t="e">
        <f>[1]!Book1345234[[#This Row],[Flood Plain Population]]/[1]!Book1345234[[#This Row],[Community Population Served]]</f>
        <v>#REF!</v>
      </c>
      <c r="X765" s="4"/>
      <c r="Y765" s="36" t="str">
        <f>IFERROR(VLOOKUP(Book1345234[[#This Row],[Severity Ranking: Community Need (% Population)]],#REF!,2,FALSE),"")</f>
        <v/>
      </c>
      <c r="Z765" s="66"/>
      <c r="AA765" s="91" t="e">
        <f>[1]!Book1345234[[#This Row],['# of Structures Removed from 1% Annual Chance FP]]/[1]!Book1345234[[#This Row],['# of Structures in 1% Annual Chance FP (Pre-Project)]]</f>
        <v>#REF!</v>
      </c>
      <c r="AB765" s="4"/>
      <c r="AC765" s="36" t="str">
        <f>IFERROR(VLOOKUP(Book1345234[[#This Row],[Flood Risk Reduction ]],#REF!,2,FALSE),"")</f>
        <v/>
      </c>
      <c r="AD765" s="66"/>
      <c r="AE765" s="78"/>
      <c r="AF765" s="37"/>
      <c r="AG765" s="128" t="e">
        <f>([1]!Book1345234[[#This Row],[Pre-Project Damage $]]-[1]!Book1345234[[#This Row],[Post-Project Damage $]])/[1]!Book1345234[[#This Row],[Pre-Project Damage $]]</f>
        <v>#REF!</v>
      </c>
      <c r="AH765" s="4"/>
      <c r="AI765" s="36" t="str">
        <f>IFERROR(VLOOKUP(Book1345234[[#This Row],[Flood Damage Reduction]],#REF!,2,FALSE),"")</f>
        <v/>
      </c>
      <c r="AJ765" s="93"/>
      <c r="AK765" s="83"/>
      <c r="AL765" s="37"/>
      <c r="AM765" s="36" t="str">
        <f>IFERROR(VLOOKUP(Book1345234[[#This Row],[ Reduction in Critical Facilities Flood Risk]],#REF!,2,FALSE),"")</f>
        <v/>
      </c>
      <c r="AN765" s="140" t="e">
        <f>VLOOKUP([1]!Book1345234[[#This Row],[FMP]],'[1]Life and Safety Tabular Data'!A762:L772,12,FALSE)</f>
        <v>#REF!</v>
      </c>
      <c r="AO765" s="43"/>
      <c r="AP765" s="4"/>
      <c r="AQ765" s="36" t="str">
        <f>IFERROR(VLOOKUP(Book1345234[[#This Row],[Life and Safety Ranking (Injury/Loss of Life)]],#REF!,2,FALSE),"")</f>
        <v/>
      </c>
      <c r="AR765" s="67"/>
      <c r="AS765" s="43"/>
      <c r="AT765" s="43"/>
      <c r="AU765" s="43"/>
      <c r="AV765" s="4"/>
      <c r="AW765" s="36" t="str">
        <f>IFERROR(VLOOKUP(Book1345234[[#This Row],[Water Supply Yield Ranking]],#REF!,2,FALSE),"")</f>
        <v/>
      </c>
      <c r="AX765" s="67"/>
      <c r="AY765" s="37"/>
      <c r="AZ765" s="4"/>
      <c r="BA765" s="36" t="str">
        <f>IFERROR(VLOOKUP(Book1345234[[#This Row],[Social Vulnerability Ranking]],#REF!,2,FALSE),"")</f>
        <v/>
      </c>
      <c r="BB765" s="67"/>
      <c r="BC765" s="43"/>
      <c r="BD765" s="4"/>
      <c r="BE765" s="36" t="str">
        <f>IFERROR(VLOOKUP(Book1345234[[#This Row],[Nature-Based Solutions Ranking]],#REF!,2,FALSE),"")</f>
        <v/>
      </c>
      <c r="BF765" s="67"/>
      <c r="BG765" s="37"/>
      <c r="BH765" s="4"/>
      <c r="BI765" s="36" t="str">
        <f>IFERROR(VLOOKUP(Book1345234[[#This Row],[Multiple Benefit Ranking]],#REF!,2,FALSE),"")</f>
        <v/>
      </c>
      <c r="BJ765" s="84"/>
      <c r="BK765" s="43"/>
      <c r="BL765" s="4"/>
      <c r="BM765" s="36" t="str">
        <f>IFERROR(VLOOKUP(Book1345234[[#This Row],[Operations and Maintenance Ranking]],#REF!,2,FALSE),"")</f>
        <v/>
      </c>
      <c r="BN765" s="67"/>
      <c r="BO765" s="4"/>
      <c r="BP765" s="36" t="str">
        <f>IFERROR(VLOOKUP(Book1345234[[#This Row],[Administrative, Regulatory and Other Obstacle Ranking]],#REF!,2,FALSE),"")</f>
        <v/>
      </c>
      <c r="BQ765" s="67"/>
      <c r="BR765" s="4"/>
      <c r="BS765" s="36" t="str">
        <f>IFERROR(VLOOKUP(Book1345234[[#This Row],[Environmental Benefit Ranking]],#REF!,2,FALSE),"")</f>
        <v/>
      </c>
      <c r="BT765" s="67"/>
      <c r="BU765" s="37"/>
      <c r="BV765" s="36" t="str">
        <f>IFERROR(VLOOKUP(Book1345234[[#This Row],[Environmental Impact Ranking]],#REF!,2,FALSE),"")</f>
        <v/>
      </c>
      <c r="BW765" s="77"/>
      <c r="BX765" s="83"/>
      <c r="BY765" s="4"/>
      <c r="BZ765" s="36" t="str">
        <f>IFERROR(VLOOKUP(Book1345234[[#This Row],[Mobility Ranking]],#REF!,2,FALSE),"")</f>
        <v/>
      </c>
      <c r="CA765" s="77"/>
      <c r="CB765" s="4"/>
      <c r="CC765" s="36" t="str">
        <f>IFERROR(VLOOKUP(Book1345234[[#This Row],[Regional Ranking]],#REF!,2,FALSE),"")</f>
        <v/>
      </c>
    </row>
    <row r="766" spans="1:81" x14ac:dyDescent="0.25">
      <c r="A766" s="107"/>
      <c r="B766" s="84"/>
      <c r="C766" s="92">
        <f>Book1345234[[#This Row],[FMP]]*2</f>
        <v>0</v>
      </c>
      <c r="D766" s="34"/>
      <c r="E766" s="34"/>
      <c r="F766" s="37"/>
      <c r="G766" s="4"/>
      <c r="H766" s="4"/>
      <c r="I766" s="4"/>
      <c r="J766" s="4"/>
      <c r="K766" s="35" t="str">
        <f>IFERROR(Book1345234[[#This Row],[Project Cost]]/Book1345234[[#This Row],['# of Structures Removed from 1% Annual Chance FP]],"")</f>
        <v/>
      </c>
      <c r="L766" s="4"/>
      <c r="M766" s="4"/>
      <c r="N766" s="35"/>
      <c r="O766" s="100"/>
      <c r="P766" s="84"/>
      <c r="Q766" s="37"/>
      <c r="R766" s="4"/>
      <c r="S766" s="36" t="str">
        <f>IFERROR(VLOOKUP(Book1345234[[#This Row],[ Severity Ranking: Pre-Project Average Depth of Flooding (100-year)]],#REF!,2,FALSE),"")</f>
        <v/>
      </c>
      <c r="T766" s="67"/>
      <c r="U766" s="37"/>
      <c r="V766" s="37"/>
      <c r="W766" s="128" t="e">
        <f>[1]!Book1345234[[#This Row],[Flood Plain Population]]/[1]!Book1345234[[#This Row],[Community Population Served]]</f>
        <v>#REF!</v>
      </c>
      <c r="X766" s="4"/>
      <c r="Y766" s="36" t="str">
        <f>IFERROR(VLOOKUP(Book1345234[[#This Row],[Severity Ranking: Community Need (% Population)]],#REF!,2,FALSE),"")</f>
        <v/>
      </c>
      <c r="Z766" s="66"/>
      <c r="AA766" s="91" t="e">
        <f>[1]!Book1345234[[#This Row],['# of Structures Removed from 1% Annual Chance FP]]/[1]!Book1345234[[#This Row],['# of Structures in 1% Annual Chance FP (Pre-Project)]]</f>
        <v>#REF!</v>
      </c>
      <c r="AB766" s="4"/>
      <c r="AC766" s="36" t="str">
        <f>IFERROR(VLOOKUP(Book1345234[[#This Row],[Flood Risk Reduction ]],#REF!,2,FALSE),"")</f>
        <v/>
      </c>
      <c r="AD766" s="66"/>
      <c r="AE766" s="78"/>
      <c r="AF766" s="37"/>
      <c r="AG766" s="128" t="e">
        <f>([1]!Book1345234[[#This Row],[Pre-Project Damage $]]-[1]!Book1345234[[#This Row],[Post-Project Damage $]])/[1]!Book1345234[[#This Row],[Pre-Project Damage $]]</f>
        <v>#REF!</v>
      </c>
      <c r="AH766" s="4"/>
      <c r="AI766" s="36" t="str">
        <f>IFERROR(VLOOKUP(Book1345234[[#This Row],[Flood Damage Reduction]],#REF!,2,FALSE),"")</f>
        <v/>
      </c>
      <c r="AJ766" s="93"/>
      <c r="AK766" s="83"/>
      <c r="AL766" s="37"/>
      <c r="AM766" s="36" t="str">
        <f>IFERROR(VLOOKUP(Book1345234[[#This Row],[ Reduction in Critical Facilities Flood Risk]],#REF!,2,FALSE),"")</f>
        <v/>
      </c>
      <c r="AN766" s="140" t="e">
        <f>VLOOKUP([1]!Book1345234[[#This Row],[FMP]],'[1]Life and Safety Tabular Data'!A763:L773,12,FALSE)</f>
        <v>#REF!</v>
      </c>
      <c r="AO766" s="43"/>
      <c r="AP766" s="4"/>
      <c r="AQ766" s="36" t="str">
        <f>IFERROR(VLOOKUP(Book1345234[[#This Row],[Life and Safety Ranking (Injury/Loss of Life)]],#REF!,2,FALSE),"")</f>
        <v/>
      </c>
      <c r="AR766" s="67"/>
      <c r="AS766" s="43"/>
      <c r="AT766" s="43"/>
      <c r="AU766" s="43"/>
      <c r="AV766" s="4"/>
      <c r="AW766" s="36" t="str">
        <f>IFERROR(VLOOKUP(Book1345234[[#This Row],[Water Supply Yield Ranking]],#REF!,2,FALSE),"")</f>
        <v/>
      </c>
      <c r="AX766" s="67"/>
      <c r="AY766" s="37"/>
      <c r="AZ766" s="4"/>
      <c r="BA766" s="36" t="str">
        <f>IFERROR(VLOOKUP(Book1345234[[#This Row],[Social Vulnerability Ranking]],#REF!,2,FALSE),"")</f>
        <v/>
      </c>
      <c r="BB766" s="67"/>
      <c r="BC766" s="43"/>
      <c r="BD766" s="4"/>
      <c r="BE766" s="36" t="str">
        <f>IFERROR(VLOOKUP(Book1345234[[#This Row],[Nature-Based Solutions Ranking]],#REF!,2,FALSE),"")</f>
        <v/>
      </c>
      <c r="BF766" s="67"/>
      <c r="BG766" s="37"/>
      <c r="BH766" s="4"/>
      <c r="BI766" s="36" t="str">
        <f>IFERROR(VLOOKUP(Book1345234[[#This Row],[Multiple Benefit Ranking]],#REF!,2,FALSE),"")</f>
        <v/>
      </c>
      <c r="BJ766" s="84"/>
      <c r="BK766" s="43"/>
      <c r="BL766" s="4"/>
      <c r="BM766" s="36" t="str">
        <f>IFERROR(VLOOKUP(Book1345234[[#This Row],[Operations and Maintenance Ranking]],#REF!,2,FALSE),"")</f>
        <v/>
      </c>
      <c r="BN766" s="67"/>
      <c r="BO766" s="4"/>
      <c r="BP766" s="36" t="str">
        <f>IFERROR(VLOOKUP(Book1345234[[#This Row],[Administrative, Regulatory and Other Obstacle Ranking]],#REF!,2,FALSE),"")</f>
        <v/>
      </c>
      <c r="BQ766" s="67"/>
      <c r="BR766" s="4"/>
      <c r="BS766" s="36" t="str">
        <f>IFERROR(VLOOKUP(Book1345234[[#This Row],[Environmental Benefit Ranking]],#REF!,2,FALSE),"")</f>
        <v/>
      </c>
      <c r="BT766" s="67"/>
      <c r="BU766" s="37"/>
      <c r="BV766" s="36" t="str">
        <f>IFERROR(VLOOKUP(Book1345234[[#This Row],[Environmental Impact Ranking]],#REF!,2,FALSE),"")</f>
        <v/>
      </c>
      <c r="BW766" s="77"/>
      <c r="BX766" s="83"/>
      <c r="BY766" s="4"/>
      <c r="BZ766" s="36" t="str">
        <f>IFERROR(VLOOKUP(Book1345234[[#This Row],[Mobility Ranking]],#REF!,2,FALSE),"")</f>
        <v/>
      </c>
      <c r="CA766" s="77"/>
      <c r="CB766" s="4"/>
      <c r="CC766" s="36" t="str">
        <f>IFERROR(VLOOKUP(Book1345234[[#This Row],[Regional Ranking]],#REF!,2,FALSE),"")</f>
        <v/>
      </c>
    </row>
    <row r="767" spans="1:81" x14ac:dyDescent="0.25">
      <c r="A767" s="107"/>
      <c r="B767" s="84"/>
      <c r="C767" s="92">
        <f>Book1345234[[#This Row],[FMP]]*2</f>
        <v>0</v>
      </c>
      <c r="D767" s="34"/>
      <c r="E767" s="34"/>
      <c r="F767" s="37"/>
      <c r="G767" s="4"/>
      <c r="H767" s="4"/>
      <c r="I767" s="4"/>
      <c r="J767" s="4"/>
      <c r="K767" s="35" t="str">
        <f>IFERROR(Book1345234[[#This Row],[Project Cost]]/Book1345234[[#This Row],['# of Structures Removed from 1% Annual Chance FP]],"")</f>
        <v/>
      </c>
      <c r="L767" s="4"/>
      <c r="M767" s="4"/>
      <c r="N767" s="35"/>
      <c r="O767" s="100"/>
      <c r="P767" s="84"/>
      <c r="Q767" s="37"/>
      <c r="R767" s="4"/>
      <c r="S767" s="36" t="str">
        <f>IFERROR(VLOOKUP(Book1345234[[#This Row],[ Severity Ranking: Pre-Project Average Depth of Flooding (100-year)]],#REF!,2,FALSE),"")</f>
        <v/>
      </c>
      <c r="T767" s="67"/>
      <c r="U767" s="37"/>
      <c r="V767" s="37"/>
      <c r="W767" s="128" t="e">
        <f>[1]!Book1345234[[#This Row],[Flood Plain Population]]/[1]!Book1345234[[#This Row],[Community Population Served]]</f>
        <v>#REF!</v>
      </c>
      <c r="X767" s="4"/>
      <c r="Y767" s="36" t="str">
        <f>IFERROR(VLOOKUP(Book1345234[[#This Row],[Severity Ranking: Community Need (% Population)]],#REF!,2,FALSE),"")</f>
        <v/>
      </c>
      <c r="Z767" s="66"/>
      <c r="AA767" s="91" t="e">
        <f>[1]!Book1345234[[#This Row],['# of Structures Removed from 1% Annual Chance FP]]/[1]!Book1345234[[#This Row],['# of Structures in 1% Annual Chance FP (Pre-Project)]]</f>
        <v>#REF!</v>
      </c>
      <c r="AB767" s="4"/>
      <c r="AC767" s="36" t="str">
        <f>IFERROR(VLOOKUP(Book1345234[[#This Row],[Flood Risk Reduction ]],#REF!,2,FALSE),"")</f>
        <v/>
      </c>
      <c r="AD767" s="66"/>
      <c r="AE767" s="78"/>
      <c r="AF767" s="37"/>
      <c r="AG767" s="128" t="e">
        <f>([1]!Book1345234[[#This Row],[Pre-Project Damage $]]-[1]!Book1345234[[#This Row],[Post-Project Damage $]])/[1]!Book1345234[[#This Row],[Pre-Project Damage $]]</f>
        <v>#REF!</v>
      </c>
      <c r="AH767" s="4"/>
      <c r="AI767" s="36" t="str">
        <f>IFERROR(VLOOKUP(Book1345234[[#This Row],[Flood Damage Reduction]],#REF!,2,FALSE),"")</f>
        <v/>
      </c>
      <c r="AJ767" s="93"/>
      <c r="AK767" s="83"/>
      <c r="AL767" s="37"/>
      <c r="AM767" s="36" t="str">
        <f>IFERROR(VLOOKUP(Book1345234[[#This Row],[ Reduction in Critical Facilities Flood Risk]],#REF!,2,FALSE),"")</f>
        <v/>
      </c>
      <c r="AN767" s="140" t="e">
        <f>VLOOKUP([1]!Book1345234[[#This Row],[FMP]],'[1]Life and Safety Tabular Data'!A764:L774,12,FALSE)</f>
        <v>#REF!</v>
      </c>
      <c r="AO767" s="43"/>
      <c r="AP767" s="4"/>
      <c r="AQ767" s="36" t="str">
        <f>IFERROR(VLOOKUP(Book1345234[[#This Row],[Life and Safety Ranking (Injury/Loss of Life)]],#REF!,2,FALSE),"")</f>
        <v/>
      </c>
      <c r="AR767" s="67"/>
      <c r="AS767" s="43"/>
      <c r="AT767" s="43"/>
      <c r="AU767" s="43"/>
      <c r="AV767" s="4"/>
      <c r="AW767" s="36" t="str">
        <f>IFERROR(VLOOKUP(Book1345234[[#This Row],[Water Supply Yield Ranking]],#REF!,2,FALSE),"")</f>
        <v/>
      </c>
      <c r="AX767" s="67"/>
      <c r="AY767" s="37"/>
      <c r="AZ767" s="4"/>
      <c r="BA767" s="36" t="str">
        <f>IFERROR(VLOOKUP(Book1345234[[#This Row],[Social Vulnerability Ranking]],#REF!,2,FALSE),"")</f>
        <v/>
      </c>
      <c r="BB767" s="67"/>
      <c r="BC767" s="43"/>
      <c r="BD767" s="4"/>
      <c r="BE767" s="36" t="str">
        <f>IFERROR(VLOOKUP(Book1345234[[#This Row],[Nature-Based Solutions Ranking]],#REF!,2,FALSE),"")</f>
        <v/>
      </c>
      <c r="BF767" s="67"/>
      <c r="BG767" s="37"/>
      <c r="BH767" s="4"/>
      <c r="BI767" s="36" t="str">
        <f>IFERROR(VLOOKUP(Book1345234[[#This Row],[Multiple Benefit Ranking]],#REF!,2,FALSE),"")</f>
        <v/>
      </c>
      <c r="BJ767" s="84"/>
      <c r="BK767" s="43"/>
      <c r="BL767" s="4"/>
      <c r="BM767" s="36" t="str">
        <f>IFERROR(VLOOKUP(Book1345234[[#This Row],[Operations and Maintenance Ranking]],#REF!,2,FALSE),"")</f>
        <v/>
      </c>
      <c r="BN767" s="67"/>
      <c r="BO767" s="4"/>
      <c r="BP767" s="36" t="str">
        <f>IFERROR(VLOOKUP(Book1345234[[#This Row],[Administrative, Regulatory and Other Obstacle Ranking]],#REF!,2,FALSE),"")</f>
        <v/>
      </c>
      <c r="BQ767" s="67"/>
      <c r="BR767" s="4"/>
      <c r="BS767" s="36" t="str">
        <f>IFERROR(VLOOKUP(Book1345234[[#This Row],[Environmental Benefit Ranking]],#REF!,2,FALSE),"")</f>
        <v/>
      </c>
      <c r="BT767" s="67"/>
      <c r="BU767" s="37"/>
      <c r="BV767" s="36" t="str">
        <f>IFERROR(VLOOKUP(Book1345234[[#This Row],[Environmental Impact Ranking]],#REF!,2,FALSE),"")</f>
        <v/>
      </c>
      <c r="BW767" s="77"/>
      <c r="BX767" s="83"/>
      <c r="BY767" s="4"/>
      <c r="BZ767" s="36" t="str">
        <f>IFERROR(VLOOKUP(Book1345234[[#This Row],[Mobility Ranking]],#REF!,2,FALSE),"")</f>
        <v/>
      </c>
      <c r="CA767" s="77"/>
      <c r="CB767" s="4"/>
      <c r="CC767" s="36" t="str">
        <f>IFERROR(VLOOKUP(Book1345234[[#This Row],[Regional Ranking]],#REF!,2,FALSE),"")</f>
        <v/>
      </c>
    </row>
    <row r="768" spans="1:81" x14ac:dyDescent="0.25">
      <c r="A768" s="107"/>
      <c r="B768" s="84"/>
      <c r="C768" s="92">
        <f>Book1345234[[#This Row],[FMP]]*2</f>
        <v>0</v>
      </c>
      <c r="D768" s="34"/>
      <c r="E768" s="34"/>
      <c r="F768" s="37"/>
      <c r="G768" s="4"/>
      <c r="H768" s="4"/>
      <c r="I768" s="4"/>
      <c r="J768" s="4"/>
      <c r="K768" s="35" t="str">
        <f>IFERROR(Book1345234[[#This Row],[Project Cost]]/Book1345234[[#This Row],['# of Structures Removed from 1% Annual Chance FP]],"")</f>
        <v/>
      </c>
      <c r="L768" s="4"/>
      <c r="M768" s="4"/>
      <c r="N768" s="35"/>
      <c r="O768" s="100"/>
      <c r="P768" s="84"/>
      <c r="Q768" s="37"/>
      <c r="R768" s="4"/>
      <c r="S768" s="36" t="str">
        <f>IFERROR(VLOOKUP(Book1345234[[#This Row],[ Severity Ranking: Pre-Project Average Depth of Flooding (100-year)]],#REF!,2,FALSE),"")</f>
        <v/>
      </c>
      <c r="T768" s="67"/>
      <c r="U768" s="37"/>
      <c r="V768" s="37"/>
      <c r="W768" s="128" t="e">
        <f>[1]!Book1345234[[#This Row],[Flood Plain Population]]/[1]!Book1345234[[#This Row],[Community Population Served]]</f>
        <v>#REF!</v>
      </c>
      <c r="X768" s="4"/>
      <c r="Y768" s="36" t="str">
        <f>IFERROR(VLOOKUP(Book1345234[[#This Row],[Severity Ranking: Community Need (% Population)]],#REF!,2,FALSE),"")</f>
        <v/>
      </c>
      <c r="Z768" s="66"/>
      <c r="AA768" s="91" t="e">
        <f>[1]!Book1345234[[#This Row],['# of Structures Removed from 1% Annual Chance FP]]/[1]!Book1345234[[#This Row],['# of Structures in 1% Annual Chance FP (Pre-Project)]]</f>
        <v>#REF!</v>
      </c>
      <c r="AB768" s="4"/>
      <c r="AC768" s="36" t="str">
        <f>IFERROR(VLOOKUP(Book1345234[[#This Row],[Flood Risk Reduction ]],#REF!,2,FALSE),"")</f>
        <v/>
      </c>
      <c r="AD768" s="66"/>
      <c r="AE768" s="78"/>
      <c r="AF768" s="37"/>
      <c r="AG768" s="128" t="e">
        <f>([1]!Book1345234[[#This Row],[Pre-Project Damage $]]-[1]!Book1345234[[#This Row],[Post-Project Damage $]])/[1]!Book1345234[[#This Row],[Pre-Project Damage $]]</f>
        <v>#REF!</v>
      </c>
      <c r="AH768" s="4"/>
      <c r="AI768" s="36" t="str">
        <f>IFERROR(VLOOKUP(Book1345234[[#This Row],[Flood Damage Reduction]],#REF!,2,FALSE),"")</f>
        <v/>
      </c>
      <c r="AJ768" s="93"/>
      <c r="AK768" s="83"/>
      <c r="AL768" s="37"/>
      <c r="AM768" s="36" t="str">
        <f>IFERROR(VLOOKUP(Book1345234[[#This Row],[ Reduction in Critical Facilities Flood Risk]],#REF!,2,FALSE),"")</f>
        <v/>
      </c>
      <c r="AN768" s="140" t="e">
        <f>VLOOKUP([1]!Book1345234[[#This Row],[FMP]],'[1]Life and Safety Tabular Data'!A765:L775,12,FALSE)</f>
        <v>#REF!</v>
      </c>
      <c r="AO768" s="43"/>
      <c r="AP768" s="4"/>
      <c r="AQ768" s="36" t="str">
        <f>IFERROR(VLOOKUP(Book1345234[[#This Row],[Life and Safety Ranking (Injury/Loss of Life)]],#REF!,2,FALSE),"")</f>
        <v/>
      </c>
      <c r="AR768" s="67"/>
      <c r="AS768" s="43"/>
      <c r="AT768" s="43"/>
      <c r="AU768" s="43"/>
      <c r="AV768" s="4"/>
      <c r="AW768" s="36" t="str">
        <f>IFERROR(VLOOKUP(Book1345234[[#This Row],[Water Supply Yield Ranking]],#REF!,2,FALSE),"")</f>
        <v/>
      </c>
      <c r="AX768" s="67"/>
      <c r="AY768" s="37"/>
      <c r="AZ768" s="4"/>
      <c r="BA768" s="36" t="str">
        <f>IFERROR(VLOOKUP(Book1345234[[#This Row],[Social Vulnerability Ranking]],#REF!,2,FALSE),"")</f>
        <v/>
      </c>
      <c r="BB768" s="67"/>
      <c r="BC768" s="43"/>
      <c r="BD768" s="4"/>
      <c r="BE768" s="36" t="str">
        <f>IFERROR(VLOOKUP(Book1345234[[#This Row],[Nature-Based Solutions Ranking]],#REF!,2,FALSE),"")</f>
        <v/>
      </c>
      <c r="BF768" s="67"/>
      <c r="BG768" s="37"/>
      <c r="BH768" s="4"/>
      <c r="BI768" s="36" t="str">
        <f>IFERROR(VLOOKUP(Book1345234[[#This Row],[Multiple Benefit Ranking]],#REF!,2,FALSE),"")</f>
        <v/>
      </c>
      <c r="BJ768" s="84"/>
      <c r="BK768" s="43"/>
      <c r="BL768" s="4"/>
      <c r="BM768" s="36" t="str">
        <f>IFERROR(VLOOKUP(Book1345234[[#This Row],[Operations and Maintenance Ranking]],#REF!,2,FALSE),"")</f>
        <v/>
      </c>
      <c r="BN768" s="67"/>
      <c r="BO768" s="4"/>
      <c r="BP768" s="36" t="str">
        <f>IFERROR(VLOOKUP(Book1345234[[#This Row],[Administrative, Regulatory and Other Obstacle Ranking]],#REF!,2,FALSE),"")</f>
        <v/>
      </c>
      <c r="BQ768" s="67"/>
      <c r="BR768" s="4"/>
      <c r="BS768" s="36" t="str">
        <f>IFERROR(VLOOKUP(Book1345234[[#This Row],[Environmental Benefit Ranking]],#REF!,2,FALSE),"")</f>
        <v/>
      </c>
      <c r="BT768" s="67"/>
      <c r="BU768" s="37"/>
      <c r="BV768" s="36" t="str">
        <f>IFERROR(VLOOKUP(Book1345234[[#This Row],[Environmental Impact Ranking]],#REF!,2,FALSE),"")</f>
        <v/>
      </c>
      <c r="BW768" s="77"/>
      <c r="BX768" s="83"/>
      <c r="BY768" s="4"/>
      <c r="BZ768" s="36" t="str">
        <f>IFERROR(VLOOKUP(Book1345234[[#This Row],[Mobility Ranking]],#REF!,2,FALSE),"")</f>
        <v/>
      </c>
      <c r="CA768" s="77"/>
      <c r="CB768" s="4"/>
      <c r="CC768" s="36" t="str">
        <f>IFERROR(VLOOKUP(Book1345234[[#This Row],[Regional Ranking]],#REF!,2,FALSE),"")</f>
        <v/>
      </c>
    </row>
    <row r="769" spans="1:81" x14ac:dyDescent="0.25">
      <c r="A769" s="107"/>
      <c r="B769" s="84"/>
      <c r="C769" s="92">
        <f>Book1345234[[#This Row],[FMP]]*2</f>
        <v>0</v>
      </c>
      <c r="D769" s="34"/>
      <c r="E769" s="34"/>
      <c r="F769" s="37"/>
      <c r="G769" s="4"/>
      <c r="H769" s="4"/>
      <c r="I769" s="4"/>
      <c r="J769" s="4"/>
      <c r="K769" s="35" t="str">
        <f>IFERROR(Book1345234[[#This Row],[Project Cost]]/Book1345234[[#This Row],['# of Structures Removed from 1% Annual Chance FP]],"")</f>
        <v/>
      </c>
      <c r="L769" s="4"/>
      <c r="M769" s="4"/>
      <c r="N769" s="35"/>
      <c r="O769" s="100"/>
      <c r="P769" s="84"/>
      <c r="Q769" s="37"/>
      <c r="R769" s="4"/>
      <c r="S769" s="36" t="str">
        <f>IFERROR(VLOOKUP(Book1345234[[#This Row],[ Severity Ranking: Pre-Project Average Depth of Flooding (100-year)]],#REF!,2,FALSE),"")</f>
        <v/>
      </c>
      <c r="T769" s="67"/>
      <c r="U769" s="37"/>
      <c r="V769" s="37"/>
      <c r="W769" s="128" t="e">
        <f>[1]!Book1345234[[#This Row],[Flood Plain Population]]/[1]!Book1345234[[#This Row],[Community Population Served]]</f>
        <v>#REF!</v>
      </c>
      <c r="X769" s="4"/>
      <c r="Y769" s="36" t="str">
        <f>IFERROR(VLOOKUP(Book1345234[[#This Row],[Severity Ranking: Community Need (% Population)]],#REF!,2,FALSE),"")</f>
        <v/>
      </c>
      <c r="Z769" s="66"/>
      <c r="AA769" s="91" t="e">
        <f>[1]!Book1345234[[#This Row],['# of Structures Removed from 1% Annual Chance FP]]/[1]!Book1345234[[#This Row],['# of Structures in 1% Annual Chance FP (Pre-Project)]]</f>
        <v>#REF!</v>
      </c>
      <c r="AB769" s="4"/>
      <c r="AC769" s="36" t="str">
        <f>IFERROR(VLOOKUP(Book1345234[[#This Row],[Flood Risk Reduction ]],#REF!,2,FALSE),"")</f>
        <v/>
      </c>
      <c r="AD769" s="66"/>
      <c r="AE769" s="78"/>
      <c r="AF769" s="37"/>
      <c r="AG769" s="128" t="e">
        <f>([1]!Book1345234[[#This Row],[Pre-Project Damage $]]-[1]!Book1345234[[#This Row],[Post-Project Damage $]])/[1]!Book1345234[[#This Row],[Pre-Project Damage $]]</f>
        <v>#REF!</v>
      </c>
      <c r="AH769" s="4"/>
      <c r="AI769" s="36" t="str">
        <f>IFERROR(VLOOKUP(Book1345234[[#This Row],[Flood Damage Reduction]],#REF!,2,FALSE),"")</f>
        <v/>
      </c>
      <c r="AJ769" s="93"/>
      <c r="AK769" s="83"/>
      <c r="AL769" s="37"/>
      <c r="AM769" s="36" t="str">
        <f>IFERROR(VLOOKUP(Book1345234[[#This Row],[ Reduction in Critical Facilities Flood Risk]],#REF!,2,FALSE),"")</f>
        <v/>
      </c>
      <c r="AN769" s="140" t="e">
        <f>VLOOKUP([1]!Book1345234[[#This Row],[FMP]],'[1]Life and Safety Tabular Data'!A766:L776,12,FALSE)</f>
        <v>#REF!</v>
      </c>
      <c r="AO769" s="43"/>
      <c r="AP769" s="4"/>
      <c r="AQ769" s="36" t="str">
        <f>IFERROR(VLOOKUP(Book1345234[[#This Row],[Life and Safety Ranking (Injury/Loss of Life)]],#REF!,2,FALSE),"")</f>
        <v/>
      </c>
      <c r="AR769" s="67"/>
      <c r="AS769" s="43"/>
      <c r="AT769" s="43"/>
      <c r="AU769" s="43"/>
      <c r="AV769" s="4"/>
      <c r="AW769" s="36" t="str">
        <f>IFERROR(VLOOKUP(Book1345234[[#This Row],[Water Supply Yield Ranking]],#REF!,2,FALSE),"")</f>
        <v/>
      </c>
      <c r="AX769" s="67"/>
      <c r="AY769" s="37"/>
      <c r="AZ769" s="4"/>
      <c r="BA769" s="36" t="str">
        <f>IFERROR(VLOOKUP(Book1345234[[#This Row],[Social Vulnerability Ranking]],#REF!,2,FALSE),"")</f>
        <v/>
      </c>
      <c r="BB769" s="67"/>
      <c r="BC769" s="43"/>
      <c r="BD769" s="4"/>
      <c r="BE769" s="36" t="str">
        <f>IFERROR(VLOOKUP(Book1345234[[#This Row],[Nature-Based Solutions Ranking]],#REF!,2,FALSE),"")</f>
        <v/>
      </c>
      <c r="BF769" s="67"/>
      <c r="BG769" s="37"/>
      <c r="BH769" s="4"/>
      <c r="BI769" s="36" t="str">
        <f>IFERROR(VLOOKUP(Book1345234[[#This Row],[Multiple Benefit Ranking]],#REF!,2,FALSE),"")</f>
        <v/>
      </c>
      <c r="BJ769" s="84"/>
      <c r="BK769" s="43"/>
      <c r="BL769" s="4"/>
      <c r="BM769" s="36" t="str">
        <f>IFERROR(VLOOKUP(Book1345234[[#This Row],[Operations and Maintenance Ranking]],#REF!,2,FALSE),"")</f>
        <v/>
      </c>
      <c r="BN769" s="67"/>
      <c r="BO769" s="4"/>
      <c r="BP769" s="36" t="str">
        <f>IFERROR(VLOOKUP(Book1345234[[#This Row],[Administrative, Regulatory and Other Obstacle Ranking]],#REF!,2,FALSE),"")</f>
        <v/>
      </c>
      <c r="BQ769" s="67"/>
      <c r="BR769" s="4"/>
      <c r="BS769" s="36" t="str">
        <f>IFERROR(VLOOKUP(Book1345234[[#This Row],[Environmental Benefit Ranking]],#REF!,2,FALSE),"")</f>
        <v/>
      </c>
      <c r="BT769" s="67"/>
      <c r="BU769" s="37"/>
      <c r="BV769" s="36" t="str">
        <f>IFERROR(VLOOKUP(Book1345234[[#This Row],[Environmental Impact Ranking]],#REF!,2,FALSE),"")</f>
        <v/>
      </c>
      <c r="BW769" s="77"/>
      <c r="BX769" s="83"/>
      <c r="BY769" s="4"/>
      <c r="BZ769" s="36" t="str">
        <f>IFERROR(VLOOKUP(Book1345234[[#This Row],[Mobility Ranking]],#REF!,2,FALSE),"")</f>
        <v/>
      </c>
      <c r="CA769" s="77"/>
      <c r="CB769" s="4"/>
      <c r="CC769" s="36" t="str">
        <f>IFERROR(VLOOKUP(Book1345234[[#This Row],[Regional Ranking]],#REF!,2,FALSE),"")</f>
        <v/>
      </c>
    </row>
    <row r="770" spans="1:81" x14ac:dyDescent="0.25">
      <c r="A770" s="107"/>
      <c r="B770" s="84"/>
      <c r="C770" s="92">
        <f>Book1345234[[#This Row],[FMP]]*2</f>
        <v>0</v>
      </c>
      <c r="D770" s="34"/>
      <c r="E770" s="34"/>
      <c r="F770" s="37"/>
      <c r="G770" s="4"/>
      <c r="H770" s="4"/>
      <c r="I770" s="4"/>
      <c r="J770" s="4"/>
      <c r="K770" s="35" t="str">
        <f>IFERROR(Book1345234[[#This Row],[Project Cost]]/Book1345234[[#This Row],['# of Structures Removed from 1% Annual Chance FP]],"")</f>
        <v/>
      </c>
      <c r="L770" s="4"/>
      <c r="M770" s="4"/>
      <c r="N770" s="35"/>
      <c r="O770" s="100"/>
      <c r="P770" s="84"/>
      <c r="Q770" s="37"/>
      <c r="R770" s="4"/>
      <c r="S770" s="36" t="str">
        <f>IFERROR(VLOOKUP(Book1345234[[#This Row],[ Severity Ranking: Pre-Project Average Depth of Flooding (100-year)]],#REF!,2,FALSE),"")</f>
        <v/>
      </c>
      <c r="T770" s="67"/>
      <c r="U770" s="37"/>
      <c r="V770" s="37"/>
      <c r="W770" s="128" t="e">
        <f>[1]!Book1345234[[#This Row],[Flood Plain Population]]/[1]!Book1345234[[#This Row],[Community Population Served]]</f>
        <v>#REF!</v>
      </c>
      <c r="X770" s="4"/>
      <c r="Y770" s="36" t="str">
        <f>IFERROR(VLOOKUP(Book1345234[[#This Row],[Severity Ranking: Community Need (% Population)]],#REF!,2,FALSE),"")</f>
        <v/>
      </c>
      <c r="Z770" s="66"/>
      <c r="AA770" s="91" t="e">
        <f>[1]!Book1345234[[#This Row],['# of Structures Removed from 1% Annual Chance FP]]/[1]!Book1345234[[#This Row],['# of Structures in 1% Annual Chance FP (Pre-Project)]]</f>
        <v>#REF!</v>
      </c>
      <c r="AB770" s="4"/>
      <c r="AC770" s="36" t="str">
        <f>IFERROR(VLOOKUP(Book1345234[[#This Row],[Flood Risk Reduction ]],#REF!,2,FALSE),"")</f>
        <v/>
      </c>
      <c r="AD770" s="66"/>
      <c r="AE770" s="78"/>
      <c r="AF770" s="37"/>
      <c r="AG770" s="128" t="e">
        <f>([1]!Book1345234[[#This Row],[Pre-Project Damage $]]-[1]!Book1345234[[#This Row],[Post-Project Damage $]])/[1]!Book1345234[[#This Row],[Pre-Project Damage $]]</f>
        <v>#REF!</v>
      </c>
      <c r="AH770" s="4"/>
      <c r="AI770" s="36" t="str">
        <f>IFERROR(VLOOKUP(Book1345234[[#This Row],[Flood Damage Reduction]],#REF!,2,FALSE),"")</f>
        <v/>
      </c>
      <c r="AJ770" s="93"/>
      <c r="AK770" s="83"/>
      <c r="AL770" s="37"/>
      <c r="AM770" s="36" t="str">
        <f>IFERROR(VLOOKUP(Book1345234[[#This Row],[ Reduction in Critical Facilities Flood Risk]],#REF!,2,FALSE),"")</f>
        <v/>
      </c>
      <c r="AN770" s="140" t="e">
        <f>VLOOKUP([1]!Book1345234[[#This Row],[FMP]],'[1]Life and Safety Tabular Data'!A767:L777,12,FALSE)</f>
        <v>#REF!</v>
      </c>
      <c r="AO770" s="43"/>
      <c r="AP770" s="4"/>
      <c r="AQ770" s="36" t="str">
        <f>IFERROR(VLOOKUP(Book1345234[[#This Row],[Life and Safety Ranking (Injury/Loss of Life)]],#REF!,2,FALSE),"")</f>
        <v/>
      </c>
      <c r="AR770" s="67"/>
      <c r="AS770" s="43"/>
      <c r="AT770" s="43"/>
      <c r="AU770" s="43"/>
      <c r="AV770" s="4"/>
      <c r="AW770" s="36" t="str">
        <f>IFERROR(VLOOKUP(Book1345234[[#This Row],[Water Supply Yield Ranking]],#REF!,2,FALSE),"")</f>
        <v/>
      </c>
      <c r="AX770" s="67"/>
      <c r="AY770" s="37"/>
      <c r="AZ770" s="4"/>
      <c r="BA770" s="36" t="str">
        <f>IFERROR(VLOOKUP(Book1345234[[#This Row],[Social Vulnerability Ranking]],#REF!,2,FALSE),"")</f>
        <v/>
      </c>
      <c r="BB770" s="67"/>
      <c r="BC770" s="43"/>
      <c r="BD770" s="4"/>
      <c r="BE770" s="36" t="str">
        <f>IFERROR(VLOOKUP(Book1345234[[#This Row],[Nature-Based Solutions Ranking]],#REF!,2,FALSE),"")</f>
        <v/>
      </c>
      <c r="BF770" s="67"/>
      <c r="BG770" s="37"/>
      <c r="BH770" s="4"/>
      <c r="BI770" s="36" t="str">
        <f>IFERROR(VLOOKUP(Book1345234[[#This Row],[Multiple Benefit Ranking]],#REF!,2,FALSE),"")</f>
        <v/>
      </c>
      <c r="BJ770" s="84"/>
      <c r="BK770" s="43"/>
      <c r="BL770" s="4"/>
      <c r="BM770" s="36" t="str">
        <f>IFERROR(VLOOKUP(Book1345234[[#This Row],[Operations and Maintenance Ranking]],#REF!,2,FALSE),"")</f>
        <v/>
      </c>
      <c r="BN770" s="67"/>
      <c r="BO770" s="4"/>
      <c r="BP770" s="36" t="str">
        <f>IFERROR(VLOOKUP(Book1345234[[#This Row],[Administrative, Regulatory and Other Obstacle Ranking]],#REF!,2,FALSE),"")</f>
        <v/>
      </c>
      <c r="BQ770" s="67"/>
      <c r="BR770" s="4"/>
      <c r="BS770" s="36" t="str">
        <f>IFERROR(VLOOKUP(Book1345234[[#This Row],[Environmental Benefit Ranking]],#REF!,2,FALSE),"")</f>
        <v/>
      </c>
      <c r="BT770" s="67"/>
      <c r="BU770" s="37"/>
      <c r="BV770" s="36" t="str">
        <f>IFERROR(VLOOKUP(Book1345234[[#This Row],[Environmental Impact Ranking]],#REF!,2,FALSE),"")</f>
        <v/>
      </c>
      <c r="BW770" s="77"/>
      <c r="BX770" s="83"/>
      <c r="BY770" s="4"/>
      <c r="BZ770" s="36" t="str">
        <f>IFERROR(VLOOKUP(Book1345234[[#This Row],[Mobility Ranking]],#REF!,2,FALSE),"")</f>
        <v/>
      </c>
      <c r="CA770" s="77"/>
      <c r="CB770" s="4"/>
      <c r="CC770" s="36" t="str">
        <f>IFERROR(VLOOKUP(Book1345234[[#This Row],[Regional Ranking]],#REF!,2,FALSE),"")</f>
        <v/>
      </c>
    </row>
    <row r="771" spans="1:81" x14ac:dyDescent="0.25">
      <c r="A771" s="107"/>
      <c r="B771" s="84"/>
      <c r="C771" s="92">
        <f>Book1345234[[#This Row],[FMP]]*2</f>
        <v>0</v>
      </c>
      <c r="D771" s="34"/>
      <c r="E771" s="34"/>
      <c r="F771" s="37"/>
      <c r="G771" s="4"/>
      <c r="H771" s="4"/>
      <c r="I771" s="4"/>
      <c r="J771" s="4"/>
      <c r="K771" s="35" t="str">
        <f>IFERROR(Book1345234[[#This Row],[Project Cost]]/Book1345234[[#This Row],['# of Structures Removed from 1% Annual Chance FP]],"")</f>
        <v/>
      </c>
      <c r="L771" s="4"/>
      <c r="M771" s="4"/>
      <c r="N771" s="35"/>
      <c r="O771" s="100"/>
      <c r="P771" s="84"/>
      <c r="Q771" s="37"/>
      <c r="R771" s="4"/>
      <c r="S771" s="36" t="str">
        <f>IFERROR(VLOOKUP(Book1345234[[#This Row],[ Severity Ranking: Pre-Project Average Depth of Flooding (100-year)]],#REF!,2,FALSE),"")</f>
        <v/>
      </c>
      <c r="T771" s="67"/>
      <c r="U771" s="37"/>
      <c r="V771" s="37"/>
      <c r="W771" s="128" t="e">
        <f>[1]!Book1345234[[#This Row],[Flood Plain Population]]/[1]!Book1345234[[#This Row],[Community Population Served]]</f>
        <v>#REF!</v>
      </c>
      <c r="X771" s="4"/>
      <c r="Y771" s="36" t="str">
        <f>IFERROR(VLOOKUP(Book1345234[[#This Row],[Severity Ranking: Community Need (% Population)]],#REF!,2,FALSE),"")</f>
        <v/>
      </c>
      <c r="Z771" s="66"/>
      <c r="AA771" s="91" t="e">
        <f>[1]!Book1345234[[#This Row],['# of Structures Removed from 1% Annual Chance FP]]/[1]!Book1345234[[#This Row],['# of Structures in 1% Annual Chance FP (Pre-Project)]]</f>
        <v>#REF!</v>
      </c>
      <c r="AB771" s="4"/>
      <c r="AC771" s="36" t="str">
        <f>IFERROR(VLOOKUP(Book1345234[[#This Row],[Flood Risk Reduction ]],#REF!,2,FALSE),"")</f>
        <v/>
      </c>
      <c r="AD771" s="66"/>
      <c r="AE771" s="78"/>
      <c r="AF771" s="37"/>
      <c r="AG771" s="128" t="e">
        <f>([1]!Book1345234[[#This Row],[Pre-Project Damage $]]-[1]!Book1345234[[#This Row],[Post-Project Damage $]])/[1]!Book1345234[[#This Row],[Pre-Project Damage $]]</f>
        <v>#REF!</v>
      </c>
      <c r="AH771" s="4"/>
      <c r="AI771" s="36" t="str">
        <f>IFERROR(VLOOKUP(Book1345234[[#This Row],[Flood Damage Reduction]],#REF!,2,FALSE),"")</f>
        <v/>
      </c>
      <c r="AJ771" s="93"/>
      <c r="AK771" s="83"/>
      <c r="AL771" s="37"/>
      <c r="AM771" s="36" t="str">
        <f>IFERROR(VLOOKUP(Book1345234[[#This Row],[ Reduction in Critical Facilities Flood Risk]],#REF!,2,FALSE),"")</f>
        <v/>
      </c>
      <c r="AN771" s="140" t="e">
        <f>VLOOKUP([1]!Book1345234[[#This Row],[FMP]],'[1]Life and Safety Tabular Data'!A768:L778,12,FALSE)</f>
        <v>#REF!</v>
      </c>
      <c r="AO771" s="43"/>
      <c r="AP771" s="4"/>
      <c r="AQ771" s="36" t="str">
        <f>IFERROR(VLOOKUP(Book1345234[[#This Row],[Life and Safety Ranking (Injury/Loss of Life)]],#REF!,2,FALSE),"")</f>
        <v/>
      </c>
      <c r="AR771" s="67"/>
      <c r="AS771" s="43"/>
      <c r="AT771" s="43"/>
      <c r="AU771" s="43"/>
      <c r="AV771" s="4"/>
      <c r="AW771" s="36" t="str">
        <f>IFERROR(VLOOKUP(Book1345234[[#This Row],[Water Supply Yield Ranking]],#REF!,2,FALSE),"")</f>
        <v/>
      </c>
      <c r="AX771" s="67"/>
      <c r="AY771" s="37"/>
      <c r="AZ771" s="4"/>
      <c r="BA771" s="36" t="str">
        <f>IFERROR(VLOOKUP(Book1345234[[#This Row],[Social Vulnerability Ranking]],#REF!,2,FALSE),"")</f>
        <v/>
      </c>
      <c r="BB771" s="67"/>
      <c r="BC771" s="43"/>
      <c r="BD771" s="4"/>
      <c r="BE771" s="36" t="str">
        <f>IFERROR(VLOOKUP(Book1345234[[#This Row],[Nature-Based Solutions Ranking]],#REF!,2,FALSE),"")</f>
        <v/>
      </c>
      <c r="BF771" s="67"/>
      <c r="BG771" s="37"/>
      <c r="BH771" s="4"/>
      <c r="BI771" s="36" t="str">
        <f>IFERROR(VLOOKUP(Book1345234[[#This Row],[Multiple Benefit Ranking]],#REF!,2,FALSE),"")</f>
        <v/>
      </c>
      <c r="BJ771" s="84"/>
      <c r="BK771" s="43"/>
      <c r="BL771" s="4"/>
      <c r="BM771" s="36" t="str">
        <f>IFERROR(VLOOKUP(Book1345234[[#This Row],[Operations and Maintenance Ranking]],#REF!,2,FALSE),"")</f>
        <v/>
      </c>
      <c r="BN771" s="67"/>
      <c r="BO771" s="4"/>
      <c r="BP771" s="36" t="str">
        <f>IFERROR(VLOOKUP(Book1345234[[#This Row],[Administrative, Regulatory and Other Obstacle Ranking]],#REF!,2,FALSE),"")</f>
        <v/>
      </c>
      <c r="BQ771" s="67"/>
      <c r="BR771" s="4"/>
      <c r="BS771" s="36" t="str">
        <f>IFERROR(VLOOKUP(Book1345234[[#This Row],[Environmental Benefit Ranking]],#REF!,2,FALSE),"")</f>
        <v/>
      </c>
      <c r="BT771" s="67"/>
      <c r="BU771" s="37"/>
      <c r="BV771" s="36" t="str">
        <f>IFERROR(VLOOKUP(Book1345234[[#This Row],[Environmental Impact Ranking]],#REF!,2,FALSE),"")</f>
        <v/>
      </c>
      <c r="BW771" s="77"/>
      <c r="BX771" s="83"/>
      <c r="BY771" s="4"/>
      <c r="BZ771" s="36" t="str">
        <f>IFERROR(VLOOKUP(Book1345234[[#This Row],[Mobility Ranking]],#REF!,2,FALSE),"")</f>
        <v/>
      </c>
      <c r="CA771" s="77"/>
      <c r="CB771" s="4"/>
      <c r="CC771" s="36" t="str">
        <f>IFERROR(VLOOKUP(Book1345234[[#This Row],[Regional Ranking]],#REF!,2,FALSE),"")</f>
        <v/>
      </c>
    </row>
    <row r="772" spans="1:81" x14ac:dyDescent="0.25">
      <c r="A772" s="107"/>
      <c r="B772" s="84"/>
      <c r="C772" s="92">
        <f>Book1345234[[#This Row],[FMP]]*2</f>
        <v>0</v>
      </c>
      <c r="D772" s="34"/>
      <c r="E772" s="34"/>
      <c r="F772" s="37"/>
      <c r="G772" s="4"/>
      <c r="H772" s="4"/>
      <c r="I772" s="4"/>
      <c r="J772" s="4"/>
      <c r="K772" s="35" t="str">
        <f>IFERROR(Book1345234[[#This Row],[Project Cost]]/Book1345234[[#This Row],['# of Structures Removed from 1% Annual Chance FP]],"")</f>
        <v/>
      </c>
      <c r="L772" s="4"/>
      <c r="M772" s="4"/>
      <c r="N772" s="35"/>
      <c r="O772" s="100"/>
      <c r="P772" s="84"/>
      <c r="Q772" s="37"/>
      <c r="R772" s="4"/>
      <c r="S772" s="36" t="str">
        <f>IFERROR(VLOOKUP(Book1345234[[#This Row],[ Severity Ranking: Pre-Project Average Depth of Flooding (100-year)]],#REF!,2,FALSE),"")</f>
        <v/>
      </c>
      <c r="T772" s="67"/>
      <c r="U772" s="37"/>
      <c r="V772" s="37"/>
      <c r="W772" s="128" t="e">
        <f>[1]!Book1345234[[#This Row],[Flood Plain Population]]/[1]!Book1345234[[#This Row],[Community Population Served]]</f>
        <v>#REF!</v>
      </c>
      <c r="X772" s="4"/>
      <c r="Y772" s="36" t="str">
        <f>IFERROR(VLOOKUP(Book1345234[[#This Row],[Severity Ranking: Community Need (% Population)]],#REF!,2,FALSE),"")</f>
        <v/>
      </c>
      <c r="Z772" s="66"/>
      <c r="AA772" s="91" t="e">
        <f>[1]!Book1345234[[#This Row],['# of Structures Removed from 1% Annual Chance FP]]/[1]!Book1345234[[#This Row],['# of Structures in 1% Annual Chance FP (Pre-Project)]]</f>
        <v>#REF!</v>
      </c>
      <c r="AB772" s="4"/>
      <c r="AC772" s="36" t="str">
        <f>IFERROR(VLOOKUP(Book1345234[[#This Row],[Flood Risk Reduction ]],#REF!,2,FALSE),"")</f>
        <v/>
      </c>
      <c r="AD772" s="66"/>
      <c r="AE772" s="78"/>
      <c r="AF772" s="37"/>
      <c r="AG772" s="128" t="e">
        <f>([1]!Book1345234[[#This Row],[Pre-Project Damage $]]-[1]!Book1345234[[#This Row],[Post-Project Damage $]])/[1]!Book1345234[[#This Row],[Pre-Project Damage $]]</f>
        <v>#REF!</v>
      </c>
      <c r="AH772" s="4"/>
      <c r="AI772" s="36" t="str">
        <f>IFERROR(VLOOKUP(Book1345234[[#This Row],[Flood Damage Reduction]],#REF!,2,FALSE),"")</f>
        <v/>
      </c>
      <c r="AJ772" s="93"/>
      <c r="AK772" s="83"/>
      <c r="AL772" s="37"/>
      <c r="AM772" s="36" t="str">
        <f>IFERROR(VLOOKUP(Book1345234[[#This Row],[ Reduction in Critical Facilities Flood Risk]],#REF!,2,FALSE),"")</f>
        <v/>
      </c>
      <c r="AN772" s="140" t="e">
        <f>VLOOKUP([1]!Book1345234[[#This Row],[FMP]],'[1]Life and Safety Tabular Data'!A769:L779,12,FALSE)</f>
        <v>#REF!</v>
      </c>
      <c r="AO772" s="43"/>
      <c r="AP772" s="4"/>
      <c r="AQ772" s="36" t="str">
        <f>IFERROR(VLOOKUP(Book1345234[[#This Row],[Life and Safety Ranking (Injury/Loss of Life)]],#REF!,2,FALSE),"")</f>
        <v/>
      </c>
      <c r="AR772" s="67"/>
      <c r="AS772" s="43"/>
      <c r="AT772" s="43"/>
      <c r="AU772" s="43"/>
      <c r="AV772" s="4"/>
      <c r="AW772" s="36" t="str">
        <f>IFERROR(VLOOKUP(Book1345234[[#This Row],[Water Supply Yield Ranking]],#REF!,2,FALSE),"")</f>
        <v/>
      </c>
      <c r="AX772" s="67"/>
      <c r="AY772" s="37"/>
      <c r="AZ772" s="4"/>
      <c r="BA772" s="36" t="str">
        <f>IFERROR(VLOOKUP(Book1345234[[#This Row],[Social Vulnerability Ranking]],#REF!,2,FALSE),"")</f>
        <v/>
      </c>
      <c r="BB772" s="67"/>
      <c r="BC772" s="43"/>
      <c r="BD772" s="4"/>
      <c r="BE772" s="36" t="str">
        <f>IFERROR(VLOOKUP(Book1345234[[#This Row],[Nature-Based Solutions Ranking]],#REF!,2,FALSE),"")</f>
        <v/>
      </c>
      <c r="BF772" s="67"/>
      <c r="BG772" s="37"/>
      <c r="BH772" s="4"/>
      <c r="BI772" s="36" t="str">
        <f>IFERROR(VLOOKUP(Book1345234[[#This Row],[Multiple Benefit Ranking]],#REF!,2,FALSE),"")</f>
        <v/>
      </c>
      <c r="BJ772" s="84"/>
      <c r="BK772" s="43"/>
      <c r="BL772" s="4"/>
      <c r="BM772" s="36" t="str">
        <f>IFERROR(VLOOKUP(Book1345234[[#This Row],[Operations and Maintenance Ranking]],#REF!,2,FALSE),"")</f>
        <v/>
      </c>
      <c r="BN772" s="67"/>
      <c r="BO772" s="4"/>
      <c r="BP772" s="36" t="str">
        <f>IFERROR(VLOOKUP(Book1345234[[#This Row],[Administrative, Regulatory and Other Obstacle Ranking]],#REF!,2,FALSE),"")</f>
        <v/>
      </c>
      <c r="BQ772" s="67"/>
      <c r="BR772" s="4"/>
      <c r="BS772" s="36" t="str">
        <f>IFERROR(VLOOKUP(Book1345234[[#This Row],[Environmental Benefit Ranking]],#REF!,2,FALSE),"")</f>
        <v/>
      </c>
      <c r="BT772" s="67"/>
      <c r="BU772" s="37"/>
      <c r="BV772" s="36" t="str">
        <f>IFERROR(VLOOKUP(Book1345234[[#This Row],[Environmental Impact Ranking]],#REF!,2,FALSE),"")</f>
        <v/>
      </c>
      <c r="BW772" s="77"/>
      <c r="BX772" s="83"/>
      <c r="BY772" s="4"/>
      <c r="BZ772" s="36" t="str">
        <f>IFERROR(VLOOKUP(Book1345234[[#This Row],[Mobility Ranking]],#REF!,2,FALSE),"")</f>
        <v/>
      </c>
      <c r="CA772" s="77"/>
      <c r="CB772" s="4"/>
      <c r="CC772" s="36" t="str">
        <f>IFERROR(VLOOKUP(Book1345234[[#This Row],[Regional Ranking]],#REF!,2,FALSE),"")</f>
        <v/>
      </c>
    </row>
    <row r="773" spans="1:81" x14ac:dyDescent="0.25">
      <c r="A773" s="107"/>
      <c r="B773" s="84"/>
      <c r="C773" s="92">
        <f>Book1345234[[#This Row],[FMP]]*2</f>
        <v>0</v>
      </c>
      <c r="D773" s="34"/>
      <c r="E773" s="34"/>
      <c r="F773" s="37"/>
      <c r="G773" s="4"/>
      <c r="H773" s="4"/>
      <c r="I773" s="4"/>
      <c r="J773" s="4"/>
      <c r="K773" s="35" t="str">
        <f>IFERROR(Book1345234[[#This Row],[Project Cost]]/Book1345234[[#This Row],['# of Structures Removed from 1% Annual Chance FP]],"")</f>
        <v/>
      </c>
      <c r="L773" s="4"/>
      <c r="M773" s="4"/>
      <c r="N773" s="35"/>
      <c r="O773" s="100"/>
      <c r="P773" s="84"/>
      <c r="Q773" s="37"/>
      <c r="R773" s="4"/>
      <c r="S773" s="36" t="str">
        <f>IFERROR(VLOOKUP(Book1345234[[#This Row],[ Severity Ranking: Pre-Project Average Depth of Flooding (100-year)]],#REF!,2,FALSE),"")</f>
        <v/>
      </c>
      <c r="T773" s="67"/>
      <c r="U773" s="37"/>
      <c r="V773" s="37"/>
      <c r="W773" s="128" t="e">
        <f>[1]!Book1345234[[#This Row],[Flood Plain Population]]/[1]!Book1345234[[#This Row],[Community Population Served]]</f>
        <v>#REF!</v>
      </c>
      <c r="X773" s="4"/>
      <c r="Y773" s="36" t="str">
        <f>IFERROR(VLOOKUP(Book1345234[[#This Row],[Severity Ranking: Community Need (% Population)]],#REF!,2,FALSE),"")</f>
        <v/>
      </c>
      <c r="Z773" s="66"/>
      <c r="AA773" s="91" t="e">
        <f>[1]!Book1345234[[#This Row],['# of Structures Removed from 1% Annual Chance FP]]/[1]!Book1345234[[#This Row],['# of Structures in 1% Annual Chance FP (Pre-Project)]]</f>
        <v>#REF!</v>
      </c>
      <c r="AB773" s="4"/>
      <c r="AC773" s="36" t="str">
        <f>IFERROR(VLOOKUP(Book1345234[[#This Row],[Flood Risk Reduction ]],#REF!,2,FALSE),"")</f>
        <v/>
      </c>
      <c r="AD773" s="66"/>
      <c r="AE773" s="78"/>
      <c r="AF773" s="37"/>
      <c r="AG773" s="128" t="e">
        <f>([1]!Book1345234[[#This Row],[Pre-Project Damage $]]-[1]!Book1345234[[#This Row],[Post-Project Damage $]])/[1]!Book1345234[[#This Row],[Pre-Project Damage $]]</f>
        <v>#REF!</v>
      </c>
      <c r="AH773" s="4"/>
      <c r="AI773" s="36" t="str">
        <f>IFERROR(VLOOKUP(Book1345234[[#This Row],[Flood Damage Reduction]],#REF!,2,FALSE),"")</f>
        <v/>
      </c>
      <c r="AJ773" s="93"/>
      <c r="AK773" s="83"/>
      <c r="AL773" s="37"/>
      <c r="AM773" s="36" t="str">
        <f>IFERROR(VLOOKUP(Book1345234[[#This Row],[ Reduction in Critical Facilities Flood Risk]],#REF!,2,FALSE),"")</f>
        <v/>
      </c>
      <c r="AN773" s="140" t="e">
        <f>VLOOKUP([1]!Book1345234[[#This Row],[FMP]],'[1]Life and Safety Tabular Data'!A770:L780,12,FALSE)</f>
        <v>#REF!</v>
      </c>
      <c r="AO773" s="43"/>
      <c r="AP773" s="4"/>
      <c r="AQ773" s="36" t="str">
        <f>IFERROR(VLOOKUP(Book1345234[[#This Row],[Life and Safety Ranking (Injury/Loss of Life)]],#REF!,2,FALSE),"")</f>
        <v/>
      </c>
      <c r="AR773" s="67"/>
      <c r="AS773" s="43"/>
      <c r="AT773" s="43"/>
      <c r="AU773" s="43"/>
      <c r="AV773" s="4"/>
      <c r="AW773" s="36" t="str">
        <f>IFERROR(VLOOKUP(Book1345234[[#This Row],[Water Supply Yield Ranking]],#REF!,2,FALSE),"")</f>
        <v/>
      </c>
      <c r="AX773" s="67"/>
      <c r="AY773" s="37"/>
      <c r="AZ773" s="4"/>
      <c r="BA773" s="36" t="str">
        <f>IFERROR(VLOOKUP(Book1345234[[#This Row],[Social Vulnerability Ranking]],#REF!,2,FALSE),"")</f>
        <v/>
      </c>
      <c r="BB773" s="67"/>
      <c r="BC773" s="43"/>
      <c r="BD773" s="4"/>
      <c r="BE773" s="36" t="str">
        <f>IFERROR(VLOOKUP(Book1345234[[#This Row],[Nature-Based Solutions Ranking]],#REF!,2,FALSE),"")</f>
        <v/>
      </c>
      <c r="BF773" s="67"/>
      <c r="BG773" s="37"/>
      <c r="BH773" s="4"/>
      <c r="BI773" s="36" t="str">
        <f>IFERROR(VLOOKUP(Book1345234[[#This Row],[Multiple Benefit Ranking]],#REF!,2,FALSE),"")</f>
        <v/>
      </c>
      <c r="BJ773" s="84"/>
      <c r="BK773" s="43"/>
      <c r="BL773" s="4"/>
      <c r="BM773" s="36" t="str">
        <f>IFERROR(VLOOKUP(Book1345234[[#This Row],[Operations and Maintenance Ranking]],#REF!,2,FALSE),"")</f>
        <v/>
      </c>
      <c r="BN773" s="67"/>
      <c r="BO773" s="4"/>
      <c r="BP773" s="36" t="str">
        <f>IFERROR(VLOOKUP(Book1345234[[#This Row],[Administrative, Regulatory and Other Obstacle Ranking]],#REF!,2,FALSE),"")</f>
        <v/>
      </c>
      <c r="BQ773" s="67"/>
      <c r="BR773" s="4"/>
      <c r="BS773" s="36" t="str">
        <f>IFERROR(VLOOKUP(Book1345234[[#This Row],[Environmental Benefit Ranking]],#REF!,2,FALSE),"")</f>
        <v/>
      </c>
      <c r="BT773" s="67"/>
      <c r="BU773" s="37"/>
      <c r="BV773" s="36" t="str">
        <f>IFERROR(VLOOKUP(Book1345234[[#This Row],[Environmental Impact Ranking]],#REF!,2,FALSE),"")</f>
        <v/>
      </c>
      <c r="BW773" s="77"/>
      <c r="BX773" s="83"/>
      <c r="BY773" s="4"/>
      <c r="BZ773" s="36" t="str">
        <f>IFERROR(VLOOKUP(Book1345234[[#This Row],[Mobility Ranking]],#REF!,2,FALSE),"")</f>
        <v/>
      </c>
      <c r="CA773" s="77"/>
      <c r="CB773" s="4"/>
      <c r="CC773" s="36" t="str">
        <f>IFERROR(VLOOKUP(Book1345234[[#This Row],[Regional Ranking]],#REF!,2,FALSE),"")</f>
        <v/>
      </c>
    </row>
    <row r="774" spans="1:81" x14ac:dyDescent="0.25">
      <c r="A774" s="107"/>
      <c r="B774" s="84"/>
      <c r="C774" s="92">
        <f>Book1345234[[#This Row],[FMP]]*2</f>
        <v>0</v>
      </c>
      <c r="D774" s="34"/>
      <c r="E774" s="34"/>
      <c r="F774" s="37"/>
      <c r="G774" s="4"/>
      <c r="H774" s="4"/>
      <c r="I774" s="4"/>
      <c r="J774" s="4"/>
      <c r="K774" s="35" t="str">
        <f>IFERROR(Book1345234[[#This Row],[Project Cost]]/Book1345234[[#This Row],['# of Structures Removed from 1% Annual Chance FP]],"")</f>
        <v/>
      </c>
      <c r="L774" s="4"/>
      <c r="M774" s="4"/>
      <c r="N774" s="35"/>
      <c r="O774" s="100"/>
      <c r="P774" s="84"/>
      <c r="Q774" s="37"/>
      <c r="R774" s="4"/>
      <c r="S774" s="36" t="str">
        <f>IFERROR(VLOOKUP(Book1345234[[#This Row],[ Severity Ranking: Pre-Project Average Depth of Flooding (100-year)]],#REF!,2,FALSE),"")</f>
        <v/>
      </c>
      <c r="T774" s="67"/>
      <c r="U774" s="37"/>
      <c r="V774" s="37"/>
      <c r="W774" s="128" t="e">
        <f>[1]!Book1345234[[#This Row],[Flood Plain Population]]/[1]!Book1345234[[#This Row],[Community Population Served]]</f>
        <v>#REF!</v>
      </c>
      <c r="X774" s="4"/>
      <c r="Y774" s="36" t="str">
        <f>IFERROR(VLOOKUP(Book1345234[[#This Row],[Severity Ranking: Community Need (% Population)]],#REF!,2,FALSE),"")</f>
        <v/>
      </c>
      <c r="Z774" s="66"/>
      <c r="AA774" s="91" t="e">
        <f>[1]!Book1345234[[#This Row],['# of Structures Removed from 1% Annual Chance FP]]/[1]!Book1345234[[#This Row],['# of Structures in 1% Annual Chance FP (Pre-Project)]]</f>
        <v>#REF!</v>
      </c>
      <c r="AB774" s="4"/>
      <c r="AC774" s="36" t="str">
        <f>IFERROR(VLOOKUP(Book1345234[[#This Row],[Flood Risk Reduction ]],#REF!,2,FALSE),"")</f>
        <v/>
      </c>
      <c r="AD774" s="66"/>
      <c r="AE774" s="78"/>
      <c r="AF774" s="37"/>
      <c r="AG774" s="128" t="e">
        <f>([1]!Book1345234[[#This Row],[Pre-Project Damage $]]-[1]!Book1345234[[#This Row],[Post-Project Damage $]])/[1]!Book1345234[[#This Row],[Pre-Project Damage $]]</f>
        <v>#REF!</v>
      </c>
      <c r="AH774" s="4"/>
      <c r="AI774" s="36" t="str">
        <f>IFERROR(VLOOKUP(Book1345234[[#This Row],[Flood Damage Reduction]],#REF!,2,FALSE),"")</f>
        <v/>
      </c>
      <c r="AJ774" s="93"/>
      <c r="AK774" s="83"/>
      <c r="AL774" s="37"/>
      <c r="AM774" s="36" t="str">
        <f>IFERROR(VLOOKUP(Book1345234[[#This Row],[ Reduction in Critical Facilities Flood Risk]],#REF!,2,FALSE),"")</f>
        <v/>
      </c>
      <c r="AN774" s="140" t="e">
        <f>VLOOKUP([1]!Book1345234[[#This Row],[FMP]],'[1]Life and Safety Tabular Data'!A771:L781,12,FALSE)</f>
        <v>#REF!</v>
      </c>
      <c r="AO774" s="43"/>
      <c r="AP774" s="4"/>
      <c r="AQ774" s="36" t="str">
        <f>IFERROR(VLOOKUP(Book1345234[[#This Row],[Life and Safety Ranking (Injury/Loss of Life)]],#REF!,2,FALSE),"")</f>
        <v/>
      </c>
      <c r="AR774" s="67"/>
      <c r="AS774" s="43"/>
      <c r="AT774" s="43"/>
      <c r="AU774" s="43"/>
      <c r="AV774" s="4"/>
      <c r="AW774" s="36" t="str">
        <f>IFERROR(VLOOKUP(Book1345234[[#This Row],[Water Supply Yield Ranking]],#REF!,2,FALSE),"")</f>
        <v/>
      </c>
      <c r="AX774" s="67"/>
      <c r="AY774" s="37"/>
      <c r="AZ774" s="4"/>
      <c r="BA774" s="36" t="str">
        <f>IFERROR(VLOOKUP(Book1345234[[#This Row],[Social Vulnerability Ranking]],#REF!,2,FALSE),"")</f>
        <v/>
      </c>
      <c r="BB774" s="67"/>
      <c r="BC774" s="43"/>
      <c r="BD774" s="4"/>
      <c r="BE774" s="36" t="str">
        <f>IFERROR(VLOOKUP(Book1345234[[#This Row],[Nature-Based Solutions Ranking]],#REF!,2,FALSE),"")</f>
        <v/>
      </c>
      <c r="BF774" s="67"/>
      <c r="BG774" s="37"/>
      <c r="BH774" s="4"/>
      <c r="BI774" s="36" t="str">
        <f>IFERROR(VLOOKUP(Book1345234[[#This Row],[Multiple Benefit Ranking]],#REF!,2,FALSE),"")</f>
        <v/>
      </c>
      <c r="BJ774" s="84"/>
      <c r="BK774" s="43"/>
      <c r="BL774" s="4"/>
      <c r="BM774" s="36" t="str">
        <f>IFERROR(VLOOKUP(Book1345234[[#This Row],[Operations and Maintenance Ranking]],#REF!,2,FALSE),"")</f>
        <v/>
      </c>
      <c r="BN774" s="67"/>
      <c r="BO774" s="4"/>
      <c r="BP774" s="36" t="str">
        <f>IFERROR(VLOOKUP(Book1345234[[#This Row],[Administrative, Regulatory and Other Obstacle Ranking]],#REF!,2,FALSE),"")</f>
        <v/>
      </c>
      <c r="BQ774" s="67"/>
      <c r="BR774" s="4"/>
      <c r="BS774" s="36" t="str">
        <f>IFERROR(VLOOKUP(Book1345234[[#This Row],[Environmental Benefit Ranking]],#REF!,2,FALSE),"")</f>
        <v/>
      </c>
      <c r="BT774" s="67"/>
      <c r="BU774" s="37"/>
      <c r="BV774" s="36" t="str">
        <f>IFERROR(VLOOKUP(Book1345234[[#This Row],[Environmental Impact Ranking]],#REF!,2,FALSE),"")</f>
        <v/>
      </c>
      <c r="BW774" s="77"/>
      <c r="BX774" s="83"/>
      <c r="BY774" s="4"/>
      <c r="BZ774" s="36" t="str">
        <f>IFERROR(VLOOKUP(Book1345234[[#This Row],[Mobility Ranking]],#REF!,2,FALSE),"")</f>
        <v/>
      </c>
      <c r="CA774" s="77"/>
      <c r="CB774" s="4"/>
      <c r="CC774" s="36" t="str">
        <f>IFERROR(VLOOKUP(Book1345234[[#This Row],[Regional Ranking]],#REF!,2,FALSE),"")</f>
        <v/>
      </c>
    </row>
    <row r="775" spans="1:81" x14ac:dyDescent="0.25">
      <c r="A775" s="107"/>
      <c r="B775" s="84"/>
      <c r="C775" s="92">
        <f>Book1345234[[#This Row],[FMP]]*2</f>
        <v>0</v>
      </c>
      <c r="D775" s="34"/>
      <c r="E775" s="34"/>
      <c r="F775" s="37"/>
      <c r="G775" s="4"/>
      <c r="H775" s="4"/>
      <c r="I775" s="4"/>
      <c r="J775" s="4"/>
      <c r="K775" s="35" t="str">
        <f>IFERROR(Book1345234[[#This Row],[Project Cost]]/Book1345234[[#This Row],['# of Structures Removed from 1% Annual Chance FP]],"")</f>
        <v/>
      </c>
      <c r="L775" s="4"/>
      <c r="M775" s="4"/>
      <c r="N775" s="35"/>
      <c r="O775" s="100"/>
      <c r="P775" s="84"/>
      <c r="Q775" s="37"/>
      <c r="R775" s="4"/>
      <c r="S775" s="36" t="str">
        <f>IFERROR(VLOOKUP(Book1345234[[#This Row],[ Severity Ranking: Pre-Project Average Depth of Flooding (100-year)]],#REF!,2,FALSE),"")</f>
        <v/>
      </c>
      <c r="T775" s="67"/>
      <c r="U775" s="37"/>
      <c r="V775" s="37"/>
      <c r="W775" s="128" t="e">
        <f>[1]!Book1345234[[#This Row],[Flood Plain Population]]/[1]!Book1345234[[#This Row],[Community Population Served]]</f>
        <v>#REF!</v>
      </c>
      <c r="X775" s="4"/>
      <c r="Y775" s="36" t="str">
        <f>IFERROR(VLOOKUP(Book1345234[[#This Row],[Severity Ranking: Community Need (% Population)]],#REF!,2,FALSE),"")</f>
        <v/>
      </c>
      <c r="Z775" s="66"/>
      <c r="AA775" s="91" t="e">
        <f>[1]!Book1345234[[#This Row],['# of Structures Removed from 1% Annual Chance FP]]/[1]!Book1345234[[#This Row],['# of Structures in 1% Annual Chance FP (Pre-Project)]]</f>
        <v>#REF!</v>
      </c>
      <c r="AB775" s="4"/>
      <c r="AC775" s="36" t="str">
        <f>IFERROR(VLOOKUP(Book1345234[[#This Row],[Flood Risk Reduction ]],#REF!,2,FALSE),"")</f>
        <v/>
      </c>
      <c r="AD775" s="66"/>
      <c r="AE775" s="78"/>
      <c r="AF775" s="37"/>
      <c r="AG775" s="128" t="e">
        <f>([1]!Book1345234[[#This Row],[Pre-Project Damage $]]-[1]!Book1345234[[#This Row],[Post-Project Damage $]])/[1]!Book1345234[[#This Row],[Pre-Project Damage $]]</f>
        <v>#REF!</v>
      </c>
      <c r="AH775" s="4"/>
      <c r="AI775" s="36" t="str">
        <f>IFERROR(VLOOKUP(Book1345234[[#This Row],[Flood Damage Reduction]],#REF!,2,FALSE),"")</f>
        <v/>
      </c>
      <c r="AJ775" s="93"/>
      <c r="AK775" s="83"/>
      <c r="AL775" s="37"/>
      <c r="AM775" s="36" t="str">
        <f>IFERROR(VLOOKUP(Book1345234[[#This Row],[ Reduction in Critical Facilities Flood Risk]],#REF!,2,FALSE),"")</f>
        <v/>
      </c>
      <c r="AN775" s="140" t="e">
        <f>VLOOKUP([1]!Book1345234[[#This Row],[FMP]],'[1]Life and Safety Tabular Data'!A772:L782,12,FALSE)</f>
        <v>#REF!</v>
      </c>
      <c r="AO775" s="43"/>
      <c r="AP775" s="4"/>
      <c r="AQ775" s="36" t="str">
        <f>IFERROR(VLOOKUP(Book1345234[[#This Row],[Life and Safety Ranking (Injury/Loss of Life)]],#REF!,2,FALSE),"")</f>
        <v/>
      </c>
      <c r="AR775" s="67"/>
      <c r="AS775" s="43"/>
      <c r="AT775" s="43"/>
      <c r="AU775" s="43"/>
      <c r="AV775" s="4"/>
      <c r="AW775" s="36" t="str">
        <f>IFERROR(VLOOKUP(Book1345234[[#This Row],[Water Supply Yield Ranking]],#REF!,2,FALSE),"")</f>
        <v/>
      </c>
      <c r="AX775" s="67"/>
      <c r="AY775" s="37"/>
      <c r="AZ775" s="4"/>
      <c r="BA775" s="36" t="str">
        <f>IFERROR(VLOOKUP(Book1345234[[#This Row],[Social Vulnerability Ranking]],#REF!,2,FALSE),"")</f>
        <v/>
      </c>
      <c r="BB775" s="67"/>
      <c r="BC775" s="43"/>
      <c r="BD775" s="4"/>
      <c r="BE775" s="36" t="str">
        <f>IFERROR(VLOOKUP(Book1345234[[#This Row],[Nature-Based Solutions Ranking]],#REF!,2,FALSE),"")</f>
        <v/>
      </c>
      <c r="BF775" s="67"/>
      <c r="BG775" s="37"/>
      <c r="BH775" s="4"/>
      <c r="BI775" s="36" t="str">
        <f>IFERROR(VLOOKUP(Book1345234[[#This Row],[Multiple Benefit Ranking]],#REF!,2,FALSE),"")</f>
        <v/>
      </c>
      <c r="BJ775" s="84"/>
      <c r="BK775" s="43"/>
      <c r="BL775" s="4"/>
      <c r="BM775" s="36" t="str">
        <f>IFERROR(VLOOKUP(Book1345234[[#This Row],[Operations and Maintenance Ranking]],#REF!,2,FALSE),"")</f>
        <v/>
      </c>
      <c r="BN775" s="67"/>
      <c r="BO775" s="4"/>
      <c r="BP775" s="36" t="str">
        <f>IFERROR(VLOOKUP(Book1345234[[#This Row],[Administrative, Regulatory and Other Obstacle Ranking]],#REF!,2,FALSE),"")</f>
        <v/>
      </c>
      <c r="BQ775" s="67"/>
      <c r="BR775" s="4"/>
      <c r="BS775" s="36" t="str">
        <f>IFERROR(VLOOKUP(Book1345234[[#This Row],[Environmental Benefit Ranking]],#REF!,2,FALSE),"")</f>
        <v/>
      </c>
      <c r="BT775" s="67"/>
      <c r="BU775" s="37"/>
      <c r="BV775" s="36" t="str">
        <f>IFERROR(VLOOKUP(Book1345234[[#This Row],[Environmental Impact Ranking]],#REF!,2,FALSE),"")</f>
        <v/>
      </c>
      <c r="BW775" s="77"/>
      <c r="BX775" s="83"/>
      <c r="BY775" s="4"/>
      <c r="BZ775" s="36" t="str">
        <f>IFERROR(VLOOKUP(Book1345234[[#This Row],[Mobility Ranking]],#REF!,2,FALSE),"")</f>
        <v/>
      </c>
      <c r="CA775" s="77"/>
      <c r="CB775" s="4"/>
      <c r="CC775" s="36" t="str">
        <f>IFERROR(VLOOKUP(Book1345234[[#This Row],[Regional Ranking]],#REF!,2,FALSE),"")</f>
        <v/>
      </c>
    </row>
    <row r="776" spans="1:81" x14ac:dyDescent="0.25">
      <c r="A776" s="107"/>
      <c r="B776" s="84"/>
      <c r="C776" s="92">
        <f>Book1345234[[#This Row],[FMP]]*2</f>
        <v>0</v>
      </c>
      <c r="D776" s="34"/>
      <c r="E776" s="34"/>
      <c r="F776" s="37"/>
      <c r="G776" s="4"/>
      <c r="H776" s="4"/>
      <c r="I776" s="4"/>
      <c r="J776" s="4"/>
      <c r="K776" s="35" t="str">
        <f>IFERROR(Book1345234[[#This Row],[Project Cost]]/Book1345234[[#This Row],['# of Structures Removed from 1% Annual Chance FP]],"")</f>
        <v/>
      </c>
      <c r="L776" s="4"/>
      <c r="M776" s="4"/>
      <c r="N776" s="35"/>
      <c r="O776" s="100"/>
      <c r="P776" s="84"/>
      <c r="Q776" s="37"/>
      <c r="R776" s="4"/>
      <c r="S776" s="36" t="str">
        <f>IFERROR(VLOOKUP(Book1345234[[#This Row],[ Severity Ranking: Pre-Project Average Depth of Flooding (100-year)]],#REF!,2,FALSE),"")</f>
        <v/>
      </c>
      <c r="T776" s="67"/>
      <c r="U776" s="37"/>
      <c r="V776" s="37"/>
      <c r="W776" s="128" t="e">
        <f>[1]!Book1345234[[#This Row],[Flood Plain Population]]/[1]!Book1345234[[#This Row],[Community Population Served]]</f>
        <v>#REF!</v>
      </c>
      <c r="X776" s="4"/>
      <c r="Y776" s="36" t="str">
        <f>IFERROR(VLOOKUP(Book1345234[[#This Row],[Severity Ranking: Community Need (% Population)]],#REF!,2,FALSE),"")</f>
        <v/>
      </c>
      <c r="Z776" s="66"/>
      <c r="AA776" s="91" t="e">
        <f>[1]!Book1345234[[#This Row],['# of Structures Removed from 1% Annual Chance FP]]/[1]!Book1345234[[#This Row],['# of Structures in 1% Annual Chance FP (Pre-Project)]]</f>
        <v>#REF!</v>
      </c>
      <c r="AB776" s="4"/>
      <c r="AC776" s="36" t="str">
        <f>IFERROR(VLOOKUP(Book1345234[[#This Row],[Flood Risk Reduction ]],#REF!,2,FALSE),"")</f>
        <v/>
      </c>
      <c r="AD776" s="66"/>
      <c r="AE776" s="78"/>
      <c r="AF776" s="37"/>
      <c r="AG776" s="128" t="e">
        <f>([1]!Book1345234[[#This Row],[Pre-Project Damage $]]-[1]!Book1345234[[#This Row],[Post-Project Damage $]])/[1]!Book1345234[[#This Row],[Pre-Project Damage $]]</f>
        <v>#REF!</v>
      </c>
      <c r="AH776" s="4"/>
      <c r="AI776" s="36" t="str">
        <f>IFERROR(VLOOKUP(Book1345234[[#This Row],[Flood Damage Reduction]],#REF!,2,FALSE),"")</f>
        <v/>
      </c>
      <c r="AJ776" s="93"/>
      <c r="AK776" s="83"/>
      <c r="AL776" s="37"/>
      <c r="AM776" s="36" t="str">
        <f>IFERROR(VLOOKUP(Book1345234[[#This Row],[ Reduction in Critical Facilities Flood Risk]],#REF!,2,FALSE),"")</f>
        <v/>
      </c>
      <c r="AN776" s="140" t="e">
        <f>VLOOKUP([1]!Book1345234[[#This Row],[FMP]],'[1]Life and Safety Tabular Data'!A773:L783,12,FALSE)</f>
        <v>#REF!</v>
      </c>
      <c r="AO776" s="43"/>
      <c r="AP776" s="4"/>
      <c r="AQ776" s="36" t="str">
        <f>IFERROR(VLOOKUP(Book1345234[[#This Row],[Life and Safety Ranking (Injury/Loss of Life)]],#REF!,2,FALSE),"")</f>
        <v/>
      </c>
      <c r="AR776" s="67"/>
      <c r="AS776" s="43"/>
      <c r="AT776" s="43"/>
      <c r="AU776" s="43"/>
      <c r="AV776" s="4"/>
      <c r="AW776" s="36" t="str">
        <f>IFERROR(VLOOKUP(Book1345234[[#This Row],[Water Supply Yield Ranking]],#REF!,2,FALSE),"")</f>
        <v/>
      </c>
      <c r="AX776" s="67"/>
      <c r="AY776" s="37"/>
      <c r="AZ776" s="4"/>
      <c r="BA776" s="36" t="str">
        <f>IFERROR(VLOOKUP(Book1345234[[#This Row],[Social Vulnerability Ranking]],#REF!,2,FALSE),"")</f>
        <v/>
      </c>
      <c r="BB776" s="67"/>
      <c r="BC776" s="43"/>
      <c r="BD776" s="4"/>
      <c r="BE776" s="36" t="str">
        <f>IFERROR(VLOOKUP(Book1345234[[#This Row],[Nature-Based Solutions Ranking]],#REF!,2,FALSE),"")</f>
        <v/>
      </c>
      <c r="BF776" s="67"/>
      <c r="BG776" s="37"/>
      <c r="BH776" s="4"/>
      <c r="BI776" s="36" t="str">
        <f>IFERROR(VLOOKUP(Book1345234[[#This Row],[Multiple Benefit Ranking]],#REF!,2,FALSE),"")</f>
        <v/>
      </c>
      <c r="BJ776" s="84"/>
      <c r="BK776" s="43"/>
      <c r="BL776" s="4"/>
      <c r="BM776" s="36" t="str">
        <f>IFERROR(VLOOKUP(Book1345234[[#This Row],[Operations and Maintenance Ranking]],#REF!,2,FALSE),"")</f>
        <v/>
      </c>
      <c r="BN776" s="67"/>
      <c r="BO776" s="4"/>
      <c r="BP776" s="36" t="str">
        <f>IFERROR(VLOOKUP(Book1345234[[#This Row],[Administrative, Regulatory and Other Obstacle Ranking]],#REF!,2,FALSE),"")</f>
        <v/>
      </c>
      <c r="BQ776" s="67"/>
      <c r="BR776" s="4"/>
      <c r="BS776" s="36" t="str">
        <f>IFERROR(VLOOKUP(Book1345234[[#This Row],[Environmental Benefit Ranking]],#REF!,2,FALSE),"")</f>
        <v/>
      </c>
      <c r="BT776" s="67"/>
      <c r="BU776" s="37"/>
      <c r="BV776" s="36" t="str">
        <f>IFERROR(VLOOKUP(Book1345234[[#This Row],[Environmental Impact Ranking]],#REF!,2,FALSE),"")</f>
        <v/>
      </c>
      <c r="BW776" s="77"/>
      <c r="BX776" s="83"/>
      <c r="BY776" s="4"/>
      <c r="BZ776" s="36" t="str">
        <f>IFERROR(VLOOKUP(Book1345234[[#This Row],[Mobility Ranking]],#REF!,2,FALSE),"")</f>
        <v/>
      </c>
      <c r="CA776" s="77"/>
      <c r="CB776" s="4"/>
      <c r="CC776" s="36" t="str">
        <f>IFERROR(VLOOKUP(Book1345234[[#This Row],[Regional Ranking]],#REF!,2,FALSE),"")</f>
        <v/>
      </c>
    </row>
    <row r="777" spans="1:81" x14ac:dyDescent="0.25">
      <c r="A777" s="107"/>
      <c r="B777" s="84"/>
      <c r="C777" s="92">
        <f>Book1345234[[#This Row],[FMP]]*2</f>
        <v>0</v>
      </c>
      <c r="D777" s="34"/>
      <c r="E777" s="34"/>
      <c r="F777" s="37"/>
      <c r="G777" s="4"/>
      <c r="H777" s="4"/>
      <c r="I777" s="4"/>
      <c r="J777" s="4"/>
      <c r="K777" s="35" t="str">
        <f>IFERROR(Book1345234[[#This Row],[Project Cost]]/Book1345234[[#This Row],['# of Structures Removed from 1% Annual Chance FP]],"")</f>
        <v/>
      </c>
      <c r="L777" s="4"/>
      <c r="M777" s="4"/>
      <c r="N777" s="35"/>
      <c r="O777" s="100"/>
      <c r="P777" s="84"/>
      <c r="Q777" s="37"/>
      <c r="R777" s="4"/>
      <c r="S777" s="36" t="str">
        <f>IFERROR(VLOOKUP(Book1345234[[#This Row],[ Severity Ranking: Pre-Project Average Depth of Flooding (100-year)]],#REF!,2,FALSE),"")</f>
        <v/>
      </c>
      <c r="T777" s="67"/>
      <c r="U777" s="37"/>
      <c r="V777" s="37"/>
      <c r="W777" s="128" t="e">
        <f>[1]!Book1345234[[#This Row],[Flood Plain Population]]/[1]!Book1345234[[#This Row],[Community Population Served]]</f>
        <v>#REF!</v>
      </c>
      <c r="X777" s="4"/>
      <c r="Y777" s="36" t="str">
        <f>IFERROR(VLOOKUP(Book1345234[[#This Row],[Severity Ranking: Community Need (% Population)]],#REF!,2,FALSE),"")</f>
        <v/>
      </c>
      <c r="Z777" s="66"/>
      <c r="AA777" s="91" t="e">
        <f>[1]!Book1345234[[#This Row],['# of Structures Removed from 1% Annual Chance FP]]/[1]!Book1345234[[#This Row],['# of Structures in 1% Annual Chance FP (Pre-Project)]]</f>
        <v>#REF!</v>
      </c>
      <c r="AB777" s="4"/>
      <c r="AC777" s="36" t="str">
        <f>IFERROR(VLOOKUP(Book1345234[[#This Row],[Flood Risk Reduction ]],#REF!,2,FALSE),"")</f>
        <v/>
      </c>
      <c r="AD777" s="66"/>
      <c r="AE777" s="78"/>
      <c r="AF777" s="37"/>
      <c r="AG777" s="128" t="e">
        <f>([1]!Book1345234[[#This Row],[Pre-Project Damage $]]-[1]!Book1345234[[#This Row],[Post-Project Damage $]])/[1]!Book1345234[[#This Row],[Pre-Project Damage $]]</f>
        <v>#REF!</v>
      </c>
      <c r="AH777" s="4"/>
      <c r="AI777" s="36" t="str">
        <f>IFERROR(VLOOKUP(Book1345234[[#This Row],[Flood Damage Reduction]],#REF!,2,FALSE),"")</f>
        <v/>
      </c>
      <c r="AJ777" s="93"/>
      <c r="AK777" s="83"/>
      <c r="AL777" s="37"/>
      <c r="AM777" s="36" t="str">
        <f>IFERROR(VLOOKUP(Book1345234[[#This Row],[ Reduction in Critical Facilities Flood Risk]],#REF!,2,FALSE),"")</f>
        <v/>
      </c>
      <c r="AN777" s="140" t="e">
        <f>VLOOKUP([1]!Book1345234[[#This Row],[FMP]],'[1]Life and Safety Tabular Data'!A774:L784,12,FALSE)</f>
        <v>#REF!</v>
      </c>
      <c r="AO777" s="43"/>
      <c r="AP777" s="4"/>
      <c r="AQ777" s="36" t="str">
        <f>IFERROR(VLOOKUP(Book1345234[[#This Row],[Life and Safety Ranking (Injury/Loss of Life)]],#REF!,2,FALSE),"")</f>
        <v/>
      </c>
      <c r="AR777" s="67"/>
      <c r="AS777" s="43"/>
      <c r="AT777" s="43"/>
      <c r="AU777" s="43"/>
      <c r="AV777" s="4"/>
      <c r="AW777" s="36" t="str">
        <f>IFERROR(VLOOKUP(Book1345234[[#This Row],[Water Supply Yield Ranking]],#REF!,2,FALSE),"")</f>
        <v/>
      </c>
      <c r="AX777" s="67"/>
      <c r="AY777" s="37"/>
      <c r="AZ777" s="4"/>
      <c r="BA777" s="36" t="str">
        <f>IFERROR(VLOOKUP(Book1345234[[#This Row],[Social Vulnerability Ranking]],#REF!,2,FALSE),"")</f>
        <v/>
      </c>
      <c r="BB777" s="67"/>
      <c r="BC777" s="43"/>
      <c r="BD777" s="4"/>
      <c r="BE777" s="36" t="str">
        <f>IFERROR(VLOOKUP(Book1345234[[#This Row],[Nature-Based Solutions Ranking]],#REF!,2,FALSE),"")</f>
        <v/>
      </c>
      <c r="BF777" s="67"/>
      <c r="BG777" s="37"/>
      <c r="BH777" s="4"/>
      <c r="BI777" s="36" t="str">
        <f>IFERROR(VLOOKUP(Book1345234[[#This Row],[Multiple Benefit Ranking]],#REF!,2,FALSE),"")</f>
        <v/>
      </c>
      <c r="BJ777" s="84"/>
      <c r="BK777" s="43"/>
      <c r="BL777" s="4"/>
      <c r="BM777" s="36" t="str">
        <f>IFERROR(VLOOKUP(Book1345234[[#This Row],[Operations and Maintenance Ranking]],#REF!,2,FALSE),"")</f>
        <v/>
      </c>
      <c r="BN777" s="67"/>
      <c r="BO777" s="4"/>
      <c r="BP777" s="36" t="str">
        <f>IFERROR(VLOOKUP(Book1345234[[#This Row],[Administrative, Regulatory and Other Obstacle Ranking]],#REF!,2,FALSE),"")</f>
        <v/>
      </c>
      <c r="BQ777" s="67"/>
      <c r="BR777" s="4"/>
      <c r="BS777" s="36" t="str">
        <f>IFERROR(VLOOKUP(Book1345234[[#This Row],[Environmental Benefit Ranking]],#REF!,2,FALSE),"")</f>
        <v/>
      </c>
      <c r="BT777" s="67"/>
      <c r="BU777" s="37"/>
      <c r="BV777" s="36" t="str">
        <f>IFERROR(VLOOKUP(Book1345234[[#This Row],[Environmental Impact Ranking]],#REF!,2,FALSE),"")</f>
        <v/>
      </c>
      <c r="BW777" s="77"/>
      <c r="BX777" s="83"/>
      <c r="BY777" s="4"/>
      <c r="BZ777" s="36" t="str">
        <f>IFERROR(VLOOKUP(Book1345234[[#This Row],[Mobility Ranking]],#REF!,2,FALSE),"")</f>
        <v/>
      </c>
      <c r="CA777" s="77"/>
      <c r="CB777" s="4"/>
      <c r="CC777" s="36" t="str">
        <f>IFERROR(VLOOKUP(Book1345234[[#This Row],[Regional Ranking]],#REF!,2,FALSE),"")</f>
        <v/>
      </c>
    </row>
    <row r="778" spans="1:81" x14ac:dyDescent="0.25">
      <c r="A778" s="107"/>
      <c r="B778" s="84"/>
      <c r="C778" s="92">
        <f>Book1345234[[#This Row],[FMP]]*2</f>
        <v>0</v>
      </c>
      <c r="D778" s="34"/>
      <c r="E778" s="34"/>
      <c r="F778" s="37"/>
      <c r="G778" s="4"/>
      <c r="H778" s="4"/>
      <c r="I778" s="4"/>
      <c r="J778" s="4"/>
      <c r="K778" s="35" t="str">
        <f>IFERROR(Book1345234[[#This Row],[Project Cost]]/Book1345234[[#This Row],['# of Structures Removed from 1% Annual Chance FP]],"")</f>
        <v/>
      </c>
      <c r="L778" s="4"/>
      <c r="M778" s="4"/>
      <c r="N778" s="35"/>
      <c r="O778" s="100"/>
      <c r="P778" s="84"/>
      <c r="Q778" s="37"/>
      <c r="R778" s="4"/>
      <c r="S778" s="36" t="str">
        <f>IFERROR(VLOOKUP(Book1345234[[#This Row],[ Severity Ranking: Pre-Project Average Depth of Flooding (100-year)]],#REF!,2,FALSE),"")</f>
        <v/>
      </c>
      <c r="T778" s="67"/>
      <c r="U778" s="37"/>
      <c r="V778" s="37"/>
      <c r="W778" s="128" t="e">
        <f>[1]!Book1345234[[#This Row],[Flood Plain Population]]/[1]!Book1345234[[#This Row],[Community Population Served]]</f>
        <v>#REF!</v>
      </c>
      <c r="X778" s="4"/>
      <c r="Y778" s="36" t="str">
        <f>IFERROR(VLOOKUP(Book1345234[[#This Row],[Severity Ranking: Community Need (% Population)]],#REF!,2,FALSE),"")</f>
        <v/>
      </c>
      <c r="Z778" s="66"/>
      <c r="AA778" s="91" t="e">
        <f>[1]!Book1345234[[#This Row],['# of Structures Removed from 1% Annual Chance FP]]/[1]!Book1345234[[#This Row],['# of Structures in 1% Annual Chance FP (Pre-Project)]]</f>
        <v>#REF!</v>
      </c>
      <c r="AB778" s="4"/>
      <c r="AC778" s="36" t="str">
        <f>IFERROR(VLOOKUP(Book1345234[[#This Row],[Flood Risk Reduction ]],#REF!,2,FALSE),"")</f>
        <v/>
      </c>
      <c r="AD778" s="66"/>
      <c r="AE778" s="78"/>
      <c r="AF778" s="37"/>
      <c r="AG778" s="128" t="e">
        <f>([1]!Book1345234[[#This Row],[Pre-Project Damage $]]-[1]!Book1345234[[#This Row],[Post-Project Damage $]])/[1]!Book1345234[[#This Row],[Pre-Project Damage $]]</f>
        <v>#REF!</v>
      </c>
      <c r="AH778" s="4"/>
      <c r="AI778" s="36" t="str">
        <f>IFERROR(VLOOKUP(Book1345234[[#This Row],[Flood Damage Reduction]],#REF!,2,FALSE),"")</f>
        <v/>
      </c>
      <c r="AJ778" s="93"/>
      <c r="AK778" s="83"/>
      <c r="AL778" s="37"/>
      <c r="AM778" s="36" t="str">
        <f>IFERROR(VLOOKUP(Book1345234[[#This Row],[ Reduction in Critical Facilities Flood Risk]],#REF!,2,FALSE),"")</f>
        <v/>
      </c>
      <c r="AN778" s="140" t="e">
        <f>VLOOKUP([1]!Book1345234[[#This Row],[FMP]],'[1]Life and Safety Tabular Data'!A775:L785,12,FALSE)</f>
        <v>#REF!</v>
      </c>
      <c r="AO778" s="43"/>
      <c r="AP778" s="4"/>
      <c r="AQ778" s="36" t="str">
        <f>IFERROR(VLOOKUP(Book1345234[[#This Row],[Life and Safety Ranking (Injury/Loss of Life)]],#REF!,2,FALSE),"")</f>
        <v/>
      </c>
      <c r="AR778" s="67"/>
      <c r="AS778" s="43"/>
      <c r="AT778" s="43"/>
      <c r="AU778" s="43"/>
      <c r="AV778" s="4"/>
      <c r="AW778" s="36" t="str">
        <f>IFERROR(VLOOKUP(Book1345234[[#This Row],[Water Supply Yield Ranking]],#REF!,2,FALSE),"")</f>
        <v/>
      </c>
      <c r="AX778" s="67"/>
      <c r="AY778" s="37"/>
      <c r="AZ778" s="4"/>
      <c r="BA778" s="36" t="str">
        <f>IFERROR(VLOOKUP(Book1345234[[#This Row],[Social Vulnerability Ranking]],#REF!,2,FALSE),"")</f>
        <v/>
      </c>
      <c r="BB778" s="67"/>
      <c r="BC778" s="43"/>
      <c r="BD778" s="4"/>
      <c r="BE778" s="36" t="str">
        <f>IFERROR(VLOOKUP(Book1345234[[#This Row],[Nature-Based Solutions Ranking]],#REF!,2,FALSE),"")</f>
        <v/>
      </c>
      <c r="BF778" s="67"/>
      <c r="BG778" s="37"/>
      <c r="BH778" s="4"/>
      <c r="BI778" s="36" t="str">
        <f>IFERROR(VLOOKUP(Book1345234[[#This Row],[Multiple Benefit Ranking]],#REF!,2,FALSE),"")</f>
        <v/>
      </c>
      <c r="BJ778" s="84"/>
      <c r="BK778" s="43"/>
      <c r="BL778" s="4"/>
      <c r="BM778" s="36" t="str">
        <f>IFERROR(VLOOKUP(Book1345234[[#This Row],[Operations and Maintenance Ranking]],#REF!,2,FALSE),"")</f>
        <v/>
      </c>
      <c r="BN778" s="67"/>
      <c r="BO778" s="4"/>
      <c r="BP778" s="36" t="str">
        <f>IFERROR(VLOOKUP(Book1345234[[#This Row],[Administrative, Regulatory and Other Obstacle Ranking]],#REF!,2,FALSE),"")</f>
        <v/>
      </c>
      <c r="BQ778" s="67"/>
      <c r="BR778" s="4"/>
      <c r="BS778" s="36" t="str">
        <f>IFERROR(VLOOKUP(Book1345234[[#This Row],[Environmental Benefit Ranking]],#REF!,2,FALSE),"")</f>
        <v/>
      </c>
      <c r="BT778" s="67"/>
      <c r="BU778" s="37"/>
      <c r="BV778" s="36" t="str">
        <f>IFERROR(VLOOKUP(Book1345234[[#This Row],[Environmental Impact Ranking]],#REF!,2,FALSE),"")</f>
        <v/>
      </c>
      <c r="BW778" s="77"/>
      <c r="BX778" s="83"/>
      <c r="BY778" s="4"/>
      <c r="BZ778" s="36" t="str">
        <f>IFERROR(VLOOKUP(Book1345234[[#This Row],[Mobility Ranking]],#REF!,2,FALSE),"")</f>
        <v/>
      </c>
      <c r="CA778" s="77"/>
      <c r="CB778" s="4"/>
      <c r="CC778" s="36" t="str">
        <f>IFERROR(VLOOKUP(Book1345234[[#This Row],[Regional Ranking]],#REF!,2,FALSE),"")</f>
        <v/>
      </c>
    </row>
    <row r="779" spans="1:81" x14ac:dyDescent="0.25">
      <c r="A779" s="107"/>
      <c r="B779" s="84"/>
      <c r="C779" s="92">
        <f>Book1345234[[#This Row],[FMP]]*2</f>
        <v>0</v>
      </c>
      <c r="D779" s="34"/>
      <c r="E779" s="34"/>
      <c r="F779" s="37"/>
      <c r="G779" s="4"/>
      <c r="H779" s="4"/>
      <c r="I779" s="4"/>
      <c r="J779" s="4"/>
      <c r="K779" s="35" t="str">
        <f>IFERROR(Book1345234[[#This Row],[Project Cost]]/Book1345234[[#This Row],['# of Structures Removed from 1% Annual Chance FP]],"")</f>
        <v/>
      </c>
      <c r="L779" s="4"/>
      <c r="M779" s="4"/>
      <c r="N779" s="35"/>
      <c r="O779" s="100"/>
      <c r="P779" s="84"/>
      <c r="Q779" s="37"/>
      <c r="R779" s="4"/>
      <c r="S779" s="36" t="str">
        <f>IFERROR(VLOOKUP(Book1345234[[#This Row],[ Severity Ranking: Pre-Project Average Depth of Flooding (100-year)]],#REF!,2,FALSE),"")</f>
        <v/>
      </c>
      <c r="T779" s="67"/>
      <c r="U779" s="37"/>
      <c r="V779" s="37"/>
      <c r="W779" s="128" t="e">
        <f>[1]!Book1345234[[#This Row],[Flood Plain Population]]/[1]!Book1345234[[#This Row],[Community Population Served]]</f>
        <v>#REF!</v>
      </c>
      <c r="X779" s="4"/>
      <c r="Y779" s="36" t="str">
        <f>IFERROR(VLOOKUP(Book1345234[[#This Row],[Severity Ranking: Community Need (% Population)]],#REF!,2,FALSE),"")</f>
        <v/>
      </c>
      <c r="Z779" s="66"/>
      <c r="AA779" s="91" t="e">
        <f>[1]!Book1345234[[#This Row],['# of Structures Removed from 1% Annual Chance FP]]/[1]!Book1345234[[#This Row],['# of Structures in 1% Annual Chance FP (Pre-Project)]]</f>
        <v>#REF!</v>
      </c>
      <c r="AB779" s="4"/>
      <c r="AC779" s="36" t="str">
        <f>IFERROR(VLOOKUP(Book1345234[[#This Row],[Flood Risk Reduction ]],#REF!,2,FALSE),"")</f>
        <v/>
      </c>
      <c r="AD779" s="66"/>
      <c r="AE779" s="78"/>
      <c r="AF779" s="37"/>
      <c r="AG779" s="128" t="e">
        <f>([1]!Book1345234[[#This Row],[Pre-Project Damage $]]-[1]!Book1345234[[#This Row],[Post-Project Damage $]])/[1]!Book1345234[[#This Row],[Pre-Project Damage $]]</f>
        <v>#REF!</v>
      </c>
      <c r="AH779" s="4"/>
      <c r="AI779" s="36" t="str">
        <f>IFERROR(VLOOKUP(Book1345234[[#This Row],[Flood Damage Reduction]],#REF!,2,FALSE),"")</f>
        <v/>
      </c>
      <c r="AJ779" s="93"/>
      <c r="AK779" s="83"/>
      <c r="AL779" s="37"/>
      <c r="AM779" s="36" t="str">
        <f>IFERROR(VLOOKUP(Book1345234[[#This Row],[ Reduction in Critical Facilities Flood Risk]],#REF!,2,FALSE),"")</f>
        <v/>
      </c>
      <c r="AN779" s="140" t="e">
        <f>VLOOKUP([1]!Book1345234[[#This Row],[FMP]],'[1]Life and Safety Tabular Data'!A776:L786,12,FALSE)</f>
        <v>#REF!</v>
      </c>
      <c r="AO779" s="43"/>
      <c r="AP779" s="4"/>
      <c r="AQ779" s="36" t="str">
        <f>IFERROR(VLOOKUP(Book1345234[[#This Row],[Life and Safety Ranking (Injury/Loss of Life)]],#REF!,2,FALSE),"")</f>
        <v/>
      </c>
      <c r="AR779" s="67"/>
      <c r="AS779" s="43"/>
      <c r="AT779" s="43"/>
      <c r="AU779" s="43"/>
      <c r="AV779" s="4"/>
      <c r="AW779" s="36" t="str">
        <f>IFERROR(VLOOKUP(Book1345234[[#This Row],[Water Supply Yield Ranking]],#REF!,2,FALSE),"")</f>
        <v/>
      </c>
      <c r="AX779" s="67"/>
      <c r="AY779" s="37"/>
      <c r="AZ779" s="4"/>
      <c r="BA779" s="36" t="str">
        <f>IFERROR(VLOOKUP(Book1345234[[#This Row],[Social Vulnerability Ranking]],#REF!,2,FALSE),"")</f>
        <v/>
      </c>
      <c r="BB779" s="67"/>
      <c r="BC779" s="43"/>
      <c r="BD779" s="4"/>
      <c r="BE779" s="36" t="str">
        <f>IFERROR(VLOOKUP(Book1345234[[#This Row],[Nature-Based Solutions Ranking]],#REF!,2,FALSE),"")</f>
        <v/>
      </c>
      <c r="BF779" s="67"/>
      <c r="BG779" s="37"/>
      <c r="BH779" s="4"/>
      <c r="BI779" s="36" t="str">
        <f>IFERROR(VLOOKUP(Book1345234[[#This Row],[Multiple Benefit Ranking]],#REF!,2,FALSE),"")</f>
        <v/>
      </c>
      <c r="BJ779" s="84"/>
      <c r="BK779" s="43"/>
      <c r="BL779" s="4"/>
      <c r="BM779" s="36" t="str">
        <f>IFERROR(VLOOKUP(Book1345234[[#This Row],[Operations and Maintenance Ranking]],#REF!,2,FALSE),"")</f>
        <v/>
      </c>
      <c r="BN779" s="67"/>
      <c r="BO779" s="4"/>
      <c r="BP779" s="36" t="str">
        <f>IFERROR(VLOOKUP(Book1345234[[#This Row],[Administrative, Regulatory and Other Obstacle Ranking]],#REF!,2,FALSE),"")</f>
        <v/>
      </c>
      <c r="BQ779" s="67"/>
      <c r="BR779" s="4"/>
      <c r="BS779" s="36" t="str">
        <f>IFERROR(VLOOKUP(Book1345234[[#This Row],[Environmental Benefit Ranking]],#REF!,2,FALSE),"")</f>
        <v/>
      </c>
      <c r="BT779" s="67"/>
      <c r="BU779" s="37"/>
      <c r="BV779" s="36" t="str">
        <f>IFERROR(VLOOKUP(Book1345234[[#This Row],[Environmental Impact Ranking]],#REF!,2,FALSE),"")</f>
        <v/>
      </c>
      <c r="BW779" s="77"/>
      <c r="BX779" s="83"/>
      <c r="BY779" s="4"/>
      <c r="BZ779" s="36" t="str">
        <f>IFERROR(VLOOKUP(Book1345234[[#This Row],[Mobility Ranking]],#REF!,2,FALSE),"")</f>
        <v/>
      </c>
      <c r="CA779" s="77"/>
      <c r="CB779" s="4"/>
      <c r="CC779" s="36" t="str">
        <f>IFERROR(VLOOKUP(Book1345234[[#This Row],[Regional Ranking]],#REF!,2,FALSE),"")</f>
        <v/>
      </c>
    </row>
    <row r="780" spans="1:81" x14ac:dyDescent="0.25">
      <c r="A780" s="107"/>
      <c r="B780" s="84"/>
      <c r="C780" s="92">
        <f>Book1345234[[#This Row],[FMP]]*2</f>
        <v>0</v>
      </c>
      <c r="D780" s="34"/>
      <c r="E780" s="34"/>
      <c r="F780" s="37"/>
      <c r="G780" s="4"/>
      <c r="H780" s="4"/>
      <c r="I780" s="4"/>
      <c r="J780" s="4"/>
      <c r="K780" s="35" t="str">
        <f>IFERROR(Book1345234[[#This Row],[Project Cost]]/Book1345234[[#This Row],['# of Structures Removed from 1% Annual Chance FP]],"")</f>
        <v/>
      </c>
      <c r="L780" s="4"/>
      <c r="M780" s="4"/>
      <c r="N780" s="35"/>
      <c r="O780" s="100"/>
      <c r="P780" s="84"/>
      <c r="Q780" s="37"/>
      <c r="R780" s="4"/>
      <c r="S780" s="36" t="str">
        <f>IFERROR(VLOOKUP(Book1345234[[#This Row],[ Severity Ranking: Pre-Project Average Depth of Flooding (100-year)]],#REF!,2,FALSE),"")</f>
        <v/>
      </c>
      <c r="T780" s="67"/>
      <c r="U780" s="37"/>
      <c r="V780" s="37"/>
      <c r="W780" s="128" t="e">
        <f>[1]!Book1345234[[#This Row],[Flood Plain Population]]/[1]!Book1345234[[#This Row],[Community Population Served]]</f>
        <v>#REF!</v>
      </c>
      <c r="X780" s="4"/>
      <c r="Y780" s="36" t="str">
        <f>IFERROR(VLOOKUP(Book1345234[[#This Row],[Severity Ranking: Community Need (% Population)]],#REF!,2,FALSE),"")</f>
        <v/>
      </c>
      <c r="Z780" s="66"/>
      <c r="AA780" s="91" t="e">
        <f>[1]!Book1345234[[#This Row],['# of Structures Removed from 1% Annual Chance FP]]/[1]!Book1345234[[#This Row],['# of Structures in 1% Annual Chance FP (Pre-Project)]]</f>
        <v>#REF!</v>
      </c>
      <c r="AB780" s="4"/>
      <c r="AC780" s="36" t="str">
        <f>IFERROR(VLOOKUP(Book1345234[[#This Row],[Flood Risk Reduction ]],#REF!,2,FALSE),"")</f>
        <v/>
      </c>
      <c r="AD780" s="66"/>
      <c r="AE780" s="78"/>
      <c r="AF780" s="37"/>
      <c r="AG780" s="128" t="e">
        <f>([1]!Book1345234[[#This Row],[Pre-Project Damage $]]-[1]!Book1345234[[#This Row],[Post-Project Damage $]])/[1]!Book1345234[[#This Row],[Pre-Project Damage $]]</f>
        <v>#REF!</v>
      </c>
      <c r="AH780" s="4"/>
      <c r="AI780" s="36" t="str">
        <f>IFERROR(VLOOKUP(Book1345234[[#This Row],[Flood Damage Reduction]],#REF!,2,FALSE),"")</f>
        <v/>
      </c>
      <c r="AJ780" s="93"/>
      <c r="AK780" s="83"/>
      <c r="AL780" s="37"/>
      <c r="AM780" s="36" t="str">
        <f>IFERROR(VLOOKUP(Book1345234[[#This Row],[ Reduction in Critical Facilities Flood Risk]],#REF!,2,FALSE),"")</f>
        <v/>
      </c>
      <c r="AN780" s="140" t="e">
        <f>VLOOKUP([1]!Book1345234[[#This Row],[FMP]],'[1]Life and Safety Tabular Data'!A777:L787,12,FALSE)</f>
        <v>#REF!</v>
      </c>
      <c r="AO780" s="43"/>
      <c r="AP780" s="4"/>
      <c r="AQ780" s="36" t="str">
        <f>IFERROR(VLOOKUP(Book1345234[[#This Row],[Life and Safety Ranking (Injury/Loss of Life)]],#REF!,2,FALSE),"")</f>
        <v/>
      </c>
      <c r="AR780" s="67"/>
      <c r="AS780" s="43"/>
      <c r="AT780" s="43"/>
      <c r="AU780" s="43"/>
      <c r="AV780" s="4"/>
      <c r="AW780" s="36" t="str">
        <f>IFERROR(VLOOKUP(Book1345234[[#This Row],[Water Supply Yield Ranking]],#REF!,2,FALSE),"")</f>
        <v/>
      </c>
      <c r="AX780" s="67"/>
      <c r="AY780" s="37"/>
      <c r="AZ780" s="4"/>
      <c r="BA780" s="36" t="str">
        <f>IFERROR(VLOOKUP(Book1345234[[#This Row],[Social Vulnerability Ranking]],#REF!,2,FALSE),"")</f>
        <v/>
      </c>
      <c r="BB780" s="67"/>
      <c r="BC780" s="43"/>
      <c r="BD780" s="4"/>
      <c r="BE780" s="36" t="str">
        <f>IFERROR(VLOOKUP(Book1345234[[#This Row],[Nature-Based Solutions Ranking]],#REF!,2,FALSE),"")</f>
        <v/>
      </c>
      <c r="BF780" s="67"/>
      <c r="BG780" s="37"/>
      <c r="BH780" s="4"/>
      <c r="BI780" s="36" t="str">
        <f>IFERROR(VLOOKUP(Book1345234[[#This Row],[Multiple Benefit Ranking]],#REF!,2,FALSE),"")</f>
        <v/>
      </c>
      <c r="BJ780" s="84"/>
      <c r="BK780" s="43"/>
      <c r="BL780" s="4"/>
      <c r="BM780" s="36" t="str">
        <f>IFERROR(VLOOKUP(Book1345234[[#This Row],[Operations and Maintenance Ranking]],#REF!,2,FALSE),"")</f>
        <v/>
      </c>
      <c r="BN780" s="67"/>
      <c r="BO780" s="4"/>
      <c r="BP780" s="36" t="str">
        <f>IFERROR(VLOOKUP(Book1345234[[#This Row],[Administrative, Regulatory and Other Obstacle Ranking]],#REF!,2,FALSE),"")</f>
        <v/>
      </c>
      <c r="BQ780" s="67"/>
      <c r="BR780" s="4"/>
      <c r="BS780" s="36" t="str">
        <f>IFERROR(VLOOKUP(Book1345234[[#This Row],[Environmental Benefit Ranking]],#REF!,2,FALSE),"")</f>
        <v/>
      </c>
      <c r="BT780" s="67"/>
      <c r="BU780" s="37"/>
      <c r="BV780" s="36" t="str">
        <f>IFERROR(VLOOKUP(Book1345234[[#This Row],[Environmental Impact Ranking]],#REF!,2,FALSE),"")</f>
        <v/>
      </c>
      <c r="BW780" s="77"/>
      <c r="BX780" s="83"/>
      <c r="BY780" s="4"/>
      <c r="BZ780" s="36" t="str">
        <f>IFERROR(VLOOKUP(Book1345234[[#This Row],[Mobility Ranking]],#REF!,2,FALSE),"")</f>
        <v/>
      </c>
      <c r="CA780" s="77"/>
      <c r="CB780" s="4"/>
      <c r="CC780" s="36" t="str">
        <f>IFERROR(VLOOKUP(Book1345234[[#This Row],[Regional Ranking]],#REF!,2,FALSE),"")</f>
        <v/>
      </c>
    </row>
    <row r="781" spans="1:81" x14ac:dyDescent="0.25">
      <c r="A781" s="107"/>
      <c r="B781" s="84"/>
      <c r="C781" s="92">
        <f>Book1345234[[#This Row],[FMP]]*2</f>
        <v>0</v>
      </c>
      <c r="D781" s="34"/>
      <c r="E781" s="34"/>
      <c r="F781" s="37"/>
      <c r="G781" s="4"/>
      <c r="H781" s="4"/>
      <c r="I781" s="4"/>
      <c r="J781" s="4"/>
      <c r="K781" s="35" t="str">
        <f>IFERROR(Book1345234[[#This Row],[Project Cost]]/Book1345234[[#This Row],['# of Structures Removed from 1% Annual Chance FP]],"")</f>
        <v/>
      </c>
      <c r="L781" s="4"/>
      <c r="M781" s="4"/>
      <c r="N781" s="35"/>
      <c r="O781" s="100"/>
      <c r="P781" s="84"/>
      <c r="Q781" s="37"/>
      <c r="R781" s="4"/>
      <c r="S781" s="36" t="str">
        <f>IFERROR(VLOOKUP(Book1345234[[#This Row],[ Severity Ranking: Pre-Project Average Depth of Flooding (100-year)]],#REF!,2,FALSE),"")</f>
        <v/>
      </c>
      <c r="T781" s="67"/>
      <c r="U781" s="37"/>
      <c r="V781" s="37"/>
      <c r="W781" s="128" t="e">
        <f>[1]!Book1345234[[#This Row],[Flood Plain Population]]/[1]!Book1345234[[#This Row],[Community Population Served]]</f>
        <v>#REF!</v>
      </c>
      <c r="X781" s="4"/>
      <c r="Y781" s="36" t="str">
        <f>IFERROR(VLOOKUP(Book1345234[[#This Row],[Severity Ranking: Community Need (% Population)]],#REF!,2,FALSE),"")</f>
        <v/>
      </c>
      <c r="Z781" s="66"/>
      <c r="AA781" s="91" t="e">
        <f>[1]!Book1345234[[#This Row],['# of Structures Removed from 1% Annual Chance FP]]/[1]!Book1345234[[#This Row],['# of Structures in 1% Annual Chance FP (Pre-Project)]]</f>
        <v>#REF!</v>
      </c>
      <c r="AB781" s="4"/>
      <c r="AC781" s="36" t="str">
        <f>IFERROR(VLOOKUP(Book1345234[[#This Row],[Flood Risk Reduction ]],#REF!,2,FALSE),"")</f>
        <v/>
      </c>
      <c r="AD781" s="66"/>
      <c r="AE781" s="78"/>
      <c r="AF781" s="37"/>
      <c r="AG781" s="128" t="e">
        <f>([1]!Book1345234[[#This Row],[Pre-Project Damage $]]-[1]!Book1345234[[#This Row],[Post-Project Damage $]])/[1]!Book1345234[[#This Row],[Pre-Project Damage $]]</f>
        <v>#REF!</v>
      </c>
      <c r="AH781" s="4"/>
      <c r="AI781" s="36" t="str">
        <f>IFERROR(VLOOKUP(Book1345234[[#This Row],[Flood Damage Reduction]],#REF!,2,FALSE),"")</f>
        <v/>
      </c>
      <c r="AJ781" s="93"/>
      <c r="AK781" s="83"/>
      <c r="AL781" s="37"/>
      <c r="AM781" s="36" t="str">
        <f>IFERROR(VLOOKUP(Book1345234[[#This Row],[ Reduction in Critical Facilities Flood Risk]],#REF!,2,FALSE),"")</f>
        <v/>
      </c>
      <c r="AN781" s="140" t="e">
        <f>VLOOKUP([1]!Book1345234[[#This Row],[FMP]],'[1]Life and Safety Tabular Data'!A778:L788,12,FALSE)</f>
        <v>#REF!</v>
      </c>
      <c r="AO781" s="43"/>
      <c r="AP781" s="4"/>
      <c r="AQ781" s="36" t="str">
        <f>IFERROR(VLOOKUP(Book1345234[[#This Row],[Life and Safety Ranking (Injury/Loss of Life)]],#REF!,2,FALSE),"")</f>
        <v/>
      </c>
      <c r="AR781" s="67"/>
      <c r="AS781" s="43"/>
      <c r="AT781" s="43"/>
      <c r="AU781" s="43"/>
      <c r="AV781" s="4"/>
      <c r="AW781" s="36" t="str">
        <f>IFERROR(VLOOKUP(Book1345234[[#This Row],[Water Supply Yield Ranking]],#REF!,2,FALSE),"")</f>
        <v/>
      </c>
      <c r="AX781" s="67"/>
      <c r="AY781" s="37"/>
      <c r="AZ781" s="4"/>
      <c r="BA781" s="36" t="str">
        <f>IFERROR(VLOOKUP(Book1345234[[#This Row],[Social Vulnerability Ranking]],#REF!,2,FALSE),"")</f>
        <v/>
      </c>
      <c r="BB781" s="67"/>
      <c r="BC781" s="43"/>
      <c r="BD781" s="4"/>
      <c r="BE781" s="36" t="str">
        <f>IFERROR(VLOOKUP(Book1345234[[#This Row],[Nature-Based Solutions Ranking]],#REF!,2,FALSE),"")</f>
        <v/>
      </c>
      <c r="BF781" s="67"/>
      <c r="BG781" s="37"/>
      <c r="BH781" s="4"/>
      <c r="BI781" s="36" t="str">
        <f>IFERROR(VLOOKUP(Book1345234[[#This Row],[Multiple Benefit Ranking]],#REF!,2,FALSE),"")</f>
        <v/>
      </c>
      <c r="BJ781" s="84"/>
      <c r="BK781" s="43"/>
      <c r="BL781" s="4"/>
      <c r="BM781" s="36" t="str">
        <f>IFERROR(VLOOKUP(Book1345234[[#This Row],[Operations and Maintenance Ranking]],#REF!,2,FALSE),"")</f>
        <v/>
      </c>
      <c r="BN781" s="67"/>
      <c r="BO781" s="4"/>
      <c r="BP781" s="36" t="str">
        <f>IFERROR(VLOOKUP(Book1345234[[#This Row],[Administrative, Regulatory and Other Obstacle Ranking]],#REF!,2,FALSE),"")</f>
        <v/>
      </c>
      <c r="BQ781" s="67"/>
      <c r="BR781" s="4"/>
      <c r="BS781" s="36" t="str">
        <f>IFERROR(VLOOKUP(Book1345234[[#This Row],[Environmental Benefit Ranking]],#REF!,2,FALSE),"")</f>
        <v/>
      </c>
      <c r="BT781" s="67"/>
      <c r="BU781" s="37"/>
      <c r="BV781" s="36" t="str">
        <f>IFERROR(VLOOKUP(Book1345234[[#This Row],[Environmental Impact Ranking]],#REF!,2,FALSE),"")</f>
        <v/>
      </c>
      <c r="BW781" s="77"/>
      <c r="BX781" s="83"/>
      <c r="BY781" s="4"/>
      <c r="BZ781" s="36" t="str">
        <f>IFERROR(VLOOKUP(Book1345234[[#This Row],[Mobility Ranking]],#REF!,2,FALSE),"")</f>
        <v/>
      </c>
      <c r="CA781" s="77"/>
      <c r="CB781" s="4"/>
      <c r="CC781" s="36" t="str">
        <f>IFERROR(VLOOKUP(Book1345234[[#This Row],[Regional Ranking]],#REF!,2,FALSE),"")</f>
        <v/>
      </c>
    </row>
    <row r="782" spans="1:81" x14ac:dyDescent="0.25">
      <c r="A782" s="107"/>
      <c r="B782" s="84"/>
      <c r="C782" s="92">
        <f>Book1345234[[#This Row],[FMP]]*2</f>
        <v>0</v>
      </c>
      <c r="D782" s="34"/>
      <c r="E782" s="34"/>
      <c r="F782" s="37"/>
      <c r="G782" s="4"/>
      <c r="H782" s="4"/>
      <c r="I782" s="4"/>
      <c r="J782" s="4"/>
      <c r="K782" s="35" t="str">
        <f>IFERROR(Book1345234[[#This Row],[Project Cost]]/Book1345234[[#This Row],['# of Structures Removed from 1% Annual Chance FP]],"")</f>
        <v/>
      </c>
      <c r="L782" s="4"/>
      <c r="M782" s="4"/>
      <c r="N782" s="35"/>
      <c r="O782" s="100"/>
      <c r="P782" s="84"/>
      <c r="Q782" s="37"/>
      <c r="R782" s="4"/>
      <c r="S782" s="36" t="str">
        <f>IFERROR(VLOOKUP(Book1345234[[#This Row],[ Severity Ranking: Pre-Project Average Depth of Flooding (100-year)]],#REF!,2,FALSE),"")</f>
        <v/>
      </c>
      <c r="T782" s="67"/>
      <c r="U782" s="37"/>
      <c r="V782" s="37"/>
      <c r="W782" s="128" t="e">
        <f>[1]!Book1345234[[#This Row],[Flood Plain Population]]/[1]!Book1345234[[#This Row],[Community Population Served]]</f>
        <v>#REF!</v>
      </c>
      <c r="X782" s="4"/>
      <c r="Y782" s="36" t="str">
        <f>IFERROR(VLOOKUP(Book1345234[[#This Row],[Severity Ranking: Community Need (% Population)]],#REF!,2,FALSE),"")</f>
        <v/>
      </c>
      <c r="Z782" s="66"/>
      <c r="AA782" s="91" t="e">
        <f>[1]!Book1345234[[#This Row],['# of Structures Removed from 1% Annual Chance FP]]/[1]!Book1345234[[#This Row],['# of Structures in 1% Annual Chance FP (Pre-Project)]]</f>
        <v>#REF!</v>
      </c>
      <c r="AB782" s="4"/>
      <c r="AC782" s="36" t="str">
        <f>IFERROR(VLOOKUP(Book1345234[[#This Row],[Flood Risk Reduction ]],#REF!,2,FALSE),"")</f>
        <v/>
      </c>
      <c r="AD782" s="66"/>
      <c r="AE782" s="78"/>
      <c r="AF782" s="37"/>
      <c r="AG782" s="128" t="e">
        <f>([1]!Book1345234[[#This Row],[Pre-Project Damage $]]-[1]!Book1345234[[#This Row],[Post-Project Damage $]])/[1]!Book1345234[[#This Row],[Pre-Project Damage $]]</f>
        <v>#REF!</v>
      </c>
      <c r="AH782" s="4"/>
      <c r="AI782" s="36" t="str">
        <f>IFERROR(VLOOKUP(Book1345234[[#This Row],[Flood Damage Reduction]],#REF!,2,FALSE),"")</f>
        <v/>
      </c>
      <c r="AJ782" s="93"/>
      <c r="AK782" s="83"/>
      <c r="AL782" s="37"/>
      <c r="AM782" s="36" t="str">
        <f>IFERROR(VLOOKUP(Book1345234[[#This Row],[ Reduction in Critical Facilities Flood Risk]],#REF!,2,FALSE),"")</f>
        <v/>
      </c>
      <c r="AN782" s="140" t="e">
        <f>VLOOKUP([1]!Book1345234[[#This Row],[FMP]],'[1]Life and Safety Tabular Data'!A779:L789,12,FALSE)</f>
        <v>#REF!</v>
      </c>
      <c r="AO782" s="43"/>
      <c r="AP782" s="4"/>
      <c r="AQ782" s="36" t="str">
        <f>IFERROR(VLOOKUP(Book1345234[[#This Row],[Life and Safety Ranking (Injury/Loss of Life)]],#REF!,2,FALSE),"")</f>
        <v/>
      </c>
      <c r="AR782" s="67"/>
      <c r="AS782" s="43"/>
      <c r="AT782" s="43"/>
      <c r="AU782" s="43"/>
      <c r="AV782" s="4"/>
      <c r="AW782" s="36" t="str">
        <f>IFERROR(VLOOKUP(Book1345234[[#This Row],[Water Supply Yield Ranking]],#REF!,2,FALSE),"")</f>
        <v/>
      </c>
      <c r="AX782" s="67"/>
      <c r="AY782" s="37"/>
      <c r="AZ782" s="4"/>
      <c r="BA782" s="36" t="str">
        <f>IFERROR(VLOOKUP(Book1345234[[#This Row],[Social Vulnerability Ranking]],#REF!,2,FALSE),"")</f>
        <v/>
      </c>
      <c r="BB782" s="67"/>
      <c r="BC782" s="43"/>
      <c r="BD782" s="4"/>
      <c r="BE782" s="36" t="str">
        <f>IFERROR(VLOOKUP(Book1345234[[#This Row],[Nature-Based Solutions Ranking]],#REF!,2,FALSE),"")</f>
        <v/>
      </c>
      <c r="BF782" s="67"/>
      <c r="BG782" s="37"/>
      <c r="BH782" s="4"/>
      <c r="BI782" s="36" t="str">
        <f>IFERROR(VLOOKUP(Book1345234[[#This Row],[Multiple Benefit Ranking]],#REF!,2,FALSE),"")</f>
        <v/>
      </c>
      <c r="BJ782" s="84"/>
      <c r="BK782" s="43"/>
      <c r="BL782" s="4"/>
      <c r="BM782" s="36" t="str">
        <f>IFERROR(VLOOKUP(Book1345234[[#This Row],[Operations and Maintenance Ranking]],#REF!,2,FALSE),"")</f>
        <v/>
      </c>
      <c r="BN782" s="67"/>
      <c r="BO782" s="4"/>
      <c r="BP782" s="36" t="str">
        <f>IFERROR(VLOOKUP(Book1345234[[#This Row],[Administrative, Regulatory and Other Obstacle Ranking]],#REF!,2,FALSE),"")</f>
        <v/>
      </c>
      <c r="BQ782" s="67"/>
      <c r="BR782" s="4"/>
      <c r="BS782" s="36" t="str">
        <f>IFERROR(VLOOKUP(Book1345234[[#This Row],[Environmental Benefit Ranking]],#REF!,2,FALSE),"")</f>
        <v/>
      </c>
      <c r="BT782" s="67"/>
      <c r="BU782" s="37"/>
      <c r="BV782" s="36" t="str">
        <f>IFERROR(VLOOKUP(Book1345234[[#This Row],[Environmental Impact Ranking]],#REF!,2,FALSE),"")</f>
        <v/>
      </c>
      <c r="BW782" s="77"/>
      <c r="BX782" s="83"/>
      <c r="BY782" s="4"/>
      <c r="BZ782" s="36" t="str">
        <f>IFERROR(VLOOKUP(Book1345234[[#This Row],[Mobility Ranking]],#REF!,2,FALSE),"")</f>
        <v/>
      </c>
      <c r="CA782" s="77"/>
      <c r="CB782" s="4"/>
      <c r="CC782" s="36" t="str">
        <f>IFERROR(VLOOKUP(Book1345234[[#This Row],[Regional Ranking]],#REF!,2,FALSE),"")</f>
        <v/>
      </c>
    </row>
    <row r="783" spans="1:81" x14ac:dyDescent="0.25">
      <c r="A783" s="107"/>
      <c r="B783" s="84"/>
      <c r="C783" s="92">
        <f>Book1345234[[#This Row],[FMP]]*2</f>
        <v>0</v>
      </c>
      <c r="D783" s="34"/>
      <c r="E783" s="34"/>
      <c r="F783" s="37"/>
      <c r="G783" s="4"/>
      <c r="H783" s="4"/>
      <c r="I783" s="4"/>
      <c r="J783" s="4"/>
      <c r="K783" s="35" t="str">
        <f>IFERROR(Book1345234[[#This Row],[Project Cost]]/Book1345234[[#This Row],['# of Structures Removed from 1% Annual Chance FP]],"")</f>
        <v/>
      </c>
      <c r="L783" s="4"/>
      <c r="M783" s="4"/>
      <c r="N783" s="35"/>
      <c r="O783" s="100"/>
      <c r="P783" s="84"/>
      <c r="Q783" s="37"/>
      <c r="R783" s="4"/>
      <c r="S783" s="36" t="str">
        <f>IFERROR(VLOOKUP(Book1345234[[#This Row],[ Severity Ranking: Pre-Project Average Depth of Flooding (100-year)]],#REF!,2,FALSE),"")</f>
        <v/>
      </c>
      <c r="T783" s="67"/>
      <c r="U783" s="37"/>
      <c r="V783" s="37"/>
      <c r="W783" s="128" t="e">
        <f>[1]!Book1345234[[#This Row],[Flood Plain Population]]/[1]!Book1345234[[#This Row],[Community Population Served]]</f>
        <v>#REF!</v>
      </c>
      <c r="X783" s="4"/>
      <c r="Y783" s="36" t="str">
        <f>IFERROR(VLOOKUP(Book1345234[[#This Row],[Severity Ranking: Community Need (% Population)]],#REF!,2,FALSE),"")</f>
        <v/>
      </c>
      <c r="Z783" s="66"/>
      <c r="AA783" s="91" t="e">
        <f>[1]!Book1345234[[#This Row],['# of Structures Removed from 1% Annual Chance FP]]/[1]!Book1345234[[#This Row],['# of Structures in 1% Annual Chance FP (Pre-Project)]]</f>
        <v>#REF!</v>
      </c>
      <c r="AB783" s="4"/>
      <c r="AC783" s="36" t="str">
        <f>IFERROR(VLOOKUP(Book1345234[[#This Row],[Flood Risk Reduction ]],#REF!,2,FALSE),"")</f>
        <v/>
      </c>
      <c r="AD783" s="66"/>
      <c r="AE783" s="78"/>
      <c r="AF783" s="37"/>
      <c r="AG783" s="128" t="e">
        <f>([1]!Book1345234[[#This Row],[Pre-Project Damage $]]-[1]!Book1345234[[#This Row],[Post-Project Damage $]])/[1]!Book1345234[[#This Row],[Pre-Project Damage $]]</f>
        <v>#REF!</v>
      </c>
      <c r="AH783" s="4"/>
      <c r="AI783" s="36" t="str">
        <f>IFERROR(VLOOKUP(Book1345234[[#This Row],[Flood Damage Reduction]],#REF!,2,FALSE),"")</f>
        <v/>
      </c>
      <c r="AJ783" s="93"/>
      <c r="AK783" s="83"/>
      <c r="AL783" s="37"/>
      <c r="AM783" s="36" t="str">
        <f>IFERROR(VLOOKUP(Book1345234[[#This Row],[ Reduction in Critical Facilities Flood Risk]],#REF!,2,FALSE),"")</f>
        <v/>
      </c>
      <c r="AN783" s="140" t="e">
        <f>VLOOKUP([1]!Book1345234[[#This Row],[FMP]],'[1]Life and Safety Tabular Data'!A780:L790,12,FALSE)</f>
        <v>#REF!</v>
      </c>
      <c r="AO783" s="43"/>
      <c r="AP783" s="4"/>
      <c r="AQ783" s="36" t="str">
        <f>IFERROR(VLOOKUP(Book1345234[[#This Row],[Life and Safety Ranking (Injury/Loss of Life)]],#REF!,2,FALSE),"")</f>
        <v/>
      </c>
      <c r="AR783" s="67"/>
      <c r="AS783" s="43"/>
      <c r="AT783" s="43"/>
      <c r="AU783" s="43"/>
      <c r="AV783" s="4"/>
      <c r="AW783" s="36" t="str">
        <f>IFERROR(VLOOKUP(Book1345234[[#This Row],[Water Supply Yield Ranking]],#REF!,2,FALSE),"")</f>
        <v/>
      </c>
      <c r="AX783" s="67"/>
      <c r="AY783" s="37"/>
      <c r="AZ783" s="4"/>
      <c r="BA783" s="36" t="str">
        <f>IFERROR(VLOOKUP(Book1345234[[#This Row],[Social Vulnerability Ranking]],#REF!,2,FALSE),"")</f>
        <v/>
      </c>
      <c r="BB783" s="67"/>
      <c r="BC783" s="43"/>
      <c r="BD783" s="4"/>
      <c r="BE783" s="36" t="str">
        <f>IFERROR(VLOOKUP(Book1345234[[#This Row],[Nature-Based Solutions Ranking]],#REF!,2,FALSE),"")</f>
        <v/>
      </c>
      <c r="BF783" s="67"/>
      <c r="BG783" s="37"/>
      <c r="BH783" s="4"/>
      <c r="BI783" s="36" t="str">
        <f>IFERROR(VLOOKUP(Book1345234[[#This Row],[Multiple Benefit Ranking]],#REF!,2,FALSE),"")</f>
        <v/>
      </c>
      <c r="BJ783" s="84"/>
      <c r="BK783" s="43"/>
      <c r="BL783" s="4"/>
      <c r="BM783" s="36" t="str">
        <f>IFERROR(VLOOKUP(Book1345234[[#This Row],[Operations and Maintenance Ranking]],#REF!,2,FALSE),"")</f>
        <v/>
      </c>
      <c r="BN783" s="67"/>
      <c r="BO783" s="4"/>
      <c r="BP783" s="36" t="str">
        <f>IFERROR(VLOOKUP(Book1345234[[#This Row],[Administrative, Regulatory and Other Obstacle Ranking]],#REF!,2,FALSE),"")</f>
        <v/>
      </c>
      <c r="BQ783" s="67"/>
      <c r="BR783" s="4"/>
      <c r="BS783" s="36" t="str">
        <f>IFERROR(VLOOKUP(Book1345234[[#This Row],[Environmental Benefit Ranking]],#REF!,2,FALSE),"")</f>
        <v/>
      </c>
      <c r="BT783" s="67"/>
      <c r="BU783" s="37"/>
      <c r="BV783" s="36" t="str">
        <f>IFERROR(VLOOKUP(Book1345234[[#This Row],[Environmental Impact Ranking]],#REF!,2,FALSE),"")</f>
        <v/>
      </c>
      <c r="BW783" s="77"/>
      <c r="BX783" s="83"/>
      <c r="BY783" s="4"/>
      <c r="BZ783" s="36" t="str">
        <f>IFERROR(VLOOKUP(Book1345234[[#This Row],[Mobility Ranking]],#REF!,2,FALSE),"")</f>
        <v/>
      </c>
      <c r="CA783" s="77"/>
      <c r="CB783" s="4"/>
      <c r="CC783" s="36" t="str">
        <f>IFERROR(VLOOKUP(Book1345234[[#This Row],[Regional Ranking]],#REF!,2,FALSE),"")</f>
        <v/>
      </c>
    </row>
    <row r="784" spans="1:81" x14ac:dyDescent="0.25">
      <c r="A784" s="107"/>
      <c r="B784" s="84"/>
      <c r="C784" s="92">
        <f>Book1345234[[#This Row],[FMP]]*2</f>
        <v>0</v>
      </c>
      <c r="D784" s="34"/>
      <c r="E784" s="34"/>
      <c r="F784" s="37"/>
      <c r="G784" s="4"/>
      <c r="H784" s="4"/>
      <c r="I784" s="4"/>
      <c r="J784" s="4"/>
      <c r="K784" s="35" t="str">
        <f>IFERROR(Book1345234[[#This Row],[Project Cost]]/Book1345234[[#This Row],['# of Structures Removed from 1% Annual Chance FP]],"")</f>
        <v/>
      </c>
      <c r="L784" s="4"/>
      <c r="M784" s="4"/>
      <c r="N784" s="35"/>
      <c r="O784" s="100"/>
      <c r="P784" s="84"/>
      <c r="Q784" s="37"/>
      <c r="R784" s="4"/>
      <c r="S784" s="36" t="str">
        <f>IFERROR(VLOOKUP(Book1345234[[#This Row],[ Severity Ranking: Pre-Project Average Depth of Flooding (100-year)]],#REF!,2,FALSE),"")</f>
        <v/>
      </c>
      <c r="T784" s="67"/>
      <c r="U784" s="37"/>
      <c r="V784" s="37"/>
      <c r="W784" s="128" t="e">
        <f>[1]!Book1345234[[#This Row],[Flood Plain Population]]/[1]!Book1345234[[#This Row],[Community Population Served]]</f>
        <v>#REF!</v>
      </c>
      <c r="X784" s="4"/>
      <c r="Y784" s="36" t="str">
        <f>IFERROR(VLOOKUP(Book1345234[[#This Row],[Severity Ranking: Community Need (% Population)]],#REF!,2,FALSE),"")</f>
        <v/>
      </c>
      <c r="Z784" s="66"/>
      <c r="AA784" s="91" t="e">
        <f>[1]!Book1345234[[#This Row],['# of Structures Removed from 1% Annual Chance FP]]/[1]!Book1345234[[#This Row],['# of Structures in 1% Annual Chance FP (Pre-Project)]]</f>
        <v>#REF!</v>
      </c>
      <c r="AB784" s="4"/>
      <c r="AC784" s="36" t="str">
        <f>IFERROR(VLOOKUP(Book1345234[[#This Row],[Flood Risk Reduction ]],#REF!,2,FALSE),"")</f>
        <v/>
      </c>
      <c r="AD784" s="66"/>
      <c r="AE784" s="78"/>
      <c r="AF784" s="37"/>
      <c r="AG784" s="128" t="e">
        <f>([1]!Book1345234[[#This Row],[Pre-Project Damage $]]-[1]!Book1345234[[#This Row],[Post-Project Damage $]])/[1]!Book1345234[[#This Row],[Pre-Project Damage $]]</f>
        <v>#REF!</v>
      </c>
      <c r="AH784" s="4"/>
      <c r="AI784" s="36" t="str">
        <f>IFERROR(VLOOKUP(Book1345234[[#This Row],[Flood Damage Reduction]],#REF!,2,FALSE),"")</f>
        <v/>
      </c>
      <c r="AJ784" s="93"/>
      <c r="AK784" s="83"/>
      <c r="AL784" s="37"/>
      <c r="AM784" s="36" t="str">
        <f>IFERROR(VLOOKUP(Book1345234[[#This Row],[ Reduction in Critical Facilities Flood Risk]],#REF!,2,FALSE),"")</f>
        <v/>
      </c>
      <c r="AN784" s="140" t="e">
        <f>VLOOKUP([1]!Book1345234[[#This Row],[FMP]],'[1]Life and Safety Tabular Data'!A781:L791,12,FALSE)</f>
        <v>#REF!</v>
      </c>
      <c r="AO784" s="43"/>
      <c r="AP784" s="4"/>
      <c r="AQ784" s="36" t="str">
        <f>IFERROR(VLOOKUP(Book1345234[[#This Row],[Life and Safety Ranking (Injury/Loss of Life)]],#REF!,2,FALSE),"")</f>
        <v/>
      </c>
      <c r="AR784" s="67"/>
      <c r="AS784" s="43"/>
      <c r="AT784" s="43"/>
      <c r="AU784" s="43"/>
      <c r="AV784" s="4"/>
      <c r="AW784" s="36" t="str">
        <f>IFERROR(VLOOKUP(Book1345234[[#This Row],[Water Supply Yield Ranking]],#REF!,2,FALSE),"")</f>
        <v/>
      </c>
      <c r="AX784" s="67"/>
      <c r="AY784" s="37"/>
      <c r="AZ784" s="4"/>
      <c r="BA784" s="36" t="str">
        <f>IFERROR(VLOOKUP(Book1345234[[#This Row],[Social Vulnerability Ranking]],#REF!,2,FALSE),"")</f>
        <v/>
      </c>
      <c r="BB784" s="67"/>
      <c r="BC784" s="43"/>
      <c r="BD784" s="4"/>
      <c r="BE784" s="36" t="str">
        <f>IFERROR(VLOOKUP(Book1345234[[#This Row],[Nature-Based Solutions Ranking]],#REF!,2,FALSE),"")</f>
        <v/>
      </c>
      <c r="BF784" s="67"/>
      <c r="BG784" s="37"/>
      <c r="BH784" s="4"/>
      <c r="BI784" s="36" t="str">
        <f>IFERROR(VLOOKUP(Book1345234[[#This Row],[Multiple Benefit Ranking]],#REF!,2,FALSE),"")</f>
        <v/>
      </c>
      <c r="BJ784" s="84"/>
      <c r="BK784" s="43"/>
      <c r="BL784" s="4"/>
      <c r="BM784" s="36" t="str">
        <f>IFERROR(VLOOKUP(Book1345234[[#This Row],[Operations and Maintenance Ranking]],#REF!,2,FALSE),"")</f>
        <v/>
      </c>
      <c r="BN784" s="67"/>
      <c r="BO784" s="4"/>
      <c r="BP784" s="36" t="str">
        <f>IFERROR(VLOOKUP(Book1345234[[#This Row],[Administrative, Regulatory and Other Obstacle Ranking]],#REF!,2,FALSE),"")</f>
        <v/>
      </c>
      <c r="BQ784" s="67"/>
      <c r="BR784" s="4"/>
      <c r="BS784" s="36" t="str">
        <f>IFERROR(VLOOKUP(Book1345234[[#This Row],[Environmental Benefit Ranking]],#REF!,2,FALSE),"")</f>
        <v/>
      </c>
      <c r="BT784" s="67"/>
      <c r="BU784" s="37"/>
      <c r="BV784" s="36" t="str">
        <f>IFERROR(VLOOKUP(Book1345234[[#This Row],[Environmental Impact Ranking]],#REF!,2,FALSE),"")</f>
        <v/>
      </c>
      <c r="BW784" s="77"/>
      <c r="BX784" s="83"/>
      <c r="BY784" s="4"/>
      <c r="BZ784" s="36" t="str">
        <f>IFERROR(VLOOKUP(Book1345234[[#This Row],[Mobility Ranking]],#REF!,2,FALSE),"")</f>
        <v/>
      </c>
      <c r="CA784" s="77"/>
      <c r="CB784" s="4"/>
      <c r="CC784" s="36" t="str">
        <f>IFERROR(VLOOKUP(Book1345234[[#This Row],[Regional Ranking]],#REF!,2,FALSE),"")</f>
        <v/>
      </c>
    </row>
    <row r="785" spans="1:81" x14ac:dyDescent="0.25">
      <c r="A785" s="107"/>
      <c r="B785" s="84"/>
      <c r="C785" s="92">
        <f>Book1345234[[#This Row],[FMP]]*2</f>
        <v>0</v>
      </c>
      <c r="D785" s="34"/>
      <c r="E785" s="34"/>
      <c r="F785" s="37"/>
      <c r="G785" s="4"/>
      <c r="H785" s="4"/>
      <c r="I785" s="4"/>
      <c r="J785" s="4"/>
      <c r="K785" s="35" t="str">
        <f>IFERROR(Book1345234[[#This Row],[Project Cost]]/Book1345234[[#This Row],['# of Structures Removed from 1% Annual Chance FP]],"")</f>
        <v/>
      </c>
      <c r="L785" s="4"/>
      <c r="M785" s="4"/>
      <c r="N785" s="35"/>
      <c r="O785" s="100"/>
      <c r="P785" s="84"/>
      <c r="Q785" s="37"/>
      <c r="R785" s="4"/>
      <c r="S785" s="36" t="str">
        <f>IFERROR(VLOOKUP(Book1345234[[#This Row],[ Severity Ranking: Pre-Project Average Depth of Flooding (100-year)]],#REF!,2,FALSE),"")</f>
        <v/>
      </c>
      <c r="T785" s="67"/>
      <c r="U785" s="37"/>
      <c r="V785" s="37"/>
      <c r="W785" s="128" t="e">
        <f>[1]!Book1345234[[#This Row],[Flood Plain Population]]/[1]!Book1345234[[#This Row],[Community Population Served]]</f>
        <v>#REF!</v>
      </c>
      <c r="X785" s="4"/>
      <c r="Y785" s="36" t="str">
        <f>IFERROR(VLOOKUP(Book1345234[[#This Row],[Severity Ranking: Community Need (% Population)]],#REF!,2,FALSE),"")</f>
        <v/>
      </c>
      <c r="Z785" s="66"/>
      <c r="AA785" s="91" t="e">
        <f>[1]!Book1345234[[#This Row],['# of Structures Removed from 1% Annual Chance FP]]/[1]!Book1345234[[#This Row],['# of Structures in 1% Annual Chance FP (Pre-Project)]]</f>
        <v>#REF!</v>
      </c>
      <c r="AB785" s="4"/>
      <c r="AC785" s="36" t="str">
        <f>IFERROR(VLOOKUP(Book1345234[[#This Row],[Flood Risk Reduction ]],#REF!,2,FALSE),"")</f>
        <v/>
      </c>
      <c r="AD785" s="66"/>
      <c r="AE785" s="78"/>
      <c r="AF785" s="37"/>
      <c r="AG785" s="128" t="e">
        <f>([1]!Book1345234[[#This Row],[Pre-Project Damage $]]-[1]!Book1345234[[#This Row],[Post-Project Damage $]])/[1]!Book1345234[[#This Row],[Pre-Project Damage $]]</f>
        <v>#REF!</v>
      </c>
      <c r="AH785" s="4"/>
      <c r="AI785" s="36" t="str">
        <f>IFERROR(VLOOKUP(Book1345234[[#This Row],[Flood Damage Reduction]],#REF!,2,FALSE),"")</f>
        <v/>
      </c>
      <c r="AJ785" s="93"/>
      <c r="AK785" s="83"/>
      <c r="AL785" s="37"/>
      <c r="AM785" s="36" t="str">
        <f>IFERROR(VLOOKUP(Book1345234[[#This Row],[ Reduction in Critical Facilities Flood Risk]],#REF!,2,FALSE),"")</f>
        <v/>
      </c>
      <c r="AN785" s="140" t="e">
        <f>VLOOKUP([1]!Book1345234[[#This Row],[FMP]],'[1]Life and Safety Tabular Data'!A782:L792,12,FALSE)</f>
        <v>#REF!</v>
      </c>
      <c r="AO785" s="43"/>
      <c r="AP785" s="4"/>
      <c r="AQ785" s="36" t="str">
        <f>IFERROR(VLOOKUP(Book1345234[[#This Row],[Life and Safety Ranking (Injury/Loss of Life)]],#REF!,2,FALSE),"")</f>
        <v/>
      </c>
      <c r="AR785" s="67"/>
      <c r="AS785" s="43"/>
      <c r="AT785" s="43"/>
      <c r="AU785" s="43"/>
      <c r="AV785" s="4"/>
      <c r="AW785" s="36" t="str">
        <f>IFERROR(VLOOKUP(Book1345234[[#This Row],[Water Supply Yield Ranking]],#REF!,2,FALSE),"")</f>
        <v/>
      </c>
      <c r="AX785" s="67"/>
      <c r="AY785" s="37"/>
      <c r="AZ785" s="4"/>
      <c r="BA785" s="36" t="str">
        <f>IFERROR(VLOOKUP(Book1345234[[#This Row],[Social Vulnerability Ranking]],#REF!,2,FALSE),"")</f>
        <v/>
      </c>
      <c r="BB785" s="67"/>
      <c r="BC785" s="43"/>
      <c r="BD785" s="4"/>
      <c r="BE785" s="36" t="str">
        <f>IFERROR(VLOOKUP(Book1345234[[#This Row],[Nature-Based Solutions Ranking]],#REF!,2,FALSE),"")</f>
        <v/>
      </c>
      <c r="BF785" s="67"/>
      <c r="BG785" s="37"/>
      <c r="BH785" s="4"/>
      <c r="BI785" s="36" t="str">
        <f>IFERROR(VLOOKUP(Book1345234[[#This Row],[Multiple Benefit Ranking]],#REF!,2,FALSE),"")</f>
        <v/>
      </c>
      <c r="BJ785" s="84"/>
      <c r="BK785" s="43"/>
      <c r="BL785" s="4"/>
      <c r="BM785" s="36" t="str">
        <f>IFERROR(VLOOKUP(Book1345234[[#This Row],[Operations and Maintenance Ranking]],#REF!,2,FALSE),"")</f>
        <v/>
      </c>
      <c r="BN785" s="67"/>
      <c r="BO785" s="4"/>
      <c r="BP785" s="36" t="str">
        <f>IFERROR(VLOOKUP(Book1345234[[#This Row],[Administrative, Regulatory and Other Obstacle Ranking]],#REF!,2,FALSE),"")</f>
        <v/>
      </c>
      <c r="BQ785" s="67"/>
      <c r="BR785" s="4"/>
      <c r="BS785" s="36" t="str">
        <f>IFERROR(VLOOKUP(Book1345234[[#This Row],[Environmental Benefit Ranking]],#REF!,2,FALSE),"")</f>
        <v/>
      </c>
      <c r="BT785" s="67"/>
      <c r="BU785" s="37"/>
      <c r="BV785" s="36" t="str">
        <f>IFERROR(VLOOKUP(Book1345234[[#This Row],[Environmental Impact Ranking]],#REF!,2,FALSE),"")</f>
        <v/>
      </c>
      <c r="BW785" s="77"/>
      <c r="BX785" s="83"/>
      <c r="BY785" s="4"/>
      <c r="BZ785" s="36" t="str">
        <f>IFERROR(VLOOKUP(Book1345234[[#This Row],[Mobility Ranking]],#REF!,2,FALSE),"")</f>
        <v/>
      </c>
      <c r="CA785" s="77"/>
      <c r="CB785" s="4"/>
      <c r="CC785" s="36" t="str">
        <f>IFERROR(VLOOKUP(Book1345234[[#This Row],[Regional Ranking]],#REF!,2,FALSE),"")</f>
        <v/>
      </c>
    </row>
    <row r="786" spans="1:81" x14ac:dyDescent="0.25">
      <c r="A786" s="107"/>
      <c r="B786" s="84"/>
      <c r="C786" s="92">
        <f>Book1345234[[#This Row],[FMP]]*2</f>
        <v>0</v>
      </c>
      <c r="D786" s="34"/>
      <c r="E786" s="34"/>
      <c r="F786" s="37"/>
      <c r="G786" s="4"/>
      <c r="H786" s="4"/>
      <c r="I786" s="4"/>
      <c r="J786" s="4"/>
      <c r="K786" s="35" t="str">
        <f>IFERROR(Book1345234[[#This Row],[Project Cost]]/Book1345234[[#This Row],['# of Structures Removed from 1% Annual Chance FP]],"")</f>
        <v/>
      </c>
      <c r="L786" s="4"/>
      <c r="M786" s="4"/>
      <c r="N786" s="35"/>
      <c r="O786" s="100"/>
      <c r="P786" s="84"/>
      <c r="Q786" s="37"/>
      <c r="R786" s="4"/>
      <c r="S786" s="36" t="str">
        <f>IFERROR(VLOOKUP(Book1345234[[#This Row],[ Severity Ranking: Pre-Project Average Depth of Flooding (100-year)]],#REF!,2,FALSE),"")</f>
        <v/>
      </c>
      <c r="T786" s="67"/>
      <c r="U786" s="37"/>
      <c r="V786" s="37"/>
      <c r="W786" s="128" t="e">
        <f>[1]!Book1345234[[#This Row],[Flood Plain Population]]/[1]!Book1345234[[#This Row],[Community Population Served]]</f>
        <v>#REF!</v>
      </c>
      <c r="X786" s="4"/>
      <c r="Y786" s="36" t="str">
        <f>IFERROR(VLOOKUP(Book1345234[[#This Row],[Severity Ranking: Community Need (% Population)]],#REF!,2,FALSE),"")</f>
        <v/>
      </c>
      <c r="Z786" s="66"/>
      <c r="AA786" s="91" t="e">
        <f>[1]!Book1345234[[#This Row],['# of Structures Removed from 1% Annual Chance FP]]/[1]!Book1345234[[#This Row],['# of Structures in 1% Annual Chance FP (Pre-Project)]]</f>
        <v>#REF!</v>
      </c>
      <c r="AB786" s="4"/>
      <c r="AC786" s="36" t="str">
        <f>IFERROR(VLOOKUP(Book1345234[[#This Row],[Flood Risk Reduction ]],#REF!,2,FALSE),"")</f>
        <v/>
      </c>
      <c r="AD786" s="66"/>
      <c r="AE786" s="78"/>
      <c r="AF786" s="37"/>
      <c r="AG786" s="128" t="e">
        <f>([1]!Book1345234[[#This Row],[Pre-Project Damage $]]-[1]!Book1345234[[#This Row],[Post-Project Damage $]])/[1]!Book1345234[[#This Row],[Pre-Project Damage $]]</f>
        <v>#REF!</v>
      </c>
      <c r="AH786" s="4"/>
      <c r="AI786" s="36" t="str">
        <f>IFERROR(VLOOKUP(Book1345234[[#This Row],[Flood Damage Reduction]],#REF!,2,FALSE),"")</f>
        <v/>
      </c>
      <c r="AJ786" s="93"/>
      <c r="AK786" s="83"/>
      <c r="AL786" s="37"/>
      <c r="AM786" s="36" t="str">
        <f>IFERROR(VLOOKUP(Book1345234[[#This Row],[ Reduction in Critical Facilities Flood Risk]],#REF!,2,FALSE),"")</f>
        <v/>
      </c>
      <c r="AN786" s="140" t="e">
        <f>VLOOKUP([1]!Book1345234[[#This Row],[FMP]],'[1]Life and Safety Tabular Data'!A783:L793,12,FALSE)</f>
        <v>#REF!</v>
      </c>
      <c r="AO786" s="43"/>
      <c r="AP786" s="4"/>
      <c r="AQ786" s="36" t="str">
        <f>IFERROR(VLOOKUP(Book1345234[[#This Row],[Life and Safety Ranking (Injury/Loss of Life)]],#REF!,2,FALSE),"")</f>
        <v/>
      </c>
      <c r="AR786" s="67"/>
      <c r="AS786" s="43"/>
      <c r="AT786" s="43"/>
      <c r="AU786" s="43"/>
      <c r="AV786" s="4"/>
      <c r="AW786" s="36" t="str">
        <f>IFERROR(VLOOKUP(Book1345234[[#This Row],[Water Supply Yield Ranking]],#REF!,2,FALSE),"")</f>
        <v/>
      </c>
      <c r="AX786" s="67"/>
      <c r="AY786" s="37"/>
      <c r="AZ786" s="4"/>
      <c r="BA786" s="36" t="str">
        <f>IFERROR(VLOOKUP(Book1345234[[#This Row],[Social Vulnerability Ranking]],#REF!,2,FALSE),"")</f>
        <v/>
      </c>
      <c r="BB786" s="67"/>
      <c r="BC786" s="43"/>
      <c r="BD786" s="4"/>
      <c r="BE786" s="36" t="str">
        <f>IFERROR(VLOOKUP(Book1345234[[#This Row],[Nature-Based Solutions Ranking]],#REF!,2,FALSE),"")</f>
        <v/>
      </c>
      <c r="BF786" s="67"/>
      <c r="BG786" s="37"/>
      <c r="BH786" s="4"/>
      <c r="BI786" s="36" t="str">
        <f>IFERROR(VLOOKUP(Book1345234[[#This Row],[Multiple Benefit Ranking]],#REF!,2,FALSE),"")</f>
        <v/>
      </c>
      <c r="BJ786" s="84"/>
      <c r="BK786" s="43"/>
      <c r="BL786" s="4"/>
      <c r="BM786" s="36" t="str">
        <f>IFERROR(VLOOKUP(Book1345234[[#This Row],[Operations and Maintenance Ranking]],#REF!,2,FALSE),"")</f>
        <v/>
      </c>
      <c r="BN786" s="67"/>
      <c r="BO786" s="4"/>
      <c r="BP786" s="36" t="str">
        <f>IFERROR(VLOOKUP(Book1345234[[#This Row],[Administrative, Regulatory and Other Obstacle Ranking]],#REF!,2,FALSE),"")</f>
        <v/>
      </c>
      <c r="BQ786" s="67"/>
      <c r="BR786" s="4"/>
      <c r="BS786" s="36" t="str">
        <f>IFERROR(VLOOKUP(Book1345234[[#This Row],[Environmental Benefit Ranking]],#REF!,2,FALSE),"")</f>
        <v/>
      </c>
      <c r="BT786" s="67"/>
      <c r="BU786" s="37"/>
      <c r="BV786" s="36" t="str">
        <f>IFERROR(VLOOKUP(Book1345234[[#This Row],[Environmental Impact Ranking]],#REF!,2,FALSE),"")</f>
        <v/>
      </c>
      <c r="BW786" s="77"/>
      <c r="BX786" s="83"/>
      <c r="BY786" s="4"/>
      <c r="BZ786" s="36" t="str">
        <f>IFERROR(VLOOKUP(Book1345234[[#This Row],[Mobility Ranking]],#REF!,2,FALSE),"")</f>
        <v/>
      </c>
      <c r="CA786" s="77"/>
      <c r="CB786" s="4"/>
      <c r="CC786" s="36" t="str">
        <f>IFERROR(VLOOKUP(Book1345234[[#This Row],[Regional Ranking]],#REF!,2,FALSE),"")</f>
        <v/>
      </c>
    </row>
    <row r="787" spans="1:81" x14ac:dyDescent="0.25">
      <c r="A787" s="107"/>
      <c r="B787" s="84"/>
      <c r="C787" s="92">
        <f>Book1345234[[#This Row],[FMP]]*2</f>
        <v>0</v>
      </c>
      <c r="D787" s="34"/>
      <c r="E787" s="34"/>
      <c r="F787" s="37"/>
      <c r="G787" s="4"/>
      <c r="H787" s="4"/>
      <c r="I787" s="4"/>
      <c r="J787" s="4"/>
      <c r="K787" s="35" t="str">
        <f>IFERROR(Book1345234[[#This Row],[Project Cost]]/Book1345234[[#This Row],['# of Structures Removed from 1% Annual Chance FP]],"")</f>
        <v/>
      </c>
      <c r="L787" s="4"/>
      <c r="M787" s="4"/>
      <c r="N787" s="35"/>
      <c r="O787" s="100"/>
      <c r="P787" s="84"/>
      <c r="Q787" s="37"/>
      <c r="R787" s="4"/>
      <c r="S787" s="36" t="str">
        <f>IFERROR(VLOOKUP(Book1345234[[#This Row],[ Severity Ranking: Pre-Project Average Depth of Flooding (100-year)]],#REF!,2,FALSE),"")</f>
        <v/>
      </c>
      <c r="T787" s="67"/>
      <c r="U787" s="37"/>
      <c r="V787" s="37"/>
      <c r="W787" s="128" t="e">
        <f>[1]!Book1345234[[#This Row],[Flood Plain Population]]/[1]!Book1345234[[#This Row],[Community Population Served]]</f>
        <v>#REF!</v>
      </c>
      <c r="X787" s="4"/>
      <c r="Y787" s="36" t="str">
        <f>IFERROR(VLOOKUP(Book1345234[[#This Row],[Severity Ranking: Community Need (% Population)]],#REF!,2,FALSE),"")</f>
        <v/>
      </c>
      <c r="Z787" s="66"/>
      <c r="AA787" s="91" t="e">
        <f>[1]!Book1345234[[#This Row],['# of Structures Removed from 1% Annual Chance FP]]/[1]!Book1345234[[#This Row],['# of Structures in 1% Annual Chance FP (Pre-Project)]]</f>
        <v>#REF!</v>
      </c>
      <c r="AB787" s="4"/>
      <c r="AC787" s="36" t="str">
        <f>IFERROR(VLOOKUP(Book1345234[[#This Row],[Flood Risk Reduction ]],#REF!,2,FALSE),"")</f>
        <v/>
      </c>
      <c r="AD787" s="66"/>
      <c r="AE787" s="78"/>
      <c r="AF787" s="37"/>
      <c r="AG787" s="128" t="e">
        <f>([1]!Book1345234[[#This Row],[Pre-Project Damage $]]-[1]!Book1345234[[#This Row],[Post-Project Damage $]])/[1]!Book1345234[[#This Row],[Pre-Project Damage $]]</f>
        <v>#REF!</v>
      </c>
      <c r="AH787" s="4"/>
      <c r="AI787" s="36" t="str">
        <f>IFERROR(VLOOKUP(Book1345234[[#This Row],[Flood Damage Reduction]],#REF!,2,FALSE),"")</f>
        <v/>
      </c>
      <c r="AJ787" s="93"/>
      <c r="AK787" s="83"/>
      <c r="AL787" s="37"/>
      <c r="AM787" s="36" t="str">
        <f>IFERROR(VLOOKUP(Book1345234[[#This Row],[ Reduction in Critical Facilities Flood Risk]],#REF!,2,FALSE),"")</f>
        <v/>
      </c>
      <c r="AN787" s="140" t="e">
        <f>VLOOKUP([1]!Book1345234[[#This Row],[FMP]],'[1]Life and Safety Tabular Data'!A784:L794,12,FALSE)</f>
        <v>#REF!</v>
      </c>
      <c r="AO787" s="43"/>
      <c r="AP787" s="4"/>
      <c r="AQ787" s="36" t="str">
        <f>IFERROR(VLOOKUP(Book1345234[[#This Row],[Life and Safety Ranking (Injury/Loss of Life)]],#REF!,2,FALSE),"")</f>
        <v/>
      </c>
      <c r="AR787" s="67"/>
      <c r="AS787" s="43"/>
      <c r="AT787" s="43"/>
      <c r="AU787" s="43"/>
      <c r="AV787" s="4"/>
      <c r="AW787" s="36" t="str">
        <f>IFERROR(VLOOKUP(Book1345234[[#This Row],[Water Supply Yield Ranking]],#REF!,2,FALSE),"")</f>
        <v/>
      </c>
      <c r="AX787" s="67"/>
      <c r="AY787" s="37"/>
      <c r="AZ787" s="4"/>
      <c r="BA787" s="36" t="str">
        <f>IFERROR(VLOOKUP(Book1345234[[#This Row],[Social Vulnerability Ranking]],#REF!,2,FALSE),"")</f>
        <v/>
      </c>
      <c r="BB787" s="67"/>
      <c r="BC787" s="43"/>
      <c r="BD787" s="4"/>
      <c r="BE787" s="36" t="str">
        <f>IFERROR(VLOOKUP(Book1345234[[#This Row],[Nature-Based Solutions Ranking]],#REF!,2,FALSE),"")</f>
        <v/>
      </c>
      <c r="BF787" s="67"/>
      <c r="BG787" s="37"/>
      <c r="BH787" s="4"/>
      <c r="BI787" s="36" t="str">
        <f>IFERROR(VLOOKUP(Book1345234[[#This Row],[Multiple Benefit Ranking]],#REF!,2,FALSE),"")</f>
        <v/>
      </c>
      <c r="BJ787" s="84"/>
      <c r="BK787" s="43"/>
      <c r="BL787" s="4"/>
      <c r="BM787" s="36" t="str">
        <f>IFERROR(VLOOKUP(Book1345234[[#This Row],[Operations and Maintenance Ranking]],#REF!,2,FALSE),"")</f>
        <v/>
      </c>
      <c r="BN787" s="67"/>
      <c r="BO787" s="4"/>
      <c r="BP787" s="36" t="str">
        <f>IFERROR(VLOOKUP(Book1345234[[#This Row],[Administrative, Regulatory and Other Obstacle Ranking]],#REF!,2,FALSE),"")</f>
        <v/>
      </c>
      <c r="BQ787" s="67"/>
      <c r="BR787" s="4"/>
      <c r="BS787" s="36" t="str">
        <f>IFERROR(VLOOKUP(Book1345234[[#This Row],[Environmental Benefit Ranking]],#REF!,2,FALSE),"")</f>
        <v/>
      </c>
      <c r="BT787" s="67"/>
      <c r="BU787" s="37"/>
      <c r="BV787" s="36" t="str">
        <f>IFERROR(VLOOKUP(Book1345234[[#This Row],[Environmental Impact Ranking]],#REF!,2,FALSE),"")</f>
        <v/>
      </c>
      <c r="BW787" s="77"/>
      <c r="BX787" s="83"/>
      <c r="BY787" s="4"/>
      <c r="BZ787" s="36" t="str">
        <f>IFERROR(VLOOKUP(Book1345234[[#This Row],[Mobility Ranking]],#REF!,2,FALSE),"")</f>
        <v/>
      </c>
      <c r="CA787" s="77"/>
      <c r="CB787" s="4"/>
      <c r="CC787" s="36" t="str">
        <f>IFERROR(VLOOKUP(Book1345234[[#This Row],[Regional Ranking]],#REF!,2,FALSE),"")</f>
        <v/>
      </c>
    </row>
    <row r="788" spans="1:81" x14ac:dyDescent="0.25">
      <c r="A788" s="107"/>
      <c r="B788" s="84"/>
      <c r="C788" s="92">
        <f>Book1345234[[#This Row],[FMP]]*2</f>
        <v>0</v>
      </c>
      <c r="D788" s="34"/>
      <c r="E788" s="34"/>
      <c r="F788" s="37"/>
      <c r="G788" s="4"/>
      <c r="H788" s="4"/>
      <c r="I788" s="4"/>
      <c r="J788" s="4"/>
      <c r="K788" s="35" t="str">
        <f>IFERROR(Book1345234[[#This Row],[Project Cost]]/Book1345234[[#This Row],['# of Structures Removed from 1% Annual Chance FP]],"")</f>
        <v/>
      </c>
      <c r="L788" s="4"/>
      <c r="M788" s="4"/>
      <c r="N788" s="35"/>
      <c r="O788" s="100"/>
      <c r="P788" s="84"/>
      <c r="Q788" s="37"/>
      <c r="R788" s="4"/>
      <c r="S788" s="36" t="str">
        <f>IFERROR(VLOOKUP(Book1345234[[#This Row],[ Severity Ranking: Pre-Project Average Depth of Flooding (100-year)]],#REF!,2,FALSE),"")</f>
        <v/>
      </c>
      <c r="T788" s="67"/>
      <c r="U788" s="37"/>
      <c r="V788" s="37"/>
      <c r="W788" s="128" t="e">
        <f>[1]!Book1345234[[#This Row],[Flood Plain Population]]/[1]!Book1345234[[#This Row],[Community Population Served]]</f>
        <v>#REF!</v>
      </c>
      <c r="X788" s="4"/>
      <c r="Y788" s="36" t="str">
        <f>IFERROR(VLOOKUP(Book1345234[[#This Row],[Severity Ranking: Community Need (% Population)]],#REF!,2,FALSE),"")</f>
        <v/>
      </c>
      <c r="Z788" s="66"/>
      <c r="AA788" s="91" t="e">
        <f>[1]!Book1345234[[#This Row],['# of Structures Removed from 1% Annual Chance FP]]/[1]!Book1345234[[#This Row],['# of Structures in 1% Annual Chance FP (Pre-Project)]]</f>
        <v>#REF!</v>
      </c>
      <c r="AB788" s="4"/>
      <c r="AC788" s="36" t="str">
        <f>IFERROR(VLOOKUP(Book1345234[[#This Row],[Flood Risk Reduction ]],#REF!,2,FALSE),"")</f>
        <v/>
      </c>
      <c r="AD788" s="66"/>
      <c r="AE788" s="78"/>
      <c r="AF788" s="37"/>
      <c r="AG788" s="128" t="e">
        <f>([1]!Book1345234[[#This Row],[Pre-Project Damage $]]-[1]!Book1345234[[#This Row],[Post-Project Damage $]])/[1]!Book1345234[[#This Row],[Pre-Project Damage $]]</f>
        <v>#REF!</v>
      </c>
      <c r="AH788" s="4"/>
      <c r="AI788" s="36" t="str">
        <f>IFERROR(VLOOKUP(Book1345234[[#This Row],[Flood Damage Reduction]],#REF!,2,FALSE),"")</f>
        <v/>
      </c>
      <c r="AJ788" s="93"/>
      <c r="AK788" s="83"/>
      <c r="AL788" s="37"/>
      <c r="AM788" s="36" t="str">
        <f>IFERROR(VLOOKUP(Book1345234[[#This Row],[ Reduction in Critical Facilities Flood Risk]],#REF!,2,FALSE),"")</f>
        <v/>
      </c>
      <c r="AN788" s="140" t="e">
        <f>VLOOKUP([1]!Book1345234[[#This Row],[FMP]],'[1]Life and Safety Tabular Data'!A785:L795,12,FALSE)</f>
        <v>#REF!</v>
      </c>
      <c r="AO788" s="43"/>
      <c r="AP788" s="4"/>
      <c r="AQ788" s="36" t="str">
        <f>IFERROR(VLOOKUP(Book1345234[[#This Row],[Life and Safety Ranking (Injury/Loss of Life)]],#REF!,2,FALSE),"")</f>
        <v/>
      </c>
      <c r="AR788" s="67"/>
      <c r="AS788" s="43"/>
      <c r="AT788" s="43"/>
      <c r="AU788" s="43"/>
      <c r="AV788" s="4"/>
      <c r="AW788" s="36" t="str">
        <f>IFERROR(VLOOKUP(Book1345234[[#This Row],[Water Supply Yield Ranking]],#REF!,2,FALSE),"")</f>
        <v/>
      </c>
      <c r="AX788" s="67"/>
      <c r="AY788" s="37"/>
      <c r="AZ788" s="4"/>
      <c r="BA788" s="36" t="str">
        <f>IFERROR(VLOOKUP(Book1345234[[#This Row],[Social Vulnerability Ranking]],#REF!,2,FALSE),"")</f>
        <v/>
      </c>
      <c r="BB788" s="67"/>
      <c r="BC788" s="43"/>
      <c r="BD788" s="4"/>
      <c r="BE788" s="36" t="str">
        <f>IFERROR(VLOOKUP(Book1345234[[#This Row],[Nature-Based Solutions Ranking]],#REF!,2,FALSE),"")</f>
        <v/>
      </c>
      <c r="BF788" s="67"/>
      <c r="BG788" s="37"/>
      <c r="BH788" s="4"/>
      <c r="BI788" s="36" t="str">
        <f>IFERROR(VLOOKUP(Book1345234[[#This Row],[Multiple Benefit Ranking]],#REF!,2,FALSE),"")</f>
        <v/>
      </c>
      <c r="BJ788" s="84"/>
      <c r="BK788" s="43"/>
      <c r="BL788" s="4"/>
      <c r="BM788" s="36" t="str">
        <f>IFERROR(VLOOKUP(Book1345234[[#This Row],[Operations and Maintenance Ranking]],#REF!,2,FALSE),"")</f>
        <v/>
      </c>
      <c r="BN788" s="67"/>
      <c r="BO788" s="4"/>
      <c r="BP788" s="36" t="str">
        <f>IFERROR(VLOOKUP(Book1345234[[#This Row],[Administrative, Regulatory and Other Obstacle Ranking]],#REF!,2,FALSE),"")</f>
        <v/>
      </c>
      <c r="BQ788" s="67"/>
      <c r="BR788" s="4"/>
      <c r="BS788" s="36" t="str">
        <f>IFERROR(VLOOKUP(Book1345234[[#This Row],[Environmental Benefit Ranking]],#REF!,2,FALSE),"")</f>
        <v/>
      </c>
      <c r="BT788" s="67"/>
      <c r="BU788" s="37"/>
      <c r="BV788" s="36" t="str">
        <f>IFERROR(VLOOKUP(Book1345234[[#This Row],[Environmental Impact Ranking]],#REF!,2,FALSE),"")</f>
        <v/>
      </c>
      <c r="BW788" s="77"/>
      <c r="BX788" s="83"/>
      <c r="BY788" s="4"/>
      <c r="BZ788" s="36" t="str">
        <f>IFERROR(VLOOKUP(Book1345234[[#This Row],[Mobility Ranking]],#REF!,2,FALSE),"")</f>
        <v/>
      </c>
      <c r="CA788" s="77"/>
      <c r="CB788" s="4"/>
      <c r="CC788" s="36" t="str">
        <f>IFERROR(VLOOKUP(Book1345234[[#This Row],[Regional Ranking]],#REF!,2,FALSE),"")</f>
        <v/>
      </c>
    </row>
    <row r="789" spans="1:81" x14ac:dyDescent="0.25">
      <c r="A789" s="107"/>
      <c r="B789" s="84"/>
      <c r="C789" s="92">
        <f>Book1345234[[#This Row],[FMP]]*2</f>
        <v>0</v>
      </c>
      <c r="D789" s="34"/>
      <c r="E789" s="34"/>
      <c r="F789" s="37"/>
      <c r="G789" s="4"/>
      <c r="H789" s="4"/>
      <c r="I789" s="4"/>
      <c r="J789" s="4"/>
      <c r="K789" s="35" t="str">
        <f>IFERROR(Book1345234[[#This Row],[Project Cost]]/Book1345234[[#This Row],['# of Structures Removed from 1% Annual Chance FP]],"")</f>
        <v/>
      </c>
      <c r="L789" s="4"/>
      <c r="M789" s="4"/>
      <c r="N789" s="35"/>
      <c r="O789" s="100"/>
      <c r="P789" s="84"/>
      <c r="Q789" s="37"/>
      <c r="R789" s="4"/>
      <c r="S789" s="36" t="str">
        <f>IFERROR(VLOOKUP(Book1345234[[#This Row],[ Severity Ranking: Pre-Project Average Depth of Flooding (100-year)]],#REF!,2,FALSE),"")</f>
        <v/>
      </c>
      <c r="T789" s="67"/>
      <c r="U789" s="37"/>
      <c r="V789" s="37"/>
      <c r="W789" s="128" t="e">
        <f>[1]!Book1345234[[#This Row],[Flood Plain Population]]/[1]!Book1345234[[#This Row],[Community Population Served]]</f>
        <v>#REF!</v>
      </c>
      <c r="X789" s="4"/>
      <c r="Y789" s="36" t="str">
        <f>IFERROR(VLOOKUP(Book1345234[[#This Row],[Severity Ranking: Community Need (% Population)]],#REF!,2,FALSE),"")</f>
        <v/>
      </c>
      <c r="Z789" s="66"/>
      <c r="AA789" s="91" t="e">
        <f>[1]!Book1345234[[#This Row],['# of Structures Removed from 1% Annual Chance FP]]/[1]!Book1345234[[#This Row],['# of Structures in 1% Annual Chance FP (Pre-Project)]]</f>
        <v>#REF!</v>
      </c>
      <c r="AB789" s="4"/>
      <c r="AC789" s="36" t="str">
        <f>IFERROR(VLOOKUP(Book1345234[[#This Row],[Flood Risk Reduction ]],#REF!,2,FALSE),"")</f>
        <v/>
      </c>
      <c r="AD789" s="66"/>
      <c r="AE789" s="78"/>
      <c r="AF789" s="37"/>
      <c r="AG789" s="128" t="e">
        <f>([1]!Book1345234[[#This Row],[Pre-Project Damage $]]-[1]!Book1345234[[#This Row],[Post-Project Damage $]])/[1]!Book1345234[[#This Row],[Pre-Project Damage $]]</f>
        <v>#REF!</v>
      </c>
      <c r="AH789" s="4"/>
      <c r="AI789" s="36" t="str">
        <f>IFERROR(VLOOKUP(Book1345234[[#This Row],[Flood Damage Reduction]],#REF!,2,FALSE),"")</f>
        <v/>
      </c>
      <c r="AJ789" s="93"/>
      <c r="AK789" s="83"/>
      <c r="AL789" s="37"/>
      <c r="AM789" s="36" t="str">
        <f>IFERROR(VLOOKUP(Book1345234[[#This Row],[ Reduction in Critical Facilities Flood Risk]],#REF!,2,FALSE),"")</f>
        <v/>
      </c>
      <c r="AN789" s="140" t="e">
        <f>VLOOKUP([1]!Book1345234[[#This Row],[FMP]],'[1]Life and Safety Tabular Data'!A786:L796,12,FALSE)</f>
        <v>#REF!</v>
      </c>
      <c r="AO789" s="43"/>
      <c r="AP789" s="4"/>
      <c r="AQ789" s="36" t="str">
        <f>IFERROR(VLOOKUP(Book1345234[[#This Row],[Life and Safety Ranking (Injury/Loss of Life)]],#REF!,2,FALSE),"")</f>
        <v/>
      </c>
      <c r="AR789" s="67"/>
      <c r="AS789" s="43"/>
      <c r="AT789" s="43"/>
      <c r="AU789" s="43"/>
      <c r="AV789" s="4"/>
      <c r="AW789" s="36" t="str">
        <f>IFERROR(VLOOKUP(Book1345234[[#This Row],[Water Supply Yield Ranking]],#REF!,2,FALSE),"")</f>
        <v/>
      </c>
      <c r="AX789" s="67"/>
      <c r="AY789" s="37"/>
      <c r="AZ789" s="4"/>
      <c r="BA789" s="36" t="str">
        <f>IFERROR(VLOOKUP(Book1345234[[#This Row],[Social Vulnerability Ranking]],#REF!,2,FALSE),"")</f>
        <v/>
      </c>
      <c r="BB789" s="67"/>
      <c r="BC789" s="43"/>
      <c r="BD789" s="4"/>
      <c r="BE789" s="36" t="str">
        <f>IFERROR(VLOOKUP(Book1345234[[#This Row],[Nature-Based Solutions Ranking]],#REF!,2,FALSE),"")</f>
        <v/>
      </c>
      <c r="BF789" s="67"/>
      <c r="BG789" s="37"/>
      <c r="BH789" s="4"/>
      <c r="BI789" s="36" t="str">
        <f>IFERROR(VLOOKUP(Book1345234[[#This Row],[Multiple Benefit Ranking]],#REF!,2,FALSE),"")</f>
        <v/>
      </c>
      <c r="BJ789" s="84"/>
      <c r="BK789" s="43"/>
      <c r="BL789" s="4"/>
      <c r="BM789" s="36" t="str">
        <f>IFERROR(VLOOKUP(Book1345234[[#This Row],[Operations and Maintenance Ranking]],#REF!,2,FALSE),"")</f>
        <v/>
      </c>
      <c r="BN789" s="67"/>
      <c r="BO789" s="4"/>
      <c r="BP789" s="36" t="str">
        <f>IFERROR(VLOOKUP(Book1345234[[#This Row],[Administrative, Regulatory and Other Obstacle Ranking]],#REF!,2,FALSE),"")</f>
        <v/>
      </c>
      <c r="BQ789" s="67"/>
      <c r="BR789" s="4"/>
      <c r="BS789" s="36" t="str">
        <f>IFERROR(VLOOKUP(Book1345234[[#This Row],[Environmental Benefit Ranking]],#REF!,2,FALSE),"")</f>
        <v/>
      </c>
      <c r="BT789" s="67"/>
      <c r="BU789" s="37"/>
      <c r="BV789" s="36" t="str">
        <f>IFERROR(VLOOKUP(Book1345234[[#This Row],[Environmental Impact Ranking]],#REF!,2,FALSE),"")</f>
        <v/>
      </c>
      <c r="BW789" s="77"/>
      <c r="BX789" s="83"/>
      <c r="BY789" s="4"/>
      <c r="BZ789" s="36" t="str">
        <f>IFERROR(VLOOKUP(Book1345234[[#This Row],[Mobility Ranking]],#REF!,2,FALSE),"")</f>
        <v/>
      </c>
      <c r="CA789" s="77"/>
      <c r="CB789" s="4"/>
      <c r="CC789" s="36" t="str">
        <f>IFERROR(VLOOKUP(Book1345234[[#This Row],[Regional Ranking]],#REF!,2,FALSE),"")</f>
        <v/>
      </c>
    </row>
    <row r="790" spans="1:81" x14ac:dyDescent="0.25">
      <c r="A790" s="107"/>
      <c r="B790" s="84"/>
      <c r="C790" s="92">
        <f>Book1345234[[#This Row],[FMP]]*2</f>
        <v>0</v>
      </c>
      <c r="D790" s="34"/>
      <c r="E790" s="34"/>
      <c r="F790" s="37"/>
      <c r="G790" s="4"/>
      <c r="H790" s="4"/>
      <c r="I790" s="4"/>
      <c r="J790" s="4"/>
      <c r="K790" s="35" t="str">
        <f>IFERROR(Book1345234[[#This Row],[Project Cost]]/Book1345234[[#This Row],['# of Structures Removed from 1% Annual Chance FP]],"")</f>
        <v/>
      </c>
      <c r="L790" s="4"/>
      <c r="M790" s="4"/>
      <c r="N790" s="35"/>
      <c r="O790" s="100"/>
      <c r="P790" s="84"/>
      <c r="Q790" s="37"/>
      <c r="R790" s="4"/>
      <c r="S790" s="36" t="str">
        <f>IFERROR(VLOOKUP(Book1345234[[#This Row],[ Severity Ranking: Pre-Project Average Depth of Flooding (100-year)]],#REF!,2,FALSE),"")</f>
        <v/>
      </c>
      <c r="T790" s="67"/>
      <c r="U790" s="37"/>
      <c r="V790" s="37"/>
      <c r="W790" s="128" t="e">
        <f>[1]!Book1345234[[#This Row],[Flood Plain Population]]/[1]!Book1345234[[#This Row],[Community Population Served]]</f>
        <v>#REF!</v>
      </c>
      <c r="X790" s="4"/>
      <c r="Y790" s="36" t="str">
        <f>IFERROR(VLOOKUP(Book1345234[[#This Row],[Severity Ranking: Community Need (% Population)]],#REF!,2,FALSE),"")</f>
        <v/>
      </c>
      <c r="Z790" s="66"/>
      <c r="AA790" s="91" t="e">
        <f>[1]!Book1345234[[#This Row],['# of Structures Removed from 1% Annual Chance FP]]/[1]!Book1345234[[#This Row],['# of Structures in 1% Annual Chance FP (Pre-Project)]]</f>
        <v>#REF!</v>
      </c>
      <c r="AB790" s="4"/>
      <c r="AC790" s="36" t="str">
        <f>IFERROR(VLOOKUP(Book1345234[[#This Row],[Flood Risk Reduction ]],#REF!,2,FALSE),"")</f>
        <v/>
      </c>
      <c r="AD790" s="66"/>
      <c r="AE790" s="78"/>
      <c r="AF790" s="37"/>
      <c r="AG790" s="128" t="e">
        <f>([1]!Book1345234[[#This Row],[Pre-Project Damage $]]-[1]!Book1345234[[#This Row],[Post-Project Damage $]])/[1]!Book1345234[[#This Row],[Pre-Project Damage $]]</f>
        <v>#REF!</v>
      </c>
      <c r="AH790" s="4"/>
      <c r="AI790" s="36" t="str">
        <f>IFERROR(VLOOKUP(Book1345234[[#This Row],[Flood Damage Reduction]],#REF!,2,FALSE),"")</f>
        <v/>
      </c>
      <c r="AJ790" s="93"/>
      <c r="AK790" s="83"/>
      <c r="AL790" s="37"/>
      <c r="AM790" s="36" t="str">
        <f>IFERROR(VLOOKUP(Book1345234[[#This Row],[ Reduction in Critical Facilities Flood Risk]],#REF!,2,FALSE),"")</f>
        <v/>
      </c>
      <c r="AN790" s="140" t="e">
        <f>VLOOKUP([1]!Book1345234[[#This Row],[FMP]],'[1]Life and Safety Tabular Data'!A787:L797,12,FALSE)</f>
        <v>#REF!</v>
      </c>
      <c r="AO790" s="43"/>
      <c r="AP790" s="4"/>
      <c r="AQ790" s="36" t="str">
        <f>IFERROR(VLOOKUP(Book1345234[[#This Row],[Life and Safety Ranking (Injury/Loss of Life)]],#REF!,2,FALSE),"")</f>
        <v/>
      </c>
      <c r="AR790" s="67"/>
      <c r="AS790" s="43"/>
      <c r="AT790" s="43"/>
      <c r="AU790" s="43"/>
      <c r="AV790" s="4"/>
      <c r="AW790" s="36" t="str">
        <f>IFERROR(VLOOKUP(Book1345234[[#This Row],[Water Supply Yield Ranking]],#REF!,2,FALSE),"")</f>
        <v/>
      </c>
      <c r="AX790" s="67"/>
      <c r="AY790" s="37"/>
      <c r="AZ790" s="4"/>
      <c r="BA790" s="36" t="str">
        <f>IFERROR(VLOOKUP(Book1345234[[#This Row],[Social Vulnerability Ranking]],#REF!,2,FALSE),"")</f>
        <v/>
      </c>
      <c r="BB790" s="67"/>
      <c r="BC790" s="43"/>
      <c r="BD790" s="4"/>
      <c r="BE790" s="36" t="str">
        <f>IFERROR(VLOOKUP(Book1345234[[#This Row],[Nature-Based Solutions Ranking]],#REF!,2,FALSE),"")</f>
        <v/>
      </c>
      <c r="BF790" s="67"/>
      <c r="BG790" s="37"/>
      <c r="BH790" s="4"/>
      <c r="BI790" s="36" t="str">
        <f>IFERROR(VLOOKUP(Book1345234[[#This Row],[Multiple Benefit Ranking]],#REF!,2,FALSE),"")</f>
        <v/>
      </c>
      <c r="BJ790" s="84"/>
      <c r="BK790" s="43"/>
      <c r="BL790" s="4"/>
      <c r="BM790" s="36" t="str">
        <f>IFERROR(VLOOKUP(Book1345234[[#This Row],[Operations and Maintenance Ranking]],#REF!,2,FALSE),"")</f>
        <v/>
      </c>
      <c r="BN790" s="67"/>
      <c r="BO790" s="4"/>
      <c r="BP790" s="36" t="str">
        <f>IFERROR(VLOOKUP(Book1345234[[#This Row],[Administrative, Regulatory and Other Obstacle Ranking]],#REF!,2,FALSE),"")</f>
        <v/>
      </c>
      <c r="BQ790" s="67"/>
      <c r="BR790" s="4"/>
      <c r="BS790" s="36" t="str">
        <f>IFERROR(VLOOKUP(Book1345234[[#This Row],[Environmental Benefit Ranking]],#REF!,2,FALSE),"")</f>
        <v/>
      </c>
      <c r="BT790" s="67"/>
      <c r="BU790" s="37"/>
      <c r="BV790" s="36" t="str">
        <f>IFERROR(VLOOKUP(Book1345234[[#This Row],[Environmental Impact Ranking]],#REF!,2,FALSE),"")</f>
        <v/>
      </c>
      <c r="BW790" s="77"/>
      <c r="BX790" s="83"/>
      <c r="BY790" s="4"/>
      <c r="BZ790" s="36" t="str">
        <f>IFERROR(VLOOKUP(Book1345234[[#This Row],[Mobility Ranking]],#REF!,2,FALSE),"")</f>
        <v/>
      </c>
      <c r="CA790" s="77"/>
      <c r="CB790" s="4"/>
      <c r="CC790" s="36" t="str">
        <f>IFERROR(VLOOKUP(Book1345234[[#This Row],[Regional Ranking]],#REF!,2,FALSE),"")</f>
        <v/>
      </c>
    </row>
    <row r="791" spans="1:81" x14ac:dyDescent="0.25">
      <c r="A791" s="107"/>
      <c r="B791" s="84"/>
      <c r="C791" s="92">
        <f>Book1345234[[#This Row],[FMP]]*2</f>
        <v>0</v>
      </c>
      <c r="D791" s="34"/>
      <c r="E791" s="34"/>
      <c r="F791" s="37"/>
      <c r="G791" s="4"/>
      <c r="H791" s="4"/>
      <c r="I791" s="4"/>
      <c r="J791" s="4"/>
      <c r="K791" s="35" t="str">
        <f>IFERROR(Book1345234[[#This Row],[Project Cost]]/Book1345234[[#This Row],['# of Structures Removed from 1% Annual Chance FP]],"")</f>
        <v/>
      </c>
      <c r="L791" s="4"/>
      <c r="M791" s="4"/>
      <c r="N791" s="35"/>
      <c r="O791" s="100"/>
      <c r="P791" s="84"/>
      <c r="Q791" s="37"/>
      <c r="R791" s="4"/>
      <c r="S791" s="36" t="str">
        <f>IFERROR(VLOOKUP(Book1345234[[#This Row],[ Severity Ranking: Pre-Project Average Depth of Flooding (100-year)]],#REF!,2,FALSE),"")</f>
        <v/>
      </c>
      <c r="T791" s="67"/>
      <c r="U791" s="37"/>
      <c r="V791" s="37"/>
      <c r="W791" s="128" t="e">
        <f>[1]!Book1345234[[#This Row],[Flood Plain Population]]/[1]!Book1345234[[#This Row],[Community Population Served]]</f>
        <v>#REF!</v>
      </c>
      <c r="X791" s="4"/>
      <c r="Y791" s="36" t="str">
        <f>IFERROR(VLOOKUP(Book1345234[[#This Row],[Severity Ranking: Community Need (% Population)]],#REF!,2,FALSE),"")</f>
        <v/>
      </c>
      <c r="Z791" s="66"/>
      <c r="AA791" s="91" t="e">
        <f>[1]!Book1345234[[#This Row],['# of Structures Removed from 1% Annual Chance FP]]/[1]!Book1345234[[#This Row],['# of Structures in 1% Annual Chance FP (Pre-Project)]]</f>
        <v>#REF!</v>
      </c>
      <c r="AB791" s="4"/>
      <c r="AC791" s="36" t="str">
        <f>IFERROR(VLOOKUP(Book1345234[[#This Row],[Flood Risk Reduction ]],#REF!,2,FALSE),"")</f>
        <v/>
      </c>
      <c r="AD791" s="66"/>
      <c r="AE791" s="78"/>
      <c r="AF791" s="37"/>
      <c r="AG791" s="128" t="e">
        <f>([1]!Book1345234[[#This Row],[Pre-Project Damage $]]-[1]!Book1345234[[#This Row],[Post-Project Damage $]])/[1]!Book1345234[[#This Row],[Pre-Project Damage $]]</f>
        <v>#REF!</v>
      </c>
      <c r="AH791" s="4"/>
      <c r="AI791" s="36" t="str">
        <f>IFERROR(VLOOKUP(Book1345234[[#This Row],[Flood Damage Reduction]],#REF!,2,FALSE),"")</f>
        <v/>
      </c>
      <c r="AJ791" s="93"/>
      <c r="AK791" s="83"/>
      <c r="AL791" s="37"/>
      <c r="AM791" s="36" t="str">
        <f>IFERROR(VLOOKUP(Book1345234[[#This Row],[ Reduction in Critical Facilities Flood Risk]],#REF!,2,FALSE),"")</f>
        <v/>
      </c>
      <c r="AN791" s="140" t="e">
        <f>VLOOKUP([1]!Book1345234[[#This Row],[FMP]],'[1]Life and Safety Tabular Data'!A788:L798,12,FALSE)</f>
        <v>#REF!</v>
      </c>
      <c r="AO791" s="43"/>
      <c r="AP791" s="4"/>
      <c r="AQ791" s="36" t="str">
        <f>IFERROR(VLOOKUP(Book1345234[[#This Row],[Life and Safety Ranking (Injury/Loss of Life)]],#REF!,2,FALSE),"")</f>
        <v/>
      </c>
      <c r="AR791" s="67"/>
      <c r="AS791" s="43"/>
      <c r="AT791" s="43"/>
      <c r="AU791" s="43"/>
      <c r="AV791" s="4"/>
      <c r="AW791" s="36" t="str">
        <f>IFERROR(VLOOKUP(Book1345234[[#This Row],[Water Supply Yield Ranking]],#REF!,2,FALSE),"")</f>
        <v/>
      </c>
      <c r="AX791" s="67"/>
      <c r="AY791" s="37"/>
      <c r="AZ791" s="4"/>
      <c r="BA791" s="36" t="str">
        <f>IFERROR(VLOOKUP(Book1345234[[#This Row],[Social Vulnerability Ranking]],#REF!,2,FALSE),"")</f>
        <v/>
      </c>
      <c r="BB791" s="67"/>
      <c r="BC791" s="43"/>
      <c r="BD791" s="4"/>
      <c r="BE791" s="36" t="str">
        <f>IFERROR(VLOOKUP(Book1345234[[#This Row],[Nature-Based Solutions Ranking]],#REF!,2,FALSE),"")</f>
        <v/>
      </c>
      <c r="BF791" s="67"/>
      <c r="BG791" s="37"/>
      <c r="BH791" s="4"/>
      <c r="BI791" s="36" t="str">
        <f>IFERROR(VLOOKUP(Book1345234[[#This Row],[Multiple Benefit Ranking]],#REF!,2,FALSE),"")</f>
        <v/>
      </c>
      <c r="BJ791" s="84"/>
      <c r="BK791" s="43"/>
      <c r="BL791" s="4"/>
      <c r="BM791" s="36" t="str">
        <f>IFERROR(VLOOKUP(Book1345234[[#This Row],[Operations and Maintenance Ranking]],#REF!,2,FALSE),"")</f>
        <v/>
      </c>
      <c r="BN791" s="67"/>
      <c r="BO791" s="4"/>
      <c r="BP791" s="36" t="str">
        <f>IFERROR(VLOOKUP(Book1345234[[#This Row],[Administrative, Regulatory and Other Obstacle Ranking]],#REF!,2,FALSE),"")</f>
        <v/>
      </c>
      <c r="BQ791" s="67"/>
      <c r="BR791" s="4"/>
      <c r="BS791" s="36" t="str">
        <f>IFERROR(VLOOKUP(Book1345234[[#This Row],[Environmental Benefit Ranking]],#REF!,2,FALSE),"")</f>
        <v/>
      </c>
      <c r="BT791" s="67"/>
      <c r="BU791" s="37"/>
      <c r="BV791" s="36" t="str">
        <f>IFERROR(VLOOKUP(Book1345234[[#This Row],[Environmental Impact Ranking]],#REF!,2,FALSE),"")</f>
        <v/>
      </c>
      <c r="BW791" s="77"/>
      <c r="BX791" s="83"/>
      <c r="BY791" s="4"/>
      <c r="BZ791" s="36" t="str">
        <f>IFERROR(VLOOKUP(Book1345234[[#This Row],[Mobility Ranking]],#REF!,2,FALSE),"")</f>
        <v/>
      </c>
      <c r="CA791" s="77"/>
      <c r="CB791" s="4"/>
      <c r="CC791" s="36" t="str">
        <f>IFERROR(VLOOKUP(Book1345234[[#This Row],[Regional Ranking]],#REF!,2,FALSE),"")</f>
        <v/>
      </c>
    </row>
    <row r="792" spans="1:81" x14ac:dyDescent="0.25">
      <c r="A792" s="107"/>
      <c r="B792" s="84"/>
      <c r="C792" s="92">
        <f>Book1345234[[#This Row],[FMP]]*2</f>
        <v>0</v>
      </c>
      <c r="D792" s="34"/>
      <c r="E792" s="34"/>
      <c r="F792" s="37"/>
      <c r="G792" s="4"/>
      <c r="H792" s="4"/>
      <c r="I792" s="4"/>
      <c r="J792" s="4"/>
      <c r="K792" s="35" t="str">
        <f>IFERROR(Book1345234[[#This Row],[Project Cost]]/Book1345234[[#This Row],['# of Structures Removed from 1% Annual Chance FP]],"")</f>
        <v/>
      </c>
      <c r="L792" s="4"/>
      <c r="M792" s="4"/>
      <c r="N792" s="35"/>
      <c r="O792" s="100"/>
      <c r="P792" s="84"/>
      <c r="Q792" s="37"/>
      <c r="R792" s="4"/>
      <c r="S792" s="36" t="str">
        <f>IFERROR(VLOOKUP(Book1345234[[#This Row],[ Severity Ranking: Pre-Project Average Depth of Flooding (100-year)]],#REF!,2,FALSE),"")</f>
        <v/>
      </c>
      <c r="T792" s="67"/>
      <c r="U792" s="37"/>
      <c r="V792" s="37"/>
      <c r="W792" s="128" t="e">
        <f>[1]!Book1345234[[#This Row],[Flood Plain Population]]/[1]!Book1345234[[#This Row],[Community Population Served]]</f>
        <v>#REF!</v>
      </c>
      <c r="X792" s="4"/>
      <c r="Y792" s="36" t="str">
        <f>IFERROR(VLOOKUP(Book1345234[[#This Row],[Severity Ranking: Community Need (% Population)]],#REF!,2,FALSE),"")</f>
        <v/>
      </c>
      <c r="Z792" s="66"/>
      <c r="AA792" s="91" t="e">
        <f>[1]!Book1345234[[#This Row],['# of Structures Removed from 1% Annual Chance FP]]/[1]!Book1345234[[#This Row],['# of Structures in 1% Annual Chance FP (Pre-Project)]]</f>
        <v>#REF!</v>
      </c>
      <c r="AB792" s="4"/>
      <c r="AC792" s="36" t="str">
        <f>IFERROR(VLOOKUP(Book1345234[[#This Row],[Flood Risk Reduction ]],#REF!,2,FALSE),"")</f>
        <v/>
      </c>
      <c r="AD792" s="66"/>
      <c r="AE792" s="78"/>
      <c r="AF792" s="37"/>
      <c r="AG792" s="128" t="e">
        <f>([1]!Book1345234[[#This Row],[Pre-Project Damage $]]-[1]!Book1345234[[#This Row],[Post-Project Damage $]])/[1]!Book1345234[[#This Row],[Pre-Project Damage $]]</f>
        <v>#REF!</v>
      </c>
      <c r="AH792" s="4"/>
      <c r="AI792" s="36" t="str">
        <f>IFERROR(VLOOKUP(Book1345234[[#This Row],[Flood Damage Reduction]],#REF!,2,FALSE),"")</f>
        <v/>
      </c>
      <c r="AJ792" s="93"/>
      <c r="AK792" s="83"/>
      <c r="AL792" s="37"/>
      <c r="AM792" s="36" t="str">
        <f>IFERROR(VLOOKUP(Book1345234[[#This Row],[ Reduction in Critical Facilities Flood Risk]],#REF!,2,FALSE),"")</f>
        <v/>
      </c>
      <c r="AN792" s="140" t="e">
        <f>VLOOKUP([1]!Book1345234[[#This Row],[FMP]],'[1]Life and Safety Tabular Data'!A789:L799,12,FALSE)</f>
        <v>#REF!</v>
      </c>
      <c r="AO792" s="43"/>
      <c r="AP792" s="4"/>
      <c r="AQ792" s="36" t="str">
        <f>IFERROR(VLOOKUP(Book1345234[[#This Row],[Life and Safety Ranking (Injury/Loss of Life)]],#REF!,2,FALSE),"")</f>
        <v/>
      </c>
      <c r="AR792" s="67"/>
      <c r="AS792" s="43"/>
      <c r="AT792" s="43"/>
      <c r="AU792" s="43"/>
      <c r="AV792" s="4"/>
      <c r="AW792" s="36" t="str">
        <f>IFERROR(VLOOKUP(Book1345234[[#This Row],[Water Supply Yield Ranking]],#REF!,2,FALSE),"")</f>
        <v/>
      </c>
      <c r="AX792" s="67"/>
      <c r="AY792" s="37"/>
      <c r="AZ792" s="4"/>
      <c r="BA792" s="36" t="str">
        <f>IFERROR(VLOOKUP(Book1345234[[#This Row],[Social Vulnerability Ranking]],#REF!,2,FALSE),"")</f>
        <v/>
      </c>
      <c r="BB792" s="67"/>
      <c r="BC792" s="43"/>
      <c r="BD792" s="4"/>
      <c r="BE792" s="36" t="str">
        <f>IFERROR(VLOOKUP(Book1345234[[#This Row],[Nature-Based Solutions Ranking]],#REF!,2,FALSE),"")</f>
        <v/>
      </c>
      <c r="BF792" s="67"/>
      <c r="BG792" s="37"/>
      <c r="BH792" s="4"/>
      <c r="BI792" s="36" t="str">
        <f>IFERROR(VLOOKUP(Book1345234[[#This Row],[Multiple Benefit Ranking]],#REF!,2,FALSE),"")</f>
        <v/>
      </c>
      <c r="BJ792" s="84"/>
      <c r="BK792" s="43"/>
      <c r="BL792" s="4"/>
      <c r="BM792" s="36" t="str">
        <f>IFERROR(VLOOKUP(Book1345234[[#This Row],[Operations and Maintenance Ranking]],#REF!,2,FALSE),"")</f>
        <v/>
      </c>
      <c r="BN792" s="67"/>
      <c r="BO792" s="4"/>
      <c r="BP792" s="36" t="str">
        <f>IFERROR(VLOOKUP(Book1345234[[#This Row],[Administrative, Regulatory and Other Obstacle Ranking]],#REF!,2,FALSE),"")</f>
        <v/>
      </c>
      <c r="BQ792" s="67"/>
      <c r="BR792" s="4"/>
      <c r="BS792" s="36" t="str">
        <f>IFERROR(VLOOKUP(Book1345234[[#This Row],[Environmental Benefit Ranking]],#REF!,2,FALSE),"")</f>
        <v/>
      </c>
      <c r="BT792" s="67"/>
      <c r="BU792" s="37"/>
      <c r="BV792" s="36" t="str">
        <f>IFERROR(VLOOKUP(Book1345234[[#This Row],[Environmental Impact Ranking]],#REF!,2,FALSE),"")</f>
        <v/>
      </c>
      <c r="BW792" s="77"/>
      <c r="BX792" s="83"/>
      <c r="BY792" s="4"/>
      <c r="BZ792" s="36" t="str">
        <f>IFERROR(VLOOKUP(Book1345234[[#This Row],[Mobility Ranking]],#REF!,2,FALSE),"")</f>
        <v/>
      </c>
      <c r="CA792" s="77"/>
      <c r="CB792" s="4"/>
      <c r="CC792" s="36" t="str">
        <f>IFERROR(VLOOKUP(Book1345234[[#This Row],[Regional Ranking]],#REF!,2,FALSE),"")</f>
        <v/>
      </c>
    </row>
    <row r="793" spans="1:81" x14ac:dyDescent="0.25">
      <c r="A793" s="107"/>
      <c r="B793" s="84"/>
      <c r="C793" s="92">
        <f>Book1345234[[#This Row],[FMP]]*2</f>
        <v>0</v>
      </c>
      <c r="D793" s="34"/>
      <c r="E793" s="34"/>
      <c r="F793" s="37"/>
      <c r="G793" s="4"/>
      <c r="H793" s="4"/>
      <c r="I793" s="4"/>
      <c r="J793" s="4"/>
      <c r="K793" s="35" t="str">
        <f>IFERROR(Book1345234[[#This Row],[Project Cost]]/Book1345234[[#This Row],['# of Structures Removed from 1% Annual Chance FP]],"")</f>
        <v/>
      </c>
      <c r="L793" s="4"/>
      <c r="M793" s="4"/>
      <c r="N793" s="35"/>
      <c r="O793" s="100"/>
      <c r="P793" s="84"/>
      <c r="Q793" s="37"/>
      <c r="R793" s="4"/>
      <c r="S793" s="36" t="str">
        <f>IFERROR(VLOOKUP(Book1345234[[#This Row],[ Severity Ranking: Pre-Project Average Depth of Flooding (100-year)]],#REF!,2,FALSE),"")</f>
        <v/>
      </c>
      <c r="T793" s="67"/>
      <c r="U793" s="37"/>
      <c r="V793" s="37"/>
      <c r="W793" s="128" t="e">
        <f>[1]!Book1345234[[#This Row],[Flood Plain Population]]/[1]!Book1345234[[#This Row],[Community Population Served]]</f>
        <v>#REF!</v>
      </c>
      <c r="X793" s="4"/>
      <c r="Y793" s="36" t="str">
        <f>IFERROR(VLOOKUP(Book1345234[[#This Row],[Severity Ranking: Community Need (% Population)]],#REF!,2,FALSE),"")</f>
        <v/>
      </c>
      <c r="Z793" s="66"/>
      <c r="AA793" s="91" t="e">
        <f>[1]!Book1345234[[#This Row],['# of Structures Removed from 1% Annual Chance FP]]/[1]!Book1345234[[#This Row],['# of Structures in 1% Annual Chance FP (Pre-Project)]]</f>
        <v>#REF!</v>
      </c>
      <c r="AB793" s="4"/>
      <c r="AC793" s="36" t="str">
        <f>IFERROR(VLOOKUP(Book1345234[[#This Row],[Flood Risk Reduction ]],#REF!,2,FALSE),"")</f>
        <v/>
      </c>
      <c r="AD793" s="66"/>
      <c r="AE793" s="78"/>
      <c r="AF793" s="37"/>
      <c r="AG793" s="128" t="e">
        <f>([1]!Book1345234[[#This Row],[Pre-Project Damage $]]-[1]!Book1345234[[#This Row],[Post-Project Damage $]])/[1]!Book1345234[[#This Row],[Pre-Project Damage $]]</f>
        <v>#REF!</v>
      </c>
      <c r="AH793" s="4"/>
      <c r="AI793" s="36" t="str">
        <f>IFERROR(VLOOKUP(Book1345234[[#This Row],[Flood Damage Reduction]],#REF!,2,FALSE),"")</f>
        <v/>
      </c>
      <c r="AJ793" s="93"/>
      <c r="AK793" s="83"/>
      <c r="AL793" s="37"/>
      <c r="AM793" s="36" t="str">
        <f>IFERROR(VLOOKUP(Book1345234[[#This Row],[ Reduction in Critical Facilities Flood Risk]],#REF!,2,FALSE),"")</f>
        <v/>
      </c>
      <c r="AN793" s="140" t="e">
        <f>VLOOKUP([1]!Book1345234[[#This Row],[FMP]],'[1]Life and Safety Tabular Data'!A790:L800,12,FALSE)</f>
        <v>#REF!</v>
      </c>
      <c r="AO793" s="43"/>
      <c r="AP793" s="4"/>
      <c r="AQ793" s="36" t="str">
        <f>IFERROR(VLOOKUP(Book1345234[[#This Row],[Life and Safety Ranking (Injury/Loss of Life)]],#REF!,2,FALSE),"")</f>
        <v/>
      </c>
      <c r="AR793" s="67"/>
      <c r="AS793" s="43"/>
      <c r="AT793" s="43"/>
      <c r="AU793" s="43"/>
      <c r="AV793" s="4"/>
      <c r="AW793" s="36" t="str">
        <f>IFERROR(VLOOKUP(Book1345234[[#This Row],[Water Supply Yield Ranking]],#REF!,2,FALSE),"")</f>
        <v/>
      </c>
      <c r="AX793" s="67"/>
      <c r="AY793" s="37"/>
      <c r="AZ793" s="4"/>
      <c r="BA793" s="36" t="str">
        <f>IFERROR(VLOOKUP(Book1345234[[#This Row],[Social Vulnerability Ranking]],#REF!,2,FALSE),"")</f>
        <v/>
      </c>
      <c r="BB793" s="67"/>
      <c r="BC793" s="43"/>
      <c r="BD793" s="4"/>
      <c r="BE793" s="36" t="str">
        <f>IFERROR(VLOOKUP(Book1345234[[#This Row],[Nature-Based Solutions Ranking]],#REF!,2,FALSE),"")</f>
        <v/>
      </c>
      <c r="BF793" s="67"/>
      <c r="BG793" s="37"/>
      <c r="BH793" s="4"/>
      <c r="BI793" s="36" t="str">
        <f>IFERROR(VLOOKUP(Book1345234[[#This Row],[Multiple Benefit Ranking]],#REF!,2,FALSE),"")</f>
        <v/>
      </c>
      <c r="BJ793" s="84"/>
      <c r="BK793" s="43"/>
      <c r="BL793" s="4"/>
      <c r="BM793" s="36" t="str">
        <f>IFERROR(VLOOKUP(Book1345234[[#This Row],[Operations and Maintenance Ranking]],#REF!,2,FALSE),"")</f>
        <v/>
      </c>
      <c r="BN793" s="67"/>
      <c r="BO793" s="4"/>
      <c r="BP793" s="36" t="str">
        <f>IFERROR(VLOOKUP(Book1345234[[#This Row],[Administrative, Regulatory and Other Obstacle Ranking]],#REF!,2,FALSE),"")</f>
        <v/>
      </c>
      <c r="BQ793" s="67"/>
      <c r="BR793" s="4"/>
      <c r="BS793" s="36" t="str">
        <f>IFERROR(VLOOKUP(Book1345234[[#This Row],[Environmental Benefit Ranking]],#REF!,2,FALSE),"")</f>
        <v/>
      </c>
      <c r="BT793" s="67"/>
      <c r="BU793" s="37"/>
      <c r="BV793" s="36" t="str">
        <f>IFERROR(VLOOKUP(Book1345234[[#This Row],[Environmental Impact Ranking]],#REF!,2,FALSE),"")</f>
        <v/>
      </c>
      <c r="BW793" s="77"/>
      <c r="BX793" s="83"/>
      <c r="BY793" s="4"/>
      <c r="BZ793" s="36" t="str">
        <f>IFERROR(VLOOKUP(Book1345234[[#This Row],[Mobility Ranking]],#REF!,2,FALSE),"")</f>
        <v/>
      </c>
      <c r="CA793" s="77"/>
      <c r="CB793" s="4"/>
      <c r="CC793" s="36" t="str">
        <f>IFERROR(VLOOKUP(Book1345234[[#This Row],[Regional Ranking]],#REF!,2,FALSE),"")</f>
        <v/>
      </c>
    </row>
    <row r="794" spans="1:81" x14ac:dyDescent="0.25">
      <c r="A794" s="107"/>
      <c r="B794" s="84"/>
      <c r="C794" s="92">
        <f>Book1345234[[#This Row],[FMP]]*2</f>
        <v>0</v>
      </c>
      <c r="D794" s="34"/>
      <c r="E794" s="34"/>
      <c r="F794" s="37"/>
      <c r="G794" s="4"/>
      <c r="H794" s="4"/>
      <c r="I794" s="4"/>
      <c r="J794" s="4"/>
      <c r="K794" s="35" t="str">
        <f>IFERROR(Book1345234[[#This Row],[Project Cost]]/Book1345234[[#This Row],['# of Structures Removed from 1% Annual Chance FP]],"")</f>
        <v/>
      </c>
      <c r="L794" s="4"/>
      <c r="M794" s="4"/>
      <c r="N794" s="35"/>
      <c r="O794" s="100"/>
      <c r="P794" s="84"/>
      <c r="Q794" s="37"/>
      <c r="R794" s="4"/>
      <c r="S794" s="36" t="str">
        <f>IFERROR(VLOOKUP(Book1345234[[#This Row],[ Severity Ranking: Pre-Project Average Depth of Flooding (100-year)]],#REF!,2,FALSE),"")</f>
        <v/>
      </c>
      <c r="T794" s="67"/>
      <c r="U794" s="37"/>
      <c r="V794" s="37"/>
      <c r="W794" s="128" t="e">
        <f>[1]!Book1345234[[#This Row],[Flood Plain Population]]/[1]!Book1345234[[#This Row],[Community Population Served]]</f>
        <v>#REF!</v>
      </c>
      <c r="X794" s="4"/>
      <c r="Y794" s="36" t="str">
        <f>IFERROR(VLOOKUP(Book1345234[[#This Row],[Severity Ranking: Community Need (% Population)]],#REF!,2,FALSE),"")</f>
        <v/>
      </c>
      <c r="Z794" s="66"/>
      <c r="AA794" s="91" t="e">
        <f>[1]!Book1345234[[#This Row],['# of Structures Removed from 1% Annual Chance FP]]/[1]!Book1345234[[#This Row],['# of Structures in 1% Annual Chance FP (Pre-Project)]]</f>
        <v>#REF!</v>
      </c>
      <c r="AB794" s="4"/>
      <c r="AC794" s="36" t="str">
        <f>IFERROR(VLOOKUP(Book1345234[[#This Row],[Flood Risk Reduction ]],#REF!,2,FALSE),"")</f>
        <v/>
      </c>
      <c r="AD794" s="66"/>
      <c r="AE794" s="78"/>
      <c r="AF794" s="37"/>
      <c r="AG794" s="128" t="e">
        <f>([1]!Book1345234[[#This Row],[Pre-Project Damage $]]-[1]!Book1345234[[#This Row],[Post-Project Damage $]])/[1]!Book1345234[[#This Row],[Pre-Project Damage $]]</f>
        <v>#REF!</v>
      </c>
      <c r="AH794" s="4"/>
      <c r="AI794" s="36" t="str">
        <f>IFERROR(VLOOKUP(Book1345234[[#This Row],[Flood Damage Reduction]],#REF!,2,FALSE),"")</f>
        <v/>
      </c>
      <c r="AJ794" s="93"/>
      <c r="AK794" s="83"/>
      <c r="AL794" s="37"/>
      <c r="AM794" s="36" t="str">
        <f>IFERROR(VLOOKUP(Book1345234[[#This Row],[ Reduction in Critical Facilities Flood Risk]],#REF!,2,FALSE),"")</f>
        <v/>
      </c>
      <c r="AN794" s="140" t="e">
        <f>VLOOKUP([1]!Book1345234[[#This Row],[FMP]],'[1]Life and Safety Tabular Data'!A791:L801,12,FALSE)</f>
        <v>#REF!</v>
      </c>
      <c r="AO794" s="43"/>
      <c r="AP794" s="4"/>
      <c r="AQ794" s="36" t="str">
        <f>IFERROR(VLOOKUP(Book1345234[[#This Row],[Life and Safety Ranking (Injury/Loss of Life)]],#REF!,2,FALSE),"")</f>
        <v/>
      </c>
      <c r="AR794" s="67"/>
      <c r="AS794" s="43"/>
      <c r="AT794" s="43"/>
      <c r="AU794" s="43"/>
      <c r="AV794" s="4"/>
      <c r="AW794" s="36" t="str">
        <f>IFERROR(VLOOKUP(Book1345234[[#This Row],[Water Supply Yield Ranking]],#REF!,2,FALSE),"")</f>
        <v/>
      </c>
      <c r="AX794" s="67"/>
      <c r="AY794" s="37"/>
      <c r="AZ794" s="4"/>
      <c r="BA794" s="36" t="str">
        <f>IFERROR(VLOOKUP(Book1345234[[#This Row],[Social Vulnerability Ranking]],#REF!,2,FALSE),"")</f>
        <v/>
      </c>
      <c r="BB794" s="67"/>
      <c r="BC794" s="43"/>
      <c r="BD794" s="4"/>
      <c r="BE794" s="36" t="str">
        <f>IFERROR(VLOOKUP(Book1345234[[#This Row],[Nature-Based Solutions Ranking]],#REF!,2,FALSE),"")</f>
        <v/>
      </c>
      <c r="BF794" s="67"/>
      <c r="BG794" s="37"/>
      <c r="BH794" s="4"/>
      <c r="BI794" s="36" t="str">
        <f>IFERROR(VLOOKUP(Book1345234[[#This Row],[Multiple Benefit Ranking]],#REF!,2,FALSE),"")</f>
        <v/>
      </c>
      <c r="BJ794" s="84"/>
      <c r="BK794" s="43"/>
      <c r="BL794" s="4"/>
      <c r="BM794" s="36" t="str">
        <f>IFERROR(VLOOKUP(Book1345234[[#This Row],[Operations and Maintenance Ranking]],#REF!,2,FALSE),"")</f>
        <v/>
      </c>
      <c r="BN794" s="67"/>
      <c r="BO794" s="4"/>
      <c r="BP794" s="36" t="str">
        <f>IFERROR(VLOOKUP(Book1345234[[#This Row],[Administrative, Regulatory and Other Obstacle Ranking]],#REF!,2,FALSE),"")</f>
        <v/>
      </c>
      <c r="BQ794" s="67"/>
      <c r="BR794" s="4"/>
      <c r="BS794" s="36" t="str">
        <f>IFERROR(VLOOKUP(Book1345234[[#This Row],[Environmental Benefit Ranking]],#REF!,2,FALSE),"")</f>
        <v/>
      </c>
      <c r="BT794" s="67"/>
      <c r="BU794" s="37"/>
      <c r="BV794" s="36" t="str">
        <f>IFERROR(VLOOKUP(Book1345234[[#This Row],[Environmental Impact Ranking]],#REF!,2,FALSE),"")</f>
        <v/>
      </c>
      <c r="BW794" s="77"/>
      <c r="BX794" s="83"/>
      <c r="BY794" s="4"/>
      <c r="BZ794" s="36" t="str">
        <f>IFERROR(VLOOKUP(Book1345234[[#This Row],[Mobility Ranking]],#REF!,2,FALSE),"")</f>
        <v/>
      </c>
      <c r="CA794" s="77"/>
      <c r="CB794" s="4"/>
      <c r="CC794" s="36" t="str">
        <f>IFERROR(VLOOKUP(Book1345234[[#This Row],[Regional Ranking]],#REF!,2,FALSE),"")</f>
        <v/>
      </c>
    </row>
    <row r="795" spans="1:81" x14ac:dyDescent="0.25">
      <c r="A795" s="107"/>
      <c r="B795" s="84"/>
      <c r="C795" s="92">
        <f>Book1345234[[#This Row],[FMP]]*2</f>
        <v>0</v>
      </c>
      <c r="D795" s="34"/>
      <c r="E795" s="34"/>
      <c r="F795" s="37"/>
      <c r="G795" s="4"/>
      <c r="H795" s="4"/>
      <c r="I795" s="4"/>
      <c r="J795" s="4"/>
      <c r="K795" s="35" t="str">
        <f>IFERROR(Book1345234[[#This Row],[Project Cost]]/Book1345234[[#This Row],['# of Structures Removed from 1% Annual Chance FP]],"")</f>
        <v/>
      </c>
      <c r="L795" s="4"/>
      <c r="M795" s="4"/>
      <c r="N795" s="35"/>
      <c r="O795" s="100"/>
      <c r="P795" s="84"/>
      <c r="Q795" s="37"/>
      <c r="R795" s="4"/>
      <c r="S795" s="36" t="str">
        <f>IFERROR(VLOOKUP(Book1345234[[#This Row],[ Severity Ranking: Pre-Project Average Depth of Flooding (100-year)]],#REF!,2,FALSE),"")</f>
        <v/>
      </c>
      <c r="T795" s="67"/>
      <c r="U795" s="37"/>
      <c r="V795" s="37"/>
      <c r="W795" s="128" t="e">
        <f>[1]!Book1345234[[#This Row],[Flood Plain Population]]/[1]!Book1345234[[#This Row],[Community Population Served]]</f>
        <v>#REF!</v>
      </c>
      <c r="X795" s="4"/>
      <c r="Y795" s="36" t="str">
        <f>IFERROR(VLOOKUP(Book1345234[[#This Row],[Severity Ranking: Community Need (% Population)]],#REF!,2,FALSE),"")</f>
        <v/>
      </c>
      <c r="Z795" s="66"/>
      <c r="AA795" s="91" t="e">
        <f>[1]!Book1345234[[#This Row],['# of Structures Removed from 1% Annual Chance FP]]/[1]!Book1345234[[#This Row],['# of Structures in 1% Annual Chance FP (Pre-Project)]]</f>
        <v>#REF!</v>
      </c>
      <c r="AB795" s="4"/>
      <c r="AC795" s="36" t="str">
        <f>IFERROR(VLOOKUP(Book1345234[[#This Row],[Flood Risk Reduction ]],#REF!,2,FALSE),"")</f>
        <v/>
      </c>
      <c r="AD795" s="66"/>
      <c r="AE795" s="78"/>
      <c r="AF795" s="37"/>
      <c r="AG795" s="128" t="e">
        <f>([1]!Book1345234[[#This Row],[Pre-Project Damage $]]-[1]!Book1345234[[#This Row],[Post-Project Damage $]])/[1]!Book1345234[[#This Row],[Pre-Project Damage $]]</f>
        <v>#REF!</v>
      </c>
      <c r="AH795" s="4"/>
      <c r="AI795" s="36" t="str">
        <f>IFERROR(VLOOKUP(Book1345234[[#This Row],[Flood Damage Reduction]],#REF!,2,FALSE),"")</f>
        <v/>
      </c>
      <c r="AJ795" s="93"/>
      <c r="AK795" s="83"/>
      <c r="AL795" s="37"/>
      <c r="AM795" s="36" t="str">
        <f>IFERROR(VLOOKUP(Book1345234[[#This Row],[ Reduction in Critical Facilities Flood Risk]],#REF!,2,FALSE),"")</f>
        <v/>
      </c>
      <c r="AN795" s="140" t="e">
        <f>VLOOKUP([1]!Book1345234[[#This Row],[FMP]],'[1]Life and Safety Tabular Data'!A792:L802,12,FALSE)</f>
        <v>#REF!</v>
      </c>
      <c r="AO795" s="43"/>
      <c r="AP795" s="4"/>
      <c r="AQ795" s="36" t="str">
        <f>IFERROR(VLOOKUP(Book1345234[[#This Row],[Life and Safety Ranking (Injury/Loss of Life)]],#REF!,2,FALSE),"")</f>
        <v/>
      </c>
      <c r="AR795" s="67"/>
      <c r="AS795" s="43"/>
      <c r="AT795" s="43"/>
      <c r="AU795" s="43"/>
      <c r="AV795" s="4"/>
      <c r="AW795" s="36" t="str">
        <f>IFERROR(VLOOKUP(Book1345234[[#This Row],[Water Supply Yield Ranking]],#REF!,2,FALSE),"")</f>
        <v/>
      </c>
      <c r="AX795" s="67"/>
      <c r="AY795" s="37"/>
      <c r="AZ795" s="4"/>
      <c r="BA795" s="36" t="str">
        <f>IFERROR(VLOOKUP(Book1345234[[#This Row],[Social Vulnerability Ranking]],#REF!,2,FALSE),"")</f>
        <v/>
      </c>
      <c r="BB795" s="67"/>
      <c r="BC795" s="43"/>
      <c r="BD795" s="4"/>
      <c r="BE795" s="36" t="str">
        <f>IFERROR(VLOOKUP(Book1345234[[#This Row],[Nature-Based Solutions Ranking]],#REF!,2,FALSE),"")</f>
        <v/>
      </c>
      <c r="BF795" s="67"/>
      <c r="BG795" s="37"/>
      <c r="BH795" s="4"/>
      <c r="BI795" s="36" t="str">
        <f>IFERROR(VLOOKUP(Book1345234[[#This Row],[Multiple Benefit Ranking]],#REF!,2,FALSE),"")</f>
        <v/>
      </c>
      <c r="BJ795" s="84"/>
      <c r="BK795" s="43"/>
      <c r="BL795" s="4"/>
      <c r="BM795" s="36" t="str">
        <f>IFERROR(VLOOKUP(Book1345234[[#This Row],[Operations and Maintenance Ranking]],#REF!,2,FALSE),"")</f>
        <v/>
      </c>
      <c r="BN795" s="67"/>
      <c r="BO795" s="4"/>
      <c r="BP795" s="36" t="str">
        <f>IFERROR(VLOOKUP(Book1345234[[#This Row],[Administrative, Regulatory and Other Obstacle Ranking]],#REF!,2,FALSE),"")</f>
        <v/>
      </c>
      <c r="BQ795" s="67"/>
      <c r="BR795" s="4"/>
      <c r="BS795" s="36" t="str">
        <f>IFERROR(VLOOKUP(Book1345234[[#This Row],[Environmental Benefit Ranking]],#REF!,2,FALSE),"")</f>
        <v/>
      </c>
      <c r="BT795" s="67"/>
      <c r="BU795" s="37"/>
      <c r="BV795" s="36" t="str">
        <f>IFERROR(VLOOKUP(Book1345234[[#This Row],[Environmental Impact Ranking]],#REF!,2,FALSE),"")</f>
        <v/>
      </c>
      <c r="BW795" s="77"/>
      <c r="BX795" s="83"/>
      <c r="BY795" s="4"/>
      <c r="BZ795" s="36" t="str">
        <f>IFERROR(VLOOKUP(Book1345234[[#This Row],[Mobility Ranking]],#REF!,2,FALSE),"")</f>
        <v/>
      </c>
      <c r="CA795" s="77"/>
      <c r="CB795" s="4"/>
      <c r="CC795" s="36" t="str">
        <f>IFERROR(VLOOKUP(Book1345234[[#This Row],[Regional Ranking]],#REF!,2,FALSE),"")</f>
        <v/>
      </c>
    </row>
    <row r="796" spans="1:81" x14ac:dyDescent="0.25">
      <c r="A796" s="107"/>
      <c r="B796" s="84"/>
      <c r="C796" s="92">
        <f>Book1345234[[#This Row],[FMP]]*2</f>
        <v>0</v>
      </c>
      <c r="D796" s="34"/>
      <c r="E796" s="34"/>
      <c r="F796" s="37"/>
      <c r="G796" s="4"/>
      <c r="H796" s="4"/>
      <c r="I796" s="4"/>
      <c r="J796" s="4"/>
      <c r="K796" s="35" t="str">
        <f>IFERROR(Book1345234[[#This Row],[Project Cost]]/Book1345234[[#This Row],['# of Structures Removed from 1% Annual Chance FP]],"")</f>
        <v/>
      </c>
      <c r="L796" s="4"/>
      <c r="M796" s="4"/>
      <c r="N796" s="35"/>
      <c r="O796" s="100"/>
      <c r="P796" s="84"/>
      <c r="Q796" s="37"/>
      <c r="R796" s="4"/>
      <c r="S796" s="36" t="str">
        <f>IFERROR(VLOOKUP(Book1345234[[#This Row],[ Severity Ranking: Pre-Project Average Depth of Flooding (100-year)]],#REF!,2,FALSE),"")</f>
        <v/>
      </c>
      <c r="T796" s="67"/>
      <c r="U796" s="37"/>
      <c r="V796" s="37"/>
      <c r="W796" s="128" t="e">
        <f>[1]!Book1345234[[#This Row],[Flood Plain Population]]/[1]!Book1345234[[#This Row],[Community Population Served]]</f>
        <v>#REF!</v>
      </c>
      <c r="X796" s="4"/>
      <c r="Y796" s="36" t="str">
        <f>IFERROR(VLOOKUP(Book1345234[[#This Row],[Severity Ranking: Community Need (% Population)]],#REF!,2,FALSE),"")</f>
        <v/>
      </c>
      <c r="Z796" s="66"/>
      <c r="AA796" s="91" t="e">
        <f>[1]!Book1345234[[#This Row],['# of Structures Removed from 1% Annual Chance FP]]/[1]!Book1345234[[#This Row],['# of Structures in 1% Annual Chance FP (Pre-Project)]]</f>
        <v>#REF!</v>
      </c>
      <c r="AB796" s="4"/>
      <c r="AC796" s="36" t="str">
        <f>IFERROR(VLOOKUP(Book1345234[[#This Row],[Flood Risk Reduction ]],#REF!,2,FALSE),"")</f>
        <v/>
      </c>
      <c r="AD796" s="66"/>
      <c r="AE796" s="78"/>
      <c r="AF796" s="37"/>
      <c r="AG796" s="128" t="e">
        <f>([1]!Book1345234[[#This Row],[Pre-Project Damage $]]-[1]!Book1345234[[#This Row],[Post-Project Damage $]])/[1]!Book1345234[[#This Row],[Pre-Project Damage $]]</f>
        <v>#REF!</v>
      </c>
      <c r="AH796" s="4"/>
      <c r="AI796" s="36" t="str">
        <f>IFERROR(VLOOKUP(Book1345234[[#This Row],[Flood Damage Reduction]],#REF!,2,FALSE),"")</f>
        <v/>
      </c>
      <c r="AJ796" s="93"/>
      <c r="AK796" s="83"/>
      <c r="AL796" s="37"/>
      <c r="AM796" s="36" t="str">
        <f>IFERROR(VLOOKUP(Book1345234[[#This Row],[ Reduction in Critical Facilities Flood Risk]],#REF!,2,FALSE),"")</f>
        <v/>
      </c>
      <c r="AN796" s="140" t="e">
        <f>VLOOKUP([1]!Book1345234[[#This Row],[FMP]],'[1]Life and Safety Tabular Data'!A793:L803,12,FALSE)</f>
        <v>#REF!</v>
      </c>
      <c r="AO796" s="43"/>
      <c r="AP796" s="4"/>
      <c r="AQ796" s="36" t="str">
        <f>IFERROR(VLOOKUP(Book1345234[[#This Row],[Life and Safety Ranking (Injury/Loss of Life)]],#REF!,2,FALSE),"")</f>
        <v/>
      </c>
      <c r="AR796" s="67"/>
      <c r="AS796" s="43"/>
      <c r="AT796" s="43"/>
      <c r="AU796" s="43"/>
      <c r="AV796" s="4"/>
      <c r="AW796" s="36" t="str">
        <f>IFERROR(VLOOKUP(Book1345234[[#This Row],[Water Supply Yield Ranking]],#REF!,2,FALSE),"")</f>
        <v/>
      </c>
      <c r="AX796" s="67"/>
      <c r="AY796" s="37"/>
      <c r="AZ796" s="4"/>
      <c r="BA796" s="36" t="str">
        <f>IFERROR(VLOOKUP(Book1345234[[#This Row],[Social Vulnerability Ranking]],#REF!,2,FALSE),"")</f>
        <v/>
      </c>
      <c r="BB796" s="67"/>
      <c r="BC796" s="43"/>
      <c r="BD796" s="4"/>
      <c r="BE796" s="36" t="str">
        <f>IFERROR(VLOOKUP(Book1345234[[#This Row],[Nature-Based Solutions Ranking]],#REF!,2,FALSE),"")</f>
        <v/>
      </c>
      <c r="BF796" s="67"/>
      <c r="BG796" s="37"/>
      <c r="BH796" s="4"/>
      <c r="BI796" s="36" t="str">
        <f>IFERROR(VLOOKUP(Book1345234[[#This Row],[Multiple Benefit Ranking]],#REF!,2,FALSE),"")</f>
        <v/>
      </c>
      <c r="BJ796" s="84"/>
      <c r="BK796" s="43"/>
      <c r="BL796" s="4"/>
      <c r="BM796" s="36" t="str">
        <f>IFERROR(VLOOKUP(Book1345234[[#This Row],[Operations and Maintenance Ranking]],#REF!,2,FALSE),"")</f>
        <v/>
      </c>
      <c r="BN796" s="67"/>
      <c r="BO796" s="4"/>
      <c r="BP796" s="36" t="str">
        <f>IFERROR(VLOOKUP(Book1345234[[#This Row],[Administrative, Regulatory and Other Obstacle Ranking]],#REF!,2,FALSE),"")</f>
        <v/>
      </c>
      <c r="BQ796" s="67"/>
      <c r="BR796" s="4"/>
      <c r="BS796" s="36" t="str">
        <f>IFERROR(VLOOKUP(Book1345234[[#This Row],[Environmental Benefit Ranking]],#REF!,2,FALSE),"")</f>
        <v/>
      </c>
      <c r="BT796" s="67"/>
      <c r="BU796" s="37"/>
      <c r="BV796" s="36" t="str">
        <f>IFERROR(VLOOKUP(Book1345234[[#This Row],[Environmental Impact Ranking]],#REF!,2,FALSE),"")</f>
        <v/>
      </c>
      <c r="BW796" s="77"/>
      <c r="BX796" s="83"/>
      <c r="BY796" s="4"/>
      <c r="BZ796" s="36" t="str">
        <f>IFERROR(VLOOKUP(Book1345234[[#This Row],[Mobility Ranking]],#REF!,2,FALSE),"")</f>
        <v/>
      </c>
      <c r="CA796" s="77"/>
      <c r="CB796" s="4"/>
      <c r="CC796" s="36" t="str">
        <f>IFERROR(VLOOKUP(Book1345234[[#This Row],[Regional Ranking]],#REF!,2,FALSE),"")</f>
        <v/>
      </c>
    </row>
    <row r="797" spans="1:81" x14ac:dyDescent="0.25">
      <c r="A797" s="107"/>
      <c r="B797" s="84"/>
      <c r="C797" s="92">
        <f>Book1345234[[#This Row],[FMP]]*2</f>
        <v>0</v>
      </c>
      <c r="D797" s="34"/>
      <c r="E797" s="34"/>
      <c r="F797" s="37"/>
      <c r="G797" s="4"/>
      <c r="H797" s="4"/>
      <c r="I797" s="4"/>
      <c r="J797" s="4"/>
      <c r="K797" s="35" t="str">
        <f>IFERROR(Book1345234[[#This Row],[Project Cost]]/Book1345234[[#This Row],['# of Structures Removed from 1% Annual Chance FP]],"")</f>
        <v/>
      </c>
      <c r="L797" s="4"/>
      <c r="M797" s="4"/>
      <c r="N797" s="35"/>
      <c r="O797" s="100"/>
      <c r="P797" s="84"/>
      <c r="Q797" s="37"/>
      <c r="R797" s="4"/>
      <c r="S797" s="36" t="str">
        <f>IFERROR(VLOOKUP(Book1345234[[#This Row],[ Severity Ranking: Pre-Project Average Depth of Flooding (100-year)]],#REF!,2,FALSE),"")</f>
        <v/>
      </c>
      <c r="T797" s="67"/>
      <c r="U797" s="37"/>
      <c r="V797" s="37"/>
      <c r="W797" s="128" t="e">
        <f>[1]!Book1345234[[#This Row],[Flood Plain Population]]/[1]!Book1345234[[#This Row],[Community Population Served]]</f>
        <v>#REF!</v>
      </c>
      <c r="X797" s="4"/>
      <c r="Y797" s="36" t="str">
        <f>IFERROR(VLOOKUP(Book1345234[[#This Row],[Severity Ranking: Community Need (% Population)]],#REF!,2,FALSE),"")</f>
        <v/>
      </c>
      <c r="Z797" s="66"/>
      <c r="AA797" s="91" t="e">
        <f>[1]!Book1345234[[#This Row],['# of Structures Removed from 1% Annual Chance FP]]/[1]!Book1345234[[#This Row],['# of Structures in 1% Annual Chance FP (Pre-Project)]]</f>
        <v>#REF!</v>
      </c>
      <c r="AB797" s="4"/>
      <c r="AC797" s="36" t="str">
        <f>IFERROR(VLOOKUP(Book1345234[[#This Row],[Flood Risk Reduction ]],#REF!,2,FALSE),"")</f>
        <v/>
      </c>
      <c r="AD797" s="66"/>
      <c r="AE797" s="78"/>
      <c r="AF797" s="37"/>
      <c r="AG797" s="128" t="e">
        <f>([1]!Book1345234[[#This Row],[Pre-Project Damage $]]-[1]!Book1345234[[#This Row],[Post-Project Damage $]])/[1]!Book1345234[[#This Row],[Pre-Project Damage $]]</f>
        <v>#REF!</v>
      </c>
      <c r="AH797" s="4"/>
      <c r="AI797" s="36" t="str">
        <f>IFERROR(VLOOKUP(Book1345234[[#This Row],[Flood Damage Reduction]],#REF!,2,FALSE),"")</f>
        <v/>
      </c>
      <c r="AJ797" s="93"/>
      <c r="AK797" s="83"/>
      <c r="AL797" s="37"/>
      <c r="AM797" s="36" t="str">
        <f>IFERROR(VLOOKUP(Book1345234[[#This Row],[ Reduction in Critical Facilities Flood Risk]],#REF!,2,FALSE),"")</f>
        <v/>
      </c>
      <c r="AN797" s="140" t="e">
        <f>VLOOKUP([1]!Book1345234[[#This Row],[FMP]],'[1]Life and Safety Tabular Data'!A794:L804,12,FALSE)</f>
        <v>#REF!</v>
      </c>
      <c r="AO797" s="43"/>
      <c r="AP797" s="4"/>
      <c r="AQ797" s="36" t="str">
        <f>IFERROR(VLOOKUP(Book1345234[[#This Row],[Life and Safety Ranking (Injury/Loss of Life)]],#REF!,2,FALSE),"")</f>
        <v/>
      </c>
      <c r="AR797" s="67"/>
      <c r="AS797" s="43"/>
      <c r="AT797" s="43"/>
      <c r="AU797" s="43"/>
      <c r="AV797" s="4"/>
      <c r="AW797" s="36" t="str">
        <f>IFERROR(VLOOKUP(Book1345234[[#This Row],[Water Supply Yield Ranking]],#REF!,2,FALSE),"")</f>
        <v/>
      </c>
      <c r="AX797" s="67"/>
      <c r="AY797" s="37"/>
      <c r="AZ797" s="4"/>
      <c r="BA797" s="36" t="str">
        <f>IFERROR(VLOOKUP(Book1345234[[#This Row],[Social Vulnerability Ranking]],#REF!,2,FALSE),"")</f>
        <v/>
      </c>
      <c r="BB797" s="67"/>
      <c r="BC797" s="43"/>
      <c r="BD797" s="4"/>
      <c r="BE797" s="36" t="str">
        <f>IFERROR(VLOOKUP(Book1345234[[#This Row],[Nature-Based Solutions Ranking]],#REF!,2,FALSE),"")</f>
        <v/>
      </c>
      <c r="BF797" s="67"/>
      <c r="BG797" s="37"/>
      <c r="BH797" s="4"/>
      <c r="BI797" s="36" t="str">
        <f>IFERROR(VLOOKUP(Book1345234[[#This Row],[Multiple Benefit Ranking]],#REF!,2,FALSE),"")</f>
        <v/>
      </c>
      <c r="BJ797" s="84"/>
      <c r="BK797" s="43"/>
      <c r="BL797" s="4"/>
      <c r="BM797" s="36" t="str">
        <f>IFERROR(VLOOKUP(Book1345234[[#This Row],[Operations and Maintenance Ranking]],#REF!,2,FALSE),"")</f>
        <v/>
      </c>
      <c r="BN797" s="67"/>
      <c r="BO797" s="4"/>
      <c r="BP797" s="36" t="str">
        <f>IFERROR(VLOOKUP(Book1345234[[#This Row],[Administrative, Regulatory and Other Obstacle Ranking]],#REF!,2,FALSE),"")</f>
        <v/>
      </c>
      <c r="BQ797" s="67"/>
      <c r="BR797" s="4"/>
      <c r="BS797" s="36" t="str">
        <f>IFERROR(VLOOKUP(Book1345234[[#This Row],[Environmental Benefit Ranking]],#REF!,2,FALSE),"")</f>
        <v/>
      </c>
      <c r="BT797" s="67"/>
      <c r="BU797" s="37"/>
      <c r="BV797" s="36" t="str">
        <f>IFERROR(VLOOKUP(Book1345234[[#This Row],[Environmental Impact Ranking]],#REF!,2,FALSE),"")</f>
        <v/>
      </c>
      <c r="BW797" s="77"/>
      <c r="BX797" s="83"/>
      <c r="BY797" s="4"/>
      <c r="BZ797" s="36" t="str">
        <f>IFERROR(VLOOKUP(Book1345234[[#This Row],[Mobility Ranking]],#REF!,2,FALSE),"")</f>
        <v/>
      </c>
      <c r="CA797" s="77"/>
      <c r="CB797" s="4"/>
      <c r="CC797" s="36" t="str">
        <f>IFERROR(VLOOKUP(Book1345234[[#This Row],[Regional Ranking]],#REF!,2,FALSE),"")</f>
        <v/>
      </c>
    </row>
    <row r="798" spans="1:81" x14ac:dyDescent="0.25">
      <c r="A798" s="107"/>
      <c r="B798" s="84"/>
      <c r="C798" s="92">
        <f>Book1345234[[#This Row],[FMP]]*2</f>
        <v>0</v>
      </c>
      <c r="D798" s="34"/>
      <c r="E798" s="34"/>
      <c r="F798" s="37"/>
      <c r="G798" s="4"/>
      <c r="H798" s="4"/>
      <c r="I798" s="4"/>
      <c r="J798" s="4"/>
      <c r="K798" s="35" t="str">
        <f>IFERROR(Book1345234[[#This Row],[Project Cost]]/Book1345234[[#This Row],['# of Structures Removed from 1% Annual Chance FP]],"")</f>
        <v/>
      </c>
      <c r="L798" s="4"/>
      <c r="M798" s="4"/>
      <c r="N798" s="35"/>
      <c r="O798" s="100"/>
      <c r="P798" s="84"/>
      <c r="Q798" s="37"/>
      <c r="R798" s="4"/>
      <c r="S798" s="36" t="str">
        <f>IFERROR(VLOOKUP(Book1345234[[#This Row],[ Severity Ranking: Pre-Project Average Depth of Flooding (100-year)]],#REF!,2,FALSE),"")</f>
        <v/>
      </c>
      <c r="T798" s="67"/>
      <c r="U798" s="37"/>
      <c r="V798" s="37"/>
      <c r="W798" s="128" t="e">
        <f>[1]!Book1345234[[#This Row],[Flood Plain Population]]/[1]!Book1345234[[#This Row],[Community Population Served]]</f>
        <v>#REF!</v>
      </c>
      <c r="X798" s="4"/>
      <c r="Y798" s="36" t="str">
        <f>IFERROR(VLOOKUP(Book1345234[[#This Row],[Severity Ranking: Community Need (% Population)]],#REF!,2,FALSE),"")</f>
        <v/>
      </c>
      <c r="Z798" s="66"/>
      <c r="AA798" s="91" t="e">
        <f>[1]!Book1345234[[#This Row],['# of Structures Removed from 1% Annual Chance FP]]/[1]!Book1345234[[#This Row],['# of Structures in 1% Annual Chance FP (Pre-Project)]]</f>
        <v>#REF!</v>
      </c>
      <c r="AB798" s="4"/>
      <c r="AC798" s="36" t="str">
        <f>IFERROR(VLOOKUP(Book1345234[[#This Row],[Flood Risk Reduction ]],#REF!,2,FALSE),"")</f>
        <v/>
      </c>
      <c r="AD798" s="66"/>
      <c r="AE798" s="78"/>
      <c r="AF798" s="37"/>
      <c r="AG798" s="128" t="e">
        <f>([1]!Book1345234[[#This Row],[Pre-Project Damage $]]-[1]!Book1345234[[#This Row],[Post-Project Damage $]])/[1]!Book1345234[[#This Row],[Pre-Project Damage $]]</f>
        <v>#REF!</v>
      </c>
      <c r="AH798" s="4"/>
      <c r="AI798" s="36" t="str">
        <f>IFERROR(VLOOKUP(Book1345234[[#This Row],[Flood Damage Reduction]],#REF!,2,FALSE),"")</f>
        <v/>
      </c>
      <c r="AJ798" s="93"/>
      <c r="AK798" s="83"/>
      <c r="AL798" s="37"/>
      <c r="AM798" s="36" t="str">
        <f>IFERROR(VLOOKUP(Book1345234[[#This Row],[ Reduction in Critical Facilities Flood Risk]],#REF!,2,FALSE),"")</f>
        <v/>
      </c>
      <c r="AN798" s="140" t="e">
        <f>VLOOKUP([1]!Book1345234[[#This Row],[FMP]],'[1]Life and Safety Tabular Data'!A795:L805,12,FALSE)</f>
        <v>#REF!</v>
      </c>
      <c r="AO798" s="43"/>
      <c r="AP798" s="4"/>
      <c r="AQ798" s="36" t="str">
        <f>IFERROR(VLOOKUP(Book1345234[[#This Row],[Life and Safety Ranking (Injury/Loss of Life)]],#REF!,2,FALSE),"")</f>
        <v/>
      </c>
      <c r="AR798" s="67"/>
      <c r="AS798" s="43"/>
      <c r="AT798" s="43"/>
      <c r="AU798" s="43"/>
      <c r="AV798" s="4"/>
      <c r="AW798" s="36" t="str">
        <f>IFERROR(VLOOKUP(Book1345234[[#This Row],[Water Supply Yield Ranking]],#REF!,2,FALSE),"")</f>
        <v/>
      </c>
      <c r="AX798" s="67"/>
      <c r="AY798" s="37"/>
      <c r="AZ798" s="4"/>
      <c r="BA798" s="36" t="str">
        <f>IFERROR(VLOOKUP(Book1345234[[#This Row],[Social Vulnerability Ranking]],#REF!,2,FALSE),"")</f>
        <v/>
      </c>
      <c r="BB798" s="67"/>
      <c r="BC798" s="43"/>
      <c r="BD798" s="4"/>
      <c r="BE798" s="36" t="str">
        <f>IFERROR(VLOOKUP(Book1345234[[#This Row],[Nature-Based Solutions Ranking]],#REF!,2,FALSE),"")</f>
        <v/>
      </c>
      <c r="BF798" s="67"/>
      <c r="BG798" s="37"/>
      <c r="BH798" s="4"/>
      <c r="BI798" s="36" t="str">
        <f>IFERROR(VLOOKUP(Book1345234[[#This Row],[Multiple Benefit Ranking]],#REF!,2,FALSE),"")</f>
        <v/>
      </c>
      <c r="BJ798" s="84"/>
      <c r="BK798" s="43"/>
      <c r="BL798" s="4"/>
      <c r="BM798" s="36" t="str">
        <f>IFERROR(VLOOKUP(Book1345234[[#This Row],[Operations and Maintenance Ranking]],#REF!,2,FALSE),"")</f>
        <v/>
      </c>
      <c r="BN798" s="67"/>
      <c r="BO798" s="4"/>
      <c r="BP798" s="36" t="str">
        <f>IFERROR(VLOOKUP(Book1345234[[#This Row],[Administrative, Regulatory and Other Obstacle Ranking]],#REF!,2,FALSE),"")</f>
        <v/>
      </c>
      <c r="BQ798" s="67"/>
      <c r="BR798" s="4"/>
      <c r="BS798" s="36" t="str">
        <f>IFERROR(VLOOKUP(Book1345234[[#This Row],[Environmental Benefit Ranking]],#REF!,2,FALSE),"")</f>
        <v/>
      </c>
      <c r="BT798" s="67"/>
      <c r="BU798" s="37"/>
      <c r="BV798" s="36" t="str">
        <f>IFERROR(VLOOKUP(Book1345234[[#This Row],[Environmental Impact Ranking]],#REF!,2,FALSE),"")</f>
        <v/>
      </c>
      <c r="BW798" s="77"/>
      <c r="BX798" s="83"/>
      <c r="BY798" s="4"/>
      <c r="BZ798" s="36" t="str">
        <f>IFERROR(VLOOKUP(Book1345234[[#This Row],[Mobility Ranking]],#REF!,2,FALSE),"")</f>
        <v/>
      </c>
      <c r="CA798" s="77"/>
      <c r="CB798" s="4"/>
      <c r="CC798" s="36" t="str">
        <f>IFERROR(VLOOKUP(Book1345234[[#This Row],[Regional Ranking]],#REF!,2,FALSE),"")</f>
        <v/>
      </c>
    </row>
    <row r="799" spans="1:81" x14ac:dyDescent="0.25">
      <c r="A799" s="107"/>
      <c r="B799" s="84"/>
      <c r="C799" s="92">
        <f>Book1345234[[#This Row],[FMP]]*2</f>
        <v>0</v>
      </c>
      <c r="D799" s="34"/>
      <c r="E799" s="34"/>
      <c r="F799" s="37"/>
      <c r="G799" s="4"/>
      <c r="H799" s="4"/>
      <c r="I799" s="4"/>
      <c r="J799" s="4"/>
      <c r="K799" s="35" t="str">
        <f>IFERROR(Book1345234[[#This Row],[Project Cost]]/Book1345234[[#This Row],['# of Structures Removed from 1% Annual Chance FP]],"")</f>
        <v/>
      </c>
      <c r="L799" s="4"/>
      <c r="M799" s="4"/>
      <c r="N799" s="35"/>
      <c r="O799" s="100"/>
      <c r="P799" s="84"/>
      <c r="Q799" s="37"/>
      <c r="R799" s="4"/>
      <c r="S799" s="36" t="str">
        <f>IFERROR(VLOOKUP(Book1345234[[#This Row],[ Severity Ranking: Pre-Project Average Depth of Flooding (100-year)]],#REF!,2,FALSE),"")</f>
        <v/>
      </c>
      <c r="T799" s="67"/>
      <c r="U799" s="37"/>
      <c r="V799" s="37"/>
      <c r="W799" s="128" t="e">
        <f>[1]!Book1345234[[#This Row],[Flood Plain Population]]/[1]!Book1345234[[#This Row],[Community Population Served]]</f>
        <v>#REF!</v>
      </c>
      <c r="X799" s="4"/>
      <c r="Y799" s="36" t="str">
        <f>IFERROR(VLOOKUP(Book1345234[[#This Row],[Severity Ranking: Community Need (% Population)]],#REF!,2,FALSE),"")</f>
        <v/>
      </c>
      <c r="Z799" s="66"/>
      <c r="AA799" s="91" t="e">
        <f>[1]!Book1345234[[#This Row],['# of Structures Removed from 1% Annual Chance FP]]/[1]!Book1345234[[#This Row],['# of Structures in 1% Annual Chance FP (Pre-Project)]]</f>
        <v>#REF!</v>
      </c>
      <c r="AB799" s="4"/>
      <c r="AC799" s="36" t="str">
        <f>IFERROR(VLOOKUP(Book1345234[[#This Row],[Flood Risk Reduction ]],#REF!,2,FALSE),"")</f>
        <v/>
      </c>
      <c r="AD799" s="66"/>
      <c r="AE799" s="78"/>
      <c r="AF799" s="37"/>
      <c r="AG799" s="128" t="e">
        <f>([1]!Book1345234[[#This Row],[Pre-Project Damage $]]-[1]!Book1345234[[#This Row],[Post-Project Damage $]])/[1]!Book1345234[[#This Row],[Pre-Project Damage $]]</f>
        <v>#REF!</v>
      </c>
      <c r="AH799" s="4"/>
      <c r="AI799" s="36" t="str">
        <f>IFERROR(VLOOKUP(Book1345234[[#This Row],[Flood Damage Reduction]],#REF!,2,FALSE),"")</f>
        <v/>
      </c>
      <c r="AJ799" s="93"/>
      <c r="AK799" s="83"/>
      <c r="AL799" s="37"/>
      <c r="AM799" s="36" t="str">
        <f>IFERROR(VLOOKUP(Book1345234[[#This Row],[ Reduction in Critical Facilities Flood Risk]],#REF!,2,FALSE),"")</f>
        <v/>
      </c>
      <c r="AN799" s="140" t="e">
        <f>VLOOKUP([1]!Book1345234[[#This Row],[FMP]],'[1]Life and Safety Tabular Data'!A796:L806,12,FALSE)</f>
        <v>#REF!</v>
      </c>
      <c r="AO799" s="43"/>
      <c r="AP799" s="4"/>
      <c r="AQ799" s="36" t="str">
        <f>IFERROR(VLOOKUP(Book1345234[[#This Row],[Life and Safety Ranking (Injury/Loss of Life)]],#REF!,2,FALSE),"")</f>
        <v/>
      </c>
      <c r="AR799" s="67"/>
      <c r="AS799" s="43"/>
      <c r="AT799" s="43"/>
      <c r="AU799" s="43"/>
      <c r="AV799" s="4"/>
      <c r="AW799" s="36" t="str">
        <f>IFERROR(VLOOKUP(Book1345234[[#This Row],[Water Supply Yield Ranking]],#REF!,2,FALSE),"")</f>
        <v/>
      </c>
      <c r="AX799" s="67"/>
      <c r="AY799" s="37"/>
      <c r="AZ799" s="4"/>
      <c r="BA799" s="36" t="str">
        <f>IFERROR(VLOOKUP(Book1345234[[#This Row],[Social Vulnerability Ranking]],#REF!,2,FALSE),"")</f>
        <v/>
      </c>
      <c r="BB799" s="67"/>
      <c r="BC799" s="43"/>
      <c r="BD799" s="4"/>
      <c r="BE799" s="36" t="str">
        <f>IFERROR(VLOOKUP(Book1345234[[#This Row],[Nature-Based Solutions Ranking]],#REF!,2,FALSE),"")</f>
        <v/>
      </c>
      <c r="BF799" s="67"/>
      <c r="BG799" s="37"/>
      <c r="BH799" s="4"/>
      <c r="BI799" s="36" t="str">
        <f>IFERROR(VLOOKUP(Book1345234[[#This Row],[Multiple Benefit Ranking]],#REF!,2,FALSE),"")</f>
        <v/>
      </c>
      <c r="BJ799" s="84"/>
      <c r="BK799" s="43"/>
      <c r="BL799" s="4"/>
      <c r="BM799" s="36" t="str">
        <f>IFERROR(VLOOKUP(Book1345234[[#This Row],[Operations and Maintenance Ranking]],#REF!,2,FALSE),"")</f>
        <v/>
      </c>
      <c r="BN799" s="67"/>
      <c r="BO799" s="4"/>
      <c r="BP799" s="36" t="str">
        <f>IFERROR(VLOOKUP(Book1345234[[#This Row],[Administrative, Regulatory and Other Obstacle Ranking]],#REF!,2,FALSE),"")</f>
        <v/>
      </c>
      <c r="BQ799" s="67"/>
      <c r="BR799" s="4"/>
      <c r="BS799" s="36" t="str">
        <f>IFERROR(VLOOKUP(Book1345234[[#This Row],[Environmental Benefit Ranking]],#REF!,2,FALSE),"")</f>
        <v/>
      </c>
      <c r="BT799" s="67"/>
      <c r="BU799" s="37"/>
      <c r="BV799" s="36" t="str">
        <f>IFERROR(VLOOKUP(Book1345234[[#This Row],[Environmental Impact Ranking]],#REF!,2,FALSE),"")</f>
        <v/>
      </c>
      <c r="BW799" s="77"/>
      <c r="BX799" s="83"/>
      <c r="BY799" s="4"/>
      <c r="BZ799" s="36" t="str">
        <f>IFERROR(VLOOKUP(Book1345234[[#This Row],[Mobility Ranking]],#REF!,2,FALSE),"")</f>
        <v/>
      </c>
      <c r="CA799" s="77"/>
      <c r="CB799" s="4"/>
      <c r="CC799" s="36" t="str">
        <f>IFERROR(VLOOKUP(Book1345234[[#This Row],[Regional Ranking]],#REF!,2,FALSE),"")</f>
        <v/>
      </c>
    </row>
    <row r="800" spans="1:81" x14ac:dyDescent="0.25">
      <c r="A800" s="107"/>
      <c r="B800" s="84"/>
      <c r="C800" s="92">
        <f>Book1345234[[#This Row],[FMP]]*2</f>
        <v>0</v>
      </c>
      <c r="D800" s="34"/>
      <c r="E800" s="34"/>
      <c r="F800" s="37"/>
      <c r="G800" s="4"/>
      <c r="H800" s="4"/>
      <c r="I800" s="4"/>
      <c r="J800" s="4"/>
      <c r="K800" s="35" t="str">
        <f>IFERROR(Book1345234[[#This Row],[Project Cost]]/Book1345234[[#This Row],['# of Structures Removed from 1% Annual Chance FP]],"")</f>
        <v/>
      </c>
      <c r="L800" s="4"/>
      <c r="M800" s="4"/>
      <c r="N800" s="35"/>
      <c r="O800" s="100"/>
      <c r="P800" s="84"/>
      <c r="Q800" s="37"/>
      <c r="R800" s="4"/>
      <c r="S800" s="36" t="str">
        <f>IFERROR(VLOOKUP(Book1345234[[#This Row],[ Severity Ranking: Pre-Project Average Depth of Flooding (100-year)]],#REF!,2,FALSE),"")</f>
        <v/>
      </c>
      <c r="T800" s="67"/>
      <c r="U800" s="37"/>
      <c r="V800" s="37"/>
      <c r="W800" s="128" t="e">
        <f>[1]!Book1345234[[#This Row],[Flood Plain Population]]/[1]!Book1345234[[#This Row],[Community Population Served]]</f>
        <v>#REF!</v>
      </c>
      <c r="X800" s="4"/>
      <c r="Y800" s="36" t="str">
        <f>IFERROR(VLOOKUP(Book1345234[[#This Row],[Severity Ranking: Community Need (% Population)]],#REF!,2,FALSE),"")</f>
        <v/>
      </c>
      <c r="Z800" s="66"/>
      <c r="AA800" s="91" t="e">
        <f>[1]!Book1345234[[#This Row],['# of Structures Removed from 1% Annual Chance FP]]/[1]!Book1345234[[#This Row],['# of Structures in 1% Annual Chance FP (Pre-Project)]]</f>
        <v>#REF!</v>
      </c>
      <c r="AB800" s="4"/>
      <c r="AC800" s="36" t="str">
        <f>IFERROR(VLOOKUP(Book1345234[[#This Row],[Flood Risk Reduction ]],#REF!,2,FALSE),"")</f>
        <v/>
      </c>
      <c r="AD800" s="66"/>
      <c r="AE800" s="78"/>
      <c r="AF800" s="37"/>
      <c r="AG800" s="128" t="e">
        <f>([1]!Book1345234[[#This Row],[Pre-Project Damage $]]-[1]!Book1345234[[#This Row],[Post-Project Damage $]])/[1]!Book1345234[[#This Row],[Pre-Project Damage $]]</f>
        <v>#REF!</v>
      </c>
      <c r="AH800" s="4"/>
      <c r="AI800" s="36" t="str">
        <f>IFERROR(VLOOKUP(Book1345234[[#This Row],[Flood Damage Reduction]],#REF!,2,FALSE),"")</f>
        <v/>
      </c>
      <c r="AJ800" s="93"/>
      <c r="AK800" s="83"/>
      <c r="AL800" s="37"/>
      <c r="AM800" s="36" t="str">
        <f>IFERROR(VLOOKUP(Book1345234[[#This Row],[ Reduction in Critical Facilities Flood Risk]],#REF!,2,FALSE),"")</f>
        <v/>
      </c>
      <c r="AN800" s="140" t="e">
        <f>VLOOKUP([1]!Book1345234[[#This Row],[FMP]],'[1]Life and Safety Tabular Data'!A797:L807,12,FALSE)</f>
        <v>#REF!</v>
      </c>
      <c r="AO800" s="43"/>
      <c r="AP800" s="4"/>
      <c r="AQ800" s="36" t="str">
        <f>IFERROR(VLOOKUP(Book1345234[[#This Row],[Life and Safety Ranking (Injury/Loss of Life)]],#REF!,2,FALSE),"")</f>
        <v/>
      </c>
      <c r="AR800" s="67"/>
      <c r="AS800" s="43"/>
      <c r="AT800" s="43"/>
      <c r="AU800" s="43"/>
      <c r="AV800" s="4"/>
      <c r="AW800" s="36" t="str">
        <f>IFERROR(VLOOKUP(Book1345234[[#This Row],[Water Supply Yield Ranking]],#REF!,2,FALSE),"")</f>
        <v/>
      </c>
      <c r="AX800" s="67"/>
      <c r="AY800" s="37"/>
      <c r="AZ800" s="4"/>
      <c r="BA800" s="36" t="str">
        <f>IFERROR(VLOOKUP(Book1345234[[#This Row],[Social Vulnerability Ranking]],#REF!,2,FALSE),"")</f>
        <v/>
      </c>
      <c r="BB800" s="67"/>
      <c r="BC800" s="43"/>
      <c r="BD800" s="4"/>
      <c r="BE800" s="36" t="str">
        <f>IFERROR(VLOOKUP(Book1345234[[#This Row],[Nature-Based Solutions Ranking]],#REF!,2,FALSE),"")</f>
        <v/>
      </c>
      <c r="BF800" s="67"/>
      <c r="BG800" s="37"/>
      <c r="BH800" s="4"/>
      <c r="BI800" s="36" t="str">
        <f>IFERROR(VLOOKUP(Book1345234[[#This Row],[Multiple Benefit Ranking]],#REF!,2,FALSE),"")</f>
        <v/>
      </c>
      <c r="BJ800" s="84"/>
      <c r="BK800" s="43"/>
      <c r="BL800" s="4"/>
      <c r="BM800" s="36" t="str">
        <f>IFERROR(VLOOKUP(Book1345234[[#This Row],[Operations and Maintenance Ranking]],#REF!,2,FALSE),"")</f>
        <v/>
      </c>
      <c r="BN800" s="67"/>
      <c r="BO800" s="4"/>
      <c r="BP800" s="36" t="str">
        <f>IFERROR(VLOOKUP(Book1345234[[#This Row],[Administrative, Regulatory and Other Obstacle Ranking]],#REF!,2,FALSE),"")</f>
        <v/>
      </c>
      <c r="BQ800" s="67"/>
      <c r="BR800" s="4"/>
      <c r="BS800" s="36" t="str">
        <f>IFERROR(VLOOKUP(Book1345234[[#This Row],[Environmental Benefit Ranking]],#REF!,2,FALSE),"")</f>
        <v/>
      </c>
      <c r="BT800" s="67"/>
      <c r="BU800" s="37"/>
      <c r="BV800" s="36" t="str">
        <f>IFERROR(VLOOKUP(Book1345234[[#This Row],[Environmental Impact Ranking]],#REF!,2,FALSE),"")</f>
        <v/>
      </c>
      <c r="BW800" s="77"/>
      <c r="BX800" s="83"/>
      <c r="BY800" s="4"/>
      <c r="BZ800" s="36" t="str">
        <f>IFERROR(VLOOKUP(Book1345234[[#This Row],[Mobility Ranking]],#REF!,2,FALSE),"")</f>
        <v/>
      </c>
      <c r="CA800" s="77"/>
      <c r="CB800" s="4"/>
      <c r="CC800" s="36" t="str">
        <f>IFERROR(VLOOKUP(Book1345234[[#This Row],[Regional Ranking]],#REF!,2,FALSE),"")</f>
        <v/>
      </c>
    </row>
    <row r="801" spans="1:81" x14ac:dyDescent="0.25">
      <c r="A801" s="107"/>
      <c r="B801" s="84"/>
      <c r="C801" s="92">
        <f>Book1345234[[#This Row],[FMP]]*2</f>
        <v>0</v>
      </c>
      <c r="D801" s="34"/>
      <c r="E801" s="34"/>
      <c r="F801" s="37"/>
      <c r="G801" s="4"/>
      <c r="H801" s="4"/>
      <c r="I801" s="4"/>
      <c r="J801" s="4"/>
      <c r="K801" s="35" t="str">
        <f>IFERROR(Book1345234[[#This Row],[Project Cost]]/Book1345234[[#This Row],['# of Structures Removed from 1% Annual Chance FP]],"")</f>
        <v/>
      </c>
      <c r="L801" s="4"/>
      <c r="M801" s="4"/>
      <c r="N801" s="35"/>
      <c r="O801" s="100"/>
      <c r="P801" s="84"/>
      <c r="Q801" s="37"/>
      <c r="R801" s="4"/>
      <c r="S801" s="36" t="str">
        <f>IFERROR(VLOOKUP(Book1345234[[#This Row],[ Severity Ranking: Pre-Project Average Depth of Flooding (100-year)]],#REF!,2,FALSE),"")</f>
        <v/>
      </c>
      <c r="T801" s="67"/>
      <c r="U801" s="37"/>
      <c r="V801" s="37"/>
      <c r="W801" s="128" t="e">
        <f>[1]!Book1345234[[#This Row],[Flood Plain Population]]/[1]!Book1345234[[#This Row],[Community Population Served]]</f>
        <v>#REF!</v>
      </c>
      <c r="X801" s="4"/>
      <c r="Y801" s="36" t="str">
        <f>IFERROR(VLOOKUP(Book1345234[[#This Row],[Severity Ranking: Community Need (% Population)]],#REF!,2,FALSE),"")</f>
        <v/>
      </c>
      <c r="Z801" s="66"/>
      <c r="AA801" s="91" t="e">
        <f>[1]!Book1345234[[#This Row],['# of Structures Removed from 1% Annual Chance FP]]/[1]!Book1345234[[#This Row],['# of Structures in 1% Annual Chance FP (Pre-Project)]]</f>
        <v>#REF!</v>
      </c>
      <c r="AB801" s="4"/>
      <c r="AC801" s="36" t="str">
        <f>IFERROR(VLOOKUP(Book1345234[[#This Row],[Flood Risk Reduction ]],#REF!,2,FALSE),"")</f>
        <v/>
      </c>
      <c r="AD801" s="66"/>
      <c r="AE801" s="78"/>
      <c r="AF801" s="37"/>
      <c r="AG801" s="128" t="e">
        <f>([1]!Book1345234[[#This Row],[Pre-Project Damage $]]-[1]!Book1345234[[#This Row],[Post-Project Damage $]])/[1]!Book1345234[[#This Row],[Pre-Project Damage $]]</f>
        <v>#REF!</v>
      </c>
      <c r="AH801" s="4"/>
      <c r="AI801" s="36" t="str">
        <f>IFERROR(VLOOKUP(Book1345234[[#This Row],[Flood Damage Reduction]],#REF!,2,FALSE),"")</f>
        <v/>
      </c>
      <c r="AJ801" s="93"/>
      <c r="AK801" s="83"/>
      <c r="AL801" s="37"/>
      <c r="AM801" s="36" t="str">
        <f>IFERROR(VLOOKUP(Book1345234[[#This Row],[ Reduction in Critical Facilities Flood Risk]],#REF!,2,FALSE),"")</f>
        <v/>
      </c>
      <c r="AN801" s="140" t="e">
        <f>VLOOKUP([1]!Book1345234[[#This Row],[FMP]],'[1]Life and Safety Tabular Data'!A798:L808,12,FALSE)</f>
        <v>#REF!</v>
      </c>
      <c r="AO801" s="43"/>
      <c r="AP801" s="4"/>
      <c r="AQ801" s="36" t="str">
        <f>IFERROR(VLOOKUP(Book1345234[[#This Row],[Life and Safety Ranking (Injury/Loss of Life)]],#REF!,2,FALSE),"")</f>
        <v/>
      </c>
      <c r="AR801" s="67"/>
      <c r="AS801" s="43"/>
      <c r="AT801" s="43"/>
      <c r="AU801" s="43"/>
      <c r="AV801" s="4"/>
      <c r="AW801" s="36" t="str">
        <f>IFERROR(VLOOKUP(Book1345234[[#This Row],[Water Supply Yield Ranking]],#REF!,2,FALSE),"")</f>
        <v/>
      </c>
      <c r="AX801" s="67"/>
      <c r="AY801" s="37"/>
      <c r="AZ801" s="4"/>
      <c r="BA801" s="36" t="str">
        <f>IFERROR(VLOOKUP(Book1345234[[#This Row],[Social Vulnerability Ranking]],#REF!,2,FALSE),"")</f>
        <v/>
      </c>
      <c r="BB801" s="67"/>
      <c r="BC801" s="43"/>
      <c r="BD801" s="4"/>
      <c r="BE801" s="36" t="str">
        <f>IFERROR(VLOOKUP(Book1345234[[#This Row],[Nature-Based Solutions Ranking]],#REF!,2,FALSE),"")</f>
        <v/>
      </c>
      <c r="BF801" s="67"/>
      <c r="BG801" s="37"/>
      <c r="BH801" s="4"/>
      <c r="BI801" s="36" t="str">
        <f>IFERROR(VLOOKUP(Book1345234[[#This Row],[Multiple Benefit Ranking]],#REF!,2,FALSE),"")</f>
        <v/>
      </c>
      <c r="BJ801" s="84"/>
      <c r="BK801" s="43"/>
      <c r="BL801" s="4"/>
      <c r="BM801" s="36" t="str">
        <f>IFERROR(VLOOKUP(Book1345234[[#This Row],[Operations and Maintenance Ranking]],#REF!,2,FALSE),"")</f>
        <v/>
      </c>
      <c r="BN801" s="67"/>
      <c r="BO801" s="4"/>
      <c r="BP801" s="36" t="str">
        <f>IFERROR(VLOOKUP(Book1345234[[#This Row],[Administrative, Regulatory and Other Obstacle Ranking]],#REF!,2,FALSE),"")</f>
        <v/>
      </c>
      <c r="BQ801" s="67"/>
      <c r="BR801" s="4"/>
      <c r="BS801" s="36" t="str">
        <f>IFERROR(VLOOKUP(Book1345234[[#This Row],[Environmental Benefit Ranking]],#REF!,2,FALSE),"")</f>
        <v/>
      </c>
      <c r="BT801" s="67"/>
      <c r="BU801" s="37"/>
      <c r="BV801" s="36" t="str">
        <f>IFERROR(VLOOKUP(Book1345234[[#This Row],[Environmental Impact Ranking]],#REF!,2,FALSE),"")</f>
        <v/>
      </c>
      <c r="BW801" s="77"/>
      <c r="BX801" s="83"/>
      <c r="BY801" s="4"/>
      <c r="BZ801" s="36" t="str">
        <f>IFERROR(VLOOKUP(Book1345234[[#This Row],[Mobility Ranking]],#REF!,2,FALSE),"")</f>
        <v/>
      </c>
      <c r="CA801" s="77"/>
      <c r="CB801" s="4"/>
      <c r="CC801" s="36" t="str">
        <f>IFERROR(VLOOKUP(Book1345234[[#This Row],[Regional Ranking]],#REF!,2,FALSE),"")</f>
        <v/>
      </c>
    </row>
    <row r="802" spans="1:81" x14ac:dyDescent="0.25">
      <c r="A802" s="107"/>
      <c r="B802" s="84"/>
      <c r="C802" s="92">
        <f>Book1345234[[#This Row],[FMP]]*2</f>
        <v>0</v>
      </c>
      <c r="D802" s="34"/>
      <c r="E802" s="34"/>
      <c r="F802" s="37"/>
      <c r="G802" s="4"/>
      <c r="H802" s="4"/>
      <c r="I802" s="4"/>
      <c r="J802" s="4"/>
      <c r="K802" s="35" t="str">
        <f>IFERROR(Book1345234[[#This Row],[Project Cost]]/Book1345234[[#This Row],['# of Structures Removed from 1% Annual Chance FP]],"")</f>
        <v/>
      </c>
      <c r="L802" s="4"/>
      <c r="M802" s="4"/>
      <c r="N802" s="35"/>
      <c r="O802" s="100"/>
      <c r="P802" s="84"/>
      <c r="Q802" s="37"/>
      <c r="R802" s="4"/>
      <c r="S802" s="36" t="str">
        <f>IFERROR(VLOOKUP(Book1345234[[#This Row],[ Severity Ranking: Pre-Project Average Depth of Flooding (100-year)]],#REF!,2,FALSE),"")</f>
        <v/>
      </c>
      <c r="T802" s="67"/>
      <c r="U802" s="37"/>
      <c r="V802" s="37"/>
      <c r="W802" s="128" t="e">
        <f>[1]!Book1345234[[#This Row],[Flood Plain Population]]/[1]!Book1345234[[#This Row],[Community Population Served]]</f>
        <v>#REF!</v>
      </c>
      <c r="X802" s="4"/>
      <c r="Y802" s="36" t="str">
        <f>IFERROR(VLOOKUP(Book1345234[[#This Row],[Severity Ranking: Community Need (% Population)]],#REF!,2,FALSE),"")</f>
        <v/>
      </c>
      <c r="Z802" s="66"/>
      <c r="AA802" s="91" t="e">
        <f>[1]!Book1345234[[#This Row],['# of Structures Removed from 1% Annual Chance FP]]/[1]!Book1345234[[#This Row],['# of Structures in 1% Annual Chance FP (Pre-Project)]]</f>
        <v>#REF!</v>
      </c>
      <c r="AB802" s="4"/>
      <c r="AC802" s="36" t="str">
        <f>IFERROR(VLOOKUP(Book1345234[[#This Row],[Flood Risk Reduction ]],#REF!,2,FALSE),"")</f>
        <v/>
      </c>
      <c r="AD802" s="66"/>
      <c r="AE802" s="78"/>
      <c r="AF802" s="37"/>
      <c r="AG802" s="128" t="e">
        <f>([1]!Book1345234[[#This Row],[Pre-Project Damage $]]-[1]!Book1345234[[#This Row],[Post-Project Damage $]])/[1]!Book1345234[[#This Row],[Pre-Project Damage $]]</f>
        <v>#REF!</v>
      </c>
      <c r="AH802" s="4"/>
      <c r="AI802" s="36" t="str">
        <f>IFERROR(VLOOKUP(Book1345234[[#This Row],[Flood Damage Reduction]],#REF!,2,FALSE),"")</f>
        <v/>
      </c>
      <c r="AJ802" s="93"/>
      <c r="AK802" s="83"/>
      <c r="AL802" s="37"/>
      <c r="AM802" s="36" t="str">
        <f>IFERROR(VLOOKUP(Book1345234[[#This Row],[ Reduction in Critical Facilities Flood Risk]],#REF!,2,FALSE),"")</f>
        <v/>
      </c>
      <c r="AN802" s="140" t="e">
        <f>VLOOKUP([1]!Book1345234[[#This Row],[FMP]],'[1]Life and Safety Tabular Data'!A799:L809,12,FALSE)</f>
        <v>#REF!</v>
      </c>
      <c r="AO802" s="43"/>
      <c r="AP802" s="4"/>
      <c r="AQ802" s="36" t="str">
        <f>IFERROR(VLOOKUP(Book1345234[[#This Row],[Life and Safety Ranking (Injury/Loss of Life)]],#REF!,2,FALSE),"")</f>
        <v/>
      </c>
      <c r="AR802" s="67"/>
      <c r="AS802" s="43"/>
      <c r="AT802" s="43"/>
      <c r="AU802" s="43"/>
      <c r="AV802" s="4"/>
      <c r="AW802" s="36" t="str">
        <f>IFERROR(VLOOKUP(Book1345234[[#This Row],[Water Supply Yield Ranking]],#REF!,2,FALSE),"")</f>
        <v/>
      </c>
      <c r="AX802" s="67"/>
      <c r="AY802" s="37"/>
      <c r="AZ802" s="4"/>
      <c r="BA802" s="36" t="str">
        <f>IFERROR(VLOOKUP(Book1345234[[#This Row],[Social Vulnerability Ranking]],#REF!,2,FALSE),"")</f>
        <v/>
      </c>
      <c r="BB802" s="67"/>
      <c r="BC802" s="43"/>
      <c r="BD802" s="4"/>
      <c r="BE802" s="36" t="str">
        <f>IFERROR(VLOOKUP(Book1345234[[#This Row],[Nature-Based Solutions Ranking]],#REF!,2,FALSE),"")</f>
        <v/>
      </c>
      <c r="BF802" s="67"/>
      <c r="BG802" s="37"/>
      <c r="BH802" s="4"/>
      <c r="BI802" s="36" t="str">
        <f>IFERROR(VLOOKUP(Book1345234[[#This Row],[Multiple Benefit Ranking]],#REF!,2,FALSE),"")</f>
        <v/>
      </c>
      <c r="BJ802" s="84"/>
      <c r="BK802" s="43"/>
      <c r="BL802" s="4"/>
      <c r="BM802" s="36" t="str">
        <f>IFERROR(VLOOKUP(Book1345234[[#This Row],[Operations and Maintenance Ranking]],#REF!,2,FALSE),"")</f>
        <v/>
      </c>
      <c r="BN802" s="67"/>
      <c r="BO802" s="4"/>
      <c r="BP802" s="36" t="str">
        <f>IFERROR(VLOOKUP(Book1345234[[#This Row],[Administrative, Regulatory and Other Obstacle Ranking]],#REF!,2,FALSE),"")</f>
        <v/>
      </c>
      <c r="BQ802" s="67"/>
      <c r="BR802" s="4"/>
      <c r="BS802" s="36" t="str">
        <f>IFERROR(VLOOKUP(Book1345234[[#This Row],[Environmental Benefit Ranking]],#REF!,2,FALSE),"")</f>
        <v/>
      </c>
      <c r="BT802" s="67"/>
      <c r="BU802" s="37"/>
      <c r="BV802" s="36" t="str">
        <f>IFERROR(VLOOKUP(Book1345234[[#This Row],[Environmental Impact Ranking]],#REF!,2,FALSE),"")</f>
        <v/>
      </c>
      <c r="BW802" s="77"/>
      <c r="BX802" s="83"/>
      <c r="BY802" s="4"/>
      <c r="BZ802" s="36" t="str">
        <f>IFERROR(VLOOKUP(Book1345234[[#This Row],[Mobility Ranking]],#REF!,2,FALSE),"")</f>
        <v/>
      </c>
      <c r="CA802" s="77"/>
      <c r="CB802" s="4"/>
      <c r="CC802" s="36" t="str">
        <f>IFERROR(VLOOKUP(Book1345234[[#This Row],[Regional Ranking]],#REF!,2,FALSE),"")</f>
        <v/>
      </c>
    </row>
    <row r="803" spans="1:81" x14ac:dyDescent="0.25">
      <c r="A803" s="107"/>
      <c r="B803" s="84"/>
      <c r="C803" s="92">
        <f>Book1345234[[#This Row],[FMP]]*2</f>
        <v>0</v>
      </c>
      <c r="D803" s="34"/>
      <c r="E803" s="34"/>
      <c r="F803" s="37"/>
      <c r="G803" s="4"/>
      <c r="H803" s="4"/>
      <c r="I803" s="4"/>
      <c r="J803" s="4"/>
      <c r="K803" s="35" t="str">
        <f>IFERROR(Book1345234[[#This Row],[Project Cost]]/Book1345234[[#This Row],['# of Structures Removed from 1% Annual Chance FP]],"")</f>
        <v/>
      </c>
      <c r="L803" s="4"/>
      <c r="M803" s="4"/>
      <c r="N803" s="35"/>
      <c r="O803" s="100"/>
      <c r="P803" s="84"/>
      <c r="Q803" s="37"/>
      <c r="R803" s="4"/>
      <c r="S803" s="36" t="str">
        <f>IFERROR(VLOOKUP(Book1345234[[#This Row],[ Severity Ranking: Pre-Project Average Depth of Flooding (100-year)]],#REF!,2,FALSE),"")</f>
        <v/>
      </c>
      <c r="T803" s="67"/>
      <c r="U803" s="37"/>
      <c r="V803" s="37"/>
      <c r="W803" s="128" t="e">
        <f>[1]!Book1345234[[#This Row],[Flood Plain Population]]/[1]!Book1345234[[#This Row],[Community Population Served]]</f>
        <v>#REF!</v>
      </c>
      <c r="X803" s="4"/>
      <c r="Y803" s="36" t="str">
        <f>IFERROR(VLOOKUP(Book1345234[[#This Row],[Severity Ranking: Community Need (% Population)]],#REF!,2,FALSE),"")</f>
        <v/>
      </c>
      <c r="Z803" s="66"/>
      <c r="AA803" s="91" t="e">
        <f>[1]!Book1345234[[#This Row],['# of Structures Removed from 1% Annual Chance FP]]/[1]!Book1345234[[#This Row],['# of Structures in 1% Annual Chance FP (Pre-Project)]]</f>
        <v>#REF!</v>
      </c>
      <c r="AB803" s="4"/>
      <c r="AC803" s="36" t="str">
        <f>IFERROR(VLOOKUP(Book1345234[[#This Row],[Flood Risk Reduction ]],#REF!,2,FALSE),"")</f>
        <v/>
      </c>
      <c r="AD803" s="66"/>
      <c r="AE803" s="78"/>
      <c r="AF803" s="37"/>
      <c r="AG803" s="128" t="e">
        <f>([1]!Book1345234[[#This Row],[Pre-Project Damage $]]-[1]!Book1345234[[#This Row],[Post-Project Damage $]])/[1]!Book1345234[[#This Row],[Pre-Project Damage $]]</f>
        <v>#REF!</v>
      </c>
      <c r="AH803" s="4"/>
      <c r="AI803" s="36" t="str">
        <f>IFERROR(VLOOKUP(Book1345234[[#This Row],[Flood Damage Reduction]],#REF!,2,FALSE),"")</f>
        <v/>
      </c>
      <c r="AJ803" s="93"/>
      <c r="AK803" s="83"/>
      <c r="AL803" s="37"/>
      <c r="AM803" s="36" t="str">
        <f>IFERROR(VLOOKUP(Book1345234[[#This Row],[ Reduction in Critical Facilities Flood Risk]],#REF!,2,FALSE),"")</f>
        <v/>
      </c>
      <c r="AN803" s="140" t="e">
        <f>VLOOKUP([1]!Book1345234[[#This Row],[FMP]],'[1]Life and Safety Tabular Data'!A800:L810,12,FALSE)</f>
        <v>#REF!</v>
      </c>
      <c r="AO803" s="43"/>
      <c r="AP803" s="4"/>
      <c r="AQ803" s="36" t="str">
        <f>IFERROR(VLOOKUP(Book1345234[[#This Row],[Life and Safety Ranking (Injury/Loss of Life)]],#REF!,2,FALSE),"")</f>
        <v/>
      </c>
      <c r="AR803" s="67"/>
      <c r="AS803" s="43"/>
      <c r="AT803" s="43"/>
      <c r="AU803" s="43"/>
      <c r="AV803" s="4"/>
      <c r="AW803" s="36" t="str">
        <f>IFERROR(VLOOKUP(Book1345234[[#This Row],[Water Supply Yield Ranking]],#REF!,2,FALSE),"")</f>
        <v/>
      </c>
      <c r="AX803" s="67"/>
      <c r="AY803" s="37"/>
      <c r="AZ803" s="4"/>
      <c r="BA803" s="36" t="str">
        <f>IFERROR(VLOOKUP(Book1345234[[#This Row],[Social Vulnerability Ranking]],#REF!,2,FALSE),"")</f>
        <v/>
      </c>
      <c r="BB803" s="67"/>
      <c r="BC803" s="43"/>
      <c r="BD803" s="4"/>
      <c r="BE803" s="36" t="str">
        <f>IFERROR(VLOOKUP(Book1345234[[#This Row],[Nature-Based Solutions Ranking]],#REF!,2,FALSE),"")</f>
        <v/>
      </c>
      <c r="BF803" s="67"/>
      <c r="BG803" s="37"/>
      <c r="BH803" s="4"/>
      <c r="BI803" s="36" t="str">
        <f>IFERROR(VLOOKUP(Book1345234[[#This Row],[Multiple Benefit Ranking]],#REF!,2,FALSE),"")</f>
        <v/>
      </c>
      <c r="BJ803" s="84"/>
      <c r="BK803" s="43"/>
      <c r="BL803" s="4"/>
      <c r="BM803" s="36" t="str">
        <f>IFERROR(VLOOKUP(Book1345234[[#This Row],[Operations and Maintenance Ranking]],#REF!,2,FALSE),"")</f>
        <v/>
      </c>
      <c r="BN803" s="67"/>
      <c r="BO803" s="4"/>
      <c r="BP803" s="36" t="str">
        <f>IFERROR(VLOOKUP(Book1345234[[#This Row],[Administrative, Regulatory and Other Obstacle Ranking]],#REF!,2,FALSE),"")</f>
        <v/>
      </c>
      <c r="BQ803" s="67"/>
      <c r="BR803" s="4"/>
      <c r="BS803" s="36" t="str">
        <f>IFERROR(VLOOKUP(Book1345234[[#This Row],[Environmental Benefit Ranking]],#REF!,2,FALSE),"")</f>
        <v/>
      </c>
      <c r="BT803" s="67"/>
      <c r="BU803" s="37"/>
      <c r="BV803" s="36" t="str">
        <f>IFERROR(VLOOKUP(Book1345234[[#This Row],[Environmental Impact Ranking]],#REF!,2,FALSE),"")</f>
        <v/>
      </c>
      <c r="BW803" s="77"/>
      <c r="BX803" s="83"/>
      <c r="BY803" s="4"/>
      <c r="BZ803" s="36" t="str">
        <f>IFERROR(VLOOKUP(Book1345234[[#This Row],[Mobility Ranking]],#REF!,2,FALSE),"")</f>
        <v/>
      </c>
      <c r="CA803" s="77"/>
      <c r="CB803" s="4"/>
      <c r="CC803" s="36" t="str">
        <f>IFERROR(VLOOKUP(Book1345234[[#This Row],[Regional Ranking]],#REF!,2,FALSE),"")</f>
        <v/>
      </c>
    </row>
    <row r="804" spans="1:81" x14ac:dyDescent="0.25">
      <c r="A804" s="107"/>
      <c r="B804" s="84"/>
      <c r="C804" s="92">
        <f>Book1345234[[#This Row],[FMP]]*2</f>
        <v>0</v>
      </c>
      <c r="D804" s="34"/>
      <c r="E804" s="34"/>
      <c r="F804" s="37"/>
      <c r="G804" s="4"/>
      <c r="H804" s="4"/>
      <c r="I804" s="4"/>
      <c r="J804" s="4"/>
      <c r="K804" s="35" t="str">
        <f>IFERROR(Book1345234[[#This Row],[Project Cost]]/Book1345234[[#This Row],['# of Structures Removed from 1% Annual Chance FP]],"")</f>
        <v/>
      </c>
      <c r="L804" s="4"/>
      <c r="M804" s="4"/>
      <c r="N804" s="35"/>
      <c r="O804" s="100"/>
      <c r="P804" s="84"/>
      <c r="Q804" s="37"/>
      <c r="R804" s="4"/>
      <c r="S804" s="36" t="str">
        <f>IFERROR(VLOOKUP(Book1345234[[#This Row],[ Severity Ranking: Pre-Project Average Depth of Flooding (100-year)]],#REF!,2,FALSE),"")</f>
        <v/>
      </c>
      <c r="T804" s="67"/>
      <c r="U804" s="37"/>
      <c r="V804" s="37"/>
      <c r="W804" s="128" t="e">
        <f>[1]!Book1345234[[#This Row],[Flood Plain Population]]/[1]!Book1345234[[#This Row],[Community Population Served]]</f>
        <v>#REF!</v>
      </c>
      <c r="X804" s="4"/>
      <c r="Y804" s="36" t="str">
        <f>IFERROR(VLOOKUP(Book1345234[[#This Row],[Severity Ranking: Community Need (% Population)]],#REF!,2,FALSE),"")</f>
        <v/>
      </c>
      <c r="Z804" s="66"/>
      <c r="AA804" s="91" t="e">
        <f>[1]!Book1345234[[#This Row],['# of Structures Removed from 1% Annual Chance FP]]/[1]!Book1345234[[#This Row],['# of Structures in 1% Annual Chance FP (Pre-Project)]]</f>
        <v>#REF!</v>
      </c>
      <c r="AB804" s="4"/>
      <c r="AC804" s="36" t="str">
        <f>IFERROR(VLOOKUP(Book1345234[[#This Row],[Flood Risk Reduction ]],#REF!,2,FALSE),"")</f>
        <v/>
      </c>
      <c r="AD804" s="66"/>
      <c r="AE804" s="78"/>
      <c r="AF804" s="37"/>
      <c r="AG804" s="128" t="e">
        <f>([1]!Book1345234[[#This Row],[Pre-Project Damage $]]-[1]!Book1345234[[#This Row],[Post-Project Damage $]])/[1]!Book1345234[[#This Row],[Pre-Project Damage $]]</f>
        <v>#REF!</v>
      </c>
      <c r="AH804" s="4"/>
      <c r="AI804" s="36" t="str">
        <f>IFERROR(VLOOKUP(Book1345234[[#This Row],[Flood Damage Reduction]],#REF!,2,FALSE),"")</f>
        <v/>
      </c>
      <c r="AJ804" s="93"/>
      <c r="AK804" s="83"/>
      <c r="AL804" s="37"/>
      <c r="AM804" s="36" t="str">
        <f>IFERROR(VLOOKUP(Book1345234[[#This Row],[ Reduction in Critical Facilities Flood Risk]],#REF!,2,FALSE),"")</f>
        <v/>
      </c>
      <c r="AN804" s="140" t="e">
        <f>VLOOKUP([1]!Book1345234[[#This Row],[FMP]],'[1]Life and Safety Tabular Data'!A801:L811,12,FALSE)</f>
        <v>#REF!</v>
      </c>
      <c r="AO804" s="43"/>
      <c r="AP804" s="4"/>
      <c r="AQ804" s="36" t="str">
        <f>IFERROR(VLOOKUP(Book1345234[[#This Row],[Life and Safety Ranking (Injury/Loss of Life)]],#REF!,2,FALSE),"")</f>
        <v/>
      </c>
      <c r="AR804" s="67"/>
      <c r="AS804" s="43"/>
      <c r="AT804" s="43"/>
      <c r="AU804" s="43"/>
      <c r="AV804" s="4"/>
      <c r="AW804" s="36" t="str">
        <f>IFERROR(VLOOKUP(Book1345234[[#This Row],[Water Supply Yield Ranking]],#REF!,2,FALSE),"")</f>
        <v/>
      </c>
      <c r="AX804" s="67"/>
      <c r="AY804" s="37"/>
      <c r="AZ804" s="4"/>
      <c r="BA804" s="36" t="str">
        <f>IFERROR(VLOOKUP(Book1345234[[#This Row],[Social Vulnerability Ranking]],#REF!,2,FALSE),"")</f>
        <v/>
      </c>
      <c r="BB804" s="67"/>
      <c r="BC804" s="43"/>
      <c r="BD804" s="4"/>
      <c r="BE804" s="36" t="str">
        <f>IFERROR(VLOOKUP(Book1345234[[#This Row],[Nature-Based Solutions Ranking]],#REF!,2,FALSE),"")</f>
        <v/>
      </c>
      <c r="BF804" s="67"/>
      <c r="BG804" s="37"/>
      <c r="BH804" s="4"/>
      <c r="BI804" s="36" t="str">
        <f>IFERROR(VLOOKUP(Book1345234[[#This Row],[Multiple Benefit Ranking]],#REF!,2,FALSE),"")</f>
        <v/>
      </c>
      <c r="BJ804" s="84"/>
      <c r="BK804" s="43"/>
      <c r="BL804" s="4"/>
      <c r="BM804" s="36" t="str">
        <f>IFERROR(VLOOKUP(Book1345234[[#This Row],[Operations and Maintenance Ranking]],#REF!,2,FALSE),"")</f>
        <v/>
      </c>
      <c r="BN804" s="67"/>
      <c r="BO804" s="4"/>
      <c r="BP804" s="36" t="str">
        <f>IFERROR(VLOOKUP(Book1345234[[#This Row],[Administrative, Regulatory and Other Obstacle Ranking]],#REF!,2,FALSE),"")</f>
        <v/>
      </c>
      <c r="BQ804" s="67"/>
      <c r="BR804" s="4"/>
      <c r="BS804" s="36" t="str">
        <f>IFERROR(VLOOKUP(Book1345234[[#This Row],[Environmental Benefit Ranking]],#REF!,2,FALSE),"")</f>
        <v/>
      </c>
      <c r="BT804" s="67"/>
      <c r="BU804" s="37"/>
      <c r="BV804" s="36" t="str">
        <f>IFERROR(VLOOKUP(Book1345234[[#This Row],[Environmental Impact Ranking]],#REF!,2,FALSE),"")</f>
        <v/>
      </c>
      <c r="BW804" s="77"/>
      <c r="BX804" s="83"/>
      <c r="BY804" s="4"/>
      <c r="BZ804" s="36" t="str">
        <f>IFERROR(VLOOKUP(Book1345234[[#This Row],[Mobility Ranking]],#REF!,2,FALSE),"")</f>
        <v/>
      </c>
      <c r="CA804" s="77"/>
      <c r="CB804" s="4"/>
      <c r="CC804" s="36" t="str">
        <f>IFERROR(VLOOKUP(Book1345234[[#This Row],[Regional Ranking]],#REF!,2,FALSE),"")</f>
        <v/>
      </c>
    </row>
    <row r="805" spans="1:81" x14ac:dyDescent="0.25">
      <c r="A805" s="107"/>
      <c r="B805" s="84"/>
      <c r="C805" s="92">
        <f>Book1345234[[#This Row],[FMP]]*2</f>
        <v>0</v>
      </c>
      <c r="D805" s="34"/>
      <c r="E805" s="34"/>
      <c r="F805" s="37"/>
      <c r="G805" s="4"/>
      <c r="H805" s="4"/>
      <c r="I805" s="4"/>
      <c r="J805" s="4"/>
      <c r="K805" s="35" t="str">
        <f>IFERROR(Book1345234[[#This Row],[Project Cost]]/Book1345234[[#This Row],['# of Structures Removed from 1% Annual Chance FP]],"")</f>
        <v/>
      </c>
      <c r="L805" s="4"/>
      <c r="M805" s="4"/>
      <c r="N805" s="35"/>
      <c r="O805" s="100"/>
      <c r="P805" s="84"/>
      <c r="Q805" s="37"/>
      <c r="R805" s="4"/>
      <c r="S805" s="36" t="str">
        <f>IFERROR(VLOOKUP(Book1345234[[#This Row],[ Severity Ranking: Pre-Project Average Depth of Flooding (100-year)]],#REF!,2,FALSE),"")</f>
        <v/>
      </c>
      <c r="T805" s="67"/>
      <c r="U805" s="37"/>
      <c r="V805" s="37"/>
      <c r="W805" s="128" t="e">
        <f>[1]!Book1345234[[#This Row],[Flood Plain Population]]/[1]!Book1345234[[#This Row],[Community Population Served]]</f>
        <v>#REF!</v>
      </c>
      <c r="X805" s="4"/>
      <c r="Y805" s="36" t="str">
        <f>IFERROR(VLOOKUP(Book1345234[[#This Row],[Severity Ranking: Community Need (% Population)]],#REF!,2,FALSE),"")</f>
        <v/>
      </c>
      <c r="Z805" s="66"/>
      <c r="AA805" s="91" t="e">
        <f>[1]!Book1345234[[#This Row],['# of Structures Removed from 1% Annual Chance FP]]/[1]!Book1345234[[#This Row],['# of Structures in 1% Annual Chance FP (Pre-Project)]]</f>
        <v>#REF!</v>
      </c>
      <c r="AB805" s="4"/>
      <c r="AC805" s="36" t="str">
        <f>IFERROR(VLOOKUP(Book1345234[[#This Row],[Flood Risk Reduction ]],#REF!,2,FALSE),"")</f>
        <v/>
      </c>
      <c r="AD805" s="66"/>
      <c r="AE805" s="78"/>
      <c r="AF805" s="37"/>
      <c r="AG805" s="128" t="e">
        <f>([1]!Book1345234[[#This Row],[Pre-Project Damage $]]-[1]!Book1345234[[#This Row],[Post-Project Damage $]])/[1]!Book1345234[[#This Row],[Pre-Project Damage $]]</f>
        <v>#REF!</v>
      </c>
      <c r="AH805" s="4"/>
      <c r="AI805" s="36" t="str">
        <f>IFERROR(VLOOKUP(Book1345234[[#This Row],[Flood Damage Reduction]],#REF!,2,FALSE),"")</f>
        <v/>
      </c>
      <c r="AJ805" s="93"/>
      <c r="AK805" s="83"/>
      <c r="AL805" s="37"/>
      <c r="AM805" s="36" t="str">
        <f>IFERROR(VLOOKUP(Book1345234[[#This Row],[ Reduction in Critical Facilities Flood Risk]],#REF!,2,FALSE),"")</f>
        <v/>
      </c>
      <c r="AN805" s="140" t="e">
        <f>VLOOKUP([1]!Book1345234[[#This Row],[FMP]],'[1]Life and Safety Tabular Data'!A802:L812,12,FALSE)</f>
        <v>#REF!</v>
      </c>
      <c r="AO805" s="43"/>
      <c r="AP805" s="4"/>
      <c r="AQ805" s="36" t="str">
        <f>IFERROR(VLOOKUP(Book1345234[[#This Row],[Life and Safety Ranking (Injury/Loss of Life)]],#REF!,2,FALSE),"")</f>
        <v/>
      </c>
      <c r="AR805" s="67"/>
      <c r="AS805" s="43"/>
      <c r="AT805" s="43"/>
      <c r="AU805" s="43"/>
      <c r="AV805" s="4"/>
      <c r="AW805" s="36" t="str">
        <f>IFERROR(VLOOKUP(Book1345234[[#This Row],[Water Supply Yield Ranking]],#REF!,2,FALSE),"")</f>
        <v/>
      </c>
      <c r="AX805" s="67"/>
      <c r="AY805" s="37"/>
      <c r="AZ805" s="4"/>
      <c r="BA805" s="36" t="str">
        <f>IFERROR(VLOOKUP(Book1345234[[#This Row],[Social Vulnerability Ranking]],#REF!,2,FALSE),"")</f>
        <v/>
      </c>
      <c r="BB805" s="67"/>
      <c r="BC805" s="43"/>
      <c r="BD805" s="4"/>
      <c r="BE805" s="36" t="str">
        <f>IFERROR(VLOOKUP(Book1345234[[#This Row],[Nature-Based Solutions Ranking]],#REF!,2,FALSE),"")</f>
        <v/>
      </c>
      <c r="BF805" s="67"/>
      <c r="BG805" s="37"/>
      <c r="BH805" s="4"/>
      <c r="BI805" s="36" t="str">
        <f>IFERROR(VLOOKUP(Book1345234[[#This Row],[Multiple Benefit Ranking]],#REF!,2,FALSE),"")</f>
        <v/>
      </c>
      <c r="BJ805" s="84"/>
      <c r="BK805" s="43"/>
      <c r="BL805" s="4"/>
      <c r="BM805" s="36" t="str">
        <f>IFERROR(VLOOKUP(Book1345234[[#This Row],[Operations and Maintenance Ranking]],#REF!,2,FALSE),"")</f>
        <v/>
      </c>
      <c r="BN805" s="67"/>
      <c r="BO805" s="4"/>
      <c r="BP805" s="36" t="str">
        <f>IFERROR(VLOOKUP(Book1345234[[#This Row],[Administrative, Regulatory and Other Obstacle Ranking]],#REF!,2,FALSE),"")</f>
        <v/>
      </c>
      <c r="BQ805" s="67"/>
      <c r="BR805" s="4"/>
      <c r="BS805" s="36" t="str">
        <f>IFERROR(VLOOKUP(Book1345234[[#This Row],[Environmental Benefit Ranking]],#REF!,2,FALSE),"")</f>
        <v/>
      </c>
      <c r="BT805" s="67"/>
      <c r="BU805" s="37"/>
      <c r="BV805" s="36" t="str">
        <f>IFERROR(VLOOKUP(Book1345234[[#This Row],[Environmental Impact Ranking]],#REF!,2,FALSE),"")</f>
        <v/>
      </c>
      <c r="BW805" s="77"/>
      <c r="BX805" s="83"/>
      <c r="BY805" s="4"/>
      <c r="BZ805" s="36" t="str">
        <f>IFERROR(VLOOKUP(Book1345234[[#This Row],[Mobility Ranking]],#REF!,2,FALSE),"")</f>
        <v/>
      </c>
      <c r="CA805" s="77"/>
      <c r="CB805" s="4"/>
      <c r="CC805" s="36" t="str">
        <f>IFERROR(VLOOKUP(Book1345234[[#This Row],[Regional Ranking]],#REF!,2,FALSE),"")</f>
        <v/>
      </c>
    </row>
    <row r="806" spans="1:81" x14ac:dyDescent="0.25">
      <c r="A806" s="107"/>
      <c r="B806" s="84"/>
      <c r="C806" s="92">
        <f>Book1345234[[#This Row],[FMP]]*2</f>
        <v>0</v>
      </c>
      <c r="D806" s="34"/>
      <c r="E806" s="34"/>
      <c r="F806" s="37"/>
      <c r="G806" s="4"/>
      <c r="H806" s="4"/>
      <c r="I806" s="4"/>
      <c r="J806" s="4"/>
      <c r="K806" s="35" t="str">
        <f>IFERROR(Book1345234[[#This Row],[Project Cost]]/Book1345234[[#This Row],['# of Structures Removed from 1% Annual Chance FP]],"")</f>
        <v/>
      </c>
      <c r="L806" s="4"/>
      <c r="M806" s="4"/>
      <c r="N806" s="35"/>
      <c r="O806" s="100"/>
      <c r="P806" s="84"/>
      <c r="Q806" s="37"/>
      <c r="R806" s="4"/>
      <c r="S806" s="36" t="str">
        <f>IFERROR(VLOOKUP(Book1345234[[#This Row],[ Severity Ranking: Pre-Project Average Depth of Flooding (100-year)]],#REF!,2,FALSE),"")</f>
        <v/>
      </c>
      <c r="T806" s="67"/>
      <c r="U806" s="37"/>
      <c r="V806" s="37"/>
      <c r="W806" s="128" t="e">
        <f>[1]!Book1345234[[#This Row],[Flood Plain Population]]/[1]!Book1345234[[#This Row],[Community Population Served]]</f>
        <v>#REF!</v>
      </c>
      <c r="X806" s="4"/>
      <c r="Y806" s="36" t="str">
        <f>IFERROR(VLOOKUP(Book1345234[[#This Row],[Severity Ranking: Community Need (% Population)]],#REF!,2,FALSE),"")</f>
        <v/>
      </c>
      <c r="Z806" s="66"/>
      <c r="AA806" s="91" t="e">
        <f>[1]!Book1345234[[#This Row],['# of Structures Removed from 1% Annual Chance FP]]/[1]!Book1345234[[#This Row],['# of Structures in 1% Annual Chance FP (Pre-Project)]]</f>
        <v>#REF!</v>
      </c>
      <c r="AB806" s="4"/>
      <c r="AC806" s="36" t="str">
        <f>IFERROR(VLOOKUP(Book1345234[[#This Row],[Flood Risk Reduction ]],#REF!,2,FALSE),"")</f>
        <v/>
      </c>
      <c r="AD806" s="66"/>
      <c r="AE806" s="78"/>
      <c r="AF806" s="37"/>
      <c r="AG806" s="128" t="e">
        <f>([1]!Book1345234[[#This Row],[Pre-Project Damage $]]-[1]!Book1345234[[#This Row],[Post-Project Damage $]])/[1]!Book1345234[[#This Row],[Pre-Project Damage $]]</f>
        <v>#REF!</v>
      </c>
      <c r="AH806" s="4"/>
      <c r="AI806" s="36" t="str">
        <f>IFERROR(VLOOKUP(Book1345234[[#This Row],[Flood Damage Reduction]],#REF!,2,FALSE),"")</f>
        <v/>
      </c>
      <c r="AJ806" s="93"/>
      <c r="AK806" s="83"/>
      <c r="AL806" s="37"/>
      <c r="AM806" s="36" t="str">
        <f>IFERROR(VLOOKUP(Book1345234[[#This Row],[ Reduction in Critical Facilities Flood Risk]],#REF!,2,FALSE),"")</f>
        <v/>
      </c>
      <c r="AN806" s="140" t="e">
        <f>VLOOKUP([1]!Book1345234[[#This Row],[FMP]],'[1]Life and Safety Tabular Data'!A803:L813,12,FALSE)</f>
        <v>#REF!</v>
      </c>
      <c r="AO806" s="43"/>
      <c r="AP806" s="4"/>
      <c r="AQ806" s="36" t="str">
        <f>IFERROR(VLOOKUP(Book1345234[[#This Row],[Life and Safety Ranking (Injury/Loss of Life)]],#REF!,2,FALSE),"")</f>
        <v/>
      </c>
      <c r="AR806" s="67"/>
      <c r="AS806" s="43"/>
      <c r="AT806" s="43"/>
      <c r="AU806" s="43"/>
      <c r="AV806" s="4"/>
      <c r="AW806" s="36" t="str">
        <f>IFERROR(VLOOKUP(Book1345234[[#This Row],[Water Supply Yield Ranking]],#REF!,2,FALSE),"")</f>
        <v/>
      </c>
      <c r="AX806" s="67"/>
      <c r="AY806" s="37"/>
      <c r="AZ806" s="4"/>
      <c r="BA806" s="36" t="str">
        <f>IFERROR(VLOOKUP(Book1345234[[#This Row],[Social Vulnerability Ranking]],#REF!,2,FALSE),"")</f>
        <v/>
      </c>
      <c r="BB806" s="67"/>
      <c r="BC806" s="43"/>
      <c r="BD806" s="4"/>
      <c r="BE806" s="36" t="str">
        <f>IFERROR(VLOOKUP(Book1345234[[#This Row],[Nature-Based Solutions Ranking]],#REF!,2,FALSE),"")</f>
        <v/>
      </c>
      <c r="BF806" s="67"/>
      <c r="BG806" s="37"/>
      <c r="BH806" s="4"/>
      <c r="BI806" s="36" t="str">
        <f>IFERROR(VLOOKUP(Book1345234[[#This Row],[Multiple Benefit Ranking]],#REF!,2,FALSE),"")</f>
        <v/>
      </c>
      <c r="BJ806" s="84"/>
      <c r="BK806" s="43"/>
      <c r="BL806" s="4"/>
      <c r="BM806" s="36" t="str">
        <f>IFERROR(VLOOKUP(Book1345234[[#This Row],[Operations and Maintenance Ranking]],#REF!,2,FALSE),"")</f>
        <v/>
      </c>
      <c r="BN806" s="67"/>
      <c r="BO806" s="4"/>
      <c r="BP806" s="36" t="str">
        <f>IFERROR(VLOOKUP(Book1345234[[#This Row],[Administrative, Regulatory and Other Obstacle Ranking]],#REF!,2,FALSE),"")</f>
        <v/>
      </c>
      <c r="BQ806" s="67"/>
      <c r="BR806" s="4"/>
      <c r="BS806" s="36" t="str">
        <f>IFERROR(VLOOKUP(Book1345234[[#This Row],[Environmental Benefit Ranking]],#REF!,2,FALSE),"")</f>
        <v/>
      </c>
      <c r="BT806" s="67"/>
      <c r="BU806" s="37"/>
      <c r="BV806" s="36" t="str">
        <f>IFERROR(VLOOKUP(Book1345234[[#This Row],[Environmental Impact Ranking]],#REF!,2,FALSE),"")</f>
        <v/>
      </c>
      <c r="BW806" s="77"/>
      <c r="BX806" s="83"/>
      <c r="BY806" s="4"/>
      <c r="BZ806" s="36" t="str">
        <f>IFERROR(VLOOKUP(Book1345234[[#This Row],[Mobility Ranking]],#REF!,2,FALSE),"")</f>
        <v/>
      </c>
      <c r="CA806" s="77"/>
      <c r="CB806" s="4"/>
      <c r="CC806" s="36" t="str">
        <f>IFERROR(VLOOKUP(Book1345234[[#This Row],[Regional Ranking]],#REF!,2,FALSE),"")</f>
        <v/>
      </c>
    </row>
    <row r="807" spans="1:81" x14ac:dyDescent="0.25">
      <c r="A807" s="107"/>
      <c r="B807" s="84"/>
      <c r="C807" s="92">
        <f>Book1345234[[#This Row],[FMP]]*2</f>
        <v>0</v>
      </c>
      <c r="D807" s="34"/>
      <c r="E807" s="34"/>
      <c r="F807" s="37"/>
      <c r="G807" s="4"/>
      <c r="H807" s="4"/>
      <c r="I807" s="4"/>
      <c r="J807" s="4"/>
      <c r="K807" s="35" t="str">
        <f>IFERROR(Book1345234[[#This Row],[Project Cost]]/Book1345234[[#This Row],['# of Structures Removed from 1% Annual Chance FP]],"")</f>
        <v/>
      </c>
      <c r="L807" s="4"/>
      <c r="M807" s="4"/>
      <c r="N807" s="35"/>
      <c r="O807" s="100"/>
      <c r="P807" s="84"/>
      <c r="Q807" s="37"/>
      <c r="R807" s="4"/>
      <c r="S807" s="36" t="str">
        <f>IFERROR(VLOOKUP(Book1345234[[#This Row],[ Severity Ranking: Pre-Project Average Depth of Flooding (100-year)]],#REF!,2,FALSE),"")</f>
        <v/>
      </c>
      <c r="T807" s="67"/>
      <c r="U807" s="37"/>
      <c r="V807" s="37"/>
      <c r="W807" s="128" t="e">
        <f>[1]!Book1345234[[#This Row],[Flood Plain Population]]/[1]!Book1345234[[#This Row],[Community Population Served]]</f>
        <v>#REF!</v>
      </c>
      <c r="X807" s="4"/>
      <c r="Y807" s="36" t="str">
        <f>IFERROR(VLOOKUP(Book1345234[[#This Row],[Severity Ranking: Community Need (% Population)]],#REF!,2,FALSE),"")</f>
        <v/>
      </c>
      <c r="Z807" s="66"/>
      <c r="AA807" s="91" t="e">
        <f>[1]!Book1345234[[#This Row],['# of Structures Removed from 1% Annual Chance FP]]/[1]!Book1345234[[#This Row],['# of Structures in 1% Annual Chance FP (Pre-Project)]]</f>
        <v>#REF!</v>
      </c>
      <c r="AB807" s="4"/>
      <c r="AC807" s="36" t="str">
        <f>IFERROR(VLOOKUP(Book1345234[[#This Row],[Flood Risk Reduction ]],#REF!,2,FALSE),"")</f>
        <v/>
      </c>
      <c r="AD807" s="66"/>
      <c r="AE807" s="78"/>
      <c r="AF807" s="37"/>
      <c r="AG807" s="128" t="e">
        <f>([1]!Book1345234[[#This Row],[Pre-Project Damage $]]-[1]!Book1345234[[#This Row],[Post-Project Damage $]])/[1]!Book1345234[[#This Row],[Pre-Project Damage $]]</f>
        <v>#REF!</v>
      </c>
      <c r="AH807" s="4"/>
      <c r="AI807" s="36" t="str">
        <f>IFERROR(VLOOKUP(Book1345234[[#This Row],[Flood Damage Reduction]],#REF!,2,FALSE),"")</f>
        <v/>
      </c>
      <c r="AJ807" s="93"/>
      <c r="AK807" s="83"/>
      <c r="AL807" s="37"/>
      <c r="AM807" s="36" t="str">
        <f>IFERROR(VLOOKUP(Book1345234[[#This Row],[ Reduction in Critical Facilities Flood Risk]],#REF!,2,FALSE),"")</f>
        <v/>
      </c>
      <c r="AN807" s="140" t="e">
        <f>VLOOKUP([1]!Book1345234[[#This Row],[FMP]],'[1]Life and Safety Tabular Data'!A804:L814,12,FALSE)</f>
        <v>#REF!</v>
      </c>
      <c r="AO807" s="43"/>
      <c r="AP807" s="4"/>
      <c r="AQ807" s="36" t="str">
        <f>IFERROR(VLOOKUP(Book1345234[[#This Row],[Life and Safety Ranking (Injury/Loss of Life)]],#REF!,2,FALSE),"")</f>
        <v/>
      </c>
      <c r="AR807" s="67"/>
      <c r="AS807" s="43"/>
      <c r="AT807" s="43"/>
      <c r="AU807" s="43"/>
      <c r="AV807" s="4"/>
      <c r="AW807" s="36" t="str">
        <f>IFERROR(VLOOKUP(Book1345234[[#This Row],[Water Supply Yield Ranking]],#REF!,2,FALSE),"")</f>
        <v/>
      </c>
      <c r="AX807" s="67"/>
      <c r="AY807" s="37"/>
      <c r="AZ807" s="4"/>
      <c r="BA807" s="36" t="str">
        <f>IFERROR(VLOOKUP(Book1345234[[#This Row],[Social Vulnerability Ranking]],#REF!,2,FALSE),"")</f>
        <v/>
      </c>
      <c r="BB807" s="67"/>
      <c r="BC807" s="43"/>
      <c r="BD807" s="4"/>
      <c r="BE807" s="36" t="str">
        <f>IFERROR(VLOOKUP(Book1345234[[#This Row],[Nature-Based Solutions Ranking]],#REF!,2,FALSE),"")</f>
        <v/>
      </c>
      <c r="BF807" s="67"/>
      <c r="BG807" s="37"/>
      <c r="BH807" s="4"/>
      <c r="BI807" s="36" t="str">
        <f>IFERROR(VLOOKUP(Book1345234[[#This Row],[Multiple Benefit Ranking]],#REF!,2,FALSE),"")</f>
        <v/>
      </c>
      <c r="BJ807" s="84"/>
      <c r="BK807" s="43"/>
      <c r="BL807" s="4"/>
      <c r="BM807" s="36" t="str">
        <f>IFERROR(VLOOKUP(Book1345234[[#This Row],[Operations and Maintenance Ranking]],#REF!,2,FALSE),"")</f>
        <v/>
      </c>
      <c r="BN807" s="67"/>
      <c r="BO807" s="4"/>
      <c r="BP807" s="36" t="str">
        <f>IFERROR(VLOOKUP(Book1345234[[#This Row],[Administrative, Regulatory and Other Obstacle Ranking]],#REF!,2,FALSE),"")</f>
        <v/>
      </c>
      <c r="BQ807" s="67"/>
      <c r="BR807" s="4"/>
      <c r="BS807" s="36" t="str">
        <f>IFERROR(VLOOKUP(Book1345234[[#This Row],[Environmental Benefit Ranking]],#REF!,2,FALSE),"")</f>
        <v/>
      </c>
      <c r="BT807" s="67"/>
      <c r="BU807" s="37"/>
      <c r="BV807" s="36" t="str">
        <f>IFERROR(VLOOKUP(Book1345234[[#This Row],[Environmental Impact Ranking]],#REF!,2,FALSE),"")</f>
        <v/>
      </c>
      <c r="BW807" s="77"/>
      <c r="BX807" s="83"/>
      <c r="BY807" s="4"/>
      <c r="BZ807" s="36" t="str">
        <f>IFERROR(VLOOKUP(Book1345234[[#This Row],[Mobility Ranking]],#REF!,2,FALSE),"")</f>
        <v/>
      </c>
      <c r="CA807" s="77"/>
      <c r="CB807" s="4"/>
      <c r="CC807" s="36" t="str">
        <f>IFERROR(VLOOKUP(Book1345234[[#This Row],[Regional Ranking]],#REF!,2,FALSE),"")</f>
        <v/>
      </c>
    </row>
    <row r="808" spans="1:81" x14ac:dyDescent="0.25">
      <c r="A808" s="107"/>
      <c r="B808" s="84"/>
      <c r="C808" s="92">
        <f>Book1345234[[#This Row],[FMP]]*2</f>
        <v>0</v>
      </c>
      <c r="D808" s="34"/>
      <c r="E808" s="34"/>
      <c r="F808" s="37"/>
      <c r="G808" s="4"/>
      <c r="H808" s="4"/>
      <c r="I808" s="4"/>
      <c r="J808" s="4"/>
      <c r="K808" s="35" t="str">
        <f>IFERROR(Book1345234[[#This Row],[Project Cost]]/Book1345234[[#This Row],['# of Structures Removed from 1% Annual Chance FP]],"")</f>
        <v/>
      </c>
      <c r="L808" s="4"/>
      <c r="M808" s="4"/>
      <c r="N808" s="35"/>
      <c r="O808" s="100"/>
      <c r="P808" s="84"/>
      <c r="Q808" s="37"/>
      <c r="R808" s="4"/>
      <c r="S808" s="36" t="str">
        <f>IFERROR(VLOOKUP(Book1345234[[#This Row],[ Severity Ranking: Pre-Project Average Depth of Flooding (100-year)]],#REF!,2,FALSE),"")</f>
        <v/>
      </c>
      <c r="T808" s="67"/>
      <c r="U808" s="37"/>
      <c r="V808" s="37"/>
      <c r="W808" s="128" t="e">
        <f>[1]!Book1345234[[#This Row],[Flood Plain Population]]/[1]!Book1345234[[#This Row],[Community Population Served]]</f>
        <v>#REF!</v>
      </c>
      <c r="X808" s="4"/>
      <c r="Y808" s="36" t="str">
        <f>IFERROR(VLOOKUP(Book1345234[[#This Row],[Severity Ranking: Community Need (% Population)]],#REF!,2,FALSE),"")</f>
        <v/>
      </c>
      <c r="Z808" s="66"/>
      <c r="AA808" s="91" t="e">
        <f>[1]!Book1345234[[#This Row],['# of Structures Removed from 1% Annual Chance FP]]/[1]!Book1345234[[#This Row],['# of Structures in 1% Annual Chance FP (Pre-Project)]]</f>
        <v>#REF!</v>
      </c>
      <c r="AB808" s="4"/>
      <c r="AC808" s="36" t="str">
        <f>IFERROR(VLOOKUP(Book1345234[[#This Row],[Flood Risk Reduction ]],#REF!,2,FALSE),"")</f>
        <v/>
      </c>
      <c r="AD808" s="66"/>
      <c r="AE808" s="78"/>
      <c r="AF808" s="37"/>
      <c r="AG808" s="128" t="e">
        <f>([1]!Book1345234[[#This Row],[Pre-Project Damage $]]-[1]!Book1345234[[#This Row],[Post-Project Damage $]])/[1]!Book1345234[[#This Row],[Pre-Project Damage $]]</f>
        <v>#REF!</v>
      </c>
      <c r="AH808" s="4"/>
      <c r="AI808" s="36" t="str">
        <f>IFERROR(VLOOKUP(Book1345234[[#This Row],[Flood Damage Reduction]],#REF!,2,FALSE),"")</f>
        <v/>
      </c>
      <c r="AJ808" s="93"/>
      <c r="AK808" s="83"/>
      <c r="AL808" s="37"/>
      <c r="AM808" s="36" t="str">
        <f>IFERROR(VLOOKUP(Book1345234[[#This Row],[ Reduction in Critical Facilities Flood Risk]],#REF!,2,FALSE),"")</f>
        <v/>
      </c>
      <c r="AN808" s="140" t="e">
        <f>VLOOKUP([1]!Book1345234[[#This Row],[FMP]],'[1]Life and Safety Tabular Data'!A805:L815,12,FALSE)</f>
        <v>#REF!</v>
      </c>
      <c r="AO808" s="43"/>
      <c r="AP808" s="4"/>
      <c r="AQ808" s="36" t="str">
        <f>IFERROR(VLOOKUP(Book1345234[[#This Row],[Life and Safety Ranking (Injury/Loss of Life)]],#REF!,2,FALSE),"")</f>
        <v/>
      </c>
      <c r="AR808" s="67"/>
      <c r="AS808" s="43"/>
      <c r="AT808" s="43"/>
      <c r="AU808" s="43"/>
      <c r="AV808" s="4"/>
      <c r="AW808" s="36" t="str">
        <f>IFERROR(VLOOKUP(Book1345234[[#This Row],[Water Supply Yield Ranking]],#REF!,2,FALSE),"")</f>
        <v/>
      </c>
      <c r="AX808" s="67"/>
      <c r="AY808" s="37"/>
      <c r="AZ808" s="4"/>
      <c r="BA808" s="36" t="str">
        <f>IFERROR(VLOOKUP(Book1345234[[#This Row],[Social Vulnerability Ranking]],#REF!,2,FALSE),"")</f>
        <v/>
      </c>
      <c r="BB808" s="67"/>
      <c r="BC808" s="43"/>
      <c r="BD808" s="4"/>
      <c r="BE808" s="36" t="str">
        <f>IFERROR(VLOOKUP(Book1345234[[#This Row],[Nature-Based Solutions Ranking]],#REF!,2,FALSE),"")</f>
        <v/>
      </c>
      <c r="BF808" s="67"/>
      <c r="BG808" s="37"/>
      <c r="BH808" s="4"/>
      <c r="BI808" s="36" t="str">
        <f>IFERROR(VLOOKUP(Book1345234[[#This Row],[Multiple Benefit Ranking]],#REF!,2,FALSE),"")</f>
        <v/>
      </c>
      <c r="BJ808" s="84"/>
      <c r="BK808" s="43"/>
      <c r="BL808" s="4"/>
      <c r="BM808" s="36" t="str">
        <f>IFERROR(VLOOKUP(Book1345234[[#This Row],[Operations and Maintenance Ranking]],#REF!,2,FALSE),"")</f>
        <v/>
      </c>
      <c r="BN808" s="67"/>
      <c r="BO808" s="4"/>
      <c r="BP808" s="36" t="str">
        <f>IFERROR(VLOOKUP(Book1345234[[#This Row],[Administrative, Regulatory and Other Obstacle Ranking]],#REF!,2,FALSE),"")</f>
        <v/>
      </c>
      <c r="BQ808" s="67"/>
      <c r="BR808" s="4"/>
      <c r="BS808" s="36" t="str">
        <f>IFERROR(VLOOKUP(Book1345234[[#This Row],[Environmental Benefit Ranking]],#REF!,2,FALSE),"")</f>
        <v/>
      </c>
      <c r="BT808" s="67"/>
      <c r="BU808" s="37"/>
      <c r="BV808" s="36" t="str">
        <f>IFERROR(VLOOKUP(Book1345234[[#This Row],[Environmental Impact Ranking]],#REF!,2,FALSE),"")</f>
        <v/>
      </c>
      <c r="BW808" s="77"/>
      <c r="BX808" s="83"/>
      <c r="BY808" s="4"/>
      <c r="BZ808" s="36" t="str">
        <f>IFERROR(VLOOKUP(Book1345234[[#This Row],[Mobility Ranking]],#REF!,2,FALSE),"")</f>
        <v/>
      </c>
      <c r="CA808" s="77"/>
      <c r="CB808" s="4"/>
      <c r="CC808" s="36" t="str">
        <f>IFERROR(VLOOKUP(Book1345234[[#This Row],[Regional Ranking]],#REF!,2,FALSE),"")</f>
        <v/>
      </c>
    </row>
    <row r="809" spans="1:81" x14ac:dyDescent="0.25">
      <c r="A809" s="107"/>
      <c r="B809" s="84"/>
      <c r="C809" s="92">
        <f>Book1345234[[#This Row],[FMP]]*2</f>
        <v>0</v>
      </c>
      <c r="D809" s="34"/>
      <c r="E809" s="34"/>
      <c r="F809" s="37"/>
      <c r="G809" s="4"/>
      <c r="H809" s="4"/>
      <c r="I809" s="4"/>
      <c r="J809" s="4"/>
      <c r="K809" s="35" t="str">
        <f>IFERROR(Book1345234[[#This Row],[Project Cost]]/Book1345234[[#This Row],['# of Structures Removed from 1% Annual Chance FP]],"")</f>
        <v/>
      </c>
      <c r="L809" s="4"/>
      <c r="M809" s="4"/>
      <c r="N809" s="35"/>
      <c r="O809" s="100"/>
      <c r="P809" s="84"/>
      <c r="Q809" s="37"/>
      <c r="R809" s="4"/>
      <c r="S809" s="36" t="str">
        <f>IFERROR(VLOOKUP(Book1345234[[#This Row],[ Severity Ranking: Pre-Project Average Depth of Flooding (100-year)]],#REF!,2,FALSE),"")</f>
        <v/>
      </c>
      <c r="T809" s="67"/>
      <c r="U809" s="37"/>
      <c r="V809" s="37"/>
      <c r="W809" s="128" t="e">
        <f>[1]!Book1345234[[#This Row],[Flood Plain Population]]/[1]!Book1345234[[#This Row],[Community Population Served]]</f>
        <v>#REF!</v>
      </c>
      <c r="X809" s="4"/>
      <c r="Y809" s="36" t="str">
        <f>IFERROR(VLOOKUP(Book1345234[[#This Row],[Severity Ranking: Community Need (% Population)]],#REF!,2,FALSE),"")</f>
        <v/>
      </c>
      <c r="Z809" s="66"/>
      <c r="AA809" s="91" t="e">
        <f>[1]!Book1345234[[#This Row],['# of Structures Removed from 1% Annual Chance FP]]/[1]!Book1345234[[#This Row],['# of Structures in 1% Annual Chance FP (Pre-Project)]]</f>
        <v>#REF!</v>
      </c>
      <c r="AB809" s="4"/>
      <c r="AC809" s="36" t="str">
        <f>IFERROR(VLOOKUP(Book1345234[[#This Row],[Flood Risk Reduction ]],#REF!,2,FALSE),"")</f>
        <v/>
      </c>
      <c r="AD809" s="66"/>
      <c r="AE809" s="78"/>
      <c r="AF809" s="37"/>
      <c r="AG809" s="128" t="e">
        <f>([1]!Book1345234[[#This Row],[Pre-Project Damage $]]-[1]!Book1345234[[#This Row],[Post-Project Damage $]])/[1]!Book1345234[[#This Row],[Pre-Project Damage $]]</f>
        <v>#REF!</v>
      </c>
      <c r="AH809" s="4"/>
      <c r="AI809" s="36" t="str">
        <f>IFERROR(VLOOKUP(Book1345234[[#This Row],[Flood Damage Reduction]],#REF!,2,FALSE),"")</f>
        <v/>
      </c>
      <c r="AJ809" s="93"/>
      <c r="AK809" s="83"/>
      <c r="AL809" s="37"/>
      <c r="AM809" s="36" t="str">
        <f>IFERROR(VLOOKUP(Book1345234[[#This Row],[ Reduction in Critical Facilities Flood Risk]],#REF!,2,FALSE),"")</f>
        <v/>
      </c>
      <c r="AN809" s="140" t="e">
        <f>VLOOKUP([1]!Book1345234[[#This Row],[FMP]],'[1]Life and Safety Tabular Data'!A806:L816,12,FALSE)</f>
        <v>#REF!</v>
      </c>
      <c r="AO809" s="43"/>
      <c r="AP809" s="4"/>
      <c r="AQ809" s="36" t="str">
        <f>IFERROR(VLOOKUP(Book1345234[[#This Row],[Life and Safety Ranking (Injury/Loss of Life)]],#REF!,2,FALSE),"")</f>
        <v/>
      </c>
      <c r="AR809" s="67"/>
      <c r="AS809" s="43"/>
      <c r="AT809" s="43"/>
      <c r="AU809" s="43"/>
      <c r="AV809" s="4"/>
      <c r="AW809" s="36" t="str">
        <f>IFERROR(VLOOKUP(Book1345234[[#This Row],[Water Supply Yield Ranking]],#REF!,2,FALSE),"")</f>
        <v/>
      </c>
      <c r="AX809" s="67"/>
      <c r="AY809" s="37"/>
      <c r="AZ809" s="4"/>
      <c r="BA809" s="36" t="str">
        <f>IFERROR(VLOOKUP(Book1345234[[#This Row],[Social Vulnerability Ranking]],#REF!,2,FALSE),"")</f>
        <v/>
      </c>
      <c r="BB809" s="67"/>
      <c r="BC809" s="43"/>
      <c r="BD809" s="4"/>
      <c r="BE809" s="36" t="str">
        <f>IFERROR(VLOOKUP(Book1345234[[#This Row],[Nature-Based Solutions Ranking]],#REF!,2,FALSE),"")</f>
        <v/>
      </c>
      <c r="BF809" s="67"/>
      <c r="BG809" s="37"/>
      <c r="BH809" s="4"/>
      <c r="BI809" s="36" t="str">
        <f>IFERROR(VLOOKUP(Book1345234[[#This Row],[Multiple Benefit Ranking]],#REF!,2,FALSE),"")</f>
        <v/>
      </c>
      <c r="BJ809" s="84"/>
      <c r="BK809" s="43"/>
      <c r="BL809" s="4"/>
      <c r="BM809" s="36" t="str">
        <f>IFERROR(VLOOKUP(Book1345234[[#This Row],[Operations and Maintenance Ranking]],#REF!,2,FALSE),"")</f>
        <v/>
      </c>
      <c r="BN809" s="67"/>
      <c r="BO809" s="4"/>
      <c r="BP809" s="36" t="str">
        <f>IFERROR(VLOOKUP(Book1345234[[#This Row],[Administrative, Regulatory and Other Obstacle Ranking]],#REF!,2,FALSE),"")</f>
        <v/>
      </c>
      <c r="BQ809" s="67"/>
      <c r="BR809" s="4"/>
      <c r="BS809" s="36" t="str">
        <f>IFERROR(VLOOKUP(Book1345234[[#This Row],[Environmental Benefit Ranking]],#REF!,2,FALSE),"")</f>
        <v/>
      </c>
      <c r="BT809" s="67"/>
      <c r="BU809" s="37"/>
      <c r="BV809" s="36" t="str">
        <f>IFERROR(VLOOKUP(Book1345234[[#This Row],[Environmental Impact Ranking]],#REF!,2,FALSE),"")</f>
        <v/>
      </c>
      <c r="BW809" s="77"/>
      <c r="BX809" s="83"/>
      <c r="BY809" s="4"/>
      <c r="BZ809" s="36" t="str">
        <f>IFERROR(VLOOKUP(Book1345234[[#This Row],[Mobility Ranking]],#REF!,2,FALSE),"")</f>
        <v/>
      </c>
      <c r="CA809" s="77"/>
      <c r="CB809" s="4"/>
      <c r="CC809" s="36" t="str">
        <f>IFERROR(VLOOKUP(Book1345234[[#This Row],[Regional Ranking]],#REF!,2,FALSE),"")</f>
        <v/>
      </c>
    </row>
    <row r="810" spans="1:81" x14ac:dyDescent="0.25">
      <c r="A810" s="107"/>
      <c r="B810" s="84"/>
      <c r="C810" s="92">
        <f>Book1345234[[#This Row],[FMP]]*2</f>
        <v>0</v>
      </c>
      <c r="D810" s="34"/>
      <c r="E810" s="34"/>
      <c r="F810" s="37"/>
      <c r="G810" s="4"/>
      <c r="H810" s="4"/>
      <c r="I810" s="4"/>
      <c r="J810" s="4"/>
      <c r="K810" s="35" t="str">
        <f>IFERROR(Book1345234[[#This Row],[Project Cost]]/Book1345234[[#This Row],['# of Structures Removed from 1% Annual Chance FP]],"")</f>
        <v/>
      </c>
      <c r="L810" s="4"/>
      <c r="M810" s="4"/>
      <c r="N810" s="35"/>
      <c r="O810" s="100"/>
      <c r="P810" s="84"/>
      <c r="Q810" s="37"/>
      <c r="R810" s="4"/>
      <c r="S810" s="36" t="str">
        <f>IFERROR(VLOOKUP(Book1345234[[#This Row],[ Severity Ranking: Pre-Project Average Depth of Flooding (100-year)]],#REF!,2,FALSE),"")</f>
        <v/>
      </c>
      <c r="T810" s="67"/>
      <c r="U810" s="37"/>
      <c r="V810" s="37"/>
      <c r="W810" s="128" t="e">
        <f>[1]!Book1345234[[#This Row],[Flood Plain Population]]/[1]!Book1345234[[#This Row],[Community Population Served]]</f>
        <v>#REF!</v>
      </c>
      <c r="X810" s="4"/>
      <c r="Y810" s="36" t="str">
        <f>IFERROR(VLOOKUP(Book1345234[[#This Row],[Severity Ranking: Community Need (% Population)]],#REF!,2,FALSE),"")</f>
        <v/>
      </c>
      <c r="Z810" s="66"/>
      <c r="AA810" s="91" t="e">
        <f>[1]!Book1345234[[#This Row],['# of Structures Removed from 1% Annual Chance FP]]/[1]!Book1345234[[#This Row],['# of Structures in 1% Annual Chance FP (Pre-Project)]]</f>
        <v>#REF!</v>
      </c>
      <c r="AB810" s="4"/>
      <c r="AC810" s="36" t="str">
        <f>IFERROR(VLOOKUP(Book1345234[[#This Row],[Flood Risk Reduction ]],#REF!,2,FALSE),"")</f>
        <v/>
      </c>
      <c r="AD810" s="66"/>
      <c r="AE810" s="78"/>
      <c r="AF810" s="37"/>
      <c r="AG810" s="128" t="e">
        <f>([1]!Book1345234[[#This Row],[Pre-Project Damage $]]-[1]!Book1345234[[#This Row],[Post-Project Damage $]])/[1]!Book1345234[[#This Row],[Pre-Project Damage $]]</f>
        <v>#REF!</v>
      </c>
      <c r="AH810" s="4"/>
      <c r="AI810" s="36" t="str">
        <f>IFERROR(VLOOKUP(Book1345234[[#This Row],[Flood Damage Reduction]],#REF!,2,FALSE),"")</f>
        <v/>
      </c>
      <c r="AJ810" s="93"/>
      <c r="AK810" s="83"/>
      <c r="AL810" s="37"/>
      <c r="AM810" s="36" t="str">
        <f>IFERROR(VLOOKUP(Book1345234[[#This Row],[ Reduction in Critical Facilities Flood Risk]],#REF!,2,FALSE),"")</f>
        <v/>
      </c>
      <c r="AN810" s="140" t="e">
        <f>VLOOKUP([1]!Book1345234[[#This Row],[FMP]],'[1]Life and Safety Tabular Data'!A807:L817,12,FALSE)</f>
        <v>#REF!</v>
      </c>
      <c r="AO810" s="43"/>
      <c r="AP810" s="4"/>
      <c r="AQ810" s="36" t="str">
        <f>IFERROR(VLOOKUP(Book1345234[[#This Row],[Life and Safety Ranking (Injury/Loss of Life)]],#REF!,2,FALSE),"")</f>
        <v/>
      </c>
      <c r="AR810" s="67"/>
      <c r="AS810" s="43"/>
      <c r="AT810" s="43"/>
      <c r="AU810" s="43"/>
      <c r="AV810" s="4"/>
      <c r="AW810" s="36" t="str">
        <f>IFERROR(VLOOKUP(Book1345234[[#This Row],[Water Supply Yield Ranking]],#REF!,2,FALSE),"")</f>
        <v/>
      </c>
      <c r="AX810" s="67"/>
      <c r="AY810" s="37"/>
      <c r="AZ810" s="4"/>
      <c r="BA810" s="36" t="str">
        <f>IFERROR(VLOOKUP(Book1345234[[#This Row],[Social Vulnerability Ranking]],#REF!,2,FALSE),"")</f>
        <v/>
      </c>
      <c r="BB810" s="67"/>
      <c r="BC810" s="43"/>
      <c r="BD810" s="4"/>
      <c r="BE810" s="36" t="str">
        <f>IFERROR(VLOOKUP(Book1345234[[#This Row],[Nature-Based Solutions Ranking]],#REF!,2,FALSE),"")</f>
        <v/>
      </c>
      <c r="BF810" s="67"/>
      <c r="BG810" s="37"/>
      <c r="BH810" s="4"/>
      <c r="BI810" s="36" t="str">
        <f>IFERROR(VLOOKUP(Book1345234[[#This Row],[Multiple Benefit Ranking]],#REF!,2,FALSE),"")</f>
        <v/>
      </c>
      <c r="BJ810" s="84"/>
      <c r="BK810" s="43"/>
      <c r="BL810" s="4"/>
      <c r="BM810" s="36" t="str">
        <f>IFERROR(VLOOKUP(Book1345234[[#This Row],[Operations and Maintenance Ranking]],#REF!,2,FALSE),"")</f>
        <v/>
      </c>
      <c r="BN810" s="67"/>
      <c r="BO810" s="4"/>
      <c r="BP810" s="36" t="str">
        <f>IFERROR(VLOOKUP(Book1345234[[#This Row],[Administrative, Regulatory and Other Obstacle Ranking]],#REF!,2,FALSE),"")</f>
        <v/>
      </c>
      <c r="BQ810" s="67"/>
      <c r="BR810" s="4"/>
      <c r="BS810" s="36" t="str">
        <f>IFERROR(VLOOKUP(Book1345234[[#This Row],[Environmental Benefit Ranking]],#REF!,2,FALSE),"")</f>
        <v/>
      </c>
      <c r="BT810" s="67"/>
      <c r="BU810" s="37"/>
      <c r="BV810" s="36" t="str">
        <f>IFERROR(VLOOKUP(Book1345234[[#This Row],[Environmental Impact Ranking]],#REF!,2,FALSE),"")</f>
        <v/>
      </c>
      <c r="BW810" s="77"/>
      <c r="BX810" s="83"/>
      <c r="BY810" s="4"/>
      <c r="BZ810" s="36" t="str">
        <f>IFERROR(VLOOKUP(Book1345234[[#This Row],[Mobility Ranking]],#REF!,2,FALSE),"")</f>
        <v/>
      </c>
      <c r="CA810" s="77"/>
      <c r="CB810" s="4"/>
      <c r="CC810" s="36" t="str">
        <f>IFERROR(VLOOKUP(Book1345234[[#This Row],[Regional Ranking]],#REF!,2,FALSE),"")</f>
        <v/>
      </c>
    </row>
    <row r="811" spans="1:81" x14ac:dyDescent="0.25">
      <c r="A811" s="107"/>
      <c r="B811" s="84"/>
      <c r="C811" s="92">
        <f>Book1345234[[#This Row],[FMP]]*2</f>
        <v>0</v>
      </c>
      <c r="D811" s="34"/>
      <c r="E811" s="34"/>
      <c r="F811" s="37"/>
      <c r="G811" s="4"/>
      <c r="H811" s="4"/>
      <c r="I811" s="4"/>
      <c r="J811" s="4"/>
      <c r="K811" s="35" t="str">
        <f>IFERROR(Book1345234[[#This Row],[Project Cost]]/Book1345234[[#This Row],['# of Structures Removed from 1% Annual Chance FP]],"")</f>
        <v/>
      </c>
      <c r="L811" s="4"/>
      <c r="M811" s="4"/>
      <c r="N811" s="35"/>
      <c r="O811" s="100"/>
      <c r="P811" s="84"/>
      <c r="Q811" s="37"/>
      <c r="R811" s="4"/>
      <c r="S811" s="36" t="str">
        <f>IFERROR(VLOOKUP(Book1345234[[#This Row],[ Severity Ranking: Pre-Project Average Depth of Flooding (100-year)]],#REF!,2,FALSE),"")</f>
        <v/>
      </c>
      <c r="T811" s="67"/>
      <c r="U811" s="37"/>
      <c r="V811" s="37"/>
      <c r="W811" s="128" t="e">
        <f>[1]!Book1345234[[#This Row],[Flood Plain Population]]/[1]!Book1345234[[#This Row],[Community Population Served]]</f>
        <v>#REF!</v>
      </c>
      <c r="X811" s="4"/>
      <c r="Y811" s="36" t="str">
        <f>IFERROR(VLOOKUP(Book1345234[[#This Row],[Severity Ranking: Community Need (% Population)]],#REF!,2,FALSE),"")</f>
        <v/>
      </c>
      <c r="Z811" s="66"/>
      <c r="AA811" s="91" t="e">
        <f>[1]!Book1345234[[#This Row],['# of Structures Removed from 1% Annual Chance FP]]/[1]!Book1345234[[#This Row],['# of Structures in 1% Annual Chance FP (Pre-Project)]]</f>
        <v>#REF!</v>
      </c>
      <c r="AB811" s="4"/>
      <c r="AC811" s="36" t="str">
        <f>IFERROR(VLOOKUP(Book1345234[[#This Row],[Flood Risk Reduction ]],#REF!,2,FALSE),"")</f>
        <v/>
      </c>
      <c r="AD811" s="66"/>
      <c r="AE811" s="78"/>
      <c r="AF811" s="37"/>
      <c r="AG811" s="128" t="e">
        <f>([1]!Book1345234[[#This Row],[Pre-Project Damage $]]-[1]!Book1345234[[#This Row],[Post-Project Damage $]])/[1]!Book1345234[[#This Row],[Pre-Project Damage $]]</f>
        <v>#REF!</v>
      </c>
      <c r="AH811" s="4"/>
      <c r="AI811" s="36" t="str">
        <f>IFERROR(VLOOKUP(Book1345234[[#This Row],[Flood Damage Reduction]],#REF!,2,FALSE),"")</f>
        <v/>
      </c>
      <c r="AJ811" s="93"/>
      <c r="AK811" s="83"/>
      <c r="AL811" s="37"/>
      <c r="AM811" s="36" t="str">
        <f>IFERROR(VLOOKUP(Book1345234[[#This Row],[ Reduction in Critical Facilities Flood Risk]],#REF!,2,FALSE),"")</f>
        <v/>
      </c>
      <c r="AN811" s="140" t="e">
        <f>VLOOKUP([1]!Book1345234[[#This Row],[FMP]],'[1]Life and Safety Tabular Data'!A808:L818,12,FALSE)</f>
        <v>#REF!</v>
      </c>
      <c r="AO811" s="43"/>
      <c r="AP811" s="4"/>
      <c r="AQ811" s="36" t="str">
        <f>IFERROR(VLOOKUP(Book1345234[[#This Row],[Life and Safety Ranking (Injury/Loss of Life)]],#REF!,2,FALSE),"")</f>
        <v/>
      </c>
      <c r="AR811" s="67"/>
      <c r="AS811" s="43"/>
      <c r="AT811" s="43"/>
      <c r="AU811" s="43"/>
      <c r="AV811" s="4"/>
      <c r="AW811" s="36" t="str">
        <f>IFERROR(VLOOKUP(Book1345234[[#This Row],[Water Supply Yield Ranking]],#REF!,2,FALSE),"")</f>
        <v/>
      </c>
      <c r="AX811" s="67"/>
      <c r="AY811" s="37"/>
      <c r="AZ811" s="4"/>
      <c r="BA811" s="36" t="str">
        <f>IFERROR(VLOOKUP(Book1345234[[#This Row],[Social Vulnerability Ranking]],#REF!,2,FALSE),"")</f>
        <v/>
      </c>
      <c r="BB811" s="67"/>
      <c r="BC811" s="43"/>
      <c r="BD811" s="4"/>
      <c r="BE811" s="36" t="str">
        <f>IFERROR(VLOOKUP(Book1345234[[#This Row],[Nature-Based Solutions Ranking]],#REF!,2,FALSE),"")</f>
        <v/>
      </c>
      <c r="BF811" s="67"/>
      <c r="BG811" s="37"/>
      <c r="BH811" s="4"/>
      <c r="BI811" s="36" t="str">
        <f>IFERROR(VLOOKUP(Book1345234[[#This Row],[Multiple Benefit Ranking]],#REF!,2,FALSE),"")</f>
        <v/>
      </c>
      <c r="BJ811" s="84"/>
      <c r="BK811" s="43"/>
      <c r="BL811" s="4"/>
      <c r="BM811" s="36" t="str">
        <f>IFERROR(VLOOKUP(Book1345234[[#This Row],[Operations and Maintenance Ranking]],#REF!,2,FALSE),"")</f>
        <v/>
      </c>
      <c r="BN811" s="67"/>
      <c r="BO811" s="4"/>
      <c r="BP811" s="36" t="str">
        <f>IFERROR(VLOOKUP(Book1345234[[#This Row],[Administrative, Regulatory and Other Obstacle Ranking]],#REF!,2,FALSE),"")</f>
        <v/>
      </c>
      <c r="BQ811" s="67"/>
      <c r="BR811" s="4"/>
      <c r="BS811" s="36" t="str">
        <f>IFERROR(VLOOKUP(Book1345234[[#This Row],[Environmental Benefit Ranking]],#REF!,2,FALSE),"")</f>
        <v/>
      </c>
      <c r="BT811" s="67"/>
      <c r="BU811" s="37"/>
      <c r="BV811" s="36" t="str">
        <f>IFERROR(VLOOKUP(Book1345234[[#This Row],[Environmental Impact Ranking]],#REF!,2,FALSE),"")</f>
        <v/>
      </c>
      <c r="BW811" s="77"/>
      <c r="BX811" s="83"/>
      <c r="BY811" s="4"/>
      <c r="BZ811" s="36" t="str">
        <f>IFERROR(VLOOKUP(Book1345234[[#This Row],[Mobility Ranking]],#REF!,2,FALSE),"")</f>
        <v/>
      </c>
      <c r="CA811" s="77"/>
      <c r="CB811" s="4"/>
      <c r="CC811" s="36" t="str">
        <f>IFERROR(VLOOKUP(Book1345234[[#This Row],[Regional Ranking]],#REF!,2,FALSE),"")</f>
        <v/>
      </c>
    </row>
    <row r="812" spans="1:81" x14ac:dyDescent="0.25">
      <c r="A812" s="107"/>
      <c r="B812" s="84"/>
      <c r="C812" s="92">
        <f>Book1345234[[#This Row],[FMP]]*2</f>
        <v>0</v>
      </c>
      <c r="D812" s="34"/>
      <c r="E812" s="34"/>
      <c r="F812" s="37"/>
      <c r="G812" s="4"/>
      <c r="H812" s="4"/>
      <c r="I812" s="4"/>
      <c r="J812" s="4"/>
      <c r="K812" s="35" t="str">
        <f>IFERROR(Book1345234[[#This Row],[Project Cost]]/Book1345234[[#This Row],['# of Structures Removed from 1% Annual Chance FP]],"")</f>
        <v/>
      </c>
      <c r="L812" s="4"/>
      <c r="M812" s="4"/>
      <c r="N812" s="35"/>
      <c r="O812" s="100"/>
      <c r="P812" s="84"/>
      <c r="Q812" s="37"/>
      <c r="R812" s="4"/>
      <c r="S812" s="36" t="str">
        <f>IFERROR(VLOOKUP(Book1345234[[#This Row],[ Severity Ranking: Pre-Project Average Depth of Flooding (100-year)]],#REF!,2,FALSE),"")</f>
        <v/>
      </c>
      <c r="T812" s="67"/>
      <c r="U812" s="37"/>
      <c r="V812" s="37"/>
      <c r="W812" s="128" t="e">
        <f>[1]!Book1345234[[#This Row],[Flood Plain Population]]/[1]!Book1345234[[#This Row],[Community Population Served]]</f>
        <v>#REF!</v>
      </c>
      <c r="X812" s="4"/>
      <c r="Y812" s="36" t="str">
        <f>IFERROR(VLOOKUP(Book1345234[[#This Row],[Severity Ranking: Community Need (% Population)]],#REF!,2,FALSE),"")</f>
        <v/>
      </c>
      <c r="Z812" s="66"/>
      <c r="AA812" s="91" t="e">
        <f>[1]!Book1345234[[#This Row],['# of Structures Removed from 1% Annual Chance FP]]/[1]!Book1345234[[#This Row],['# of Structures in 1% Annual Chance FP (Pre-Project)]]</f>
        <v>#REF!</v>
      </c>
      <c r="AB812" s="4"/>
      <c r="AC812" s="36" t="str">
        <f>IFERROR(VLOOKUP(Book1345234[[#This Row],[Flood Risk Reduction ]],#REF!,2,FALSE),"")</f>
        <v/>
      </c>
      <c r="AD812" s="66"/>
      <c r="AE812" s="78"/>
      <c r="AF812" s="37"/>
      <c r="AG812" s="128" t="e">
        <f>([1]!Book1345234[[#This Row],[Pre-Project Damage $]]-[1]!Book1345234[[#This Row],[Post-Project Damage $]])/[1]!Book1345234[[#This Row],[Pre-Project Damage $]]</f>
        <v>#REF!</v>
      </c>
      <c r="AH812" s="4"/>
      <c r="AI812" s="36" t="str">
        <f>IFERROR(VLOOKUP(Book1345234[[#This Row],[Flood Damage Reduction]],#REF!,2,FALSE),"")</f>
        <v/>
      </c>
      <c r="AJ812" s="93"/>
      <c r="AK812" s="83"/>
      <c r="AL812" s="37"/>
      <c r="AM812" s="36" t="str">
        <f>IFERROR(VLOOKUP(Book1345234[[#This Row],[ Reduction in Critical Facilities Flood Risk]],#REF!,2,FALSE),"")</f>
        <v/>
      </c>
      <c r="AN812" s="140" t="e">
        <f>VLOOKUP([1]!Book1345234[[#This Row],[FMP]],'[1]Life and Safety Tabular Data'!A809:L819,12,FALSE)</f>
        <v>#REF!</v>
      </c>
      <c r="AO812" s="43"/>
      <c r="AP812" s="4"/>
      <c r="AQ812" s="36" t="str">
        <f>IFERROR(VLOOKUP(Book1345234[[#This Row],[Life and Safety Ranking (Injury/Loss of Life)]],#REF!,2,FALSE),"")</f>
        <v/>
      </c>
      <c r="AR812" s="67"/>
      <c r="AS812" s="43"/>
      <c r="AT812" s="43"/>
      <c r="AU812" s="43"/>
      <c r="AV812" s="4"/>
      <c r="AW812" s="36" t="str">
        <f>IFERROR(VLOOKUP(Book1345234[[#This Row],[Water Supply Yield Ranking]],#REF!,2,FALSE),"")</f>
        <v/>
      </c>
      <c r="AX812" s="67"/>
      <c r="AY812" s="37"/>
      <c r="AZ812" s="4"/>
      <c r="BA812" s="36" t="str">
        <f>IFERROR(VLOOKUP(Book1345234[[#This Row],[Social Vulnerability Ranking]],#REF!,2,FALSE),"")</f>
        <v/>
      </c>
      <c r="BB812" s="67"/>
      <c r="BC812" s="43"/>
      <c r="BD812" s="4"/>
      <c r="BE812" s="36" t="str">
        <f>IFERROR(VLOOKUP(Book1345234[[#This Row],[Nature-Based Solutions Ranking]],#REF!,2,FALSE),"")</f>
        <v/>
      </c>
      <c r="BF812" s="67"/>
      <c r="BG812" s="37"/>
      <c r="BH812" s="4"/>
      <c r="BI812" s="36" t="str">
        <f>IFERROR(VLOOKUP(Book1345234[[#This Row],[Multiple Benefit Ranking]],#REF!,2,FALSE),"")</f>
        <v/>
      </c>
      <c r="BJ812" s="84"/>
      <c r="BK812" s="43"/>
      <c r="BL812" s="4"/>
      <c r="BM812" s="36" t="str">
        <f>IFERROR(VLOOKUP(Book1345234[[#This Row],[Operations and Maintenance Ranking]],#REF!,2,FALSE),"")</f>
        <v/>
      </c>
      <c r="BN812" s="67"/>
      <c r="BO812" s="4"/>
      <c r="BP812" s="36" t="str">
        <f>IFERROR(VLOOKUP(Book1345234[[#This Row],[Administrative, Regulatory and Other Obstacle Ranking]],#REF!,2,FALSE),"")</f>
        <v/>
      </c>
      <c r="BQ812" s="67"/>
      <c r="BR812" s="4"/>
      <c r="BS812" s="36" t="str">
        <f>IFERROR(VLOOKUP(Book1345234[[#This Row],[Environmental Benefit Ranking]],#REF!,2,FALSE),"")</f>
        <v/>
      </c>
      <c r="BT812" s="67"/>
      <c r="BU812" s="37"/>
      <c r="BV812" s="36" t="str">
        <f>IFERROR(VLOOKUP(Book1345234[[#This Row],[Environmental Impact Ranking]],#REF!,2,FALSE),"")</f>
        <v/>
      </c>
      <c r="BW812" s="77"/>
      <c r="BX812" s="83"/>
      <c r="BY812" s="4"/>
      <c r="BZ812" s="36" t="str">
        <f>IFERROR(VLOOKUP(Book1345234[[#This Row],[Mobility Ranking]],#REF!,2,FALSE),"")</f>
        <v/>
      </c>
      <c r="CA812" s="77"/>
      <c r="CB812" s="4"/>
      <c r="CC812" s="36" t="str">
        <f>IFERROR(VLOOKUP(Book1345234[[#This Row],[Regional Ranking]],#REF!,2,FALSE),"")</f>
        <v/>
      </c>
    </row>
    <row r="813" spans="1:81" x14ac:dyDescent="0.25">
      <c r="A813" s="107"/>
      <c r="B813" s="84"/>
      <c r="C813" s="92">
        <f>Book1345234[[#This Row],[FMP]]*2</f>
        <v>0</v>
      </c>
      <c r="D813" s="34"/>
      <c r="E813" s="34"/>
      <c r="F813" s="37"/>
      <c r="G813" s="4"/>
      <c r="H813" s="4"/>
      <c r="I813" s="4"/>
      <c r="J813" s="4"/>
      <c r="K813" s="35" t="str">
        <f>IFERROR(Book1345234[[#This Row],[Project Cost]]/Book1345234[[#This Row],['# of Structures Removed from 1% Annual Chance FP]],"")</f>
        <v/>
      </c>
      <c r="L813" s="4"/>
      <c r="M813" s="4"/>
      <c r="N813" s="35"/>
      <c r="O813" s="100"/>
      <c r="P813" s="84"/>
      <c r="Q813" s="37"/>
      <c r="R813" s="4"/>
      <c r="S813" s="36" t="str">
        <f>IFERROR(VLOOKUP(Book1345234[[#This Row],[ Severity Ranking: Pre-Project Average Depth of Flooding (100-year)]],#REF!,2,FALSE),"")</f>
        <v/>
      </c>
      <c r="T813" s="67"/>
      <c r="U813" s="37"/>
      <c r="V813" s="37"/>
      <c r="W813" s="128" t="e">
        <f>[1]!Book1345234[[#This Row],[Flood Plain Population]]/[1]!Book1345234[[#This Row],[Community Population Served]]</f>
        <v>#REF!</v>
      </c>
      <c r="X813" s="4"/>
      <c r="Y813" s="36" t="str">
        <f>IFERROR(VLOOKUP(Book1345234[[#This Row],[Severity Ranking: Community Need (% Population)]],#REF!,2,FALSE),"")</f>
        <v/>
      </c>
      <c r="Z813" s="66"/>
      <c r="AA813" s="91" t="e">
        <f>[1]!Book1345234[[#This Row],['# of Structures Removed from 1% Annual Chance FP]]/[1]!Book1345234[[#This Row],['# of Structures in 1% Annual Chance FP (Pre-Project)]]</f>
        <v>#REF!</v>
      </c>
      <c r="AB813" s="4"/>
      <c r="AC813" s="36" t="str">
        <f>IFERROR(VLOOKUP(Book1345234[[#This Row],[Flood Risk Reduction ]],#REF!,2,FALSE),"")</f>
        <v/>
      </c>
      <c r="AD813" s="66"/>
      <c r="AE813" s="78"/>
      <c r="AF813" s="37"/>
      <c r="AG813" s="128" t="e">
        <f>([1]!Book1345234[[#This Row],[Pre-Project Damage $]]-[1]!Book1345234[[#This Row],[Post-Project Damage $]])/[1]!Book1345234[[#This Row],[Pre-Project Damage $]]</f>
        <v>#REF!</v>
      </c>
      <c r="AH813" s="4"/>
      <c r="AI813" s="36" t="str">
        <f>IFERROR(VLOOKUP(Book1345234[[#This Row],[Flood Damage Reduction]],#REF!,2,FALSE),"")</f>
        <v/>
      </c>
      <c r="AJ813" s="93"/>
      <c r="AK813" s="83"/>
      <c r="AL813" s="37"/>
      <c r="AM813" s="36" t="str">
        <f>IFERROR(VLOOKUP(Book1345234[[#This Row],[ Reduction in Critical Facilities Flood Risk]],#REF!,2,FALSE),"")</f>
        <v/>
      </c>
      <c r="AN813" s="140" t="e">
        <f>VLOOKUP([1]!Book1345234[[#This Row],[FMP]],'[1]Life and Safety Tabular Data'!A810:L820,12,FALSE)</f>
        <v>#REF!</v>
      </c>
      <c r="AO813" s="43"/>
      <c r="AP813" s="4"/>
      <c r="AQ813" s="36" t="str">
        <f>IFERROR(VLOOKUP(Book1345234[[#This Row],[Life and Safety Ranking (Injury/Loss of Life)]],#REF!,2,FALSE),"")</f>
        <v/>
      </c>
      <c r="AR813" s="67"/>
      <c r="AS813" s="43"/>
      <c r="AT813" s="43"/>
      <c r="AU813" s="43"/>
      <c r="AV813" s="4"/>
      <c r="AW813" s="36" t="str">
        <f>IFERROR(VLOOKUP(Book1345234[[#This Row],[Water Supply Yield Ranking]],#REF!,2,FALSE),"")</f>
        <v/>
      </c>
      <c r="AX813" s="67"/>
      <c r="AY813" s="37"/>
      <c r="AZ813" s="4"/>
      <c r="BA813" s="36" t="str">
        <f>IFERROR(VLOOKUP(Book1345234[[#This Row],[Social Vulnerability Ranking]],#REF!,2,FALSE),"")</f>
        <v/>
      </c>
      <c r="BB813" s="67"/>
      <c r="BC813" s="43"/>
      <c r="BD813" s="4"/>
      <c r="BE813" s="36" t="str">
        <f>IFERROR(VLOOKUP(Book1345234[[#This Row],[Nature-Based Solutions Ranking]],#REF!,2,FALSE),"")</f>
        <v/>
      </c>
      <c r="BF813" s="67"/>
      <c r="BG813" s="37"/>
      <c r="BH813" s="4"/>
      <c r="BI813" s="36" t="str">
        <f>IFERROR(VLOOKUP(Book1345234[[#This Row],[Multiple Benefit Ranking]],#REF!,2,FALSE),"")</f>
        <v/>
      </c>
      <c r="BJ813" s="84"/>
      <c r="BK813" s="43"/>
      <c r="BL813" s="4"/>
      <c r="BM813" s="36" t="str">
        <f>IFERROR(VLOOKUP(Book1345234[[#This Row],[Operations and Maintenance Ranking]],#REF!,2,FALSE),"")</f>
        <v/>
      </c>
      <c r="BN813" s="67"/>
      <c r="BO813" s="4"/>
      <c r="BP813" s="36" t="str">
        <f>IFERROR(VLOOKUP(Book1345234[[#This Row],[Administrative, Regulatory and Other Obstacle Ranking]],#REF!,2,FALSE),"")</f>
        <v/>
      </c>
      <c r="BQ813" s="67"/>
      <c r="BR813" s="4"/>
      <c r="BS813" s="36" t="str">
        <f>IFERROR(VLOOKUP(Book1345234[[#This Row],[Environmental Benefit Ranking]],#REF!,2,FALSE),"")</f>
        <v/>
      </c>
      <c r="BT813" s="67"/>
      <c r="BU813" s="37"/>
      <c r="BV813" s="36" t="str">
        <f>IFERROR(VLOOKUP(Book1345234[[#This Row],[Environmental Impact Ranking]],#REF!,2,FALSE),"")</f>
        <v/>
      </c>
      <c r="BW813" s="77"/>
      <c r="BX813" s="83"/>
      <c r="BY813" s="4"/>
      <c r="BZ813" s="36" t="str">
        <f>IFERROR(VLOOKUP(Book1345234[[#This Row],[Mobility Ranking]],#REF!,2,FALSE),"")</f>
        <v/>
      </c>
      <c r="CA813" s="77"/>
      <c r="CB813" s="4"/>
      <c r="CC813" s="36" t="str">
        <f>IFERROR(VLOOKUP(Book1345234[[#This Row],[Regional Ranking]],#REF!,2,FALSE),"")</f>
        <v/>
      </c>
    </row>
    <row r="814" spans="1:81" x14ac:dyDescent="0.25">
      <c r="A814" s="107"/>
      <c r="B814" s="84"/>
      <c r="C814" s="92">
        <f>Book1345234[[#This Row],[FMP]]*2</f>
        <v>0</v>
      </c>
      <c r="D814" s="34"/>
      <c r="E814" s="34"/>
      <c r="F814" s="37"/>
      <c r="G814" s="4"/>
      <c r="H814" s="4"/>
      <c r="I814" s="4"/>
      <c r="J814" s="4"/>
      <c r="K814" s="35" t="str">
        <f>IFERROR(Book1345234[[#This Row],[Project Cost]]/Book1345234[[#This Row],['# of Structures Removed from 1% Annual Chance FP]],"")</f>
        <v/>
      </c>
      <c r="L814" s="4"/>
      <c r="M814" s="4"/>
      <c r="N814" s="35"/>
      <c r="O814" s="100"/>
      <c r="P814" s="84"/>
      <c r="Q814" s="37"/>
      <c r="R814" s="4"/>
      <c r="S814" s="36" t="str">
        <f>IFERROR(VLOOKUP(Book1345234[[#This Row],[ Severity Ranking: Pre-Project Average Depth of Flooding (100-year)]],#REF!,2,FALSE),"")</f>
        <v/>
      </c>
      <c r="T814" s="67"/>
      <c r="U814" s="37"/>
      <c r="V814" s="37"/>
      <c r="W814" s="128" t="e">
        <f>[1]!Book1345234[[#This Row],[Flood Plain Population]]/[1]!Book1345234[[#This Row],[Community Population Served]]</f>
        <v>#REF!</v>
      </c>
      <c r="X814" s="4"/>
      <c r="Y814" s="36" t="str">
        <f>IFERROR(VLOOKUP(Book1345234[[#This Row],[Severity Ranking: Community Need (% Population)]],#REF!,2,FALSE),"")</f>
        <v/>
      </c>
      <c r="Z814" s="66"/>
      <c r="AA814" s="91" t="e">
        <f>[1]!Book1345234[[#This Row],['# of Structures Removed from 1% Annual Chance FP]]/[1]!Book1345234[[#This Row],['# of Structures in 1% Annual Chance FP (Pre-Project)]]</f>
        <v>#REF!</v>
      </c>
      <c r="AB814" s="4"/>
      <c r="AC814" s="36" t="str">
        <f>IFERROR(VLOOKUP(Book1345234[[#This Row],[Flood Risk Reduction ]],#REF!,2,FALSE),"")</f>
        <v/>
      </c>
      <c r="AD814" s="66"/>
      <c r="AE814" s="78"/>
      <c r="AF814" s="37"/>
      <c r="AG814" s="128" t="e">
        <f>([1]!Book1345234[[#This Row],[Pre-Project Damage $]]-[1]!Book1345234[[#This Row],[Post-Project Damage $]])/[1]!Book1345234[[#This Row],[Pre-Project Damage $]]</f>
        <v>#REF!</v>
      </c>
      <c r="AH814" s="4"/>
      <c r="AI814" s="36" t="str">
        <f>IFERROR(VLOOKUP(Book1345234[[#This Row],[Flood Damage Reduction]],#REF!,2,FALSE),"")</f>
        <v/>
      </c>
      <c r="AJ814" s="93"/>
      <c r="AK814" s="83"/>
      <c r="AL814" s="37"/>
      <c r="AM814" s="36" t="str">
        <f>IFERROR(VLOOKUP(Book1345234[[#This Row],[ Reduction in Critical Facilities Flood Risk]],#REF!,2,FALSE),"")</f>
        <v/>
      </c>
      <c r="AN814" s="140" t="e">
        <f>VLOOKUP([1]!Book1345234[[#This Row],[FMP]],'[1]Life and Safety Tabular Data'!A811:L821,12,FALSE)</f>
        <v>#REF!</v>
      </c>
      <c r="AO814" s="43"/>
      <c r="AP814" s="4"/>
      <c r="AQ814" s="36" t="str">
        <f>IFERROR(VLOOKUP(Book1345234[[#This Row],[Life and Safety Ranking (Injury/Loss of Life)]],#REF!,2,FALSE),"")</f>
        <v/>
      </c>
      <c r="AR814" s="67"/>
      <c r="AS814" s="43"/>
      <c r="AT814" s="43"/>
      <c r="AU814" s="43"/>
      <c r="AV814" s="4"/>
      <c r="AW814" s="36" t="str">
        <f>IFERROR(VLOOKUP(Book1345234[[#This Row],[Water Supply Yield Ranking]],#REF!,2,FALSE),"")</f>
        <v/>
      </c>
      <c r="AX814" s="67"/>
      <c r="AY814" s="37"/>
      <c r="AZ814" s="4"/>
      <c r="BA814" s="36" t="str">
        <f>IFERROR(VLOOKUP(Book1345234[[#This Row],[Social Vulnerability Ranking]],#REF!,2,FALSE),"")</f>
        <v/>
      </c>
      <c r="BB814" s="67"/>
      <c r="BC814" s="43"/>
      <c r="BD814" s="4"/>
      <c r="BE814" s="36" t="str">
        <f>IFERROR(VLOOKUP(Book1345234[[#This Row],[Nature-Based Solutions Ranking]],#REF!,2,FALSE),"")</f>
        <v/>
      </c>
      <c r="BF814" s="67"/>
      <c r="BG814" s="37"/>
      <c r="BH814" s="4"/>
      <c r="BI814" s="36" t="str">
        <f>IFERROR(VLOOKUP(Book1345234[[#This Row],[Multiple Benefit Ranking]],#REF!,2,FALSE),"")</f>
        <v/>
      </c>
      <c r="BJ814" s="84"/>
      <c r="BK814" s="43"/>
      <c r="BL814" s="4"/>
      <c r="BM814" s="36" t="str">
        <f>IFERROR(VLOOKUP(Book1345234[[#This Row],[Operations and Maintenance Ranking]],#REF!,2,FALSE),"")</f>
        <v/>
      </c>
      <c r="BN814" s="67"/>
      <c r="BO814" s="4"/>
      <c r="BP814" s="36" t="str">
        <f>IFERROR(VLOOKUP(Book1345234[[#This Row],[Administrative, Regulatory and Other Obstacle Ranking]],#REF!,2,FALSE),"")</f>
        <v/>
      </c>
      <c r="BQ814" s="67"/>
      <c r="BR814" s="4"/>
      <c r="BS814" s="36" t="str">
        <f>IFERROR(VLOOKUP(Book1345234[[#This Row],[Environmental Benefit Ranking]],#REF!,2,FALSE),"")</f>
        <v/>
      </c>
      <c r="BT814" s="67"/>
      <c r="BU814" s="37"/>
      <c r="BV814" s="36" t="str">
        <f>IFERROR(VLOOKUP(Book1345234[[#This Row],[Environmental Impact Ranking]],#REF!,2,FALSE),"")</f>
        <v/>
      </c>
      <c r="BW814" s="77"/>
      <c r="BX814" s="83"/>
      <c r="BY814" s="4"/>
      <c r="BZ814" s="36" t="str">
        <f>IFERROR(VLOOKUP(Book1345234[[#This Row],[Mobility Ranking]],#REF!,2,FALSE),"")</f>
        <v/>
      </c>
      <c r="CA814" s="77"/>
      <c r="CB814" s="4"/>
      <c r="CC814" s="36" t="str">
        <f>IFERROR(VLOOKUP(Book1345234[[#This Row],[Regional Ranking]],#REF!,2,FALSE),"")</f>
        <v/>
      </c>
    </row>
    <row r="815" spans="1:81" x14ac:dyDescent="0.25">
      <c r="A815" s="107"/>
      <c r="B815" s="84"/>
      <c r="C815" s="92">
        <f>Book1345234[[#This Row],[FMP]]*2</f>
        <v>0</v>
      </c>
      <c r="D815" s="34"/>
      <c r="E815" s="34"/>
      <c r="F815" s="37"/>
      <c r="G815" s="4"/>
      <c r="H815" s="4"/>
      <c r="I815" s="4"/>
      <c r="J815" s="4"/>
      <c r="K815" s="35" t="str">
        <f>IFERROR(Book1345234[[#This Row],[Project Cost]]/Book1345234[[#This Row],['# of Structures Removed from 1% Annual Chance FP]],"")</f>
        <v/>
      </c>
      <c r="L815" s="4"/>
      <c r="M815" s="4"/>
      <c r="N815" s="35"/>
      <c r="O815" s="100"/>
      <c r="P815" s="84"/>
      <c r="Q815" s="37"/>
      <c r="R815" s="4"/>
      <c r="S815" s="36" t="str">
        <f>IFERROR(VLOOKUP(Book1345234[[#This Row],[ Severity Ranking: Pre-Project Average Depth of Flooding (100-year)]],#REF!,2,FALSE),"")</f>
        <v/>
      </c>
      <c r="T815" s="67"/>
      <c r="U815" s="37"/>
      <c r="V815" s="37"/>
      <c r="W815" s="128" t="e">
        <f>[1]!Book1345234[[#This Row],[Flood Plain Population]]/[1]!Book1345234[[#This Row],[Community Population Served]]</f>
        <v>#REF!</v>
      </c>
      <c r="X815" s="4"/>
      <c r="Y815" s="36" t="str">
        <f>IFERROR(VLOOKUP(Book1345234[[#This Row],[Severity Ranking: Community Need (% Population)]],#REF!,2,FALSE),"")</f>
        <v/>
      </c>
      <c r="Z815" s="66"/>
      <c r="AA815" s="91" t="e">
        <f>[1]!Book1345234[[#This Row],['# of Structures Removed from 1% Annual Chance FP]]/[1]!Book1345234[[#This Row],['# of Structures in 1% Annual Chance FP (Pre-Project)]]</f>
        <v>#REF!</v>
      </c>
      <c r="AB815" s="4"/>
      <c r="AC815" s="36" t="str">
        <f>IFERROR(VLOOKUP(Book1345234[[#This Row],[Flood Risk Reduction ]],#REF!,2,FALSE),"")</f>
        <v/>
      </c>
      <c r="AD815" s="66"/>
      <c r="AE815" s="78"/>
      <c r="AF815" s="37"/>
      <c r="AG815" s="128" t="e">
        <f>([1]!Book1345234[[#This Row],[Pre-Project Damage $]]-[1]!Book1345234[[#This Row],[Post-Project Damage $]])/[1]!Book1345234[[#This Row],[Pre-Project Damage $]]</f>
        <v>#REF!</v>
      </c>
      <c r="AH815" s="4"/>
      <c r="AI815" s="36" t="str">
        <f>IFERROR(VLOOKUP(Book1345234[[#This Row],[Flood Damage Reduction]],#REF!,2,FALSE),"")</f>
        <v/>
      </c>
      <c r="AJ815" s="93"/>
      <c r="AK815" s="83"/>
      <c r="AL815" s="37"/>
      <c r="AM815" s="36" t="str">
        <f>IFERROR(VLOOKUP(Book1345234[[#This Row],[ Reduction in Critical Facilities Flood Risk]],#REF!,2,FALSE),"")</f>
        <v/>
      </c>
      <c r="AN815" s="140" t="e">
        <f>VLOOKUP([1]!Book1345234[[#This Row],[FMP]],'[1]Life and Safety Tabular Data'!A812:L822,12,FALSE)</f>
        <v>#REF!</v>
      </c>
      <c r="AO815" s="43"/>
      <c r="AP815" s="4"/>
      <c r="AQ815" s="36" t="str">
        <f>IFERROR(VLOOKUP(Book1345234[[#This Row],[Life and Safety Ranking (Injury/Loss of Life)]],#REF!,2,FALSE),"")</f>
        <v/>
      </c>
      <c r="AR815" s="67"/>
      <c r="AS815" s="43"/>
      <c r="AT815" s="43"/>
      <c r="AU815" s="43"/>
      <c r="AV815" s="4"/>
      <c r="AW815" s="36" t="str">
        <f>IFERROR(VLOOKUP(Book1345234[[#This Row],[Water Supply Yield Ranking]],#REF!,2,FALSE),"")</f>
        <v/>
      </c>
      <c r="AX815" s="67"/>
      <c r="AY815" s="37"/>
      <c r="AZ815" s="4"/>
      <c r="BA815" s="36" t="str">
        <f>IFERROR(VLOOKUP(Book1345234[[#This Row],[Social Vulnerability Ranking]],#REF!,2,FALSE),"")</f>
        <v/>
      </c>
      <c r="BB815" s="67"/>
      <c r="BC815" s="43"/>
      <c r="BD815" s="4"/>
      <c r="BE815" s="36" t="str">
        <f>IFERROR(VLOOKUP(Book1345234[[#This Row],[Nature-Based Solutions Ranking]],#REF!,2,FALSE),"")</f>
        <v/>
      </c>
      <c r="BF815" s="67"/>
      <c r="BG815" s="37"/>
      <c r="BH815" s="4"/>
      <c r="BI815" s="36" t="str">
        <f>IFERROR(VLOOKUP(Book1345234[[#This Row],[Multiple Benefit Ranking]],#REF!,2,FALSE),"")</f>
        <v/>
      </c>
      <c r="BJ815" s="84"/>
      <c r="BK815" s="43"/>
      <c r="BL815" s="4"/>
      <c r="BM815" s="36" t="str">
        <f>IFERROR(VLOOKUP(Book1345234[[#This Row],[Operations and Maintenance Ranking]],#REF!,2,FALSE),"")</f>
        <v/>
      </c>
      <c r="BN815" s="67"/>
      <c r="BO815" s="4"/>
      <c r="BP815" s="36" t="str">
        <f>IFERROR(VLOOKUP(Book1345234[[#This Row],[Administrative, Regulatory and Other Obstacle Ranking]],#REF!,2,FALSE),"")</f>
        <v/>
      </c>
      <c r="BQ815" s="67"/>
      <c r="BR815" s="4"/>
      <c r="BS815" s="36" t="str">
        <f>IFERROR(VLOOKUP(Book1345234[[#This Row],[Environmental Benefit Ranking]],#REF!,2,FALSE),"")</f>
        <v/>
      </c>
      <c r="BT815" s="67"/>
      <c r="BU815" s="37"/>
      <c r="BV815" s="36" t="str">
        <f>IFERROR(VLOOKUP(Book1345234[[#This Row],[Environmental Impact Ranking]],#REF!,2,FALSE),"")</f>
        <v/>
      </c>
      <c r="BW815" s="77"/>
      <c r="BX815" s="83"/>
      <c r="BY815" s="4"/>
      <c r="BZ815" s="36" t="str">
        <f>IFERROR(VLOOKUP(Book1345234[[#This Row],[Mobility Ranking]],#REF!,2,FALSE),"")</f>
        <v/>
      </c>
      <c r="CA815" s="77"/>
      <c r="CB815" s="4"/>
      <c r="CC815" s="36" t="str">
        <f>IFERROR(VLOOKUP(Book1345234[[#This Row],[Regional Ranking]],#REF!,2,FALSE),"")</f>
        <v/>
      </c>
    </row>
    <row r="816" spans="1:81" x14ac:dyDescent="0.25">
      <c r="A816" s="107"/>
      <c r="B816" s="84"/>
      <c r="C816" s="92">
        <f>Book1345234[[#This Row],[FMP]]*2</f>
        <v>0</v>
      </c>
      <c r="D816" s="34"/>
      <c r="E816" s="34"/>
      <c r="F816" s="37"/>
      <c r="G816" s="4"/>
      <c r="H816" s="4"/>
      <c r="I816" s="4"/>
      <c r="J816" s="4"/>
      <c r="K816" s="35" t="str">
        <f>IFERROR(Book1345234[[#This Row],[Project Cost]]/Book1345234[[#This Row],['# of Structures Removed from 1% Annual Chance FP]],"")</f>
        <v/>
      </c>
      <c r="L816" s="4"/>
      <c r="M816" s="4"/>
      <c r="N816" s="35"/>
      <c r="O816" s="100"/>
      <c r="P816" s="84"/>
      <c r="Q816" s="37"/>
      <c r="R816" s="4"/>
      <c r="S816" s="36" t="str">
        <f>IFERROR(VLOOKUP(Book1345234[[#This Row],[ Severity Ranking: Pre-Project Average Depth of Flooding (100-year)]],#REF!,2,FALSE),"")</f>
        <v/>
      </c>
      <c r="T816" s="67"/>
      <c r="U816" s="37"/>
      <c r="V816" s="37"/>
      <c r="W816" s="128" t="e">
        <f>[1]!Book1345234[[#This Row],[Flood Plain Population]]/[1]!Book1345234[[#This Row],[Community Population Served]]</f>
        <v>#REF!</v>
      </c>
      <c r="X816" s="4"/>
      <c r="Y816" s="36" t="str">
        <f>IFERROR(VLOOKUP(Book1345234[[#This Row],[Severity Ranking: Community Need (% Population)]],#REF!,2,FALSE),"")</f>
        <v/>
      </c>
      <c r="Z816" s="66"/>
      <c r="AA816" s="91" t="e">
        <f>[1]!Book1345234[[#This Row],['# of Structures Removed from 1% Annual Chance FP]]/[1]!Book1345234[[#This Row],['# of Structures in 1% Annual Chance FP (Pre-Project)]]</f>
        <v>#REF!</v>
      </c>
      <c r="AB816" s="4"/>
      <c r="AC816" s="36" t="str">
        <f>IFERROR(VLOOKUP(Book1345234[[#This Row],[Flood Risk Reduction ]],#REF!,2,FALSE),"")</f>
        <v/>
      </c>
      <c r="AD816" s="66"/>
      <c r="AE816" s="78"/>
      <c r="AF816" s="37"/>
      <c r="AG816" s="128" t="e">
        <f>([1]!Book1345234[[#This Row],[Pre-Project Damage $]]-[1]!Book1345234[[#This Row],[Post-Project Damage $]])/[1]!Book1345234[[#This Row],[Pre-Project Damage $]]</f>
        <v>#REF!</v>
      </c>
      <c r="AH816" s="4"/>
      <c r="AI816" s="36" t="str">
        <f>IFERROR(VLOOKUP(Book1345234[[#This Row],[Flood Damage Reduction]],#REF!,2,FALSE),"")</f>
        <v/>
      </c>
      <c r="AJ816" s="93"/>
      <c r="AK816" s="83"/>
      <c r="AL816" s="37"/>
      <c r="AM816" s="36" t="str">
        <f>IFERROR(VLOOKUP(Book1345234[[#This Row],[ Reduction in Critical Facilities Flood Risk]],#REF!,2,FALSE),"")</f>
        <v/>
      </c>
      <c r="AN816" s="140" t="e">
        <f>VLOOKUP([1]!Book1345234[[#This Row],[FMP]],'[1]Life and Safety Tabular Data'!A813:L823,12,FALSE)</f>
        <v>#REF!</v>
      </c>
      <c r="AO816" s="43"/>
      <c r="AP816" s="4"/>
      <c r="AQ816" s="36" t="str">
        <f>IFERROR(VLOOKUP(Book1345234[[#This Row],[Life and Safety Ranking (Injury/Loss of Life)]],#REF!,2,FALSE),"")</f>
        <v/>
      </c>
      <c r="AR816" s="67"/>
      <c r="AS816" s="43"/>
      <c r="AT816" s="43"/>
      <c r="AU816" s="43"/>
      <c r="AV816" s="4"/>
      <c r="AW816" s="36" t="str">
        <f>IFERROR(VLOOKUP(Book1345234[[#This Row],[Water Supply Yield Ranking]],#REF!,2,FALSE),"")</f>
        <v/>
      </c>
      <c r="AX816" s="67"/>
      <c r="AY816" s="37"/>
      <c r="AZ816" s="4"/>
      <c r="BA816" s="36" t="str">
        <f>IFERROR(VLOOKUP(Book1345234[[#This Row],[Social Vulnerability Ranking]],#REF!,2,FALSE),"")</f>
        <v/>
      </c>
      <c r="BB816" s="67"/>
      <c r="BC816" s="43"/>
      <c r="BD816" s="4"/>
      <c r="BE816" s="36" t="str">
        <f>IFERROR(VLOOKUP(Book1345234[[#This Row],[Nature-Based Solutions Ranking]],#REF!,2,FALSE),"")</f>
        <v/>
      </c>
      <c r="BF816" s="67"/>
      <c r="BG816" s="37"/>
      <c r="BH816" s="4"/>
      <c r="BI816" s="36" t="str">
        <f>IFERROR(VLOOKUP(Book1345234[[#This Row],[Multiple Benefit Ranking]],#REF!,2,FALSE),"")</f>
        <v/>
      </c>
      <c r="BJ816" s="84"/>
      <c r="BK816" s="43"/>
      <c r="BL816" s="4"/>
      <c r="BM816" s="36" t="str">
        <f>IFERROR(VLOOKUP(Book1345234[[#This Row],[Operations and Maintenance Ranking]],#REF!,2,FALSE),"")</f>
        <v/>
      </c>
      <c r="BN816" s="67"/>
      <c r="BO816" s="4"/>
      <c r="BP816" s="36" t="str">
        <f>IFERROR(VLOOKUP(Book1345234[[#This Row],[Administrative, Regulatory and Other Obstacle Ranking]],#REF!,2,FALSE),"")</f>
        <v/>
      </c>
      <c r="BQ816" s="67"/>
      <c r="BR816" s="4"/>
      <c r="BS816" s="36" t="str">
        <f>IFERROR(VLOOKUP(Book1345234[[#This Row],[Environmental Benefit Ranking]],#REF!,2,FALSE),"")</f>
        <v/>
      </c>
      <c r="BT816" s="67"/>
      <c r="BU816" s="37"/>
      <c r="BV816" s="36" t="str">
        <f>IFERROR(VLOOKUP(Book1345234[[#This Row],[Environmental Impact Ranking]],#REF!,2,FALSE),"")</f>
        <v/>
      </c>
      <c r="BW816" s="77"/>
      <c r="BX816" s="83"/>
      <c r="BY816" s="4"/>
      <c r="BZ816" s="36" t="str">
        <f>IFERROR(VLOOKUP(Book1345234[[#This Row],[Mobility Ranking]],#REF!,2,FALSE),"")</f>
        <v/>
      </c>
      <c r="CA816" s="77"/>
      <c r="CB816" s="4"/>
      <c r="CC816" s="36" t="str">
        <f>IFERROR(VLOOKUP(Book1345234[[#This Row],[Regional Ranking]],#REF!,2,FALSE),"")</f>
        <v/>
      </c>
    </row>
    <row r="817" spans="1:81" x14ac:dyDescent="0.25">
      <c r="A817" s="107"/>
      <c r="B817" s="84"/>
      <c r="C817" s="92">
        <f>Book1345234[[#This Row],[FMP]]*2</f>
        <v>0</v>
      </c>
      <c r="D817" s="34"/>
      <c r="E817" s="34"/>
      <c r="F817" s="37"/>
      <c r="G817" s="4"/>
      <c r="H817" s="4"/>
      <c r="I817" s="4"/>
      <c r="J817" s="4"/>
      <c r="K817" s="35" t="str">
        <f>IFERROR(Book1345234[[#This Row],[Project Cost]]/Book1345234[[#This Row],['# of Structures Removed from 1% Annual Chance FP]],"")</f>
        <v/>
      </c>
      <c r="L817" s="4"/>
      <c r="M817" s="4"/>
      <c r="N817" s="35"/>
      <c r="O817" s="100"/>
      <c r="P817" s="84"/>
      <c r="Q817" s="37"/>
      <c r="R817" s="4"/>
      <c r="S817" s="36" t="str">
        <f>IFERROR(VLOOKUP(Book1345234[[#This Row],[ Severity Ranking: Pre-Project Average Depth of Flooding (100-year)]],#REF!,2,FALSE),"")</f>
        <v/>
      </c>
      <c r="T817" s="67"/>
      <c r="U817" s="37"/>
      <c r="V817" s="37"/>
      <c r="W817" s="128" t="e">
        <f>[1]!Book1345234[[#This Row],[Flood Plain Population]]/[1]!Book1345234[[#This Row],[Community Population Served]]</f>
        <v>#REF!</v>
      </c>
      <c r="X817" s="4"/>
      <c r="Y817" s="36" t="str">
        <f>IFERROR(VLOOKUP(Book1345234[[#This Row],[Severity Ranking: Community Need (% Population)]],#REF!,2,FALSE),"")</f>
        <v/>
      </c>
      <c r="Z817" s="66"/>
      <c r="AA817" s="91" t="e">
        <f>[1]!Book1345234[[#This Row],['# of Structures Removed from 1% Annual Chance FP]]/[1]!Book1345234[[#This Row],['# of Structures in 1% Annual Chance FP (Pre-Project)]]</f>
        <v>#REF!</v>
      </c>
      <c r="AB817" s="4"/>
      <c r="AC817" s="36" t="str">
        <f>IFERROR(VLOOKUP(Book1345234[[#This Row],[Flood Risk Reduction ]],#REF!,2,FALSE),"")</f>
        <v/>
      </c>
      <c r="AD817" s="66"/>
      <c r="AE817" s="78"/>
      <c r="AF817" s="37"/>
      <c r="AG817" s="128" t="e">
        <f>([1]!Book1345234[[#This Row],[Pre-Project Damage $]]-[1]!Book1345234[[#This Row],[Post-Project Damage $]])/[1]!Book1345234[[#This Row],[Pre-Project Damage $]]</f>
        <v>#REF!</v>
      </c>
      <c r="AH817" s="4"/>
      <c r="AI817" s="36" t="str">
        <f>IFERROR(VLOOKUP(Book1345234[[#This Row],[Flood Damage Reduction]],#REF!,2,FALSE),"")</f>
        <v/>
      </c>
      <c r="AJ817" s="93"/>
      <c r="AK817" s="83"/>
      <c r="AL817" s="37"/>
      <c r="AM817" s="36" t="str">
        <f>IFERROR(VLOOKUP(Book1345234[[#This Row],[ Reduction in Critical Facilities Flood Risk]],#REF!,2,FALSE),"")</f>
        <v/>
      </c>
      <c r="AN817" s="140" t="e">
        <f>VLOOKUP([1]!Book1345234[[#This Row],[FMP]],'[1]Life and Safety Tabular Data'!A814:L824,12,FALSE)</f>
        <v>#REF!</v>
      </c>
      <c r="AO817" s="43"/>
      <c r="AP817" s="4"/>
      <c r="AQ817" s="36" t="str">
        <f>IFERROR(VLOOKUP(Book1345234[[#This Row],[Life and Safety Ranking (Injury/Loss of Life)]],#REF!,2,FALSE),"")</f>
        <v/>
      </c>
      <c r="AR817" s="67"/>
      <c r="AS817" s="43"/>
      <c r="AT817" s="43"/>
      <c r="AU817" s="43"/>
      <c r="AV817" s="4"/>
      <c r="AW817" s="36" t="str">
        <f>IFERROR(VLOOKUP(Book1345234[[#This Row],[Water Supply Yield Ranking]],#REF!,2,FALSE),"")</f>
        <v/>
      </c>
      <c r="AX817" s="67"/>
      <c r="AY817" s="37"/>
      <c r="AZ817" s="4"/>
      <c r="BA817" s="36" t="str">
        <f>IFERROR(VLOOKUP(Book1345234[[#This Row],[Social Vulnerability Ranking]],#REF!,2,FALSE),"")</f>
        <v/>
      </c>
      <c r="BB817" s="67"/>
      <c r="BC817" s="43"/>
      <c r="BD817" s="4"/>
      <c r="BE817" s="36" t="str">
        <f>IFERROR(VLOOKUP(Book1345234[[#This Row],[Nature-Based Solutions Ranking]],#REF!,2,FALSE),"")</f>
        <v/>
      </c>
      <c r="BF817" s="67"/>
      <c r="BG817" s="37"/>
      <c r="BH817" s="4"/>
      <c r="BI817" s="36" t="str">
        <f>IFERROR(VLOOKUP(Book1345234[[#This Row],[Multiple Benefit Ranking]],#REF!,2,FALSE),"")</f>
        <v/>
      </c>
      <c r="BJ817" s="84"/>
      <c r="BK817" s="43"/>
      <c r="BL817" s="4"/>
      <c r="BM817" s="36" t="str">
        <f>IFERROR(VLOOKUP(Book1345234[[#This Row],[Operations and Maintenance Ranking]],#REF!,2,FALSE),"")</f>
        <v/>
      </c>
      <c r="BN817" s="67"/>
      <c r="BO817" s="4"/>
      <c r="BP817" s="36" t="str">
        <f>IFERROR(VLOOKUP(Book1345234[[#This Row],[Administrative, Regulatory and Other Obstacle Ranking]],#REF!,2,FALSE),"")</f>
        <v/>
      </c>
      <c r="BQ817" s="67"/>
      <c r="BR817" s="4"/>
      <c r="BS817" s="36" t="str">
        <f>IFERROR(VLOOKUP(Book1345234[[#This Row],[Environmental Benefit Ranking]],#REF!,2,FALSE),"")</f>
        <v/>
      </c>
      <c r="BT817" s="67"/>
      <c r="BU817" s="37"/>
      <c r="BV817" s="36" t="str">
        <f>IFERROR(VLOOKUP(Book1345234[[#This Row],[Environmental Impact Ranking]],#REF!,2,FALSE),"")</f>
        <v/>
      </c>
      <c r="BW817" s="77"/>
      <c r="BX817" s="83"/>
      <c r="BY817" s="4"/>
      <c r="BZ817" s="36" t="str">
        <f>IFERROR(VLOOKUP(Book1345234[[#This Row],[Mobility Ranking]],#REF!,2,FALSE),"")</f>
        <v/>
      </c>
      <c r="CA817" s="77"/>
      <c r="CB817" s="4"/>
      <c r="CC817" s="36" t="str">
        <f>IFERROR(VLOOKUP(Book1345234[[#This Row],[Regional Ranking]],#REF!,2,FALSE),"")</f>
        <v/>
      </c>
    </row>
    <row r="818" spans="1:81" x14ac:dyDescent="0.25">
      <c r="A818" s="107"/>
      <c r="B818" s="84"/>
      <c r="C818" s="92">
        <f>Book1345234[[#This Row],[FMP]]*2</f>
        <v>0</v>
      </c>
      <c r="D818" s="34"/>
      <c r="E818" s="34"/>
      <c r="F818" s="37"/>
      <c r="G818" s="4"/>
      <c r="H818" s="4"/>
      <c r="I818" s="4"/>
      <c r="J818" s="4"/>
      <c r="K818" s="35" t="str">
        <f>IFERROR(Book1345234[[#This Row],[Project Cost]]/Book1345234[[#This Row],['# of Structures Removed from 1% Annual Chance FP]],"")</f>
        <v/>
      </c>
      <c r="L818" s="4"/>
      <c r="M818" s="4"/>
      <c r="N818" s="35"/>
      <c r="O818" s="100"/>
      <c r="P818" s="84"/>
      <c r="Q818" s="37"/>
      <c r="R818" s="4"/>
      <c r="S818" s="36" t="str">
        <f>IFERROR(VLOOKUP(Book1345234[[#This Row],[ Severity Ranking: Pre-Project Average Depth of Flooding (100-year)]],#REF!,2,FALSE),"")</f>
        <v/>
      </c>
      <c r="T818" s="67"/>
      <c r="U818" s="37"/>
      <c r="V818" s="37"/>
      <c r="W818" s="128" t="e">
        <f>[1]!Book1345234[[#This Row],[Flood Plain Population]]/[1]!Book1345234[[#This Row],[Community Population Served]]</f>
        <v>#REF!</v>
      </c>
      <c r="X818" s="4"/>
      <c r="Y818" s="36" t="str">
        <f>IFERROR(VLOOKUP(Book1345234[[#This Row],[Severity Ranking: Community Need (% Population)]],#REF!,2,FALSE),"")</f>
        <v/>
      </c>
      <c r="Z818" s="66"/>
      <c r="AA818" s="91" t="e">
        <f>[1]!Book1345234[[#This Row],['# of Structures Removed from 1% Annual Chance FP]]/[1]!Book1345234[[#This Row],['# of Structures in 1% Annual Chance FP (Pre-Project)]]</f>
        <v>#REF!</v>
      </c>
      <c r="AB818" s="4"/>
      <c r="AC818" s="36" t="str">
        <f>IFERROR(VLOOKUP(Book1345234[[#This Row],[Flood Risk Reduction ]],#REF!,2,FALSE),"")</f>
        <v/>
      </c>
      <c r="AD818" s="66"/>
      <c r="AE818" s="78"/>
      <c r="AF818" s="37"/>
      <c r="AG818" s="128" t="e">
        <f>([1]!Book1345234[[#This Row],[Pre-Project Damage $]]-[1]!Book1345234[[#This Row],[Post-Project Damage $]])/[1]!Book1345234[[#This Row],[Pre-Project Damage $]]</f>
        <v>#REF!</v>
      </c>
      <c r="AH818" s="4"/>
      <c r="AI818" s="36" t="str">
        <f>IFERROR(VLOOKUP(Book1345234[[#This Row],[Flood Damage Reduction]],#REF!,2,FALSE),"")</f>
        <v/>
      </c>
      <c r="AJ818" s="93"/>
      <c r="AK818" s="83"/>
      <c r="AL818" s="37"/>
      <c r="AM818" s="36" t="str">
        <f>IFERROR(VLOOKUP(Book1345234[[#This Row],[ Reduction in Critical Facilities Flood Risk]],#REF!,2,FALSE),"")</f>
        <v/>
      </c>
      <c r="AN818" s="140" t="e">
        <f>VLOOKUP([1]!Book1345234[[#This Row],[FMP]],'[1]Life and Safety Tabular Data'!A815:L825,12,FALSE)</f>
        <v>#REF!</v>
      </c>
      <c r="AO818" s="43"/>
      <c r="AP818" s="4"/>
      <c r="AQ818" s="36" t="str">
        <f>IFERROR(VLOOKUP(Book1345234[[#This Row],[Life and Safety Ranking (Injury/Loss of Life)]],#REF!,2,FALSE),"")</f>
        <v/>
      </c>
      <c r="AR818" s="67"/>
      <c r="AS818" s="43"/>
      <c r="AT818" s="43"/>
      <c r="AU818" s="43"/>
      <c r="AV818" s="4"/>
      <c r="AW818" s="36" t="str">
        <f>IFERROR(VLOOKUP(Book1345234[[#This Row],[Water Supply Yield Ranking]],#REF!,2,FALSE),"")</f>
        <v/>
      </c>
      <c r="AX818" s="67"/>
      <c r="AY818" s="37"/>
      <c r="AZ818" s="4"/>
      <c r="BA818" s="36" t="str">
        <f>IFERROR(VLOOKUP(Book1345234[[#This Row],[Social Vulnerability Ranking]],#REF!,2,FALSE),"")</f>
        <v/>
      </c>
      <c r="BB818" s="67"/>
      <c r="BC818" s="43"/>
      <c r="BD818" s="4"/>
      <c r="BE818" s="36" t="str">
        <f>IFERROR(VLOOKUP(Book1345234[[#This Row],[Nature-Based Solutions Ranking]],#REF!,2,FALSE),"")</f>
        <v/>
      </c>
      <c r="BF818" s="67"/>
      <c r="BG818" s="37"/>
      <c r="BH818" s="4"/>
      <c r="BI818" s="36" t="str">
        <f>IFERROR(VLOOKUP(Book1345234[[#This Row],[Multiple Benefit Ranking]],#REF!,2,FALSE),"")</f>
        <v/>
      </c>
      <c r="BJ818" s="84"/>
      <c r="BK818" s="43"/>
      <c r="BL818" s="4"/>
      <c r="BM818" s="36" t="str">
        <f>IFERROR(VLOOKUP(Book1345234[[#This Row],[Operations and Maintenance Ranking]],#REF!,2,FALSE),"")</f>
        <v/>
      </c>
      <c r="BN818" s="67"/>
      <c r="BO818" s="4"/>
      <c r="BP818" s="36" t="str">
        <f>IFERROR(VLOOKUP(Book1345234[[#This Row],[Administrative, Regulatory and Other Obstacle Ranking]],#REF!,2,FALSE),"")</f>
        <v/>
      </c>
      <c r="BQ818" s="67"/>
      <c r="BR818" s="4"/>
      <c r="BS818" s="36" t="str">
        <f>IFERROR(VLOOKUP(Book1345234[[#This Row],[Environmental Benefit Ranking]],#REF!,2,FALSE),"")</f>
        <v/>
      </c>
      <c r="BT818" s="67"/>
      <c r="BU818" s="37"/>
      <c r="BV818" s="36" t="str">
        <f>IFERROR(VLOOKUP(Book1345234[[#This Row],[Environmental Impact Ranking]],#REF!,2,FALSE),"")</f>
        <v/>
      </c>
      <c r="BW818" s="77"/>
      <c r="BX818" s="83"/>
      <c r="BY818" s="4"/>
      <c r="BZ818" s="36" t="str">
        <f>IFERROR(VLOOKUP(Book1345234[[#This Row],[Mobility Ranking]],#REF!,2,FALSE),"")</f>
        <v/>
      </c>
      <c r="CA818" s="77"/>
      <c r="CB818" s="4"/>
      <c r="CC818" s="36" t="str">
        <f>IFERROR(VLOOKUP(Book1345234[[#This Row],[Regional Ranking]],#REF!,2,FALSE),"")</f>
        <v/>
      </c>
    </row>
    <row r="819" spans="1:81" x14ac:dyDescent="0.25">
      <c r="A819" s="107"/>
      <c r="B819" s="84"/>
      <c r="C819" s="92">
        <f>Book1345234[[#This Row],[FMP]]*2</f>
        <v>0</v>
      </c>
      <c r="D819" s="34"/>
      <c r="E819" s="34"/>
      <c r="F819" s="37"/>
      <c r="G819" s="4"/>
      <c r="H819" s="4"/>
      <c r="I819" s="4"/>
      <c r="J819" s="4"/>
      <c r="K819" s="35" t="str">
        <f>IFERROR(Book1345234[[#This Row],[Project Cost]]/Book1345234[[#This Row],['# of Structures Removed from 1% Annual Chance FP]],"")</f>
        <v/>
      </c>
      <c r="L819" s="4"/>
      <c r="M819" s="4"/>
      <c r="N819" s="35"/>
      <c r="O819" s="100"/>
      <c r="P819" s="84"/>
      <c r="Q819" s="37"/>
      <c r="R819" s="4"/>
      <c r="S819" s="36" t="str">
        <f>IFERROR(VLOOKUP(Book1345234[[#This Row],[ Severity Ranking: Pre-Project Average Depth of Flooding (100-year)]],#REF!,2,FALSE),"")</f>
        <v/>
      </c>
      <c r="T819" s="67"/>
      <c r="U819" s="37"/>
      <c r="V819" s="37"/>
      <c r="W819" s="128" t="e">
        <f>[1]!Book1345234[[#This Row],[Flood Plain Population]]/[1]!Book1345234[[#This Row],[Community Population Served]]</f>
        <v>#REF!</v>
      </c>
      <c r="X819" s="4"/>
      <c r="Y819" s="36" t="str">
        <f>IFERROR(VLOOKUP(Book1345234[[#This Row],[Severity Ranking: Community Need (% Population)]],#REF!,2,FALSE),"")</f>
        <v/>
      </c>
      <c r="Z819" s="66"/>
      <c r="AA819" s="91" t="e">
        <f>[1]!Book1345234[[#This Row],['# of Structures Removed from 1% Annual Chance FP]]/[1]!Book1345234[[#This Row],['# of Structures in 1% Annual Chance FP (Pre-Project)]]</f>
        <v>#REF!</v>
      </c>
      <c r="AB819" s="4"/>
      <c r="AC819" s="36" t="str">
        <f>IFERROR(VLOOKUP(Book1345234[[#This Row],[Flood Risk Reduction ]],#REF!,2,FALSE),"")</f>
        <v/>
      </c>
      <c r="AD819" s="66"/>
      <c r="AE819" s="78"/>
      <c r="AF819" s="37"/>
      <c r="AG819" s="128" t="e">
        <f>([1]!Book1345234[[#This Row],[Pre-Project Damage $]]-[1]!Book1345234[[#This Row],[Post-Project Damage $]])/[1]!Book1345234[[#This Row],[Pre-Project Damage $]]</f>
        <v>#REF!</v>
      </c>
      <c r="AH819" s="4"/>
      <c r="AI819" s="36" t="str">
        <f>IFERROR(VLOOKUP(Book1345234[[#This Row],[Flood Damage Reduction]],#REF!,2,FALSE),"")</f>
        <v/>
      </c>
      <c r="AJ819" s="93"/>
      <c r="AK819" s="83"/>
      <c r="AL819" s="37"/>
      <c r="AM819" s="36" t="str">
        <f>IFERROR(VLOOKUP(Book1345234[[#This Row],[ Reduction in Critical Facilities Flood Risk]],#REF!,2,FALSE),"")</f>
        <v/>
      </c>
      <c r="AN819" s="140" t="e">
        <f>VLOOKUP([1]!Book1345234[[#This Row],[FMP]],'[1]Life and Safety Tabular Data'!A816:L826,12,FALSE)</f>
        <v>#REF!</v>
      </c>
      <c r="AO819" s="43"/>
      <c r="AP819" s="4"/>
      <c r="AQ819" s="36" t="str">
        <f>IFERROR(VLOOKUP(Book1345234[[#This Row],[Life and Safety Ranking (Injury/Loss of Life)]],#REF!,2,FALSE),"")</f>
        <v/>
      </c>
      <c r="AR819" s="67"/>
      <c r="AS819" s="43"/>
      <c r="AT819" s="43"/>
      <c r="AU819" s="43"/>
      <c r="AV819" s="4"/>
      <c r="AW819" s="36" t="str">
        <f>IFERROR(VLOOKUP(Book1345234[[#This Row],[Water Supply Yield Ranking]],#REF!,2,FALSE),"")</f>
        <v/>
      </c>
      <c r="AX819" s="67"/>
      <c r="AY819" s="37"/>
      <c r="AZ819" s="4"/>
      <c r="BA819" s="36" t="str">
        <f>IFERROR(VLOOKUP(Book1345234[[#This Row],[Social Vulnerability Ranking]],#REF!,2,FALSE),"")</f>
        <v/>
      </c>
      <c r="BB819" s="67"/>
      <c r="BC819" s="43"/>
      <c r="BD819" s="4"/>
      <c r="BE819" s="36" t="str">
        <f>IFERROR(VLOOKUP(Book1345234[[#This Row],[Nature-Based Solutions Ranking]],#REF!,2,FALSE),"")</f>
        <v/>
      </c>
      <c r="BF819" s="67"/>
      <c r="BG819" s="37"/>
      <c r="BH819" s="4"/>
      <c r="BI819" s="36" t="str">
        <f>IFERROR(VLOOKUP(Book1345234[[#This Row],[Multiple Benefit Ranking]],#REF!,2,FALSE),"")</f>
        <v/>
      </c>
      <c r="BJ819" s="84"/>
      <c r="BK819" s="43"/>
      <c r="BL819" s="4"/>
      <c r="BM819" s="36" t="str">
        <f>IFERROR(VLOOKUP(Book1345234[[#This Row],[Operations and Maintenance Ranking]],#REF!,2,FALSE),"")</f>
        <v/>
      </c>
      <c r="BN819" s="67"/>
      <c r="BO819" s="4"/>
      <c r="BP819" s="36" t="str">
        <f>IFERROR(VLOOKUP(Book1345234[[#This Row],[Administrative, Regulatory and Other Obstacle Ranking]],#REF!,2,FALSE),"")</f>
        <v/>
      </c>
      <c r="BQ819" s="67"/>
      <c r="BR819" s="4"/>
      <c r="BS819" s="36" t="str">
        <f>IFERROR(VLOOKUP(Book1345234[[#This Row],[Environmental Benefit Ranking]],#REF!,2,FALSE),"")</f>
        <v/>
      </c>
      <c r="BT819" s="67"/>
      <c r="BU819" s="37"/>
      <c r="BV819" s="36" t="str">
        <f>IFERROR(VLOOKUP(Book1345234[[#This Row],[Environmental Impact Ranking]],#REF!,2,FALSE),"")</f>
        <v/>
      </c>
      <c r="BW819" s="77"/>
      <c r="BX819" s="83"/>
      <c r="BY819" s="4"/>
      <c r="BZ819" s="36" t="str">
        <f>IFERROR(VLOOKUP(Book1345234[[#This Row],[Mobility Ranking]],#REF!,2,FALSE),"")</f>
        <v/>
      </c>
      <c r="CA819" s="77"/>
      <c r="CB819" s="4"/>
      <c r="CC819" s="36" t="str">
        <f>IFERROR(VLOOKUP(Book1345234[[#This Row],[Regional Ranking]],#REF!,2,FALSE),"")</f>
        <v/>
      </c>
    </row>
    <row r="820" spans="1:81" x14ac:dyDescent="0.25">
      <c r="A820" s="107"/>
      <c r="B820" s="84"/>
      <c r="C820" s="92">
        <f>Book1345234[[#This Row],[FMP]]*2</f>
        <v>0</v>
      </c>
      <c r="D820" s="34"/>
      <c r="E820" s="34"/>
      <c r="F820" s="37"/>
      <c r="G820" s="4"/>
      <c r="H820" s="4"/>
      <c r="I820" s="4"/>
      <c r="J820" s="4"/>
      <c r="K820" s="35" t="str">
        <f>IFERROR(Book1345234[[#This Row],[Project Cost]]/Book1345234[[#This Row],['# of Structures Removed from 1% Annual Chance FP]],"")</f>
        <v/>
      </c>
      <c r="L820" s="4"/>
      <c r="M820" s="4"/>
      <c r="N820" s="35"/>
      <c r="O820" s="100"/>
      <c r="P820" s="84"/>
      <c r="Q820" s="37"/>
      <c r="R820" s="4"/>
      <c r="S820" s="36" t="str">
        <f>IFERROR(VLOOKUP(Book1345234[[#This Row],[ Severity Ranking: Pre-Project Average Depth of Flooding (100-year)]],#REF!,2,FALSE),"")</f>
        <v/>
      </c>
      <c r="T820" s="67"/>
      <c r="U820" s="37"/>
      <c r="V820" s="37"/>
      <c r="W820" s="128" t="e">
        <f>[1]!Book1345234[[#This Row],[Flood Plain Population]]/[1]!Book1345234[[#This Row],[Community Population Served]]</f>
        <v>#REF!</v>
      </c>
      <c r="X820" s="4"/>
      <c r="Y820" s="36" t="str">
        <f>IFERROR(VLOOKUP(Book1345234[[#This Row],[Severity Ranking: Community Need (% Population)]],#REF!,2,FALSE),"")</f>
        <v/>
      </c>
      <c r="Z820" s="66"/>
      <c r="AA820" s="91" t="e">
        <f>[1]!Book1345234[[#This Row],['# of Structures Removed from 1% Annual Chance FP]]/[1]!Book1345234[[#This Row],['# of Structures in 1% Annual Chance FP (Pre-Project)]]</f>
        <v>#REF!</v>
      </c>
      <c r="AB820" s="4"/>
      <c r="AC820" s="36" t="str">
        <f>IFERROR(VLOOKUP(Book1345234[[#This Row],[Flood Risk Reduction ]],#REF!,2,FALSE),"")</f>
        <v/>
      </c>
      <c r="AD820" s="66"/>
      <c r="AE820" s="78"/>
      <c r="AF820" s="37"/>
      <c r="AG820" s="128" t="e">
        <f>([1]!Book1345234[[#This Row],[Pre-Project Damage $]]-[1]!Book1345234[[#This Row],[Post-Project Damage $]])/[1]!Book1345234[[#This Row],[Pre-Project Damage $]]</f>
        <v>#REF!</v>
      </c>
      <c r="AH820" s="4"/>
      <c r="AI820" s="36" t="str">
        <f>IFERROR(VLOOKUP(Book1345234[[#This Row],[Flood Damage Reduction]],#REF!,2,FALSE),"")</f>
        <v/>
      </c>
      <c r="AJ820" s="93"/>
      <c r="AK820" s="83"/>
      <c r="AL820" s="37"/>
      <c r="AM820" s="36" t="str">
        <f>IFERROR(VLOOKUP(Book1345234[[#This Row],[ Reduction in Critical Facilities Flood Risk]],#REF!,2,FALSE),"")</f>
        <v/>
      </c>
      <c r="AN820" s="140" t="e">
        <f>VLOOKUP([1]!Book1345234[[#This Row],[FMP]],'[1]Life and Safety Tabular Data'!A817:L827,12,FALSE)</f>
        <v>#REF!</v>
      </c>
      <c r="AO820" s="43"/>
      <c r="AP820" s="4"/>
      <c r="AQ820" s="36" t="str">
        <f>IFERROR(VLOOKUP(Book1345234[[#This Row],[Life and Safety Ranking (Injury/Loss of Life)]],#REF!,2,FALSE),"")</f>
        <v/>
      </c>
      <c r="AR820" s="67"/>
      <c r="AS820" s="43"/>
      <c r="AT820" s="43"/>
      <c r="AU820" s="43"/>
      <c r="AV820" s="4"/>
      <c r="AW820" s="36" t="str">
        <f>IFERROR(VLOOKUP(Book1345234[[#This Row],[Water Supply Yield Ranking]],#REF!,2,FALSE),"")</f>
        <v/>
      </c>
      <c r="AX820" s="67"/>
      <c r="AY820" s="37"/>
      <c r="AZ820" s="4"/>
      <c r="BA820" s="36" t="str">
        <f>IFERROR(VLOOKUP(Book1345234[[#This Row],[Social Vulnerability Ranking]],#REF!,2,FALSE),"")</f>
        <v/>
      </c>
      <c r="BB820" s="67"/>
      <c r="BC820" s="43"/>
      <c r="BD820" s="4"/>
      <c r="BE820" s="36" t="str">
        <f>IFERROR(VLOOKUP(Book1345234[[#This Row],[Nature-Based Solutions Ranking]],#REF!,2,FALSE),"")</f>
        <v/>
      </c>
      <c r="BF820" s="67"/>
      <c r="BG820" s="37"/>
      <c r="BH820" s="4"/>
      <c r="BI820" s="36" t="str">
        <f>IFERROR(VLOOKUP(Book1345234[[#This Row],[Multiple Benefit Ranking]],#REF!,2,FALSE),"")</f>
        <v/>
      </c>
      <c r="BJ820" s="84"/>
      <c r="BK820" s="43"/>
      <c r="BL820" s="4"/>
      <c r="BM820" s="36" t="str">
        <f>IFERROR(VLOOKUP(Book1345234[[#This Row],[Operations and Maintenance Ranking]],#REF!,2,FALSE),"")</f>
        <v/>
      </c>
      <c r="BN820" s="67"/>
      <c r="BO820" s="4"/>
      <c r="BP820" s="36" t="str">
        <f>IFERROR(VLOOKUP(Book1345234[[#This Row],[Administrative, Regulatory and Other Obstacle Ranking]],#REF!,2,FALSE),"")</f>
        <v/>
      </c>
      <c r="BQ820" s="67"/>
      <c r="BR820" s="4"/>
      <c r="BS820" s="36" t="str">
        <f>IFERROR(VLOOKUP(Book1345234[[#This Row],[Environmental Benefit Ranking]],#REF!,2,FALSE),"")</f>
        <v/>
      </c>
      <c r="BT820" s="67"/>
      <c r="BU820" s="37"/>
      <c r="BV820" s="36" t="str">
        <f>IFERROR(VLOOKUP(Book1345234[[#This Row],[Environmental Impact Ranking]],#REF!,2,FALSE),"")</f>
        <v/>
      </c>
      <c r="BW820" s="77"/>
      <c r="BX820" s="83"/>
      <c r="BY820" s="4"/>
      <c r="BZ820" s="36" t="str">
        <f>IFERROR(VLOOKUP(Book1345234[[#This Row],[Mobility Ranking]],#REF!,2,FALSE),"")</f>
        <v/>
      </c>
      <c r="CA820" s="77"/>
      <c r="CB820" s="4"/>
      <c r="CC820" s="36" t="str">
        <f>IFERROR(VLOOKUP(Book1345234[[#This Row],[Regional Ranking]],#REF!,2,FALSE),"")</f>
        <v/>
      </c>
    </row>
    <row r="821" spans="1:81" x14ac:dyDescent="0.25">
      <c r="A821" s="107"/>
      <c r="B821" s="84"/>
      <c r="C821" s="92">
        <f>Book1345234[[#This Row],[FMP]]*2</f>
        <v>0</v>
      </c>
      <c r="D821" s="34"/>
      <c r="E821" s="34"/>
      <c r="F821" s="37"/>
      <c r="G821" s="4"/>
      <c r="H821" s="4"/>
      <c r="I821" s="4"/>
      <c r="J821" s="4"/>
      <c r="K821" s="35" t="str">
        <f>IFERROR(Book1345234[[#This Row],[Project Cost]]/Book1345234[[#This Row],['# of Structures Removed from 1% Annual Chance FP]],"")</f>
        <v/>
      </c>
      <c r="L821" s="4"/>
      <c r="M821" s="4"/>
      <c r="N821" s="35"/>
      <c r="O821" s="100"/>
      <c r="P821" s="84"/>
      <c r="Q821" s="37"/>
      <c r="R821" s="4"/>
      <c r="S821" s="36" t="str">
        <f>IFERROR(VLOOKUP(Book1345234[[#This Row],[ Severity Ranking: Pre-Project Average Depth of Flooding (100-year)]],#REF!,2,FALSE),"")</f>
        <v/>
      </c>
      <c r="T821" s="67"/>
      <c r="U821" s="37"/>
      <c r="V821" s="37"/>
      <c r="W821" s="128" t="e">
        <f>[1]!Book1345234[[#This Row],[Flood Plain Population]]/[1]!Book1345234[[#This Row],[Community Population Served]]</f>
        <v>#REF!</v>
      </c>
      <c r="X821" s="4"/>
      <c r="Y821" s="36" t="str">
        <f>IFERROR(VLOOKUP(Book1345234[[#This Row],[Severity Ranking: Community Need (% Population)]],#REF!,2,FALSE),"")</f>
        <v/>
      </c>
      <c r="Z821" s="66"/>
      <c r="AA821" s="91" t="e">
        <f>[1]!Book1345234[[#This Row],['# of Structures Removed from 1% Annual Chance FP]]/[1]!Book1345234[[#This Row],['# of Structures in 1% Annual Chance FP (Pre-Project)]]</f>
        <v>#REF!</v>
      </c>
      <c r="AB821" s="4"/>
      <c r="AC821" s="36" t="str">
        <f>IFERROR(VLOOKUP(Book1345234[[#This Row],[Flood Risk Reduction ]],#REF!,2,FALSE),"")</f>
        <v/>
      </c>
      <c r="AD821" s="66"/>
      <c r="AE821" s="78"/>
      <c r="AF821" s="37"/>
      <c r="AG821" s="128" t="e">
        <f>([1]!Book1345234[[#This Row],[Pre-Project Damage $]]-[1]!Book1345234[[#This Row],[Post-Project Damage $]])/[1]!Book1345234[[#This Row],[Pre-Project Damage $]]</f>
        <v>#REF!</v>
      </c>
      <c r="AH821" s="4"/>
      <c r="AI821" s="36" t="str">
        <f>IFERROR(VLOOKUP(Book1345234[[#This Row],[Flood Damage Reduction]],#REF!,2,FALSE),"")</f>
        <v/>
      </c>
      <c r="AJ821" s="93"/>
      <c r="AK821" s="83"/>
      <c r="AL821" s="37"/>
      <c r="AM821" s="36" t="str">
        <f>IFERROR(VLOOKUP(Book1345234[[#This Row],[ Reduction in Critical Facilities Flood Risk]],#REF!,2,FALSE),"")</f>
        <v/>
      </c>
      <c r="AN821" s="140" t="e">
        <f>VLOOKUP([1]!Book1345234[[#This Row],[FMP]],'[1]Life and Safety Tabular Data'!A818:L828,12,FALSE)</f>
        <v>#REF!</v>
      </c>
      <c r="AO821" s="43"/>
      <c r="AP821" s="4"/>
      <c r="AQ821" s="36" t="str">
        <f>IFERROR(VLOOKUP(Book1345234[[#This Row],[Life and Safety Ranking (Injury/Loss of Life)]],#REF!,2,FALSE),"")</f>
        <v/>
      </c>
      <c r="AR821" s="67"/>
      <c r="AS821" s="43"/>
      <c r="AT821" s="43"/>
      <c r="AU821" s="43"/>
      <c r="AV821" s="4"/>
      <c r="AW821" s="36" t="str">
        <f>IFERROR(VLOOKUP(Book1345234[[#This Row],[Water Supply Yield Ranking]],#REF!,2,FALSE),"")</f>
        <v/>
      </c>
      <c r="AX821" s="67"/>
      <c r="AY821" s="37"/>
      <c r="AZ821" s="4"/>
      <c r="BA821" s="36" t="str">
        <f>IFERROR(VLOOKUP(Book1345234[[#This Row],[Social Vulnerability Ranking]],#REF!,2,FALSE),"")</f>
        <v/>
      </c>
      <c r="BB821" s="67"/>
      <c r="BC821" s="43"/>
      <c r="BD821" s="4"/>
      <c r="BE821" s="36" t="str">
        <f>IFERROR(VLOOKUP(Book1345234[[#This Row],[Nature-Based Solutions Ranking]],#REF!,2,FALSE),"")</f>
        <v/>
      </c>
      <c r="BF821" s="67"/>
      <c r="BG821" s="37"/>
      <c r="BH821" s="4"/>
      <c r="BI821" s="36" t="str">
        <f>IFERROR(VLOOKUP(Book1345234[[#This Row],[Multiple Benefit Ranking]],#REF!,2,FALSE),"")</f>
        <v/>
      </c>
      <c r="BJ821" s="84"/>
      <c r="BK821" s="43"/>
      <c r="BL821" s="4"/>
      <c r="BM821" s="36" t="str">
        <f>IFERROR(VLOOKUP(Book1345234[[#This Row],[Operations and Maintenance Ranking]],#REF!,2,FALSE),"")</f>
        <v/>
      </c>
      <c r="BN821" s="67"/>
      <c r="BO821" s="4"/>
      <c r="BP821" s="36" t="str">
        <f>IFERROR(VLOOKUP(Book1345234[[#This Row],[Administrative, Regulatory and Other Obstacle Ranking]],#REF!,2,FALSE),"")</f>
        <v/>
      </c>
      <c r="BQ821" s="67"/>
      <c r="BR821" s="4"/>
      <c r="BS821" s="36" t="str">
        <f>IFERROR(VLOOKUP(Book1345234[[#This Row],[Environmental Benefit Ranking]],#REF!,2,FALSE),"")</f>
        <v/>
      </c>
      <c r="BT821" s="67"/>
      <c r="BU821" s="37"/>
      <c r="BV821" s="36" t="str">
        <f>IFERROR(VLOOKUP(Book1345234[[#This Row],[Environmental Impact Ranking]],#REF!,2,FALSE),"")</f>
        <v/>
      </c>
      <c r="BW821" s="77"/>
      <c r="BX821" s="83"/>
      <c r="BY821" s="4"/>
      <c r="BZ821" s="36" t="str">
        <f>IFERROR(VLOOKUP(Book1345234[[#This Row],[Mobility Ranking]],#REF!,2,FALSE),"")</f>
        <v/>
      </c>
      <c r="CA821" s="77"/>
      <c r="CB821" s="4"/>
      <c r="CC821" s="36" t="str">
        <f>IFERROR(VLOOKUP(Book1345234[[#This Row],[Regional Ranking]],#REF!,2,FALSE),"")</f>
        <v/>
      </c>
    </row>
    <row r="822" spans="1:81" x14ac:dyDescent="0.25">
      <c r="A822" s="107"/>
      <c r="B822" s="84"/>
      <c r="C822" s="92">
        <f>Book1345234[[#This Row],[FMP]]*2</f>
        <v>0</v>
      </c>
      <c r="D822" s="34"/>
      <c r="E822" s="34"/>
      <c r="F822" s="37"/>
      <c r="G822" s="4"/>
      <c r="H822" s="4"/>
      <c r="I822" s="4"/>
      <c r="J822" s="4"/>
      <c r="K822" s="35" t="str">
        <f>IFERROR(Book1345234[[#This Row],[Project Cost]]/Book1345234[[#This Row],['# of Structures Removed from 1% Annual Chance FP]],"")</f>
        <v/>
      </c>
      <c r="L822" s="4"/>
      <c r="M822" s="4"/>
      <c r="N822" s="35"/>
      <c r="O822" s="100"/>
      <c r="P822" s="84"/>
      <c r="Q822" s="37"/>
      <c r="R822" s="4"/>
      <c r="S822" s="36" t="str">
        <f>IFERROR(VLOOKUP(Book1345234[[#This Row],[ Severity Ranking: Pre-Project Average Depth of Flooding (100-year)]],#REF!,2,FALSE),"")</f>
        <v/>
      </c>
      <c r="T822" s="67"/>
      <c r="U822" s="37"/>
      <c r="V822" s="37"/>
      <c r="W822" s="128" t="e">
        <f>[1]!Book1345234[[#This Row],[Flood Plain Population]]/[1]!Book1345234[[#This Row],[Community Population Served]]</f>
        <v>#REF!</v>
      </c>
      <c r="X822" s="4"/>
      <c r="Y822" s="36" t="str">
        <f>IFERROR(VLOOKUP(Book1345234[[#This Row],[Severity Ranking: Community Need (% Population)]],#REF!,2,FALSE),"")</f>
        <v/>
      </c>
      <c r="Z822" s="66"/>
      <c r="AA822" s="91" t="e">
        <f>[1]!Book1345234[[#This Row],['# of Structures Removed from 1% Annual Chance FP]]/[1]!Book1345234[[#This Row],['# of Structures in 1% Annual Chance FP (Pre-Project)]]</f>
        <v>#REF!</v>
      </c>
      <c r="AB822" s="4"/>
      <c r="AC822" s="36" t="str">
        <f>IFERROR(VLOOKUP(Book1345234[[#This Row],[Flood Risk Reduction ]],#REF!,2,FALSE),"")</f>
        <v/>
      </c>
      <c r="AD822" s="66"/>
      <c r="AE822" s="78"/>
      <c r="AF822" s="37"/>
      <c r="AG822" s="128" t="e">
        <f>([1]!Book1345234[[#This Row],[Pre-Project Damage $]]-[1]!Book1345234[[#This Row],[Post-Project Damage $]])/[1]!Book1345234[[#This Row],[Pre-Project Damage $]]</f>
        <v>#REF!</v>
      </c>
      <c r="AH822" s="4"/>
      <c r="AI822" s="36" t="str">
        <f>IFERROR(VLOOKUP(Book1345234[[#This Row],[Flood Damage Reduction]],#REF!,2,FALSE),"")</f>
        <v/>
      </c>
      <c r="AJ822" s="93"/>
      <c r="AK822" s="83"/>
      <c r="AL822" s="37"/>
      <c r="AM822" s="36" t="str">
        <f>IFERROR(VLOOKUP(Book1345234[[#This Row],[ Reduction in Critical Facilities Flood Risk]],#REF!,2,FALSE),"")</f>
        <v/>
      </c>
      <c r="AN822" s="140" t="e">
        <f>VLOOKUP([1]!Book1345234[[#This Row],[FMP]],'[1]Life and Safety Tabular Data'!A819:L829,12,FALSE)</f>
        <v>#REF!</v>
      </c>
      <c r="AO822" s="43"/>
      <c r="AP822" s="4"/>
      <c r="AQ822" s="36" t="str">
        <f>IFERROR(VLOOKUP(Book1345234[[#This Row],[Life and Safety Ranking (Injury/Loss of Life)]],#REF!,2,FALSE),"")</f>
        <v/>
      </c>
      <c r="AR822" s="67"/>
      <c r="AS822" s="43"/>
      <c r="AT822" s="43"/>
      <c r="AU822" s="43"/>
      <c r="AV822" s="4"/>
      <c r="AW822" s="36" t="str">
        <f>IFERROR(VLOOKUP(Book1345234[[#This Row],[Water Supply Yield Ranking]],#REF!,2,FALSE),"")</f>
        <v/>
      </c>
      <c r="AX822" s="67"/>
      <c r="AY822" s="37"/>
      <c r="AZ822" s="4"/>
      <c r="BA822" s="36" t="str">
        <f>IFERROR(VLOOKUP(Book1345234[[#This Row],[Social Vulnerability Ranking]],#REF!,2,FALSE),"")</f>
        <v/>
      </c>
      <c r="BB822" s="67"/>
      <c r="BC822" s="43"/>
      <c r="BD822" s="4"/>
      <c r="BE822" s="36" t="str">
        <f>IFERROR(VLOOKUP(Book1345234[[#This Row],[Nature-Based Solutions Ranking]],#REF!,2,FALSE),"")</f>
        <v/>
      </c>
      <c r="BF822" s="67"/>
      <c r="BG822" s="37"/>
      <c r="BH822" s="4"/>
      <c r="BI822" s="36" t="str">
        <f>IFERROR(VLOOKUP(Book1345234[[#This Row],[Multiple Benefit Ranking]],#REF!,2,FALSE),"")</f>
        <v/>
      </c>
      <c r="BJ822" s="84"/>
      <c r="BK822" s="43"/>
      <c r="BL822" s="4"/>
      <c r="BM822" s="36" t="str">
        <f>IFERROR(VLOOKUP(Book1345234[[#This Row],[Operations and Maintenance Ranking]],#REF!,2,FALSE),"")</f>
        <v/>
      </c>
      <c r="BN822" s="67"/>
      <c r="BO822" s="4"/>
      <c r="BP822" s="36" t="str">
        <f>IFERROR(VLOOKUP(Book1345234[[#This Row],[Administrative, Regulatory and Other Obstacle Ranking]],#REF!,2,FALSE),"")</f>
        <v/>
      </c>
      <c r="BQ822" s="67"/>
      <c r="BR822" s="4"/>
      <c r="BS822" s="36" t="str">
        <f>IFERROR(VLOOKUP(Book1345234[[#This Row],[Environmental Benefit Ranking]],#REF!,2,FALSE),"")</f>
        <v/>
      </c>
      <c r="BT822" s="67"/>
      <c r="BU822" s="37"/>
      <c r="BV822" s="36" t="str">
        <f>IFERROR(VLOOKUP(Book1345234[[#This Row],[Environmental Impact Ranking]],#REF!,2,FALSE),"")</f>
        <v/>
      </c>
      <c r="BW822" s="77"/>
      <c r="BX822" s="83"/>
      <c r="BY822" s="4"/>
      <c r="BZ822" s="36" t="str">
        <f>IFERROR(VLOOKUP(Book1345234[[#This Row],[Mobility Ranking]],#REF!,2,FALSE),"")</f>
        <v/>
      </c>
      <c r="CA822" s="77"/>
      <c r="CB822" s="4"/>
      <c r="CC822" s="36" t="str">
        <f>IFERROR(VLOOKUP(Book1345234[[#This Row],[Regional Ranking]],#REF!,2,FALSE),"")</f>
        <v/>
      </c>
    </row>
    <row r="823" spans="1:81" x14ac:dyDescent="0.25">
      <c r="A823" s="107"/>
      <c r="B823" s="84"/>
      <c r="C823" s="92">
        <f>Book1345234[[#This Row],[FMP]]*2</f>
        <v>0</v>
      </c>
      <c r="D823" s="34"/>
      <c r="E823" s="34"/>
      <c r="F823" s="37"/>
      <c r="G823" s="4"/>
      <c r="H823" s="4"/>
      <c r="I823" s="4"/>
      <c r="J823" s="4"/>
      <c r="K823" s="35" t="str">
        <f>IFERROR(Book1345234[[#This Row],[Project Cost]]/Book1345234[[#This Row],['# of Structures Removed from 1% Annual Chance FP]],"")</f>
        <v/>
      </c>
      <c r="L823" s="4"/>
      <c r="M823" s="4"/>
      <c r="N823" s="35"/>
      <c r="O823" s="100"/>
      <c r="P823" s="84"/>
      <c r="Q823" s="37"/>
      <c r="R823" s="4"/>
      <c r="S823" s="36" t="str">
        <f>IFERROR(VLOOKUP(Book1345234[[#This Row],[ Severity Ranking: Pre-Project Average Depth of Flooding (100-year)]],#REF!,2,FALSE),"")</f>
        <v/>
      </c>
      <c r="T823" s="67"/>
      <c r="U823" s="37"/>
      <c r="V823" s="37"/>
      <c r="W823" s="128" t="e">
        <f>[1]!Book1345234[[#This Row],[Flood Plain Population]]/[1]!Book1345234[[#This Row],[Community Population Served]]</f>
        <v>#REF!</v>
      </c>
      <c r="X823" s="4"/>
      <c r="Y823" s="36" t="str">
        <f>IFERROR(VLOOKUP(Book1345234[[#This Row],[Severity Ranking: Community Need (% Population)]],#REF!,2,FALSE),"")</f>
        <v/>
      </c>
      <c r="Z823" s="66"/>
      <c r="AA823" s="91" t="e">
        <f>[1]!Book1345234[[#This Row],['# of Structures Removed from 1% Annual Chance FP]]/[1]!Book1345234[[#This Row],['# of Structures in 1% Annual Chance FP (Pre-Project)]]</f>
        <v>#REF!</v>
      </c>
      <c r="AB823" s="4"/>
      <c r="AC823" s="36" t="str">
        <f>IFERROR(VLOOKUP(Book1345234[[#This Row],[Flood Risk Reduction ]],#REF!,2,FALSE),"")</f>
        <v/>
      </c>
      <c r="AD823" s="66"/>
      <c r="AE823" s="78"/>
      <c r="AF823" s="37"/>
      <c r="AG823" s="128" t="e">
        <f>([1]!Book1345234[[#This Row],[Pre-Project Damage $]]-[1]!Book1345234[[#This Row],[Post-Project Damage $]])/[1]!Book1345234[[#This Row],[Pre-Project Damage $]]</f>
        <v>#REF!</v>
      </c>
      <c r="AH823" s="4"/>
      <c r="AI823" s="36" t="str">
        <f>IFERROR(VLOOKUP(Book1345234[[#This Row],[Flood Damage Reduction]],#REF!,2,FALSE),"")</f>
        <v/>
      </c>
      <c r="AJ823" s="93"/>
      <c r="AK823" s="83"/>
      <c r="AL823" s="37"/>
      <c r="AM823" s="36" t="str">
        <f>IFERROR(VLOOKUP(Book1345234[[#This Row],[ Reduction in Critical Facilities Flood Risk]],#REF!,2,FALSE),"")</f>
        <v/>
      </c>
      <c r="AN823" s="140" t="e">
        <f>VLOOKUP([1]!Book1345234[[#This Row],[FMP]],'[1]Life and Safety Tabular Data'!A820:L830,12,FALSE)</f>
        <v>#REF!</v>
      </c>
      <c r="AO823" s="43"/>
      <c r="AP823" s="4"/>
      <c r="AQ823" s="36" t="str">
        <f>IFERROR(VLOOKUP(Book1345234[[#This Row],[Life and Safety Ranking (Injury/Loss of Life)]],#REF!,2,FALSE),"")</f>
        <v/>
      </c>
      <c r="AR823" s="67"/>
      <c r="AS823" s="43"/>
      <c r="AT823" s="43"/>
      <c r="AU823" s="43"/>
      <c r="AV823" s="4"/>
      <c r="AW823" s="36" t="str">
        <f>IFERROR(VLOOKUP(Book1345234[[#This Row],[Water Supply Yield Ranking]],#REF!,2,FALSE),"")</f>
        <v/>
      </c>
      <c r="AX823" s="67"/>
      <c r="AY823" s="37"/>
      <c r="AZ823" s="4"/>
      <c r="BA823" s="36" t="str">
        <f>IFERROR(VLOOKUP(Book1345234[[#This Row],[Social Vulnerability Ranking]],#REF!,2,FALSE),"")</f>
        <v/>
      </c>
      <c r="BB823" s="67"/>
      <c r="BC823" s="43"/>
      <c r="BD823" s="4"/>
      <c r="BE823" s="36" t="str">
        <f>IFERROR(VLOOKUP(Book1345234[[#This Row],[Nature-Based Solutions Ranking]],#REF!,2,FALSE),"")</f>
        <v/>
      </c>
      <c r="BF823" s="67"/>
      <c r="BG823" s="37"/>
      <c r="BH823" s="4"/>
      <c r="BI823" s="36" t="str">
        <f>IFERROR(VLOOKUP(Book1345234[[#This Row],[Multiple Benefit Ranking]],#REF!,2,FALSE),"")</f>
        <v/>
      </c>
      <c r="BJ823" s="84"/>
      <c r="BK823" s="43"/>
      <c r="BL823" s="4"/>
      <c r="BM823" s="36" t="str">
        <f>IFERROR(VLOOKUP(Book1345234[[#This Row],[Operations and Maintenance Ranking]],#REF!,2,FALSE),"")</f>
        <v/>
      </c>
      <c r="BN823" s="67"/>
      <c r="BO823" s="4"/>
      <c r="BP823" s="36" t="str">
        <f>IFERROR(VLOOKUP(Book1345234[[#This Row],[Administrative, Regulatory and Other Obstacle Ranking]],#REF!,2,FALSE),"")</f>
        <v/>
      </c>
      <c r="BQ823" s="67"/>
      <c r="BR823" s="4"/>
      <c r="BS823" s="36" t="str">
        <f>IFERROR(VLOOKUP(Book1345234[[#This Row],[Environmental Benefit Ranking]],#REF!,2,FALSE),"")</f>
        <v/>
      </c>
      <c r="BT823" s="67"/>
      <c r="BU823" s="37"/>
      <c r="BV823" s="36" t="str">
        <f>IFERROR(VLOOKUP(Book1345234[[#This Row],[Environmental Impact Ranking]],#REF!,2,FALSE),"")</f>
        <v/>
      </c>
      <c r="BW823" s="77"/>
      <c r="BX823" s="83"/>
      <c r="BY823" s="4"/>
      <c r="BZ823" s="36" t="str">
        <f>IFERROR(VLOOKUP(Book1345234[[#This Row],[Mobility Ranking]],#REF!,2,FALSE),"")</f>
        <v/>
      </c>
      <c r="CA823" s="77"/>
      <c r="CB823" s="4"/>
      <c r="CC823" s="36" t="str">
        <f>IFERROR(VLOOKUP(Book1345234[[#This Row],[Regional Ranking]],#REF!,2,FALSE),"")</f>
        <v/>
      </c>
    </row>
    <row r="824" spans="1:81" x14ac:dyDescent="0.25">
      <c r="A824" s="107"/>
      <c r="B824" s="84"/>
      <c r="C824" s="92">
        <f>Book1345234[[#This Row],[FMP]]*2</f>
        <v>0</v>
      </c>
      <c r="D824" s="34"/>
      <c r="E824" s="34"/>
      <c r="F824" s="37"/>
      <c r="G824" s="4"/>
      <c r="H824" s="4"/>
      <c r="I824" s="4"/>
      <c r="J824" s="4"/>
      <c r="K824" s="35" t="str">
        <f>IFERROR(Book1345234[[#This Row],[Project Cost]]/Book1345234[[#This Row],['# of Structures Removed from 1% Annual Chance FP]],"")</f>
        <v/>
      </c>
      <c r="L824" s="4"/>
      <c r="M824" s="4"/>
      <c r="N824" s="35"/>
      <c r="O824" s="100"/>
      <c r="P824" s="84"/>
      <c r="Q824" s="37"/>
      <c r="R824" s="4"/>
      <c r="S824" s="36" t="str">
        <f>IFERROR(VLOOKUP(Book1345234[[#This Row],[ Severity Ranking: Pre-Project Average Depth of Flooding (100-year)]],#REF!,2,FALSE),"")</f>
        <v/>
      </c>
      <c r="T824" s="67"/>
      <c r="U824" s="37"/>
      <c r="V824" s="37"/>
      <c r="W824" s="128" t="e">
        <f>[1]!Book1345234[[#This Row],[Flood Plain Population]]/[1]!Book1345234[[#This Row],[Community Population Served]]</f>
        <v>#REF!</v>
      </c>
      <c r="X824" s="4"/>
      <c r="Y824" s="36" t="str">
        <f>IFERROR(VLOOKUP(Book1345234[[#This Row],[Severity Ranking: Community Need (% Population)]],#REF!,2,FALSE),"")</f>
        <v/>
      </c>
      <c r="Z824" s="66"/>
      <c r="AA824" s="91" t="e">
        <f>[1]!Book1345234[[#This Row],['# of Structures Removed from 1% Annual Chance FP]]/[1]!Book1345234[[#This Row],['# of Structures in 1% Annual Chance FP (Pre-Project)]]</f>
        <v>#REF!</v>
      </c>
      <c r="AB824" s="4"/>
      <c r="AC824" s="36" t="str">
        <f>IFERROR(VLOOKUP(Book1345234[[#This Row],[Flood Risk Reduction ]],#REF!,2,FALSE),"")</f>
        <v/>
      </c>
      <c r="AD824" s="66"/>
      <c r="AE824" s="78"/>
      <c r="AF824" s="37"/>
      <c r="AG824" s="128" t="e">
        <f>([1]!Book1345234[[#This Row],[Pre-Project Damage $]]-[1]!Book1345234[[#This Row],[Post-Project Damage $]])/[1]!Book1345234[[#This Row],[Pre-Project Damage $]]</f>
        <v>#REF!</v>
      </c>
      <c r="AH824" s="4"/>
      <c r="AI824" s="36" t="str">
        <f>IFERROR(VLOOKUP(Book1345234[[#This Row],[Flood Damage Reduction]],#REF!,2,FALSE),"")</f>
        <v/>
      </c>
      <c r="AJ824" s="93"/>
      <c r="AK824" s="83"/>
      <c r="AL824" s="37"/>
      <c r="AM824" s="36" t="str">
        <f>IFERROR(VLOOKUP(Book1345234[[#This Row],[ Reduction in Critical Facilities Flood Risk]],#REF!,2,FALSE),"")</f>
        <v/>
      </c>
      <c r="AN824" s="140" t="e">
        <f>VLOOKUP([1]!Book1345234[[#This Row],[FMP]],'[1]Life and Safety Tabular Data'!A821:L831,12,FALSE)</f>
        <v>#REF!</v>
      </c>
      <c r="AO824" s="43"/>
      <c r="AP824" s="4"/>
      <c r="AQ824" s="36" t="str">
        <f>IFERROR(VLOOKUP(Book1345234[[#This Row],[Life and Safety Ranking (Injury/Loss of Life)]],#REF!,2,FALSE),"")</f>
        <v/>
      </c>
      <c r="AR824" s="67"/>
      <c r="AS824" s="43"/>
      <c r="AT824" s="43"/>
      <c r="AU824" s="43"/>
      <c r="AV824" s="4"/>
      <c r="AW824" s="36" t="str">
        <f>IFERROR(VLOOKUP(Book1345234[[#This Row],[Water Supply Yield Ranking]],#REF!,2,FALSE),"")</f>
        <v/>
      </c>
      <c r="AX824" s="67"/>
      <c r="AY824" s="37"/>
      <c r="AZ824" s="4"/>
      <c r="BA824" s="36" t="str">
        <f>IFERROR(VLOOKUP(Book1345234[[#This Row],[Social Vulnerability Ranking]],#REF!,2,FALSE),"")</f>
        <v/>
      </c>
      <c r="BB824" s="67"/>
      <c r="BC824" s="43"/>
      <c r="BD824" s="4"/>
      <c r="BE824" s="36" t="str">
        <f>IFERROR(VLOOKUP(Book1345234[[#This Row],[Nature-Based Solutions Ranking]],#REF!,2,FALSE),"")</f>
        <v/>
      </c>
      <c r="BF824" s="67"/>
      <c r="BG824" s="37"/>
      <c r="BH824" s="4"/>
      <c r="BI824" s="36" t="str">
        <f>IFERROR(VLOOKUP(Book1345234[[#This Row],[Multiple Benefit Ranking]],#REF!,2,FALSE),"")</f>
        <v/>
      </c>
      <c r="BJ824" s="84"/>
      <c r="BK824" s="43"/>
      <c r="BL824" s="4"/>
      <c r="BM824" s="36" t="str">
        <f>IFERROR(VLOOKUP(Book1345234[[#This Row],[Operations and Maintenance Ranking]],#REF!,2,FALSE),"")</f>
        <v/>
      </c>
      <c r="BN824" s="67"/>
      <c r="BO824" s="4"/>
      <c r="BP824" s="36" t="str">
        <f>IFERROR(VLOOKUP(Book1345234[[#This Row],[Administrative, Regulatory and Other Obstacle Ranking]],#REF!,2,FALSE),"")</f>
        <v/>
      </c>
      <c r="BQ824" s="67"/>
      <c r="BR824" s="4"/>
      <c r="BS824" s="36" t="str">
        <f>IFERROR(VLOOKUP(Book1345234[[#This Row],[Environmental Benefit Ranking]],#REF!,2,FALSE),"")</f>
        <v/>
      </c>
      <c r="BT824" s="67"/>
      <c r="BU824" s="37"/>
      <c r="BV824" s="36" t="str">
        <f>IFERROR(VLOOKUP(Book1345234[[#This Row],[Environmental Impact Ranking]],#REF!,2,FALSE),"")</f>
        <v/>
      </c>
      <c r="BW824" s="77"/>
      <c r="BX824" s="83"/>
      <c r="BY824" s="4"/>
      <c r="BZ824" s="36" t="str">
        <f>IFERROR(VLOOKUP(Book1345234[[#This Row],[Mobility Ranking]],#REF!,2,FALSE),"")</f>
        <v/>
      </c>
      <c r="CA824" s="77"/>
      <c r="CB824" s="4"/>
      <c r="CC824" s="36" t="str">
        <f>IFERROR(VLOOKUP(Book1345234[[#This Row],[Regional Ranking]],#REF!,2,FALSE),"")</f>
        <v/>
      </c>
    </row>
    <row r="825" spans="1:81" x14ac:dyDescent="0.25">
      <c r="A825" s="107"/>
      <c r="B825" s="84"/>
      <c r="C825" s="92">
        <f>Book1345234[[#This Row],[FMP]]*2</f>
        <v>0</v>
      </c>
      <c r="D825" s="34"/>
      <c r="E825" s="34"/>
      <c r="F825" s="37"/>
      <c r="G825" s="4"/>
      <c r="H825" s="4"/>
      <c r="I825" s="4"/>
      <c r="J825" s="4"/>
      <c r="K825" s="35" t="str">
        <f>IFERROR(Book1345234[[#This Row],[Project Cost]]/Book1345234[[#This Row],['# of Structures Removed from 1% Annual Chance FP]],"")</f>
        <v/>
      </c>
      <c r="L825" s="4"/>
      <c r="M825" s="4"/>
      <c r="N825" s="35"/>
      <c r="O825" s="100"/>
      <c r="P825" s="84"/>
      <c r="Q825" s="37"/>
      <c r="R825" s="4"/>
      <c r="S825" s="36" t="str">
        <f>IFERROR(VLOOKUP(Book1345234[[#This Row],[ Severity Ranking: Pre-Project Average Depth of Flooding (100-year)]],#REF!,2,FALSE),"")</f>
        <v/>
      </c>
      <c r="T825" s="67"/>
      <c r="U825" s="37"/>
      <c r="V825" s="37"/>
      <c r="W825" s="128" t="e">
        <f>[1]!Book1345234[[#This Row],[Flood Plain Population]]/[1]!Book1345234[[#This Row],[Community Population Served]]</f>
        <v>#REF!</v>
      </c>
      <c r="X825" s="4"/>
      <c r="Y825" s="36" t="str">
        <f>IFERROR(VLOOKUP(Book1345234[[#This Row],[Severity Ranking: Community Need (% Population)]],#REF!,2,FALSE),"")</f>
        <v/>
      </c>
      <c r="Z825" s="66"/>
      <c r="AA825" s="91" t="e">
        <f>[1]!Book1345234[[#This Row],['# of Structures Removed from 1% Annual Chance FP]]/[1]!Book1345234[[#This Row],['# of Structures in 1% Annual Chance FP (Pre-Project)]]</f>
        <v>#REF!</v>
      </c>
      <c r="AB825" s="4"/>
      <c r="AC825" s="36" t="str">
        <f>IFERROR(VLOOKUP(Book1345234[[#This Row],[Flood Risk Reduction ]],#REF!,2,FALSE),"")</f>
        <v/>
      </c>
      <c r="AD825" s="66"/>
      <c r="AE825" s="78"/>
      <c r="AF825" s="37"/>
      <c r="AG825" s="128" t="e">
        <f>([1]!Book1345234[[#This Row],[Pre-Project Damage $]]-[1]!Book1345234[[#This Row],[Post-Project Damage $]])/[1]!Book1345234[[#This Row],[Pre-Project Damage $]]</f>
        <v>#REF!</v>
      </c>
      <c r="AH825" s="4"/>
      <c r="AI825" s="36" t="str">
        <f>IFERROR(VLOOKUP(Book1345234[[#This Row],[Flood Damage Reduction]],#REF!,2,FALSE),"")</f>
        <v/>
      </c>
      <c r="AJ825" s="93"/>
      <c r="AK825" s="83"/>
      <c r="AL825" s="37"/>
      <c r="AM825" s="36" t="str">
        <f>IFERROR(VLOOKUP(Book1345234[[#This Row],[ Reduction in Critical Facilities Flood Risk]],#REF!,2,FALSE),"")</f>
        <v/>
      </c>
      <c r="AN825" s="140" t="e">
        <f>VLOOKUP([1]!Book1345234[[#This Row],[FMP]],'[1]Life and Safety Tabular Data'!A822:L832,12,FALSE)</f>
        <v>#REF!</v>
      </c>
      <c r="AO825" s="43"/>
      <c r="AP825" s="4"/>
      <c r="AQ825" s="36" t="str">
        <f>IFERROR(VLOOKUP(Book1345234[[#This Row],[Life and Safety Ranking (Injury/Loss of Life)]],#REF!,2,FALSE),"")</f>
        <v/>
      </c>
      <c r="AR825" s="67"/>
      <c r="AS825" s="43"/>
      <c r="AT825" s="43"/>
      <c r="AU825" s="43"/>
      <c r="AV825" s="4"/>
      <c r="AW825" s="36" t="str">
        <f>IFERROR(VLOOKUP(Book1345234[[#This Row],[Water Supply Yield Ranking]],#REF!,2,FALSE),"")</f>
        <v/>
      </c>
      <c r="AX825" s="67"/>
      <c r="AY825" s="37"/>
      <c r="AZ825" s="4"/>
      <c r="BA825" s="36" t="str">
        <f>IFERROR(VLOOKUP(Book1345234[[#This Row],[Social Vulnerability Ranking]],#REF!,2,FALSE),"")</f>
        <v/>
      </c>
      <c r="BB825" s="67"/>
      <c r="BC825" s="43"/>
      <c r="BD825" s="4"/>
      <c r="BE825" s="36" t="str">
        <f>IFERROR(VLOOKUP(Book1345234[[#This Row],[Nature-Based Solutions Ranking]],#REF!,2,FALSE),"")</f>
        <v/>
      </c>
      <c r="BF825" s="67"/>
      <c r="BG825" s="37"/>
      <c r="BH825" s="4"/>
      <c r="BI825" s="36" t="str">
        <f>IFERROR(VLOOKUP(Book1345234[[#This Row],[Multiple Benefit Ranking]],#REF!,2,FALSE),"")</f>
        <v/>
      </c>
      <c r="BJ825" s="84"/>
      <c r="BK825" s="43"/>
      <c r="BL825" s="4"/>
      <c r="BM825" s="36" t="str">
        <f>IFERROR(VLOOKUP(Book1345234[[#This Row],[Operations and Maintenance Ranking]],#REF!,2,FALSE),"")</f>
        <v/>
      </c>
      <c r="BN825" s="67"/>
      <c r="BO825" s="4"/>
      <c r="BP825" s="36" t="str">
        <f>IFERROR(VLOOKUP(Book1345234[[#This Row],[Administrative, Regulatory and Other Obstacle Ranking]],#REF!,2,FALSE),"")</f>
        <v/>
      </c>
      <c r="BQ825" s="67"/>
      <c r="BR825" s="4"/>
      <c r="BS825" s="36" t="str">
        <f>IFERROR(VLOOKUP(Book1345234[[#This Row],[Environmental Benefit Ranking]],#REF!,2,FALSE),"")</f>
        <v/>
      </c>
      <c r="BT825" s="67"/>
      <c r="BU825" s="37"/>
      <c r="BV825" s="36" t="str">
        <f>IFERROR(VLOOKUP(Book1345234[[#This Row],[Environmental Impact Ranking]],#REF!,2,FALSE),"")</f>
        <v/>
      </c>
      <c r="BW825" s="77"/>
      <c r="BX825" s="83"/>
      <c r="BY825" s="4"/>
      <c r="BZ825" s="36" t="str">
        <f>IFERROR(VLOOKUP(Book1345234[[#This Row],[Mobility Ranking]],#REF!,2,FALSE),"")</f>
        <v/>
      </c>
      <c r="CA825" s="77"/>
      <c r="CB825" s="4"/>
      <c r="CC825" s="36" t="str">
        <f>IFERROR(VLOOKUP(Book1345234[[#This Row],[Regional Ranking]],#REF!,2,FALSE),"")</f>
        <v/>
      </c>
    </row>
    <row r="826" spans="1:81" x14ac:dyDescent="0.25">
      <c r="A826" s="107"/>
      <c r="B826" s="84"/>
      <c r="C826" s="92">
        <f>Book1345234[[#This Row],[FMP]]*2</f>
        <v>0</v>
      </c>
      <c r="D826" s="34"/>
      <c r="E826" s="34"/>
      <c r="F826" s="37"/>
      <c r="G826" s="4"/>
      <c r="H826" s="4"/>
      <c r="I826" s="4"/>
      <c r="J826" s="4"/>
      <c r="K826" s="35" t="str">
        <f>IFERROR(Book1345234[[#This Row],[Project Cost]]/Book1345234[[#This Row],['# of Structures Removed from 1% Annual Chance FP]],"")</f>
        <v/>
      </c>
      <c r="L826" s="4"/>
      <c r="M826" s="4"/>
      <c r="N826" s="35"/>
      <c r="O826" s="100"/>
      <c r="P826" s="84"/>
      <c r="Q826" s="37"/>
      <c r="R826" s="4"/>
      <c r="S826" s="36" t="str">
        <f>IFERROR(VLOOKUP(Book1345234[[#This Row],[ Severity Ranking: Pre-Project Average Depth of Flooding (100-year)]],#REF!,2,FALSE),"")</f>
        <v/>
      </c>
      <c r="T826" s="67"/>
      <c r="U826" s="37"/>
      <c r="V826" s="37"/>
      <c r="W826" s="128" t="e">
        <f>[1]!Book1345234[[#This Row],[Flood Plain Population]]/[1]!Book1345234[[#This Row],[Community Population Served]]</f>
        <v>#REF!</v>
      </c>
      <c r="X826" s="4"/>
      <c r="Y826" s="36" t="str">
        <f>IFERROR(VLOOKUP(Book1345234[[#This Row],[Severity Ranking: Community Need (% Population)]],#REF!,2,FALSE),"")</f>
        <v/>
      </c>
      <c r="Z826" s="66"/>
      <c r="AA826" s="91" t="e">
        <f>[1]!Book1345234[[#This Row],['# of Structures Removed from 1% Annual Chance FP]]/[1]!Book1345234[[#This Row],['# of Structures in 1% Annual Chance FP (Pre-Project)]]</f>
        <v>#REF!</v>
      </c>
      <c r="AB826" s="4"/>
      <c r="AC826" s="36" t="str">
        <f>IFERROR(VLOOKUP(Book1345234[[#This Row],[Flood Risk Reduction ]],#REF!,2,FALSE),"")</f>
        <v/>
      </c>
      <c r="AD826" s="66"/>
      <c r="AE826" s="78"/>
      <c r="AF826" s="37"/>
      <c r="AG826" s="128" t="e">
        <f>([1]!Book1345234[[#This Row],[Pre-Project Damage $]]-[1]!Book1345234[[#This Row],[Post-Project Damage $]])/[1]!Book1345234[[#This Row],[Pre-Project Damage $]]</f>
        <v>#REF!</v>
      </c>
      <c r="AH826" s="4"/>
      <c r="AI826" s="36" t="str">
        <f>IFERROR(VLOOKUP(Book1345234[[#This Row],[Flood Damage Reduction]],#REF!,2,FALSE),"")</f>
        <v/>
      </c>
      <c r="AJ826" s="93"/>
      <c r="AK826" s="83"/>
      <c r="AL826" s="37"/>
      <c r="AM826" s="36" t="str">
        <f>IFERROR(VLOOKUP(Book1345234[[#This Row],[ Reduction in Critical Facilities Flood Risk]],#REF!,2,FALSE),"")</f>
        <v/>
      </c>
      <c r="AN826" s="140" t="e">
        <f>VLOOKUP([1]!Book1345234[[#This Row],[FMP]],'[1]Life and Safety Tabular Data'!A823:L833,12,FALSE)</f>
        <v>#REF!</v>
      </c>
      <c r="AO826" s="43"/>
      <c r="AP826" s="4"/>
      <c r="AQ826" s="36" t="str">
        <f>IFERROR(VLOOKUP(Book1345234[[#This Row],[Life and Safety Ranking (Injury/Loss of Life)]],#REF!,2,FALSE),"")</f>
        <v/>
      </c>
      <c r="AR826" s="67"/>
      <c r="AS826" s="43"/>
      <c r="AT826" s="43"/>
      <c r="AU826" s="43"/>
      <c r="AV826" s="4"/>
      <c r="AW826" s="36" t="str">
        <f>IFERROR(VLOOKUP(Book1345234[[#This Row],[Water Supply Yield Ranking]],#REF!,2,FALSE),"")</f>
        <v/>
      </c>
      <c r="AX826" s="67"/>
      <c r="AY826" s="37"/>
      <c r="AZ826" s="4"/>
      <c r="BA826" s="36" t="str">
        <f>IFERROR(VLOOKUP(Book1345234[[#This Row],[Social Vulnerability Ranking]],#REF!,2,FALSE),"")</f>
        <v/>
      </c>
      <c r="BB826" s="67"/>
      <c r="BC826" s="43"/>
      <c r="BD826" s="4"/>
      <c r="BE826" s="36" t="str">
        <f>IFERROR(VLOOKUP(Book1345234[[#This Row],[Nature-Based Solutions Ranking]],#REF!,2,FALSE),"")</f>
        <v/>
      </c>
      <c r="BF826" s="67"/>
      <c r="BG826" s="37"/>
      <c r="BH826" s="4"/>
      <c r="BI826" s="36" t="str">
        <f>IFERROR(VLOOKUP(Book1345234[[#This Row],[Multiple Benefit Ranking]],#REF!,2,FALSE),"")</f>
        <v/>
      </c>
      <c r="BJ826" s="84"/>
      <c r="BK826" s="43"/>
      <c r="BL826" s="4"/>
      <c r="BM826" s="36" t="str">
        <f>IFERROR(VLOOKUP(Book1345234[[#This Row],[Operations and Maintenance Ranking]],#REF!,2,FALSE),"")</f>
        <v/>
      </c>
      <c r="BN826" s="67"/>
      <c r="BO826" s="4"/>
      <c r="BP826" s="36" t="str">
        <f>IFERROR(VLOOKUP(Book1345234[[#This Row],[Administrative, Regulatory and Other Obstacle Ranking]],#REF!,2,FALSE),"")</f>
        <v/>
      </c>
      <c r="BQ826" s="67"/>
      <c r="BR826" s="4"/>
      <c r="BS826" s="36" t="str">
        <f>IFERROR(VLOOKUP(Book1345234[[#This Row],[Environmental Benefit Ranking]],#REF!,2,FALSE),"")</f>
        <v/>
      </c>
      <c r="BT826" s="67"/>
      <c r="BU826" s="37"/>
      <c r="BV826" s="36" t="str">
        <f>IFERROR(VLOOKUP(Book1345234[[#This Row],[Environmental Impact Ranking]],#REF!,2,FALSE),"")</f>
        <v/>
      </c>
      <c r="BW826" s="77"/>
      <c r="BX826" s="83"/>
      <c r="BY826" s="4"/>
      <c r="BZ826" s="36" t="str">
        <f>IFERROR(VLOOKUP(Book1345234[[#This Row],[Mobility Ranking]],#REF!,2,FALSE),"")</f>
        <v/>
      </c>
      <c r="CA826" s="77"/>
      <c r="CB826" s="4"/>
      <c r="CC826" s="36" t="str">
        <f>IFERROR(VLOOKUP(Book1345234[[#This Row],[Regional Ranking]],#REF!,2,FALSE),"")</f>
        <v/>
      </c>
    </row>
    <row r="827" spans="1:81" x14ac:dyDescent="0.25">
      <c r="A827" s="107"/>
      <c r="B827" s="84"/>
      <c r="C827" s="92">
        <f>Book1345234[[#This Row],[FMP]]*2</f>
        <v>0</v>
      </c>
      <c r="D827" s="34"/>
      <c r="E827" s="34"/>
      <c r="F827" s="37"/>
      <c r="G827" s="4"/>
      <c r="H827" s="4"/>
      <c r="I827" s="4"/>
      <c r="J827" s="4"/>
      <c r="K827" s="35" t="str">
        <f>IFERROR(Book1345234[[#This Row],[Project Cost]]/Book1345234[[#This Row],['# of Structures Removed from 1% Annual Chance FP]],"")</f>
        <v/>
      </c>
      <c r="L827" s="4"/>
      <c r="M827" s="4"/>
      <c r="N827" s="35"/>
      <c r="O827" s="100"/>
      <c r="P827" s="84"/>
      <c r="Q827" s="37"/>
      <c r="R827" s="4"/>
      <c r="S827" s="36" t="str">
        <f>IFERROR(VLOOKUP(Book1345234[[#This Row],[ Severity Ranking: Pre-Project Average Depth of Flooding (100-year)]],#REF!,2,FALSE),"")</f>
        <v/>
      </c>
      <c r="T827" s="67"/>
      <c r="U827" s="37"/>
      <c r="V827" s="37"/>
      <c r="W827" s="128" t="e">
        <f>[1]!Book1345234[[#This Row],[Flood Plain Population]]/[1]!Book1345234[[#This Row],[Community Population Served]]</f>
        <v>#REF!</v>
      </c>
      <c r="X827" s="4"/>
      <c r="Y827" s="36" t="str">
        <f>IFERROR(VLOOKUP(Book1345234[[#This Row],[Severity Ranking: Community Need (% Population)]],#REF!,2,FALSE),"")</f>
        <v/>
      </c>
      <c r="Z827" s="66"/>
      <c r="AA827" s="91" t="e">
        <f>[1]!Book1345234[[#This Row],['# of Structures Removed from 1% Annual Chance FP]]/[1]!Book1345234[[#This Row],['# of Structures in 1% Annual Chance FP (Pre-Project)]]</f>
        <v>#REF!</v>
      </c>
      <c r="AB827" s="4"/>
      <c r="AC827" s="36" t="str">
        <f>IFERROR(VLOOKUP(Book1345234[[#This Row],[Flood Risk Reduction ]],#REF!,2,FALSE),"")</f>
        <v/>
      </c>
      <c r="AD827" s="66"/>
      <c r="AE827" s="78"/>
      <c r="AF827" s="37"/>
      <c r="AG827" s="128" t="e">
        <f>([1]!Book1345234[[#This Row],[Pre-Project Damage $]]-[1]!Book1345234[[#This Row],[Post-Project Damage $]])/[1]!Book1345234[[#This Row],[Pre-Project Damage $]]</f>
        <v>#REF!</v>
      </c>
      <c r="AH827" s="4"/>
      <c r="AI827" s="36" t="str">
        <f>IFERROR(VLOOKUP(Book1345234[[#This Row],[Flood Damage Reduction]],#REF!,2,FALSE),"")</f>
        <v/>
      </c>
      <c r="AJ827" s="93"/>
      <c r="AK827" s="83"/>
      <c r="AL827" s="37"/>
      <c r="AM827" s="36" t="str">
        <f>IFERROR(VLOOKUP(Book1345234[[#This Row],[ Reduction in Critical Facilities Flood Risk]],#REF!,2,FALSE),"")</f>
        <v/>
      </c>
      <c r="AN827" s="140" t="e">
        <f>VLOOKUP([1]!Book1345234[[#This Row],[FMP]],'[1]Life and Safety Tabular Data'!A824:L834,12,FALSE)</f>
        <v>#REF!</v>
      </c>
      <c r="AO827" s="43"/>
      <c r="AP827" s="4"/>
      <c r="AQ827" s="36" t="str">
        <f>IFERROR(VLOOKUP(Book1345234[[#This Row],[Life and Safety Ranking (Injury/Loss of Life)]],#REF!,2,FALSE),"")</f>
        <v/>
      </c>
      <c r="AR827" s="67"/>
      <c r="AS827" s="43"/>
      <c r="AT827" s="43"/>
      <c r="AU827" s="43"/>
      <c r="AV827" s="4"/>
      <c r="AW827" s="36" t="str">
        <f>IFERROR(VLOOKUP(Book1345234[[#This Row],[Water Supply Yield Ranking]],#REF!,2,FALSE),"")</f>
        <v/>
      </c>
      <c r="AX827" s="67"/>
      <c r="AY827" s="37"/>
      <c r="AZ827" s="4"/>
      <c r="BA827" s="36" t="str">
        <f>IFERROR(VLOOKUP(Book1345234[[#This Row],[Social Vulnerability Ranking]],#REF!,2,FALSE),"")</f>
        <v/>
      </c>
      <c r="BB827" s="67"/>
      <c r="BC827" s="43"/>
      <c r="BD827" s="4"/>
      <c r="BE827" s="36" t="str">
        <f>IFERROR(VLOOKUP(Book1345234[[#This Row],[Nature-Based Solutions Ranking]],#REF!,2,FALSE),"")</f>
        <v/>
      </c>
      <c r="BF827" s="67"/>
      <c r="BG827" s="37"/>
      <c r="BH827" s="4"/>
      <c r="BI827" s="36" t="str">
        <f>IFERROR(VLOOKUP(Book1345234[[#This Row],[Multiple Benefit Ranking]],#REF!,2,FALSE),"")</f>
        <v/>
      </c>
      <c r="BJ827" s="84"/>
      <c r="BK827" s="43"/>
      <c r="BL827" s="4"/>
      <c r="BM827" s="36" t="str">
        <f>IFERROR(VLOOKUP(Book1345234[[#This Row],[Operations and Maintenance Ranking]],#REF!,2,FALSE),"")</f>
        <v/>
      </c>
      <c r="BN827" s="67"/>
      <c r="BO827" s="4"/>
      <c r="BP827" s="36" t="str">
        <f>IFERROR(VLOOKUP(Book1345234[[#This Row],[Administrative, Regulatory and Other Obstacle Ranking]],#REF!,2,FALSE),"")</f>
        <v/>
      </c>
      <c r="BQ827" s="67"/>
      <c r="BR827" s="4"/>
      <c r="BS827" s="36" t="str">
        <f>IFERROR(VLOOKUP(Book1345234[[#This Row],[Environmental Benefit Ranking]],#REF!,2,FALSE),"")</f>
        <v/>
      </c>
      <c r="BT827" s="67"/>
      <c r="BU827" s="37"/>
      <c r="BV827" s="36" t="str">
        <f>IFERROR(VLOOKUP(Book1345234[[#This Row],[Environmental Impact Ranking]],#REF!,2,FALSE),"")</f>
        <v/>
      </c>
      <c r="BW827" s="77"/>
      <c r="BX827" s="83"/>
      <c r="BY827" s="4"/>
      <c r="BZ827" s="36" t="str">
        <f>IFERROR(VLOOKUP(Book1345234[[#This Row],[Mobility Ranking]],#REF!,2,FALSE),"")</f>
        <v/>
      </c>
      <c r="CA827" s="77"/>
      <c r="CB827" s="4"/>
      <c r="CC827" s="36" t="str">
        <f>IFERROR(VLOOKUP(Book1345234[[#This Row],[Regional Ranking]],#REF!,2,FALSE),"")</f>
        <v/>
      </c>
    </row>
    <row r="828" spans="1:81" x14ac:dyDescent="0.25">
      <c r="A828" s="107"/>
      <c r="B828" s="84"/>
      <c r="C828" s="92">
        <f>Book1345234[[#This Row],[FMP]]*2</f>
        <v>0</v>
      </c>
      <c r="D828" s="34"/>
      <c r="E828" s="34"/>
      <c r="F828" s="37"/>
      <c r="G828" s="4"/>
      <c r="H828" s="4"/>
      <c r="I828" s="4"/>
      <c r="J828" s="4"/>
      <c r="K828" s="35" t="str">
        <f>IFERROR(Book1345234[[#This Row],[Project Cost]]/Book1345234[[#This Row],['# of Structures Removed from 1% Annual Chance FP]],"")</f>
        <v/>
      </c>
      <c r="L828" s="4"/>
      <c r="M828" s="4"/>
      <c r="N828" s="35"/>
      <c r="O828" s="100"/>
      <c r="P828" s="84"/>
      <c r="Q828" s="37"/>
      <c r="R828" s="4"/>
      <c r="S828" s="36" t="str">
        <f>IFERROR(VLOOKUP(Book1345234[[#This Row],[ Severity Ranking: Pre-Project Average Depth of Flooding (100-year)]],#REF!,2,FALSE),"")</f>
        <v/>
      </c>
      <c r="T828" s="67"/>
      <c r="U828" s="37"/>
      <c r="V828" s="37"/>
      <c r="W828" s="128" t="e">
        <f>[1]!Book1345234[[#This Row],[Flood Plain Population]]/[1]!Book1345234[[#This Row],[Community Population Served]]</f>
        <v>#REF!</v>
      </c>
      <c r="X828" s="4"/>
      <c r="Y828" s="36" t="str">
        <f>IFERROR(VLOOKUP(Book1345234[[#This Row],[Severity Ranking: Community Need (% Population)]],#REF!,2,FALSE),"")</f>
        <v/>
      </c>
      <c r="Z828" s="66"/>
      <c r="AA828" s="91" t="e">
        <f>[1]!Book1345234[[#This Row],['# of Structures Removed from 1% Annual Chance FP]]/[1]!Book1345234[[#This Row],['# of Structures in 1% Annual Chance FP (Pre-Project)]]</f>
        <v>#REF!</v>
      </c>
      <c r="AB828" s="4"/>
      <c r="AC828" s="36" t="str">
        <f>IFERROR(VLOOKUP(Book1345234[[#This Row],[Flood Risk Reduction ]],#REF!,2,FALSE),"")</f>
        <v/>
      </c>
      <c r="AD828" s="66"/>
      <c r="AE828" s="78"/>
      <c r="AF828" s="37"/>
      <c r="AG828" s="128" t="e">
        <f>([1]!Book1345234[[#This Row],[Pre-Project Damage $]]-[1]!Book1345234[[#This Row],[Post-Project Damage $]])/[1]!Book1345234[[#This Row],[Pre-Project Damage $]]</f>
        <v>#REF!</v>
      </c>
      <c r="AH828" s="4"/>
      <c r="AI828" s="36" t="str">
        <f>IFERROR(VLOOKUP(Book1345234[[#This Row],[Flood Damage Reduction]],#REF!,2,FALSE),"")</f>
        <v/>
      </c>
      <c r="AJ828" s="93"/>
      <c r="AK828" s="83"/>
      <c r="AL828" s="37"/>
      <c r="AM828" s="36" t="str">
        <f>IFERROR(VLOOKUP(Book1345234[[#This Row],[ Reduction in Critical Facilities Flood Risk]],#REF!,2,FALSE),"")</f>
        <v/>
      </c>
      <c r="AN828" s="140" t="e">
        <f>VLOOKUP([1]!Book1345234[[#This Row],[FMP]],'[1]Life and Safety Tabular Data'!A825:L835,12,FALSE)</f>
        <v>#REF!</v>
      </c>
      <c r="AO828" s="43"/>
      <c r="AP828" s="4"/>
      <c r="AQ828" s="36" t="str">
        <f>IFERROR(VLOOKUP(Book1345234[[#This Row],[Life and Safety Ranking (Injury/Loss of Life)]],#REF!,2,FALSE),"")</f>
        <v/>
      </c>
      <c r="AR828" s="67"/>
      <c r="AS828" s="43"/>
      <c r="AT828" s="43"/>
      <c r="AU828" s="43"/>
      <c r="AV828" s="4"/>
      <c r="AW828" s="36" t="str">
        <f>IFERROR(VLOOKUP(Book1345234[[#This Row],[Water Supply Yield Ranking]],#REF!,2,FALSE),"")</f>
        <v/>
      </c>
      <c r="AX828" s="67"/>
      <c r="AY828" s="37"/>
      <c r="AZ828" s="4"/>
      <c r="BA828" s="36" t="str">
        <f>IFERROR(VLOOKUP(Book1345234[[#This Row],[Social Vulnerability Ranking]],#REF!,2,FALSE),"")</f>
        <v/>
      </c>
      <c r="BB828" s="67"/>
      <c r="BC828" s="43"/>
      <c r="BD828" s="4"/>
      <c r="BE828" s="36" t="str">
        <f>IFERROR(VLOOKUP(Book1345234[[#This Row],[Nature-Based Solutions Ranking]],#REF!,2,FALSE),"")</f>
        <v/>
      </c>
      <c r="BF828" s="67"/>
      <c r="BG828" s="37"/>
      <c r="BH828" s="4"/>
      <c r="BI828" s="36" t="str">
        <f>IFERROR(VLOOKUP(Book1345234[[#This Row],[Multiple Benefit Ranking]],#REF!,2,FALSE),"")</f>
        <v/>
      </c>
      <c r="BJ828" s="84"/>
      <c r="BK828" s="43"/>
      <c r="BL828" s="4"/>
      <c r="BM828" s="36" t="str">
        <f>IFERROR(VLOOKUP(Book1345234[[#This Row],[Operations and Maintenance Ranking]],#REF!,2,FALSE),"")</f>
        <v/>
      </c>
      <c r="BN828" s="67"/>
      <c r="BO828" s="4"/>
      <c r="BP828" s="36" t="str">
        <f>IFERROR(VLOOKUP(Book1345234[[#This Row],[Administrative, Regulatory and Other Obstacle Ranking]],#REF!,2,FALSE),"")</f>
        <v/>
      </c>
      <c r="BQ828" s="67"/>
      <c r="BR828" s="4"/>
      <c r="BS828" s="36" t="str">
        <f>IFERROR(VLOOKUP(Book1345234[[#This Row],[Environmental Benefit Ranking]],#REF!,2,FALSE),"")</f>
        <v/>
      </c>
      <c r="BT828" s="67"/>
      <c r="BU828" s="37"/>
      <c r="BV828" s="36" t="str">
        <f>IFERROR(VLOOKUP(Book1345234[[#This Row],[Environmental Impact Ranking]],#REF!,2,FALSE),"")</f>
        <v/>
      </c>
      <c r="BW828" s="77"/>
      <c r="BX828" s="83"/>
      <c r="BY828" s="4"/>
      <c r="BZ828" s="36" t="str">
        <f>IFERROR(VLOOKUP(Book1345234[[#This Row],[Mobility Ranking]],#REF!,2,FALSE),"")</f>
        <v/>
      </c>
      <c r="CA828" s="77"/>
      <c r="CB828" s="4"/>
      <c r="CC828" s="36" t="str">
        <f>IFERROR(VLOOKUP(Book1345234[[#This Row],[Regional Ranking]],#REF!,2,FALSE),"")</f>
        <v/>
      </c>
    </row>
    <row r="829" spans="1:81" x14ac:dyDescent="0.25">
      <c r="A829" s="107"/>
      <c r="B829" s="84"/>
      <c r="C829" s="92">
        <f>Book1345234[[#This Row],[FMP]]*2</f>
        <v>0</v>
      </c>
      <c r="D829" s="34"/>
      <c r="E829" s="34"/>
      <c r="F829" s="37"/>
      <c r="G829" s="4"/>
      <c r="H829" s="4"/>
      <c r="I829" s="4"/>
      <c r="J829" s="4"/>
      <c r="K829" s="35" t="str">
        <f>IFERROR(Book1345234[[#This Row],[Project Cost]]/Book1345234[[#This Row],['# of Structures Removed from 1% Annual Chance FP]],"")</f>
        <v/>
      </c>
      <c r="L829" s="4"/>
      <c r="M829" s="4"/>
      <c r="N829" s="35"/>
      <c r="O829" s="100"/>
      <c r="P829" s="84"/>
      <c r="Q829" s="37"/>
      <c r="R829" s="4"/>
      <c r="S829" s="36" t="str">
        <f>IFERROR(VLOOKUP(Book1345234[[#This Row],[ Severity Ranking: Pre-Project Average Depth of Flooding (100-year)]],#REF!,2,FALSE),"")</f>
        <v/>
      </c>
      <c r="T829" s="67"/>
      <c r="U829" s="37"/>
      <c r="V829" s="37"/>
      <c r="W829" s="128" t="e">
        <f>[1]!Book1345234[[#This Row],[Flood Plain Population]]/[1]!Book1345234[[#This Row],[Community Population Served]]</f>
        <v>#REF!</v>
      </c>
      <c r="X829" s="4"/>
      <c r="Y829" s="36" t="str">
        <f>IFERROR(VLOOKUP(Book1345234[[#This Row],[Severity Ranking: Community Need (% Population)]],#REF!,2,FALSE),"")</f>
        <v/>
      </c>
      <c r="Z829" s="66"/>
      <c r="AA829" s="91" t="e">
        <f>[1]!Book1345234[[#This Row],['# of Structures Removed from 1% Annual Chance FP]]/[1]!Book1345234[[#This Row],['# of Structures in 1% Annual Chance FP (Pre-Project)]]</f>
        <v>#REF!</v>
      </c>
      <c r="AB829" s="4"/>
      <c r="AC829" s="36" t="str">
        <f>IFERROR(VLOOKUP(Book1345234[[#This Row],[Flood Risk Reduction ]],#REF!,2,FALSE),"")</f>
        <v/>
      </c>
      <c r="AD829" s="66"/>
      <c r="AE829" s="78"/>
      <c r="AF829" s="37"/>
      <c r="AG829" s="128" t="e">
        <f>([1]!Book1345234[[#This Row],[Pre-Project Damage $]]-[1]!Book1345234[[#This Row],[Post-Project Damage $]])/[1]!Book1345234[[#This Row],[Pre-Project Damage $]]</f>
        <v>#REF!</v>
      </c>
      <c r="AH829" s="4"/>
      <c r="AI829" s="36" t="str">
        <f>IFERROR(VLOOKUP(Book1345234[[#This Row],[Flood Damage Reduction]],#REF!,2,FALSE),"")</f>
        <v/>
      </c>
      <c r="AJ829" s="93"/>
      <c r="AK829" s="83"/>
      <c r="AL829" s="37"/>
      <c r="AM829" s="36" t="str">
        <f>IFERROR(VLOOKUP(Book1345234[[#This Row],[ Reduction in Critical Facilities Flood Risk]],#REF!,2,FALSE),"")</f>
        <v/>
      </c>
      <c r="AN829" s="140" t="e">
        <f>VLOOKUP([1]!Book1345234[[#This Row],[FMP]],'[1]Life and Safety Tabular Data'!A826:L836,12,FALSE)</f>
        <v>#REF!</v>
      </c>
      <c r="AO829" s="43"/>
      <c r="AP829" s="4"/>
      <c r="AQ829" s="36" t="str">
        <f>IFERROR(VLOOKUP(Book1345234[[#This Row],[Life and Safety Ranking (Injury/Loss of Life)]],#REF!,2,FALSE),"")</f>
        <v/>
      </c>
      <c r="AR829" s="67"/>
      <c r="AS829" s="43"/>
      <c r="AT829" s="43"/>
      <c r="AU829" s="43"/>
      <c r="AV829" s="4"/>
      <c r="AW829" s="36" t="str">
        <f>IFERROR(VLOOKUP(Book1345234[[#This Row],[Water Supply Yield Ranking]],#REF!,2,FALSE),"")</f>
        <v/>
      </c>
      <c r="AX829" s="67"/>
      <c r="AY829" s="37"/>
      <c r="AZ829" s="4"/>
      <c r="BA829" s="36" t="str">
        <f>IFERROR(VLOOKUP(Book1345234[[#This Row],[Social Vulnerability Ranking]],#REF!,2,FALSE),"")</f>
        <v/>
      </c>
      <c r="BB829" s="67"/>
      <c r="BC829" s="43"/>
      <c r="BD829" s="4"/>
      <c r="BE829" s="36" t="str">
        <f>IFERROR(VLOOKUP(Book1345234[[#This Row],[Nature-Based Solutions Ranking]],#REF!,2,FALSE),"")</f>
        <v/>
      </c>
      <c r="BF829" s="67"/>
      <c r="BG829" s="37"/>
      <c r="BH829" s="4"/>
      <c r="BI829" s="36" t="str">
        <f>IFERROR(VLOOKUP(Book1345234[[#This Row],[Multiple Benefit Ranking]],#REF!,2,FALSE),"")</f>
        <v/>
      </c>
      <c r="BJ829" s="84"/>
      <c r="BK829" s="43"/>
      <c r="BL829" s="4"/>
      <c r="BM829" s="36" t="str">
        <f>IFERROR(VLOOKUP(Book1345234[[#This Row],[Operations and Maintenance Ranking]],#REF!,2,FALSE),"")</f>
        <v/>
      </c>
      <c r="BN829" s="67"/>
      <c r="BO829" s="4"/>
      <c r="BP829" s="36" t="str">
        <f>IFERROR(VLOOKUP(Book1345234[[#This Row],[Administrative, Regulatory and Other Obstacle Ranking]],#REF!,2,FALSE),"")</f>
        <v/>
      </c>
      <c r="BQ829" s="67"/>
      <c r="BR829" s="4"/>
      <c r="BS829" s="36" t="str">
        <f>IFERROR(VLOOKUP(Book1345234[[#This Row],[Environmental Benefit Ranking]],#REF!,2,FALSE),"")</f>
        <v/>
      </c>
      <c r="BT829" s="67"/>
      <c r="BU829" s="37"/>
      <c r="BV829" s="36" t="str">
        <f>IFERROR(VLOOKUP(Book1345234[[#This Row],[Environmental Impact Ranking]],#REF!,2,FALSE),"")</f>
        <v/>
      </c>
      <c r="BW829" s="77"/>
      <c r="BX829" s="83"/>
      <c r="BY829" s="4"/>
      <c r="BZ829" s="36" t="str">
        <f>IFERROR(VLOOKUP(Book1345234[[#This Row],[Mobility Ranking]],#REF!,2,FALSE),"")</f>
        <v/>
      </c>
      <c r="CA829" s="77"/>
      <c r="CB829" s="4"/>
      <c r="CC829" s="36" t="str">
        <f>IFERROR(VLOOKUP(Book1345234[[#This Row],[Regional Ranking]],#REF!,2,FALSE),"")</f>
        <v/>
      </c>
    </row>
    <row r="830" spans="1:81" x14ac:dyDescent="0.25">
      <c r="A830" s="107"/>
      <c r="B830" s="84"/>
      <c r="C830" s="92">
        <f>Book1345234[[#This Row],[FMP]]*2</f>
        <v>0</v>
      </c>
      <c r="D830" s="34"/>
      <c r="E830" s="34"/>
      <c r="F830" s="37"/>
      <c r="G830" s="4"/>
      <c r="H830" s="4"/>
      <c r="I830" s="4"/>
      <c r="J830" s="4"/>
      <c r="K830" s="35" t="str">
        <f>IFERROR(Book1345234[[#This Row],[Project Cost]]/Book1345234[[#This Row],['# of Structures Removed from 1% Annual Chance FP]],"")</f>
        <v/>
      </c>
      <c r="L830" s="4"/>
      <c r="M830" s="4"/>
      <c r="N830" s="35"/>
      <c r="O830" s="100"/>
      <c r="P830" s="84"/>
      <c r="Q830" s="37"/>
      <c r="R830" s="4"/>
      <c r="S830" s="36" t="str">
        <f>IFERROR(VLOOKUP(Book1345234[[#This Row],[ Severity Ranking: Pre-Project Average Depth of Flooding (100-year)]],#REF!,2,FALSE),"")</f>
        <v/>
      </c>
      <c r="T830" s="67"/>
      <c r="U830" s="37"/>
      <c r="V830" s="37"/>
      <c r="W830" s="128" t="e">
        <f>[1]!Book1345234[[#This Row],[Flood Plain Population]]/[1]!Book1345234[[#This Row],[Community Population Served]]</f>
        <v>#REF!</v>
      </c>
      <c r="X830" s="4"/>
      <c r="Y830" s="36" t="str">
        <f>IFERROR(VLOOKUP(Book1345234[[#This Row],[Severity Ranking: Community Need (% Population)]],#REF!,2,FALSE),"")</f>
        <v/>
      </c>
      <c r="Z830" s="66"/>
      <c r="AA830" s="91" t="e">
        <f>[1]!Book1345234[[#This Row],['# of Structures Removed from 1% Annual Chance FP]]/[1]!Book1345234[[#This Row],['# of Structures in 1% Annual Chance FP (Pre-Project)]]</f>
        <v>#REF!</v>
      </c>
      <c r="AB830" s="4"/>
      <c r="AC830" s="36" t="str">
        <f>IFERROR(VLOOKUP(Book1345234[[#This Row],[Flood Risk Reduction ]],#REF!,2,FALSE),"")</f>
        <v/>
      </c>
      <c r="AD830" s="66"/>
      <c r="AE830" s="78"/>
      <c r="AF830" s="37"/>
      <c r="AG830" s="128" t="e">
        <f>([1]!Book1345234[[#This Row],[Pre-Project Damage $]]-[1]!Book1345234[[#This Row],[Post-Project Damage $]])/[1]!Book1345234[[#This Row],[Pre-Project Damage $]]</f>
        <v>#REF!</v>
      </c>
      <c r="AH830" s="4"/>
      <c r="AI830" s="36" t="str">
        <f>IFERROR(VLOOKUP(Book1345234[[#This Row],[Flood Damage Reduction]],#REF!,2,FALSE),"")</f>
        <v/>
      </c>
      <c r="AJ830" s="93"/>
      <c r="AK830" s="83"/>
      <c r="AL830" s="37"/>
      <c r="AM830" s="36" t="str">
        <f>IFERROR(VLOOKUP(Book1345234[[#This Row],[ Reduction in Critical Facilities Flood Risk]],#REF!,2,FALSE),"")</f>
        <v/>
      </c>
      <c r="AN830" s="140" t="e">
        <f>VLOOKUP([1]!Book1345234[[#This Row],[FMP]],'[1]Life and Safety Tabular Data'!A827:L837,12,FALSE)</f>
        <v>#REF!</v>
      </c>
      <c r="AO830" s="43"/>
      <c r="AP830" s="4"/>
      <c r="AQ830" s="36" t="str">
        <f>IFERROR(VLOOKUP(Book1345234[[#This Row],[Life and Safety Ranking (Injury/Loss of Life)]],#REF!,2,FALSE),"")</f>
        <v/>
      </c>
      <c r="AR830" s="67"/>
      <c r="AS830" s="43"/>
      <c r="AT830" s="43"/>
      <c r="AU830" s="43"/>
      <c r="AV830" s="4"/>
      <c r="AW830" s="36" t="str">
        <f>IFERROR(VLOOKUP(Book1345234[[#This Row],[Water Supply Yield Ranking]],#REF!,2,FALSE),"")</f>
        <v/>
      </c>
      <c r="AX830" s="67"/>
      <c r="AY830" s="37"/>
      <c r="AZ830" s="4"/>
      <c r="BA830" s="36" t="str">
        <f>IFERROR(VLOOKUP(Book1345234[[#This Row],[Social Vulnerability Ranking]],#REF!,2,FALSE),"")</f>
        <v/>
      </c>
      <c r="BB830" s="67"/>
      <c r="BC830" s="43"/>
      <c r="BD830" s="4"/>
      <c r="BE830" s="36" t="str">
        <f>IFERROR(VLOOKUP(Book1345234[[#This Row],[Nature-Based Solutions Ranking]],#REF!,2,FALSE),"")</f>
        <v/>
      </c>
      <c r="BF830" s="67"/>
      <c r="BG830" s="37"/>
      <c r="BH830" s="4"/>
      <c r="BI830" s="36" t="str">
        <f>IFERROR(VLOOKUP(Book1345234[[#This Row],[Multiple Benefit Ranking]],#REF!,2,FALSE),"")</f>
        <v/>
      </c>
      <c r="BJ830" s="84"/>
      <c r="BK830" s="43"/>
      <c r="BL830" s="4"/>
      <c r="BM830" s="36" t="str">
        <f>IFERROR(VLOOKUP(Book1345234[[#This Row],[Operations and Maintenance Ranking]],#REF!,2,FALSE),"")</f>
        <v/>
      </c>
      <c r="BN830" s="67"/>
      <c r="BO830" s="4"/>
      <c r="BP830" s="36" t="str">
        <f>IFERROR(VLOOKUP(Book1345234[[#This Row],[Administrative, Regulatory and Other Obstacle Ranking]],#REF!,2,FALSE),"")</f>
        <v/>
      </c>
      <c r="BQ830" s="67"/>
      <c r="BR830" s="4"/>
      <c r="BS830" s="36" t="str">
        <f>IFERROR(VLOOKUP(Book1345234[[#This Row],[Environmental Benefit Ranking]],#REF!,2,FALSE),"")</f>
        <v/>
      </c>
      <c r="BT830" s="67"/>
      <c r="BU830" s="37"/>
      <c r="BV830" s="36" t="str">
        <f>IFERROR(VLOOKUP(Book1345234[[#This Row],[Environmental Impact Ranking]],#REF!,2,FALSE),"")</f>
        <v/>
      </c>
      <c r="BW830" s="77"/>
      <c r="BX830" s="83"/>
      <c r="BY830" s="4"/>
      <c r="BZ830" s="36" t="str">
        <f>IFERROR(VLOOKUP(Book1345234[[#This Row],[Mobility Ranking]],#REF!,2,FALSE),"")</f>
        <v/>
      </c>
      <c r="CA830" s="77"/>
      <c r="CB830" s="4"/>
      <c r="CC830" s="36" t="str">
        <f>IFERROR(VLOOKUP(Book1345234[[#This Row],[Regional Ranking]],#REF!,2,FALSE),"")</f>
        <v/>
      </c>
    </row>
    <row r="831" spans="1:81" x14ac:dyDescent="0.25">
      <c r="A831" s="107"/>
      <c r="B831" s="84"/>
      <c r="C831" s="92">
        <f>Book1345234[[#This Row],[FMP]]*2</f>
        <v>0</v>
      </c>
      <c r="D831" s="34"/>
      <c r="E831" s="34"/>
      <c r="F831" s="37"/>
      <c r="G831" s="4"/>
      <c r="H831" s="4"/>
      <c r="I831" s="4"/>
      <c r="J831" s="4"/>
      <c r="K831" s="35" t="str">
        <f>IFERROR(Book1345234[[#This Row],[Project Cost]]/Book1345234[[#This Row],['# of Structures Removed from 1% Annual Chance FP]],"")</f>
        <v/>
      </c>
      <c r="L831" s="4"/>
      <c r="M831" s="4"/>
      <c r="N831" s="35"/>
      <c r="O831" s="100"/>
      <c r="P831" s="84"/>
      <c r="Q831" s="37"/>
      <c r="R831" s="4"/>
      <c r="S831" s="36" t="str">
        <f>IFERROR(VLOOKUP(Book1345234[[#This Row],[ Severity Ranking: Pre-Project Average Depth of Flooding (100-year)]],#REF!,2,FALSE),"")</f>
        <v/>
      </c>
      <c r="T831" s="67"/>
      <c r="U831" s="37"/>
      <c r="V831" s="37"/>
      <c r="W831" s="128" t="e">
        <f>[1]!Book1345234[[#This Row],[Flood Plain Population]]/[1]!Book1345234[[#This Row],[Community Population Served]]</f>
        <v>#REF!</v>
      </c>
      <c r="X831" s="4"/>
      <c r="Y831" s="36" t="str">
        <f>IFERROR(VLOOKUP(Book1345234[[#This Row],[Severity Ranking: Community Need (% Population)]],#REF!,2,FALSE),"")</f>
        <v/>
      </c>
      <c r="Z831" s="66"/>
      <c r="AA831" s="91" t="e">
        <f>[1]!Book1345234[[#This Row],['# of Structures Removed from 1% Annual Chance FP]]/[1]!Book1345234[[#This Row],['# of Structures in 1% Annual Chance FP (Pre-Project)]]</f>
        <v>#REF!</v>
      </c>
      <c r="AB831" s="4"/>
      <c r="AC831" s="36" t="str">
        <f>IFERROR(VLOOKUP(Book1345234[[#This Row],[Flood Risk Reduction ]],#REF!,2,FALSE),"")</f>
        <v/>
      </c>
      <c r="AD831" s="66"/>
      <c r="AE831" s="78"/>
      <c r="AF831" s="37"/>
      <c r="AG831" s="128" t="e">
        <f>([1]!Book1345234[[#This Row],[Pre-Project Damage $]]-[1]!Book1345234[[#This Row],[Post-Project Damage $]])/[1]!Book1345234[[#This Row],[Pre-Project Damage $]]</f>
        <v>#REF!</v>
      </c>
      <c r="AH831" s="4"/>
      <c r="AI831" s="36" t="str">
        <f>IFERROR(VLOOKUP(Book1345234[[#This Row],[Flood Damage Reduction]],#REF!,2,FALSE),"")</f>
        <v/>
      </c>
      <c r="AJ831" s="93"/>
      <c r="AK831" s="83"/>
      <c r="AL831" s="37"/>
      <c r="AM831" s="36" t="str">
        <f>IFERROR(VLOOKUP(Book1345234[[#This Row],[ Reduction in Critical Facilities Flood Risk]],#REF!,2,FALSE),"")</f>
        <v/>
      </c>
      <c r="AN831" s="140" t="e">
        <f>VLOOKUP([1]!Book1345234[[#This Row],[FMP]],'[1]Life and Safety Tabular Data'!A828:L838,12,FALSE)</f>
        <v>#REF!</v>
      </c>
      <c r="AO831" s="43"/>
      <c r="AP831" s="4"/>
      <c r="AQ831" s="36" t="str">
        <f>IFERROR(VLOOKUP(Book1345234[[#This Row],[Life and Safety Ranking (Injury/Loss of Life)]],#REF!,2,FALSE),"")</f>
        <v/>
      </c>
      <c r="AR831" s="67"/>
      <c r="AS831" s="43"/>
      <c r="AT831" s="43"/>
      <c r="AU831" s="43"/>
      <c r="AV831" s="4"/>
      <c r="AW831" s="36" t="str">
        <f>IFERROR(VLOOKUP(Book1345234[[#This Row],[Water Supply Yield Ranking]],#REF!,2,FALSE),"")</f>
        <v/>
      </c>
      <c r="AX831" s="67"/>
      <c r="AY831" s="37"/>
      <c r="AZ831" s="4"/>
      <c r="BA831" s="36" t="str">
        <f>IFERROR(VLOOKUP(Book1345234[[#This Row],[Social Vulnerability Ranking]],#REF!,2,FALSE),"")</f>
        <v/>
      </c>
      <c r="BB831" s="67"/>
      <c r="BC831" s="43"/>
      <c r="BD831" s="4"/>
      <c r="BE831" s="36" t="str">
        <f>IFERROR(VLOOKUP(Book1345234[[#This Row],[Nature-Based Solutions Ranking]],#REF!,2,FALSE),"")</f>
        <v/>
      </c>
      <c r="BF831" s="67"/>
      <c r="BG831" s="37"/>
      <c r="BH831" s="4"/>
      <c r="BI831" s="36" t="str">
        <f>IFERROR(VLOOKUP(Book1345234[[#This Row],[Multiple Benefit Ranking]],#REF!,2,FALSE),"")</f>
        <v/>
      </c>
      <c r="BJ831" s="84"/>
      <c r="BK831" s="43"/>
      <c r="BL831" s="4"/>
      <c r="BM831" s="36" t="str">
        <f>IFERROR(VLOOKUP(Book1345234[[#This Row],[Operations and Maintenance Ranking]],#REF!,2,FALSE),"")</f>
        <v/>
      </c>
      <c r="BN831" s="67"/>
      <c r="BO831" s="4"/>
      <c r="BP831" s="36" t="str">
        <f>IFERROR(VLOOKUP(Book1345234[[#This Row],[Administrative, Regulatory and Other Obstacle Ranking]],#REF!,2,FALSE),"")</f>
        <v/>
      </c>
      <c r="BQ831" s="67"/>
      <c r="BR831" s="4"/>
      <c r="BS831" s="36" t="str">
        <f>IFERROR(VLOOKUP(Book1345234[[#This Row],[Environmental Benefit Ranking]],#REF!,2,FALSE),"")</f>
        <v/>
      </c>
      <c r="BT831" s="67"/>
      <c r="BU831" s="37"/>
      <c r="BV831" s="36" t="str">
        <f>IFERROR(VLOOKUP(Book1345234[[#This Row],[Environmental Impact Ranking]],#REF!,2,FALSE),"")</f>
        <v/>
      </c>
      <c r="BW831" s="77"/>
      <c r="BX831" s="83"/>
      <c r="BY831" s="4"/>
      <c r="BZ831" s="36" t="str">
        <f>IFERROR(VLOOKUP(Book1345234[[#This Row],[Mobility Ranking]],#REF!,2,FALSE),"")</f>
        <v/>
      </c>
      <c r="CA831" s="77"/>
      <c r="CB831" s="4"/>
      <c r="CC831" s="36" t="str">
        <f>IFERROR(VLOOKUP(Book1345234[[#This Row],[Regional Ranking]],#REF!,2,FALSE),"")</f>
        <v/>
      </c>
    </row>
    <row r="832" spans="1:81" x14ac:dyDescent="0.25">
      <c r="A832" s="107"/>
      <c r="B832" s="84"/>
      <c r="C832" s="92">
        <f>Book1345234[[#This Row],[FMP]]*2</f>
        <v>0</v>
      </c>
      <c r="D832" s="34"/>
      <c r="E832" s="34"/>
      <c r="F832" s="37"/>
      <c r="G832" s="4"/>
      <c r="H832" s="4"/>
      <c r="I832" s="4"/>
      <c r="J832" s="4"/>
      <c r="K832" s="35" t="str">
        <f>IFERROR(Book1345234[[#This Row],[Project Cost]]/Book1345234[[#This Row],['# of Structures Removed from 1% Annual Chance FP]],"")</f>
        <v/>
      </c>
      <c r="L832" s="4"/>
      <c r="M832" s="4"/>
      <c r="N832" s="35"/>
      <c r="O832" s="100"/>
      <c r="P832" s="84"/>
      <c r="Q832" s="37"/>
      <c r="R832" s="4"/>
      <c r="S832" s="36" t="str">
        <f>IFERROR(VLOOKUP(Book1345234[[#This Row],[ Severity Ranking: Pre-Project Average Depth of Flooding (100-year)]],#REF!,2,FALSE),"")</f>
        <v/>
      </c>
      <c r="T832" s="67"/>
      <c r="U832" s="37"/>
      <c r="V832" s="37"/>
      <c r="W832" s="128" t="e">
        <f>[1]!Book1345234[[#This Row],[Flood Plain Population]]/[1]!Book1345234[[#This Row],[Community Population Served]]</f>
        <v>#REF!</v>
      </c>
      <c r="X832" s="4"/>
      <c r="Y832" s="36" t="str">
        <f>IFERROR(VLOOKUP(Book1345234[[#This Row],[Severity Ranking: Community Need (% Population)]],#REF!,2,FALSE),"")</f>
        <v/>
      </c>
      <c r="Z832" s="66"/>
      <c r="AA832" s="91" t="e">
        <f>[1]!Book1345234[[#This Row],['# of Structures Removed from 1% Annual Chance FP]]/[1]!Book1345234[[#This Row],['# of Structures in 1% Annual Chance FP (Pre-Project)]]</f>
        <v>#REF!</v>
      </c>
      <c r="AB832" s="4"/>
      <c r="AC832" s="36" t="str">
        <f>IFERROR(VLOOKUP(Book1345234[[#This Row],[Flood Risk Reduction ]],#REF!,2,FALSE),"")</f>
        <v/>
      </c>
      <c r="AD832" s="66"/>
      <c r="AE832" s="78"/>
      <c r="AF832" s="37"/>
      <c r="AG832" s="128" t="e">
        <f>([1]!Book1345234[[#This Row],[Pre-Project Damage $]]-[1]!Book1345234[[#This Row],[Post-Project Damage $]])/[1]!Book1345234[[#This Row],[Pre-Project Damage $]]</f>
        <v>#REF!</v>
      </c>
      <c r="AH832" s="4"/>
      <c r="AI832" s="36" t="str">
        <f>IFERROR(VLOOKUP(Book1345234[[#This Row],[Flood Damage Reduction]],#REF!,2,FALSE),"")</f>
        <v/>
      </c>
      <c r="AJ832" s="93"/>
      <c r="AK832" s="83"/>
      <c r="AL832" s="37"/>
      <c r="AM832" s="36" t="str">
        <f>IFERROR(VLOOKUP(Book1345234[[#This Row],[ Reduction in Critical Facilities Flood Risk]],#REF!,2,FALSE),"")</f>
        <v/>
      </c>
      <c r="AN832" s="140" t="e">
        <f>VLOOKUP([1]!Book1345234[[#This Row],[FMP]],'[1]Life and Safety Tabular Data'!A829:L839,12,FALSE)</f>
        <v>#REF!</v>
      </c>
      <c r="AO832" s="43"/>
      <c r="AP832" s="4"/>
      <c r="AQ832" s="36" t="str">
        <f>IFERROR(VLOOKUP(Book1345234[[#This Row],[Life and Safety Ranking (Injury/Loss of Life)]],#REF!,2,FALSE),"")</f>
        <v/>
      </c>
      <c r="AR832" s="67"/>
      <c r="AS832" s="43"/>
      <c r="AT832" s="43"/>
      <c r="AU832" s="43"/>
      <c r="AV832" s="4"/>
      <c r="AW832" s="36" t="str">
        <f>IFERROR(VLOOKUP(Book1345234[[#This Row],[Water Supply Yield Ranking]],#REF!,2,FALSE),"")</f>
        <v/>
      </c>
      <c r="AX832" s="67"/>
      <c r="AY832" s="37"/>
      <c r="AZ832" s="4"/>
      <c r="BA832" s="36" t="str">
        <f>IFERROR(VLOOKUP(Book1345234[[#This Row],[Social Vulnerability Ranking]],#REF!,2,FALSE),"")</f>
        <v/>
      </c>
      <c r="BB832" s="67"/>
      <c r="BC832" s="43"/>
      <c r="BD832" s="4"/>
      <c r="BE832" s="36" t="str">
        <f>IFERROR(VLOOKUP(Book1345234[[#This Row],[Nature-Based Solutions Ranking]],#REF!,2,FALSE),"")</f>
        <v/>
      </c>
      <c r="BF832" s="67"/>
      <c r="BG832" s="37"/>
      <c r="BH832" s="4"/>
      <c r="BI832" s="36" t="str">
        <f>IFERROR(VLOOKUP(Book1345234[[#This Row],[Multiple Benefit Ranking]],#REF!,2,FALSE),"")</f>
        <v/>
      </c>
      <c r="BJ832" s="84"/>
      <c r="BK832" s="43"/>
      <c r="BL832" s="4"/>
      <c r="BM832" s="36" t="str">
        <f>IFERROR(VLOOKUP(Book1345234[[#This Row],[Operations and Maintenance Ranking]],#REF!,2,FALSE),"")</f>
        <v/>
      </c>
      <c r="BN832" s="67"/>
      <c r="BO832" s="4"/>
      <c r="BP832" s="36" t="str">
        <f>IFERROR(VLOOKUP(Book1345234[[#This Row],[Administrative, Regulatory and Other Obstacle Ranking]],#REF!,2,FALSE),"")</f>
        <v/>
      </c>
      <c r="BQ832" s="67"/>
      <c r="BR832" s="4"/>
      <c r="BS832" s="36" t="str">
        <f>IFERROR(VLOOKUP(Book1345234[[#This Row],[Environmental Benefit Ranking]],#REF!,2,FALSE),"")</f>
        <v/>
      </c>
      <c r="BT832" s="67"/>
      <c r="BU832" s="37"/>
      <c r="BV832" s="36" t="str">
        <f>IFERROR(VLOOKUP(Book1345234[[#This Row],[Environmental Impact Ranking]],#REF!,2,FALSE),"")</f>
        <v/>
      </c>
      <c r="BW832" s="77"/>
      <c r="BX832" s="83"/>
      <c r="BY832" s="4"/>
      <c r="BZ832" s="36" t="str">
        <f>IFERROR(VLOOKUP(Book1345234[[#This Row],[Mobility Ranking]],#REF!,2,FALSE),"")</f>
        <v/>
      </c>
      <c r="CA832" s="77"/>
      <c r="CB832" s="4"/>
      <c r="CC832" s="36" t="str">
        <f>IFERROR(VLOOKUP(Book1345234[[#This Row],[Regional Ranking]],#REF!,2,FALSE),"")</f>
        <v/>
      </c>
    </row>
    <row r="833" spans="1:81" x14ac:dyDescent="0.25">
      <c r="A833" s="107"/>
      <c r="B833" s="84"/>
      <c r="C833" s="92">
        <f>Book1345234[[#This Row],[FMP]]*2</f>
        <v>0</v>
      </c>
      <c r="D833" s="34"/>
      <c r="E833" s="34"/>
      <c r="F833" s="37"/>
      <c r="G833" s="4"/>
      <c r="H833" s="4"/>
      <c r="I833" s="4"/>
      <c r="J833" s="4"/>
      <c r="K833" s="35" t="str">
        <f>IFERROR(Book1345234[[#This Row],[Project Cost]]/Book1345234[[#This Row],['# of Structures Removed from 1% Annual Chance FP]],"")</f>
        <v/>
      </c>
      <c r="L833" s="4"/>
      <c r="M833" s="4"/>
      <c r="N833" s="35"/>
      <c r="O833" s="100"/>
      <c r="P833" s="84"/>
      <c r="Q833" s="37"/>
      <c r="R833" s="4"/>
      <c r="S833" s="36" t="str">
        <f>IFERROR(VLOOKUP(Book1345234[[#This Row],[ Severity Ranking: Pre-Project Average Depth of Flooding (100-year)]],#REF!,2,FALSE),"")</f>
        <v/>
      </c>
      <c r="T833" s="67"/>
      <c r="U833" s="37"/>
      <c r="V833" s="37"/>
      <c r="W833" s="128" t="e">
        <f>[1]!Book1345234[[#This Row],[Flood Plain Population]]/[1]!Book1345234[[#This Row],[Community Population Served]]</f>
        <v>#REF!</v>
      </c>
      <c r="X833" s="4"/>
      <c r="Y833" s="36" t="str">
        <f>IFERROR(VLOOKUP(Book1345234[[#This Row],[Severity Ranking: Community Need (% Population)]],#REF!,2,FALSE),"")</f>
        <v/>
      </c>
      <c r="Z833" s="66"/>
      <c r="AA833" s="91" t="e">
        <f>[1]!Book1345234[[#This Row],['# of Structures Removed from 1% Annual Chance FP]]/[1]!Book1345234[[#This Row],['# of Structures in 1% Annual Chance FP (Pre-Project)]]</f>
        <v>#REF!</v>
      </c>
      <c r="AB833" s="4"/>
      <c r="AC833" s="36" t="str">
        <f>IFERROR(VLOOKUP(Book1345234[[#This Row],[Flood Risk Reduction ]],#REF!,2,FALSE),"")</f>
        <v/>
      </c>
      <c r="AD833" s="66"/>
      <c r="AE833" s="78"/>
      <c r="AF833" s="37"/>
      <c r="AG833" s="128" t="e">
        <f>([1]!Book1345234[[#This Row],[Pre-Project Damage $]]-[1]!Book1345234[[#This Row],[Post-Project Damage $]])/[1]!Book1345234[[#This Row],[Pre-Project Damage $]]</f>
        <v>#REF!</v>
      </c>
      <c r="AH833" s="4"/>
      <c r="AI833" s="36" t="str">
        <f>IFERROR(VLOOKUP(Book1345234[[#This Row],[Flood Damage Reduction]],#REF!,2,FALSE),"")</f>
        <v/>
      </c>
      <c r="AJ833" s="93"/>
      <c r="AK833" s="83"/>
      <c r="AL833" s="37"/>
      <c r="AM833" s="36" t="str">
        <f>IFERROR(VLOOKUP(Book1345234[[#This Row],[ Reduction in Critical Facilities Flood Risk]],#REF!,2,FALSE),"")</f>
        <v/>
      </c>
      <c r="AN833" s="140" t="e">
        <f>VLOOKUP([1]!Book1345234[[#This Row],[FMP]],'[1]Life and Safety Tabular Data'!A830:L840,12,FALSE)</f>
        <v>#REF!</v>
      </c>
      <c r="AO833" s="43"/>
      <c r="AP833" s="4"/>
      <c r="AQ833" s="36" t="str">
        <f>IFERROR(VLOOKUP(Book1345234[[#This Row],[Life and Safety Ranking (Injury/Loss of Life)]],#REF!,2,FALSE),"")</f>
        <v/>
      </c>
      <c r="AR833" s="67"/>
      <c r="AS833" s="43"/>
      <c r="AT833" s="43"/>
      <c r="AU833" s="43"/>
      <c r="AV833" s="4"/>
      <c r="AW833" s="36" t="str">
        <f>IFERROR(VLOOKUP(Book1345234[[#This Row],[Water Supply Yield Ranking]],#REF!,2,FALSE),"")</f>
        <v/>
      </c>
      <c r="AX833" s="67"/>
      <c r="AY833" s="37"/>
      <c r="AZ833" s="4"/>
      <c r="BA833" s="36" t="str">
        <f>IFERROR(VLOOKUP(Book1345234[[#This Row],[Social Vulnerability Ranking]],#REF!,2,FALSE),"")</f>
        <v/>
      </c>
      <c r="BB833" s="67"/>
      <c r="BC833" s="43"/>
      <c r="BD833" s="4"/>
      <c r="BE833" s="36" t="str">
        <f>IFERROR(VLOOKUP(Book1345234[[#This Row],[Nature-Based Solutions Ranking]],#REF!,2,FALSE),"")</f>
        <v/>
      </c>
      <c r="BF833" s="67"/>
      <c r="BG833" s="37"/>
      <c r="BH833" s="4"/>
      <c r="BI833" s="36" t="str">
        <f>IFERROR(VLOOKUP(Book1345234[[#This Row],[Multiple Benefit Ranking]],#REF!,2,FALSE),"")</f>
        <v/>
      </c>
      <c r="BJ833" s="84"/>
      <c r="BK833" s="43"/>
      <c r="BL833" s="4"/>
      <c r="BM833" s="36" t="str">
        <f>IFERROR(VLOOKUP(Book1345234[[#This Row],[Operations and Maintenance Ranking]],#REF!,2,FALSE),"")</f>
        <v/>
      </c>
      <c r="BN833" s="67"/>
      <c r="BO833" s="4"/>
      <c r="BP833" s="36" t="str">
        <f>IFERROR(VLOOKUP(Book1345234[[#This Row],[Administrative, Regulatory and Other Obstacle Ranking]],#REF!,2,FALSE),"")</f>
        <v/>
      </c>
      <c r="BQ833" s="67"/>
      <c r="BR833" s="4"/>
      <c r="BS833" s="36" t="str">
        <f>IFERROR(VLOOKUP(Book1345234[[#This Row],[Environmental Benefit Ranking]],#REF!,2,FALSE),"")</f>
        <v/>
      </c>
      <c r="BT833" s="67"/>
      <c r="BU833" s="37"/>
      <c r="BV833" s="36" t="str">
        <f>IFERROR(VLOOKUP(Book1345234[[#This Row],[Environmental Impact Ranking]],#REF!,2,FALSE),"")</f>
        <v/>
      </c>
      <c r="BW833" s="77"/>
      <c r="BX833" s="83"/>
      <c r="BY833" s="4"/>
      <c r="BZ833" s="36" t="str">
        <f>IFERROR(VLOOKUP(Book1345234[[#This Row],[Mobility Ranking]],#REF!,2,FALSE),"")</f>
        <v/>
      </c>
      <c r="CA833" s="77"/>
      <c r="CB833" s="4"/>
      <c r="CC833" s="36" t="str">
        <f>IFERROR(VLOOKUP(Book1345234[[#This Row],[Regional Ranking]],#REF!,2,FALSE),"")</f>
        <v/>
      </c>
    </row>
    <row r="834" spans="1:81" x14ac:dyDescent="0.25">
      <c r="A834" s="107"/>
      <c r="B834" s="84"/>
      <c r="C834" s="92">
        <f>Book1345234[[#This Row],[FMP]]*2</f>
        <v>0</v>
      </c>
      <c r="D834" s="34"/>
      <c r="E834" s="34"/>
      <c r="F834" s="37"/>
      <c r="G834" s="4"/>
      <c r="H834" s="4"/>
      <c r="I834" s="4"/>
      <c r="J834" s="4"/>
      <c r="K834" s="35" t="str">
        <f>IFERROR(Book1345234[[#This Row],[Project Cost]]/Book1345234[[#This Row],['# of Structures Removed from 1% Annual Chance FP]],"")</f>
        <v/>
      </c>
      <c r="L834" s="4"/>
      <c r="M834" s="4"/>
      <c r="N834" s="35"/>
      <c r="O834" s="100"/>
      <c r="P834" s="84"/>
      <c r="Q834" s="37"/>
      <c r="R834" s="4"/>
      <c r="S834" s="36" t="str">
        <f>IFERROR(VLOOKUP(Book1345234[[#This Row],[ Severity Ranking: Pre-Project Average Depth of Flooding (100-year)]],#REF!,2,FALSE),"")</f>
        <v/>
      </c>
      <c r="T834" s="67"/>
      <c r="U834" s="37"/>
      <c r="V834" s="37"/>
      <c r="W834" s="128" t="e">
        <f>[1]!Book1345234[[#This Row],[Flood Plain Population]]/[1]!Book1345234[[#This Row],[Community Population Served]]</f>
        <v>#REF!</v>
      </c>
      <c r="X834" s="4"/>
      <c r="Y834" s="36" t="str">
        <f>IFERROR(VLOOKUP(Book1345234[[#This Row],[Severity Ranking: Community Need (% Population)]],#REF!,2,FALSE),"")</f>
        <v/>
      </c>
      <c r="Z834" s="66"/>
      <c r="AA834" s="91" t="e">
        <f>[1]!Book1345234[[#This Row],['# of Structures Removed from 1% Annual Chance FP]]/[1]!Book1345234[[#This Row],['# of Structures in 1% Annual Chance FP (Pre-Project)]]</f>
        <v>#REF!</v>
      </c>
      <c r="AB834" s="4"/>
      <c r="AC834" s="36" t="str">
        <f>IFERROR(VLOOKUP(Book1345234[[#This Row],[Flood Risk Reduction ]],#REF!,2,FALSE),"")</f>
        <v/>
      </c>
      <c r="AD834" s="66"/>
      <c r="AE834" s="78"/>
      <c r="AF834" s="37"/>
      <c r="AG834" s="128" t="e">
        <f>([1]!Book1345234[[#This Row],[Pre-Project Damage $]]-[1]!Book1345234[[#This Row],[Post-Project Damage $]])/[1]!Book1345234[[#This Row],[Pre-Project Damage $]]</f>
        <v>#REF!</v>
      </c>
      <c r="AH834" s="4"/>
      <c r="AI834" s="36" t="str">
        <f>IFERROR(VLOOKUP(Book1345234[[#This Row],[Flood Damage Reduction]],#REF!,2,FALSE),"")</f>
        <v/>
      </c>
      <c r="AJ834" s="93"/>
      <c r="AK834" s="83"/>
      <c r="AL834" s="37"/>
      <c r="AM834" s="36" t="str">
        <f>IFERROR(VLOOKUP(Book1345234[[#This Row],[ Reduction in Critical Facilities Flood Risk]],#REF!,2,FALSE),"")</f>
        <v/>
      </c>
      <c r="AN834" s="140" t="e">
        <f>VLOOKUP([1]!Book1345234[[#This Row],[FMP]],'[1]Life and Safety Tabular Data'!A831:L841,12,FALSE)</f>
        <v>#REF!</v>
      </c>
      <c r="AO834" s="43"/>
      <c r="AP834" s="4"/>
      <c r="AQ834" s="36" t="str">
        <f>IFERROR(VLOOKUP(Book1345234[[#This Row],[Life and Safety Ranking (Injury/Loss of Life)]],#REF!,2,FALSE),"")</f>
        <v/>
      </c>
      <c r="AR834" s="67"/>
      <c r="AS834" s="43"/>
      <c r="AT834" s="43"/>
      <c r="AU834" s="43"/>
      <c r="AV834" s="4"/>
      <c r="AW834" s="36" t="str">
        <f>IFERROR(VLOOKUP(Book1345234[[#This Row],[Water Supply Yield Ranking]],#REF!,2,FALSE),"")</f>
        <v/>
      </c>
      <c r="AX834" s="67"/>
      <c r="AY834" s="37"/>
      <c r="AZ834" s="4"/>
      <c r="BA834" s="36" t="str">
        <f>IFERROR(VLOOKUP(Book1345234[[#This Row],[Social Vulnerability Ranking]],#REF!,2,FALSE),"")</f>
        <v/>
      </c>
      <c r="BB834" s="67"/>
      <c r="BC834" s="43"/>
      <c r="BD834" s="4"/>
      <c r="BE834" s="36" t="str">
        <f>IFERROR(VLOOKUP(Book1345234[[#This Row],[Nature-Based Solutions Ranking]],#REF!,2,FALSE),"")</f>
        <v/>
      </c>
      <c r="BF834" s="67"/>
      <c r="BG834" s="37"/>
      <c r="BH834" s="4"/>
      <c r="BI834" s="36" t="str">
        <f>IFERROR(VLOOKUP(Book1345234[[#This Row],[Multiple Benefit Ranking]],#REF!,2,FALSE),"")</f>
        <v/>
      </c>
      <c r="BJ834" s="84"/>
      <c r="BK834" s="43"/>
      <c r="BL834" s="4"/>
      <c r="BM834" s="36" t="str">
        <f>IFERROR(VLOOKUP(Book1345234[[#This Row],[Operations and Maintenance Ranking]],#REF!,2,FALSE),"")</f>
        <v/>
      </c>
      <c r="BN834" s="67"/>
      <c r="BO834" s="4"/>
      <c r="BP834" s="36" t="str">
        <f>IFERROR(VLOOKUP(Book1345234[[#This Row],[Administrative, Regulatory and Other Obstacle Ranking]],#REF!,2,FALSE),"")</f>
        <v/>
      </c>
      <c r="BQ834" s="67"/>
      <c r="BR834" s="4"/>
      <c r="BS834" s="36" t="str">
        <f>IFERROR(VLOOKUP(Book1345234[[#This Row],[Environmental Benefit Ranking]],#REF!,2,FALSE),"")</f>
        <v/>
      </c>
      <c r="BT834" s="67"/>
      <c r="BU834" s="37"/>
      <c r="BV834" s="36" t="str">
        <f>IFERROR(VLOOKUP(Book1345234[[#This Row],[Environmental Impact Ranking]],#REF!,2,FALSE),"")</f>
        <v/>
      </c>
      <c r="BW834" s="77"/>
      <c r="BX834" s="83"/>
      <c r="BY834" s="4"/>
      <c r="BZ834" s="36" t="str">
        <f>IFERROR(VLOOKUP(Book1345234[[#This Row],[Mobility Ranking]],#REF!,2,FALSE),"")</f>
        <v/>
      </c>
      <c r="CA834" s="77"/>
      <c r="CB834" s="4"/>
      <c r="CC834" s="36" t="str">
        <f>IFERROR(VLOOKUP(Book1345234[[#This Row],[Regional Ranking]],#REF!,2,FALSE),"")</f>
        <v/>
      </c>
    </row>
    <row r="835" spans="1:81" x14ac:dyDescent="0.25">
      <c r="A835" s="107"/>
      <c r="B835" s="84"/>
      <c r="C835" s="92">
        <f>Book1345234[[#This Row],[FMP]]*2</f>
        <v>0</v>
      </c>
      <c r="D835" s="34"/>
      <c r="E835" s="34"/>
      <c r="F835" s="37"/>
      <c r="G835" s="4"/>
      <c r="H835" s="4"/>
      <c r="I835" s="4"/>
      <c r="J835" s="4"/>
      <c r="K835" s="35" t="str">
        <f>IFERROR(Book1345234[[#This Row],[Project Cost]]/Book1345234[[#This Row],['# of Structures Removed from 1% Annual Chance FP]],"")</f>
        <v/>
      </c>
      <c r="L835" s="4"/>
      <c r="M835" s="4"/>
      <c r="N835" s="35"/>
      <c r="O835" s="100"/>
      <c r="P835" s="84"/>
      <c r="Q835" s="37"/>
      <c r="R835" s="4"/>
      <c r="S835" s="36" t="str">
        <f>IFERROR(VLOOKUP(Book1345234[[#This Row],[ Severity Ranking: Pre-Project Average Depth of Flooding (100-year)]],#REF!,2,FALSE),"")</f>
        <v/>
      </c>
      <c r="T835" s="67"/>
      <c r="U835" s="37"/>
      <c r="V835" s="37"/>
      <c r="W835" s="128" t="e">
        <f>[1]!Book1345234[[#This Row],[Flood Plain Population]]/[1]!Book1345234[[#This Row],[Community Population Served]]</f>
        <v>#REF!</v>
      </c>
      <c r="X835" s="4"/>
      <c r="Y835" s="36" t="str">
        <f>IFERROR(VLOOKUP(Book1345234[[#This Row],[Severity Ranking: Community Need (% Population)]],#REF!,2,FALSE),"")</f>
        <v/>
      </c>
      <c r="Z835" s="66"/>
      <c r="AA835" s="91" t="e">
        <f>[1]!Book1345234[[#This Row],['# of Structures Removed from 1% Annual Chance FP]]/[1]!Book1345234[[#This Row],['# of Structures in 1% Annual Chance FP (Pre-Project)]]</f>
        <v>#REF!</v>
      </c>
      <c r="AB835" s="4"/>
      <c r="AC835" s="36" t="str">
        <f>IFERROR(VLOOKUP(Book1345234[[#This Row],[Flood Risk Reduction ]],#REF!,2,FALSE),"")</f>
        <v/>
      </c>
      <c r="AD835" s="66"/>
      <c r="AE835" s="78"/>
      <c r="AF835" s="37"/>
      <c r="AG835" s="128" t="e">
        <f>([1]!Book1345234[[#This Row],[Pre-Project Damage $]]-[1]!Book1345234[[#This Row],[Post-Project Damage $]])/[1]!Book1345234[[#This Row],[Pre-Project Damage $]]</f>
        <v>#REF!</v>
      </c>
      <c r="AH835" s="4"/>
      <c r="AI835" s="36" t="str">
        <f>IFERROR(VLOOKUP(Book1345234[[#This Row],[Flood Damage Reduction]],#REF!,2,FALSE),"")</f>
        <v/>
      </c>
      <c r="AJ835" s="93"/>
      <c r="AK835" s="83"/>
      <c r="AL835" s="37"/>
      <c r="AM835" s="36" t="str">
        <f>IFERROR(VLOOKUP(Book1345234[[#This Row],[ Reduction in Critical Facilities Flood Risk]],#REF!,2,FALSE),"")</f>
        <v/>
      </c>
      <c r="AN835" s="140" t="e">
        <f>VLOOKUP([1]!Book1345234[[#This Row],[FMP]],'[1]Life and Safety Tabular Data'!A832:L842,12,FALSE)</f>
        <v>#REF!</v>
      </c>
      <c r="AO835" s="43"/>
      <c r="AP835" s="4"/>
      <c r="AQ835" s="36" t="str">
        <f>IFERROR(VLOOKUP(Book1345234[[#This Row],[Life and Safety Ranking (Injury/Loss of Life)]],#REF!,2,FALSE),"")</f>
        <v/>
      </c>
      <c r="AR835" s="67"/>
      <c r="AS835" s="43"/>
      <c r="AT835" s="43"/>
      <c r="AU835" s="43"/>
      <c r="AV835" s="4"/>
      <c r="AW835" s="36" t="str">
        <f>IFERROR(VLOOKUP(Book1345234[[#This Row],[Water Supply Yield Ranking]],#REF!,2,FALSE),"")</f>
        <v/>
      </c>
      <c r="AX835" s="67"/>
      <c r="AY835" s="37"/>
      <c r="AZ835" s="4"/>
      <c r="BA835" s="36" t="str">
        <f>IFERROR(VLOOKUP(Book1345234[[#This Row],[Social Vulnerability Ranking]],#REF!,2,FALSE),"")</f>
        <v/>
      </c>
      <c r="BB835" s="67"/>
      <c r="BC835" s="43"/>
      <c r="BD835" s="4"/>
      <c r="BE835" s="36" t="str">
        <f>IFERROR(VLOOKUP(Book1345234[[#This Row],[Nature-Based Solutions Ranking]],#REF!,2,FALSE),"")</f>
        <v/>
      </c>
      <c r="BF835" s="67"/>
      <c r="BG835" s="37"/>
      <c r="BH835" s="4"/>
      <c r="BI835" s="36" t="str">
        <f>IFERROR(VLOOKUP(Book1345234[[#This Row],[Multiple Benefit Ranking]],#REF!,2,FALSE),"")</f>
        <v/>
      </c>
      <c r="BJ835" s="84"/>
      <c r="BK835" s="43"/>
      <c r="BL835" s="4"/>
      <c r="BM835" s="36" t="str">
        <f>IFERROR(VLOOKUP(Book1345234[[#This Row],[Operations and Maintenance Ranking]],#REF!,2,FALSE),"")</f>
        <v/>
      </c>
      <c r="BN835" s="67"/>
      <c r="BO835" s="4"/>
      <c r="BP835" s="36" t="str">
        <f>IFERROR(VLOOKUP(Book1345234[[#This Row],[Administrative, Regulatory and Other Obstacle Ranking]],#REF!,2,FALSE),"")</f>
        <v/>
      </c>
      <c r="BQ835" s="67"/>
      <c r="BR835" s="4"/>
      <c r="BS835" s="36" t="str">
        <f>IFERROR(VLOOKUP(Book1345234[[#This Row],[Environmental Benefit Ranking]],#REF!,2,FALSE),"")</f>
        <v/>
      </c>
      <c r="BT835" s="67"/>
      <c r="BU835" s="37"/>
      <c r="BV835" s="36" t="str">
        <f>IFERROR(VLOOKUP(Book1345234[[#This Row],[Environmental Impact Ranking]],#REF!,2,FALSE),"")</f>
        <v/>
      </c>
      <c r="BW835" s="77"/>
      <c r="BX835" s="83"/>
      <c r="BY835" s="4"/>
      <c r="BZ835" s="36" t="str">
        <f>IFERROR(VLOOKUP(Book1345234[[#This Row],[Mobility Ranking]],#REF!,2,FALSE),"")</f>
        <v/>
      </c>
      <c r="CA835" s="77"/>
      <c r="CB835" s="4"/>
      <c r="CC835" s="36" t="str">
        <f>IFERROR(VLOOKUP(Book1345234[[#This Row],[Regional Ranking]],#REF!,2,FALSE),"")</f>
        <v/>
      </c>
    </row>
    <row r="836" spans="1:81" x14ac:dyDescent="0.25">
      <c r="A836" s="107"/>
      <c r="B836" s="84"/>
      <c r="C836" s="92">
        <f>Book1345234[[#This Row],[FMP]]*2</f>
        <v>0</v>
      </c>
      <c r="D836" s="34"/>
      <c r="E836" s="34"/>
      <c r="F836" s="37"/>
      <c r="G836" s="4"/>
      <c r="H836" s="4"/>
      <c r="I836" s="4"/>
      <c r="J836" s="4"/>
      <c r="K836" s="35" t="str">
        <f>IFERROR(Book1345234[[#This Row],[Project Cost]]/Book1345234[[#This Row],['# of Structures Removed from 1% Annual Chance FP]],"")</f>
        <v/>
      </c>
      <c r="L836" s="4"/>
      <c r="M836" s="4"/>
      <c r="N836" s="35"/>
      <c r="O836" s="100"/>
      <c r="P836" s="84"/>
      <c r="Q836" s="37"/>
      <c r="R836" s="4"/>
      <c r="S836" s="36" t="str">
        <f>IFERROR(VLOOKUP(Book1345234[[#This Row],[ Severity Ranking: Pre-Project Average Depth of Flooding (100-year)]],#REF!,2,FALSE),"")</f>
        <v/>
      </c>
      <c r="T836" s="67"/>
      <c r="U836" s="37"/>
      <c r="V836" s="37"/>
      <c r="W836" s="128" t="e">
        <f>[1]!Book1345234[[#This Row],[Flood Plain Population]]/[1]!Book1345234[[#This Row],[Community Population Served]]</f>
        <v>#REF!</v>
      </c>
      <c r="X836" s="4"/>
      <c r="Y836" s="36" t="str">
        <f>IFERROR(VLOOKUP(Book1345234[[#This Row],[Severity Ranking: Community Need (% Population)]],#REF!,2,FALSE),"")</f>
        <v/>
      </c>
      <c r="Z836" s="66"/>
      <c r="AA836" s="91" t="e">
        <f>[1]!Book1345234[[#This Row],['# of Structures Removed from 1% Annual Chance FP]]/[1]!Book1345234[[#This Row],['# of Structures in 1% Annual Chance FP (Pre-Project)]]</f>
        <v>#REF!</v>
      </c>
      <c r="AB836" s="4"/>
      <c r="AC836" s="36" t="str">
        <f>IFERROR(VLOOKUP(Book1345234[[#This Row],[Flood Risk Reduction ]],#REF!,2,FALSE),"")</f>
        <v/>
      </c>
      <c r="AD836" s="66"/>
      <c r="AE836" s="78"/>
      <c r="AF836" s="37"/>
      <c r="AG836" s="128" t="e">
        <f>([1]!Book1345234[[#This Row],[Pre-Project Damage $]]-[1]!Book1345234[[#This Row],[Post-Project Damage $]])/[1]!Book1345234[[#This Row],[Pre-Project Damage $]]</f>
        <v>#REF!</v>
      </c>
      <c r="AH836" s="4"/>
      <c r="AI836" s="36" t="str">
        <f>IFERROR(VLOOKUP(Book1345234[[#This Row],[Flood Damage Reduction]],#REF!,2,FALSE),"")</f>
        <v/>
      </c>
      <c r="AJ836" s="93"/>
      <c r="AK836" s="83"/>
      <c r="AL836" s="37"/>
      <c r="AM836" s="36" t="str">
        <f>IFERROR(VLOOKUP(Book1345234[[#This Row],[ Reduction in Critical Facilities Flood Risk]],#REF!,2,FALSE),"")</f>
        <v/>
      </c>
      <c r="AN836" s="140" t="e">
        <f>VLOOKUP([1]!Book1345234[[#This Row],[FMP]],'[1]Life and Safety Tabular Data'!A833:L843,12,FALSE)</f>
        <v>#REF!</v>
      </c>
      <c r="AO836" s="43"/>
      <c r="AP836" s="4"/>
      <c r="AQ836" s="36" t="str">
        <f>IFERROR(VLOOKUP(Book1345234[[#This Row],[Life and Safety Ranking (Injury/Loss of Life)]],#REF!,2,FALSE),"")</f>
        <v/>
      </c>
      <c r="AR836" s="67"/>
      <c r="AS836" s="43"/>
      <c r="AT836" s="43"/>
      <c r="AU836" s="43"/>
      <c r="AV836" s="4"/>
      <c r="AW836" s="36" t="str">
        <f>IFERROR(VLOOKUP(Book1345234[[#This Row],[Water Supply Yield Ranking]],#REF!,2,FALSE),"")</f>
        <v/>
      </c>
      <c r="AX836" s="67"/>
      <c r="AY836" s="37"/>
      <c r="AZ836" s="4"/>
      <c r="BA836" s="36" t="str">
        <f>IFERROR(VLOOKUP(Book1345234[[#This Row],[Social Vulnerability Ranking]],#REF!,2,FALSE),"")</f>
        <v/>
      </c>
      <c r="BB836" s="67"/>
      <c r="BC836" s="43"/>
      <c r="BD836" s="4"/>
      <c r="BE836" s="36" t="str">
        <f>IFERROR(VLOOKUP(Book1345234[[#This Row],[Nature-Based Solutions Ranking]],#REF!,2,FALSE),"")</f>
        <v/>
      </c>
      <c r="BF836" s="67"/>
      <c r="BG836" s="37"/>
      <c r="BH836" s="4"/>
      <c r="BI836" s="36" t="str">
        <f>IFERROR(VLOOKUP(Book1345234[[#This Row],[Multiple Benefit Ranking]],#REF!,2,FALSE),"")</f>
        <v/>
      </c>
      <c r="BJ836" s="84"/>
      <c r="BK836" s="43"/>
      <c r="BL836" s="4"/>
      <c r="BM836" s="36" t="str">
        <f>IFERROR(VLOOKUP(Book1345234[[#This Row],[Operations and Maintenance Ranking]],#REF!,2,FALSE),"")</f>
        <v/>
      </c>
      <c r="BN836" s="67"/>
      <c r="BO836" s="4"/>
      <c r="BP836" s="36" t="str">
        <f>IFERROR(VLOOKUP(Book1345234[[#This Row],[Administrative, Regulatory and Other Obstacle Ranking]],#REF!,2,FALSE),"")</f>
        <v/>
      </c>
      <c r="BQ836" s="67"/>
      <c r="BR836" s="4"/>
      <c r="BS836" s="36" t="str">
        <f>IFERROR(VLOOKUP(Book1345234[[#This Row],[Environmental Benefit Ranking]],#REF!,2,FALSE),"")</f>
        <v/>
      </c>
      <c r="BT836" s="67"/>
      <c r="BU836" s="37"/>
      <c r="BV836" s="36" t="str">
        <f>IFERROR(VLOOKUP(Book1345234[[#This Row],[Environmental Impact Ranking]],#REF!,2,FALSE),"")</f>
        <v/>
      </c>
      <c r="BW836" s="77"/>
      <c r="BX836" s="83"/>
      <c r="BY836" s="4"/>
      <c r="BZ836" s="36" t="str">
        <f>IFERROR(VLOOKUP(Book1345234[[#This Row],[Mobility Ranking]],#REF!,2,FALSE),"")</f>
        <v/>
      </c>
      <c r="CA836" s="77"/>
      <c r="CB836" s="4"/>
      <c r="CC836" s="36" t="str">
        <f>IFERROR(VLOOKUP(Book1345234[[#This Row],[Regional Ranking]],#REF!,2,FALSE),"")</f>
        <v/>
      </c>
    </row>
    <row r="837" spans="1:81" x14ac:dyDescent="0.25">
      <c r="A837" s="107"/>
      <c r="B837" s="84"/>
      <c r="C837" s="92">
        <f>Book1345234[[#This Row],[FMP]]*2</f>
        <v>0</v>
      </c>
      <c r="D837" s="34"/>
      <c r="E837" s="34"/>
      <c r="F837" s="37"/>
      <c r="G837" s="4"/>
      <c r="H837" s="4"/>
      <c r="I837" s="4"/>
      <c r="J837" s="4"/>
      <c r="K837" s="35" t="str">
        <f>IFERROR(Book1345234[[#This Row],[Project Cost]]/Book1345234[[#This Row],['# of Structures Removed from 1% Annual Chance FP]],"")</f>
        <v/>
      </c>
      <c r="L837" s="4"/>
      <c r="M837" s="4"/>
      <c r="N837" s="35"/>
      <c r="O837" s="100"/>
      <c r="P837" s="84"/>
      <c r="Q837" s="37"/>
      <c r="R837" s="4"/>
      <c r="S837" s="36" t="str">
        <f>IFERROR(VLOOKUP(Book1345234[[#This Row],[ Severity Ranking: Pre-Project Average Depth of Flooding (100-year)]],#REF!,2,FALSE),"")</f>
        <v/>
      </c>
      <c r="T837" s="67"/>
      <c r="U837" s="37"/>
      <c r="V837" s="37"/>
      <c r="W837" s="128" t="e">
        <f>[1]!Book1345234[[#This Row],[Flood Plain Population]]/[1]!Book1345234[[#This Row],[Community Population Served]]</f>
        <v>#REF!</v>
      </c>
      <c r="X837" s="4"/>
      <c r="Y837" s="36" t="str">
        <f>IFERROR(VLOOKUP(Book1345234[[#This Row],[Severity Ranking: Community Need (% Population)]],#REF!,2,FALSE),"")</f>
        <v/>
      </c>
      <c r="Z837" s="66"/>
      <c r="AA837" s="91" t="e">
        <f>[1]!Book1345234[[#This Row],['# of Structures Removed from 1% Annual Chance FP]]/[1]!Book1345234[[#This Row],['# of Structures in 1% Annual Chance FP (Pre-Project)]]</f>
        <v>#REF!</v>
      </c>
      <c r="AB837" s="4"/>
      <c r="AC837" s="36" t="str">
        <f>IFERROR(VLOOKUP(Book1345234[[#This Row],[Flood Risk Reduction ]],#REF!,2,FALSE),"")</f>
        <v/>
      </c>
      <c r="AD837" s="66"/>
      <c r="AE837" s="78"/>
      <c r="AF837" s="37"/>
      <c r="AG837" s="128" t="e">
        <f>([1]!Book1345234[[#This Row],[Pre-Project Damage $]]-[1]!Book1345234[[#This Row],[Post-Project Damage $]])/[1]!Book1345234[[#This Row],[Pre-Project Damage $]]</f>
        <v>#REF!</v>
      </c>
      <c r="AH837" s="4"/>
      <c r="AI837" s="36" t="str">
        <f>IFERROR(VLOOKUP(Book1345234[[#This Row],[Flood Damage Reduction]],#REF!,2,FALSE),"")</f>
        <v/>
      </c>
      <c r="AJ837" s="93"/>
      <c r="AK837" s="83"/>
      <c r="AL837" s="37"/>
      <c r="AM837" s="36" t="str">
        <f>IFERROR(VLOOKUP(Book1345234[[#This Row],[ Reduction in Critical Facilities Flood Risk]],#REF!,2,FALSE),"")</f>
        <v/>
      </c>
      <c r="AN837" s="140" t="e">
        <f>VLOOKUP([1]!Book1345234[[#This Row],[FMP]],'[1]Life and Safety Tabular Data'!A834:L844,12,FALSE)</f>
        <v>#REF!</v>
      </c>
      <c r="AO837" s="43"/>
      <c r="AP837" s="4"/>
      <c r="AQ837" s="36" t="str">
        <f>IFERROR(VLOOKUP(Book1345234[[#This Row],[Life and Safety Ranking (Injury/Loss of Life)]],#REF!,2,FALSE),"")</f>
        <v/>
      </c>
      <c r="AR837" s="67"/>
      <c r="AS837" s="43"/>
      <c r="AT837" s="43"/>
      <c r="AU837" s="43"/>
      <c r="AV837" s="4"/>
      <c r="AW837" s="36" t="str">
        <f>IFERROR(VLOOKUP(Book1345234[[#This Row],[Water Supply Yield Ranking]],#REF!,2,FALSE),"")</f>
        <v/>
      </c>
      <c r="AX837" s="67"/>
      <c r="AY837" s="37"/>
      <c r="AZ837" s="4"/>
      <c r="BA837" s="36" t="str">
        <f>IFERROR(VLOOKUP(Book1345234[[#This Row],[Social Vulnerability Ranking]],#REF!,2,FALSE),"")</f>
        <v/>
      </c>
      <c r="BB837" s="67"/>
      <c r="BC837" s="43"/>
      <c r="BD837" s="4"/>
      <c r="BE837" s="36" t="str">
        <f>IFERROR(VLOOKUP(Book1345234[[#This Row],[Nature-Based Solutions Ranking]],#REF!,2,FALSE),"")</f>
        <v/>
      </c>
      <c r="BF837" s="67"/>
      <c r="BG837" s="37"/>
      <c r="BH837" s="4"/>
      <c r="BI837" s="36" t="str">
        <f>IFERROR(VLOOKUP(Book1345234[[#This Row],[Multiple Benefit Ranking]],#REF!,2,FALSE),"")</f>
        <v/>
      </c>
      <c r="BJ837" s="84"/>
      <c r="BK837" s="43"/>
      <c r="BL837" s="4"/>
      <c r="BM837" s="36" t="str">
        <f>IFERROR(VLOOKUP(Book1345234[[#This Row],[Operations and Maintenance Ranking]],#REF!,2,FALSE),"")</f>
        <v/>
      </c>
      <c r="BN837" s="67"/>
      <c r="BO837" s="4"/>
      <c r="BP837" s="36" t="str">
        <f>IFERROR(VLOOKUP(Book1345234[[#This Row],[Administrative, Regulatory and Other Obstacle Ranking]],#REF!,2,FALSE),"")</f>
        <v/>
      </c>
      <c r="BQ837" s="67"/>
      <c r="BR837" s="4"/>
      <c r="BS837" s="36" t="str">
        <f>IFERROR(VLOOKUP(Book1345234[[#This Row],[Environmental Benefit Ranking]],#REF!,2,FALSE),"")</f>
        <v/>
      </c>
      <c r="BT837" s="67"/>
      <c r="BU837" s="37"/>
      <c r="BV837" s="36" t="str">
        <f>IFERROR(VLOOKUP(Book1345234[[#This Row],[Environmental Impact Ranking]],#REF!,2,FALSE),"")</f>
        <v/>
      </c>
      <c r="BW837" s="77"/>
      <c r="BX837" s="83"/>
      <c r="BY837" s="4"/>
      <c r="BZ837" s="36" t="str">
        <f>IFERROR(VLOOKUP(Book1345234[[#This Row],[Mobility Ranking]],#REF!,2,FALSE),"")</f>
        <v/>
      </c>
      <c r="CA837" s="77"/>
      <c r="CB837" s="4"/>
      <c r="CC837" s="36" t="str">
        <f>IFERROR(VLOOKUP(Book1345234[[#This Row],[Regional Ranking]],#REF!,2,FALSE),"")</f>
        <v/>
      </c>
    </row>
    <row r="838" spans="1:81" x14ac:dyDescent="0.25">
      <c r="A838" s="107"/>
      <c r="B838" s="84"/>
      <c r="C838" s="92">
        <f>Book1345234[[#This Row],[FMP]]*2</f>
        <v>0</v>
      </c>
      <c r="D838" s="34"/>
      <c r="E838" s="34"/>
      <c r="F838" s="37"/>
      <c r="G838" s="4"/>
      <c r="H838" s="4"/>
      <c r="I838" s="4"/>
      <c r="J838" s="4"/>
      <c r="K838" s="35" t="str">
        <f>IFERROR(Book1345234[[#This Row],[Project Cost]]/Book1345234[[#This Row],['# of Structures Removed from 1% Annual Chance FP]],"")</f>
        <v/>
      </c>
      <c r="L838" s="4"/>
      <c r="M838" s="4"/>
      <c r="N838" s="35"/>
      <c r="O838" s="100"/>
      <c r="P838" s="84"/>
      <c r="Q838" s="37"/>
      <c r="R838" s="4"/>
      <c r="S838" s="36" t="str">
        <f>IFERROR(VLOOKUP(Book1345234[[#This Row],[ Severity Ranking: Pre-Project Average Depth of Flooding (100-year)]],#REF!,2,FALSE),"")</f>
        <v/>
      </c>
      <c r="T838" s="67"/>
      <c r="U838" s="37"/>
      <c r="V838" s="37"/>
      <c r="W838" s="128" t="e">
        <f>[1]!Book1345234[[#This Row],[Flood Plain Population]]/[1]!Book1345234[[#This Row],[Community Population Served]]</f>
        <v>#REF!</v>
      </c>
      <c r="X838" s="4"/>
      <c r="Y838" s="36" t="str">
        <f>IFERROR(VLOOKUP(Book1345234[[#This Row],[Severity Ranking: Community Need (% Population)]],#REF!,2,FALSE),"")</f>
        <v/>
      </c>
      <c r="Z838" s="66"/>
      <c r="AA838" s="91" t="e">
        <f>[1]!Book1345234[[#This Row],['# of Structures Removed from 1% Annual Chance FP]]/[1]!Book1345234[[#This Row],['# of Structures in 1% Annual Chance FP (Pre-Project)]]</f>
        <v>#REF!</v>
      </c>
      <c r="AB838" s="4"/>
      <c r="AC838" s="36" t="str">
        <f>IFERROR(VLOOKUP(Book1345234[[#This Row],[Flood Risk Reduction ]],#REF!,2,FALSE),"")</f>
        <v/>
      </c>
      <c r="AD838" s="66"/>
      <c r="AE838" s="78"/>
      <c r="AF838" s="37"/>
      <c r="AG838" s="128" t="e">
        <f>([1]!Book1345234[[#This Row],[Pre-Project Damage $]]-[1]!Book1345234[[#This Row],[Post-Project Damage $]])/[1]!Book1345234[[#This Row],[Pre-Project Damage $]]</f>
        <v>#REF!</v>
      </c>
      <c r="AH838" s="4"/>
      <c r="AI838" s="36" t="str">
        <f>IFERROR(VLOOKUP(Book1345234[[#This Row],[Flood Damage Reduction]],#REF!,2,FALSE),"")</f>
        <v/>
      </c>
      <c r="AJ838" s="93"/>
      <c r="AK838" s="83"/>
      <c r="AL838" s="37"/>
      <c r="AM838" s="36" t="str">
        <f>IFERROR(VLOOKUP(Book1345234[[#This Row],[ Reduction in Critical Facilities Flood Risk]],#REF!,2,FALSE),"")</f>
        <v/>
      </c>
      <c r="AN838" s="140" t="e">
        <f>VLOOKUP([1]!Book1345234[[#This Row],[FMP]],'[1]Life and Safety Tabular Data'!A835:L845,12,FALSE)</f>
        <v>#REF!</v>
      </c>
      <c r="AO838" s="43"/>
      <c r="AP838" s="4"/>
      <c r="AQ838" s="36" t="str">
        <f>IFERROR(VLOOKUP(Book1345234[[#This Row],[Life and Safety Ranking (Injury/Loss of Life)]],#REF!,2,FALSE),"")</f>
        <v/>
      </c>
      <c r="AR838" s="67"/>
      <c r="AS838" s="43"/>
      <c r="AT838" s="43"/>
      <c r="AU838" s="43"/>
      <c r="AV838" s="4"/>
      <c r="AW838" s="36" t="str">
        <f>IFERROR(VLOOKUP(Book1345234[[#This Row],[Water Supply Yield Ranking]],#REF!,2,FALSE),"")</f>
        <v/>
      </c>
      <c r="AX838" s="67"/>
      <c r="AY838" s="37"/>
      <c r="AZ838" s="4"/>
      <c r="BA838" s="36" t="str">
        <f>IFERROR(VLOOKUP(Book1345234[[#This Row],[Social Vulnerability Ranking]],#REF!,2,FALSE),"")</f>
        <v/>
      </c>
      <c r="BB838" s="67"/>
      <c r="BC838" s="43"/>
      <c r="BD838" s="4"/>
      <c r="BE838" s="36" t="str">
        <f>IFERROR(VLOOKUP(Book1345234[[#This Row],[Nature-Based Solutions Ranking]],#REF!,2,FALSE),"")</f>
        <v/>
      </c>
      <c r="BF838" s="67"/>
      <c r="BG838" s="37"/>
      <c r="BH838" s="4"/>
      <c r="BI838" s="36" t="str">
        <f>IFERROR(VLOOKUP(Book1345234[[#This Row],[Multiple Benefit Ranking]],#REF!,2,FALSE),"")</f>
        <v/>
      </c>
      <c r="BJ838" s="84"/>
      <c r="BK838" s="43"/>
      <c r="BL838" s="4"/>
      <c r="BM838" s="36" t="str">
        <f>IFERROR(VLOOKUP(Book1345234[[#This Row],[Operations and Maintenance Ranking]],#REF!,2,FALSE),"")</f>
        <v/>
      </c>
      <c r="BN838" s="67"/>
      <c r="BO838" s="4"/>
      <c r="BP838" s="36" t="str">
        <f>IFERROR(VLOOKUP(Book1345234[[#This Row],[Administrative, Regulatory and Other Obstacle Ranking]],#REF!,2,FALSE),"")</f>
        <v/>
      </c>
      <c r="BQ838" s="67"/>
      <c r="BR838" s="4"/>
      <c r="BS838" s="36" t="str">
        <f>IFERROR(VLOOKUP(Book1345234[[#This Row],[Environmental Benefit Ranking]],#REF!,2,FALSE),"")</f>
        <v/>
      </c>
      <c r="BT838" s="67"/>
      <c r="BU838" s="37"/>
      <c r="BV838" s="36" t="str">
        <f>IFERROR(VLOOKUP(Book1345234[[#This Row],[Environmental Impact Ranking]],#REF!,2,FALSE),"")</f>
        <v/>
      </c>
      <c r="BW838" s="77"/>
      <c r="BX838" s="83"/>
      <c r="BY838" s="4"/>
      <c r="BZ838" s="36" t="str">
        <f>IFERROR(VLOOKUP(Book1345234[[#This Row],[Mobility Ranking]],#REF!,2,FALSE),"")</f>
        <v/>
      </c>
      <c r="CA838" s="77"/>
      <c r="CB838" s="4"/>
      <c r="CC838" s="36" t="str">
        <f>IFERROR(VLOOKUP(Book1345234[[#This Row],[Regional Ranking]],#REF!,2,FALSE),"")</f>
        <v/>
      </c>
    </row>
    <row r="839" spans="1:81" x14ac:dyDescent="0.25">
      <c r="A839" s="107"/>
      <c r="B839" s="84"/>
      <c r="C839" s="92">
        <f>Book1345234[[#This Row],[FMP]]*2</f>
        <v>0</v>
      </c>
      <c r="D839" s="34"/>
      <c r="E839" s="34"/>
      <c r="F839" s="37"/>
      <c r="G839" s="4"/>
      <c r="H839" s="4"/>
      <c r="I839" s="4"/>
      <c r="J839" s="4"/>
      <c r="K839" s="35" t="str">
        <f>IFERROR(Book1345234[[#This Row],[Project Cost]]/Book1345234[[#This Row],['# of Structures Removed from 1% Annual Chance FP]],"")</f>
        <v/>
      </c>
      <c r="L839" s="4"/>
      <c r="M839" s="4"/>
      <c r="N839" s="35"/>
      <c r="O839" s="100"/>
      <c r="P839" s="84"/>
      <c r="Q839" s="37"/>
      <c r="R839" s="4"/>
      <c r="S839" s="36" t="str">
        <f>IFERROR(VLOOKUP(Book1345234[[#This Row],[ Severity Ranking: Pre-Project Average Depth of Flooding (100-year)]],#REF!,2,FALSE),"")</f>
        <v/>
      </c>
      <c r="T839" s="67"/>
      <c r="U839" s="37"/>
      <c r="V839" s="37"/>
      <c r="W839" s="128" t="e">
        <f>[1]!Book1345234[[#This Row],[Flood Plain Population]]/[1]!Book1345234[[#This Row],[Community Population Served]]</f>
        <v>#REF!</v>
      </c>
      <c r="X839" s="4"/>
      <c r="Y839" s="36" t="str">
        <f>IFERROR(VLOOKUP(Book1345234[[#This Row],[Severity Ranking: Community Need (% Population)]],#REF!,2,FALSE),"")</f>
        <v/>
      </c>
      <c r="Z839" s="66"/>
      <c r="AA839" s="91" t="e">
        <f>[1]!Book1345234[[#This Row],['# of Structures Removed from 1% Annual Chance FP]]/[1]!Book1345234[[#This Row],['# of Structures in 1% Annual Chance FP (Pre-Project)]]</f>
        <v>#REF!</v>
      </c>
      <c r="AB839" s="4"/>
      <c r="AC839" s="36" t="str">
        <f>IFERROR(VLOOKUP(Book1345234[[#This Row],[Flood Risk Reduction ]],#REF!,2,FALSE),"")</f>
        <v/>
      </c>
      <c r="AD839" s="66"/>
      <c r="AE839" s="78"/>
      <c r="AF839" s="37"/>
      <c r="AG839" s="128" t="e">
        <f>([1]!Book1345234[[#This Row],[Pre-Project Damage $]]-[1]!Book1345234[[#This Row],[Post-Project Damage $]])/[1]!Book1345234[[#This Row],[Pre-Project Damage $]]</f>
        <v>#REF!</v>
      </c>
      <c r="AH839" s="4"/>
      <c r="AI839" s="36" t="str">
        <f>IFERROR(VLOOKUP(Book1345234[[#This Row],[Flood Damage Reduction]],#REF!,2,FALSE),"")</f>
        <v/>
      </c>
      <c r="AJ839" s="93"/>
      <c r="AK839" s="83"/>
      <c r="AL839" s="37"/>
      <c r="AM839" s="36" t="str">
        <f>IFERROR(VLOOKUP(Book1345234[[#This Row],[ Reduction in Critical Facilities Flood Risk]],#REF!,2,FALSE),"")</f>
        <v/>
      </c>
      <c r="AN839" s="140" t="e">
        <f>VLOOKUP([1]!Book1345234[[#This Row],[FMP]],'[1]Life and Safety Tabular Data'!A836:L846,12,FALSE)</f>
        <v>#REF!</v>
      </c>
      <c r="AO839" s="43"/>
      <c r="AP839" s="4"/>
      <c r="AQ839" s="36" t="str">
        <f>IFERROR(VLOOKUP(Book1345234[[#This Row],[Life and Safety Ranking (Injury/Loss of Life)]],#REF!,2,FALSE),"")</f>
        <v/>
      </c>
      <c r="AR839" s="67"/>
      <c r="AS839" s="43"/>
      <c r="AT839" s="43"/>
      <c r="AU839" s="43"/>
      <c r="AV839" s="4"/>
      <c r="AW839" s="36" t="str">
        <f>IFERROR(VLOOKUP(Book1345234[[#This Row],[Water Supply Yield Ranking]],#REF!,2,FALSE),"")</f>
        <v/>
      </c>
      <c r="AX839" s="67"/>
      <c r="AY839" s="37"/>
      <c r="AZ839" s="4"/>
      <c r="BA839" s="36" t="str">
        <f>IFERROR(VLOOKUP(Book1345234[[#This Row],[Social Vulnerability Ranking]],#REF!,2,FALSE),"")</f>
        <v/>
      </c>
      <c r="BB839" s="67"/>
      <c r="BC839" s="43"/>
      <c r="BD839" s="4"/>
      <c r="BE839" s="36" t="str">
        <f>IFERROR(VLOOKUP(Book1345234[[#This Row],[Nature-Based Solutions Ranking]],#REF!,2,FALSE),"")</f>
        <v/>
      </c>
      <c r="BF839" s="67"/>
      <c r="BG839" s="37"/>
      <c r="BH839" s="4"/>
      <c r="BI839" s="36" t="str">
        <f>IFERROR(VLOOKUP(Book1345234[[#This Row],[Multiple Benefit Ranking]],#REF!,2,FALSE),"")</f>
        <v/>
      </c>
      <c r="BJ839" s="84"/>
      <c r="BK839" s="43"/>
      <c r="BL839" s="4"/>
      <c r="BM839" s="36" t="str">
        <f>IFERROR(VLOOKUP(Book1345234[[#This Row],[Operations and Maintenance Ranking]],#REF!,2,FALSE),"")</f>
        <v/>
      </c>
      <c r="BN839" s="67"/>
      <c r="BO839" s="4"/>
      <c r="BP839" s="36" t="str">
        <f>IFERROR(VLOOKUP(Book1345234[[#This Row],[Administrative, Regulatory and Other Obstacle Ranking]],#REF!,2,FALSE),"")</f>
        <v/>
      </c>
      <c r="BQ839" s="67"/>
      <c r="BR839" s="4"/>
      <c r="BS839" s="36" t="str">
        <f>IFERROR(VLOOKUP(Book1345234[[#This Row],[Environmental Benefit Ranking]],#REF!,2,FALSE),"")</f>
        <v/>
      </c>
      <c r="BT839" s="67"/>
      <c r="BU839" s="37"/>
      <c r="BV839" s="36" t="str">
        <f>IFERROR(VLOOKUP(Book1345234[[#This Row],[Environmental Impact Ranking]],#REF!,2,FALSE),"")</f>
        <v/>
      </c>
      <c r="BW839" s="77"/>
      <c r="BX839" s="83"/>
      <c r="BY839" s="4"/>
      <c r="BZ839" s="36" t="str">
        <f>IFERROR(VLOOKUP(Book1345234[[#This Row],[Mobility Ranking]],#REF!,2,FALSE),"")</f>
        <v/>
      </c>
      <c r="CA839" s="77"/>
      <c r="CB839" s="4"/>
      <c r="CC839" s="36" t="str">
        <f>IFERROR(VLOOKUP(Book1345234[[#This Row],[Regional Ranking]],#REF!,2,FALSE),"")</f>
        <v/>
      </c>
    </row>
    <row r="840" spans="1:81" x14ac:dyDescent="0.25">
      <c r="A840" s="107"/>
      <c r="B840" s="84"/>
      <c r="C840" s="92">
        <f>Book1345234[[#This Row],[FMP]]*2</f>
        <v>0</v>
      </c>
      <c r="D840" s="34"/>
      <c r="E840" s="34"/>
      <c r="F840" s="37"/>
      <c r="G840" s="4"/>
      <c r="H840" s="4"/>
      <c r="I840" s="4"/>
      <c r="J840" s="4"/>
      <c r="K840" s="35" t="str">
        <f>IFERROR(Book1345234[[#This Row],[Project Cost]]/Book1345234[[#This Row],['# of Structures Removed from 1% Annual Chance FP]],"")</f>
        <v/>
      </c>
      <c r="L840" s="4"/>
      <c r="M840" s="4"/>
      <c r="N840" s="35"/>
      <c r="O840" s="100"/>
      <c r="P840" s="84"/>
      <c r="Q840" s="37"/>
      <c r="R840" s="4"/>
      <c r="S840" s="36" t="str">
        <f>IFERROR(VLOOKUP(Book1345234[[#This Row],[ Severity Ranking: Pre-Project Average Depth of Flooding (100-year)]],#REF!,2,FALSE),"")</f>
        <v/>
      </c>
      <c r="T840" s="67"/>
      <c r="U840" s="37"/>
      <c r="V840" s="37"/>
      <c r="W840" s="128" t="e">
        <f>[1]!Book1345234[[#This Row],[Flood Plain Population]]/[1]!Book1345234[[#This Row],[Community Population Served]]</f>
        <v>#REF!</v>
      </c>
      <c r="X840" s="4"/>
      <c r="Y840" s="36" t="str">
        <f>IFERROR(VLOOKUP(Book1345234[[#This Row],[Severity Ranking: Community Need (% Population)]],#REF!,2,FALSE),"")</f>
        <v/>
      </c>
      <c r="Z840" s="66"/>
      <c r="AA840" s="91" t="e">
        <f>[1]!Book1345234[[#This Row],['# of Structures Removed from 1% Annual Chance FP]]/[1]!Book1345234[[#This Row],['# of Structures in 1% Annual Chance FP (Pre-Project)]]</f>
        <v>#REF!</v>
      </c>
      <c r="AB840" s="4"/>
      <c r="AC840" s="36" t="str">
        <f>IFERROR(VLOOKUP(Book1345234[[#This Row],[Flood Risk Reduction ]],#REF!,2,FALSE),"")</f>
        <v/>
      </c>
      <c r="AD840" s="66"/>
      <c r="AE840" s="78"/>
      <c r="AF840" s="37"/>
      <c r="AG840" s="128" t="e">
        <f>([1]!Book1345234[[#This Row],[Pre-Project Damage $]]-[1]!Book1345234[[#This Row],[Post-Project Damage $]])/[1]!Book1345234[[#This Row],[Pre-Project Damage $]]</f>
        <v>#REF!</v>
      </c>
      <c r="AH840" s="4"/>
      <c r="AI840" s="36" t="str">
        <f>IFERROR(VLOOKUP(Book1345234[[#This Row],[Flood Damage Reduction]],#REF!,2,FALSE),"")</f>
        <v/>
      </c>
      <c r="AJ840" s="93"/>
      <c r="AK840" s="83"/>
      <c r="AL840" s="37"/>
      <c r="AM840" s="36" t="str">
        <f>IFERROR(VLOOKUP(Book1345234[[#This Row],[ Reduction in Critical Facilities Flood Risk]],#REF!,2,FALSE),"")</f>
        <v/>
      </c>
      <c r="AN840" s="140" t="e">
        <f>VLOOKUP([1]!Book1345234[[#This Row],[FMP]],'[1]Life and Safety Tabular Data'!A837:L847,12,FALSE)</f>
        <v>#REF!</v>
      </c>
      <c r="AO840" s="43"/>
      <c r="AP840" s="4"/>
      <c r="AQ840" s="36" t="str">
        <f>IFERROR(VLOOKUP(Book1345234[[#This Row],[Life and Safety Ranking (Injury/Loss of Life)]],#REF!,2,FALSE),"")</f>
        <v/>
      </c>
      <c r="AR840" s="67"/>
      <c r="AS840" s="43"/>
      <c r="AT840" s="43"/>
      <c r="AU840" s="43"/>
      <c r="AV840" s="4"/>
      <c r="AW840" s="36" t="str">
        <f>IFERROR(VLOOKUP(Book1345234[[#This Row],[Water Supply Yield Ranking]],#REF!,2,FALSE),"")</f>
        <v/>
      </c>
      <c r="AX840" s="67"/>
      <c r="AY840" s="37"/>
      <c r="AZ840" s="4"/>
      <c r="BA840" s="36" t="str">
        <f>IFERROR(VLOOKUP(Book1345234[[#This Row],[Social Vulnerability Ranking]],#REF!,2,FALSE),"")</f>
        <v/>
      </c>
      <c r="BB840" s="67"/>
      <c r="BC840" s="43"/>
      <c r="BD840" s="4"/>
      <c r="BE840" s="36" t="str">
        <f>IFERROR(VLOOKUP(Book1345234[[#This Row],[Nature-Based Solutions Ranking]],#REF!,2,FALSE),"")</f>
        <v/>
      </c>
      <c r="BF840" s="67"/>
      <c r="BG840" s="37"/>
      <c r="BH840" s="4"/>
      <c r="BI840" s="36" t="str">
        <f>IFERROR(VLOOKUP(Book1345234[[#This Row],[Multiple Benefit Ranking]],#REF!,2,FALSE),"")</f>
        <v/>
      </c>
      <c r="BJ840" s="84"/>
      <c r="BK840" s="43"/>
      <c r="BL840" s="4"/>
      <c r="BM840" s="36" t="str">
        <f>IFERROR(VLOOKUP(Book1345234[[#This Row],[Operations and Maintenance Ranking]],#REF!,2,FALSE),"")</f>
        <v/>
      </c>
      <c r="BN840" s="67"/>
      <c r="BO840" s="4"/>
      <c r="BP840" s="36" t="str">
        <f>IFERROR(VLOOKUP(Book1345234[[#This Row],[Administrative, Regulatory and Other Obstacle Ranking]],#REF!,2,FALSE),"")</f>
        <v/>
      </c>
      <c r="BQ840" s="67"/>
      <c r="BR840" s="4"/>
      <c r="BS840" s="36" t="str">
        <f>IFERROR(VLOOKUP(Book1345234[[#This Row],[Environmental Benefit Ranking]],#REF!,2,FALSE),"")</f>
        <v/>
      </c>
      <c r="BT840" s="67"/>
      <c r="BU840" s="37"/>
      <c r="BV840" s="36" t="str">
        <f>IFERROR(VLOOKUP(Book1345234[[#This Row],[Environmental Impact Ranking]],#REF!,2,FALSE),"")</f>
        <v/>
      </c>
      <c r="BW840" s="77"/>
      <c r="BX840" s="83"/>
      <c r="BY840" s="4"/>
      <c r="BZ840" s="36" t="str">
        <f>IFERROR(VLOOKUP(Book1345234[[#This Row],[Mobility Ranking]],#REF!,2,FALSE),"")</f>
        <v/>
      </c>
      <c r="CA840" s="77"/>
      <c r="CB840" s="4"/>
      <c r="CC840" s="36" t="str">
        <f>IFERROR(VLOOKUP(Book1345234[[#This Row],[Regional Ranking]],#REF!,2,FALSE),"")</f>
        <v/>
      </c>
    </row>
    <row r="841" spans="1:81" x14ac:dyDescent="0.25">
      <c r="A841" s="107"/>
      <c r="B841" s="84"/>
      <c r="C841" s="92">
        <f>Book1345234[[#This Row],[FMP]]*2</f>
        <v>0</v>
      </c>
      <c r="D841" s="34"/>
      <c r="E841" s="34"/>
      <c r="F841" s="37"/>
      <c r="G841" s="4"/>
      <c r="H841" s="4"/>
      <c r="I841" s="4"/>
      <c r="J841" s="4"/>
      <c r="K841" s="35" t="str">
        <f>IFERROR(Book1345234[[#This Row],[Project Cost]]/Book1345234[[#This Row],['# of Structures Removed from 1% Annual Chance FP]],"")</f>
        <v/>
      </c>
      <c r="L841" s="4"/>
      <c r="M841" s="4"/>
      <c r="N841" s="35"/>
      <c r="O841" s="100"/>
      <c r="P841" s="84"/>
      <c r="Q841" s="37"/>
      <c r="R841" s="4"/>
      <c r="S841" s="36" t="str">
        <f>IFERROR(VLOOKUP(Book1345234[[#This Row],[ Severity Ranking: Pre-Project Average Depth of Flooding (100-year)]],#REF!,2,FALSE),"")</f>
        <v/>
      </c>
      <c r="T841" s="67"/>
      <c r="U841" s="37"/>
      <c r="V841" s="37"/>
      <c r="W841" s="128" t="e">
        <f>[1]!Book1345234[[#This Row],[Flood Plain Population]]/[1]!Book1345234[[#This Row],[Community Population Served]]</f>
        <v>#REF!</v>
      </c>
      <c r="X841" s="4"/>
      <c r="Y841" s="36" t="str">
        <f>IFERROR(VLOOKUP(Book1345234[[#This Row],[Severity Ranking: Community Need (% Population)]],#REF!,2,FALSE),"")</f>
        <v/>
      </c>
      <c r="Z841" s="66"/>
      <c r="AA841" s="91" t="e">
        <f>[1]!Book1345234[[#This Row],['# of Structures Removed from 1% Annual Chance FP]]/[1]!Book1345234[[#This Row],['# of Structures in 1% Annual Chance FP (Pre-Project)]]</f>
        <v>#REF!</v>
      </c>
      <c r="AB841" s="4"/>
      <c r="AC841" s="36" t="str">
        <f>IFERROR(VLOOKUP(Book1345234[[#This Row],[Flood Risk Reduction ]],#REF!,2,FALSE),"")</f>
        <v/>
      </c>
      <c r="AD841" s="66"/>
      <c r="AE841" s="78"/>
      <c r="AF841" s="37"/>
      <c r="AG841" s="128" t="e">
        <f>([1]!Book1345234[[#This Row],[Pre-Project Damage $]]-[1]!Book1345234[[#This Row],[Post-Project Damage $]])/[1]!Book1345234[[#This Row],[Pre-Project Damage $]]</f>
        <v>#REF!</v>
      </c>
      <c r="AH841" s="4"/>
      <c r="AI841" s="36" t="str">
        <f>IFERROR(VLOOKUP(Book1345234[[#This Row],[Flood Damage Reduction]],#REF!,2,FALSE),"")</f>
        <v/>
      </c>
      <c r="AJ841" s="93"/>
      <c r="AK841" s="83"/>
      <c r="AL841" s="37"/>
      <c r="AM841" s="36" t="str">
        <f>IFERROR(VLOOKUP(Book1345234[[#This Row],[ Reduction in Critical Facilities Flood Risk]],#REF!,2,FALSE),"")</f>
        <v/>
      </c>
      <c r="AN841" s="140" t="e">
        <f>VLOOKUP([1]!Book1345234[[#This Row],[FMP]],'[1]Life and Safety Tabular Data'!A838:L848,12,FALSE)</f>
        <v>#REF!</v>
      </c>
      <c r="AO841" s="43"/>
      <c r="AP841" s="4"/>
      <c r="AQ841" s="36" t="str">
        <f>IFERROR(VLOOKUP(Book1345234[[#This Row],[Life and Safety Ranking (Injury/Loss of Life)]],#REF!,2,FALSE),"")</f>
        <v/>
      </c>
      <c r="AR841" s="67"/>
      <c r="AS841" s="43"/>
      <c r="AT841" s="43"/>
      <c r="AU841" s="43"/>
      <c r="AV841" s="4"/>
      <c r="AW841" s="36" t="str">
        <f>IFERROR(VLOOKUP(Book1345234[[#This Row],[Water Supply Yield Ranking]],#REF!,2,FALSE),"")</f>
        <v/>
      </c>
      <c r="AX841" s="67"/>
      <c r="AY841" s="37"/>
      <c r="AZ841" s="4"/>
      <c r="BA841" s="36" t="str">
        <f>IFERROR(VLOOKUP(Book1345234[[#This Row],[Social Vulnerability Ranking]],#REF!,2,FALSE),"")</f>
        <v/>
      </c>
      <c r="BB841" s="67"/>
      <c r="BC841" s="43"/>
      <c r="BD841" s="4"/>
      <c r="BE841" s="36" t="str">
        <f>IFERROR(VLOOKUP(Book1345234[[#This Row],[Nature-Based Solutions Ranking]],#REF!,2,FALSE),"")</f>
        <v/>
      </c>
      <c r="BF841" s="67"/>
      <c r="BG841" s="37"/>
      <c r="BH841" s="4"/>
      <c r="BI841" s="36" t="str">
        <f>IFERROR(VLOOKUP(Book1345234[[#This Row],[Multiple Benefit Ranking]],#REF!,2,FALSE),"")</f>
        <v/>
      </c>
      <c r="BJ841" s="84"/>
      <c r="BK841" s="43"/>
      <c r="BL841" s="4"/>
      <c r="BM841" s="36" t="str">
        <f>IFERROR(VLOOKUP(Book1345234[[#This Row],[Operations and Maintenance Ranking]],#REF!,2,FALSE),"")</f>
        <v/>
      </c>
      <c r="BN841" s="67"/>
      <c r="BO841" s="4"/>
      <c r="BP841" s="36" t="str">
        <f>IFERROR(VLOOKUP(Book1345234[[#This Row],[Administrative, Regulatory and Other Obstacle Ranking]],#REF!,2,FALSE),"")</f>
        <v/>
      </c>
      <c r="BQ841" s="67"/>
      <c r="BR841" s="4"/>
      <c r="BS841" s="36" t="str">
        <f>IFERROR(VLOOKUP(Book1345234[[#This Row],[Environmental Benefit Ranking]],#REF!,2,FALSE),"")</f>
        <v/>
      </c>
      <c r="BT841" s="67"/>
      <c r="BU841" s="37"/>
      <c r="BV841" s="36" t="str">
        <f>IFERROR(VLOOKUP(Book1345234[[#This Row],[Environmental Impact Ranking]],#REF!,2,FALSE),"")</f>
        <v/>
      </c>
      <c r="BW841" s="77"/>
      <c r="BX841" s="83"/>
      <c r="BY841" s="4"/>
      <c r="BZ841" s="36" t="str">
        <f>IFERROR(VLOOKUP(Book1345234[[#This Row],[Mobility Ranking]],#REF!,2,FALSE),"")</f>
        <v/>
      </c>
      <c r="CA841" s="77"/>
      <c r="CB841" s="4"/>
      <c r="CC841" s="36" t="str">
        <f>IFERROR(VLOOKUP(Book1345234[[#This Row],[Regional Ranking]],#REF!,2,FALSE),"")</f>
        <v/>
      </c>
    </row>
    <row r="842" spans="1:81" x14ac:dyDescent="0.25">
      <c r="A842" s="107"/>
      <c r="B842" s="84"/>
      <c r="C842" s="92">
        <f>Book1345234[[#This Row],[FMP]]*2</f>
        <v>0</v>
      </c>
      <c r="D842" s="34"/>
      <c r="E842" s="34"/>
      <c r="F842" s="37"/>
      <c r="G842" s="4"/>
      <c r="H842" s="4"/>
      <c r="I842" s="4"/>
      <c r="J842" s="4"/>
      <c r="K842" s="35" t="str">
        <f>IFERROR(Book1345234[[#This Row],[Project Cost]]/Book1345234[[#This Row],['# of Structures Removed from 1% Annual Chance FP]],"")</f>
        <v/>
      </c>
      <c r="L842" s="4"/>
      <c r="M842" s="4"/>
      <c r="N842" s="35"/>
      <c r="O842" s="100"/>
      <c r="P842" s="84"/>
      <c r="Q842" s="37"/>
      <c r="R842" s="4"/>
      <c r="S842" s="36" t="str">
        <f>IFERROR(VLOOKUP(Book1345234[[#This Row],[ Severity Ranking: Pre-Project Average Depth of Flooding (100-year)]],#REF!,2,FALSE),"")</f>
        <v/>
      </c>
      <c r="T842" s="67"/>
      <c r="U842" s="37"/>
      <c r="V842" s="37"/>
      <c r="W842" s="128" t="e">
        <f>[1]!Book1345234[[#This Row],[Flood Plain Population]]/[1]!Book1345234[[#This Row],[Community Population Served]]</f>
        <v>#REF!</v>
      </c>
      <c r="X842" s="4"/>
      <c r="Y842" s="36" t="str">
        <f>IFERROR(VLOOKUP(Book1345234[[#This Row],[Severity Ranking: Community Need (% Population)]],#REF!,2,FALSE),"")</f>
        <v/>
      </c>
      <c r="Z842" s="66"/>
      <c r="AA842" s="91" t="e">
        <f>[1]!Book1345234[[#This Row],['# of Structures Removed from 1% Annual Chance FP]]/[1]!Book1345234[[#This Row],['# of Structures in 1% Annual Chance FP (Pre-Project)]]</f>
        <v>#REF!</v>
      </c>
      <c r="AB842" s="4"/>
      <c r="AC842" s="36" t="str">
        <f>IFERROR(VLOOKUP(Book1345234[[#This Row],[Flood Risk Reduction ]],#REF!,2,FALSE),"")</f>
        <v/>
      </c>
      <c r="AD842" s="66"/>
      <c r="AE842" s="78"/>
      <c r="AF842" s="37"/>
      <c r="AG842" s="128" t="e">
        <f>([1]!Book1345234[[#This Row],[Pre-Project Damage $]]-[1]!Book1345234[[#This Row],[Post-Project Damage $]])/[1]!Book1345234[[#This Row],[Pre-Project Damage $]]</f>
        <v>#REF!</v>
      </c>
      <c r="AH842" s="4"/>
      <c r="AI842" s="36" t="str">
        <f>IFERROR(VLOOKUP(Book1345234[[#This Row],[Flood Damage Reduction]],#REF!,2,FALSE),"")</f>
        <v/>
      </c>
      <c r="AJ842" s="93"/>
      <c r="AK842" s="83"/>
      <c r="AL842" s="37"/>
      <c r="AM842" s="36" t="str">
        <f>IFERROR(VLOOKUP(Book1345234[[#This Row],[ Reduction in Critical Facilities Flood Risk]],#REF!,2,FALSE),"")</f>
        <v/>
      </c>
      <c r="AN842" s="140" t="e">
        <f>VLOOKUP([1]!Book1345234[[#This Row],[FMP]],'[1]Life and Safety Tabular Data'!A839:L849,12,FALSE)</f>
        <v>#REF!</v>
      </c>
      <c r="AO842" s="43"/>
      <c r="AP842" s="4"/>
      <c r="AQ842" s="36" t="str">
        <f>IFERROR(VLOOKUP(Book1345234[[#This Row],[Life and Safety Ranking (Injury/Loss of Life)]],#REF!,2,FALSE),"")</f>
        <v/>
      </c>
      <c r="AR842" s="67"/>
      <c r="AS842" s="43"/>
      <c r="AT842" s="43"/>
      <c r="AU842" s="43"/>
      <c r="AV842" s="4"/>
      <c r="AW842" s="36" t="str">
        <f>IFERROR(VLOOKUP(Book1345234[[#This Row],[Water Supply Yield Ranking]],#REF!,2,FALSE),"")</f>
        <v/>
      </c>
      <c r="AX842" s="67"/>
      <c r="AY842" s="37"/>
      <c r="AZ842" s="4"/>
      <c r="BA842" s="36" t="str">
        <f>IFERROR(VLOOKUP(Book1345234[[#This Row],[Social Vulnerability Ranking]],#REF!,2,FALSE),"")</f>
        <v/>
      </c>
      <c r="BB842" s="67"/>
      <c r="BC842" s="43"/>
      <c r="BD842" s="4"/>
      <c r="BE842" s="36" t="str">
        <f>IFERROR(VLOOKUP(Book1345234[[#This Row],[Nature-Based Solutions Ranking]],#REF!,2,FALSE),"")</f>
        <v/>
      </c>
      <c r="BF842" s="67"/>
      <c r="BG842" s="37"/>
      <c r="BH842" s="4"/>
      <c r="BI842" s="36" t="str">
        <f>IFERROR(VLOOKUP(Book1345234[[#This Row],[Multiple Benefit Ranking]],#REF!,2,FALSE),"")</f>
        <v/>
      </c>
      <c r="BJ842" s="84"/>
      <c r="BK842" s="43"/>
      <c r="BL842" s="4"/>
      <c r="BM842" s="36" t="str">
        <f>IFERROR(VLOOKUP(Book1345234[[#This Row],[Operations and Maintenance Ranking]],#REF!,2,FALSE),"")</f>
        <v/>
      </c>
      <c r="BN842" s="67"/>
      <c r="BO842" s="4"/>
      <c r="BP842" s="36" t="str">
        <f>IFERROR(VLOOKUP(Book1345234[[#This Row],[Administrative, Regulatory and Other Obstacle Ranking]],#REF!,2,FALSE),"")</f>
        <v/>
      </c>
      <c r="BQ842" s="67"/>
      <c r="BR842" s="4"/>
      <c r="BS842" s="36" t="str">
        <f>IFERROR(VLOOKUP(Book1345234[[#This Row],[Environmental Benefit Ranking]],#REF!,2,FALSE),"")</f>
        <v/>
      </c>
      <c r="BT842" s="67"/>
      <c r="BU842" s="37"/>
      <c r="BV842" s="36" t="str">
        <f>IFERROR(VLOOKUP(Book1345234[[#This Row],[Environmental Impact Ranking]],#REF!,2,FALSE),"")</f>
        <v/>
      </c>
      <c r="BW842" s="77"/>
      <c r="BX842" s="83"/>
      <c r="BY842" s="4"/>
      <c r="BZ842" s="36" t="str">
        <f>IFERROR(VLOOKUP(Book1345234[[#This Row],[Mobility Ranking]],#REF!,2,FALSE),"")</f>
        <v/>
      </c>
      <c r="CA842" s="77"/>
      <c r="CB842" s="4"/>
      <c r="CC842" s="36" t="str">
        <f>IFERROR(VLOOKUP(Book1345234[[#This Row],[Regional Ranking]],#REF!,2,FALSE),"")</f>
        <v/>
      </c>
    </row>
    <row r="843" spans="1:81" x14ac:dyDescent="0.25">
      <c r="A843" s="107"/>
      <c r="B843" s="84"/>
      <c r="C843" s="92">
        <f>Book1345234[[#This Row],[FMP]]*2</f>
        <v>0</v>
      </c>
      <c r="D843" s="34"/>
      <c r="E843" s="34"/>
      <c r="F843" s="37"/>
      <c r="G843" s="4"/>
      <c r="H843" s="4"/>
      <c r="I843" s="4"/>
      <c r="J843" s="4"/>
      <c r="K843" s="35" t="str">
        <f>IFERROR(Book1345234[[#This Row],[Project Cost]]/Book1345234[[#This Row],['# of Structures Removed from 1% Annual Chance FP]],"")</f>
        <v/>
      </c>
      <c r="L843" s="4"/>
      <c r="M843" s="4"/>
      <c r="N843" s="35"/>
      <c r="O843" s="100"/>
      <c r="P843" s="84"/>
      <c r="Q843" s="37"/>
      <c r="R843" s="4"/>
      <c r="S843" s="36" t="str">
        <f>IFERROR(VLOOKUP(Book1345234[[#This Row],[ Severity Ranking: Pre-Project Average Depth of Flooding (100-year)]],#REF!,2,FALSE),"")</f>
        <v/>
      </c>
      <c r="T843" s="67"/>
      <c r="U843" s="37"/>
      <c r="V843" s="37"/>
      <c r="W843" s="128" t="e">
        <f>[1]!Book1345234[[#This Row],[Flood Plain Population]]/[1]!Book1345234[[#This Row],[Community Population Served]]</f>
        <v>#REF!</v>
      </c>
      <c r="X843" s="4"/>
      <c r="Y843" s="36" t="str">
        <f>IFERROR(VLOOKUP(Book1345234[[#This Row],[Severity Ranking: Community Need (% Population)]],#REF!,2,FALSE),"")</f>
        <v/>
      </c>
      <c r="Z843" s="66"/>
      <c r="AA843" s="91" t="e">
        <f>[1]!Book1345234[[#This Row],['# of Structures Removed from 1% Annual Chance FP]]/[1]!Book1345234[[#This Row],['# of Structures in 1% Annual Chance FP (Pre-Project)]]</f>
        <v>#REF!</v>
      </c>
      <c r="AB843" s="4"/>
      <c r="AC843" s="36" t="str">
        <f>IFERROR(VLOOKUP(Book1345234[[#This Row],[Flood Risk Reduction ]],#REF!,2,FALSE),"")</f>
        <v/>
      </c>
      <c r="AD843" s="66"/>
      <c r="AE843" s="78"/>
      <c r="AF843" s="37"/>
      <c r="AG843" s="128" t="e">
        <f>([1]!Book1345234[[#This Row],[Pre-Project Damage $]]-[1]!Book1345234[[#This Row],[Post-Project Damage $]])/[1]!Book1345234[[#This Row],[Pre-Project Damage $]]</f>
        <v>#REF!</v>
      </c>
      <c r="AH843" s="4"/>
      <c r="AI843" s="36" t="str">
        <f>IFERROR(VLOOKUP(Book1345234[[#This Row],[Flood Damage Reduction]],#REF!,2,FALSE),"")</f>
        <v/>
      </c>
      <c r="AJ843" s="93"/>
      <c r="AK843" s="83"/>
      <c r="AL843" s="37"/>
      <c r="AM843" s="36" t="str">
        <f>IFERROR(VLOOKUP(Book1345234[[#This Row],[ Reduction in Critical Facilities Flood Risk]],#REF!,2,FALSE),"")</f>
        <v/>
      </c>
      <c r="AN843" s="140" t="e">
        <f>VLOOKUP([1]!Book1345234[[#This Row],[FMP]],'[1]Life and Safety Tabular Data'!A840:L850,12,FALSE)</f>
        <v>#REF!</v>
      </c>
      <c r="AO843" s="43"/>
      <c r="AP843" s="4"/>
      <c r="AQ843" s="36" t="str">
        <f>IFERROR(VLOOKUP(Book1345234[[#This Row],[Life and Safety Ranking (Injury/Loss of Life)]],#REF!,2,FALSE),"")</f>
        <v/>
      </c>
      <c r="AR843" s="67"/>
      <c r="AS843" s="43"/>
      <c r="AT843" s="43"/>
      <c r="AU843" s="43"/>
      <c r="AV843" s="4"/>
      <c r="AW843" s="36" t="str">
        <f>IFERROR(VLOOKUP(Book1345234[[#This Row],[Water Supply Yield Ranking]],#REF!,2,FALSE),"")</f>
        <v/>
      </c>
      <c r="AX843" s="67"/>
      <c r="AY843" s="37"/>
      <c r="AZ843" s="4"/>
      <c r="BA843" s="36" t="str">
        <f>IFERROR(VLOOKUP(Book1345234[[#This Row],[Social Vulnerability Ranking]],#REF!,2,FALSE),"")</f>
        <v/>
      </c>
      <c r="BB843" s="67"/>
      <c r="BC843" s="43"/>
      <c r="BD843" s="4"/>
      <c r="BE843" s="36" t="str">
        <f>IFERROR(VLOOKUP(Book1345234[[#This Row],[Nature-Based Solutions Ranking]],#REF!,2,FALSE),"")</f>
        <v/>
      </c>
      <c r="BF843" s="67"/>
      <c r="BG843" s="37"/>
      <c r="BH843" s="4"/>
      <c r="BI843" s="36" t="str">
        <f>IFERROR(VLOOKUP(Book1345234[[#This Row],[Multiple Benefit Ranking]],#REF!,2,FALSE),"")</f>
        <v/>
      </c>
      <c r="BJ843" s="84"/>
      <c r="BK843" s="43"/>
      <c r="BL843" s="4"/>
      <c r="BM843" s="36" t="str">
        <f>IFERROR(VLOOKUP(Book1345234[[#This Row],[Operations and Maintenance Ranking]],#REF!,2,FALSE),"")</f>
        <v/>
      </c>
      <c r="BN843" s="67"/>
      <c r="BO843" s="4"/>
      <c r="BP843" s="36" t="str">
        <f>IFERROR(VLOOKUP(Book1345234[[#This Row],[Administrative, Regulatory and Other Obstacle Ranking]],#REF!,2,FALSE),"")</f>
        <v/>
      </c>
      <c r="BQ843" s="67"/>
      <c r="BR843" s="4"/>
      <c r="BS843" s="36" t="str">
        <f>IFERROR(VLOOKUP(Book1345234[[#This Row],[Environmental Benefit Ranking]],#REF!,2,FALSE),"")</f>
        <v/>
      </c>
      <c r="BT843" s="67"/>
      <c r="BU843" s="37"/>
      <c r="BV843" s="36" t="str">
        <f>IFERROR(VLOOKUP(Book1345234[[#This Row],[Environmental Impact Ranking]],#REF!,2,FALSE),"")</f>
        <v/>
      </c>
      <c r="BW843" s="77"/>
      <c r="BX843" s="83"/>
      <c r="BY843" s="4"/>
      <c r="BZ843" s="36" t="str">
        <f>IFERROR(VLOOKUP(Book1345234[[#This Row],[Mobility Ranking]],#REF!,2,FALSE),"")</f>
        <v/>
      </c>
      <c r="CA843" s="77"/>
      <c r="CB843" s="4"/>
      <c r="CC843" s="36" t="str">
        <f>IFERROR(VLOOKUP(Book1345234[[#This Row],[Regional Ranking]],#REF!,2,FALSE),"")</f>
        <v/>
      </c>
    </row>
    <row r="844" spans="1:81" x14ac:dyDescent="0.25">
      <c r="A844" s="107"/>
      <c r="B844" s="84"/>
      <c r="C844" s="92">
        <f>Book1345234[[#This Row],[FMP]]*2</f>
        <v>0</v>
      </c>
      <c r="D844" s="34"/>
      <c r="E844" s="34"/>
      <c r="F844" s="37"/>
      <c r="G844" s="4"/>
      <c r="H844" s="4"/>
      <c r="I844" s="4"/>
      <c r="J844" s="4"/>
      <c r="K844" s="35" t="str">
        <f>IFERROR(Book1345234[[#This Row],[Project Cost]]/Book1345234[[#This Row],['# of Structures Removed from 1% Annual Chance FP]],"")</f>
        <v/>
      </c>
      <c r="L844" s="4"/>
      <c r="M844" s="4"/>
      <c r="N844" s="35"/>
      <c r="O844" s="100"/>
      <c r="P844" s="84"/>
      <c r="Q844" s="37"/>
      <c r="R844" s="4"/>
      <c r="S844" s="36" t="str">
        <f>IFERROR(VLOOKUP(Book1345234[[#This Row],[ Severity Ranking: Pre-Project Average Depth of Flooding (100-year)]],#REF!,2,FALSE),"")</f>
        <v/>
      </c>
      <c r="T844" s="67"/>
      <c r="U844" s="37"/>
      <c r="V844" s="37"/>
      <c r="W844" s="128" t="e">
        <f>[1]!Book1345234[[#This Row],[Flood Plain Population]]/[1]!Book1345234[[#This Row],[Community Population Served]]</f>
        <v>#REF!</v>
      </c>
      <c r="X844" s="4"/>
      <c r="Y844" s="36" t="str">
        <f>IFERROR(VLOOKUP(Book1345234[[#This Row],[Severity Ranking: Community Need (% Population)]],#REF!,2,FALSE),"")</f>
        <v/>
      </c>
      <c r="Z844" s="66"/>
      <c r="AA844" s="91" t="e">
        <f>[1]!Book1345234[[#This Row],['# of Structures Removed from 1% Annual Chance FP]]/[1]!Book1345234[[#This Row],['# of Structures in 1% Annual Chance FP (Pre-Project)]]</f>
        <v>#REF!</v>
      </c>
      <c r="AB844" s="4"/>
      <c r="AC844" s="36" t="str">
        <f>IFERROR(VLOOKUP(Book1345234[[#This Row],[Flood Risk Reduction ]],#REF!,2,FALSE),"")</f>
        <v/>
      </c>
      <c r="AD844" s="66"/>
      <c r="AE844" s="78"/>
      <c r="AF844" s="37"/>
      <c r="AG844" s="128" t="e">
        <f>([1]!Book1345234[[#This Row],[Pre-Project Damage $]]-[1]!Book1345234[[#This Row],[Post-Project Damage $]])/[1]!Book1345234[[#This Row],[Pre-Project Damage $]]</f>
        <v>#REF!</v>
      </c>
      <c r="AH844" s="4"/>
      <c r="AI844" s="36" t="str">
        <f>IFERROR(VLOOKUP(Book1345234[[#This Row],[Flood Damage Reduction]],#REF!,2,FALSE),"")</f>
        <v/>
      </c>
      <c r="AJ844" s="93"/>
      <c r="AK844" s="83"/>
      <c r="AL844" s="37"/>
      <c r="AM844" s="36" t="str">
        <f>IFERROR(VLOOKUP(Book1345234[[#This Row],[ Reduction in Critical Facilities Flood Risk]],#REF!,2,FALSE),"")</f>
        <v/>
      </c>
      <c r="AN844" s="140" t="e">
        <f>VLOOKUP([1]!Book1345234[[#This Row],[FMP]],'[1]Life and Safety Tabular Data'!A841:L851,12,FALSE)</f>
        <v>#REF!</v>
      </c>
      <c r="AO844" s="43"/>
      <c r="AP844" s="4"/>
      <c r="AQ844" s="36" t="str">
        <f>IFERROR(VLOOKUP(Book1345234[[#This Row],[Life and Safety Ranking (Injury/Loss of Life)]],#REF!,2,FALSE),"")</f>
        <v/>
      </c>
      <c r="AR844" s="67"/>
      <c r="AS844" s="43"/>
      <c r="AT844" s="43"/>
      <c r="AU844" s="43"/>
      <c r="AV844" s="4"/>
      <c r="AW844" s="36" t="str">
        <f>IFERROR(VLOOKUP(Book1345234[[#This Row],[Water Supply Yield Ranking]],#REF!,2,FALSE),"")</f>
        <v/>
      </c>
      <c r="AX844" s="67"/>
      <c r="AY844" s="37"/>
      <c r="AZ844" s="4"/>
      <c r="BA844" s="36" t="str">
        <f>IFERROR(VLOOKUP(Book1345234[[#This Row],[Social Vulnerability Ranking]],#REF!,2,FALSE),"")</f>
        <v/>
      </c>
      <c r="BB844" s="67"/>
      <c r="BC844" s="43"/>
      <c r="BD844" s="4"/>
      <c r="BE844" s="36" t="str">
        <f>IFERROR(VLOOKUP(Book1345234[[#This Row],[Nature-Based Solutions Ranking]],#REF!,2,FALSE),"")</f>
        <v/>
      </c>
      <c r="BF844" s="67"/>
      <c r="BG844" s="37"/>
      <c r="BH844" s="4"/>
      <c r="BI844" s="36" t="str">
        <f>IFERROR(VLOOKUP(Book1345234[[#This Row],[Multiple Benefit Ranking]],#REF!,2,FALSE),"")</f>
        <v/>
      </c>
      <c r="BJ844" s="84"/>
      <c r="BK844" s="43"/>
      <c r="BL844" s="4"/>
      <c r="BM844" s="36" t="str">
        <f>IFERROR(VLOOKUP(Book1345234[[#This Row],[Operations and Maintenance Ranking]],#REF!,2,FALSE),"")</f>
        <v/>
      </c>
      <c r="BN844" s="67"/>
      <c r="BO844" s="4"/>
      <c r="BP844" s="36" t="str">
        <f>IFERROR(VLOOKUP(Book1345234[[#This Row],[Administrative, Regulatory and Other Obstacle Ranking]],#REF!,2,FALSE),"")</f>
        <v/>
      </c>
      <c r="BQ844" s="67"/>
      <c r="BR844" s="4"/>
      <c r="BS844" s="36" t="str">
        <f>IFERROR(VLOOKUP(Book1345234[[#This Row],[Environmental Benefit Ranking]],#REF!,2,FALSE),"")</f>
        <v/>
      </c>
      <c r="BT844" s="67"/>
      <c r="BU844" s="37"/>
      <c r="BV844" s="36" t="str">
        <f>IFERROR(VLOOKUP(Book1345234[[#This Row],[Environmental Impact Ranking]],#REF!,2,FALSE),"")</f>
        <v/>
      </c>
      <c r="BW844" s="77"/>
      <c r="BX844" s="83"/>
      <c r="BY844" s="4"/>
      <c r="BZ844" s="36" t="str">
        <f>IFERROR(VLOOKUP(Book1345234[[#This Row],[Mobility Ranking]],#REF!,2,FALSE),"")</f>
        <v/>
      </c>
      <c r="CA844" s="77"/>
      <c r="CB844" s="4"/>
      <c r="CC844" s="36" t="str">
        <f>IFERROR(VLOOKUP(Book1345234[[#This Row],[Regional Ranking]],#REF!,2,FALSE),"")</f>
        <v/>
      </c>
    </row>
    <row r="845" spans="1:81" x14ac:dyDescent="0.25">
      <c r="A845" s="107"/>
      <c r="B845" s="84"/>
      <c r="C845" s="92">
        <f>Book1345234[[#This Row],[FMP]]*2</f>
        <v>0</v>
      </c>
      <c r="D845" s="34"/>
      <c r="E845" s="34"/>
      <c r="F845" s="37"/>
      <c r="G845" s="4"/>
      <c r="H845" s="4"/>
      <c r="I845" s="4"/>
      <c r="J845" s="4"/>
      <c r="K845" s="35" t="str">
        <f>IFERROR(Book1345234[[#This Row],[Project Cost]]/Book1345234[[#This Row],['# of Structures Removed from 1% Annual Chance FP]],"")</f>
        <v/>
      </c>
      <c r="L845" s="4"/>
      <c r="M845" s="4"/>
      <c r="N845" s="35"/>
      <c r="O845" s="100"/>
      <c r="P845" s="84"/>
      <c r="Q845" s="37"/>
      <c r="R845" s="4"/>
      <c r="S845" s="36" t="str">
        <f>IFERROR(VLOOKUP(Book1345234[[#This Row],[ Severity Ranking: Pre-Project Average Depth of Flooding (100-year)]],#REF!,2,FALSE),"")</f>
        <v/>
      </c>
      <c r="T845" s="67"/>
      <c r="U845" s="37"/>
      <c r="V845" s="37"/>
      <c r="W845" s="128" t="e">
        <f>[1]!Book1345234[[#This Row],[Flood Plain Population]]/[1]!Book1345234[[#This Row],[Community Population Served]]</f>
        <v>#REF!</v>
      </c>
      <c r="X845" s="4"/>
      <c r="Y845" s="36" t="str">
        <f>IFERROR(VLOOKUP(Book1345234[[#This Row],[Severity Ranking: Community Need (% Population)]],#REF!,2,FALSE),"")</f>
        <v/>
      </c>
      <c r="Z845" s="66"/>
      <c r="AA845" s="91" t="e">
        <f>[1]!Book1345234[[#This Row],['# of Structures Removed from 1% Annual Chance FP]]/[1]!Book1345234[[#This Row],['# of Structures in 1% Annual Chance FP (Pre-Project)]]</f>
        <v>#REF!</v>
      </c>
      <c r="AB845" s="4"/>
      <c r="AC845" s="36" t="str">
        <f>IFERROR(VLOOKUP(Book1345234[[#This Row],[Flood Risk Reduction ]],#REF!,2,FALSE),"")</f>
        <v/>
      </c>
      <c r="AD845" s="66"/>
      <c r="AE845" s="78"/>
      <c r="AF845" s="37"/>
      <c r="AG845" s="128" t="e">
        <f>([1]!Book1345234[[#This Row],[Pre-Project Damage $]]-[1]!Book1345234[[#This Row],[Post-Project Damage $]])/[1]!Book1345234[[#This Row],[Pre-Project Damage $]]</f>
        <v>#REF!</v>
      </c>
      <c r="AH845" s="4"/>
      <c r="AI845" s="36" t="str">
        <f>IFERROR(VLOOKUP(Book1345234[[#This Row],[Flood Damage Reduction]],#REF!,2,FALSE),"")</f>
        <v/>
      </c>
      <c r="AJ845" s="93"/>
      <c r="AK845" s="83"/>
      <c r="AL845" s="37"/>
      <c r="AM845" s="36" t="str">
        <f>IFERROR(VLOOKUP(Book1345234[[#This Row],[ Reduction in Critical Facilities Flood Risk]],#REF!,2,FALSE),"")</f>
        <v/>
      </c>
      <c r="AN845" s="140" t="e">
        <f>VLOOKUP([1]!Book1345234[[#This Row],[FMP]],'[1]Life and Safety Tabular Data'!A842:L852,12,FALSE)</f>
        <v>#REF!</v>
      </c>
      <c r="AO845" s="43"/>
      <c r="AP845" s="4"/>
      <c r="AQ845" s="36" t="str">
        <f>IFERROR(VLOOKUP(Book1345234[[#This Row],[Life and Safety Ranking (Injury/Loss of Life)]],#REF!,2,FALSE),"")</f>
        <v/>
      </c>
      <c r="AR845" s="67"/>
      <c r="AS845" s="43"/>
      <c r="AT845" s="43"/>
      <c r="AU845" s="43"/>
      <c r="AV845" s="4"/>
      <c r="AW845" s="36" t="str">
        <f>IFERROR(VLOOKUP(Book1345234[[#This Row],[Water Supply Yield Ranking]],#REF!,2,FALSE),"")</f>
        <v/>
      </c>
      <c r="AX845" s="67"/>
      <c r="AY845" s="37"/>
      <c r="AZ845" s="4"/>
      <c r="BA845" s="36" t="str">
        <f>IFERROR(VLOOKUP(Book1345234[[#This Row],[Social Vulnerability Ranking]],#REF!,2,FALSE),"")</f>
        <v/>
      </c>
      <c r="BB845" s="67"/>
      <c r="BC845" s="43"/>
      <c r="BD845" s="4"/>
      <c r="BE845" s="36" t="str">
        <f>IFERROR(VLOOKUP(Book1345234[[#This Row],[Nature-Based Solutions Ranking]],#REF!,2,FALSE),"")</f>
        <v/>
      </c>
      <c r="BF845" s="67"/>
      <c r="BG845" s="37"/>
      <c r="BH845" s="4"/>
      <c r="BI845" s="36" t="str">
        <f>IFERROR(VLOOKUP(Book1345234[[#This Row],[Multiple Benefit Ranking]],#REF!,2,FALSE),"")</f>
        <v/>
      </c>
      <c r="BJ845" s="84"/>
      <c r="BK845" s="43"/>
      <c r="BL845" s="4"/>
      <c r="BM845" s="36" t="str">
        <f>IFERROR(VLOOKUP(Book1345234[[#This Row],[Operations and Maintenance Ranking]],#REF!,2,FALSE),"")</f>
        <v/>
      </c>
      <c r="BN845" s="67"/>
      <c r="BO845" s="4"/>
      <c r="BP845" s="36" t="str">
        <f>IFERROR(VLOOKUP(Book1345234[[#This Row],[Administrative, Regulatory and Other Obstacle Ranking]],#REF!,2,FALSE),"")</f>
        <v/>
      </c>
      <c r="BQ845" s="67"/>
      <c r="BR845" s="4"/>
      <c r="BS845" s="36" t="str">
        <f>IFERROR(VLOOKUP(Book1345234[[#This Row],[Environmental Benefit Ranking]],#REF!,2,FALSE),"")</f>
        <v/>
      </c>
      <c r="BT845" s="67"/>
      <c r="BU845" s="37"/>
      <c r="BV845" s="36" t="str">
        <f>IFERROR(VLOOKUP(Book1345234[[#This Row],[Environmental Impact Ranking]],#REF!,2,FALSE),"")</f>
        <v/>
      </c>
      <c r="BW845" s="77"/>
      <c r="BX845" s="83"/>
      <c r="BY845" s="4"/>
      <c r="BZ845" s="36" t="str">
        <f>IFERROR(VLOOKUP(Book1345234[[#This Row],[Mobility Ranking]],#REF!,2,FALSE),"")</f>
        <v/>
      </c>
      <c r="CA845" s="77"/>
      <c r="CB845" s="4"/>
      <c r="CC845" s="36" t="str">
        <f>IFERROR(VLOOKUP(Book1345234[[#This Row],[Regional Ranking]],#REF!,2,FALSE),"")</f>
        <v/>
      </c>
    </row>
    <row r="846" spans="1:81" x14ac:dyDescent="0.25">
      <c r="A846" s="107"/>
      <c r="B846" s="84"/>
      <c r="C846" s="92">
        <f>Book1345234[[#This Row],[FMP]]*2</f>
        <v>0</v>
      </c>
      <c r="D846" s="34"/>
      <c r="E846" s="34"/>
      <c r="F846" s="37"/>
      <c r="G846" s="4"/>
      <c r="H846" s="4"/>
      <c r="I846" s="4"/>
      <c r="J846" s="4"/>
      <c r="K846" s="35" t="str">
        <f>IFERROR(Book1345234[[#This Row],[Project Cost]]/Book1345234[[#This Row],['# of Structures Removed from 1% Annual Chance FP]],"")</f>
        <v/>
      </c>
      <c r="L846" s="4"/>
      <c r="M846" s="4"/>
      <c r="N846" s="35"/>
      <c r="O846" s="100"/>
      <c r="P846" s="84"/>
      <c r="Q846" s="37"/>
      <c r="R846" s="4"/>
      <c r="S846" s="36" t="str">
        <f>IFERROR(VLOOKUP(Book1345234[[#This Row],[ Severity Ranking: Pre-Project Average Depth of Flooding (100-year)]],#REF!,2,FALSE),"")</f>
        <v/>
      </c>
      <c r="T846" s="67"/>
      <c r="U846" s="37"/>
      <c r="V846" s="37"/>
      <c r="W846" s="128" t="e">
        <f>[1]!Book1345234[[#This Row],[Flood Plain Population]]/[1]!Book1345234[[#This Row],[Community Population Served]]</f>
        <v>#REF!</v>
      </c>
      <c r="X846" s="4"/>
      <c r="Y846" s="36" t="str">
        <f>IFERROR(VLOOKUP(Book1345234[[#This Row],[Severity Ranking: Community Need (% Population)]],#REF!,2,FALSE),"")</f>
        <v/>
      </c>
      <c r="Z846" s="66"/>
      <c r="AA846" s="91" t="e">
        <f>[1]!Book1345234[[#This Row],['# of Structures Removed from 1% Annual Chance FP]]/[1]!Book1345234[[#This Row],['# of Structures in 1% Annual Chance FP (Pre-Project)]]</f>
        <v>#REF!</v>
      </c>
      <c r="AB846" s="4"/>
      <c r="AC846" s="36" t="str">
        <f>IFERROR(VLOOKUP(Book1345234[[#This Row],[Flood Risk Reduction ]],#REF!,2,FALSE),"")</f>
        <v/>
      </c>
      <c r="AD846" s="66"/>
      <c r="AE846" s="78"/>
      <c r="AF846" s="37"/>
      <c r="AG846" s="128" t="e">
        <f>([1]!Book1345234[[#This Row],[Pre-Project Damage $]]-[1]!Book1345234[[#This Row],[Post-Project Damage $]])/[1]!Book1345234[[#This Row],[Pre-Project Damage $]]</f>
        <v>#REF!</v>
      </c>
      <c r="AH846" s="4"/>
      <c r="AI846" s="36" t="str">
        <f>IFERROR(VLOOKUP(Book1345234[[#This Row],[Flood Damage Reduction]],#REF!,2,FALSE),"")</f>
        <v/>
      </c>
      <c r="AJ846" s="93"/>
      <c r="AK846" s="83"/>
      <c r="AL846" s="37"/>
      <c r="AM846" s="36" t="str">
        <f>IFERROR(VLOOKUP(Book1345234[[#This Row],[ Reduction in Critical Facilities Flood Risk]],#REF!,2,FALSE),"")</f>
        <v/>
      </c>
      <c r="AN846" s="140" t="e">
        <f>VLOOKUP([1]!Book1345234[[#This Row],[FMP]],'[1]Life and Safety Tabular Data'!A843:L853,12,FALSE)</f>
        <v>#REF!</v>
      </c>
      <c r="AO846" s="43"/>
      <c r="AP846" s="4"/>
      <c r="AQ846" s="36" t="str">
        <f>IFERROR(VLOOKUP(Book1345234[[#This Row],[Life and Safety Ranking (Injury/Loss of Life)]],#REF!,2,FALSE),"")</f>
        <v/>
      </c>
      <c r="AR846" s="67"/>
      <c r="AS846" s="43"/>
      <c r="AT846" s="43"/>
      <c r="AU846" s="43"/>
      <c r="AV846" s="4"/>
      <c r="AW846" s="36" t="str">
        <f>IFERROR(VLOOKUP(Book1345234[[#This Row],[Water Supply Yield Ranking]],#REF!,2,FALSE),"")</f>
        <v/>
      </c>
      <c r="AX846" s="67"/>
      <c r="AY846" s="37"/>
      <c r="AZ846" s="4"/>
      <c r="BA846" s="36" t="str">
        <f>IFERROR(VLOOKUP(Book1345234[[#This Row],[Social Vulnerability Ranking]],#REF!,2,FALSE),"")</f>
        <v/>
      </c>
      <c r="BB846" s="67"/>
      <c r="BC846" s="43"/>
      <c r="BD846" s="4"/>
      <c r="BE846" s="36" t="str">
        <f>IFERROR(VLOOKUP(Book1345234[[#This Row],[Nature-Based Solutions Ranking]],#REF!,2,FALSE),"")</f>
        <v/>
      </c>
      <c r="BF846" s="67"/>
      <c r="BG846" s="37"/>
      <c r="BH846" s="4"/>
      <c r="BI846" s="36" t="str">
        <f>IFERROR(VLOOKUP(Book1345234[[#This Row],[Multiple Benefit Ranking]],#REF!,2,FALSE),"")</f>
        <v/>
      </c>
      <c r="BJ846" s="84"/>
      <c r="BK846" s="43"/>
      <c r="BL846" s="4"/>
      <c r="BM846" s="36" t="str">
        <f>IFERROR(VLOOKUP(Book1345234[[#This Row],[Operations and Maintenance Ranking]],#REF!,2,FALSE),"")</f>
        <v/>
      </c>
      <c r="BN846" s="67"/>
      <c r="BO846" s="4"/>
      <c r="BP846" s="36" t="str">
        <f>IFERROR(VLOOKUP(Book1345234[[#This Row],[Administrative, Regulatory and Other Obstacle Ranking]],#REF!,2,FALSE),"")</f>
        <v/>
      </c>
      <c r="BQ846" s="67"/>
      <c r="BR846" s="4"/>
      <c r="BS846" s="36" t="str">
        <f>IFERROR(VLOOKUP(Book1345234[[#This Row],[Environmental Benefit Ranking]],#REF!,2,FALSE),"")</f>
        <v/>
      </c>
      <c r="BT846" s="67"/>
      <c r="BU846" s="37"/>
      <c r="BV846" s="36" t="str">
        <f>IFERROR(VLOOKUP(Book1345234[[#This Row],[Environmental Impact Ranking]],#REF!,2,FALSE),"")</f>
        <v/>
      </c>
      <c r="BW846" s="77"/>
      <c r="BX846" s="83"/>
      <c r="BY846" s="4"/>
      <c r="BZ846" s="36" t="str">
        <f>IFERROR(VLOOKUP(Book1345234[[#This Row],[Mobility Ranking]],#REF!,2,FALSE),"")</f>
        <v/>
      </c>
      <c r="CA846" s="77"/>
      <c r="CB846" s="4"/>
      <c r="CC846" s="36" t="str">
        <f>IFERROR(VLOOKUP(Book1345234[[#This Row],[Regional Ranking]],#REF!,2,FALSE),"")</f>
        <v/>
      </c>
    </row>
    <row r="847" spans="1:81" x14ac:dyDescent="0.25">
      <c r="A847" s="107"/>
      <c r="B847" s="84"/>
      <c r="C847" s="92">
        <f>Book1345234[[#This Row],[FMP]]*2</f>
        <v>0</v>
      </c>
      <c r="D847" s="34"/>
      <c r="E847" s="34"/>
      <c r="F847" s="37"/>
      <c r="G847" s="4"/>
      <c r="H847" s="4"/>
      <c r="I847" s="4"/>
      <c r="J847" s="4"/>
      <c r="K847" s="35" t="str">
        <f>IFERROR(Book1345234[[#This Row],[Project Cost]]/Book1345234[[#This Row],['# of Structures Removed from 1% Annual Chance FP]],"")</f>
        <v/>
      </c>
      <c r="L847" s="4"/>
      <c r="M847" s="4"/>
      <c r="N847" s="35"/>
      <c r="O847" s="100"/>
      <c r="P847" s="84"/>
      <c r="Q847" s="37"/>
      <c r="R847" s="4"/>
      <c r="S847" s="36" t="str">
        <f>IFERROR(VLOOKUP(Book1345234[[#This Row],[ Severity Ranking: Pre-Project Average Depth of Flooding (100-year)]],#REF!,2,FALSE),"")</f>
        <v/>
      </c>
      <c r="T847" s="67"/>
      <c r="U847" s="37"/>
      <c r="V847" s="37"/>
      <c r="W847" s="128" t="e">
        <f>[1]!Book1345234[[#This Row],[Flood Plain Population]]/[1]!Book1345234[[#This Row],[Community Population Served]]</f>
        <v>#REF!</v>
      </c>
      <c r="X847" s="4"/>
      <c r="Y847" s="36" t="str">
        <f>IFERROR(VLOOKUP(Book1345234[[#This Row],[Severity Ranking: Community Need (% Population)]],#REF!,2,FALSE),"")</f>
        <v/>
      </c>
      <c r="Z847" s="66"/>
      <c r="AA847" s="91" t="e">
        <f>[1]!Book1345234[[#This Row],['# of Structures Removed from 1% Annual Chance FP]]/[1]!Book1345234[[#This Row],['# of Structures in 1% Annual Chance FP (Pre-Project)]]</f>
        <v>#REF!</v>
      </c>
      <c r="AB847" s="4"/>
      <c r="AC847" s="36" t="str">
        <f>IFERROR(VLOOKUP(Book1345234[[#This Row],[Flood Risk Reduction ]],#REF!,2,FALSE),"")</f>
        <v/>
      </c>
      <c r="AD847" s="66"/>
      <c r="AE847" s="78"/>
      <c r="AF847" s="37"/>
      <c r="AG847" s="128" t="e">
        <f>([1]!Book1345234[[#This Row],[Pre-Project Damage $]]-[1]!Book1345234[[#This Row],[Post-Project Damage $]])/[1]!Book1345234[[#This Row],[Pre-Project Damage $]]</f>
        <v>#REF!</v>
      </c>
      <c r="AH847" s="4"/>
      <c r="AI847" s="36" t="str">
        <f>IFERROR(VLOOKUP(Book1345234[[#This Row],[Flood Damage Reduction]],#REF!,2,FALSE),"")</f>
        <v/>
      </c>
      <c r="AJ847" s="93"/>
      <c r="AK847" s="83"/>
      <c r="AL847" s="37"/>
      <c r="AM847" s="36" t="str">
        <f>IFERROR(VLOOKUP(Book1345234[[#This Row],[ Reduction in Critical Facilities Flood Risk]],#REF!,2,FALSE),"")</f>
        <v/>
      </c>
      <c r="AN847" s="140" t="e">
        <f>VLOOKUP([1]!Book1345234[[#This Row],[FMP]],'[1]Life and Safety Tabular Data'!A844:L854,12,FALSE)</f>
        <v>#REF!</v>
      </c>
      <c r="AO847" s="43"/>
      <c r="AP847" s="4"/>
      <c r="AQ847" s="36" t="str">
        <f>IFERROR(VLOOKUP(Book1345234[[#This Row],[Life and Safety Ranking (Injury/Loss of Life)]],#REF!,2,FALSE),"")</f>
        <v/>
      </c>
      <c r="AR847" s="67"/>
      <c r="AS847" s="43"/>
      <c r="AT847" s="43"/>
      <c r="AU847" s="43"/>
      <c r="AV847" s="4"/>
      <c r="AW847" s="36" t="str">
        <f>IFERROR(VLOOKUP(Book1345234[[#This Row],[Water Supply Yield Ranking]],#REF!,2,FALSE),"")</f>
        <v/>
      </c>
      <c r="AX847" s="67"/>
      <c r="AY847" s="37"/>
      <c r="AZ847" s="4"/>
      <c r="BA847" s="36" t="str">
        <f>IFERROR(VLOOKUP(Book1345234[[#This Row],[Social Vulnerability Ranking]],#REF!,2,FALSE),"")</f>
        <v/>
      </c>
      <c r="BB847" s="67"/>
      <c r="BC847" s="43"/>
      <c r="BD847" s="4"/>
      <c r="BE847" s="36" t="str">
        <f>IFERROR(VLOOKUP(Book1345234[[#This Row],[Nature-Based Solutions Ranking]],#REF!,2,FALSE),"")</f>
        <v/>
      </c>
      <c r="BF847" s="67"/>
      <c r="BG847" s="37"/>
      <c r="BH847" s="4"/>
      <c r="BI847" s="36" t="str">
        <f>IFERROR(VLOOKUP(Book1345234[[#This Row],[Multiple Benefit Ranking]],#REF!,2,FALSE),"")</f>
        <v/>
      </c>
      <c r="BJ847" s="84"/>
      <c r="BK847" s="43"/>
      <c r="BL847" s="4"/>
      <c r="BM847" s="36" t="str">
        <f>IFERROR(VLOOKUP(Book1345234[[#This Row],[Operations and Maintenance Ranking]],#REF!,2,FALSE),"")</f>
        <v/>
      </c>
      <c r="BN847" s="67"/>
      <c r="BO847" s="4"/>
      <c r="BP847" s="36" t="str">
        <f>IFERROR(VLOOKUP(Book1345234[[#This Row],[Administrative, Regulatory and Other Obstacle Ranking]],#REF!,2,FALSE),"")</f>
        <v/>
      </c>
      <c r="BQ847" s="67"/>
      <c r="BR847" s="4"/>
      <c r="BS847" s="36" t="str">
        <f>IFERROR(VLOOKUP(Book1345234[[#This Row],[Environmental Benefit Ranking]],#REF!,2,FALSE),"")</f>
        <v/>
      </c>
      <c r="BT847" s="67"/>
      <c r="BU847" s="37"/>
      <c r="BV847" s="36" t="str">
        <f>IFERROR(VLOOKUP(Book1345234[[#This Row],[Environmental Impact Ranking]],#REF!,2,FALSE),"")</f>
        <v/>
      </c>
      <c r="BW847" s="77"/>
      <c r="BX847" s="83"/>
      <c r="BY847" s="4"/>
      <c r="BZ847" s="36" t="str">
        <f>IFERROR(VLOOKUP(Book1345234[[#This Row],[Mobility Ranking]],#REF!,2,FALSE),"")</f>
        <v/>
      </c>
      <c r="CA847" s="77"/>
      <c r="CB847" s="4"/>
      <c r="CC847" s="36" t="str">
        <f>IFERROR(VLOOKUP(Book1345234[[#This Row],[Regional Ranking]],#REF!,2,FALSE),"")</f>
        <v/>
      </c>
    </row>
    <row r="848" spans="1:81" x14ac:dyDescent="0.25">
      <c r="A848" s="107"/>
      <c r="B848" s="84"/>
      <c r="C848" s="92">
        <f>Book1345234[[#This Row],[FMP]]*2</f>
        <v>0</v>
      </c>
      <c r="D848" s="34"/>
      <c r="E848" s="34"/>
      <c r="F848" s="37"/>
      <c r="G848" s="4"/>
      <c r="H848" s="4"/>
      <c r="I848" s="4"/>
      <c r="J848" s="4"/>
      <c r="K848" s="35" t="str">
        <f>IFERROR(Book1345234[[#This Row],[Project Cost]]/Book1345234[[#This Row],['# of Structures Removed from 1% Annual Chance FP]],"")</f>
        <v/>
      </c>
      <c r="L848" s="4"/>
      <c r="M848" s="4"/>
      <c r="N848" s="35"/>
      <c r="O848" s="100"/>
      <c r="P848" s="84"/>
      <c r="Q848" s="37"/>
      <c r="R848" s="4"/>
      <c r="S848" s="36" t="str">
        <f>IFERROR(VLOOKUP(Book1345234[[#This Row],[ Severity Ranking: Pre-Project Average Depth of Flooding (100-year)]],#REF!,2,FALSE),"")</f>
        <v/>
      </c>
      <c r="T848" s="67"/>
      <c r="U848" s="37"/>
      <c r="V848" s="37"/>
      <c r="W848" s="128" t="e">
        <f>[1]!Book1345234[[#This Row],[Flood Plain Population]]/[1]!Book1345234[[#This Row],[Community Population Served]]</f>
        <v>#REF!</v>
      </c>
      <c r="X848" s="4"/>
      <c r="Y848" s="36" t="str">
        <f>IFERROR(VLOOKUP(Book1345234[[#This Row],[Severity Ranking: Community Need (% Population)]],#REF!,2,FALSE),"")</f>
        <v/>
      </c>
      <c r="Z848" s="66"/>
      <c r="AA848" s="91" t="e">
        <f>[1]!Book1345234[[#This Row],['# of Structures Removed from 1% Annual Chance FP]]/[1]!Book1345234[[#This Row],['# of Structures in 1% Annual Chance FP (Pre-Project)]]</f>
        <v>#REF!</v>
      </c>
      <c r="AB848" s="4"/>
      <c r="AC848" s="36" t="str">
        <f>IFERROR(VLOOKUP(Book1345234[[#This Row],[Flood Risk Reduction ]],#REF!,2,FALSE),"")</f>
        <v/>
      </c>
      <c r="AD848" s="66"/>
      <c r="AE848" s="78"/>
      <c r="AF848" s="37"/>
      <c r="AG848" s="128" t="e">
        <f>([1]!Book1345234[[#This Row],[Pre-Project Damage $]]-[1]!Book1345234[[#This Row],[Post-Project Damage $]])/[1]!Book1345234[[#This Row],[Pre-Project Damage $]]</f>
        <v>#REF!</v>
      </c>
      <c r="AH848" s="4"/>
      <c r="AI848" s="36" t="str">
        <f>IFERROR(VLOOKUP(Book1345234[[#This Row],[Flood Damage Reduction]],#REF!,2,FALSE),"")</f>
        <v/>
      </c>
      <c r="AJ848" s="93"/>
      <c r="AK848" s="83"/>
      <c r="AL848" s="37"/>
      <c r="AM848" s="36" t="str">
        <f>IFERROR(VLOOKUP(Book1345234[[#This Row],[ Reduction in Critical Facilities Flood Risk]],#REF!,2,FALSE),"")</f>
        <v/>
      </c>
      <c r="AN848" s="140" t="e">
        <f>VLOOKUP([1]!Book1345234[[#This Row],[FMP]],'[1]Life and Safety Tabular Data'!A845:L855,12,FALSE)</f>
        <v>#REF!</v>
      </c>
      <c r="AO848" s="43"/>
      <c r="AP848" s="4"/>
      <c r="AQ848" s="36" t="str">
        <f>IFERROR(VLOOKUP(Book1345234[[#This Row],[Life and Safety Ranking (Injury/Loss of Life)]],#REF!,2,FALSE),"")</f>
        <v/>
      </c>
      <c r="AR848" s="67"/>
      <c r="AS848" s="43"/>
      <c r="AT848" s="43"/>
      <c r="AU848" s="43"/>
      <c r="AV848" s="4"/>
      <c r="AW848" s="36" t="str">
        <f>IFERROR(VLOOKUP(Book1345234[[#This Row],[Water Supply Yield Ranking]],#REF!,2,FALSE),"")</f>
        <v/>
      </c>
      <c r="AX848" s="67"/>
      <c r="AY848" s="37"/>
      <c r="AZ848" s="4"/>
      <c r="BA848" s="36" t="str">
        <f>IFERROR(VLOOKUP(Book1345234[[#This Row],[Social Vulnerability Ranking]],#REF!,2,FALSE),"")</f>
        <v/>
      </c>
      <c r="BB848" s="67"/>
      <c r="BC848" s="43"/>
      <c r="BD848" s="4"/>
      <c r="BE848" s="36" t="str">
        <f>IFERROR(VLOOKUP(Book1345234[[#This Row],[Nature-Based Solutions Ranking]],#REF!,2,FALSE),"")</f>
        <v/>
      </c>
      <c r="BF848" s="67"/>
      <c r="BG848" s="37"/>
      <c r="BH848" s="4"/>
      <c r="BI848" s="36" t="str">
        <f>IFERROR(VLOOKUP(Book1345234[[#This Row],[Multiple Benefit Ranking]],#REF!,2,FALSE),"")</f>
        <v/>
      </c>
      <c r="BJ848" s="84"/>
      <c r="BK848" s="43"/>
      <c r="BL848" s="4"/>
      <c r="BM848" s="36" t="str">
        <f>IFERROR(VLOOKUP(Book1345234[[#This Row],[Operations and Maintenance Ranking]],#REF!,2,FALSE),"")</f>
        <v/>
      </c>
      <c r="BN848" s="67"/>
      <c r="BO848" s="4"/>
      <c r="BP848" s="36" t="str">
        <f>IFERROR(VLOOKUP(Book1345234[[#This Row],[Administrative, Regulatory and Other Obstacle Ranking]],#REF!,2,FALSE),"")</f>
        <v/>
      </c>
      <c r="BQ848" s="67"/>
      <c r="BR848" s="4"/>
      <c r="BS848" s="36" t="str">
        <f>IFERROR(VLOOKUP(Book1345234[[#This Row],[Environmental Benefit Ranking]],#REF!,2,FALSE),"")</f>
        <v/>
      </c>
      <c r="BT848" s="67"/>
      <c r="BU848" s="37"/>
      <c r="BV848" s="36" t="str">
        <f>IFERROR(VLOOKUP(Book1345234[[#This Row],[Environmental Impact Ranking]],#REF!,2,FALSE),"")</f>
        <v/>
      </c>
      <c r="BW848" s="77"/>
      <c r="BX848" s="83"/>
      <c r="BY848" s="4"/>
      <c r="BZ848" s="36" t="str">
        <f>IFERROR(VLOOKUP(Book1345234[[#This Row],[Mobility Ranking]],#REF!,2,FALSE),"")</f>
        <v/>
      </c>
      <c r="CA848" s="77"/>
      <c r="CB848" s="4"/>
      <c r="CC848" s="36" t="str">
        <f>IFERROR(VLOOKUP(Book1345234[[#This Row],[Regional Ranking]],#REF!,2,FALSE),"")</f>
        <v/>
      </c>
    </row>
    <row r="849" spans="1:81" x14ac:dyDescent="0.25">
      <c r="A849" s="107"/>
      <c r="B849" s="84"/>
      <c r="C849" s="92">
        <f>Book1345234[[#This Row],[FMP]]*2</f>
        <v>0</v>
      </c>
      <c r="D849" s="34"/>
      <c r="E849" s="34"/>
      <c r="F849" s="37"/>
      <c r="G849" s="4"/>
      <c r="H849" s="4"/>
      <c r="I849" s="4"/>
      <c r="J849" s="4"/>
      <c r="K849" s="35" t="str">
        <f>IFERROR(Book1345234[[#This Row],[Project Cost]]/Book1345234[[#This Row],['# of Structures Removed from 1% Annual Chance FP]],"")</f>
        <v/>
      </c>
      <c r="L849" s="4"/>
      <c r="M849" s="4"/>
      <c r="N849" s="35"/>
      <c r="O849" s="100"/>
      <c r="P849" s="84"/>
      <c r="Q849" s="37"/>
      <c r="R849" s="4"/>
      <c r="S849" s="36" t="str">
        <f>IFERROR(VLOOKUP(Book1345234[[#This Row],[ Severity Ranking: Pre-Project Average Depth of Flooding (100-year)]],#REF!,2,FALSE),"")</f>
        <v/>
      </c>
      <c r="T849" s="67"/>
      <c r="U849" s="37"/>
      <c r="V849" s="37"/>
      <c r="W849" s="128" t="e">
        <f>[1]!Book1345234[[#This Row],[Flood Plain Population]]/[1]!Book1345234[[#This Row],[Community Population Served]]</f>
        <v>#REF!</v>
      </c>
      <c r="X849" s="4"/>
      <c r="Y849" s="36" t="str">
        <f>IFERROR(VLOOKUP(Book1345234[[#This Row],[Severity Ranking: Community Need (% Population)]],#REF!,2,FALSE),"")</f>
        <v/>
      </c>
      <c r="Z849" s="66"/>
      <c r="AA849" s="91" t="e">
        <f>[1]!Book1345234[[#This Row],['# of Structures Removed from 1% Annual Chance FP]]/[1]!Book1345234[[#This Row],['# of Structures in 1% Annual Chance FP (Pre-Project)]]</f>
        <v>#REF!</v>
      </c>
      <c r="AB849" s="4"/>
      <c r="AC849" s="36" t="str">
        <f>IFERROR(VLOOKUP(Book1345234[[#This Row],[Flood Risk Reduction ]],#REF!,2,FALSE),"")</f>
        <v/>
      </c>
      <c r="AD849" s="66"/>
      <c r="AE849" s="78"/>
      <c r="AF849" s="37"/>
      <c r="AG849" s="128" t="e">
        <f>([1]!Book1345234[[#This Row],[Pre-Project Damage $]]-[1]!Book1345234[[#This Row],[Post-Project Damage $]])/[1]!Book1345234[[#This Row],[Pre-Project Damage $]]</f>
        <v>#REF!</v>
      </c>
      <c r="AH849" s="4"/>
      <c r="AI849" s="36" t="str">
        <f>IFERROR(VLOOKUP(Book1345234[[#This Row],[Flood Damage Reduction]],#REF!,2,FALSE),"")</f>
        <v/>
      </c>
      <c r="AJ849" s="93"/>
      <c r="AK849" s="83"/>
      <c r="AL849" s="37"/>
      <c r="AM849" s="36" t="str">
        <f>IFERROR(VLOOKUP(Book1345234[[#This Row],[ Reduction in Critical Facilities Flood Risk]],#REF!,2,FALSE),"")</f>
        <v/>
      </c>
      <c r="AN849" s="140" t="e">
        <f>VLOOKUP([1]!Book1345234[[#This Row],[FMP]],'[1]Life and Safety Tabular Data'!A846:L856,12,FALSE)</f>
        <v>#REF!</v>
      </c>
      <c r="AO849" s="43"/>
      <c r="AP849" s="4"/>
      <c r="AQ849" s="36" t="str">
        <f>IFERROR(VLOOKUP(Book1345234[[#This Row],[Life and Safety Ranking (Injury/Loss of Life)]],#REF!,2,FALSE),"")</f>
        <v/>
      </c>
      <c r="AR849" s="67"/>
      <c r="AS849" s="43"/>
      <c r="AT849" s="43"/>
      <c r="AU849" s="43"/>
      <c r="AV849" s="4"/>
      <c r="AW849" s="36" t="str">
        <f>IFERROR(VLOOKUP(Book1345234[[#This Row],[Water Supply Yield Ranking]],#REF!,2,FALSE),"")</f>
        <v/>
      </c>
      <c r="AX849" s="67"/>
      <c r="AY849" s="37"/>
      <c r="AZ849" s="4"/>
      <c r="BA849" s="36" t="str">
        <f>IFERROR(VLOOKUP(Book1345234[[#This Row],[Social Vulnerability Ranking]],#REF!,2,FALSE),"")</f>
        <v/>
      </c>
      <c r="BB849" s="67"/>
      <c r="BC849" s="43"/>
      <c r="BD849" s="4"/>
      <c r="BE849" s="36" t="str">
        <f>IFERROR(VLOOKUP(Book1345234[[#This Row],[Nature-Based Solutions Ranking]],#REF!,2,FALSE),"")</f>
        <v/>
      </c>
      <c r="BF849" s="67"/>
      <c r="BG849" s="37"/>
      <c r="BH849" s="4"/>
      <c r="BI849" s="36" t="str">
        <f>IFERROR(VLOOKUP(Book1345234[[#This Row],[Multiple Benefit Ranking]],#REF!,2,FALSE),"")</f>
        <v/>
      </c>
      <c r="BJ849" s="84"/>
      <c r="BK849" s="43"/>
      <c r="BL849" s="4"/>
      <c r="BM849" s="36" t="str">
        <f>IFERROR(VLOOKUP(Book1345234[[#This Row],[Operations and Maintenance Ranking]],#REF!,2,FALSE),"")</f>
        <v/>
      </c>
      <c r="BN849" s="67"/>
      <c r="BO849" s="4"/>
      <c r="BP849" s="36" t="str">
        <f>IFERROR(VLOOKUP(Book1345234[[#This Row],[Administrative, Regulatory and Other Obstacle Ranking]],#REF!,2,FALSE),"")</f>
        <v/>
      </c>
      <c r="BQ849" s="67"/>
      <c r="BR849" s="4"/>
      <c r="BS849" s="36" t="str">
        <f>IFERROR(VLOOKUP(Book1345234[[#This Row],[Environmental Benefit Ranking]],#REF!,2,FALSE),"")</f>
        <v/>
      </c>
      <c r="BT849" s="67"/>
      <c r="BU849" s="37"/>
      <c r="BV849" s="36" t="str">
        <f>IFERROR(VLOOKUP(Book1345234[[#This Row],[Environmental Impact Ranking]],#REF!,2,FALSE),"")</f>
        <v/>
      </c>
      <c r="BW849" s="77"/>
      <c r="BX849" s="83"/>
      <c r="BY849" s="4"/>
      <c r="BZ849" s="36" t="str">
        <f>IFERROR(VLOOKUP(Book1345234[[#This Row],[Mobility Ranking]],#REF!,2,FALSE),"")</f>
        <v/>
      </c>
      <c r="CA849" s="77"/>
      <c r="CB849" s="4"/>
      <c r="CC849" s="36" t="str">
        <f>IFERROR(VLOOKUP(Book1345234[[#This Row],[Regional Ranking]],#REF!,2,FALSE),"")</f>
        <v/>
      </c>
    </row>
    <row r="850" spans="1:81" x14ac:dyDescent="0.25">
      <c r="A850" s="107"/>
      <c r="B850" s="84"/>
      <c r="C850" s="92">
        <f>Book1345234[[#This Row],[FMP]]*2</f>
        <v>0</v>
      </c>
      <c r="D850" s="34"/>
      <c r="E850" s="34"/>
      <c r="F850" s="37"/>
      <c r="G850" s="4"/>
      <c r="H850" s="4"/>
      <c r="I850" s="4"/>
      <c r="J850" s="4"/>
      <c r="K850" s="35" t="str">
        <f>IFERROR(Book1345234[[#This Row],[Project Cost]]/Book1345234[[#This Row],['# of Structures Removed from 1% Annual Chance FP]],"")</f>
        <v/>
      </c>
      <c r="L850" s="4"/>
      <c r="M850" s="4"/>
      <c r="N850" s="35"/>
      <c r="O850" s="100"/>
      <c r="P850" s="84"/>
      <c r="Q850" s="37"/>
      <c r="R850" s="4"/>
      <c r="S850" s="36" t="str">
        <f>IFERROR(VLOOKUP(Book1345234[[#This Row],[ Severity Ranking: Pre-Project Average Depth of Flooding (100-year)]],#REF!,2,FALSE),"")</f>
        <v/>
      </c>
      <c r="T850" s="67"/>
      <c r="U850" s="37"/>
      <c r="V850" s="37"/>
      <c r="W850" s="128" t="e">
        <f>[1]!Book1345234[[#This Row],[Flood Plain Population]]/[1]!Book1345234[[#This Row],[Community Population Served]]</f>
        <v>#REF!</v>
      </c>
      <c r="X850" s="4"/>
      <c r="Y850" s="36" t="str">
        <f>IFERROR(VLOOKUP(Book1345234[[#This Row],[Severity Ranking: Community Need (% Population)]],#REF!,2,FALSE),"")</f>
        <v/>
      </c>
      <c r="Z850" s="66"/>
      <c r="AA850" s="91" t="e">
        <f>[1]!Book1345234[[#This Row],['# of Structures Removed from 1% Annual Chance FP]]/[1]!Book1345234[[#This Row],['# of Structures in 1% Annual Chance FP (Pre-Project)]]</f>
        <v>#REF!</v>
      </c>
      <c r="AB850" s="4"/>
      <c r="AC850" s="36" t="str">
        <f>IFERROR(VLOOKUP(Book1345234[[#This Row],[Flood Risk Reduction ]],#REF!,2,FALSE),"")</f>
        <v/>
      </c>
      <c r="AD850" s="66"/>
      <c r="AE850" s="78"/>
      <c r="AF850" s="37"/>
      <c r="AG850" s="128" t="e">
        <f>([1]!Book1345234[[#This Row],[Pre-Project Damage $]]-[1]!Book1345234[[#This Row],[Post-Project Damage $]])/[1]!Book1345234[[#This Row],[Pre-Project Damage $]]</f>
        <v>#REF!</v>
      </c>
      <c r="AH850" s="4"/>
      <c r="AI850" s="36" t="str">
        <f>IFERROR(VLOOKUP(Book1345234[[#This Row],[Flood Damage Reduction]],#REF!,2,FALSE),"")</f>
        <v/>
      </c>
      <c r="AJ850" s="93"/>
      <c r="AK850" s="83"/>
      <c r="AL850" s="37"/>
      <c r="AM850" s="36" t="str">
        <f>IFERROR(VLOOKUP(Book1345234[[#This Row],[ Reduction in Critical Facilities Flood Risk]],#REF!,2,FALSE),"")</f>
        <v/>
      </c>
      <c r="AN850" s="140" t="e">
        <f>VLOOKUP([1]!Book1345234[[#This Row],[FMP]],'[1]Life and Safety Tabular Data'!A847:L857,12,FALSE)</f>
        <v>#REF!</v>
      </c>
      <c r="AO850" s="43"/>
      <c r="AP850" s="4"/>
      <c r="AQ850" s="36" t="str">
        <f>IFERROR(VLOOKUP(Book1345234[[#This Row],[Life and Safety Ranking (Injury/Loss of Life)]],#REF!,2,FALSE),"")</f>
        <v/>
      </c>
      <c r="AR850" s="67"/>
      <c r="AS850" s="43"/>
      <c r="AT850" s="43"/>
      <c r="AU850" s="43"/>
      <c r="AV850" s="4"/>
      <c r="AW850" s="36" t="str">
        <f>IFERROR(VLOOKUP(Book1345234[[#This Row],[Water Supply Yield Ranking]],#REF!,2,FALSE),"")</f>
        <v/>
      </c>
      <c r="AX850" s="67"/>
      <c r="AY850" s="37"/>
      <c r="AZ850" s="4"/>
      <c r="BA850" s="36" t="str">
        <f>IFERROR(VLOOKUP(Book1345234[[#This Row],[Social Vulnerability Ranking]],#REF!,2,FALSE),"")</f>
        <v/>
      </c>
      <c r="BB850" s="67"/>
      <c r="BC850" s="43"/>
      <c r="BD850" s="4"/>
      <c r="BE850" s="36" t="str">
        <f>IFERROR(VLOOKUP(Book1345234[[#This Row],[Nature-Based Solutions Ranking]],#REF!,2,FALSE),"")</f>
        <v/>
      </c>
      <c r="BF850" s="67"/>
      <c r="BG850" s="37"/>
      <c r="BH850" s="4"/>
      <c r="BI850" s="36" t="str">
        <f>IFERROR(VLOOKUP(Book1345234[[#This Row],[Multiple Benefit Ranking]],#REF!,2,FALSE),"")</f>
        <v/>
      </c>
      <c r="BJ850" s="84"/>
      <c r="BK850" s="43"/>
      <c r="BL850" s="4"/>
      <c r="BM850" s="36" t="str">
        <f>IFERROR(VLOOKUP(Book1345234[[#This Row],[Operations and Maintenance Ranking]],#REF!,2,FALSE),"")</f>
        <v/>
      </c>
      <c r="BN850" s="67"/>
      <c r="BO850" s="4"/>
      <c r="BP850" s="36" t="str">
        <f>IFERROR(VLOOKUP(Book1345234[[#This Row],[Administrative, Regulatory and Other Obstacle Ranking]],#REF!,2,FALSE),"")</f>
        <v/>
      </c>
      <c r="BQ850" s="67"/>
      <c r="BR850" s="4"/>
      <c r="BS850" s="36" t="str">
        <f>IFERROR(VLOOKUP(Book1345234[[#This Row],[Environmental Benefit Ranking]],#REF!,2,FALSE),"")</f>
        <v/>
      </c>
      <c r="BT850" s="67"/>
      <c r="BU850" s="37"/>
      <c r="BV850" s="36" t="str">
        <f>IFERROR(VLOOKUP(Book1345234[[#This Row],[Environmental Impact Ranking]],#REF!,2,FALSE),"")</f>
        <v/>
      </c>
      <c r="BW850" s="77"/>
      <c r="BX850" s="83"/>
      <c r="BY850" s="4"/>
      <c r="BZ850" s="36" t="str">
        <f>IFERROR(VLOOKUP(Book1345234[[#This Row],[Mobility Ranking]],#REF!,2,FALSE),"")</f>
        <v/>
      </c>
      <c r="CA850" s="77"/>
      <c r="CB850" s="4"/>
      <c r="CC850" s="36" t="str">
        <f>IFERROR(VLOOKUP(Book1345234[[#This Row],[Regional Ranking]],#REF!,2,FALSE),"")</f>
        <v/>
      </c>
    </row>
    <row r="851" spans="1:81" x14ac:dyDescent="0.25">
      <c r="A851" s="107"/>
      <c r="B851" s="84"/>
      <c r="C851" s="92">
        <f>Book1345234[[#This Row],[FMP]]*2</f>
        <v>0</v>
      </c>
      <c r="D851" s="34"/>
      <c r="E851" s="34"/>
      <c r="F851" s="37"/>
      <c r="G851" s="4"/>
      <c r="H851" s="4"/>
      <c r="I851" s="4"/>
      <c r="J851" s="4"/>
      <c r="K851" s="35" t="str">
        <f>IFERROR(Book1345234[[#This Row],[Project Cost]]/Book1345234[[#This Row],['# of Structures Removed from 1% Annual Chance FP]],"")</f>
        <v/>
      </c>
      <c r="L851" s="4"/>
      <c r="M851" s="4"/>
      <c r="N851" s="35"/>
      <c r="O851" s="100"/>
      <c r="P851" s="84"/>
      <c r="Q851" s="37"/>
      <c r="R851" s="4"/>
      <c r="S851" s="36" t="str">
        <f>IFERROR(VLOOKUP(Book1345234[[#This Row],[ Severity Ranking: Pre-Project Average Depth of Flooding (100-year)]],#REF!,2,FALSE),"")</f>
        <v/>
      </c>
      <c r="T851" s="67"/>
      <c r="U851" s="37"/>
      <c r="V851" s="37"/>
      <c r="W851" s="128" t="e">
        <f>[1]!Book1345234[[#This Row],[Flood Plain Population]]/[1]!Book1345234[[#This Row],[Community Population Served]]</f>
        <v>#REF!</v>
      </c>
      <c r="X851" s="4"/>
      <c r="Y851" s="36" t="str">
        <f>IFERROR(VLOOKUP(Book1345234[[#This Row],[Severity Ranking: Community Need (% Population)]],#REF!,2,FALSE),"")</f>
        <v/>
      </c>
      <c r="Z851" s="66"/>
      <c r="AA851" s="91" t="e">
        <f>[1]!Book1345234[[#This Row],['# of Structures Removed from 1% Annual Chance FP]]/[1]!Book1345234[[#This Row],['# of Structures in 1% Annual Chance FP (Pre-Project)]]</f>
        <v>#REF!</v>
      </c>
      <c r="AB851" s="4"/>
      <c r="AC851" s="36" t="str">
        <f>IFERROR(VLOOKUP(Book1345234[[#This Row],[Flood Risk Reduction ]],#REF!,2,FALSE),"")</f>
        <v/>
      </c>
      <c r="AD851" s="66"/>
      <c r="AE851" s="78"/>
      <c r="AF851" s="37"/>
      <c r="AG851" s="128" t="e">
        <f>([1]!Book1345234[[#This Row],[Pre-Project Damage $]]-[1]!Book1345234[[#This Row],[Post-Project Damage $]])/[1]!Book1345234[[#This Row],[Pre-Project Damage $]]</f>
        <v>#REF!</v>
      </c>
      <c r="AH851" s="4"/>
      <c r="AI851" s="36" t="str">
        <f>IFERROR(VLOOKUP(Book1345234[[#This Row],[Flood Damage Reduction]],#REF!,2,FALSE),"")</f>
        <v/>
      </c>
      <c r="AJ851" s="93"/>
      <c r="AK851" s="83"/>
      <c r="AL851" s="37"/>
      <c r="AM851" s="36" t="str">
        <f>IFERROR(VLOOKUP(Book1345234[[#This Row],[ Reduction in Critical Facilities Flood Risk]],#REF!,2,FALSE),"")</f>
        <v/>
      </c>
      <c r="AN851" s="140" t="e">
        <f>VLOOKUP([1]!Book1345234[[#This Row],[FMP]],'[1]Life and Safety Tabular Data'!A848:L858,12,FALSE)</f>
        <v>#REF!</v>
      </c>
      <c r="AO851" s="43"/>
      <c r="AP851" s="4"/>
      <c r="AQ851" s="36" t="str">
        <f>IFERROR(VLOOKUP(Book1345234[[#This Row],[Life and Safety Ranking (Injury/Loss of Life)]],#REF!,2,FALSE),"")</f>
        <v/>
      </c>
      <c r="AR851" s="67"/>
      <c r="AS851" s="43"/>
      <c r="AT851" s="43"/>
      <c r="AU851" s="43"/>
      <c r="AV851" s="4"/>
      <c r="AW851" s="36" t="str">
        <f>IFERROR(VLOOKUP(Book1345234[[#This Row],[Water Supply Yield Ranking]],#REF!,2,FALSE),"")</f>
        <v/>
      </c>
      <c r="AX851" s="67"/>
      <c r="AY851" s="37"/>
      <c r="AZ851" s="4"/>
      <c r="BA851" s="36" t="str">
        <f>IFERROR(VLOOKUP(Book1345234[[#This Row],[Social Vulnerability Ranking]],#REF!,2,FALSE),"")</f>
        <v/>
      </c>
      <c r="BB851" s="67"/>
      <c r="BC851" s="43"/>
      <c r="BD851" s="4"/>
      <c r="BE851" s="36" t="str">
        <f>IFERROR(VLOOKUP(Book1345234[[#This Row],[Nature-Based Solutions Ranking]],#REF!,2,FALSE),"")</f>
        <v/>
      </c>
      <c r="BF851" s="67"/>
      <c r="BG851" s="37"/>
      <c r="BH851" s="4"/>
      <c r="BI851" s="36" t="str">
        <f>IFERROR(VLOOKUP(Book1345234[[#This Row],[Multiple Benefit Ranking]],#REF!,2,FALSE),"")</f>
        <v/>
      </c>
      <c r="BJ851" s="84"/>
      <c r="BK851" s="43"/>
      <c r="BL851" s="4"/>
      <c r="BM851" s="36" t="str">
        <f>IFERROR(VLOOKUP(Book1345234[[#This Row],[Operations and Maintenance Ranking]],#REF!,2,FALSE),"")</f>
        <v/>
      </c>
      <c r="BN851" s="67"/>
      <c r="BO851" s="4"/>
      <c r="BP851" s="36" t="str">
        <f>IFERROR(VLOOKUP(Book1345234[[#This Row],[Administrative, Regulatory and Other Obstacle Ranking]],#REF!,2,FALSE),"")</f>
        <v/>
      </c>
      <c r="BQ851" s="67"/>
      <c r="BR851" s="4"/>
      <c r="BS851" s="36" t="str">
        <f>IFERROR(VLOOKUP(Book1345234[[#This Row],[Environmental Benefit Ranking]],#REF!,2,FALSE),"")</f>
        <v/>
      </c>
      <c r="BT851" s="67"/>
      <c r="BU851" s="37"/>
      <c r="BV851" s="36" t="str">
        <f>IFERROR(VLOOKUP(Book1345234[[#This Row],[Environmental Impact Ranking]],#REF!,2,FALSE),"")</f>
        <v/>
      </c>
      <c r="BW851" s="77"/>
      <c r="BX851" s="83"/>
      <c r="BY851" s="4"/>
      <c r="BZ851" s="36" t="str">
        <f>IFERROR(VLOOKUP(Book1345234[[#This Row],[Mobility Ranking]],#REF!,2,FALSE),"")</f>
        <v/>
      </c>
      <c r="CA851" s="77"/>
      <c r="CB851" s="4"/>
      <c r="CC851" s="36" t="str">
        <f>IFERROR(VLOOKUP(Book1345234[[#This Row],[Regional Ranking]],#REF!,2,FALSE),"")</f>
        <v/>
      </c>
    </row>
    <row r="852" spans="1:81" x14ac:dyDescent="0.25">
      <c r="A852" s="107"/>
      <c r="B852" s="84"/>
      <c r="C852" s="92">
        <f>Book1345234[[#This Row],[FMP]]*2</f>
        <v>0</v>
      </c>
      <c r="D852" s="34"/>
      <c r="E852" s="34"/>
      <c r="F852" s="37"/>
      <c r="G852" s="4"/>
      <c r="H852" s="4"/>
      <c r="I852" s="4"/>
      <c r="J852" s="4"/>
      <c r="K852" s="35" t="str">
        <f>IFERROR(Book1345234[[#This Row],[Project Cost]]/Book1345234[[#This Row],['# of Structures Removed from 1% Annual Chance FP]],"")</f>
        <v/>
      </c>
      <c r="L852" s="4"/>
      <c r="M852" s="4"/>
      <c r="N852" s="35"/>
      <c r="O852" s="100"/>
      <c r="P852" s="84"/>
      <c r="Q852" s="37"/>
      <c r="R852" s="4"/>
      <c r="S852" s="36" t="str">
        <f>IFERROR(VLOOKUP(Book1345234[[#This Row],[ Severity Ranking: Pre-Project Average Depth of Flooding (100-year)]],#REF!,2,FALSE),"")</f>
        <v/>
      </c>
      <c r="T852" s="67"/>
      <c r="U852" s="37"/>
      <c r="V852" s="37"/>
      <c r="W852" s="128" t="e">
        <f>[1]!Book1345234[[#This Row],[Flood Plain Population]]/[1]!Book1345234[[#This Row],[Community Population Served]]</f>
        <v>#REF!</v>
      </c>
      <c r="X852" s="4"/>
      <c r="Y852" s="36" t="str">
        <f>IFERROR(VLOOKUP(Book1345234[[#This Row],[Severity Ranking: Community Need (% Population)]],#REF!,2,FALSE),"")</f>
        <v/>
      </c>
      <c r="Z852" s="66"/>
      <c r="AA852" s="91" t="e">
        <f>[1]!Book1345234[[#This Row],['# of Structures Removed from 1% Annual Chance FP]]/[1]!Book1345234[[#This Row],['# of Structures in 1% Annual Chance FP (Pre-Project)]]</f>
        <v>#REF!</v>
      </c>
      <c r="AB852" s="4"/>
      <c r="AC852" s="36" t="str">
        <f>IFERROR(VLOOKUP(Book1345234[[#This Row],[Flood Risk Reduction ]],#REF!,2,FALSE),"")</f>
        <v/>
      </c>
      <c r="AD852" s="66"/>
      <c r="AE852" s="78"/>
      <c r="AF852" s="37"/>
      <c r="AG852" s="128" t="e">
        <f>([1]!Book1345234[[#This Row],[Pre-Project Damage $]]-[1]!Book1345234[[#This Row],[Post-Project Damage $]])/[1]!Book1345234[[#This Row],[Pre-Project Damage $]]</f>
        <v>#REF!</v>
      </c>
      <c r="AH852" s="4"/>
      <c r="AI852" s="36" t="str">
        <f>IFERROR(VLOOKUP(Book1345234[[#This Row],[Flood Damage Reduction]],#REF!,2,FALSE),"")</f>
        <v/>
      </c>
      <c r="AJ852" s="93"/>
      <c r="AK852" s="83"/>
      <c r="AL852" s="37"/>
      <c r="AM852" s="36" t="str">
        <f>IFERROR(VLOOKUP(Book1345234[[#This Row],[ Reduction in Critical Facilities Flood Risk]],#REF!,2,FALSE),"")</f>
        <v/>
      </c>
      <c r="AN852" s="140" t="e">
        <f>VLOOKUP([1]!Book1345234[[#This Row],[FMP]],'[1]Life and Safety Tabular Data'!A849:L859,12,FALSE)</f>
        <v>#REF!</v>
      </c>
      <c r="AO852" s="43"/>
      <c r="AP852" s="4"/>
      <c r="AQ852" s="36" t="str">
        <f>IFERROR(VLOOKUP(Book1345234[[#This Row],[Life and Safety Ranking (Injury/Loss of Life)]],#REF!,2,FALSE),"")</f>
        <v/>
      </c>
      <c r="AR852" s="67"/>
      <c r="AS852" s="43"/>
      <c r="AT852" s="43"/>
      <c r="AU852" s="43"/>
      <c r="AV852" s="4"/>
      <c r="AW852" s="36" t="str">
        <f>IFERROR(VLOOKUP(Book1345234[[#This Row],[Water Supply Yield Ranking]],#REF!,2,FALSE),"")</f>
        <v/>
      </c>
      <c r="AX852" s="67"/>
      <c r="AY852" s="37"/>
      <c r="AZ852" s="4"/>
      <c r="BA852" s="36" t="str">
        <f>IFERROR(VLOOKUP(Book1345234[[#This Row],[Social Vulnerability Ranking]],#REF!,2,FALSE),"")</f>
        <v/>
      </c>
      <c r="BB852" s="67"/>
      <c r="BC852" s="43"/>
      <c r="BD852" s="4"/>
      <c r="BE852" s="36" t="str">
        <f>IFERROR(VLOOKUP(Book1345234[[#This Row],[Nature-Based Solutions Ranking]],#REF!,2,FALSE),"")</f>
        <v/>
      </c>
      <c r="BF852" s="67"/>
      <c r="BG852" s="37"/>
      <c r="BH852" s="4"/>
      <c r="BI852" s="36" t="str">
        <f>IFERROR(VLOOKUP(Book1345234[[#This Row],[Multiple Benefit Ranking]],#REF!,2,FALSE),"")</f>
        <v/>
      </c>
      <c r="BJ852" s="84"/>
      <c r="BK852" s="43"/>
      <c r="BL852" s="4"/>
      <c r="BM852" s="36" t="str">
        <f>IFERROR(VLOOKUP(Book1345234[[#This Row],[Operations and Maintenance Ranking]],#REF!,2,FALSE),"")</f>
        <v/>
      </c>
      <c r="BN852" s="67"/>
      <c r="BO852" s="4"/>
      <c r="BP852" s="36" t="str">
        <f>IFERROR(VLOOKUP(Book1345234[[#This Row],[Administrative, Regulatory and Other Obstacle Ranking]],#REF!,2,FALSE),"")</f>
        <v/>
      </c>
      <c r="BQ852" s="67"/>
      <c r="BR852" s="4"/>
      <c r="BS852" s="36" t="str">
        <f>IFERROR(VLOOKUP(Book1345234[[#This Row],[Environmental Benefit Ranking]],#REF!,2,FALSE),"")</f>
        <v/>
      </c>
      <c r="BT852" s="67"/>
      <c r="BU852" s="37"/>
      <c r="BV852" s="36" t="str">
        <f>IFERROR(VLOOKUP(Book1345234[[#This Row],[Environmental Impact Ranking]],#REF!,2,FALSE),"")</f>
        <v/>
      </c>
      <c r="BW852" s="77"/>
      <c r="BX852" s="83"/>
      <c r="BY852" s="4"/>
      <c r="BZ852" s="36" t="str">
        <f>IFERROR(VLOOKUP(Book1345234[[#This Row],[Mobility Ranking]],#REF!,2,FALSE),"")</f>
        <v/>
      </c>
      <c r="CA852" s="77"/>
      <c r="CB852" s="4"/>
      <c r="CC852" s="36" t="str">
        <f>IFERROR(VLOOKUP(Book1345234[[#This Row],[Regional Ranking]],#REF!,2,FALSE),"")</f>
        <v/>
      </c>
    </row>
    <row r="853" spans="1:81" x14ac:dyDescent="0.25">
      <c r="A853" s="107"/>
      <c r="B853" s="84"/>
      <c r="C853" s="92">
        <f>Book1345234[[#This Row],[FMP]]*2</f>
        <v>0</v>
      </c>
      <c r="D853" s="34"/>
      <c r="E853" s="34"/>
      <c r="F853" s="37"/>
      <c r="G853" s="4"/>
      <c r="H853" s="4"/>
      <c r="I853" s="4"/>
      <c r="J853" s="4"/>
      <c r="K853" s="35" t="str">
        <f>IFERROR(Book1345234[[#This Row],[Project Cost]]/Book1345234[[#This Row],['# of Structures Removed from 1% Annual Chance FP]],"")</f>
        <v/>
      </c>
      <c r="L853" s="4"/>
      <c r="M853" s="4"/>
      <c r="N853" s="35"/>
      <c r="O853" s="100"/>
      <c r="P853" s="84"/>
      <c r="Q853" s="37"/>
      <c r="R853" s="4"/>
      <c r="S853" s="36" t="str">
        <f>IFERROR(VLOOKUP(Book1345234[[#This Row],[ Severity Ranking: Pre-Project Average Depth of Flooding (100-year)]],#REF!,2,FALSE),"")</f>
        <v/>
      </c>
      <c r="T853" s="67"/>
      <c r="U853" s="37"/>
      <c r="V853" s="37"/>
      <c r="W853" s="128" t="e">
        <f>[1]!Book1345234[[#This Row],[Flood Plain Population]]/[1]!Book1345234[[#This Row],[Community Population Served]]</f>
        <v>#REF!</v>
      </c>
      <c r="X853" s="4"/>
      <c r="Y853" s="36" t="str">
        <f>IFERROR(VLOOKUP(Book1345234[[#This Row],[Severity Ranking: Community Need (% Population)]],#REF!,2,FALSE),"")</f>
        <v/>
      </c>
      <c r="Z853" s="66"/>
      <c r="AA853" s="91" t="e">
        <f>[1]!Book1345234[[#This Row],['# of Structures Removed from 1% Annual Chance FP]]/[1]!Book1345234[[#This Row],['# of Structures in 1% Annual Chance FP (Pre-Project)]]</f>
        <v>#REF!</v>
      </c>
      <c r="AB853" s="4"/>
      <c r="AC853" s="36" t="str">
        <f>IFERROR(VLOOKUP(Book1345234[[#This Row],[Flood Risk Reduction ]],#REF!,2,FALSE),"")</f>
        <v/>
      </c>
      <c r="AD853" s="66"/>
      <c r="AE853" s="78"/>
      <c r="AF853" s="37"/>
      <c r="AG853" s="128" t="e">
        <f>([1]!Book1345234[[#This Row],[Pre-Project Damage $]]-[1]!Book1345234[[#This Row],[Post-Project Damage $]])/[1]!Book1345234[[#This Row],[Pre-Project Damage $]]</f>
        <v>#REF!</v>
      </c>
      <c r="AH853" s="4"/>
      <c r="AI853" s="36" t="str">
        <f>IFERROR(VLOOKUP(Book1345234[[#This Row],[Flood Damage Reduction]],#REF!,2,FALSE),"")</f>
        <v/>
      </c>
      <c r="AJ853" s="93"/>
      <c r="AK853" s="83"/>
      <c r="AL853" s="37"/>
      <c r="AM853" s="36" t="str">
        <f>IFERROR(VLOOKUP(Book1345234[[#This Row],[ Reduction in Critical Facilities Flood Risk]],#REF!,2,FALSE),"")</f>
        <v/>
      </c>
      <c r="AN853" s="140" t="e">
        <f>VLOOKUP([1]!Book1345234[[#This Row],[FMP]],'[1]Life and Safety Tabular Data'!A850:L860,12,FALSE)</f>
        <v>#REF!</v>
      </c>
      <c r="AO853" s="43"/>
      <c r="AP853" s="4"/>
      <c r="AQ853" s="36" t="str">
        <f>IFERROR(VLOOKUP(Book1345234[[#This Row],[Life and Safety Ranking (Injury/Loss of Life)]],#REF!,2,FALSE),"")</f>
        <v/>
      </c>
      <c r="AR853" s="67"/>
      <c r="AS853" s="43"/>
      <c r="AT853" s="43"/>
      <c r="AU853" s="43"/>
      <c r="AV853" s="4"/>
      <c r="AW853" s="36" t="str">
        <f>IFERROR(VLOOKUP(Book1345234[[#This Row],[Water Supply Yield Ranking]],#REF!,2,FALSE),"")</f>
        <v/>
      </c>
      <c r="AX853" s="67"/>
      <c r="AY853" s="37"/>
      <c r="AZ853" s="4"/>
      <c r="BA853" s="36" t="str">
        <f>IFERROR(VLOOKUP(Book1345234[[#This Row],[Social Vulnerability Ranking]],#REF!,2,FALSE),"")</f>
        <v/>
      </c>
      <c r="BB853" s="67"/>
      <c r="BC853" s="43"/>
      <c r="BD853" s="4"/>
      <c r="BE853" s="36" t="str">
        <f>IFERROR(VLOOKUP(Book1345234[[#This Row],[Nature-Based Solutions Ranking]],#REF!,2,FALSE),"")</f>
        <v/>
      </c>
      <c r="BF853" s="67"/>
      <c r="BG853" s="37"/>
      <c r="BH853" s="4"/>
      <c r="BI853" s="36" t="str">
        <f>IFERROR(VLOOKUP(Book1345234[[#This Row],[Multiple Benefit Ranking]],#REF!,2,FALSE),"")</f>
        <v/>
      </c>
      <c r="BJ853" s="84"/>
      <c r="BK853" s="43"/>
      <c r="BL853" s="4"/>
      <c r="BM853" s="36" t="str">
        <f>IFERROR(VLOOKUP(Book1345234[[#This Row],[Operations and Maintenance Ranking]],#REF!,2,FALSE),"")</f>
        <v/>
      </c>
      <c r="BN853" s="67"/>
      <c r="BO853" s="4"/>
      <c r="BP853" s="36" t="str">
        <f>IFERROR(VLOOKUP(Book1345234[[#This Row],[Administrative, Regulatory and Other Obstacle Ranking]],#REF!,2,FALSE),"")</f>
        <v/>
      </c>
      <c r="BQ853" s="67"/>
      <c r="BR853" s="4"/>
      <c r="BS853" s="36" t="str">
        <f>IFERROR(VLOOKUP(Book1345234[[#This Row],[Environmental Benefit Ranking]],#REF!,2,FALSE),"")</f>
        <v/>
      </c>
      <c r="BT853" s="67"/>
      <c r="BU853" s="37"/>
      <c r="BV853" s="36" t="str">
        <f>IFERROR(VLOOKUP(Book1345234[[#This Row],[Environmental Impact Ranking]],#REF!,2,FALSE),"")</f>
        <v/>
      </c>
      <c r="BW853" s="77"/>
      <c r="BX853" s="83"/>
      <c r="BY853" s="4"/>
      <c r="BZ853" s="36" t="str">
        <f>IFERROR(VLOOKUP(Book1345234[[#This Row],[Mobility Ranking]],#REF!,2,FALSE),"")</f>
        <v/>
      </c>
      <c r="CA853" s="77"/>
      <c r="CB853" s="4"/>
      <c r="CC853" s="36" t="str">
        <f>IFERROR(VLOOKUP(Book1345234[[#This Row],[Regional Ranking]],#REF!,2,FALSE),"")</f>
        <v/>
      </c>
    </row>
    <row r="854" spans="1:81" x14ac:dyDescent="0.25">
      <c r="A854" s="107"/>
      <c r="B854" s="84"/>
      <c r="C854" s="92">
        <f>Book1345234[[#This Row],[FMP]]*2</f>
        <v>0</v>
      </c>
      <c r="D854" s="34"/>
      <c r="E854" s="34"/>
      <c r="F854" s="37"/>
      <c r="G854" s="4"/>
      <c r="H854" s="4"/>
      <c r="I854" s="4"/>
      <c r="J854" s="4"/>
      <c r="K854" s="35" t="str">
        <f>IFERROR(Book1345234[[#This Row],[Project Cost]]/Book1345234[[#This Row],['# of Structures Removed from 1% Annual Chance FP]],"")</f>
        <v/>
      </c>
      <c r="L854" s="4"/>
      <c r="M854" s="4"/>
      <c r="N854" s="35"/>
      <c r="O854" s="100"/>
      <c r="P854" s="84"/>
      <c r="Q854" s="37"/>
      <c r="R854" s="4"/>
      <c r="S854" s="36" t="str">
        <f>IFERROR(VLOOKUP(Book1345234[[#This Row],[ Severity Ranking: Pre-Project Average Depth of Flooding (100-year)]],#REF!,2,FALSE),"")</f>
        <v/>
      </c>
      <c r="T854" s="67"/>
      <c r="U854" s="37"/>
      <c r="V854" s="37"/>
      <c r="W854" s="128" t="e">
        <f>[1]!Book1345234[[#This Row],[Flood Plain Population]]/[1]!Book1345234[[#This Row],[Community Population Served]]</f>
        <v>#REF!</v>
      </c>
      <c r="X854" s="4"/>
      <c r="Y854" s="36" t="str">
        <f>IFERROR(VLOOKUP(Book1345234[[#This Row],[Severity Ranking: Community Need (% Population)]],#REF!,2,FALSE),"")</f>
        <v/>
      </c>
      <c r="Z854" s="66"/>
      <c r="AA854" s="91" t="e">
        <f>[1]!Book1345234[[#This Row],['# of Structures Removed from 1% Annual Chance FP]]/[1]!Book1345234[[#This Row],['# of Structures in 1% Annual Chance FP (Pre-Project)]]</f>
        <v>#REF!</v>
      </c>
      <c r="AB854" s="4"/>
      <c r="AC854" s="36" t="str">
        <f>IFERROR(VLOOKUP(Book1345234[[#This Row],[Flood Risk Reduction ]],#REF!,2,FALSE),"")</f>
        <v/>
      </c>
      <c r="AD854" s="66"/>
      <c r="AE854" s="78"/>
      <c r="AF854" s="37"/>
      <c r="AG854" s="128" t="e">
        <f>([1]!Book1345234[[#This Row],[Pre-Project Damage $]]-[1]!Book1345234[[#This Row],[Post-Project Damage $]])/[1]!Book1345234[[#This Row],[Pre-Project Damage $]]</f>
        <v>#REF!</v>
      </c>
      <c r="AH854" s="4"/>
      <c r="AI854" s="36" t="str">
        <f>IFERROR(VLOOKUP(Book1345234[[#This Row],[Flood Damage Reduction]],#REF!,2,FALSE),"")</f>
        <v/>
      </c>
      <c r="AJ854" s="93"/>
      <c r="AK854" s="83"/>
      <c r="AL854" s="37"/>
      <c r="AM854" s="36" t="str">
        <f>IFERROR(VLOOKUP(Book1345234[[#This Row],[ Reduction in Critical Facilities Flood Risk]],#REF!,2,FALSE),"")</f>
        <v/>
      </c>
      <c r="AN854" s="140" t="e">
        <f>VLOOKUP([1]!Book1345234[[#This Row],[FMP]],'[1]Life and Safety Tabular Data'!A851:L861,12,FALSE)</f>
        <v>#REF!</v>
      </c>
      <c r="AO854" s="43"/>
      <c r="AP854" s="4"/>
      <c r="AQ854" s="36" t="str">
        <f>IFERROR(VLOOKUP(Book1345234[[#This Row],[Life and Safety Ranking (Injury/Loss of Life)]],#REF!,2,FALSE),"")</f>
        <v/>
      </c>
      <c r="AR854" s="67"/>
      <c r="AS854" s="43"/>
      <c r="AT854" s="43"/>
      <c r="AU854" s="43"/>
      <c r="AV854" s="4"/>
      <c r="AW854" s="36" t="str">
        <f>IFERROR(VLOOKUP(Book1345234[[#This Row],[Water Supply Yield Ranking]],#REF!,2,FALSE),"")</f>
        <v/>
      </c>
      <c r="AX854" s="67"/>
      <c r="AY854" s="37"/>
      <c r="AZ854" s="4"/>
      <c r="BA854" s="36" t="str">
        <f>IFERROR(VLOOKUP(Book1345234[[#This Row],[Social Vulnerability Ranking]],#REF!,2,FALSE),"")</f>
        <v/>
      </c>
      <c r="BB854" s="67"/>
      <c r="BC854" s="43"/>
      <c r="BD854" s="4"/>
      <c r="BE854" s="36" t="str">
        <f>IFERROR(VLOOKUP(Book1345234[[#This Row],[Nature-Based Solutions Ranking]],#REF!,2,FALSE),"")</f>
        <v/>
      </c>
      <c r="BF854" s="67"/>
      <c r="BG854" s="37"/>
      <c r="BH854" s="4"/>
      <c r="BI854" s="36" t="str">
        <f>IFERROR(VLOOKUP(Book1345234[[#This Row],[Multiple Benefit Ranking]],#REF!,2,FALSE),"")</f>
        <v/>
      </c>
      <c r="BJ854" s="84"/>
      <c r="BK854" s="43"/>
      <c r="BL854" s="4"/>
      <c r="BM854" s="36" t="str">
        <f>IFERROR(VLOOKUP(Book1345234[[#This Row],[Operations and Maintenance Ranking]],#REF!,2,FALSE),"")</f>
        <v/>
      </c>
      <c r="BN854" s="67"/>
      <c r="BO854" s="4"/>
      <c r="BP854" s="36" t="str">
        <f>IFERROR(VLOOKUP(Book1345234[[#This Row],[Administrative, Regulatory and Other Obstacle Ranking]],#REF!,2,FALSE),"")</f>
        <v/>
      </c>
      <c r="BQ854" s="67"/>
      <c r="BR854" s="4"/>
      <c r="BS854" s="36" t="str">
        <f>IFERROR(VLOOKUP(Book1345234[[#This Row],[Environmental Benefit Ranking]],#REF!,2,FALSE),"")</f>
        <v/>
      </c>
      <c r="BT854" s="67"/>
      <c r="BU854" s="37"/>
      <c r="BV854" s="36" t="str">
        <f>IFERROR(VLOOKUP(Book1345234[[#This Row],[Environmental Impact Ranking]],#REF!,2,FALSE),"")</f>
        <v/>
      </c>
      <c r="BW854" s="77"/>
      <c r="BX854" s="83"/>
      <c r="BY854" s="4"/>
      <c r="BZ854" s="36" t="str">
        <f>IFERROR(VLOOKUP(Book1345234[[#This Row],[Mobility Ranking]],#REF!,2,FALSE),"")</f>
        <v/>
      </c>
      <c r="CA854" s="77"/>
      <c r="CB854" s="4"/>
      <c r="CC854" s="36" t="str">
        <f>IFERROR(VLOOKUP(Book1345234[[#This Row],[Regional Ranking]],#REF!,2,FALSE),"")</f>
        <v/>
      </c>
    </row>
    <row r="855" spans="1:81" x14ac:dyDescent="0.25">
      <c r="A855" s="107"/>
      <c r="B855" s="84"/>
      <c r="C855" s="92">
        <f>Book1345234[[#This Row],[FMP]]*2</f>
        <v>0</v>
      </c>
      <c r="D855" s="34"/>
      <c r="E855" s="34"/>
      <c r="F855" s="37"/>
      <c r="G855" s="4"/>
      <c r="H855" s="4"/>
      <c r="I855" s="4"/>
      <c r="J855" s="4"/>
      <c r="K855" s="35" t="str">
        <f>IFERROR(Book1345234[[#This Row],[Project Cost]]/Book1345234[[#This Row],['# of Structures Removed from 1% Annual Chance FP]],"")</f>
        <v/>
      </c>
      <c r="L855" s="4"/>
      <c r="M855" s="4"/>
      <c r="N855" s="35"/>
      <c r="O855" s="100"/>
      <c r="P855" s="84"/>
      <c r="Q855" s="37"/>
      <c r="R855" s="4"/>
      <c r="S855" s="36" t="str">
        <f>IFERROR(VLOOKUP(Book1345234[[#This Row],[ Severity Ranking: Pre-Project Average Depth of Flooding (100-year)]],#REF!,2,FALSE),"")</f>
        <v/>
      </c>
      <c r="T855" s="67"/>
      <c r="U855" s="37"/>
      <c r="V855" s="37"/>
      <c r="W855" s="128" t="e">
        <f>[1]!Book1345234[[#This Row],[Flood Plain Population]]/[1]!Book1345234[[#This Row],[Community Population Served]]</f>
        <v>#REF!</v>
      </c>
      <c r="X855" s="4"/>
      <c r="Y855" s="36" t="str">
        <f>IFERROR(VLOOKUP(Book1345234[[#This Row],[Severity Ranking: Community Need (% Population)]],#REF!,2,FALSE),"")</f>
        <v/>
      </c>
      <c r="Z855" s="66"/>
      <c r="AA855" s="91" t="e">
        <f>[1]!Book1345234[[#This Row],['# of Structures Removed from 1% Annual Chance FP]]/[1]!Book1345234[[#This Row],['# of Structures in 1% Annual Chance FP (Pre-Project)]]</f>
        <v>#REF!</v>
      </c>
      <c r="AB855" s="4"/>
      <c r="AC855" s="36" t="str">
        <f>IFERROR(VLOOKUP(Book1345234[[#This Row],[Flood Risk Reduction ]],#REF!,2,FALSE),"")</f>
        <v/>
      </c>
      <c r="AD855" s="66"/>
      <c r="AE855" s="78"/>
      <c r="AF855" s="37"/>
      <c r="AG855" s="128" t="e">
        <f>([1]!Book1345234[[#This Row],[Pre-Project Damage $]]-[1]!Book1345234[[#This Row],[Post-Project Damage $]])/[1]!Book1345234[[#This Row],[Pre-Project Damage $]]</f>
        <v>#REF!</v>
      </c>
      <c r="AH855" s="4"/>
      <c r="AI855" s="36" t="str">
        <f>IFERROR(VLOOKUP(Book1345234[[#This Row],[Flood Damage Reduction]],#REF!,2,FALSE),"")</f>
        <v/>
      </c>
      <c r="AJ855" s="93"/>
      <c r="AK855" s="83"/>
      <c r="AL855" s="37"/>
      <c r="AM855" s="36" t="str">
        <f>IFERROR(VLOOKUP(Book1345234[[#This Row],[ Reduction in Critical Facilities Flood Risk]],#REF!,2,FALSE),"")</f>
        <v/>
      </c>
      <c r="AN855" s="140" t="e">
        <f>VLOOKUP([1]!Book1345234[[#This Row],[FMP]],'[1]Life and Safety Tabular Data'!A852:L862,12,FALSE)</f>
        <v>#REF!</v>
      </c>
      <c r="AO855" s="43"/>
      <c r="AP855" s="4"/>
      <c r="AQ855" s="36" t="str">
        <f>IFERROR(VLOOKUP(Book1345234[[#This Row],[Life and Safety Ranking (Injury/Loss of Life)]],#REF!,2,FALSE),"")</f>
        <v/>
      </c>
      <c r="AR855" s="67"/>
      <c r="AS855" s="43"/>
      <c r="AT855" s="43"/>
      <c r="AU855" s="43"/>
      <c r="AV855" s="4"/>
      <c r="AW855" s="36" t="str">
        <f>IFERROR(VLOOKUP(Book1345234[[#This Row],[Water Supply Yield Ranking]],#REF!,2,FALSE),"")</f>
        <v/>
      </c>
      <c r="AX855" s="67"/>
      <c r="AY855" s="37"/>
      <c r="AZ855" s="4"/>
      <c r="BA855" s="36" t="str">
        <f>IFERROR(VLOOKUP(Book1345234[[#This Row],[Social Vulnerability Ranking]],#REF!,2,FALSE),"")</f>
        <v/>
      </c>
      <c r="BB855" s="67"/>
      <c r="BC855" s="43"/>
      <c r="BD855" s="4"/>
      <c r="BE855" s="36" t="str">
        <f>IFERROR(VLOOKUP(Book1345234[[#This Row],[Nature-Based Solutions Ranking]],#REF!,2,FALSE),"")</f>
        <v/>
      </c>
      <c r="BF855" s="67"/>
      <c r="BG855" s="37"/>
      <c r="BH855" s="4"/>
      <c r="BI855" s="36" t="str">
        <f>IFERROR(VLOOKUP(Book1345234[[#This Row],[Multiple Benefit Ranking]],#REF!,2,FALSE),"")</f>
        <v/>
      </c>
      <c r="BJ855" s="84"/>
      <c r="BK855" s="43"/>
      <c r="BL855" s="4"/>
      <c r="BM855" s="36" t="str">
        <f>IFERROR(VLOOKUP(Book1345234[[#This Row],[Operations and Maintenance Ranking]],#REF!,2,FALSE),"")</f>
        <v/>
      </c>
      <c r="BN855" s="67"/>
      <c r="BO855" s="4"/>
      <c r="BP855" s="36" t="str">
        <f>IFERROR(VLOOKUP(Book1345234[[#This Row],[Administrative, Regulatory and Other Obstacle Ranking]],#REF!,2,FALSE),"")</f>
        <v/>
      </c>
      <c r="BQ855" s="67"/>
      <c r="BR855" s="4"/>
      <c r="BS855" s="36" t="str">
        <f>IFERROR(VLOOKUP(Book1345234[[#This Row],[Environmental Benefit Ranking]],#REF!,2,FALSE),"")</f>
        <v/>
      </c>
      <c r="BT855" s="67"/>
      <c r="BU855" s="37"/>
      <c r="BV855" s="36" t="str">
        <f>IFERROR(VLOOKUP(Book1345234[[#This Row],[Environmental Impact Ranking]],#REF!,2,FALSE),"")</f>
        <v/>
      </c>
      <c r="BW855" s="77"/>
      <c r="BX855" s="83"/>
      <c r="BY855" s="4"/>
      <c r="BZ855" s="36" t="str">
        <f>IFERROR(VLOOKUP(Book1345234[[#This Row],[Mobility Ranking]],#REF!,2,FALSE),"")</f>
        <v/>
      </c>
      <c r="CA855" s="77"/>
      <c r="CB855" s="4"/>
      <c r="CC855" s="36" t="str">
        <f>IFERROR(VLOOKUP(Book1345234[[#This Row],[Regional Ranking]],#REF!,2,FALSE),"")</f>
        <v/>
      </c>
    </row>
    <row r="856" spans="1:81" x14ac:dyDescent="0.25">
      <c r="A856" s="107"/>
      <c r="B856" s="84"/>
      <c r="C856" s="92">
        <f>Book1345234[[#This Row],[FMP]]*2</f>
        <v>0</v>
      </c>
      <c r="D856" s="34"/>
      <c r="E856" s="34"/>
      <c r="F856" s="37"/>
      <c r="G856" s="4"/>
      <c r="H856" s="4"/>
      <c r="I856" s="4"/>
      <c r="J856" s="4"/>
      <c r="K856" s="35" t="str">
        <f>IFERROR(Book1345234[[#This Row],[Project Cost]]/Book1345234[[#This Row],['# of Structures Removed from 1% Annual Chance FP]],"")</f>
        <v/>
      </c>
      <c r="L856" s="4"/>
      <c r="M856" s="4"/>
      <c r="N856" s="35"/>
      <c r="O856" s="100"/>
      <c r="P856" s="84"/>
      <c r="Q856" s="37"/>
      <c r="R856" s="4"/>
      <c r="S856" s="36" t="str">
        <f>IFERROR(VLOOKUP(Book1345234[[#This Row],[ Severity Ranking: Pre-Project Average Depth of Flooding (100-year)]],#REF!,2,FALSE),"")</f>
        <v/>
      </c>
      <c r="T856" s="67"/>
      <c r="U856" s="37"/>
      <c r="V856" s="37"/>
      <c r="W856" s="128" t="e">
        <f>[1]!Book1345234[[#This Row],[Flood Plain Population]]/[1]!Book1345234[[#This Row],[Community Population Served]]</f>
        <v>#REF!</v>
      </c>
      <c r="X856" s="4"/>
      <c r="Y856" s="36" t="str">
        <f>IFERROR(VLOOKUP(Book1345234[[#This Row],[Severity Ranking: Community Need (% Population)]],#REF!,2,FALSE),"")</f>
        <v/>
      </c>
      <c r="Z856" s="66"/>
      <c r="AA856" s="91" t="e">
        <f>[1]!Book1345234[[#This Row],['# of Structures Removed from 1% Annual Chance FP]]/[1]!Book1345234[[#This Row],['# of Structures in 1% Annual Chance FP (Pre-Project)]]</f>
        <v>#REF!</v>
      </c>
      <c r="AB856" s="4"/>
      <c r="AC856" s="36" t="str">
        <f>IFERROR(VLOOKUP(Book1345234[[#This Row],[Flood Risk Reduction ]],#REF!,2,FALSE),"")</f>
        <v/>
      </c>
      <c r="AD856" s="66"/>
      <c r="AE856" s="78"/>
      <c r="AF856" s="37"/>
      <c r="AG856" s="128" t="e">
        <f>([1]!Book1345234[[#This Row],[Pre-Project Damage $]]-[1]!Book1345234[[#This Row],[Post-Project Damage $]])/[1]!Book1345234[[#This Row],[Pre-Project Damage $]]</f>
        <v>#REF!</v>
      </c>
      <c r="AH856" s="4"/>
      <c r="AI856" s="36" t="str">
        <f>IFERROR(VLOOKUP(Book1345234[[#This Row],[Flood Damage Reduction]],#REF!,2,FALSE),"")</f>
        <v/>
      </c>
      <c r="AJ856" s="93"/>
      <c r="AK856" s="83"/>
      <c r="AL856" s="37"/>
      <c r="AM856" s="36" t="str">
        <f>IFERROR(VLOOKUP(Book1345234[[#This Row],[ Reduction in Critical Facilities Flood Risk]],#REF!,2,FALSE),"")</f>
        <v/>
      </c>
      <c r="AN856" s="140" t="e">
        <f>VLOOKUP([1]!Book1345234[[#This Row],[FMP]],'[1]Life and Safety Tabular Data'!A853:L863,12,FALSE)</f>
        <v>#REF!</v>
      </c>
      <c r="AO856" s="43"/>
      <c r="AP856" s="4"/>
      <c r="AQ856" s="36" t="str">
        <f>IFERROR(VLOOKUP(Book1345234[[#This Row],[Life and Safety Ranking (Injury/Loss of Life)]],#REF!,2,FALSE),"")</f>
        <v/>
      </c>
      <c r="AR856" s="67"/>
      <c r="AS856" s="43"/>
      <c r="AT856" s="43"/>
      <c r="AU856" s="43"/>
      <c r="AV856" s="4"/>
      <c r="AW856" s="36" t="str">
        <f>IFERROR(VLOOKUP(Book1345234[[#This Row],[Water Supply Yield Ranking]],#REF!,2,FALSE),"")</f>
        <v/>
      </c>
      <c r="AX856" s="67"/>
      <c r="AY856" s="37"/>
      <c r="AZ856" s="4"/>
      <c r="BA856" s="36" t="str">
        <f>IFERROR(VLOOKUP(Book1345234[[#This Row],[Social Vulnerability Ranking]],#REF!,2,FALSE),"")</f>
        <v/>
      </c>
      <c r="BB856" s="67"/>
      <c r="BC856" s="43"/>
      <c r="BD856" s="4"/>
      <c r="BE856" s="36" t="str">
        <f>IFERROR(VLOOKUP(Book1345234[[#This Row],[Nature-Based Solutions Ranking]],#REF!,2,FALSE),"")</f>
        <v/>
      </c>
      <c r="BF856" s="67"/>
      <c r="BG856" s="37"/>
      <c r="BH856" s="4"/>
      <c r="BI856" s="36" t="str">
        <f>IFERROR(VLOOKUP(Book1345234[[#This Row],[Multiple Benefit Ranking]],#REF!,2,FALSE),"")</f>
        <v/>
      </c>
      <c r="BJ856" s="84"/>
      <c r="BK856" s="43"/>
      <c r="BL856" s="4"/>
      <c r="BM856" s="36" t="str">
        <f>IFERROR(VLOOKUP(Book1345234[[#This Row],[Operations and Maintenance Ranking]],#REF!,2,FALSE),"")</f>
        <v/>
      </c>
      <c r="BN856" s="67"/>
      <c r="BO856" s="4"/>
      <c r="BP856" s="36" t="str">
        <f>IFERROR(VLOOKUP(Book1345234[[#This Row],[Administrative, Regulatory and Other Obstacle Ranking]],#REF!,2,FALSE),"")</f>
        <v/>
      </c>
      <c r="BQ856" s="67"/>
      <c r="BR856" s="4"/>
      <c r="BS856" s="36" t="str">
        <f>IFERROR(VLOOKUP(Book1345234[[#This Row],[Environmental Benefit Ranking]],#REF!,2,FALSE),"")</f>
        <v/>
      </c>
      <c r="BT856" s="67"/>
      <c r="BU856" s="37"/>
      <c r="BV856" s="36" t="str">
        <f>IFERROR(VLOOKUP(Book1345234[[#This Row],[Environmental Impact Ranking]],#REF!,2,FALSE),"")</f>
        <v/>
      </c>
      <c r="BW856" s="77"/>
      <c r="BX856" s="83"/>
      <c r="BY856" s="4"/>
      <c r="BZ856" s="36" t="str">
        <f>IFERROR(VLOOKUP(Book1345234[[#This Row],[Mobility Ranking]],#REF!,2,FALSE),"")</f>
        <v/>
      </c>
      <c r="CA856" s="77"/>
      <c r="CB856" s="4"/>
      <c r="CC856" s="36" t="str">
        <f>IFERROR(VLOOKUP(Book1345234[[#This Row],[Regional Ranking]],#REF!,2,FALSE),"")</f>
        <v/>
      </c>
    </row>
    <row r="857" spans="1:81" x14ac:dyDescent="0.25">
      <c r="A857" s="107"/>
      <c r="B857" s="84"/>
      <c r="C857" s="92">
        <f>Book1345234[[#This Row],[FMP]]*2</f>
        <v>0</v>
      </c>
      <c r="D857" s="34"/>
      <c r="E857" s="34"/>
      <c r="F857" s="37"/>
      <c r="G857" s="4"/>
      <c r="H857" s="4"/>
      <c r="I857" s="4"/>
      <c r="J857" s="4"/>
      <c r="K857" s="35" t="str">
        <f>IFERROR(Book1345234[[#This Row],[Project Cost]]/Book1345234[[#This Row],['# of Structures Removed from 1% Annual Chance FP]],"")</f>
        <v/>
      </c>
      <c r="L857" s="4"/>
      <c r="M857" s="4"/>
      <c r="N857" s="35"/>
      <c r="O857" s="100"/>
      <c r="P857" s="84"/>
      <c r="Q857" s="37"/>
      <c r="R857" s="4"/>
      <c r="S857" s="36" t="str">
        <f>IFERROR(VLOOKUP(Book1345234[[#This Row],[ Severity Ranking: Pre-Project Average Depth of Flooding (100-year)]],#REF!,2,FALSE),"")</f>
        <v/>
      </c>
      <c r="T857" s="67"/>
      <c r="U857" s="37"/>
      <c r="V857" s="37"/>
      <c r="W857" s="128" t="e">
        <f>[1]!Book1345234[[#This Row],[Flood Plain Population]]/[1]!Book1345234[[#This Row],[Community Population Served]]</f>
        <v>#REF!</v>
      </c>
      <c r="X857" s="4"/>
      <c r="Y857" s="36" t="str">
        <f>IFERROR(VLOOKUP(Book1345234[[#This Row],[Severity Ranking: Community Need (% Population)]],#REF!,2,FALSE),"")</f>
        <v/>
      </c>
      <c r="Z857" s="66"/>
      <c r="AA857" s="91" t="e">
        <f>[1]!Book1345234[[#This Row],['# of Structures Removed from 1% Annual Chance FP]]/[1]!Book1345234[[#This Row],['# of Structures in 1% Annual Chance FP (Pre-Project)]]</f>
        <v>#REF!</v>
      </c>
      <c r="AB857" s="4"/>
      <c r="AC857" s="36" t="str">
        <f>IFERROR(VLOOKUP(Book1345234[[#This Row],[Flood Risk Reduction ]],#REF!,2,FALSE),"")</f>
        <v/>
      </c>
      <c r="AD857" s="66"/>
      <c r="AE857" s="78"/>
      <c r="AF857" s="37"/>
      <c r="AG857" s="128" t="e">
        <f>([1]!Book1345234[[#This Row],[Pre-Project Damage $]]-[1]!Book1345234[[#This Row],[Post-Project Damage $]])/[1]!Book1345234[[#This Row],[Pre-Project Damage $]]</f>
        <v>#REF!</v>
      </c>
      <c r="AH857" s="4"/>
      <c r="AI857" s="36" t="str">
        <f>IFERROR(VLOOKUP(Book1345234[[#This Row],[Flood Damage Reduction]],#REF!,2,FALSE),"")</f>
        <v/>
      </c>
      <c r="AJ857" s="93"/>
      <c r="AK857" s="83"/>
      <c r="AL857" s="37"/>
      <c r="AM857" s="36" t="str">
        <f>IFERROR(VLOOKUP(Book1345234[[#This Row],[ Reduction in Critical Facilities Flood Risk]],#REF!,2,FALSE),"")</f>
        <v/>
      </c>
      <c r="AN857" s="140" t="e">
        <f>VLOOKUP([1]!Book1345234[[#This Row],[FMP]],'[1]Life and Safety Tabular Data'!A854:L864,12,FALSE)</f>
        <v>#REF!</v>
      </c>
      <c r="AO857" s="43"/>
      <c r="AP857" s="4"/>
      <c r="AQ857" s="36" t="str">
        <f>IFERROR(VLOOKUP(Book1345234[[#This Row],[Life and Safety Ranking (Injury/Loss of Life)]],#REF!,2,FALSE),"")</f>
        <v/>
      </c>
      <c r="AR857" s="67"/>
      <c r="AS857" s="43"/>
      <c r="AT857" s="43"/>
      <c r="AU857" s="43"/>
      <c r="AV857" s="4"/>
      <c r="AW857" s="36" t="str">
        <f>IFERROR(VLOOKUP(Book1345234[[#This Row],[Water Supply Yield Ranking]],#REF!,2,FALSE),"")</f>
        <v/>
      </c>
      <c r="AX857" s="67"/>
      <c r="AY857" s="37"/>
      <c r="AZ857" s="4"/>
      <c r="BA857" s="36" t="str">
        <f>IFERROR(VLOOKUP(Book1345234[[#This Row],[Social Vulnerability Ranking]],#REF!,2,FALSE),"")</f>
        <v/>
      </c>
      <c r="BB857" s="67"/>
      <c r="BC857" s="43"/>
      <c r="BD857" s="4"/>
      <c r="BE857" s="36" t="str">
        <f>IFERROR(VLOOKUP(Book1345234[[#This Row],[Nature-Based Solutions Ranking]],#REF!,2,FALSE),"")</f>
        <v/>
      </c>
      <c r="BF857" s="67"/>
      <c r="BG857" s="37"/>
      <c r="BH857" s="4"/>
      <c r="BI857" s="36" t="str">
        <f>IFERROR(VLOOKUP(Book1345234[[#This Row],[Multiple Benefit Ranking]],#REF!,2,FALSE),"")</f>
        <v/>
      </c>
      <c r="BJ857" s="84"/>
      <c r="BK857" s="43"/>
      <c r="BL857" s="4"/>
      <c r="BM857" s="36" t="str">
        <f>IFERROR(VLOOKUP(Book1345234[[#This Row],[Operations and Maintenance Ranking]],#REF!,2,FALSE),"")</f>
        <v/>
      </c>
      <c r="BN857" s="67"/>
      <c r="BO857" s="4"/>
      <c r="BP857" s="36" t="str">
        <f>IFERROR(VLOOKUP(Book1345234[[#This Row],[Administrative, Regulatory and Other Obstacle Ranking]],#REF!,2,FALSE),"")</f>
        <v/>
      </c>
      <c r="BQ857" s="67"/>
      <c r="BR857" s="4"/>
      <c r="BS857" s="36" t="str">
        <f>IFERROR(VLOOKUP(Book1345234[[#This Row],[Environmental Benefit Ranking]],#REF!,2,FALSE),"")</f>
        <v/>
      </c>
      <c r="BT857" s="67"/>
      <c r="BU857" s="37"/>
      <c r="BV857" s="36" t="str">
        <f>IFERROR(VLOOKUP(Book1345234[[#This Row],[Environmental Impact Ranking]],#REF!,2,FALSE),"")</f>
        <v/>
      </c>
      <c r="BW857" s="77"/>
      <c r="BX857" s="83"/>
      <c r="BY857" s="4"/>
      <c r="BZ857" s="36" t="str">
        <f>IFERROR(VLOOKUP(Book1345234[[#This Row],[Mobility Ranking]],#REF!,2,FALSE),"")</f>
        <v/>
      </c>
      <c r="CA857" s="77"/>
      <c r="CB857" s="4"/>
      <c r="CC857" s="36" t="str">
        <f>IFERROR(VLOOKUP(Book1345234[[#This Row],[Regional Ranking]],#REF!,2,FALSE),"")</f>
        <v/>
      </c>
    </row>
    <row r="858" spans="1:81" x14ac:dyDescent="0.25">
      <c r="A858" s="107"/>
      <c r="B858" s="84"/>
      <c r="C858" s="92">
        <f>Book1345234[[#This Row],[FMP]]*2</f>
        <v>0</v>
      </c>
      <c r="D858" s="34"/>
      <c r="E858" s="34"/>
      <c r="F858" s="37"/>
      <c r="G858" s="4"/>
      <c r="H858" s="4"/>
      <c r="I858" s="4"/>
      <c r="J858" s="4"/>
      <c r="K858" s="35" t="str">
        <f>IFERROR(Book1345234[[#This Row],[Project Cost]]/Book1345234[[#This Row],['# of Structures Removed from 1% Annual Chance FP]],"")</f>
        <v/>
      </c>
      <c r="L858" s="4"/>
      <c r="M858" s="4"/>
      <c r="N858" s="35"/>
      <c r="O858" s="100"/>
      <c r="P858" s="84"/>
      <c r="Q858" s="37"/>
      <c r="R858" s="4"/>
      <c r="S858" s="36" t="str">
        <f>IFERROR(VLOOKUP(Book1345234[[#This Row],[ Severity Ranking: Pre-Project Average Depth of Flooding (100-year)]],#REF!,2,FALSE),"")</f>
        <v/>
      </c>
      <c r="T858" s="67"/>
      <c r="U858" s="37"/>
      <c r="V858" s="37"/>
      <c r="W858" s="128" t="e">
        <f>[1]!Book1345234[[#This Row],[Flood Plain Population]]/[1]!Book1345234[[#This Row],[Community Population Served]]</f>
        <v>#REF!</v>
      </c>
      <c r="X858" s="4"/>
      <c r="Y858" s="36" t="str">
        <f>IFERROR(VLOOKUP(Book1345234[[#This Row],[Severity Ranking: Community Need (% Population)]],#REF!,2,FALSE),"")</f>
        <v/>
      </c>
      <c r="Z858" s="66"/>
      <c r="AA858" s="91" t="e">
        <f>[1]!Book1345234[[#This Row],['# of Structures Removed from 1% Annual Chance FP]]/[1]!Book1345234[[#This Row],['# of Structures in 1% Annual Chance FP (Pre-Project)]]</f>
        <v>#REF!</v>
      </c>
      <c r="AB858" s="4"/>
      <c r="AC858" s="36" t="str">
        <f>IFERROR(VLOOKUP(Book1345234[[#This Row],[Flood Risk Reduction ]],#REF!,2,FALSE),"")</f>
        <v/>
      </c>
      <c r="AD858" s="66"/>
      <c r="AE858" s="78"/>
      <c r="AF858" s="37"/>
      <c r="AG858" s="128" t="e">
        <f>([1]!Book1345234[[#This Row],[Pre-Project Damage $]]-[1]!Book1345234[[#This Row],[Post-Project Damage $]])/[1]!Book1345234[[#This Row],[Pre-Project Damage $]]</f>
        <v>#REF!</v>
      </c>
      <c r="AH858" s="4"/>
      <c r="AI858" s="36" t="str">
        <f>IFERROR(VLOOKUP(Book1345234[[#This Row],[Flood Damage Reduction]],#REF!,2,FALSE),"")</f>
        <v/>
      </c>
      <c r="AJ858" s="93"/>
      <c r="AK858" s="83"/>
      <c r="AL858" s="37"/>
      <c r="AM858" s="36" t="str">
        <f>IFERROR(VLOOKUP(Book1345234[[#This Row],[ Reduction in Critical Facilities Flood Risk]],#REF!,2,FALSE),"")</f>
        <v/>
      </c>
      <c r="AN858" s="140" t="e">
        <f>VLOOKUP([1]!Book1345234[[#This Row],[FMP]],'[1]Life and Safety Tabular Data'!A855:L865,12,FALSE)</f>
        <v>#REF!</v>
      </c>
      <c r="AO858" s="43"/>
      <c r="AP858" s="4"/>
      <c r="AQ858" s="36" t="str">
        <f>IFERROR(VLOOKUP(Book1345234[[#This Row],[Life and Safety Ranking (Injury/Loss of Life)]],#REF!,2,FALSE),"")</f>
        <v/>
      </c>
      <c r="AR858" s="67"/>
      <c r="AS858" s="43"/>
      <c r="AT858" s="43"/>
      <c r="AU858" s="43"/>
      <c r="AV858" s="4"/>
      <c r="AW858" s="36" t="str">
        <f>IFERROR(VLOOKUP(Book1345234[[#This Row],[Water Supply Yield Ranking]],#REF!,2,FALSE),"")</f>
        <v/>
      </c>
      <c r="AX858" s="67"/>
      <c r="AY858" s="37"/>
      <c r="AZ858" s="4"/>
      <c r="BA858" s="36" t="str">
        <f>IFERROR(VLOOKUP(Book1345234[[#This Row],[Social Vulnerability Ranking]],#REF!,2,FALSE),"")</f>
        <v/>
      </c>
      <c r="BB858" s="67"/>
      <c r="BC858" s="43"/>
      <c r="BD858" s="4"/>
      <c r="BE858" s="36" t="str">
        <f>IFERROR(VLOOKUP(Book1345234[[#This Row],[Nature-Based Solutions Ranking]],#REF!,2,FALSE),"")</f>
        <v/>
      </c>
      <c r="BF858" s="67"/>
      <c r="BG858" s="37"/>
      <c r="BH858" s="4"/>
      <c r="BI858" s="36" t="str">
        <f>IFERROR(VLOOKUP(Book1345234[[#This Row],[Multiple Benefit Ranking]],#REF!,2,FALSE),"")</f>
        <v/>
      </c>
      <c r="BJ858" s="84"/>
      <c r="BK858" s="43"/>
      <c r="BL858" s="4"/>
      <c r="BM858" s="36" t="str">
        <f>IFERROR(VLOOKUP(Book1345234[[#This Row],[Operations and Maintenance Ranking]],#REF!,2,FALSE),"")</f>
        <v/>
      </c>
      <c r="BN858" s="67"/>
      <c r="BO858" s="4"/>
      <c r="BP858" s="36" t="str">
        <f>IFERROR(VLOOKUP(Book1345234[[#This Row],[Administrative, Regulatory and Other Obstacle Ranking]],#REF!,2,FALSE),"")</f>
        <v/>
      </c>
      <c r="BQ858" s="67"/>
      <c r="BR858" s="4"/>
      <c r="BS858" s="36" t="str">
        <f>IFERROR(VLOOKUP(Book1345234[[#This Row],[Environmental Benefit Ranking]],#REF!,2,FALSE),"")</f>
        <v/>
      </c>
      <c r="BT858" s="67"/>
      <c r="BU858" s="37"/>
      <c r="BV858" s="36" t="str">
        <f>IFERROR(VLOOKUP(Book1345234[[#This Row],[Environmental Impact Ranking]],#REF!,2,FALSE),"")</f>
        <v/>
      </c>
      <c r="BW858" s="77"/>
      <c r="BX858" s="83"/>
      <c r="BY858" s="4"/>
      <c r="BZ858" s="36" t="str">
        <f>IFERROR(VLOOKUP(Book1345234[[#This Row],[Mobility Ranking]],#REF!,2,FALSE),"")</f>
        <v/>
      </c>
      <c r="CA858" s="77"/>
      <c r="CB858" s="4"/>
      <c r="CC858" s="36" t="str">
        <f>IFERROR(VLOOKUP(Book1345234[[#This Row],[Regional Ranking]],#REF!,2,FALSE),"")</f>
        <v/>
      </c>
    </row>
    <row r="859" spans="1:81" x14ac:dyDescent="0.25">
      <c r="A859" s="107"/>
      <c r="B859" s="84"/>
      <c r="C859" s="92">
        <f>Book1345234[[#This Row],[FMP]]*2</f>
        <v>0</v>
      </c>
      <c r="D859" s="34"/>
      <c r="E859" s="34"/>
      <c r="F859" s="37"/>
      <c r="G859" s="4"/>
      <c r="H859" s="4"/>
      <c r="I859" s="4"/>
      <c r="J859" s="4"/>
      <c r="K859" s="35" t="str">
        <f>IFERROR(Book1345234[[#This Row],[Project Cost]]/Book1345234[[#This Row],['# of Structures Removed from 1% Annual Chance FP]],"")</f>
        <v/>
      </c>
      <c r="L859" s="4"/>
      <c r="M859" s="4"/>
      <c r="N859" s="35"/>
      <c r="O859" s="100"/>
      <c r="P859" s="84"/>
      <c r="Q859" s="37"/>
      <c r="R859" s="4"/>
      <c r="S859" s="36" t="str">
        <f>IFERROR(VLOOKUP(Book1345234[[#This Row],[ Severity Ranking: Pre-Project Average Depth of Flooding (100-year)]],#REF!,2,FALSE),"")</f>
        <v/>
      </c>
      <c r="T859" s="67"/>
      <c r="U859" s="37"/>
      <c r="V859" s="37"/>
      <c r="W859" s="128" t="e">
        <f>[1]!Book1345234[[#This Row],[Flood Plain Population]]/[1]!Book1345234[[#This Row],[Community Population Served]]</f>
        <v>#REF!</v>
      </c>
      <c r="X859" s="4"/>
      <c r="Y859" s="36" t="str">
        <f>IFERROR(VLOOKUP(Book1345234[[#This Row],[Severity Ranking: Community Need (% Population)]],#REF!,2,FALSE),"")</f>
        <v/>
      </c>
      <c r="Z859" s="66"/>
      <c r="AA859" s="91" t="e">
        <f>[1]!Book1345234[[#This Row],['# of Structures Removed from 1% Annual Chance FP]]/[1]!Book1345234[[#This Row],['# of Structures in 1% Annual Chance FP (Pre-Project)]]</f>
        <v>#REF!</v>
      </c>
      <c r="AB859" s="4"/>
      <c r="AC859" s="36" t="str">
        <f>IFERROR(VLOOKUP(Book1345234[[#This Row],[Flood Risk Reduction ]],#REF!,2,FALSE),"")</f>
        <v/>
      </c>
      <c r="AD859" s="66"/>
      <c r="AE859" s="78"/>
      <c r="AF859" s="37"/>
      <c r="AG859" s="128" t="e">
        <f>([1]!Book1345234[[#This Row],[Pre-Project Damage $]]-[1]!Book1345234[[#This Row],[Post-Project Damage $]])/[1]!Book1345234[[#This Row],[Pre-Project Damage $]]</f>
        <v>#REF!</v>
      </c>
      <c r="AH859" s="4"/>
      <c r="AI859" s="36" t="str">
        <f>IFERROR(VLOOKUP(Book1345234[[#This Row],[Flood Damage Reduction]],#REF!,2,FALSE),"")</f>
        <v/>
      </c>
      <c r="AJ859" s="93"/>
      <c r="AK859" s="83"/>
      <c r="AL859" s="37"/>
      <c r="AM859" s="36" t="str">
        <f>IFERROR(VLOOKUP(Book1345234[[#This Row],[ Reduction in Critical Facilities Flood Risk]],#REF!,2,FALSE),"")</f>
        <v/>
      </c>
      <c r="AN859" s="140" t="e">
        <f>VLOOKUP([1]!Book1345234[[#This Row],[FMP]],'[1]Life and Safety Tabular Data'!A856:L866,12,FALSE)</f>
        <v>#REF!</v>
      </c>
      <c r="AO859" s="43"/>
      <c r="AP859" s="4"/>
      <c r="AQ859" s="36" t="str">
        <f>IFERROR(VLOOKUP(Book1345234[[#This Row],[Life and Safety Ranking (Injury/Loss of Life)]],#REF!,2,FALSE),"")</f>
        <v/>
      </c>
      <c r="AR859" s="67"/>
      <c r="AS859" s="43"/>
      <c r="AT859" s="43"/>
      <c r="AU859" s="43"/>
      <c r="AV859" s="4"/>
      <c r="AW859" s="36" t="str">
        <f>IFERROR(VLOOKUP(Book1345234[[#This Row],[Water Supply Yield Ranking]],#REF!,2,FALSE),"")</f>
        <v/>
      </c>
      <c r="AX859" s="67"/>
      <c r="AY859" s="37"/>
      <c r="AZ859" s="4"/>
      <c r="BA859" s="36" t="str">
        <f>IFERROR(VLOOKUP(Book1345234[[#This Row],[Social Vulnerability Ranking]],#REF!,2,FALSE),"")</f>
        <v/>
      </c>
      <c r="BB859" s="67"/>
      <c r="BC859" s="43"/>
      <c r="BD859" s="4"/>
      <c r="BE859" s="36" t="str">
        <f>IFERROR(VLOOKUP(Book1345234[[#This Row],[Nature-Based Solutions Ranking]],#REF!,2,FALSE),"")</f>
        <v/>
      </c>
      <c r="BF859" s="67"/>
      <c r="BG859" s="37"/>
      <c r="BH859" s="4"/>
      <c r="BI859" s="36" t="str">
        <f>IFERROR(VLOOKUP(Book1345234[[#This Row],[Multiple Benefit Ranking]],#REF!,2,FALSE),"")</f>
        <v/>
      </c>
      <c r="BJ859" s="84"/>
      <c r="BK859" s="43"/>
      <c r="BL859" s="4"/>
      <c r="BM859" s="36" t="str">
        <f>IFERROR(VLOOKUP(Book1345234[[#This Row],[Operations and Maintenance Ranking]],#REF!,2,FALSE),"")</f>
        <v/>
      </c>
      <c r="BN859" s="67"/>
      <c r="BO859" s="4"/>
      <c r="BP859" s="36" t="str">
        <f>IFERROR(VLOOKUP(Book1345234[[#This Row],[Administrative, Regulatory and Other Obstacle Ranking]],#REF!,2,FALSE),"")</f>
        <v/>
      </c>
      <c r="BQ859" s="67"/>
      <c r="BR859" s="4"/>
      <c r="BS859" s="36" t="str">
        <f>IFERROR(VLOOKUP(Book1345234[[#This Row],[Environmental Benefit Ranking]],#REF!,2,FALSE),"")</f>
        <v/>
      </c>
      <c r="BT859" s="67"/>
      <c r="BU859" s="37"/>
      <c r="BV859" s="36" t="str">
        <f>IFERROR(VLOOKUP(Book1345234[[#This Row],[Environmental Impact Ranking]],#REF!,2,FALSE),"")</f>
        <v/>
      </c>
      <c r="BW859" s="77"/>
      <c r="BX859" s="83"/>
      <c r="BY859" s="4"/>
      <c r="BZ859" s="36" t="str">
        <f>IFERROR(VLOOKUP(Book1345234[[#This Row],[Mobility Ranking]],#REF!,2,FALSE),"")</f>
        <v/>
      </c>
      <c r="CA859" s="77"/>
      <c r="CB859" s="4"/>
      <c r="CC859" s="36" t="str">
        <f>IFERROR(VLOOKUP(Book1345234[[#This Row],[Regional Ranking]],#REF!,2,FALSE),"")</f>
        <v/>
      </c>
    </row>
    <row r="860" spans="1:81" x14ac:dyDescent="0.25">
      <c r="A860" s="107"/>
      <c r="B860" s="84"/>
      <c r="C860" s="92">
        <f>Book1345234[[#This Row],[FMP]]*2</f>
        <v>0</v>
      </c>
      <c r="D860" s="34"/>
      <c r="E860" s="34"/>
      <c r="F860" s="37"/>
      <c r="G860" s="4"/>
      <c r="H860" s="4"/>
      <c r="I860" s="4"/>
      <c r="J860" s="4"/>
      <c r="K860" s="35" t="str">
        <f>IFERROR(Book1345234[[#This Row],[Project Cost]]/Book1345234[[#This Row],['# of Structures Removed from 1% Annual Chance FP]],"")</f>
        <v/>
      </c>
      <c r="L860" s="4"/>
      <c r="M860" s="4"/>
      <c r="N860" s="35"/>
      <c r="O860" s="100"/>
      <c r="P860" s="84"/>
      <c r="Q860" s="37"/>
      <c r="R860" s="4"/>
      <c r="S860" s="36" t="str">
        <f>IFERROR(VLOOKUP(Book1345234[[#This Row],[ Severity Ranking: Pre-Project Average Depth of Flooding (100-year)]],#REF!,2,FALSE),"")</f>
        <v/>
      </c>
      <c r="T860" s="67"/>
      <c r="U860" s="37"/>
      <c r="V860" s="37"/>
      <c r="W860" s="128" t="e">
        <f>[1]!Book1345234[[#This Row],[Flood Plain Population]]/[1]!Book1345234[[#This Row],[Community Population Served]]</f>
        <v>#REF!</v>
      </c>
      <c r="X860" s="4"/>
      <c r="Y860" s="36" t="str">
        <f>IFERROR(VLOOKUP(Book1345234[[#This Row],[Severity Ranking: Community Need (% Population)]],#REF!,2,FALSE),"")</f>
        <v/>
      </c>
      <c r="Z860" s="66"/>
      <c r="AA860" s="91" t="e">
        <f>[1]!Book1345234[[#This Row],['# of Structures Removed from 1% Annual Chance FP]]/[1]!Book1345234[[#This Row],['# of Structures in 1% Annual Chance FP (Pre-Project)]]</f>
        <v>#REF!</v>
      </c>
      <c r="AB860" s="4"/>
      <c r="AC860" s="36" t="str">
        <f>IFERROR(VLOOKUP(Book1345234[[#This Row],[Flood Risk Reduction ]],#REF!,2,FALSE),"")</f>
        <v/>
      </c>
      <c r="AD860" s="66"/>
      <c r="AE860" s="78"/>
      <c r="AF860" s="37"/>
      <c r="AG860" s="128" t="e">
        <f>([1]!Book1345234[[#This Row],[Pre-Project Damage $]]-[1]!Book1345234[[#This Row],[Post-Project Damage $]])/[1]!Book1345234[[#This Row],[Pre-Project Damage $]]</f>
        <v>#REF!</v>
      </c>
      <c r="AH860" s="4"/>
      <c r="AI860" s="36" t="str">
        <f>IFERROR(VLOOKUP(Book1345234[[#This Row],[Flood Damage Reduction]],#REF!,2,FALSE),"")</f>
        <v/>
      </c>
      <c r="AJ860" s="93"/>
      <c r="AK860" s="83"/>
      <c r="AL860" s="37"/>
      <c r="AM860" s="36" t="str">
        <f>IFERROR(VLOOKUP(Book1345234[[#This Row],[ Reduction in Critical Facilities Flood Risk]],#REF!,2,FALSE),"")</f>
        <v/>
      </c>
      <c r="AN860" s="140" t="e">
        <f>VLOOKUP([1]!Book1345234[[#This Row],[FMP]],'[1]Life and Safety Tabular Data'!A857:L867,12,FALSE)</f>
        <v>#REF!</v>
      </c>
      <c r="AO860" s="43"/>
      <c r="AP860" s="4"/>
      <c r="AQ860" s="36" t="str">
        <f>IFERROR(VLOOKUP(Book1345234[[#This Row],[Life and Safety Ranking (Injury/Loss of Life)]],#REF!,2,FALSE),"")</f>
        <v/>
      </c>
      <c r="AR860" s="67"/>
      <c r="AS860" s="43"/>
      <c r="AT860" s="43"/>
      <c r="AU860" s="43"/>
      <c r="AV860" s="4"/>
      <c r="AW860" s="36" t="str">
        <f>IFERROR(VLOOKUP(Book1345234[[#This Row],[Water Supply Yield Ranking]],#REF!,2,FALSE),"")</f>
        <v/>
      </c>
      <c r="AX860" s="67"/>
      <c r="AY860" s="37"/>
      <c r="AZ860" s="4"/>
      <c r="BA860" s="36" t="str">
        <f>IFERROR(VLOOKUP(Book1345234[[#This Row],[Social Vulnerability Ranking]],#REF!,2,FALSE),"")</f>
        <v/>
      </c>
      <c r="BB860" s="67"/>
      <c r="BC860" s="43"/>
      <c r="BD860" s="4"/>
      <c r="BE860" s="36" t="str">
        <f>IFERROR(VLOOKUP(Book1345234[[#This Row],[Nature-Based Solutions Ranking]],#REF!,2,FALSE),"")</f>
        <v/>
      </c>
      <c r="BF860" s="67"/>
      <c r="BG860" s="37"/>
      <c r="BH860" s="4"/>
      <c r="BI860" s="36" t="str">
        <f>IFERROR(VLOOKUP(Book1345234[[#This Row],[Multiple Benefit Ranking]],#REF!,2,FALSE),"")</f>
        <v/>
      </c>
      <c r="BJ860" s="84"/>
      <c r="BK860" s="43"/>
      <c r="BL860" s="4"/>
      <c r="BM860" s="36" t="str">
        <f>IFERROR(VLOOKUP(Book1345234[[#This Row],[Operations and Maintenance Ranking]],#REF!,2,FALSE),"")</f>
        <v/>
      </c>
      <c r="BN860" s="67"/>
      <c r="BO860" s="4"/>
      <c r="BP860" s="36" t="str">
        <f>IFERROR(VLOOKUP(Book1345234[[#This Row],[Administrative, Regulatory and Other Obstacle Ranking]],#REF!,2,FALSE),"")</f>
        <v/>
      </c>
      <c r="BQ860" s="67"/>
      <c r="BR860" s="4"/>
      <c r="BS860" s="36" t="str">
        <f>IFERROR(VLOOKUP(Book1345234[[#This Row],[Environmental Benefit Ranking]],#REF!,2,FALSE),"")</f>
        <v/>
      </c>
      <c r="BT860" s="67"/>
      <c r="BU860" s="37"/>
      <c r="BV860" s="36" t="str">
        <f>IFERROR(VLOOKUP(Book1345234[[#This Row],[Environmental Impact Ranking]],#REF!,2,FALSE),"")</f>
        <v/>
      </c>
      <c r="BW860" s="77"/>
      <c r="BX860" s="83"/>
      <c r="BY860" s="4"/>
      <c r="BZ860" s="36" t="str">
        <f>IFERROR(VLOOKUP(Book1345234[[#This Row],[Mobility Ranking]],#REF!,2,FALSE),"")</f>
        <v/>
      </c>
      <c r="CA860" s="77"/>
      <c r="CB860" s="4"/>
      <c r="CC860" s="36" t="str">
        <f>IFERROR(VLOOKUP(Book1345234[[#This Row],[Regional Ranking]],#REF!,2,FALSE),"")</f>
        <v/>
      </c>
    </row>
    <row r="861" spans="1:81" x14ac:dyDescent="0.25">
      <c r="A861" s="107"/>
      <c r="B861" s="84"/>
      <c r="C861" s="92">
        <f>Book1345234[[#This Row],[FMP]]*2</f>
        <v>0</v>
      </c>
      <c r="D861" s="34"/>
      <c r="E861" s="34"/>
      <c r="F861" s="37"/>
      <c r="G861" s="4"/>
      <c r="H861" s="4"/>
      <c r="I861" s="4"/>
      <c r="J861" s="4"/>
      <c r="K861" s="35" t="str">
        <f>IFERROR(Book1345234[[#This Row],[Project Cost]]/Book1345234[[#This Row],['# of Structures Removed from 1% Annual Chance FP]],"")</f>
        <v/>
      </c>
      <c r="L861" s="4"/>
      <c r="M861" s="4"/>
      <c r="N861" s="35"/>
      <c r="O861" s="100"/>
      <c r="P861" s="84"/>
      <c r="Q861" s="37"/>
      <c r="R861" s="4"/>
      <c r="S861" s="36" t="str">
        <f>IFERROR(VLOOKUP(Book1345234[[#This Row],[ Severity Ranking: Pre-Project Average Depth of Flooding (100-year)]],#REF!,2,FALSE),"")</f>
        <v/>
      </c>
      <c r="T861" s="67"/>
      <c r="U861" s="37"/>
      <c r="V861" s="37"/>
      <c r="W861" s="128" t="e">
        <f>[1]!Book1345234[[#This Row],[Flood Plain Population]]/[1]!Book1345234[[#This Row],[Community Population Served]]</f>
        <v>#REF!</v>
      </c>
      <c r="X861" s="4"/>
      <c r="Y861" s="36" t="str">
        <f>IFERROR(VLOOKUP(Book1345234[[#This Row],[Severity Ranking: Community Need (% Population)]],#REF!,2,FALSE),"")</f>
        <v/>
      </c>
      <c r="Z861" s="66"/>
      <c r="AA861" s="91" t="e">
        <f>[1]!Book1345234[[#This Row],['# of Structures Removed from 1% Annual Chance FP]]/[1]!Book1345234[[#This Row],['# of Structures in 1% Annual Chance FP (Pre-Project)]]</f>
        <v>#REF!</v>
      </c>
      <c r="AB861" s="4"/>
      <c r="AC861" s="36" t="str">
        <f>IFERROR(VLOOKUP(Book1345234[[#This Row],[Flood Risk Reduction ]],#REF!,2,FALSE),"")</f>
        <v/>
      </c>
      <c r="AD861" s="66"/>
      <c r="AE861" s="78"/>
      <c r="AF861" s="37"/>
      <c r="AG861" s="128" t="e">
        <f>([1]!Book1345234[[#This Row],[Pre-Project Damage $]]-[1]!Book1345234[[#This Row],[Post-Project Damage $]])/[1]!Book1345234[[#This Row],[Pre-Project Damage $]]</f>
        <v>#REF!</v>
      </c>
      <c r="AH861" s="4"/>
      <c r="AI861" s="36" t="str">
        <f>IFERROR(VLOOKUP(Book1345234[[#This Row],[Flood Damage Reduction]],#REF!,2,FALSE),"")</f>
        <v/>
      </c>
      <c r="AJ861" s="93"/>
      <c r="AK861" s="83"/>
      <c r="AL861" s="37"/>
      <c r="AM861" s="36" t="str">
        <f>IFERROR(VLOOKUP(Book1345234[[#This Row],[ Reduction in Critical Facilities Flood Risk]],#REF!,2,FALSE),"")</f>
        <v/>
      </c>
      <c r="AN861" s="140" t="e">
        <f>VLOOKUP([1]!Book1345234[[#This Row],[FMP]],'[1]Life and Safety Tabular Data'!A858:L868,12,FALSE)</f>
        <v>#REF!</v>
      </c>
      <c r="AO861" s="43"/>
      <c r="AP861" s="4"/>
      <c r="AQ861" s="36" t="str">
        <f>IFERROR(VLOOKUP(Book1345234[[#This Row],[Life and Safety Ranking (Injury/Loss of Life)]],#REF!,2,FALSE),"")</f>
        <v/>
      </c>
      <c r="AR861" s="67"/>
      <c r="AS861" s="43"/>
      <c r="AT861" s="43"/>
      <c r="AU861" s="43"/>
      <c r="AV861" s="4"/>
      <c r="AW861" s="36" t="str">
        <f>IFERROR(VLOOKUP(Book1345234[[#This Row],[Water Supply Yield Ranking]],#REF!,2,FALSE),"")</f>
        <v/>
      </c>
      <c r="AX861" s="67"/>
      <c r="AY861" s="37"/>
      <c r="AZ861" s="4"/>
      <c r="BA861" s="36" t="str">
        <f>IFERROR(VLOOKUP(Book1345234[[#This Row],[Social Vulnerability Ranking]],#REF!,2,FALSE),"")</f>
        <v/>
      </c>
      <c r="BB861" s="67"/>
      <c r="BC861" s="43"/>
      <c r="BD861" s="4"/>
      <c r="BE861" s="36" t="str">
        <f>IFERROR(VLOOKUP(Book1345234[[#This Row],[Nature-Based Solutions Ranking]],#REF!,2,FALSE),"")</f>
        <v/>
      </c>
      <c r="BF861" s="67"/>
      <c r="BG861" s="37"/>
      <c r="BH861" s="4"/>
      <c r="BI861" s="36" t="str">
        <f>IFERROR(VLOOKUP(Book1345234[[#This Row],[Multiple Benefit Ranking]],#REF!,2,FALSE),"")</f>
        <v/>
      </c>
      <c r="BJ861" s="84"/>
      <c r="BK861" s="43"/>
      <c r="BL861" s="4"/>
      <c r="BM861" s="36" t="str">
        <f>IFERROR(VLOOKUP(Book1345234[[#This Row],[Operations and Maintenance Ranking]],#REF!,2,FALSE),"")</f>
        <v/>
      </c>
      <c r="BN861" s="67"/>
      <c r="BO861" s="4"/>
      <c r="BP861" s="36" t="str">
        <f>IFERROR(VLOOKUP(Book1345234[[#This Row],[Administrative, Regulatory and Other Obstacle Ranking]],#REF!,2,FALSE),"")</f>
        <v/>
      </c>
      <c r="BQ861" s="67"/>
      <c r="BR861" s="4"/>
      <c r="BS861" s="36" t="str">
        <f>IFERROR(VLOOKUP(Book1345234[[#This Row],[Environmental Benefit Ranking]],#REF!,2,FALSE),"")</f>
        <v/>
      </c>
      <c r="BT861" s="67"/>
      <c r="BU861" s="37"/>
      <c r="BV861" s="36" t="str">
        <f>IFERROR(VLOOKUP(Book1345234[[#This Row],[Environmental Impact Ranking]],#REF!,2,FALSE),"")</f>
        <v/>
      </c>
      <c r="BW861" s="77"/>
      <c r="BX861" s="83"/>
      <c r="BY861" s="4"/>
      <c r="BZ861" s="36" t="str">
        <f>IFERROR(VLOOKUP(Book1345234[[#This Row],[Mobility Ranking]],#REF!,2,FALSE),"")</f>
        <v/>
      </c>
      <c r="CA861" s="77"/>
      <c r="CB861" s="4"/>
      <c r="CC861" s="36" t="str">
        <f>IFERROR(VLOOKUP(Book1345234[[#This Row],[Regional Ranking]],#REF!,2,FALSE),"")</f>
        <v/>
      </c>
    </row>
    <row r="862" spans="1:81" x14ac:dyDescent="0.25">
      <c r="A862" s="107"/>
      <c r="B862" s="84"/>
      <c r="C862" s="92">
        <f>Book1345234[[#This Row],[FMP]]*2</f>
        <v>0</v>
      </c>
      <c r="D862" s="34"/>
      <c r="E862" s="34"/>
      <c r="F862" s="37"/>
      <c r="G862" s="4"/>
      <c r="H862" s="4"/>
      <c r="I862" s="4"/>
      <c r="J862" s="4"/>
      <c r="K862" s="35" t="str">
        <f>IFERROR(Book1345234[[#This Row],[Project Cost]]/Book1345234[[#This Row],['# of Structures Removed from 1% Annual Chance FP]],"")</f>
        <v/>
      </c>
      <c r="L862" s="4"/>
      <c r="M862" s="4"/>
      <c r="N862" s="35"/>
      <c r="O862" s="100"/>
      <c r="P862" s="84"/>
      <c r="Q862" s="37"/>
      <c r="R862" s="4"/>
      <c r="S862" s="36" t="str">
        <f>IFERROR(VLOOKUP(Book1345234[[#This Row],[ Severity Ranking: Pre-Project Average Depth of Flooding (100-year)]],#REF!,2,FALSE),"")</f>
        <v/>
      </c>
      <c r="T862" s="67"/>
      <c r="U862" s="37"/>
      <c r="V862" s="37"/>
      <c r="W862" s="128" t="e">
        <f>[1]!Book1345234[[#This Row],[Flood Plain Population]]/[1]!Book1345234[[#This Row],[Community Population Served]]</f>
        <v>#REF!</v>
      </c>
      <c r="X862" s="4"/>
      <c r="Y862" s="36" t="str">
        <f>IFERROR(VLOOKUP(Book1345234[[#This Row],[Severity Ranking: Community Need (% Population)]],#REF!,2,FALSE),"")</f>
        <v/>
      </c>
      <c r="Z862" s="66"/>
      <c r="AA862" s="91" t="e">
        <f>[1]!Book1345234[[#This Row],['# of Structures Removed from 1% Annual Chance FP]]/[1]!Book1345234[[#This Row],['# of Structures in 1% Annual Chance FP (Pre-Project)]]</f>
        <v>#REF!</v>
      </c>
      <c r="AB862" s="4"/>
      <c r="AC862" s="36" t="str">
        <f>IFERROR(VLOOKUP(Book1345234[[#This Row],[Flood Risk Reduction ]],#REF!,2,FALSE),"")</f>
        <v/>
      </c>
      <c r="AD862" s="66"/>
      <c r="AE862" s="78"/>
      <c r="AF862" s="37"/>
      <c r="AG862" s="128" t="e">
        <f>([1]!Book1345234[[#This Row],[Pre-Project Damage $]]-[1]!Book1345234[[#This Row],[Post-Project Damage $]])/[1]!Book1345234[[#This Row],[Pre-Project Damage $]]</f>
        <v>#REF!</v>
      </c>
      <c r="AH862" s="4"/>
      <c r="AI862" s="36" t="str">
        <f>IFERROR(VLOOKUP(Book1345234[[#This Row],[Flood Damage Reduction]],#REF!,2,FALSE),"")</f>
        <v/>
      </c>
      <c r="AJ862" s="93"/>
      <c r="AK862" s="83"/>
      <c r="AL862" s="37"/>
      <c r="AM862" s="36" t="str">
        <f>IFERROR(VLOOKUP(Book1345234[[#This Row],[ Reduction in Critical Facilities Flood Risk]],#REF!,2,FALSE),"")</f>
        <v/>
      </c>
      <c r="AN862" s="140" t="e">
        <f>VLOOKUP([1]!Book1345234[[#This Row],[FMP]],'[1]Life and Safety Tabular Data'!A859:L869,12,FALSE)</f>
        <v>#REF!</v>
      </c>
      <c r="AO862" s="43"/>
      <c r="AP862" s="4"/>
      <c r="AQ862" s="36" t="str">
        <f>IFERROR(VLOOKUP(Book1345234[[#This Row],[Life and Safety Ranking (Injury/Loss of Life)]],#REF!,2,FALSE),"")</f>
        <v/>
      </c>
      <c r="AR862" s="67"/>
      <c r="AS862" s="43"/>
      <c r="AT862" s="43"/>
      <c r="AU862" s="43"/>
      <c r="AV862" s="4"/>
      <c r="AW862" s="36" t="str">
        <f>IFERROR(VLOOKUP(Book1345234[[#This Row],[Water Supply Yield Ranking]],#REF!,2,FALSE),"")</f>
        <v/>
      </c>
      <c r="AX862" s="67"/>
      <c r="AY862" s="37"/>
      <c r="AZ862" s="4"/>
      <c r="BA862" s="36" t="str">
        <f>IFERROR(VLOOKUP(Book1345234[[#This Row],[Social Vulnerability Ranking]],#REF!,2,FALSE),"")</f>
        <v/>
      </c>
      <c r="BB862" s="67"/>
      <c r="BC862" s="43"/>
      <c r="BD862" s="4"/>
      <c r="BE862" s="36" t="str">
        <f>IFERROR(VLOOKUP(Book1345234[[#This Row],[Nature-Based Solutions Ranking]],#REF!,2,FALSE),"")</f>
        <v/>
      </c>
      <c r="BF862" s="67"/>
      <c r="BG862" s="37"/>
      <c r="BH862" s="4"/>
      <c r="BI862" s="36" t="str">
        <f>IFERROR(VLOOKUP(Book1345234[[#This Row],[Multiple Benefit Ranking]],#REF!,2,FALSE),"")</f>
        <v/>
      </c>
      <c r="BJ862" s="84"/>
      <c r="BK862" s="43"/>
      <c r="BL862" s="4"/>
      <c r="BM862" s="36" t="str">
        <f>IFERROR(VLOOKUP(Book1345234[[#This Row],[Operations and Maintenance Ranking]],#REF!,2,FALSE),"")</f>
        <v/>
      </c>
      <c r="BN862" s="67"/>
      <c r="BO862" s="4"/>
      <c r="BP862" s="36" t="str">
        <f>IFERROR(VLOOKUP(Book1345234[[#This Row],[Administrative, Regulatory and Other Obstacle Ranking]],#REF!,2,FALSE),"")</f>
        <v/>
      </c>
      <c r="BQ862" s="67"/>
      <c r="BR862" s="4"/>
      <c r="BS862" s="36" t="str">
        <f>IFERROR(VLOOKUP(Book1345234[[#This Row],[Environmental Benefit Ranking]],#REF!,2,FALSE),"")</f>
        <v/>
      </c>
      <c r="BT862" s="67"/>
      <c r="BU862" s="37"/>
      <c r="BV862" s="36" t="str">
        <f>IFERROR(VLOOKUP(Book1345234[[#This Row],[Environmental Impact Ranking]],#REF!,2,FALSE),"")</f>
        <v/>
      </c>
      <c r="BW862" s="77"/>
      <c r="BX862" s="83"/>
      <c r="BY862" s="4"/>
      <c r="BZ862" s="36" t="str">
        <f>IFERROR(VLOOKUP(Book1345234[[#This Row],[Mobility Ranking]],#REF!,2,FALSE),"")</f>
        <v/>
      </c>
      <c r="CA862" s="77"/>
      <c r="CB862" s="4"/>
      <c r="CC862" s="36" t="str">
        <f>IFERROR(VLOOKUP(Book1345234[[#This Row],[Regional Ranking]],#REF!,2,FALSE),"")</f>
        <v/>
      </c>
    </row>
    <row r="863" spans="1:81" x14ac:dyDescent="0.25">
      <c r="A863" s="107"/>
      <c r="B863" s="84"/>
      <c r="C863" s="92">
        <f>Book1345234[[#This Row],[FMP]]*2</f>
        <v>0</v>
      </c>
      <c r="D863" s="34"/>
      <c r="E863" s="34"/>
      <c r="F863" s="37"/>
      <c r="G863" s="4"/>
      <c r="H863" s="4"/>
      <c r="I863" s="4"/>
      <c r="J863" s="4"/>
      <c r="K863" s="35" t="str">
        <f>IFERROR(Book1345234[[#This Row],[Project Cost]]/Book1345234[[#This Row],['# of Structures Removed from 1% Annual Chance FP]],"")</f>
        <v/>
      </c>
      <c r="L863" s="4"/>
      <c r="M863" s="4"/>
      <c r="N863" s="35"/>
      <c r="O863" s="100"/>
      <c r="P863" s="84"/>
      <c r="Q863" s="37"/>
      <c r="R863" s="4"/>
      <c r="S863" s="36" t="str">
        <f>IFERROR(VLOOKUP(Book1345234[[#This Row],[ Severity Ranking: Pre-Project Average Depth of Flooding (100-year)]],#REF!,2,FALSE),"")</f>
        <v/>
      </c>
      <c r="T863" s="67"/>
      <c r="U863" s="37"/>
      <c r="V863" s="37"/>
      <c r="W863" s="128" t="e">
        <f>[1]!Book1345234[[#This Row],[Flood Plain Population]]/[1]!Book1345234[[#This Row],[Community Population Served]]</f>
        <v>#REF!</v>
      </c>
      <c r="X863" s="4"/>
      <c r="Y863" s="36" t="str">
        <f>IFERROR(VLOOKUP(Book1345234[[#This Row],[Severity Ranking: Community Need (% Population)]],#REF!,2,FALSE),"")</f>
        <v/>
      </c>
      <c r="Z863" s="66"/>
      <c r="AA863" s="91" t="e">
        <f>[1]!Book1345234[[#This Row],['# of Structures Removed from 1% Annual Chance FP]]/[1]!Book1345234[[#This Row],['# of Structures in 1% Annual Chance FP (Pre-Project)]]</f>
        <v>#REF!</v>
      </c>
      <c r="AB863" s="4"/>
      <c r="AC863" s="36" t="str">
        <f>IFERROR(VLOOKUP(Book1345234[[#This Row],[Flood Risk Reduction ]],#REF!,2,FALSE),"")</f>
        <v/>
      </c>
      <c r="AD863" s="66"/>
      <c r="AE863" s="78"/>
      <c r="AF863" s="37"/>
      <c r="AG863" s="128" t="e">
        <f>([1]!Book1345234[[#This Row],[Pre-Project Damage $]]-[1]!Book1345234[[#This Row],[Post-Project Damage $]])/[1]!Book1345234[[#This Row],[Pre-Project Damage $]]</f>
        <v>#REF!</v>
      </c>
      <c r="AH863" s="4"/>
      <c r="AI863" s="36" t="str">
        <f>IFERROR(VLOOKUP(Book1345234[[#This Row],[Flood Damage Reduction]],#REF!,2,FALSE),"")</f>
        <v/>
      </c>
      <c r="AJ863" s="93"/>
      <c r="AK863" s="83"/>
      <c r="AL863" s="37"/>
      <c r="AM863" s="36" t="str">
        <f>IFERROR(VLOOKUP(Book1345234[[#This Row],[ Reduction in Critical Facilities Flood Risk]],#REF!,2,FALSE),"")</f>
        <v/>
      </c>
      <c r="AN863" s="140" t="e">
        <f>VLOOKUP([1]!Book1345234[[#This Row],[FMP]],'[1]Life and Safety Tabular Data'!A860:L870,12,FALSE)</f>
        <v>#REF!</v>
      </c>
      <c r="AO863" s="43"/>
      <c r="AP863" s="4"/>
      <c r="AQ863" s="36" t="str">
        <f>IFERROR(VLOOKUP(Book1345234[[#This Row],[Life and Safety Ranking (Injury/Loss of Life)]],#REF!,2,FALSE),"")</f>
        <v/>
      </c>
      <c r="AR863" s="67"/>
      <c r="AS863" s="43"/>
      <c r="AT863" s="43"/>
      <c r="AU863" s="43"/>
      <c r="AV863" s="4"/>
      <c r="AW863" s="36" t="str">
        <f>IFERROR(VLOOKUP(Book1345234[[#This Row],[Water Supply Yield Ranking]],#REF!,2,FALSE),"")</f>
        <v/>
      </c>
      <c r="AX863" s="67"/>
      <c r="AY863" s="37"/>
      <c r="AZ863" s="4"/>
      <c r="BA863" s="36" t="str">
        <f>IFERROR(VLOOKUP(Book1345234[[#This Row],[Social Vulnerability Ranking]],#REF!,2,FALSE),"")</f>
        <v/>
      </c>
      <c r="BB863" s="67"/>
      <c r="BC863" s="43"/>
      <c r="BD863" s="4"/>
      <c r="BE863" s="36" t="str">
        <f>IFERROR(VLOOKUP(Book1345234[[#This Row],[Nature-Based Solutions Ranking]],#REF!,2,FALSE),"")</f>
        <v/>
      </c>
      <c r="BF863" s="67"/>
      <c r="BG863" s="37"/>
      <c r="BH863" s="4"/>
      <c r="BI863" s="36" t="str">
        <f>IFERROR(VLOOKUP(Book1345234[[#This Row],[Multiple Benefit Ranking]],#REF!,2,FALSE),"")</f>
        <v/>
      </c>
      <c r="BJ863" s="84"/>
      <c r="BK863" s="43"/>
      <c r="BL863" s="4"/>
      <c r="BM863" s="36" t="str">
        <f>IFERROR(VLOOKUP(Book1345234[[#This Row],[Operations and Maintenance Ranking]],#REF!,2,FALSE),"")</f>
        <v/>
      </c>
      <c r="BN863" s="67"/>
      <c r="BO863" s="4"/>
      <c r="BP863" s="36" t="str">
        <f>IFERROR(VLOOKUP(Book1345234[[#This Row],[Administrative, Regulatory and Other Obstacle Ranking]],#REF!,2,FALSE),"")</f>
        <v/>
      </c>
      <c r="BQ863" s="67"/>
      <c r="BR863" s="4"/>
      <c r="BS863" s="36" t="str">
        <f>IFERROR(VLOOKUP(Book1345234[[#This Row],[Environmental Benefit Ranking]],#REF!,2,FALSE),"")</f>
        <v/>
      </c>
      <c r="BT863" s="67"/>
      <c r="BU863" s="37"/>
      <c r="BV863" s="36" t="str">
        <f>IFERROR(VLOOKUP(Book1345234[[#This Row],[Environmental Impact Ranking]],#REF!,2,FALSE),"")</f>
        <v/>
      </c>
      <c r="BW863" s="77"/>
      <c r="BX863" s="83"/>
      <c r="BY863" s="4"/>
      <c r="BZ863" s="36" t="str">
        <f>IFERROR(VLOOKUP(Book1345234[[#This Row],[Mobility Ranking]],#REF!,2,FALSE),"")</f>
        <v/>
      </c>
      <c r="CA863" s="77"/>
      <c r="CB863" s="4"/>
      <c r="CC863" s="36" t="str">
        <f>IFERROR(VLOOKUP(Book1345234[[#This Row],[Regional Ranking]],#REF!,2,FALSE),"")</f>
        <v/>
      </c>
    </row>
    <row r="864" spans="1:81" x14ac:dyDescent="0.25">
      <c r="A864" s="107"/>
      <c r="B864" s="84"/>
      <c r="C864" s="92">
        <f>Book1345234[[#This Row],[FMP]]*2</f>
        <v>0</v>
      </c>
      <c r="D864" s="34"/>
      <c r="E864" s="34"/>
      <c r="F864" s="37"/>
      <c r="G864" s="4"/>
      <c r="H864" s="4"/>
      <c r="I864" s="4"/>
      <c r="J864" s="4"/>
      <c r="K864" s="35" t="str">
        <f>IFERROR(Book1345234[[#This Row],[Project Cost]]/Book1345234[[#This Row],['# of Structures Removed from 1% Annual Chance FP]],"")</f>
        <v/>
      </c>
      <c r="L864" s="4"/>
      <c r="M864" s="4"/>
      <c r="N864" s="35"/>
      <c r="O864" s="100"/>
      <c r="P864" s="84"/>
      <c r="Q864" s="37"/>
      <c r="R864" s="4"/>
      <c r="S864" s="36" t="str">
        <f>IFERROR(VLOOKUP(Book1345234[[#This Row],[ Severity Ranking: Pre-Project Average Depth of Flooding (100-year)]],#REF!,2,FALSE),"")</f>
        <v/>
      </c>
      <c r="T864" s="67"/>
      <c r="U864" s="37"/>
      <c r="V864" s="37"/>
      <c r="W864" s="128" t="e">
        <f>[1]!Book1345234[[#This Row],[Flood Plain Population]]/[1]!Book1345234[[#This Row],[Community Population Served]]</f>
        <v>#REF!</v>
      </c>
      <c r="X864" s="4"/>
      <c r="Y864" s="36" t="str">
        <f>IFERROR(VLOOKUP(Book1345234[[#This Row],[Severity Ranking: Community Need (% Population)]],#REF!,2,FALSE),"")</f>
        <v/>
      </c>
      <c r="Z864" s="66"/>
      <c r="AA864" s="91" t="e">
        <f>[1]!Book1345234[[#This Row],['# of Structures Removed from 1% Annual Chance FP]]/[1]!Book1345234[[#This Row],['# of Structures in 1% Annual Chance FP (Pre-Project)]]</f>
        <v>#REF!</v>
      </c>
      <c r="AB864" s="4"/>
      <c r="AC864" s="36" t="str">
        <f>IFERROR(VLOOKUP(Book1345234[[#This Row],[Flood Risk Reduction ]],#REF!,2,FALSE),"")</f>
        <v/>
      </c>
      <c r="AD864" s="66"/>
      <c r="AE864" s="78"/>
      <c r="AF864" s="37"/>
      <c r="AG864" s="128" t="e">
        <f>([1]!Book1345234[[#This Row],[Pre-Project Damage $]]-[1]!Book1345234[[#This Row],[Post-Project Damage $]])/[1]!Book1345234[[#This Row],[Pre-Project Damage $]]</f>
        <v>#REF!</v>
      </c>
      <c r="AH864" s="4"/>
      <c r="AI864" s="36" t="str">
        <f>IFERROR(VLOOKUP(Book1345234[[#This Row],[Flood Damage Reduction]],#REF!,2,FALSE),"")</f>
        <v/>
      </c>
      <c r="AJ864" s="93"/>
      <c r="AK864" s="83"/>
      <c r="AL864" s="37"/>
      <c r="AM864" s="36" t="str">
        <f>IFERROR(VLOOKUP(Book1345234[[#This Row],[ Reduction in Critical Facilities Flood Risk]],#REF!,2,FALSE),"")</f>
        <v/>
      </c>
      <c r="AN864" s="140" t="e">
        <f>VLOOKUP([1]!Book1345234[[#This Row],[FMP]],'[1]Life and Safety Tabular Data'!A861:L871,12,FALSE)</f>
        <v>#REF!</v>
      </c>
      <c r="AO864" s="43"/>
      <c r="AP864" s="4"/>
      <c r="AQ864" s="36" t="str">
        <f>IFERROR(VLOOKUP(Book1345234[[#This Row],[Life and Safety Ranking (Injury/Loss of Life)]],#REF!,2,FALSE),"")</f>
        <v/>
      </c>
      <c r="AR864" s="67"/>
      <c r="AS864" s="43"/>
      <c r="AT864" s="43"/>
      <c r="AU864" s="43"/>
      <c r="AV864" s="4"/>
      <c r="AW864" s="36" t="str">
        <f>IFERROR(VLOOKUP(Book1345234[[#This Row],[Water Supply Yield Ranking]],#REF!,2,FALSE),"")</f>
        <v/>
      </c>
      <c r="AX864" s="67"/>
      <c r="AY864" s="37"/>
      <c r="AZ864" s="4"/>
      <c r="BA864" s="36" t="str">
        <f>IFERROR(VLOOKUP(Book1345234[[#This Row],[Social Vulnerability Ranking]],#REF!,2,FALSE),"")</f>
        <v/>
      </c>
      <c r="BB864" s="67"/>
      <c r="BC864" s="43"/>
      <c r="BD864" s="4"/>
      <c r="BE864" s="36" t="str">
        <f>IFERROR(VLOOKUP(Book1345234[[#This Row],[Nature-Based Solutions Ranking]],#REF!,2,FALSE),"")</f>
        <v/>
      </c>
      <c r="BF864" s="67"/>
      <c r="BG864" s="37"/>
      <c r="BH864" s="4"/>
      <c r="BI864" s="36" t="str">
        <f>IFERROR(VLOOKUP(Book1345234[[#This Row],[Multiple Benefit Ranking]],#REF!,2,FALSE),"")</f>
        <v/>
      </c>
      <c r="BJ864" s="84"/>
      <c r="BK864" s="43"/>
      <c r="BL864" s="4"/>
      <c r="BM864" s="36" t="str">
        <f>IFERROR(VLOOKUP(Book1345234[[#This Row],[Operations and Maintenance Ranking]],#REF!,2,FALSE),"")</f>
        <v/>
      </c>
      <c r="BN864" s="67"/>
      <c r="BO864" s="4"/>
      <c r="BP864" s="36" t="str">
        <f>IFERROR(VLOOKUP(Book1345234[[#This Row],[Administrative, Regulatory and Other Obstacle Ranking]],#REF!,2,FALSE),"")</f>
        <v/>
      </c>
      <c r="BQ864" s="67"/>
      <c r="BR864" s="4"/>
      <c r="BS864" s="36" t="str">
        <f>IFERROR(VLOOKUP(Book1345234[[#This Row],[Environmental Benefit Ranking]],#REF!,2,FALSE),"")</f>
        <v/>
      </c>
      <c r="BT864" s="67"/>
      <c r="BU864" s="37"/>
      <c r="BV864" s="36" t="str">
        <f>IFERROR(VLOOKUP(Book1345234[[#This Row],[Environmental Impact Ranking]],#REF!,2,FALSE),"")</f>
        <v/>
      </c>
      <c r="BW864" s="77"/>
      <c r="BX864" s="83"/>
      <c r="BY864" s="4"/>
      <c r="BZ864" s="36" t="str">
        <f>IFERROR(VLOOKUP(Book1345234[[#This Row],[Mobility Ranking]],#REF!,2,FALSE),"")</f>
        <v/>
      </c>
      <c r="CA864" s="77"/>
      <c r="CB864" s="4"/>
      <c r="CC864" s="36" t="str">
        <f>IFERROR(VLOOKUP(Book1345234[[#This Row],[Regional Ranking]],#REF!,2,FALSE),"")</f>
        <v/>
      </c>
    </row>
    <row r="865" spans="1:81" x14ac:dyDescent="0.25">
      <c r="A865" s="107"/>
      <c r="B865" s="84"/>
      <c r="C865" s="92">
        <f>Book1345234[[#This Row],[FMP]]*2</f>
        <v>0</v>
      </c>
      <c r="D865" s="34"/>
      <c r="E865" s="34"/>
      <c r="F865" s="37"/>
      <c r="G865" s="4"/>
      <c r="H865" s="4"/>
      <c r="I865" s="4"/>
      <c r="J865" s="4"/>
      <c r="K865" s="35" t="str">
        <f>IFERROR(Book1345234[[#This Row],[Project Cost]]/Book1345234[[#This Row],['# of Structures Removed from 1% Annual Chance FP]],"")</f>
        <v/>
      </c>
      <c r="L865" s="4"/>
      <c r="M865" s="4"/>
      <c r="N865" s="35"/>
      <c r="O865" s="100"/>
      <c r="P865" s="84"/>
      <c r="Q865" s="37"/>
      <c r="R865" s="4"/>
      <c r="S865" s="36" t="str">
        <f>IFERROR(VLOOKUP(Book1345234[[#This Row],[ Severity Ranking: Pre-Project Average Depth of Flooding (100-year)]],#REF!,2,FALSE),"")</f>
        <v/>
      </c>
      <c r="T865" s="67"/>
      <c r="U865" s="37"/>
      <c r="V865" s="37"/>
      <c r="W865" s="128" t="e">
        <f>[1]!Book1345234[[#This Row],[Flood Plain Population]]/[1]!Book1345234[[#This Row],[Community Population Served]]</f>
        <v>#REF!</v>
      </c>
      <c r="X865" s="4"/>
      <c r="Y865" s="36" t="str">
        <f>IFERROR(VLOOKUP(Book1345234[[#This Row],[Severity Ranking: Community Need (% Population)]],#REF!,2,FALSE),"")</f>
        <v/>
      </c>
      <c r="Z865" s="66"/>
      <c r="AA865" s="91" t="e">
        <f>[1]!Book1345234[[#This Row],['# of Structures Removed from 1% Annual Chance FP]]/[1]!Book1345234[[#This Row],['# of Structures in 1% Annual Chance FP (Pre-Project)]]</f>
        <v>#REF!</v>
      </c>
      <c r="AB865" s="4"/>
      <c r="AC865" s="36" t="str">
        <f>IFERROR(VLOOKUP(Book1345234[[#This Row],[Flood Risk Reduction ]],#REF!,2,FALSE),"")</f>
        <v/>
      </c>
      <c r="AD865" s="66"/>
      <c r="AE865" s="78"/>
      <c r="AF865" s="37"/>
      <c r="AG865" s="128" t="e">
        <f>([1]!Book1345234[[#This Row],[Pre-Project Damage $]]-[1]!Book1345234[[#This Row],[Post-Project Damage $]])/[1]!Book1345234[[#This Row],[Pre-Project Damage $]]</f>
        <v>#REF!</v>
      </c>
      <c r="AH865" s="4"/>
      <c r="AI865" s="36" t="str">
        <f>IFERROR(VLOOKUP(Book1345234[[#This Row],[Flood Damage Reduction]],#REF!,2,FALSE),"")</f>
        <v/>
      </c>
      <c r="AJ865" s="93"/>
      <c r="AK865" s="83"/>
      <c r="AL865" s="37"/>
      <c r="AM865" s="36" t="str">
        <f>IFERROR(VLOOKUP(Book1345234[[#This Row],[ Reduction in Critical Facilities Flood Risk]],#REF!,2,FALSE),"")</f>
        <v/>
      </c>
      <c r="AN865" s="140" t="e">
        <f>VLOOKUP([1]!Book1345234[[#This Row],[FMP]],'[1]Life and Safety Tabular Data'!A862:L872,12,FALSE)</f>
        <v>#REF!</v>
      </c>
      <c r="AO865" s="43"/>
      <c r="AP865" s="4"/>
      <c r="AQ865" s="36" t="str">
        <f>IFERROR(VLOOKUP(Book1345234[[#This Row],[Life and Safety Ranking (Injury/Loss of Life)]],#REF!,2,FALSE),"")</f>
        <v/>
      </c>
      <c r="AR865" s="67"/>
      <c r="AS865" s="43"/>
      <c r="AT865" s="43"/>
      <c r="AU865" s="43"/>
      <c r="AV865" s="4"/>
      <c r="AW865" s="36" t="str">
        <f>IFERROR(VLOOKUP(Book1345234[[#This Row],[Water Supply Yield Ranking]],#REF!,2,FALSE),"")</f>
        <v/>
      </c>
      <c r="AX865" s="67"/>
      <c r="AY865" s="37"/>
      <c r="AZ865" s="4"/>
      <c r="BA865" s="36" t="str">
        <f>IFERROR(VLOOKUP(Book1345234[[#This Row],[Social Vulnerability Ranking]],#REF!,2,FALSE),"")</f>
        <v/>
      </c>
      <c r="BB865" s="67"/>
      <c r="BC865" s="43"/>
      <c r="BD865" s="4"/>
      <c r="BE865" s="36" t="str">
        <f>IFERROR(VLOOKUP(Book1345234[[#This Row],[Nature-Based Solutions Ranking]],#REF!,2,FALSE),"")</f>
        <v/>
      </c>
      <c r="BF865" s="67"/>
      <c r="BG865" s="37"/>
      <c r="BH865" s="4"/>
      <c r="BI865" s="36" t="str">
        <f>IFERROR(VLOOKUP(Book1345234[[#This Row],[Multiple Benefit Ranking]],#REF!,2,FALSE),"")</f>
        <v/>
      </c>
      <c r="BJ865" s="84"/>
      <c r="BK865" s="43"/>
      <c r="BL865" s="4"/>
      <c r="BM865" s="36" t="str">
        <f>IFERROR(VLOOKUP(Book1345234[[#This Row],[Operations and Maintenance Ranking]],#REF!,2,FALSE),"")</f>
        <v/>
      </c>
      <c r="BN865" s="67"/>
      <c r="BO865" s="4"/>
      <c r="BP865" s="36" t="str">
        <f>IFERROR(VLOOKUP(Book1345234[[#This Row],[Administrative, Regulatory and Other Obstacle Ranking]],#REF!,2,FALSE),"")</f>
        <v/>
      </c>
      <c r="BQ865" s="67"/>
      <c r="BR865" s="4"/>
      <c r="BS865" s="36" t="str">
        <f>IFERROR(VLOOKUP(Book1345234[[#This Row],[Environmental Benefit Ranking]],#REF!,2,FALSE),"")</f>
        <v/>
      </c>
      <c r="BT865" s="67"/>
      <c r="BU865" s="37"/>
      <c r="BV865" s="36" t="str">
        <f>IFERROR(VLOOKUP(Book1345234[[#This Row],[Environmental Impact Ranking]],#REF!,2,FALSE),"")</f>
        <v/>
      </c>
      <c r="BW865" s="77"/>
      <c r="BX865" s="83"/>
      <c r="BY865" s="4"/>
      <c r="BZ865" s="36" t="str">
        <f>IFERROR(VLOOKUP(Book1345234[[#This Row],[Mobility Ranking]],#REF!,2,FALSE),"")</f>
        <v/>
      </c>
      <c r="CA865" s="77"/>
      <c r="CB865" s="4"/>
      <c r="CC865" s="36" t="str">
        <f>IFERROR(VLOOKUP(Book1345234[[#This Row],[Regional Ranking]],#REF!,2,FALSE),"")</f>
        <v/>
      </c>
    </row>
    <row r="866" spans="1:81" x14ac:dyDescent="0.25">
      <c r="A866" s="107"/>
      <c r="B866" s="84"/>
      <c r="C866" s="92">
        <f>Book1345234[[#This Row],[FMP]]*2</f>
        <v>0</v>
      </c>
      <c r="D866" s="34"/>
      <c r="E866" s="34"/>
      <c r="F866" s="37"/>
      <c r="G866" s="4"/>
      <c r="H866" s="4"/>
      <c r="I866" s="4"/>
      <c r="J866" s="4"/>
      <c r="K866" s="35" t="str">
        <f>IFERROR(Book1345234[[#This Row],[Project Cost]]/Book1345234[[#This Row],['# of Structures Removed from 1% Annual Chance FP]],"")</f>
        <v/>
      </c>
      <c r="L866" s="4"/>
      <c r="M866" s="4"/>
      <c r="N866" s="35"/>
      <c r="O866" s="100"/>
      <c r="P866" s="84"/>
      <c r="Q866" s="37"/>
      <c r="R866" s="4"/>
      <c r="S866" s="36" t="str">
        <f>IFERROR(VLOOKUP(Book1345234[[#This Row],[ Severity Ranking: Pre-Project Average Depth of Flooding (100-year)]],#REF!,2,FALSE),"")</f>
        <v/>
      </c>
      <c r="T866" s="67"/>
      <c r="U866" s="37"/>
      <c r="V866" s="37"/>
      <c r="W866" s="128" t="e">
        <f>[1]!Book1345234[[#This Row],[Flood Plain Population]]/[1]!Book1345234[[#This Row],[Community Population Served]]</f>
        <v>#REF!</v>
      </c>
      <c r="X866" s="4"/>
      <c r="Y866" s="36" t="str">
        <f>IFERROR(VLOOKUP(Book1345234[[#This Row],[Severity Ranking: Community Need (% Population)]],#REF!,2,FALSE),"")</f>
        <v/>
      </c>
      <c r="Z866" s="66"/>
      <c r="AA866" s="91" t="e">
        <f>[1]!Book1345234[[#This Row],['# of Structures Removed from 1% Annual Chance FP]]/[1]!Book1345234[[#This Row],['# of Structures in 1% Annual Chance FP (Pre-Project)]]</f>
        <v>#REF!</v>
      </c>
      <c r="AB866" s="4"/>
      <c r="AC866" s="36" t="str">
        <f>IFERROR(VLOOKUP(Book1345234[[#This Row],[Flood Risk Reduction ]],#REF!,2,FALSE),"")</f>
        <v/>
      </c>
      <c r="AD866" s="66"/>
      <c r="AE866" s="78"/>
      <c r="AF866" s="37"/>
      <c r="AG866" s="128" t="e">
        <f>([1]!Book1345234[[#This Row],[Pre-Project Damage $]]-[1]!Book1345234[[#This Row],[Post-Project Damage $]])/[1]!Book1345234[[#This Row],[Pre-Project Damage $]]</f>
        <v>#REF!</v>
      </c>
      <c r="AH866" s="4"/>
      <c r="AI866" s="36" t="str">
        <f>IFERROR(VLOOKUP(Book1345234[[#This Row],[Flood Damage Reduction]],#REF!,2,FALSE),"")</f>
        <v/>
      </c>
      <c r="AJ866" s="93"/>
      <c r="AK866" s="83"/>
      <c r="AL866" s="37"/>
      <c r="AM866" s="36" t="str">
        <f>IFERROR(VLOOKUP(Book1345234[[#This Row],[ Reduction in Critical Facilities Flood Risk]],#REF!,2,FALSE),"")</f>
        <v/>
      </c>
      <c r="AN866" s="140" t="e">
        <f>VLOOKUP([1]!Book1345234[[#This Row],[FMP]],'[1]Life and Safety Tabular Data'!A863:L873,12,FALSE)</f>
        <v>#REF!</v>
      </c>
      <c r="AO866" s="43"/>
      <c r="AP866" s="4"/>
      <c r="AQ866" s="36" t="str">
        <f>IFERROR(VLOOKUP(Book1345234[[#This Row],[Life and Safety Ranking (Injury/Loss of Life)]],#REF!,2,FALSE),"")</f>
        <v/>
      </c>
      <c r="AR866" s="67"/>
      <c r="AS866" s="43"/>
      <c r="AT866" s="43"/>
      <c r="AU866" s="43"/>
      <c r="AV866" s="4"/>
      <c r="AW866" s="36" t="str">
        <f>IFERROR(VLOOKUP(Book1345234[[#This Row],[Water Supply Yield Ranking]],#REF!,2,FALSE),"")</f>
        <v/>
      </c>
      <c r="AX866" s="67"/>
      <c r="AY866" s="37"/>
      <c r="AZ866" s="4"/>
      <c r="BA866" s="36" t="str">
        <f>IFERROR(VLOOKUP(Book1345234[[#This Row],[Social Vulnerability Ranking]],#REF!,2,FALSE),"")</f>
        <v/>
      </c>
      <c r="BB866" s="67"/>
      <c r="BC866" s="43"/>
      <c r="BD866" s="4"/>
      <c r="BE866" s="36" t="str">
        <f>IFERROR(VLOOKUP(Book1345234[[#This Row],[Nature-Based Solutions Ranking]],#REF!,2,FALSE),"")</f>
        <v/>
      </c>
      <c r="BF866" s="67"/>
      <c r="BG866" s="37"/>
      <c r="BH866" s="4"/>
      <c r="BI866" s="36" t="str">
        <f>IFERROR(VLOOKUP(Book1345234[[#This Row],[Multiple Benefit Ranking]],#REF!,2,FALSE),"")</f>
        <v/>
      </c>
      <c r="BJ866" s="84"/>
      <c r="BK866" s="43"/>
      <c r="BL866" s="4"/>
      <c r="BM866" s="36" t="str">
        <f>IFERROR(VLOOKUP(Book1345234[[#This Row],[Operations and Maintenance Ranking]],#REF!,2,FALSE),"")</f>
        <v/>
      </c>
      <c r="BN866" s="67"/>
      <c r="BO866" s="4"/>
      <c r="BP866" s="36" t="str">
        <f>IFERROR(VLOOKUP(Book1345234[[#This Row],[Administrative, Regulatory and Other Obstacle Ranking]],#REF!,2,FALSE),"")</f>
        <v/>
      </c>
      <c r="BQ866" s="67"/>
      <c r="BR866" s="4"/>
      <c r="BS866" s="36" t="str">
        <f>IFERROR(VLOOKUP(Book1345234[[#This Row],[Environmental Benefit Ranking]],#REF!,2,FALSE),"")</f>
        <v/>
      </c>
      <c r="BT866" s="67"/>
      <c r="BU866" s="37"/>
      <c r="BV866" s="36" t="str">
        <f>IFERROR(VLOOKUP(Book1345234[[#This Row],[Environmental Impact Ranking]],#REF!,2,FALSE),"")</f>
        <v/>
      </c>
      <c r="BW866" s="77"/>
      <c r="BX866" s="83"/>
      <c r="BY866" s="4"/>
      <c r="BZ866" s="36" t="str">
        <f>IFERROR(VLOOKUP(Book1345234[[#This Row],[Mobility Ranking]],#REF!,2,FALSE),"")</f>
        <v/>
      </c>
      <c r="CA866" s="77"/>
      <c r="CB866" s="4"/>
      <c r="CC866" s="36" t="str">
        <f>IFERROR(VLOOKUP(Book1345234[[#This Row],[Regional Ranking]],#REF!,2,FALSE),"")</f>
        <v/>
      </c>
    </row>
    <row r="867" spans="1:81" x14ac:dyDescent="0.25">
      <c r="A867" s="107"/>
      <c r="B867" s="84"/>
      <c r="C867" s="92">
        <f>Book1345234[[#This Row],[FMP]]*2</f>
        <v>0</v>
      </c>
      <c r="D867" s="34"/>
      <c r="E867" s="34"/>
      <c r="F867" s="37"/>
      <c r="G867" s="4"/>
      <c r="H867" s="4"/>
      <c r="I867" s="4"/>
      <c r="J867" s="4"/>
      <c r="K867" s="35" t="str">
        <f>IFERROR(Book1345234[[#This Row],[Project Cost]]/Book1345234[[#This Row],['# of Structures Removed from 1% Annual Chance FP]],"")</f>
        <v/>
      </c>
      <c r="L867" s="4"/>
      <c r="M867" s="4"/>
      <c r="N867" s="35"/>
      <c r="O867" s="100"/>
      <c r="P867" s="84"/>
      <c r="Q867" s="37"/>
      <c r="R867" s="4"/>
      <c r="S867" s="36" t="str">
        <f>IFERROR(VLOOKUP(Book1345234[[#This Row],[ Severity Ranking: Pre-Project Average Depth of Flooding (100-year)]],#REF!,2,FALSE),"")</f>
        <v/>
      </c>
      <c r="T867" s="67"/>
      <c r="U867" s="37"/>
      <c r="V867" s="37"/>
      <c r="W867" s="128" t="e">
        <f>[1]!Book1345234[[#This Row],[Flood Plain Population]]/[1]!Book1345234[[#This Row],[Community Population Served]]</f>
        <v>#REF!</v>
      </c>
      <c r="X867" s="4"/>
      <c r="Y867" s="36" t="str">
        <f>IFERROR(VLOOKUP(Book1345234[[#This Row],[Severity Ranking: Community Need (% Population)]],#REF!,2,FALSE),"")</f>
        <v/>
      </c>
      <c r="Z867" s="66"/>
      <c r="AA867" s="91" t="e">
        <f>[1]!Book1345234[[#This Row],['# of Structures Removed from 1% Annual Chance FP]]/[1]!Book1345234[[#This Row],['# of Structures in 1% Annual Chance FP (Pre-Project)]]</f>
        <v>#REF!</v>
      </c>
      <c r="AB867" s="4"/>
      <c r="AC867" s="36" t="str">
        <f>IFERROR(VLOOKUP(Book1345234[[#This Row],[Flood Risk Reduction ]],#REF!,2,FALSE),"")</f>
        <v/>
      </c>
      <c r="AD867" s="66"/>
      <c r="AE867" s="78"/>
      <c r="AF867" s="37"/>
      <c r="AG867" s="128" t="e">
        <f>([1]!Book1345234[[#This Row],[Pre-Project Damage $]]-[1]!Book1345234[[#This Row],[Post-Project Damage $]])/[1]!Book1345234[[#This Row],[Pre-Project Damage $]]</f>
        <v>#REF!</v>
      </c>
      <c r="AH867" s="4"/>
      <c r="AI867" s="36" t="str">
        <f>IFERROR(VLOOKUP(Book1345234[[#This Row],[Flood Damage Reduction]],#REF!,2,FALSE),"")</f>
        <v/>
      </c>
      <c r="AJ867" s="93"/>
      <c r="AK867" s="83"/>
      <c r="AL867" s="37"/>
      <c r="AM867" s="36" t="str">
        <f>IFERROR(VLOOKUP(Book1345234[[#This Row],[ Reduction in Critical Facilities Flood Risk]],#REF!,2,FALSE),"")</f>
        <v/>
      </c>
      <c r="AN867" s="140" t="e">
        <f>VLOOKUP([1]!Book1345234[[#This Row],[FMP]],'[1]Life and Safety Tabular Data'!A864:L874,12,FALSE)</f>
        <v>#REF!</v>
      </c>
      <c r="AO867" s="43"/>
      <c r="AP867" s="4"/>
      <c r="AQ867" s="36" t="str">
        <f>IFERROR(VLOOKUP(Book1345234[[#This Row],[Life and Safety Ranking (Injury/Loss of Life)]],#REF!,2,FALSE),"")</f>
        <v/>
      </c>
      <c r="AR867" s="67"/>
      <c r="AS867" s="43"/>
      <c r="AT867" s="43"/>
      <c r="AU867" s="43"/>
      <c r="AV867" s="4"/>
      <c r="AW867" s="36" t="str">
        <f>IFERROR(VLOOKUP(Book1345234[[#This Row],[Water Supply Yield Ranking]],#REF!,2,FALSE),"")</f>
        <v/>
      </c>
      <c r="AX867" s="67"/>
      <c r="AY867" s="37"/>
      <c r="AZ867" s="4"/>
      <c r="BA867" s="36" t="str">
        <f>IFERROR(VLOOKUP(Book1345234[[#This Row],[Social Vulnerability Ranking]],#REF!,2,FALSE),"")</f>
        <v/>
      </c>
      <c r="BB867" s="67"/>
      <c r="BC867" s="43"/>
      <c r="BD867" s="4"/>
      <c r="BE867" s="36" t="str">
        <f>IFERROR(VLOOKUP(Book1345234[[#This Row],[Nature-Based Solutions Ranking]],#REF!,2,FALSE),"")</f>
        <v/>
      </c>
      <c r="BF867" s="67"/>
      <c r="BG867" s="37"/>
      <c r="BH867" s="4"/>
      <c r="BI867" s="36" t="str">
        <f>IFERROR(VLOOKUP(Book1345234[[#This Row],[Multiple Benefit Ranking]],#REF!,2,FALSE),"")</f>
        <v/>
      </c>
      <c r="BJ867" s="84"/>
      <c r="BK867" s="43"/>
      <c r="BL867" s="4"/>
      <c r="BM867" s="36" t="str">
        <f>IFERROR(VLOOKUP(Book1345234[[#This Row],[Operations and Maintenance Ranking]],#REF!,2,FALSE),"")</f>
        <v/>
      </c>
      <c r="BN867" s="67"/>
      <c r="BO867" s="4"/>
      <c r="BP867" s="36" t="str">
        <f>IFERROR(VLOOKUP(Book1345234[[#This Row],[Administrative, Regulatory and Other Obstacle Ranking]],#REF!,2,FALSE),"")</f>
        <v/>
      </c>
      <c r="BQ867" s="67"/>
      <c r="BR867" s="4"/>
      <c r="BS867" s="36" t="str">
        <f>IFERROR(VLOOKUP(Book1345234[[#This Row],[Environmental Benefit Ranking]],#REF!,2,FALSE),"")</f>
        <v/>
      </c>
      <c r="BT867" s="67"/>
      <c r="BU867" s="37"/>
      <c r="BV867" s="36" t="str">
        <f>IFERROR(VLOOKUP(Book1345234[[#This Row],[Environmental Impact Ranking]],#REF!,2,FALSE),"")</f>
        <v/>
      </c>
      <c r="BW867" s="77"/>
      <c r="BX867" s="83"/>
      <c r="BY867" s="4"/>
      <c r="BZ867" s="36" t="str">
        <f>IFERROR(VLOOKUP(Book1345234[[#This Row],[Mobility Ranking]],#REF!,2,FALSE),"")</f>
        <v/>
      </c>
      <c r="CA867" s="77"/>
      <c r="CB867" s="4"/>
      <c r="CC867" s="36" t="str">
        <f>IFERROR(VLOOKUP(Book1345234[[#This Row],[Regional Ranking]],#REF!,2,FALSE),"")</f>
        <v/>
      </c>
    </row>
    <row r="868" spans="1:81" x14ac:dyDescent="0.25">
      <c r="A868" s="107"/>
      <c r="B868" s="84"/>
      <c r="C868" s="92">
        <f>Book1345234[[#This Row],[FMP]]*2</f>
        <v>0</v>
      </c>
      <c r="D868" s="34"/>
      <c r="E868" s="34"/>
      <c r="F868" s="37"/>
      <c r="G868" s="4"/>
      <c r="H868" s="4"/>
      <c r="I868" s="4"/>
      <c r="J868" s="4"/>
      <c r="K868" s="35" t="str">
        <f>IFERROR(Book1345234[[#This Row],[Project Cost]]/Book1345234[[#This Row],['# of Structures Removed from 1% Annual Chance FP]],"")</f>
        <v/>
      </c>
      <c r="L868" s="4"/>
      <c r="M868" s="4"/>
      <c r="N868" s="35"/>
      <c r="O868" s="100"/>
      <c r="P868" s="84"/>
      <c r="Q868" s="37"/>
      <c r="R868" s="4"/>
      <c r="S868" s="36" t="str">
        <f>IFERROR(VLOOKUP(Book1345234[[#This Row],[ Severity Ranking: Pre-Project Average Depth of Flooding (100-year)]],#REF!,2,FALSE),"")</f>
        <v/>
      </c>
      <c r="T868" s="67"/>
      <c r="U868" s="37"/>
      <c r="V868" s="37"/>
      <c r="W868" s="128" t="e">
        <f>[1]!Book1345234[[#This Row],[Flood Plain Population]]/[1]!Book1345234[[#This Row],[Community Population Served]]</f>
        <v>#REF!</v>
      </c>
      <c r="X868" s="4"/>
      <c r="Y868" s="36" t="str">
        <f>IFERROR(VLOOKUP(Book1345234[[#This Row],[Severity Ranking: Community Need (% Population)]],#REF!,2,FALSE),"")</f>
        <v/>
      </c>
      <c r="Z868" s="66"/>
      <c r="AA868" s="91" t="e">
        <f>[1]!Book1345234[[#This Row],['# of Structures Removed from 1% Annual Chance FP]]/[1]!Book1345234[[#This Row],['# of Structures in 1% Annual Chance FP (Pre-Project)]]</f>
        <v>#REF!</v>
      </c>
      <c r="AB868" s="4"/>
      <c r="AC868" s="36" t="str">
        <f>IFERROR(VLOOKUP(Book1345234[[#This Row],[Flood Risk Reduction ]],#REF!,2,FALSE),"")</f>
        <v/>
      </c>
      <c r="AD868" s="66"/>
      <c r="AE868" s="78"/>
      <c r="AF868" s="37"/>
      <c r="AG868" s="128" t="e">
        <f>([1]!Book1345234[[#This Row],[Pre-Project Damage $]]-[1]!Book1345234[[#This Row],[Post-Project Damage $]])/[1]!Book1345234[[#This Row],[Pre-Project Damage $]]</f>
        <v>#REF!</v>
      </c>
      <c r="AH868" s="4"/>
      <c r="AI868" s="36" t="str">
        <f>IFERROR(VLOOKUP(Book1345234[[#This Row],[Flood Damage Reduction]],#REF!,2,FALSE),"")</f>
        <v/>
      </c>
      <c r="AJ868" s="93"/>
      <c r="AK868" s="83"/>
      <c r="AL868" s="37"/>
      <c r="AM868" s="36" t="str">
        <f>IFERROR(VLOOKUP(Book1345234[[#This Row],[ Reduction in Critical Facilities Flood Risk]],#REF!,2,FALSE),"")</f>
        <v/>
      </c>
      <c r="AN868" s="140" t="e">
        <f>VLOOKUP([1]!Book1345234[[#This Row],[FMP]],'[1]Life and Safety Tabular Data'!A865:L875,12,FALSE)</f>
        <v>#REF!</v>
      </c>
      <c r="AO868" s="43"/>
      <c r="AP868" s="4"/>
      <c r="AQ868" s="36" t="str">
        <f>IFERROR(VLOOKUP(Book1345234[[#This Row],[Life and Safety Ranking (Injury/Loss of Life)]],#REF!,2,FALSE),"")</f>
        <v/>
      </c>
      <c r="AR868" s="67"/>
      <c r="AS868" s="43"/>
      <c r="AT868" s="43"/>
      <c r="AU868" s="43"/>
      <c r="AV868" s="4"/>
      <c r="AW868" s="36" t="str">
        <f>IFERROR(VLOOKUP(Book1345234[[#This Row],[Water Supply Yield Ranking]],#REF!,2,FALSE),"")</f>
        <v/>
      </c>
      <c r="AX868" s="67"/>
      <c r="AY868" s="37"/>
      <c r="AZ868" s="4"/>
      <c r="BA868" s="36" t="str">
        <f>IFERROR(VLOOKUP(Book1345234[[#This Row],[Social Vulnerability Ranking]],#REF!,2,FALSE),"")</f>
        <v/>
      </c>
      <c r="BB868" s="67"/>
      <c r="BC868" s="43"/>
      <c r="BD868" s="4"/>
      <c r="BE868" s="36" t="str">
        <f>IFERROR(VLOOKUP(Book1345234[[#This Row],[Nature-Based Solutions Ranking]],#REF!,2,FALSE),"")</f>
        <v/>
      </c>
      <c r="BF868" s="67"/>
      <c r="BG868" s="37"/>
      <c r="BH868" s="4"/>
      <c r="BI868" s="36" t="str">
        <f>IFERROR(VLOOKUP(Book1345234[[#This Row],[Multiple Benefit Ranking]],#REF!,2,FALSE),"")</f>
        <v/>
      </c>
      <c r="BJ868" s="84"/>
      <c r="BK868" s="43"/>
      <c r="BL868" s="4"/>
      <c r="BM868" s="36" t="str">
        <f>IFERROR(VLOOKUP(Book1345234[[#This Row],[Operations and Maintenance Ranking]],#REF!,2,FALSE),"")</f>
        <v/>
      </c>
      <c r="BN868" s="67"/>
      <c r="BO868" s="4"/>
      <c r="BP868" s="36" t="str">
        <f>IFERROR(VLOOKUP(Book1345234[[#This Row],[Administrative, Regulatory and Other Obstacle Ranking]],#REF!,2,FALSE),"")</f>
        <v/>
      </c>
      <c r="BQ868" s="67"/>
      <c r="BR868" s="4"/>
      <c r="BS868" s="36" t="str">
        <f>IFERROR(VLOOKUP(Book1345234[[#This Row],[Environmental Benefit Ranking]],#REF!,2,FALSE),"")</f>
        <v/>
      </c>
      <c r="BT868" s="67"/>
      <c r="BU868" s="37"/>
      <c r="BV868" s="36" t="str">
        <f>IFERROR(VLOOKUP(Book1345234[[#This Row],[Environmental Impact Ranking]],#REF!,2,FALSE),"")</f>
        <v/>
      </c>
      <c r="BW868" s="77"/>
      <c r="BX868" s="83"/>
      <c r="BY868" s="4"/>
      <c r="BZ868" s="36" t="str">
        <f>IFERROR(VLOOKUP(Book1345234[[#This Row],[Mobility Ranking]],#REF!,2,FALSE),"")</f>
        <v/>
      </c>
      <c r="CA868" s="77"/>
      <c r="CB868" s="4"/>
      <c r="CC868" s="36" t="str">
        <f>IFERROR(VLOOKUP(Book1345234[[#This Row],[Regional Ranking]],#REF!,2,FALSE),"")</f>
        <v/>
      </c>
    </row>
    <row r="869" spans="1:81" x14ac:dyDescent="0.25">
      <c r="A869" s="107"/>
      <c r="B869" s="84"/>
      <c r="C869" s="92">
        <f>Book1345234[[#This Row],[FMP]]*2</f>
        <v>0</v>
      </c>
      <c r="D869" s="34"/>
      <c r="E869" s="34"/>
      <c r="F869" s="37"/>
      <c r="G869" s="4"/>
      <c r="H869" s="4"/>
      <c r="I869" s="4"/>
      <c r="J869" s="4"/>
      <c r="K869" s="35" t="str">
        <f>IFERROR(Book1345234[[#This Row],[Project Cost]]/Book1345234[[#This Row],['# of Structures Removed from 1% Annual Chance FP]],"")</f>
        <v/>
      </c>
      <c r="L869" s="4"/>
      <c r="M869" s="4"/>
      <c r="N869" s="35"/>
      <c r="O869" s="100"/>
      <c r="P869" s="84"/>
      <c r="Q869" s="37"/>
      <c r="R869" s="4"/>
      <c r="S869" s="36" t="str">
        <f>IFERROR(VLOOKUP(Book1345234[[#This Row],[ Severity Ranking: Pre-Project Average Depth of Flooding (100-year)]],#REF!,2,FALSE),"")</f>
        <v/>
      </c>
      <c r="T869" s="67"/>
      <c r="U869" s="37"/>
      <c r="V869" s="37"/>
      <c r="W869" s="128" t="e">
        <f>[1]!Book1345234[[#This Row],[Flood Plain Population]]/[1]!Book1345234[[#This Row],[Community Population Served]]</f>
        <v>#REF!</v>
      </c>
      <c r="X869" s="4"/>
      <c r="Y869" s="36" t="str">
        <f>IFERROR(VLOOKUP(Book1345234[[#This Row],[Severity Ranking: Community Need (% Population)]],#REF!,2,FALSE),"")</f>
        <v/>
      </c>
      <c r="Z869" s="66"/>
      <c r="AA869" s="91" t="e">
        <f>[1]!Book1345234[[#This Row],['# of Structures Removed from 1% Annual Chance FP]]/[1]!Book1345234[[#This Row],['# of Structures in 1% Annual Chance FP (Pre-Project)]]</f>
        <v>#REF!</v>
      </c>
      <c r="AB869" s="4"/>
      <c r="AC869" s="36" t="str">
        <f>IFERROR(VLOOKUP(Book1345234[[#This Row],[Flood Risk Reduction ]],#REF!,2,FALSE),"")</f>
        <v/>
      </c>
      <c r="AD869" s="66"/>
      <c r="AE869" s="78"/>
      <c r="AF869" s="37"/>
      <c r="AG869" s="128" t="e">
        <f>([1]!Book1345234[[#This Row],[Pre-Project Damage $]]-[1]!Book1345234[[#This Row],[Post-Project Damage $]])/[1]!Book1345234[[#This Row],[Pre-Project Damage $]]</f>
        <v>#REF!</v>
      </c>
      <c r="AH869" s="4"/>
      <c r="AI869" s="36" t="str">
        <f>IFERROR(VLOOKUP(Book1345234[[#This Row],[Flood Damage Reduction]],#REF!,2,FALSE),"")</f>
        <v/>
      </c>
      <c r="AJ869" s="93"/>
      <c r="AK869" s="83"/>
      <c r="AL869" s="37"/>
      <c r="AM869" s="36" t="str">
        <f>IFERROR(VLOOKUP(Book1345234[[#This Row],[ Reduction in Critical Facilities Flood Risk]],#REF!,2,FALSE),"")</f>
        <v/>
      </c>
      <c r="AN869" s="140" t="e">
        <f>VLOOKUP([1]!Book1345234[[#This Row],[FMP]],'[1]Life and Safety Tabular Data'!A866:L876,12,FALSE)</f>
        <v>#REF!</v>
      </c>
      <c r="AO869" s="43"/>
      <c r="AP869" s="4"/>
      <c r="AQ869" s="36" t="str">
        <f>IFERROR(VLOOKUP(Book1345234[[#This Row],[Life and Safety Ranking (Injury/Loss of Life)]],#REF!,2,FALSE),"")</f>
        <v/>
      </c>
      <c r="AR869" s="67"/>
      <c r="AS869" s="43"/>
      <c r="AT869" s="43"/>
      <c r="AU869" s="43"/>
      <c r="AV869" s="4"/>
      <c r="AW869" s="36" t="str">
        <f>IFERROR(VLOOKUP(Book1345234[[#This Row],[Water Supply Yield Ranking]],#REF!,2,FALSE),"")</f>
        <v/>
      </c>
      <c r="AX869" s="67"/>
      <c r="AY869" s="37"/>
      <c r="AZ869" s="4"/>
      <c r="BA869" s="36" t="str">
        <f>IFERROR(VLOOKUP(Book1345234[[#This Row],[Social Vulnerability Ranking]],#REF!,2,FALSE),"")</f>
        <v/>
      </c>
      <c r="BB869" s="67"/>
      <c r="BC869" s="43"/>
      <c r="BD869" s="4"/>
      <c r="BE869" s="36" t="str">
        <f>IFERROR(VLOOKUP(Book1345234[[#This Row],[Nature-Based Solutions Ranking]],#REF!,2,FALSE),"")</f>
        <v/>
      </c>
      <c r="BF869" s="67"/>
      <c r="BG869" s="37"/>
      <c r="BH869" s="4"/>
      <c r="BI869" s="36" t="str">
        <f>IFERROR(VLOOKUP(Book1345234[[#This Row],[Multiple Benefit Ranking]],#REF!,2,FALSE),"")</f>
        <v/>
      </c>
      <c r="BJ869" s="84"/>
      <c r="BK869" s="43"/>
      <c r="BL869" s="4"/>
      <c r="BM869" s="36" t="str">
        <f>IFERROR(VLOOKUP(Book1345234[[#This Row],[Operations and Maintenance Ranking]],#REF!,2,FALSE),"")</f>
        <v/>
      </c>
      <c r="BN869" s="67"/>
      <c r="BO869" s="4"/>
      <c r="BP869" s="36" t="str">
        <f>IFERROR(VLOOKUP(Book1345234[[#This Row],[Administrative, Regulatory and Other Obstacle Ranking]],#REF!,2,FALSE),"")</f>
        <v/>
      </c>
      <c r="BQ869" s="67"/>
      <c r="BR869" s="4"/>
      <c r="BS869" s="36" t="str">
        <f>IFERROR(VLOOKUP(Book1345234[[#This Row],[Environmental Benefit Ranking]],#REF!,2,FALSE),"")</f>
        <v/>
      </c>
      <c r="BT869" s="67"/>
      <c r="BU869" s="37"/>
      <c r="BV869" s="36" t="str">
        <f>IFERROR(VLOOKUP(Book1345234[[#This Row],[Environmental Impact Ranking]],#REF!,2,FALSE),"")</f>
        <v/>
      </c>
      <c r="BW869" s="77"/>
      <c r="BX869" s="83"/>
      <c r="BY869" s="4"/>
      <c r="BZ869" s="36" t="str">
        <f>IFERROR(VLOOKUP(Book1345234[[#This Row],[Mobility Ranking]],#REF!,2,FALSE),"")</f>
        <v/>
      </c>
      <c r="CA869" s="77"/>
      <c r="CB869" s="4"/>
      <c r="CC869" s="36" t="str">
        <f>IFERROR(VLOOKUP(Book1345234[[#This Row],[Regional Ranking]],#REF!,2,FALSE),"")</f>
        <v/>
      </c>
    </row>
    <row r="870" spans="1:81" x14ac:dyDescent="0.25">
      <c r="A870" s="107"/>
      <c r="B870" s="84"/>
      <c r="C870" s="92">
        <f>Book1345234[[#This Row],[FMP]]*2</f>
        <v>0</v>
      </c>
      <c r="D870" s="34"/>
      <c r="E870" s="34"/>
      <c r="F870" s="37"/>
      <c r="G870" s="4"/>
      <c r="H870" s="4"/>
      <c r="I870" s="4"/>
      <c r="J870" s="4"/>
      <c r="K870" s="35" t="str">
        <f>IFERROR(Book1345234[[#This Row],[Project Cost]]/Book1345234[[#This Row],['# of Structures Removed from 1% Annual Chance FP]],"")</f>
        <v/>
      </c>
      <c r="L870" s="4"/>
      <c r="M870" s="4"/>
      <c r="N870" s="35"/>
      <c r="O870" s="100"/>
      <c r="P870" s="84"/>
      <c r="Q870" s="37"/>
      <c r="R870" s="4"/>
      <c r="S870" s="36" t="str">
        <f>IFERROR(VLOOKUP(Book1345234[[#This Row],[ Severity Ranking: Pre-Project Average Depth of Flooding (100-year)]],#REF!,2,FALSE),"")</f>
        <v/>
      </c>
      <c r="T870" s="67"/>
      <c r="U870" s="37"/>
      <c r="V870" s="37"/>
      <c r="W870" s="128" t="e">
        <f>[1]!Book1345234[[#This Row],[Flood Plain Population]]/[1]!Book1345234[[#This Row],[Community Population Served]]</f>
        <v>#REF!</v>
      </c>
      <c r="X870" s="4"/>
      <c r="Y870" s="36" t="str">
        <f>IFERROR(VLOOKUP(Book1345234[[#This Row],[Severity Ranking: Community Need (% Population)]],#REF!,2,FALSE),"")</f>
        <v/>
      </c>
      <c r="Z870" s="66"/>
      <c r="AA870" s="91" t="e">
        <f>[1]!Book1345234[[#This Row],['# of Structures Removed from 1% Annual Chance FP]]/[1]!Book1345234[[#This Row],['# of Structures in 1% Annual Chance FP (Pre-Project)]]</f>
        <v>#REF!</v>
      </c>
      <c r="AB870" s="4"/>
      <c r="AC870" s="36" t="str">
        <f>IFERROR(VLOOKUP(Book1345234[[#This Row],[Flood Risk Reduction ]],#REF!,2,FALSE),"")</f>
        <v/>
      </c>
      <c r="AD870" s="66"/>
      <c r="AE870" s="78"/>
      <c r="AF870" s="37"/>
      <c r="AG870" s="128" t="e">
        <f>([1]!Book1345234[[#This Row],[Pre-Project Damage $]]-[1]!Book1345234[[#This Row],[Post-Project Damage $]])/[1]!Book1345234[[#This Row],[Pre-Project Damage $]]</f>
        <v>#REF!</v>
      </c>
      <c r="AH870" s="4"/>
      <c r="AI870" s="36" t="str">
        <f>IFERROR(VLOOKUP(Book1345234[[#This Row],[Flood Damage Reduction]],#REF!,2,FALSE),"")</f>
        <v/>
      </c>
      <c r="AJ870" s="93"/>
      <c r="AK870" s="83"/>
      <c r="AL870" s="37"/>
      <c r="AM870" s="36" t="str">
        <f>IFERROR(VLOOKUP(Book1345234[[#This Row],[ Reduction in Critical Facilities Flood Risk]],#REF!,2,FALSE),"")</f>
        <v/>
      </c>
      <c r="AN870" s="140" t="e">
        <f>VLOOKUP([1]!Book1345234[[#This Row],[FMP]],'[1]Life and Safety Tabular Data'!A867:L877,12,FALSE)</f>
        <v>#REF!</v>
      </c>
      <c r="AO870" s="43"/>
      <c r="AP870" s="4"/>
      <c r="AQ870" s="36" t="str">
        <f>IFERROR(VLOOKUP(Book1345234[[#This Row],[Life and Safety Ranking (Injury/Loss of Life)]],#REF!,2,FALSE),"")</f>
        <v/>
      </c>
      <c r="AR870" s="67"/>
      <c r="AS870" s="43"/>
      <c r="AT870" s="43"/>
      <c r="AU870" s="43"/>
      <c r="AV870" s="4"/>
      <c r="AW870" s="36" t="str">
        <f>IFERROR(VLOOKUP(Book1345234[[#This Row],[Water Supply Yield Ranking]],#REF!,2,FALSE),"")</f>
        <v/>
      </c>
      <c r="AX870" s="67"/>
      <c r="AY870" s="37"/>
      <c r="AZ870" s="4"/>
      <c r="BA870" s="36" t="str">
        <f>IFERROR(VLOOKUP(Book1345234[[#This Row],[Social Vulnerability Ranking]],#REF!,2,FALSE),"")</f>
        <v/>
      </c>
      <c r="BB870" s="67"/>
      <c r="BC870" s="43"/>
      <c r="BD870" s="4"/>
      <c r="BE870" s="36" t="str">
        <f>IFERROR(VLOOKUP(Book1345234[[#This Row],[Nature-Based Solutions Ranking]],#REF!,2,FALSE),"")</f>
        <v/>
      </c>
      <c r="BF870" s="67"/>
      <c r="BG870" s="37"/>
      <c r="BH870" s="4"/>
      <c r="BI870" s="36" t="str">
        <f>IFERROR(VLOOKUP(Book1345234[[#This Row],[Multiple Benefit Ranking]],#REF!,2,FALSE),"")</f>
        <v/>
      </c>
      <c r="BJ870" s="84"/>
      <c r="BK870" s="43"/>
      <c r="BL870" s="4"/>
      <c r="BM870" s="36" t="str">
        <f>IFERROR(VLOOKUP(Book1345234[[#This Row],[Operations and Maintenance Ranking]],#REF!,2,FALSE),"")</f>
        <v/>
      </c>
      <c r="BN870" s="67"/>
      <c r="BO870" s="4"/>
      <c r="BP870" s="36" t="str">
        <f>IFERROR(VLOOKUP(Book1345234[[#This Row],[Administrative, Regulatory and Other Obstacle Ranking]],#REF!,2,FALSE),"")</f>
        <v/>
      </c>
      <c r="BQ870" s="67"/>
      <c r="BR870" s="4"/>
      <c r="BS870" s="36" t="str">
        <f>IFERROR(VLOOKUP(Book1345234[[#This Row],[Environmental Benefit Ranking]],#REF!,2,FALSE),"")</f>
        <v/>
      </c>
      <c r="BT870" s="67"/>
      <c r="BU870" s="37"/>
      <c r="BV870" s="36" t="str">
        <f>IFERROR(VLOOKUP(Book1345234[[#This Row],[Environmental Impact Ranking]],#REF!,2,FALSE),"")</f>
        <v/>
      </c>
      <c r="BW870" s="77"/>
      <c r="BX870" s="83"/>
      <c r="BY870" s="4"/>
      <c r="BZ870" s="36" t="str">
        <f>IFERROR(VLOOKUP(Book1345234[[#This Row],[Mobility Ranking]],#REF!,2,FALSE),"")</f>
        <v/>
      </c>
      <c r="CA870" s="77"/>
      <c r="CB870" s="4"/>
      <c r="CC870" s="36" t="str">
        <f>IFERROR(VLOOKUP(Book1345234[[#This Row],[Regional Ranking]],#REF!,2,FALSE),"")</f>
        <v/>
      </c>
    </row>
    <row r="871" spans="1:81" x14ac:dyDescent="0.25">
      <c r="A871" s="107"/>
      <c r="B871" s="84"/>
      <c r="C871" s="92">
        <f>Book1345234[[#This Row],[FMP]]*2</f>
        <v>0</v>
      </c>
      <c r="D871" s="34"/>
      <c r="E871" s="34"/>
      <c r="F871" s="37"/>
      <c r="G871" s="4"/>
      <c r="H871" s="4"/>
      <c r="I871" s="4"/>
      <c r="J871" s="4"/>
      <c r="K871" s="35" t="str">
        <f>IFERROR(Book1345234[[#This Row],[Project Cost]]/Book1345234[[#This Row],['# of Structures Removed from 1% Annual Chance FP]],"")</f>
        <v/>
      </c>
      <c r="L871" s="4"/>
      <c r="M871" s="4"/>
      <c r="N871" s="35"/>
      <c r="O871" s="100"/>
      <c r="P871" s="84"/>
      <c r="Q871" s="37"/>
      <c r="R871" s="4"/>
      <c r="S871" s="36" t="str">
        <f>IFERROR(VLOOKUP(Book1345234[[#This Row],[ Severity Ranking: Pre-Project Average Depth of Flooding (100-year)]],#REF!,2,FALSE),"")</f>
        <v/>
      </c>
      <c r="T871" s="67"/>
      <c r="U871" s="37"/>
      <c r="V871" s="37"/>
      <c r="W871" s="128" t="e">
        <f>[1]!Book1345234[[#This Row],[Flood Plain Population]]/[1]!Book1345234[[#This Row],[Community Population Served]]</f>
        <v>#REF!</v>
      </c>
      <c r="X871" s="4"/>
      <c r="Y871" s="36" t="str">
        <f>IFERROR(VLOOKUP(Book1345234[[#This Row],[Severity Ranking: Community Need (% Population)]],#REF!,2,FALSE),"")</f>
        <v/>
      </c>
      <c r="Z871" s="66"/>
      <c r="AA871" s="91" t="e">
        <f>[1]!Book1345234[[#This Row],['# of Structures Removed from 1% Annual Chance FP]]/[1]!Book1345234[[#This Row],['# of Structures in 1% Annual Chance FP (Pre-Project)]]</f>
        <v>#REF!</v>
      </c>
      <c r="AB871" s="4"/>
      <c r="AC871" s="36" t="str">
        <f>IFERROR(VLOOKUP(Book1345234[[#This Row],[Flood Risk Reduction ]],#REF!,2,FALSE),"")</f>
        <v/>
      </c>
      <c r="AD871" s="66"/>
      <c r="AE871" s="78"/>
      <c r="AF871" s="37"/>
      <c r="AG871" s="128" t="e">
        <f>([1]!Book1345234[[#This Row],[Pre-Project Damage $]]-[1]!Book1345234[[#This Row],[Post-Project Damage $]])/[1]!Book1345234[[#This Row],[Pre-Project Damage $]]</f>
        <v>#REF!</v>
      </c>
      <c r="AH871" s="4"/>
      <c r="AI871" s="36" t="str">
        <f>IFERROR(VLOOKUP(Book1345234[[#This Row],[Flood Damage Reduction]],#REF!,2,FALSE),"")</f>
        <v/>
      </c>
      <c r="AJ871" s="93"/>
      <c r="AK871" s="83"/>
      <c r="AL871" s="37"/>
      <c r="AM871" s="36" t="str">
        <f>IFERROR(VLOOKUP(Book1345234[[#This Row],[ Reduction in Critical Facilities Flood Risk]],#REF!,2,FALSE),"")</f>
        <v/>
      </c>
      <c r="AN871" s="140" t="e">
        <f>VLOOKUP([1]!Book1345234[[#This Row],[FMP]],'[1]Life and Safety Tabular Data'!A868:L878,12,FALSE)</f>
        <v>#REF!</v>
      </c>
      <c r="AO871" s="43"/>
      <c r="AP871" s="4"/>
      <c r="AQ871" s="36" t="str">
        <f>IFERROR(VLOOKUP(Book1345234[[#This Row],[Life and Safety Ranking (Injury/Loss of Life)]],#REF!,2,FALSE),"")</f>
        <v/>
      </c>
      <c r="AR871" s="67"/>
      <c r="AS871" s="43"/>
      <c r="AT871" s="43"/>
      <c r="AU871" s="43"/>
      <c r="AV871" s="4"/>
      <c r="AW871" s="36" t="str">
        <f>IFERROR(VLOOKUP(Book1345234[[#This Row],[Water Supply Yield Ranking]],#REF!,2,FALSE),"")</f>
        <v/>
      </c>
      <c r="AX871" s="67"/>
      <c r="AY871" s="37"/>
      <c r="AZ871" s="4"/>
      <c r="BA871" s="36" t="str">
        <f>IFERROR(VLOOKUP(Book1345234[[#This Row],[Social Vulnerability Ranking]],#REF!,2,FALSE),"")</f>
        <v/>
      </c>
      <c r="BB871" s="67"/>
      <c r="BC871" s="43"/>
      <c r="BD871" s="4"/>
      <c r="BE871" s="36" t="str">
        <f>IFERROR(VLOOKUP(Book1345234[[#This Row],[Nature-Based Solutions Ranking]],#REF!,2,FALSE),"")</f>
        <v/>
      </c>
      <c r="BF871" s="67"/>
      <c r="BG871" s="37"/>
      <c r="BH871" s="4"/>
      <c r="BI871" s="36" t="str">
        <f>IFERROR(VLOOKUP(Book1345234[[#This Row],[Multiple Benefit Ranking]],#REF!,2,FALSE),"")</f>
        <v/>
      </c>
      <c r="BJ871" s="84"/>
      <c r="BK871" s="43"/>
      <c r="BL871" s="4"/>
      <c r="BM871" s="36" t="str">
        <f>IFERROR(VLOOKUP(Book1345234[[#This Row],[Operations and Maintenance Ranking]],#REF!,2,FALSE),"")</f>
        <v/>
      </c>
      <c r="BN871" s="67"/>
      <c r="BO871" s="4"/>
      <c r="BP871" s="36" t="str">
        <f>IFERROR(VLOOKUP(Book1345234[[#This Row],[Administrative, Regulatory and Other Obstacle Ranking]],#REF!,2,FALSE),"")</f>
        <v/>
      </c>
      <c r="BQ871" s="67"/>
      <c r="BR871" s="4"/>
      <c r="BS871" s="36" t="str">
        <f>IFERROR(VLOOKUP(Book1345234[[#This Row],[Environmental Benefit Ranking]],#REF!,2,FALSE),"")</f>
        <v/>
      </c>
      <c r="BT871" s="67"/>
      <c r="BU871" s="37"/>
      <c r="BV871" s="36" t="str">
        <f>IFERROR(VLOOKUP(Book1345234[[#This Row],[Environmental Impact Ranking]],#REF!,2,FALSE),"")</f>
        <v/>
      </c>
      <c r="BW871" s="77"/>
      <c r="BX871" s="83"/>
      <c r="BY871" s="4"/>
      <c r="BZ871" s="36" t="str">
        <f>IFERROR(VLOOKUP(Book1345234[[#This Row],[Mobility Ranking]],#REF!,2,FALSE),"")</f>
        <v/>
      </c>
      <c r="CA871" s="77"/>
      <c r="CB871" s="4"/>
      <c r="CC871" s="36" t="str">
        <f>IFERROR(VLOOKUP(Book1345234[[#This Row],[Regional Ranking]],#REF!,2,FALSE),"")</f>
        <v/>
      </c>
    </row>
    <row r="872" spans="1:81" x14ac:dyDescent="0.25">
      <c r="A872" s="107"/>
      <c r="B872" s="84"/>
      <c r="C872" s="92">
        <f>Book1345234[[#This Row],[FMP]]*2</f>
        <v>0</v>
      </c>
      <c r="D872" s="34"/>
      <c r="E872" s="34"/>
      <c r="F872" s="37"/>
      <c r="G872" s="4"/>
      <c r="H872" s="4"/>
      <c r="I872" s="4"/>
      <c r="J872" s="4"/>
      <c r="K872" s="35" t="str">
        <f>IFERROR(Book1345234[[#This Row],[Project Cost]]/Book1345234[[#This Row],['# of Structures Removed from 1% Annual Chance FP]],"")</f>
        <v/>
      </c>
      <c r="L872" s="4"/>
      <c r="M872" s="4"/>
      <c r="N872" s="35"/>
      <c r="O872" s="100"/>
      <c r="P872" s="84"/>
      <c r="Q872" s="37"/>
      <c r="R872" s="4"/>
      <c r="S872" s="36" t="str">
        <f>IFERROR(VLOOKUP(Book1345234[[#This Row],[ Severity Ranking: Pre-Project Average Depth of Flooding (100-year)]],#REF!,2,FALSE),"")</f>
        <v/>
      </c>
      <c r="T872" s="67"/>
      <c r="U872" s="37"/>
      <c r="V872" s="37"/>
      <c r="W872" s="128" t="e">
        <f>[1]!Book1345234[[#This Row],[Flood Plain Population]]/[1]!Book1345234[[#This Row],[Community Population Served]]</f>
        <v>#REF!</v>
      </c>
      <c r="X872" s="4"/>
      <c r="Y872" s="36" t="str">
        <f>IFERROR(VLOOKUP(Book1345234[[#This Row],[Severity Ranking: Community Need (% Population)]],#REF!,2,FALSE),"")</f>
        <v/>
      </c>
      <c r="Z872" s="66"/>
      <c r="AA872" s="91" t="e">
        <f>[1]!Book1345234[[#This Row],['# of Structures Removed from 1% Annual Chance FP]]/[1]!Book1345234[[#This Row],['# of Structures in 1% Annual Chance FP (Pre-Project)]]</f>
        <v>#REF!</v>
      </c>
      <c r="AB872" s="4"/>
      <c r="AC872" s="36" t="str">
        <f>IFERROR(VLOOKUP(Book1345234[[#This Row],[Flood Risk Reduction ]],#REF!,2,FALSE),"")</f>
        <v/>
      </c>
      <c r="AD872" s="66"/>
      <c r="AE872" s="78"/>
      <c r="AF872" s="37"/>
      <c r="AG872" s="128" t="e">
        <f>([1]!Book1345234[[#This Row],[Pre-Project Damage $]]-[1]!Book1345234[[#This Row],[Post-Project Damage $]])/[1]!Book1345234[[#This Row],[Pre-Project Damage $]]</f>
        <v>#REF!</v>
      </c>
      <c r="AH872" s="4"/>
      <c r="AI872" s="36" t="str">
        <f>IFERROR(VLOOKUP(Book1345234[[#This Row],[Flood Damage Reduction]],#REF!,2,FALSE),"")</f>
        <v/>
      </c>
      <c r="AJ872" s="93"/>
      <c r="AK872" s="83"/>
      <c r="AL872" s="37"/>
      <c r="AM872" s="36" t="str">
        <f>IFERROR(VLOOKUP(Book1345234[[#This Row],[ Reduction in Critical Facilities Flood Risk]],#REF!,2,FALSE),"")</f>
        <v/>
      </c>
      <c r="AN872" s="140" t="e">
        <f>VLOOKUP([1]!Book1345234[[#This Row],[FMP]],'[1]Life and Safety Tabular Data'!A869:L879,12,FALSE)</f>
        <v>#REF!</v>
      </c>
      <c r="AO872" s="43"/>
      <c r="AP872" s="4"/>
      <c r="AQ872" s="36" t="str">
        <f>IFERROR(VLOOKUP(Book1345234[[#This Row],[Life and Safety Ranking (Injury/Loss of Life)]],#REF!,2,FALSE),"")</f>
        <v/>
      </c>
      <c r="AR872" s="67"/>
      <c r="AS872" s="43"/>
      <c r="AT872" s="43"/>
      <c r="AU872" s="43"/>
      <c r="AV872" s="4"/>
      <c r="AW872" s="36" t="str">
        <f>IFERROR(VLOOKUP(Book1345234[[#This Row],[Water Supply Yield Ranking]],#REF!,2,FALSE),"")</f>
        <v/>
      </c>
      <c r="AX872" s="67"/>
      <c r="AY872" s="37"/>
      <c r="AZ872" s="4"/>
      <c r="BA872" s="36" t="str">
        <f>IFERROR(VLOOKUP(Book1345234[[#This Row],[Social Vulnerability Ranking]],#REF!,2,FALSE),"")</f>
        <v/>
      </c>
      <c r="BB872" s="67"/>
      <c r="BC872" s="43"/>
      <c r="BD872" s="4"/>
      <c r="BE872" s="36" t="str">
        <f>IFERROR(VLOOKUP(Book1345234[[#This Row],[Nature-Based Solutions Ranking]],#REF!,2,FALSE),"")</f>
        <v/>
      </c>
      <c r="BF872" s="67"/>
      <c r="BG872" s="37"/>
      <c r="BH872" s="4"/>
      <c r="BI872" s="36" t="str">
        <f>IFERROR(VLOOKUP(Book1345234[[#This Row],[Multiple Benefit Ranking]],#REF!,2,FALSE),"")</f>
        <v/>
      </c>
      <c r="BJ872" s="84"/>
      <c r="BK872" s="43"/>
      <c r="BL872" s="4"/>
      <c r="BM872" s="36" t="str">
        <f>IFERROR(VLOOKUP(Book1345234[[#This Row],[Operations and Maintenance Ranking]],#REF!,2,FALSE),"")</f>
        <v/>
      </c>
      <c r="BN872" s="67"/>
      <c r="BO872" s="4"/>
      <c r="BP872" s="36" t="str">
        <f>IFERROR(VLOOKUP(Book1345234[[#This Row],[Administrative, Regulatory and Other Obstacle Ranking]],#REF!,2,FALSE),"")</f>
        <v/>
      </c>
      <c r="BQ872" s="67"/>
      <c r="BR872" s="4"/>
      <c r="BS872" s="36" t="str">
        <f>IFERROR(VLOOKUP(Book1345234[[#This Row],[Environmental Benefit Ranking]],#REF!,2,FALSE),"")</f>
        <v/>
      </c>
      <c r="BT872" s="67"/>
      <c r="BU872" s="37"/>
      <c r="BV872" s="36" t="str">
        <f>IFERROR(VLOOKUP(Book1345234[[#This Row],[Environmental Impact Ranking]],#REF!,2,FALSE),"")</f>
        <v/>
      </c>
      <c r="BW872" s="77"/>
      <c r="BX872" s="83"/>
      <c r="BY872" s="4"/>
      <c r="BZ872" s="36" t="str">
        <f>IFERROR(VLOOKUP(Book1345234[[#This Row],[Mobility Ranking]],#REF!,2,FALSE),"")</f>
        <v/>
      </c>
      <c r="CA872" s="77"/>
      <c r="CB872" s="4"/>
      <c r="CC872" s="36" t="str">
        <f>IFERROR(VLOOKUP(Book1345234[[#This Row],[Regional Ranking]],#REF!,2,FALSE),"")</f>
        <v/>
      </c>
    </row>
    <row r="873" spans="1:81" x14ac:dyDescent="0.25">
      <c r="A873" s="107"/>
      <c r="B873" s="84"/>
      <c r="C873" s="92">
        <f>Book1345234[[#This Row],[FMP]]*2</f>
        <v>0</v>
      </c>
      <c r="D873" s="34"/>
      <c r="E873" s="34"/>
      <c r="F873" s="37"/>
      <c r="G873" s="4"/>
      <c r="H873" s="4"/>
      <c r="I873" s="4"/>
      <c r="J873" s="4"/>
      <c r="K873" s="35" t="str">
        <f>IFERROR(Book1345234[[#This Row],[Project Cost]]/Book1345234[[#This Row],['# of Structures Removed from 1% Annual Chance FP]],"")</f>
        <v/>
      </c>
      <c r="L873" s="4"/>
      <c r="M873" s="4"/>
      <c r="N873" s="35"/>
      <c r="O873" s="100"/>
      <c r="P873" s="84"/>
      <c r="Q873" s="37"/>
      <c r="R873" s="4"/>
      <c r="S873" s="36" t="str">
        <f>IFERROR(VLOOKUP(Book1345234[[#This Row],[ Severity Ranking: Pre-Project Average Depth of Flooding (100-year)]],#REF!,2,FALSE),"")</f>
        <v/>
      </c>
      <c r="T873" s="67"/>
      <c r="U873" s="37"/>
      <c r="V873" s="37"/>
      <c r="W873" s="128" t="e">
        <f>[1]!Book1345234[[#This Row],[Flood Plain Population]]/[1]!Book1345234[[#This Row],[Community Population Served]]</f>
        <v>#REF!</v>
      </c>
      <c r="X873" s="4"/>
      <c r="Y873" s="36" t="str">
        <f>IFERROR(VLOOKUP(Book1345234[[#This Row],[Severity Ranking: Community Need (% Population)]],#REF!,2,FALSE),"")</f>
        <v/>
      </c>
      <c r="Z873" s="66"/>
      <c r="AA873" s="91" t="e">
        <f>[1]!Book1345234[[#This Row],['# of Structures Removed from 1% Annual Chance FP]]/[1]!Book1345234[[#This Row],['# of Structures in 1% Annual Chance FP (Pre-Project)]]</f>
        <v>#REF!</v>
      </c>
      <c r="AB873" s="4"/>
      <c r="AC873" s="36" t="str">
        <f>IFERROR(VLOOKUP(Book1345234[[#This Row],[Flood Risk Reduction ]],#REF!,2,FALSE),"")</f>
        <v/>
      </c>
      <c r="AD873" s="66"/>
      <c r="AE873" s="78"/>
      <c r="AF873" s="37"/>
      <c r="AG873" s="128" t="e">
        <f>([1]!Book1345234[[#This Row],[Pre-Project Damage $]]-[1]!Book1345234[[#This Row],[Post-Project Damage $]])/[1]!Book1345234[[#This Row],[Pre-Project Damage $]]</f>
        <v>#REF!</v>
      </c>
      <c r="AH873" s="4"/>
      <c r="AI873" s="36" t="str">
        <f>IFERROR(VLOOKUP(Book1345234[[#This Row],[Flood Damage Reduction]],#REF!,2,FALSE),"")</f>
        <v/>
      </c>
      <c r="AJ873" s="93"/>
      <c r="AK873" s="83"/>
      <c r="AL873" s="37"/>
      <c r="AM873" s="36" t="str">
        <f>IFERROR(VLOOKUP(Book1345234[[#This Row],[ Reduction in Critical Facilities Flood Risk]],#REF!,2,FALSE),"")</f>
        <v/>
      </c>
      <c r="AN873" s="140" t="e">
        <f>VLOOKUP([1]!Book1345234[[#This Row],[FMP]],'[1]Life and Safety Tabular Data'!A870:L880,12,FALSE)</f>
        <v>#REF!</v>
      </c>
      <c r="AO873" s="43"/>
      <c r="AP873" s="4"/>
      <c r="AQ873" s="36" t="str">
        <f>IFERROR(VLOOKUP(Book1345234[[#This Row],[Life and Safety Ranking (Injury/Loss of Life)]],#REF!,2,FALSE),"")</f>
        <v/>
      </c>
      <c r="AR873" s="67"/>
      <c r="AS873" s="43"/>
      <c r="AT873" s="43"/>
      <c r="AU873" s="43"/>
      <c r="AV873" s="4"/>
      <c r="AW873" s="36" t="str">
        <f>IFERROR(VLOOKUP(Book1345234[[#This Row],[Water Supply Yield Ranking]],#REF!,2,FALSE),"")</f>
        <v/>
      </c>
      <c r="AX873" s="67"/>
      <c r="AY873" s="37"/>
      <c r="AZ873" s="4"/>
      <c r="BA873" s="36" t="str">
        <f>IFERROR(VLOOKUP(Book1345234[[#This Row],[Social Vulnerability Ranking]],#REF!,2,FALSE),"")</f>
        <v/>
      </c>
      <c r="BB873" s="67"/>
      <c r="BC873" s="43"/>
      <c r="BD873" s="4"/>
      <c r="BE873" s="36" t="str">
        <f>IFERROR(VLOOKUP(Book1345234[[#This Row],[Nature-Based Solutions Ranking]],#REF!,2,FALSE),"")</f>
        <v/>
      </c>
      <c r="BF873" s="67"/>
      <c r="BG873" s="37"/>
      <c r="BH873" s="4"/>
      <c r="BI873" s="36" t="str">
        <f>IFERROR(VLOOKUP(Book1345234[[#This Row],[Multiple Benefit Ranking]],#REF!,2,FALSE),"")</f>
        <v/>
      </c>
      <c r="BJ873" s="84"/>
      <c r="BK873" s="43"/>
      <c r="BL873" s="4"/>
      <c r="BM873" s="36" t="str">
        <f>IFERROR(VLOOKUP(Book1345234[[#This Row],[Operations and Maintenance Ranking]],#REF!,2,FALSE),"")</f>
        <v/>
      </c>
      <c r="BN873" s="67"/>
      <c r="BO873" s="4"/>
      <c r="BP873" s="36" t="str">
        <f>IFERROR(VLOOKUP(Book1345234[[#This Row],[Administrative, Regulatory and Other Obstacle Ranking]],#REF!,2,FALSE),"")</f>
        <v/>
      </c>
      <c r="BQ873" s="67"/>
      <c r="BR873" s="4"/>
      <c r="BS873" s="36" t="str">
        <f>IFERROR(VLOOKUP(Book1345234[[#This Row],[Environmental Benefit Ranking]],#REF!,2,FALSE),"")</f>
        <v/>
      </c>
      <c r="BT873" s="67"/>
      <c r="BU873" s="37"/>
      <c r="BV873" s="36" t="str">
        <f>IFERROR(VLOOKUP(Book1345234[[#This Row],[Environmental Impact Ranking]],#REF!,2,FALSE),"")</f>
        <v/>
      </c>
      <c r="BW873" s="77"/>
      <c r="BX873" s="83"/>
      <c r="BY873" s="4"/>
      <c r="BZ873" s="36" t="str">
        <f>IFERROR(VLOOKUP(Book1345234[[#This Row],[Mobility Ranking]],#REF!,2,FALSE),"")</f>
        <v/>
      </c>
      <c r="CA873" s="77"/>
      <c r="CB873" s="4"/>
      <c r="CC873" s="36" t="str">
        <f>IFERROR(VLOOKUP(Book1345234[[#This Row],[Regional Ranking]],#REF!,2,FALSE),"")</f>
        <v/>
      </c>
    </row>
    <row r="874" spans="1:81" x14ac:dyDescent="0.25">
      <c r="A874" s="107"/>
      <c r="B874" s="84"/>
      <c r="C874" s="92">
        <f>Book1345234[[#This Row],[FMP]]*2</f>
        <v>0</v>
      </c>
      <c r="D874" s="34"/>
      <c r="E874" s="34"/>
      <c r="F874" s="37"/>
      <c r="G874" s="4"/>
      <c r="H874" s="4"/>
      <c r="I874" s="4"/>
      <c r="J874" s="4"/>
      <c r="K874" s="35" t="str">
        <f>IFERROR(Book1345234[[#This Row],[Project Cost]]/Book1345234[[#This Row],['# of Structures Removed from 1% Annual Chance FP]],"")</f>
        <v/>
      </c>
      <c r="L874" s="4"/>
      <c r="M874" s="4"/>
      <c r="N874" s="35"/>
      <c r="O874" s="100"/>
      <c r="P874" s="84"/>
      <c r="Q874" s="37"/>
      <c r="R874" s="4"/>
      <c r="S874" s="36" t="str">
        <f>IFERROR(VLOOKUP(Book1345234[[#This Row],[ Severity Ranking: Pre-Project Average Depth of Flooding (100-year)]],#REF!,2,FALSE),"")</f>
        <v/>
      </c>
      <c r="T874" s="67"/>
      <c r="U874" s="37"/>
      <c r="V874" s="37"/>
      <c r="W874" s="128" t="e">
        <f>[1]!Book1345234[[#This Row],[Flood Plain Population]]/[1]!Book1345234[[#This Row],[Community Population Served]]</f>
        <v>#REF!</v>
      </c>
      <c r="X874" s="4"/>
      <c r="Y874" s="36" t="str">
        <f>IFERROR(VLOOKUP(Book1345234[[#This Row],[Severity Ranking: Community Need (% Population)]],#REF!,2,FALSE),"")</f>
        <v/>
      </c>
      <c r="Z874" s="66"/>
      <c r="AA874" s="91" t="e">
        <f>[1]!Book1345234[[#This Row],['# of Structures Removed from 1% Annual Chance FP]]/[1]!Book1345234[[#This Row],['# of Structures in 1% Annual Chance FP (Pre-Project)]]</f>
        <v>#REF!</v>
      </c>
      <c r="AB874" s="4"/>
      <c r="AC874" s="36" t="str">
        <f>IFERROR(VLOOKUP(Book1345234[[#This Row],[Flood Risk Reduction ]],#REF!,2,FALSE),"")</f>
        <v/>
      </c>
      <c r="AD874" s="66"/>
      <c r="AE874" s="78"/>
      <c r="AF874" s="37"/>
      <c r="AG874" s="128" t="e">
        <f>([1]!Book1345234[[#This Row],[Pre-Project Damage $]]-[1]!Book1345234[[#This Row],[Post-Project Damage $]])/[1]!Book1345234[[#This Row],[Pre-Project Damage $]]</f>
        <v>#REF!</v>
      </c>
      <c r="AH874" s="4"/>
      <c r="AI874" s="36" t="str">
        <f>IFERROR(VLOOKUP(Book1345234[[#This Row],[Flood Damage Reduction]],#REF!,2,FALSE),"")</f>
        <v/>
      </c>
      <c r="AJ874" s="93"/>
      <c r="AK874" s="83"/>
      <c r="AL874" s="37"/>
      <c r="AM874" s="36" t="str">
        <f>IFERROR(VLOOKUP(Book1345234[[#This Row],[ Reduction in Critical Facilities Flood Risk]],#REF!,2,FALSE),"")</f>
        <v/>
      </c>
      <c r="AN874" s="140" t="e">
        <f>VLOOKUP([1]!Book1345234[[#This Row],[FMP]],'[1]Life and Safety Tabular Data'!A871:L881,12,FALSE)</f>
        <v>#REF!</v>
      </c>
      <c r="AO874" s="43"/>
      <c r="AP874" s="4"/>
      <c r="AQ874" s="36" t="str">
        <f>IFERROR(VLOOKUP(Book1345234[[#This Row],[Life and Safety Ranking (Injury/Loss of Life)]],#REF!,2,FALSE),"")</f>
        <v/>
      </c>
      <c r="AR874" s="67"/>
      <c r="AS874" s="43"/>
      <c r="AT874" s="43"/>
      <c r="AU874" s="43"/>
      <c r="AV874" s="4"/>
      <c r="AW874" s="36" t="str">
        <f>IFERROR(VLOOKUP(Book1345234[[#This Row],[Water Supply Yield Ranking]],#REF!,2,FALSE),"")</f>
        <v/>
      </c>
      <c r="AX874" s="67"/>
      <c r="AY874" s="37"/>
      <c r="AZ874" s="4"/>
      <c r="BA874" s="36" t="str">
        <f>IFERROR(VLOOKUP(Book1345234[[#This Row],[Social Vulnerability Ranking]],#REF!,2,FALSE),"")</f>
        <v/>
      </c>
      <c r="BB874" s="67"/>
      <c r="BC874" s="43"/>
      <c r="BD874" s="4"/>
      <c r="BE874" s="36" t="str">
        <f>IFERROR(VLOOKUP(Book1345234[[#This Row],[Nature-Based Solutions Ranking]],#REF!,2,FALSE),"")</f>
        <v/>
      </c>
      <c r="BF874" s="67"/>
      <c r="BG874" s="37"/>
      <c r="BH874" s="4"/>
      <c r="BI874" s="36" t="str">
        <f>IFERROR(VLOOKUP(Book1345234[[#This Row],[Multiple Benefit Ranking]],#REF!,2,FALSE),"")</f>
        <v/>
      </c>
      <c r="BJ874" s="84"/>
      <c r="BK874" s="43"/>
      <c r="BL874" s="4"/>
      <c r="BM874" s="36" t="str">
        <f>IFERROR(VLOOKUP(Book1345234[[#This Row],[Operations and Maintenance Ranking]],#REF!,2,FALSE),"")</f>
        <v/>
      </c>
      <c r="BN874" s="67"/>
      <c r="BO874" s="4"/>
      <c r="BP874" s="36" t="str">
        <f>IFERROR(VLOOKUP(Book1345234[[#This Row],[Administrative, Regulatory and Other Obstacle Ranking]],#REF!,2,FALSE),"")</f>
        <v/>
      </c>
      <c r="BQ874" s="67"/>
      <c r="BR874" s="4"/>
      <c r="BS874" s="36" t="str">
        <f>IFERROR(VLOOKUP(Book1345234[[#This Row],[Environmental Benefit Ranking]],#REF!,2,FALSE),"")</f>
        <v/>
      </c>
      <c r="BT874" s="67"/>
      <c r="BU874" s="37"/>
      <c r="BV874" s="36" t="str">
        <f>IFERROR(VLOOKUP(Book1345234[[#This Row],[Environmental Impact Ranking]],#REF!,2,FALSE),"")</f>
        <v/>
      </c>
      <c r="BW874" s="77"/>
      <c r="BX874" s="83"/>
      <c r="BY874" s="4"/>
      <c r="BZ874" s="36" t="str">
        <f>IFERROR(VLOOKUP(Book1345234[[#This Row],[Mobility Ranking]],#REF!,2,FALSE),"")</f>
        <v/>
      </c>
      <c r="CA874" s="77"/>
      <c r="CB874" s="4"/>
      <c r="CC874" s="36" t="str">
        <f>IFERROR(VLOOKUP(Book1345234[[#This Row],[Regional Ranking]],#REF!,2,FALSE),"")</f>
        <v/>
      </c>
    </row>
    <row r="875" spans="1:81" x14ac:dyDescent="0.25">
      <c r="A875" s="107"/>
      <c r="B875" s="84"/>
      <c r="C875" s="92">
        <f>Book1345234[[#This Row],[FMP]]*2</f>
        <v>0</v>
      </c>
      <c r="D875" s="34"/>
      <c r="E875" s="34"/>
      <c r="F875" s="37"/>
      <c r="G875" s="4"/>
      <c r="H875" s="4"/>
      <c r="I875" s="4"/>
      <c r="J875" s="4"/>
      <c r="K875" s="35" t="str">
        <f>IFERROR(Book1345234[[#This Row],[Project Cost]]/Book1345234[[#This Row],['# of Structures Removed from 1% Annual Chance FP]],"")</f>
        <v/>
      </c>
      <c r="L875" s="4"/>
      <c r="M875" s="4"/>
      <c r="N875" s="35"/>
      <c r="O875" s="100"/>
      <c r="P875" s="84"/>
      <c r="Q875" s="37"/>
      <c r="R875" s="4"/>
      <c r="S875" s="36" t="str">
        <f>IFERROR(VLOOKUP(Book1345234[[#This Row],[ Severity Ranking: Pre-Project Average Depth of Flooding (100-year)]],#REF!,2,FALSE),"")</f>
        <v/>
      </c>
      <c r="T875" s="67"/>
      <c r="U875" s="37"/>
      <c r="V875" s="37"/>
      <c r="W875" s="128" t="e">
        <f>[1]!Book1345234[[#This Row],[Flood Plain Population]]/[1]!Book1345234[[#This Row],[Community Population Served]]</f>
        <v>#REF!</v>
      </c>
      <c r="X875" s="4"/>
      <c r="Y875" s="36" t="str">
        <f>IFERROR(VLOOKUP(Book1345234[[#This Row],[Severity Ranking: Community Need (% Population)]],#REF!,2,FALSE),"")</f>
        <v/>
      </c>
      <c r="Z875" s="66"/>
      <c r="AA875" s="91" t="e">
        <f>[1]!Book1345234[[#This Row],['# of Structures Removed from 1% Annual Chance FP]]/[1]!Book1345234[[#This Row],['# of Structures in 1% Annual Chance FP (Pre-Project)]]</f>
        <v>#REF!</v>
      </c>
      <c r="AB875" s="4"/>
      <c r="AC875" s="36" t="str">
        <f>IFERROR(VLOOKUP(Book1345234[[#This Row],[Flood Risk Reduction ]],#REF!,2,FALSE),"")</f>
        <v/>
      </c>
      <c r="AD875" s="66"/>
      <c r="AE875" s="78"/>
      <c r="AF875" s="37"/>
      <c r="AG875" s="128" t="e">
        <f>([1]!Book1345234[[#This Row],[Pre-Project Damage $]]-[1]!Book1345234[[#This Row],[Post-Project Damage $]])/[1]!Book1345234[[#This Row],[Pre-Project Damage $]]</f>
        <v>#REF!</v>
      </c>
      <c r="AH875" s="4"/>
      <c r="AI875" s="36" t="str">
        <f>IFERROR(VLOOKUP(Book1345234[[#This Row],[Flood Damage Reduction]],#REF!,2,FALSE),"")</f>
        <v/>
      </c>
      <c r="AJ875" s="93"/>
      <c r="AK875" s="83"/>
      <c r="AL875" s="37"/>
      <c r="AM875" s="36" t="str">
        <f>IFERROR(VLOOKUP(Book1345234[[#This Row],[ Reduction in Critical Facilities Flood Risk]],#REF!,2,FALSE),"")</f>
        <v/>
      </c>
      <c r="AN875" s="140" t="e">
        <f>VLOOKUP([1]!Book1345234[[#This Row],[FMP]],'[1]Life and Safety Tabular Data'!A872:L882,12,FALSE)</f>
        <v>#REF!</v>
      </c>
      <c r="AO875" s="43"/>
      <c r="AP875" s="4"/>
      <c r="AQ875" s="36" t="str">
        <f>IFERROR(VLOOKUP(Book1345234[[#This Row],[Life and Safety Ranking (Injury/Loss of Life)]],#REF!,2,FALSE),"")</f>
        <v/>
      </c>
      <c r="AR875" s="67"/>
      <c r="AS875" s="43"/>
      <c r="AT875" s="43"/>
      <c r="AU875" s="43"/>
      <c r="AV875" s="4"/>
      <c r="AW875" s="36" t="str">
        <f>IFERROR(VLOOKUP(Book1345234[[#This Row],[Water Supply Yield Ranking]],#REF!,2,FALSE),"")</f>
        <v/>
      </c>
      <c r="AX875" s="67"/>
      <c r="AY875" s="37"/>
      <c r="AZ875" s="4"/>
      <c r="BA875" s="36" t="str">
        <f>IFERROR(VLOOKUP(Book1345234[[#This Row],[Social Vulnerability Ranking]],#REF!,2,FALSE),"")</f>
        <v/>
      </c>
      <c r="BB875" s="67"/>
      <c r="BC875" s="43"/>
      <c r="BD875" s="4"/>
      <c r="BE875" s="36" t="str">
        <f>IFERROR(VLOOKUP(Book1345234[[#This Row],[Nature-Based Solutions Ranking]],#REF!,2,FALSE),"")</f>
        <v/>
      </c>
      <c r="BF875" s="67"/>
      <c r="BG875" s="37"/>
      <c r="BH875" s="4"/>
      <c r="BI875" s="36" t="str">
        <f>IFERROR(VLOOKUP(Book1345234[[#This Row],[Multiple Benefit Ranking]],#REF!,2,FALSE),"")</f>
        <v/>
      </c>
      <c r="BJ875" s="84"/>
      <c r="BK875" s="43"/>
      <c r="BL875" s="4"/>
      <c r="BM875" s="36" t="str">
        <f>IFERROR(VLOOKUP(Book1345234[[#This Row],[Operations and Maintenance Ranking]],#REF!,2,FALSE),"")</f>
        <v/>
      </c>
      <c r="BN875" s="67"/>
      <c r="BO875" s="4"/>
      <c r="BP875" s="36" t="str">
        <f>IFERROR(VLOOKUP(Book1345234[[#This Row],[Administrative, Regulatory and Other Obstacle Ranking]],#REF!,2,FALSE),"")</f>
        <v/>
      </c>
      <c r="BQ875" s="67"/>
      <c r="BR875" s="4"/>
      <c r="BS875" s="36" t="str">
        <f>IFERROR(VLOOKUP(Book1345234[[#This Row],[Environmental Benefit Ranking]],#REF!,2,FALSE),"")</f>
        <v/>
      </c>
      <c r="BT875" s="67"/>
      <c r="BU875" s="37"/>
      <c r="BV875" s="36" t="str">
        <f>IFERROR(VLOOKUP(Book1345234[[#This Row],[Environmental Impact Ranking]],#REF!,2,FALSE),"")</f>
        <v/>
      </c>
      <c r="BW875" s="77"/>
      <c r="BX875" s="83"/>
      <c r="BY875" s="4"/>
      <c r="BZ875" s="36" t="str">
        <f>IFERROR(VLOOKUP(Book1345234[[#This Row],[Mobility Ranking]],#REF!,2,FALSE),"")</f>
        <v/>
      </c>
      <c r="CA875" s="77"/>
      <c r="CB875" s="4"/>
      <c r="CC875" s="36" t="str">
        <f>IFERROR(VLOOKUP(Book1345234[[#This Row],[Regional Ranking]],#REF!,2,FALSE),"")</f>
        <v/>
      </c>
    </row>
    <row r="876" spans="1:81" x14ac:dyDescent="0.25">
      <c r="A876" s="107"/>
      <c r="B876" s="84"/>
      <c r="C876" s="92">
        <f>Book1345234[[#This Row],[FMP]]*2</f>
        <v>0</v>
      </c>
      <c r="D876" s="34"/>
      <c r="E876" s="34"/>
      <c r="F876" s="37"/>
      <c r="G876" s="4"/>
      <c r="H876" s="4"/>
      <c r="I876" s="4"/>
      <c r="J876" s="4"/>
      <c r="K876" s="35" t="str">
        <f>IFERROR(Book1345234[[#This Row],[Project Cost]]/Book1345234[[#This Row],['# of Structures Removed from 1% Annual Chance FP]],"")</f>
        <v/>
      </c>
      <c r="L876" s="4"/>
      <c r="M876" s="4"/>
      <c r="N876" s="35"/>
      <c r="O876" s="100"/>
      <c r="P876" s="84"/>
      <c r="Q876" s="37"/>
      <c r="R876" s="4"/>
      <c r="S876" s="36" t="str">
        <f>IFERROR(VLOOKUP(Book1345234[[#This Row],[ Severity Ranking: Pre-Project Average Depth of Flooding (100-year)]],#REF!,2,FALSE),"")</f>
        <v/>
      </c>
      <c r="T876" s="67"/>
      <c r="U876" s="37"/>
      <c r="V876" s="37"/>
      <c r="W876" s="128" t="e">
        <f>[1]!Book1345234[[#This Row],[Flood Plain Population]]/[1]!Book1345234[[#This Row],[Community Population Served]]</f>
        <v>#REF!</v>
      </c>
      <c r="X876" s="4"/>
      <c r="Y876" s="36" t="str">
        <f>IFERROR(VLOOKUP(Book1345234[[#This Row],[Severity Ranking: Community Need (% Population)]],#REF!,2,FALSE),"")</f>
        <v/>
      </c>
      <c r="Z876" s="66"/>
      <c r="AA876" s="91" t="e">
        <f>[1]!Book1345234[[#This Row],['# of Structures Removed from 1% Annual Chance FP]]/[1]!Book1345234[[#This Row],['# of Structures in 1% Annual Chance FP (Pre-Project)]]</f>
        <v>#REF!</v>
      </c>
      <c r="AB876" s="4"/>
      <c r="AC876" s="36" t="str">
        <f>IFERROR(VLOOKUP(Book1345234[[#This Row],[Flood Risk Reduction ]],#REF!,2,FALSE),"")</f>
        <v/>
      </c>
      <c r="AD876" s="66"/>
      <c r="AE876" s="78"/>
      <c r="AF876" s="37"/>
      <c r="AG876" s="128" t="e">
        <f>([1]!Book1345234[[#This Row],[Pre-Project Damage $]]-[1]!Book1345234[[#This Row],[Post-Project Damage $]])/[1]!Book1345234[[#This Row],[Pre-Project Damage $]]</f>
        <v>#REF!</v>
      </c>
      <c r="AH876" s="4"/>
      <c r="AI876" s="36" t="str">
        <f>IFERROR(VLOOKUP(Book1345234[[#This Row],[Flood Damage Reduction]],#REF!,2,FALSE),"")</f>
        <v/>
      </c>
      <c r="AJ876" s="93"/>
      <c r="AK876" s="83"/>
      <c r="AL876" s="37"/>
      <c r="AM876" s="36" t="str">
        <f>IFERROR(VLOOKUP(Book1345234[[#This Row],[ Reduction in Critical Facilities Flood Risk]],#REF!,2,FALSE),"")</f>
        <v/>
      </c>
      <c r="AN876" s="140" t="e">
        <f>VLOOKUP([1]!Book1345234[[#This Row],[FMP]],'[1]Life and Safety Tabular Data'!A873:L883,12,FALSE)</f>
        <v>#REF!</v>
      </c>
      <c r="AO876" s="43"/>
      <c r="AP876" s="4"/>
      <c r="AQ876" s="36" t="str">
        <f>IFERROR(VLOOKUP(Book1345234[[#This Row],[Life and Safety Ranking (Injury/Loss of Life)]],#REF!,2,FALSE),"")</f>
        <v/>
      </c>
      <c r="AR876" s="67"/>
      <c r="AS876" s="43"/>
      <c r="AT876" s="43"/>
      <c r="AU876" s="43"/>
      <c r="AV876" s="4"/>
      <c r="AW876" s="36" t="str">
        <f>IFERROR(VLOOKUP(Book1345234[[#This Row],[Water Supply Yield Ranking]],#REF!,2,FALSE),"")</f>
        <v/>
      </c>
      <c r="AX876" s="67"/>
      <c r="AY876" s="37"/>
      <c r="AZ876" s="4"/>
      <c r="BA876" s="36" t="str">
        <f>IFERROR(VLOOKUP(Book1345234[[#This Row],[Social Vulnerability Ranking]],#REF!,2,FALSE),"")</f>
        <v/>
      </c>
      <c r="BB876" s="67"/>
      <c r="BC876" s="43"/>
      <c r="BD876" s="4"/>
      <c r="BE876" s="36" t="str">
        <f>IFERROR(VLOOKUP(Book1345234[[#This Row],[Nature-Based Solutions Ranking]],#REF!,2,FALSE),"")</f>
        <v/>
      </c>
      <c r="BF876" s="67"/>
      <c r="BG876" s="37"/>
      <c r="BH876" s="4"/>
      <c r="BI876" s="36" t="str">
        <f>IFERROR(VLOOKUP(Book1345234[[#This Row],[Multiple Benefit Ranking]],#REF!,2,FALSE),"")</f>
        <v/>
      </c>
      <c r="BJ876" s="84"/>
      <c r="BK876" s="43"/>
      <c r="BL876" s="4"/>
      <c r="BM876" s="36" t="str">
        <f>IFERROR(VLOOKUP(Book1345234[[#This Row],[Operations and Maintenance Ranking]],#REF!,2,FALSE),"")</f>
        <v/>
      </c>
      <c r="BN876" s="67"/>
      <c r="BO876" s="4"/>
      <c r="BP876" s="36" t="str">
        <f>IFERROR(VLOOKUP(Book1345234[[#This Row],[Administrative, Regulatory and Other Obstacle Ranking]],#REF!,2,FALSE),"")</f>
        <v/>
      </c>
      <c r="BQ876" s="67"/>
      <c r="BR876" s="4"/>
      <c r="BS876" s="36" t="str">
        <f>IFERROR(VLOOKUP(Book1345234[[#This Row],[Environmental Benefit Ranking]],#REF!,2,FALSE),"")</f>
        <v/>
      </c>
      <c r="BT876" s="67"/>
      <c r="BU876" s="37"/>
      <c r="BV876" s="36" t="str">
        <f>IFERROR(VLOOKUP(Book1345234[[#This Row],[Environmental Impact Ranking]],#REF!,2,FALSE),"")</f>
        <v/>
      </c>
      <c r="BW876" s="77"/>
      <c r="BX876" s="83"/>
      <c r="BY876" s="4"/>
      <c r="BZ876" s="36" t="str">
        <f>IFERROR(VLOOKUP(Book1345234[[#This Row],[Mobility Ranking]],#REF!,2,FALSE),"")</f>
        <v/>
      </c>
      <c r="CA876" s="77"/>
      <c r="CB876" s="4"/>
      <c r="CC876" s="36" t="str">
        <f>IFERROR(VLOOKUP(Book1345234[[#This Row],[Regional Ranking]],#REF!,2,FALSE),"")</f>
        <v/>
      </c>
    </row>
    <row r="877" spans="1:81" x14ac:dyDescent="0.25">
      <c r="A877" s="107"/>
      <c r="B877" s="84"/>
      <c r="C877" s="92">
        <f>Book1345234[[#This Row],[FMP]]*2</f>
        <v>0</v>
      </c>
      <c r="D877" s="34"/>
      <c r="E877" s="34"/>
      <c r="F877" s="37"/>
      <c r="G877" s="4"/>
      <c r="H877" s="4"/>
      <c r="I877" s="4"/>
      <c r="J877" s="4"/>
      <c r="K877" s="35" t="str">
        <f>IFERROR(Book1345234[[#This Row],[Project Cost]]/Book1345234[[#This Row],['# of Structures Removed from 1% Annual Chance FP]],"")</f>
        <v/>
      </c>
      <c r="L877" s="4"/>
      <c r="M877" s="4"/>
      <c r="N877" s="35"/>
      <c r="O877" s="100"/>
      <c r="P877" s="84"/>
      <c r="Q877" s="37"/>
      <c r="R877" s="4"/>
      <c r="S877" s="36" t="str">
        <f>IFERROR(VLOOKUP(Book1345234[[#This Row],[ Severity Ranking: Pre-Project Average Depth of Flooding (100-year)]],#REF!,2,FALSE),"")</f>
        <v/>
      </c>
      <c r="T877" s="67"/>
      <c r="U877" s="37"/>
      <c r="V877" s="37"/>
      <c r="W877" s="128" t="e">
        <f>[1]!Book1345234[[#This Row],[Flood Plain Population]]/[1]!Book1345234[[#This Row],[Community Population Served]]</f>
        <v>#REF!</v>
      </c>
      <c r="X877" s="4"/>
      <c r="Y877" s="36" t="str">
        <f>IFERROR(VLOOKUP(Book1345234[[#This Row],[Severity Ranking: Community Need (% Population)]],#REF!,2,FALSE),"")</f>
        <v/>
      </c>
      <c r="Z877" s="66"/>
      <c r="AA877" s="91" t="e">
        <f>[1]!Book1345234[[#This Row],['# of Structures Removed from 1% Annual Chance FP]]/[1]!Book1345234[[#This Row],['# of Structures in 1% Annual Chance FP (Pre-Project)]]</f>
        <v>#REF!</v>
      </c>
      <c r="AB877" s="4"/>
      <c r="AC877" s="36" t="str">
        <f>IFERROR(VLOOKUP(Book1345234[[#This Row],[Flood Risk Reduction ]],#REF!,2,FALSE),"")</f>
        <v/>
      </c>
      <c r="AD877" s="66"/>
      <c r="AE877" s="78"/>
      <c r="AF877" s="37"/>
      <c r="AG877" s="128" t="e">
        <f>([1]!Book1345234[[#This Row],[Pre-Project Damage $]]-[1]!Book1345234[[#This Row],[Post-Project Damage $]])/[1]!Book1345234[[#This Row],[Pre-Project Damage $]]</f>
        <v>#REF!</v>
      </c>
      <c r="AH877" s="4"/>
      <c r="AI877" s="36" t="str">
        <f>IFERROR(VLOOKUP(Book1345234[[#This Row],[Flood Damage Reduction]],#REF!,2,FALSE),"")</f>
        <v/>
      </c>
      <c r="AJ877" s="93"/>
      <c r="AK877" s="83"/>
      <c r="AL877" s="37"/>
      <c r="AM877" s="36" t="str">
        <f>IFERROR(VLOOKUP(Book1345234[[#This Row],[ Reduction in Critical Facilities Flood Risk]],#REF!,2,FALSE),"")</f>
        <v/>
      </c>
      <c r="AN877" s="140" t="e">
        <f>VLOOKUP([1]!Book1345234[[#This Row],[FMP]],'[1]Life and Safety Tabular Data'!A874:L884,12,FALSE)</f>
        <v>#REF!</v>
      </c>
      <c r="AO877" s="43"/>
      <c r="AP877" s="4"/>
      <c r="AQ877" s="36" t="str">
        <f>IFERROR(VLOOKUP(Book1345234[[#This Row],[Life and Safety Ranking (Injury/Loss of Life)]],#REF!,2,FALSE),"")</f>
        <v/>
      </c>
      <c r="AR877" s="67"/>
      <c r="AS877" s="43"/>
      <c r="AT877" s="43"/>
      <c r="AU877" s="43"/>
      <c r="AV877" s="4"/>
      <c r="AW877" s="36" t="str">
        <f>IFERROR(VLOOKUP(Book1345234[[#This Row],[Water Supply Yield Ranking]],#REF!,2,FALSE),"")</f>
        <v/>
      </c>
      <c r="AX877" s="67"/>
      <c r="AY877" s="37"/>
      <c r="AZ877" s="4"/>
      <c r="BA877" s="36" t="str">
        <f>IFERROR(VLOOKUP(Book1345234[[#This Row],[Social Vulnerability Ranking]],#REF!,2,FALSE),"")</f>
        <v/>
      </c>
      <c r="BB877" s="67"/>
      <c r="BC877" s="43"/>
      <c r="BD877" s="4"/>
      <c r="BE877" s="36" t="str">
        <f>IFERROR(VLOOKUP(Book1345234[[#This Row],[Nature-Based Solutions Ranking]],#REF!,2,FALSE),"")</f>
        <v/>
      </c>
      <c r="BF877" s="67"/>
      <c r="BG877" s="37"/>
      <c r="BH877" s="4"/>
      <c r="BI877" s="36" t="str">
        <f>IFERROR(VLOOKUP(Book1345234[[#This Row],[Multiple Benefit Ranking]],#REF!,2,FALSE),"")</f>
        <v/>
      </c>
      <c r="BJ877" s="84"/>
      <c r="BK877" s="43"/>
      <c r="BL877" s="4"/>
      <c r="BM877" s="36" t="str">
        <f>IFERROR(VLOOKUP(Book1345234[[#This Row],[Operations and Maintenance Ranking]],#REF!,2,FALSE),"")</f>
        <v/>
      </c>
      <c r="BN877" s="67"/>
      <c r="BO877" s="4"/>
      <c r="BP877" s="36" t="str">
        <f>IFERROR(VLOOKUP(Book1345234[[#This Row],[Administrative, Regulatory and Other Obstacle Ranking]],#REF!,2,FALSE),"")</f>
        <v/>
      </c>
      <c r="BQ877" s="67"/>
      <c r="BR877" s="4"/>
      <c r="BS877" s="36" t="str">
        <f>IFERROR(VLOOKUP(Book1345234[[#This Row],[Environmental Benefit Ranking]],#REF!,2,FALSE),"")</f>
        <v/>
      </c>
      <c r="BT877" s="67"/>
      <c r="BU877" s="37"/>
      <c r="BV877" s="36" t="str">
        <f>IFERROR(VLOOKUP(Book1345234[[#This Row],[Environmental Impact Ranking]],#REF!,2,FALSE),"")</f>
        <v/>
      </c>
      <c r="BW877" s="77"/>
      <c r="BX877" s="83"/>
      <c r="BY877" s="4"/>
      <c r="BZ877" s="36" t="str">
        <f>IFERROR(VLOOKUP(Book1345234[[#This Row],[Mobility Ranking]],#REF!,2,FALSE),"")</f>
        <v/>
      </c>
      <c r="CA877" s="77"/>
      <c r="CB877" s="4"/>
      <c r="CC877" s="36" t="str">
        <f>IFERROR(VLOOKUP(Book1345234[[#This Row],[Regional Ranking]],#REF!,2,FALSE),"")</f>
        <v/>
      </c>
    </row>
    <row r="878" spans="1:81" x14ac:dyDescent="0.25">
      <c r="A878" s="107"/>
      <c r="B878" s="84"/>
      <c r="C878" s="92">
        <f>Book1345234[[#This Row],[FMP]]*2</f>
        <v>0</v>
      </c>
      <c r="D878" s="34"/>
      <c r="E878" s="34"/>
      <c r="F878" s="37"/>
      <c r="G878" s="4"/>
      <c r="H878" s="4"/>
      <c r="I878" s="4"/>
      <c r="J878" s="4"/>
      <c r="K878" s="35" t="str">
        <f>IFERROR(Book1345234[[#This Row],[Project Cost]]/Book1345234[[#This Row],['# of Structures Removed from 1% Annual Chance FP]],"")</f>
        <v/>
      </c>
      <c r="L878" s="4"/>
      <c r="M878" s="4"/>
      <c r="N878" s="35"/>
      <c r="O878" s="100"/>
      <c r="P878" s="84"/>
      <c r="Q878" s="37"/>
      <c r="R878" s="4"/>
      <c r="S878" s="36" t="str">
        <f>IFERROR(VLOOKUP(Book1345234[[#This Row],[ Severity Ranking: Pre-Project Average Depth of Flooding (100-year)]],#REF!,2,FALSE),"")</f>
        <v/>
      </c>
      <c r="T878" s="67"/>
      <c r="U878" s="37"/>
      <c r="V878" s="37"/>
      <c r="W878" s="128" t="e">
        <f>[1]!Book1345234[[#This Row],[Flood Plain Population]]/[1]!Book1345234[[#This Row],[Community Population Served]]</f>
        <v>#REF!</v>
      </c>
      <c r="X878" s="4"/>
      <c r="Y878" s="36" t="str">
        <f>IFERROR(VLOOKUP(Book1345234[[#This Row],[Severity Ranking: Community Need (% Population)]],#REF!,2,FALSE),"")</f>
        <v/>
      </c>
      <c r="Z878" s="66"/>
      <c r="AA878" s="91" t="e">
        <f>[1]!Book1345234[[#This Row],['# of Structures Removed from 1% Annual Chance FP]]/[1]!Book1345234[[#This Row],['# of Structures in 1% Annual Chance FP (Pre-Project)]]</f>
        <v>#REF!</v>
      </c>
      <c r="AB878" s="4"/>
      <c r="AC878" s="36" t="str">
        <f>IFERROR(VLOOKUP(Book1345234[[#This Row],[Flood Risk Reduction ]],#REF!,2,FALSE),"")</f>
        <v/>
      </c>
      <c r="AD878" s="66"/>
      <c r="AE878" s="78"/>
      <c r="AF878" s="37"/>
      <c r="AG878" s="128" t="e">
        <f>([1]!Book1345234[[#This Row],[Pre-Project Damage $]]-[1]!Book1345234[[#This Row],[Post-Project Damage $]])/[1]!Book1345234[[#This Row],[Pre-Project Damage $]]</f>
        <v>#REF!</v>
      </c>
      <c r="AH878" s="4"/>
      <c r="AI878" s="36" t="str">
        <f>IFERROR(VLOOKUP(Book1345234[[#This Row],[Flood Damage Reduction]],#REF!,2,FALSE),"")</f>
        <v/>
      </c>
      <c r="AJ878" s="93"/>
      <c r="AK878" s="83"/>
      <c r="AL878" s="37"/>
      <c r="AM878" s="36" t="str">
        <f>IFERROR(VLOOKUP(Book1345234[[#This Row],[ Reduction in Critical Facilities Flood Risk]],#REF!,2,FALSE),"")</f>
        <v/>
      </c>
      <c r="AN878" s="140" t="e">
        <f>VLOOKUP([1]!Book1345234[[#This Row],[FMP]],'[1]Life and Safety Tabular Data'!A875:L885,12,FALSE)</f>
        <v>#REF!</v>
      </c>
      <c r="AO878" s="43"/>
      <c r="AP878" s="4"/>
      <c r="AQ878" s="36" t="str">
        <f>IFERROR(VLOOKUP(Book1345234[[#This Row],[Life and Safety Ranking (Injury/Loss of Life)]],#REF!,2,FALSE),"")</f>
        <v/>
      </c>
      <c r="AR878" s="67"/>
      <c r="AS878" s="43"/>
      <c r="AT878" s="43"/>
      <c r="AU878" s="43"/>
      <c r="AV878" s="4"/>
      <c r="AW878" s="36" t="str">
        <f>IFERROR(VLOOKUP(Book1345234[[#This Row],[Water Supply Yield Ranking]],#REF!,2,FALSE),"")</f>
        <v/>
      </c>
      <c r="AX878" s="67"/>
      <c r="AY878" s="37"/>
      <c r="AZ878" s="4"/>
      <c r="BA878" s="36" t="str">
        <f>IFERROR(VLOOKUP(Book1345234[[#This Row],[Social Vulnerability Ranking]],#REF!,2,FALSE),"")</f>
        <v/>
      </c>
      <c r="BB878" s="67"/>
      <c r="BC878" s="43"/>
      <c r="BD878" s="4"/>
      <c r="BE878" s="36" t="str">
        <f>IFERROR(VLOOKUP(Book1345234[[#This Row],[Nature-Based Solutions Ranking]],#REF!,2,FALSE),"")</f>
        <v/>
      </c>
      <c r="BF878" s="67"/>
      <c r="BG878" s="37"/>
      <c r="BH878" s="4"/>
      <c r="BI878" s="36" t="str">
        <f>IFERROR(VLOOKUP(Book1345234[[#This Row],[Multiple Benefit Ranking]],#REF!,2,FALSE),"")</f>
        <v/>
      </c>
      <c r="BJ878" s="84"/>
      <c r="BK878" s="43"/>
      <c r="BL878" s="4"/>
      <c r="BM878" s="36" t="str">
        <f>IFERROR(VLOOKUP(Book1345234[[#This Row],[Operations and Maintenance Ranking]],#REF!,2,FALSE),"")</f>
        <v/>
      </c>
      <c r="BN878" s="67"/>
      <c r="BO878" s="4"/>
      <c r="BP878" s="36" t="str">
        <f>IFERROR(VLOOKUP(Book1345234[[#This Row],[Administrative, Regulatory and Other Obstacle Ranking]],#REF!,2,FALSE),"")</f>
        <v/>
      </c>
      <c r="BQ878" s="67"/>
      <c r="BR878" s="4"/>
      <c r="BS878" s="36" t="str">
        <f>IFERROR(VLOOKUP(Book1345234[[#This Row],[Environmental Benefit Ranking]],#REF!,2,FALSE),"")</f>
        <v/>
      </c>
      <c r="BT878" s="67"/>
      <c r="BU878" s="37"/>
      <c r="BV878" s="36" t="str">
        <f>IFERROR(VLOOKUP(Book1345234[[#This Row],[Environmental Impact Ranking]],#REF!,2,FALSE),"")</f>
        <v/>
      </c>
      <c r="BW878" s="77"/>
      <c r="BX878" s="83"/>
      <c r="BY878" s="4"/>
      <c r="BZ878" s="36" t="str">
        <f>IFERROR(VLOOKUP(Book1345234[[#This Row],[Mobility Ranking]],#REF!,2,FALSE),"")</f>
        <v/>
      </c>
      <c r="CA878" s="77"/>
      <c r="CB878" s="4"/>
      <c r="CC878" s="36" t="str">
        <f>IFERROR(VLOOKUP(Book1345234[[#This Row],[Regional Ranking]],#REF!,2,FALSE),"")</f>
        <v/>
      </c>
    </row>
    <row r="879" spans="1:81" x14ac:dyDescent="0.25">
      <c r="A879" s="107"/>
      <c r="B879" s="84"/>
      <c r="C879" s="92">
        <f>Book1345234[[#This Row],[FMP]]*2</f>
        <v>0</v>
      </c>
      <c r="D879" s="34"/>
      <c r="E879" s="34"/>
      <c r="F879" s="37"/>
      <c r="G879" s="4"/>
      <c r="H879" s="4"/>
      <c r="I879" s="4"/>
      <c r="J879" s="4"/>
      <c r="K879" s="35" t="str">
        <f>IFERROR(Book1345234[[#This Row],[Project Cost]]/Book1345234[[#This Row],['# of Structures Removed from 1% Annual Chance FP]],"")</f>
        <v/>
      </c>
      <c r="L879" s="4"/>
      <c r="M879" s="4"/>
      <c r="N879" s="35"/>
      <c r="O879" s="100"/>
      <c r="P879" s="84"/>
      <c r="Q879" s="37"/>
      <c r="R879" s="4"/>
      <c r="S879" s="36" t="str">
        <f>IFERROR(VLOOKUP(Book1345234[[#This Row],[ Severity Ranking: Pre-Project Average Depth of Flooding (100-year)]],#REF!,2,FALSE),"")</f>
        <v/>
      </c>
      <c r="T879" s="67"/>
      <c r="U879" s="37"/>
      <c r="V879" s="37"/>
      <c r="W879" s="128" t="e">
        <f>[1]!Book1345234[[#This Row],[Flood Plain Population]]/[1]!Book1345234[[#This Row],[Community Population Served]]</f>
        <v>#REF!</v>
      </c>
      <c r="X879" s="4"/>
      <c r="Y879" s="36" t="str">
        <f>IFERROR(VLOOKUP(Book1345234[[#This Row],[Severity Ranking: Community Need (% Population)]],#REF!,2,FALSE),"")</f>
        <v/>
      </c>
      <c r="Z879" s="66"/>
      <c r="AA879" s="91" t="e">
        <f>[1]!Book1345234[[#This Row],['# of Structures Removed from 1% Annual Chance FP]]/[1]!Book1345234[[#This Row],['# of Structures in 1% Annual Chance FP (Pre-Project)]]</f>
        <v>#REF!</v>
      </c>
      <c r="AB879" s="4"/>
      <c r="AC879" s="36" t="str">
        <f>IFERROR(VLOOKUP(Book1345234[[#This Row],[Flood Risk Reduction ]],#REF!,2,FALSE),"")</f>
        <v/>
      </c>
      <c r="AD879" s="66"/>
      <c r="AE879" s="78"/>
      <c r="AF879" s="37"/>
      <c r="AG879" s="128" t="e">
        <f>([1]!Book1345234[[#This Row],[Pre-Project Damage $]]-[1]!Book1345234[[#This Row],[Post-Project Damage $]])/[1]!Book1345234[[#This Row],[Pre-Project Damage $]]</f>
        <v>#REF!</v>
      </c>
      <c r="AH879" s="4"/>
      <c r="AI879" s="36" t="str">
        <f>IFERROR(VLOOKUP(Book1345234[[#This Row],[Flood Damage Reduction]],#REF!,2,FALSE),"")</f>
        <v/>
      </c>
      <c r="AJ879" s="93"/>
      <c r="AK879" s="83"/>
      <c r="AL879" s="37"/>
      <c r="AM879" s="36" t="str">
        <f>IFERROR(VLOOKUP(Book1345234[[#This Row],[ Reduction in Critical Facilities Flood Risk]],#REF!,2,FALSE),"")</f>
        <v/>
      </c>
      <c r="AN879" s="140" t="e">
        <f>VLOOKUP([1]!Book1345234[[#This Row],[FMP]],'[1]Life and Safety Tabular Data'!A876:L886,12,FALSE)</f>
        <v>#REF!</v>
      </c>
      <c r="AO879" s="43"/>
      <c r="AP879" s="4"/>
      <c r="AQ879" s="36" t="str">
        <f>IFERROR(VLOOKUP(Book1345234[[#This Row],[Life and Safety Ranking (Injury/Loss of Life)]],#REF!,2,FALSE),"")</f>
        <v/>
      </c>
      <c r="AR879" s="67"/>
      <c r="AS879" s="43"/>
      <c r="AT879" s="43"/>
      <c r="AU879" s="43"/>
      <c r="AV879" s="4"/>
      <c r="AW879" s="36" t="str">
        <f>IFERROR(VLOOKUP(Book1345234[[#This Row],[Water Supply Yield Ranking]],#REF!,2,FALSE),"")</f>
        <v/>
      </c>
      <c r="AX879" s="67"/>
      <c r="AY879" s="37"/>
      <c r="AZ879" s="4"/>
      <c r="BA879" s="36" t="str">
        <f>IFERROR(VLOOKUP(Book1345234[[#This Row],[Social Vulnerability Ranking]],#REF!,2,FALSE),"")</f>
        <v/>
      </c>
      <c r="BB879" s="67"/>
      <c r="BC879" s="43"/>
      <c r="BD879" s="4"/>
      <c r="BE879" s="36" t="str">
        <f>IFERROR(VLOOKUP(Book1345234[[#This Row],[Nature-Based Solutions Ranking]],#REF!,2,FALSE),"")</f>
        <v/>
      </c>
      <c r="BF879" s="67"/>
      <c r="BG879" s="37"/>
      <c r="BH879" s="4"/>
      <c r="BI879" s="36" t="str">
        <f>IFERROR(VLOOKUP(Book1345234[[#This Row],[Multiple Benefit Ranking]],#REF!,2,FALSE),"")</f>
        <v/>
      </c>
      <c r="BJ879" s="84"/>
      <c r="BK879" s="43"/>
      <c r="BL879" s="4"/>
      <c r="BM879" s="36" t="str">
        <f>IFERROR(VLOOKUP(Book1345234[[#This Row],[Operations and Maintenance Ranking]],#REF!,2,FALSE),"")</f>
        <v/>
      </c>
      <c r="BN879" s="67"/>
      <c r="BO879" s="4"/>
      <c r="BP879" s="36" t="str">
        <f>IFERROR(VLOOKUP(Book1345234[[#This Row],[Administrative, Regulatory and Other Obstacle Ranking]],#REF!,2,FALSE),"")</f>
        <v/>
      </c>
      <c r="BQ879" s="67"/>
      <c r="BR879" s="4"/>
      <c r="BS879" s="36" t="str">
        <f>IFERROR(VLOOKUP(Book1345234[[#This Row],[Environmental Benefit Ranking]],#REF!,2,FALSE),"")</f>
        <v/>
      </c>
      <c r="BT879" s="67"/>
      <c r="BU879" s="37"/>
      <c r="BV879" s="36" t="str">
        <f>IFERROR(VLOOKUP(Book1345234[[#This Row],[Environmental Impact Ranking]],#REF!,2,FALSE),"")</f>
        <v/>
      </c>
      <c r="BW879" s="77"/>
      <c r="BX879" s="83"/>
      <c r="BY879" s="4"/>
      <c r="BZ879" s="36" t="str">
        <f>IFERROR(VLOOKUP(Book1345234[[#This Row],[Mobility Ranking]],#REF!,2,FALSE),"")</f>
        <v/>
      </c>
      <c r="CA879" s="77"/>
      <c r="CB879" s="4"/>
      <c r="CC879" s="36" t="str">
        <f>IFERROR(VLOOKUP(Book1345234[[#This Row],[Regional Ranking]],#REF!,2,FALSE),"")</f>
        <v/>
      </c>
    </row>
    <row r="880" spans="1:81" x14ac:dyDescent="0.25">
      <c r="A880" s="107"/>
      <c r="B880" s="84"/>
      <c r="C880" s="92">
        <f>Book1345234[[#This Row],[FMP]]*2</f>
        <v>0</v>
      </c>
      <c r="D880" s="34"/>
      <c r="E880" s="34"/>
      <c r="F880" s="37"/>
      <c r="G880" s="4"/>
      <c r="H880" s="4"/>
      <c r="I880" s="4"/>
      <c r="J880" s="4"/>
      <c r="K880" s="35" t="str">
        <f>IFERROR(Book1345234[[#This Row],[Project Cost]]/Book1345234[[#This Row],['# of Structures Removed from 1% Annual Chance FP]],"")</f>
        <v/>
      </c>
      <c r="L880" s="4"/>
      <c r="M880" s="4"/>
      <c r="N880" s="35"/>
      <c r="O880" s="100"/>
      <c r="P880" s="84"/>
      <c r="Q880" s="37"/>
      <c r="R880" s="4"/>
      <c r="S880" s="36" t="str">
        <f>IFERROR(VLOOKUP(Book1345234[[#This Row],[ Severity Ranking: Pre-Project Average Depth of Flooding (100-year)]],#REF!,2,FALSE),"")</f>
        <v/>
      </c>
      <c r="T880" s="67"/>
      <c r="U880" s="37"/>
      <c r="V880" s="37"/>
      <c r="W880" s="128" t="e">
        <f>[1]!Book1345234[[#This Row],[Flood Plain Population]]/[1]!Book1345234[[#This Row],[Community Population Served]]</f>
        <v>#REF!</v>
      </c>
      <c r="X880" s="4"/>
      <c r="Y880" s="36" t="str">
        <f>IFERROR(VLOOKUP(Book1345234[[#This Row],[Severity Ranking: Community Need (% Population)]],#REF!,2,FALSE),"")</f>
        <v/>
      </c>
      <c r="Z880" s="66"/>
      <c r="AA880" s="91" t="e">
        <f>[1]!Book1345234[[#This Row],['# of Structures Removed from 1% Annual Chance FP]]/[1]!Book1345234[[#This Row],['# of Structures in 1% Annual Chance FP (Pre-Project)]]</f>
        <v>#REF!</v>
      </c>
      <c r="AB880" s="4"/>
      <c r="AC880" s="36" t="str">
        <f>IFERROR(VLOOKUP(Book1345234[[#This Row],[Flood Risk Reduction ]],#REF!,2,FALSE),"")</f>
        <v/>
      </c>
      <c r="AD880" s="66"/>
      <c r="AE880" s="78"/>
      <c r="AF880" s="37"/>
      <c r="AG880" s="128" t="e">
        <f>([1]!Book1345234[[#This Row],[Pre-Project Damage $]]-[1]!Book1345234[[#This Row],[Post-Project Damage $]])/[1]!Book1345234[[#This Row],[Pre-Project Damage $]]</f>
        <v>#REF!</v>
      </c>
      <c r="AH880" s="4"/>
      <c r="AI880" s="36" t="str">
        <f>IFERROR(VLOOKUP(Book1345234[[#This Row],[Flood Damage Reduction]],#REF!,2,FALSE),"")</f>
        <v/>
      </c>
      <c r="AJ880" s="93"/>
      <c r="AK880" s="83"/>
      <c r="AL880" s="37"/>
      <c r="AM880" s="36" t="str">
        <f>IFERROR(VLOOKUP(Book1345234[[#This Row],[ Reduction in Critical Facilities Flood Risk]],#REF!,2,FALSE),"")</f>
        <v/>
      </c>
      <c r="AN880" s="140" t="e">
        <f>VLOOKUP([1]!Book1345234[[#This Row],[FMP]],'[1]Life and Safety Tabular Data'!A877:L887,12,FALSE)</f>
        <v>#REF!</v>
      </c>
      <c r="AO880" s="43"/>
      <c r="AP880" s="4"/>
      <c r="AQ880" s="36" t="str">
        <f>IFERROR(VLOOKUP(Book1345234[[#This Row],[Life and Safety Ranking (Injury/Loss of Life)]],#REF!,2,FALSE),"")</f>
        <v/>
      </c>
      <c r="AR880" s="67"/>
      <c r="AS880" s="43"/>
      <c r="AT880" s="43"/>
      <c r="AU880" s="43"/>
      <c r="AV880" s="4"/>
      <c r="AW880" s="36" t="str">
        <f>IFERROR(VLOOKUP(Book1345234[[#This Row],[Water Supply Yield Ranking]],#REF!,2,FALSE),"")</f>
        <v/>
      </c>
      <c r="AX880" s="67"/>
      <c r="AY880" s="37"/>
      <c r="AZ880" s="4"/>
      <c r="BA880" s="36" t="str">
        <f>IFERROR(VLOOKUP(Book1345234[[#This Row],[Social Vulnerability Ranking]],#REF!,2,FALSE),"")</f>
        <v/>
      </c>
      <c r="BB880" s="67"/>
      <c r="BC880" s="43"/>
      <c r="BD880" s="4"/>
      <c r="BE880" s="36" t="str">
        <f>IFERROR(VLOOKUP(Book1345234[[#This Row],[Nature-Based Solutions Ranking]],#REF!,2,FALSE),"")</f>
        <v/>
      </c>
      <c r="BF880" s="67"/>
      <c r="BG880" s="37"/>
      <c r="BH880" s="4"/>
      <c r="BI880" s="36" t="str">
        <f>IFERROR(VLOOKUP(Book1345234[[#This Row],[Multiple Benefit Ranking]],#REF!,2,FALSE),"")</f>
        <v/>
      </c>
      <c r="BJ880" s="84"/>
      <c r="BK880" s="43"/>
      <c r="BL880" s="4"/>
      <c r="BM880" s="36" t="str">
        <f>IFERROR(VLOOKUP(Book1345234[[#This Row],[Operations and Maintenance Ranking]],#REF!,2,FALSE),"")</f>
        <v/>
      </c>
      <c r="BN880" s="67"/>
      <c r="BO880" s="4"/>
      <c r="BP880" s="36" t="str">
        <f>IFERROR(VLOOKUP(Book1345234[[#This Row],[Administrative, Regulatory and Other Obstacle Ranking]],#REF!,2,FALSE),"")</f>
        <v/>
      </c>
      <c r="BQ880" s="67"/>
      <c r="BR880" s="4"/>
      <c r="BS880" s="36" t="str">
        <f>IFERROR(VLOOKUP(Book1345234[[#This Row],[Environmental Benefit Ranking]],#REF!,2,FALSE),"")</f>
        <v/>
      </c>
      <c r="BT880" s="67"/>
      <c r="BU880" s="37"/>
      <c r="BV880" s="36" t="str">
        <f>IFERROR(VLOOKUP(Book1345234[[#This Row],[Environmental Impact Ranking]],#REF!,2,FALSE),"")</f>
        <v/>
      </c>
      <c r="BW880" s="77"/>
      <c r="BX880" s="83"/>
      <c r="BY880" s="4"/>
      <c r="BZ880" s="36" t="str">
        <f>IFERROR(VLOOKUP(Book1345234[[#This Row],[Mobility Ranking]],#REF!,2,FALSE),"")</f>
        <v/>
      </c>
      <c r="CA880" s="77"/>
      <c r="CB880" s="4"/>
      <c r="CC880" s="36" t="str">
        <f>IFERROR(VLOOKUP(Book1345234[[#This Row],[Regional Ranking]],#REF!,2,FALSE),"")</f>
        <v/>
      </c>
    </row>
    <row r="881" spans="1:81" x14ac:dyDescent="0.25">
      <c r="A881" s="107"/>
      <c r="B881" s="84"/>
      <c r="C881" s="92">
        <f>Book1345234[[#This Row],[FMP]]*2</f>
        <v>0</v>
      </c>
      <c r="D881" s="34"/>
      <c r="E881" s="34"/>
      <c r="F881" s="37"/>
      <c r="G881" s="4"/>
      <c r="H881" s="4"/>
      <c r="I881" s="4"/>
      <c r="J881" s="4"/>
      <c r="K881" s="35" t="str">
        <f>IFERROR(Book1345234[[#This Row],[Project Cost]]/Book1345234[[#This Row],['# of Structures Removed from 1% Annual Chance FP]],"")</f>
        <v/>
      </c>
      <c r="L881" s="4"/>
      <c r="M881" s="4"/>
      <c r="N881" s="35"/>
      <c r="O881" s="100"/>
      <c r="P881" s="84"/>
      <c r="Q881" s="37"/>
      <c r="R881" s="4"/>
      <c r="S881" s="36" t="str">
        <f>IFERROR(VLOOKUP(Book1345234[[#This Row],[ Severity Ranking: Pre-Project Average Depth of Flooding (100-year)]],#REF!,2,FALSE),"")</f>
        <v/>
      </c>
      <c r="T881" s="67"/>
      <c r="U881" s="37"/>
      <c r="V881" s="37"/>
      <c r="W881" s="128" t="e">
        <f>[1]!Book1345234[[#This Row],[Flood Plain Population]]/[1]!Book1345234[[#This Row],[Community Population Served]]</f>
        <v>#REF!</v>
      </c>
      <c r="X881" s="4"/>
      <c r="Y881" s="36" t="str">
        <f>IFERROR(VLOOKUP(Book1345234[[#This Row],[Severity Ranking: Community Need (% Population)]],#REF!,2,FALSE),"")</f>
        <v/>
      </c>
      <c r="Z881" s="66"/>
      <c r="AA881" s="91" t="e">
        <f>[1]!Book1345234[[#This Row],['# of Structures Removed from 1% Annual Chance FP]]/[1]!Book1345234[[#This Row],['# of Structures in 1% Annual Chance FP (Pre-Project)]]</f>
        <v>#REF!</v>
      </c>
      <c r="AB881" s="4"/>
      <c r="AC881" s="36" t="str">
        <f>IFERROR(VLOOKUP(Book1345234[[#This Row],[Flood Risk Reduction ]],#REF!,2,FALSE),"")</f>
        <v/>
      </c>
      <c r="AD881" s="66"/>
      <c r="AE881" s="78"/>
      <c r="AF881" s="37"/>
      <c r="AG881" s="128" t="e">
        <f>([1]!Book1345234[[#This Row],[Pre-Project Damage $]]-[1]!Book1345234[[#This Row],[Post-Project Damage $]])/[1]!Book1345234[[#This Row],[Pre-Project Damage $]]</f>
        <v>#REF!</v>
      </c>
      <c r="AH881" s="4"/>
      <c r="AI881" s="36" t="str">
        <f>IFERROR(VLOOKUP(Book1345234[[#This Row],[Flood Damage Reduction]],#REF!,2,FALSE),"")</f>
        <v/>
      </c>
      <c r="AJ881" s="93"/>
      <c r="AK881" s="83"/>
      <c r="AL881" s="37"/>
      <c r="AM881" s="36" t="str">
        <f>IFERROR(VLOOKUP(Book1345234[[#This Row],[ Reduction in Critical Facilities Flood Risk]],#REF!,2,FALSE),"")</f>
        <v/>
      </c>
      <c r="AN881" s="140" t="e">
        <f>VLOOKUP([1]!Book1345234[[#This Row],[FMP]],'[1]Life and Safety Tabular Data'!A878:L888,12,FALSE)</f>
        <v>#REF!</v>
      </c>
      <c r="AO881" s="43"/>
      <c r="AP881" s="4"/>
      <c r="AQ881" s="36" t="str">
        <f>IFERROR(VLOOKUP(Book1345234[[#This Row],[Life and Safety Ranking (Injury/Loss of Life)]],#REF!,2,FALSE),"")</f>
        <v/>
      </c>
      <c r="AR881" s="67"/>
      <c r="AS881" s="43"/>
      <c r="AT881" s="43"/>
      <c r="AU881" s="43"/>
      <c r="AV881" s="4"/>
      <c r="AW881" s="36" t="str">
        <f>IFERROR(VLOOKUP(Book1345234[[#This Row],[Water Supply Yield Ranking]],#REF!,2,FALSE),"")</f>
        <v/>
      </c>
      <c r="AX881" s="67"/>
      <c r="AY881" s="37"/>
      <c r="AZ881" s="4"/>
      <c r="BA881" s="36" t="str">
        <f>IFERROR(VLOOKUP(Book1345234[[#This Row],[Social Vulnerability Ranking]],#REF!,2,FALSE),"")</f>
        <v/>
      </c>
      <c r="BB881" s="67"/>
      <c r="BC881" s="43"/>
      <c r="BD881" s="4"/>
      <c r="BE881" s="36" t="str">
        <f>IFERROR(VLOOKUP(Book1345234[[#This Row],[Nature-Based Solutions Ranking]],#REF!,2,FALSE),"")</f>
        <v/>
      </c>
      <c r="BF881" s="67"/>
      <c r="BG881" s="37"/>
      <c r="BH881" s="4"/>
      <c r="BI881" s="36" t="str">
        <f>IFERROR(VLOOKUP(Book1345234[[#This Row],[Multiple Benefit Ranking]],#REF!,2,FALSE),"")</f>
        <v/>
      </c>
      <c r="BJ881" s="84"/>
      <c r="BK881" s="43"/>
      <c r="BL881" s="4"/>
      <c r="BM881" s="36" t="str">
        <f>IFERROR(VLOOKUP(Book1345234[[#This Row],[Operations and Maintenance Ranking]],#REF!,2,FALSE),"")</f>
        <v/>
      </c>
      <c r="BN881" s="67"/>
      <c r="BO881" s="4"/>
      <c r="BP881" s="36" t="str">
        <f>IFERROR(VLOOKUP(Book1345234[[#This Row],[Administrative, Regulatory and Other Obstacle Ranking]],#REF!,2,FALSE),"")</f>
        <v/>
      </c>
      <c r="BQ881" s="67"/>
      <c r="BR881" s="4"/>
      <c r="BS881" s="36" t="str">
        <f>IFERROR(VLOOKUP(Book1345234[[#This Row],[Environmental Benefit Ranking]],#REF!,2,FALSE),"")</f>
        <v/>
      </c>
      <c r="BT881" s="67"/>
      <c r="BU881" s="37"/>
      <c r="BV881" s="36" t="str">
        <f>IFERROR(VLOOKUP(Book1345234[[#This Row],[Environmental Impact Ranking]],#REF!,2,FALSE),"")</f>
        <v/>
      </c>
      <c r="BW881" s="77"/>
      <c r="BX881" s="83"/>
      <c r="BY881" s="4"/>
      <c r="BZ881" s="36" t="str">
        <f>IFERROR(VLOOKUP(Book1345234[[#This Row],[Mobility Ranking]],#REF!,2,FALSE),"")</f>
        <v/>
      </c>
      <c r="CA881" s="77"/>
      <c r="CB881" s="4"/>
      <c r="CC881" s="36" t="str">
        <f>IFERROR(VLOOKUP(Book1345234[[#This Row],[Regional Ranking]],#REF!,2,FALSE),"")</f>
        <v/>
      </c>
    </row>
    <row r="882" spans="1:81" x14ac:dyDescent="0.25">
      <c r="A882" s="107"/>
      <c r="B882" s="84"/>
      <c r="C882" s="92">
        <f>Book1345234[[#This Row],[FMP]]*2</f>
        <v>0</v>
      </c>
      <c r="D882" s="34"/>
      <c r="E882" s="34"/>
      <c r="F882" s="37"/>
      <c r="G882" s="4"/>
      <c r="H882" s="4"/>
      <c r="I882" s="4"/>
      <c r="J882" s="4"/>
      <c r="K882" s="35" t="str">
        <f>IFERROR(Book1345234[[#This Row],[Project Cost]]/Book1345234[[#This Row],['# of Structures Removed from 1% Annual Chance FP]],"")</f>
        <v/>
      </c>
      <c r="L882" s="4"/>
      <c r="M882" s="4"/>
      <c r="N882" s="35"/>
      <c r="O882" s="100"/>
      <c r="P882" s="84"/>
      <c r="Q882" s="37"/>
      <c r="R882" s="4"/>
      <c r="S882" s="36" t="str">
        <f>IFERROR(VLOOKUP(Book1345234[[#This Row],[ Severity Ranking: Pre-Project Average Depth of Flooding (100-year)]],#REF!,2,FALSE),"")</f>
        <v/>
      </c>
      <c r="T882" s="67"/>
      <c r="U882" s="37"/>
      <c r="V882" s="37"/>
      <c r="W882" s="128" t="e">
        <f>[1]!Book1345234[[#This Row],[Flood Plain Population]]/[1]!Book1345234[[#This Row],[Community Population Served]]</f>
        <v>#REF!</v>
      </c>
      <c r="X882" s="4"/>
      <c r="Y882" s="36" t="str">
        <f>IFERROR(VLOOKUP(Book1345234[[#This Row],[Severity Ranking: Community Need (% Population)]],#REF!,2,FALSE),"")</f>
        <v/>
      </c>
      <c r="Z882" s="66"/>
      <c r="AA882" s="91" t="e">
        <f>[1]!Book1345234[[#This Row],['# of Structures Removed from 1% Annual Chance FP]]/[1]!Book1345234[[#This Row],['# of Structures in 1% Annual Chance FP (Pre-Project)]]</f>
        <v>#REF!</v>
      </c>
      <c r="AB882" s="4"/>
      <c r="AC882" s="36" t="str">
        <f>IFERROR(VLOOKUP(Book1345234[[#This Row],[Flood Risk Reduction ]],#REF!,2,FALSE),"")</f>
        <v/>
      </c>
      <c r="AD882" s="66"/>
      <c r="AE882" s="78"/>
      <c r="AF882" s="37"/>
      <c r="AG882" s="128" t="e">
        <f>([1]!Book1345234[[#This Row],[Pre-Project Damage $]]-[1]!Book1345234[[#This Row],[Post-Project Damage $]])/[1]!Book1345234[[#This Row],[Pre-Project Damage $]]</f>
        <v>#REF!</v>
      </c>
      <c r="AH882" s="4"/>
      <c r="AI882" s="36" t="str">
        <f>IFERROR(VLOOKUP(Book1345234[[#This Row],[Flood Damage Reduction]],#REF!,2,FALSE),"")</f>
        <v/>
      </c>
      <c r="AJ882" s="93"/>
      <c r="AK882" s="83"/>
      <c r="AL882" s="37"/>
      <c r="AM882" s="36" t="str">
        <f>IFERROR(VLOOKUP(Book1345234[[#This Row],[ Reduction in Critical Facilities Flood Risk]],#REF!,2,FALSE),"")</f>
        <v/>
      </c>
      <c r="AN882" s="140" t="e">
        <f>VLOOKUP([1]!Book1345234[[#This Row],[FMP]],'[1]Life and Safety Tabular Data'!A879:L889,12,FALSE)</f>
        <v>#REF!</v>
      </c>
      <c r="AO882" s="43"/>
      <c r="AP882" s="4"/>
      <c r="AQ882" s="36" t="str">
        <f>IFERROR(VLOOKUP(Book1345234[[#This Row],[Life and Safety Ranking (Injury/Loss of Life)]],#REF!,2,FALSE),"")</f>
        <v/>
      </c>
      <c r="AR882" s="67"/>
      <c r="AS882" s="43"/>
      <c r="AT882" s="43"/>
      <c r="AU882" s="43"/>
      <c r="AV882" s="4"/>
      <c r="AW882" s="36" t="str">
        <f>IFERROR(VLOOKUP(Book1345234[[#This Row],[Water Supply Yield Ranking]],#REF!,2,FALSE),"")</f>
        <v/>
      </c>
      <c r="AX882" s="67"/>
      <c r="AY882" s="37"/>
      <c r="AZ882" s="4"/>
      <c r="BA882" s="36" t="str">
        <f>IFERROR(VLOOKUP(Book1345234[[#This Row],[Social Vulnerability Ranking]],#REF!,2,FALSE),"")</f>
        <v/>
      </c>
      <c r="BB882" s="67"/>
      <c r="BC882" s="43"/>
      <c r="BD882" s="4"/>
      <c r="BE882" s="36" t="str">
        <f>IFERROR(VLOOKUP(Book1345234[[#This Row],[Nature-Based Solutions Ranking]],#REF!,2,FALSE),"")</f>
        <v/>
      </c>
      <c r="BF882" s="67"/>
      <c r="BG882" s="37"/>
      <c r="BH882" s="4"/>
      <c r="BI882" s="36" t="str">
        <f>IFERROR(VLOOKUP(Book1345234[[#This Row],[Multiple Benefit Ranking]],#REF!,2,FALSE),"")</f>
        <v/>
      </c>
      <c r="BJ882" s="84"/>
      <c r="BK882" s="43"/>
      <c r="BL882" s="4"/>
      <c r="BM882" s="36" t="str">
        <f>IFERROR(VLOOKUP(Book1345234[[#This Row],[Operations and Maintenance Ranking]],#REF!,2,FALSE),"")</f>
        <v/>
      </c>
      <c r="BN882" s="67"/>
      <c r="BO882" s="4"/>
      <c r="BP882" s="36" t="str">
        <f>IFERROR(VLOOKUP(Book1345234[[#This Row],[Administrative, Regulatory and Other Obstacle Ranking]],#REF!,2,FALSE),"")</f>
        <v/>
      </c>
      <c r="BQ882" s="67"/>
      <c r="BR882" s="4"/>
      <c r="BS882" s="36" t="str">
        <f>IFERROR(VLOOKUP(Book1345234[[#This Row],[Environmental Benefit Ranking]],#REF!,2,FALSE),"")</f>
        <v/>
      </c>
      <c r="BT882" s="67"/>
      <c r="BU882" s="37"/>
      <c r="BV882" s="36" t="str">
        <f>IFERROR(VLOOKUP(Book1345234[[#This Row],[Environmental Impact Ranking]],#REF!,2,FALSE),"")</f>
        <v/>
      </c>
      <c r="BW882" s="77"/>
      <c r="BX882" s="83"/>
      <c r="BY882" s="4"/>
      <c r="BZ882" s="36" t="str">
        <f>IFERROR(VLOOKUP(Book1345234[[#This Row],[Mobility Ranking]],#REF!,2,FALSE),"")</f>
        <v/>
      </c>
      <c r="CA882" s="77"/>
      <c r="CB882" s="4"/>
      <c r="CC882" s="36" t="str">
        <f>IFERROR(VLOOKUP(Book1345234[[#This Row],[Regional Ranking]],#REF!,2,FALSE),"")</f>
        <v/>
      </c>
    </row>
    <row r="883" spans="1:81" x14ac:dyDescent="0.25">
      <c r="A883" s="107"/>
      <c r="B883" s="84"/>
      <c r="C883" s="92">
        <f>Book1345234[[#This Row],[FMP]]*2</f>
        <v>0</v>
      </c>
      <c r="D883" s="34"/>
      <c r="E883" s="34"/>
      <c r="F883" s="37"/>
      <c r="G883" s="4"/>
      <c r="H883" s="4"/>
      <c r="I883" s="4"/>
      <c r="J883" s="4"/>
      <c r="K883" s="35" t="str">
        <f>IFERROR(Book1345234[[#This Row],[Project Cost]]/Book1345234[[#This Row],['# of Structures Removed from 1% Annual Chance FP]],"")</f>
        <v/>
      </c>
      <c r="L883" s="4"/>
      <c r="M883" s="4"/>
      <c r="N883" s="35"/>
      <c r="O883" s="100"/>
      <c r="P883" s="84"/>
      <c r="Q883" s="37"/>
      <c r="R883" s="4"/>
      <c r="S883" s="36" t="str">
        <f>IFERROR(VLOOKUP(Book1345234[[#This Row],[ Severity Ranking: Pre-Project Average Depth of Flooding (100-year)]],#REF!,2,FALSE),"")</f>
        <v/>
      </c>
      <c r="T883" s="67"/>
      <c r="U883" s="37"/>
      <c r="V883" s="37"/>
      <c r="W883" s="128" t="e">
        <f>[1]!Book1345234[[#This Row],[Flood Plain Population]]/[1]!Book1345234[[#This Row],[Community Population Served]]</f>
        <v>#REF!</v>
      </c>
      <c r="X883" s="4"/>
      <c r="Y883" s="36" t="str">
        <f>IFERROR(VLOOKUP(Book1345234[[#This Row],[Severity Ranking: Community Need (% Population)]],#REF!,2,FALSE),"")</f>
        <v/>
      </c>
      <c r="Z883" s="66"/>
      <c r="AA883" s="91" t="e">
        <f>[1]!Book1345234[[#This Row],['# of Structures Removed from 1% Annual Chance FP]]/[1]!Book1345234[[#This Row],['# of Structures in 1% Annual Chance FP (Pre-Project)]]</f>
        <v>#REF!</v>
      </c>
      <c r="AB883" s="4"/>
      <c r="AC883" s="36" t="str">
        <f>IFERROR(VLOOKUP(Book1345234[[#This Row],[Flood Risk Reduction ]],#REF!,2,FALSE),"")</f>
        <v/>
      </c>
      <c r="AD883" s="66"/>
      <c r="AE883" s="78"/>
      <c r="AF883" s="37"/>
      <c r="AG883" s="128" t="e">
        <f>([1]!Book1345234[[#This Row],[Pre-Project Damage $]]-[1]!Book1345234[[#This Row],[Post-Project Damage $]])/[1]!Book1345234[[#This Row],[Pre-Project Damage $]]</f>
        <v>#REF!</v>
      </c>
      <c r="AH883" s="4"/>
      <c r="AI883" s="36" t="str">
        <f>IFERROR(VLOOKUP(Book1345234[[#This Row],[Flood Damage Reduction]],#REF!,2,FALSE),"")</f>
        <v/>
      </c>
      <c r="AJ883" s="93"/>
      <c r="AK883" s="83"/>
      <c r="AL883" s="37"/>
      <c r="AM883" s="36" t="str">
        <f>IFERROR(VLOOKUP(Book1345234[[#This Row],[ Reduction in Critical Facilities Flood Risk]],#REF!,2,FALSE),"")</f>
        <v/>
      </c>
      <c r="AN883" s="140" t="e">
        <f>VLOOKUP([1]!Book1345234[[#This Row],[FMP]],'[1]Life and Safety Tabular Data'!A880:L890,12,FALSE)</f>
        <v>#REF!</v>
      </c>
      <c r="AO883" s="43"/>
      <c r="AP883" s="4"/>
      <c r="AQ883" s="36" t="str">
        <f>IFERROR(VLOOKUP(Book1345234[[#This Row],[Life and Safety Ranking (Injury/Loss of Life)]],#REF!,2,FALSE),"")</f>
        <v/>
      </c>
      <c r="AR883" s="67"/>
      <c r="AS883" s="43"/>
      <c r="AT883" s="43"/>
      <c r="AU883" s="43"/>
      <c r="AV883" s="4"/>
      <c r="AW883" s="36" t="str">
        <f>IFERROR(VLOOKUP(Book1345234[[#This Row],[Water Supply Yield Ranking]],#REF!,2,FALSE),"")</f>
        <v/>
      </c>
      <c r="AX883" s="67"/>
      <c r="AY883" s="37"/>
      <c r="AZ883" s="4"/>
      <c r="BA883" s="36" t="str">
        <f>IFERROR(VLOOKUP(Book1345234[[#This Row],[Social Vulnerability Ranking]],#REF!,2,FALSE),"")</f>
        <v/>
      </c>
      <c r="BB883" s="67"/>
      <c r="BC883" s="43"/>
      <c r="BD883" s="4"/>
      <c r="BE883" s="36" t="str">
        <f>IFERROR(VLOOKUP(Book1345234[[#This Row],[Nature-Based Solutions Ranking]],#REF!,2,FALSE),"")</f>
        <v/>
      </c>
      <c r="BF883" s="67"/>
      <c r="BG883" s="37"/>
      <c r="BH883" s="4"/>
      <c r="BI883" s="36" t="str">
        <f>IFERROR(VLOOKUP(Book1345234[[#This Row],[Multiple Benefit Ranking]],#REF!,2,FALSE),"")</f>
        <v/>
      </c>
      <c r="BJ883" s="84"/>
      <c r="BK883" s="43"/>
      <c r="BL883" s="4"/>
      <c r="BM883" s="36" t="str">
        <f>IFERROR(VLOOKUP(Book1345234[[#This Row],[Operations and Maintenance Ranking]],#REF!,2,FALSE),"")</f>
        <v/>
      </c>
      <c r="BN883" s="67"/>
      <c r="BO883" s="4"/>
      <c r="BP883" s="36" t="str">
        <f>IFERROR(VLOOKUP(Book1345234[[#This Row],[Administrative, Regulatory and Other Obstacle Ranking]],#REF!,2,FALSE),"")</f>
        <v/>
      </c>
      <c r="BQ883" s="67"/>
      <c r="BR883" s="4"/>
      <c r="BS883" s="36" t="str">
        <f>IFERROR(VLOOKUP(Book1345234[[#This Row],[Environmental Benefit Ranking]],#REF!,2,FALSE),"")</f>
        <v/>
      </c>
      <c r="BT883" s="67"/>
      <c r="BU883" s="37"/>
      <c r="BV883" s="36" t="str">
        <f>IFERROR(VLOOKUP(Book1345234[[#This Row],[Environmental Impact Ranking]],#REF!,2,FALSE),"")</f>
        <v/>
      </c>
      <c r="BW883" s="77"/>
      <c r="BX883" s="83"/>
      <c r="BY883" s="4"/>
      <c r="BZ883" s="36" t="str">
        <f>IFERROR(VLOOKUP(Book1345234[[#This Row],[Mobility Ranking]],#REF!,2,FALSE),"")</f>
        <v/>
      </c>
      <c r="CA883" s="77"/>
      <c r="CB883" s="4"/>
      <c r="CC883" s="36" t="str">
        <f>IFERROR(VLOOKUP(Book1345234[[#This Row],[Regional Ranking]],#REF!,2,FALSE),"")</f>
        <v/>
      </c>
    </row>
    <row r="884" spans="1:81" x14ac:dyDescent="0.25">
      <c r="A884" s="107"/>
      <c r="B884" s="84"/>
      <c r="C884" s="92">
        <f>Book1345234[[#This Row],[FMP]]*2</f>
        <v>0</v>
      </c>
      <c r="D884" s="34"/>
      <c r="E884" s="34"/>
      <c r="F884" s="37"/>
      <c r="G884" s="4"/>
      <c r="H884" s="4"/>
      <c r="I884" s="4"/>
      <c r="J884" s="4"/>
      <c r="K884" s="35" t="str">
        <f>IFERROR(Book1345234[[#This Row],[Project Cost]]/Book1345234[[#This Row],['# of Structures Removed from 1% Annual Chance FP]],"")</f>
        <v/>
      </c>
      <c r="L884" s="4"/>
      <c r="M884" s="4"/>
      <c r="N884" s="35"/>
      <c r="O884" s="100"/>
      <c r="P884" s="84"/>
      <c r="Q884" s="37"/>
      <c r="R884" s="4"/>
      <c r="S884" s="36" t="str">
        <f>IFERROR(VLOOKUP(Book1345234[[#This Row],[ Severity Ranking: Pre-Project Average Depth of Flooding (100-year)]],#REF!,2,FALSE),"")</f>
        <v/>
      </c>
      <c r="T884" s="67"/>
      <c r="U884" s="37"/>
      <c r="V884" s="37"/>
      <c r="W884" s="128" t="e">
        <f>[1]!Book1345234[[#This Row],[Flood Plain Population]]/[1]!Book1345234[[#This Row],[Community Population Served]]</f>
        <v>#REF!</v>
      </c>
      <c r="X884" s="4"/>
      <c r="Y884" s="36" t="str">
        <f>IFERROR(VLOOKUP(Book1345234[[#This Row],[Severity Ranking: Community Need (% Population)]],#REF!,2,FALSE),"")</f>
        <v/>
      </c>
      <c r="Z884" s="66"/>
      <c r="AA884" s="91" t="e">
        <f>[1]!Book1345234[[#This Row],['# of Structures Removed from 1% Annual Chance FP]]/[1]!Book1345234[[#This Row],['# of Structures in 1% Annual Chance FP (Pre-Project)]]</f>
        <v>#REF!</v>
      </c>
      <c r="AB884" s="4"/>
      <c r="AC884" s="36" t="str">
        <f>IFERROR(VLOOKUP(Book1345234[[#This Row],[Flood Risk Reduction ]],#REF!,2,FALSE),"")</f>
        <v/>
      </c>
      <c r="AD884" s="66"/>
      <c r="AE884" s="78"/>
      <c r="AF884" s="37"/>
      <c r="AG884" s="128" t="e">
        <f>([1]!Book1345234[[#This Row],[Pre-Project Damage $]]-[1]!Book1345234[[#This Row],[Post-Project Damage $]])/[1]!Book1345234[[#This Row],[Pre-Project Damage $]]</f>
        <v>#REF!</v>
      </c>
      <c r="AH884" s="4"/>
      <c r="AI884" s="36" t="str">
        <f>IFERROR(VLOOKUP(Book1345234[[#This Row],[Flood Damage Reduction]],#REF!,2,FALSE),"")</f>
        <v/>
      </c>
      <c r="AJ884" s="93"/>
      <c r="AK884" s="83"/>
      <c r="AL884" s="37"/>
      <c r="AM884" s="36" t="str">
        <f>IFERROR(VLOOKUP(Book1345234[[#This Row],[ Reduction in Critical Facilities Flood Risk]],#REF!,2,FALSE),"")</f>
        <v/>
      </c>
      <c r="AN884" s="140" t="e">
        <f>VLOOKUP([1]!Book1345234[[#This Row],[FMP]],'[1]Life and Safety Tabular Data'!A881:L891,12,FALSE)</f>
        <v>#REF!</v>
      </c>
      <c r="AO884" s="43"/>
      <c r="AP884" s="4"/>
      <c r="AQ884" s="36" t="str">
        <f>IFERROR(VLOOKUP(Book1345234[[#This Row],[Life and Safety Ranking (Injury/Loss of Life)]],#REF!,2,FALSE),"")</f>
        <v/>
      </c>
      <c r="AR884" s="67"/>
      <c r="AS884" s="43"/>
      <c r="AT884" s="43"/>
      <c r="AU884" s="43"/>
      <c r="AV884" s="4"/>
      <c r="AW884" s="36" t="str">
        <f>IFERROR(VLOOKUP(Book1345234[[#This Row],[Water Supply Yield Ranking]],#REF!,2,FALSE),"")</f>
        <v/>
      </c>
      <c r="AX884" s="67"/>
      <c r="AY884" s="37"/>
      <c r="AZ884" s="4"/>
      <c r="BA884" s="36" t="str">
        <f>IFERROR(VLOOKUP(Book1345234[[#This Row],[Social Vulnerability Ranking]],#REF!,2,FALSE),"")</f>
        <v/>
      </c>
      <c r="BB884" s="67"/>
      <c r="BC884" s="43"/>
      <c r="BD884" s="4"/>
      <c r="BE884" s="36" t="str">
        <f>IFERROR(VLOOKUP(Book1345234[[#This Row],[Nature-Based Solutions Ranking]],#REF!,2,FALSE),"")</f>
        <v/>
      </c>
      <c r="BF884" s="67"/>
      <c r="BG884" s="37"/>
      <c r="BH884" s="4"/>
      <c r="BI884" s="36" t="str">
        <f>IFERROR(VLOOKUP(Book1345234[[#This Row],[Multiple Benefit Ranking]],#REF!,2,FALSE),"")</f>
        <v/>
      </c>
      <c r="BJ884" s="84"/>
      <c r="BK884" s="43"/>
      <c r="BL884" s="4"/>
      <c r="BM884" s="36" t="str">
        <f>IFERROR(VLOOKUP(Book1345234[[#This Row],[Operations and Maintenance Ranking]],#REF!,2,FALSE),"")</f>
        <v/>
      </c>
      <c r="BN884" s="67"/>
      <c r="BO884" s="4"/>
      <c r="BP884" s="36" t="str">
        <f>IFERROR(VLOOKUP(Book1345234[[#This Row],[Administrative, Regulatory and Other Obstacle Ranking]],#REF!,2,FALSE),"")</f>
        <v/>
      </c>
      <c r="BQ884" s="67"/>
      <c r="BR884" s="4"/>
      <c r="BS884" s="36" t="str">
        <f>IFERROR(VLOOKUP(Book1345234[[#This Row],[Environmental Benefit Ranking]],#REF!,2,FALSE),"")</f>
        <v/>
      </c>
      <c r="BT884" s="67"/>
      <c r="BU884" s="37"/>
      <c r="BV884" s="36" t="str">
        <f>IFERROR(VLOOKUP(Book1345234[[#This Row],[Environmental Impact Ranking]],#REF!,2,FALSE),"")</f>
        <v/>
      </c>
      <c r="BW884" s="77"/>
      <c r="BX884" s="83"/>
      <c r="BY884" s="4"/>
      <c r="BZ884" s="36" t="str">
        <f>IFERROR(VLOOKUP(Book1345234[[#This Row],[Mobility Ranking]],#REF!,2,FALSE),"")</f>
        <v/>
      </c>
      <c r="CA884" s="77"/>
      <c r="CB884" s="4"/>
      <c r="CC884" s="36" t="str">
        <f>IFERROR(VLOOKUP(Book1345234[[#This Row],[Regional Ranking]],#REF!,2,FALSE),"")</f>
        <v/>
      </c>
    </row>
    <row r="885" spans="1:81" x14ac:dyDescent="0.25">
      <c r="A885" s="107"/>
      <c r="B885" s="84"/>
      <c r="C885" s="92">
        <f>Book1345234[[#This Row],[FMP]]*2</f>
        <v>0</v>
      </c>
      <c r="D885" s="34"/>
      <c r="E885" s="34"/>
      <c r="F885" s="37"/>
      <c r="G885" s="4"/>
      <c r="H885" s="4"/>
      <c r="I885" s="4"/>
      <c r="J885" s="4"/>
      <c r="K885" s="35" t="str">
        <f>IFERROR(Book1345234[[#This Row],[Project Cost]]/Book1345234[[#This Row],['# of Structures Removed from 1% Annual Chance FP]],"")</f>
        <v/>
      </c>
      <c r="L885" s="4"/>
      <c r="M885" s="4"/>
      <c r="N885" s="35"/>
      <c r="O885" s="100"/>
      <c r="P885" s="84"/>
      <c r="Q885" s="37"/>
      <c r="R885" s="4"/>
      <c r="S885" s="36" t="str">
        <f>IFERROR(VLOOKUP(Book1345234[[#This Row],[ Severity Ranking: Pre-Project Average Depth of Flooding (100-year)]],#REF!,2,FALSE),"")</f>
        <v/>
      </c>
      <c r="T885" s="67"/>
      <c r="U885" s="37"/>
      <c r="V885" s="37"/>
      <c r="W885" s="128" t="e">
        <f>[1]!Book1345234[[#This Row],[Flood Plain Population]]/[1]!Book1345234[[#This Row],[Community Population Served]]</f>
        <v>#REF!</v>
      </c>
      <c r="X885" s="4"/>
      <c r="Y885" s="36" t="str">
        <f>IFERROR(VLOOKUP(Book1345234[[#This Row],[Severity Ranking: Community Need (% Population)]],#REF!,2,FALSE),"")</f>
        <v/>
      </c>
      <c r="Z885" s="66"/>
      <c r="AA885" s="91" t="e">
        <f>[1]!Book1345234[[#This Row],['# of Structures Removed from 1% Annual Chance FP]]/[1]!Book1345234[[#This Row],['# of Structures in 1% Annual Chance FP (Pre-Project)]]</f>
        <v>#REF!</v>
      </c>
      <c r="AB885" s="4"/>
      <c r="AC885" s="36" t="str">
        <f>IFERROR(VLOOKUP(Book1345234[[#This Row],[Flood Risk Reduction ]],#REF!,2,FALSE),"")</f>
        <v/>
      </c>
      <c r="AD885" s="66"/>
      <c r="AE885" s="78"/>
      <c r="AF885" s="37"/>
      <c r="AG885" s="128" t="e">
        <f>([1]!Book1345234[[#This Row],[Pre-Project Damage $]]-[1]!Book1345234[[#This Row],[Post-Project Damage $]])/[1]!Book1345234[[#This Row],[Pre-Project Damage $]]</f>
        <v>#REF!</v>
      </c>
      <c r="AH885" s="4"/>
      <c r="AI885" s="36" t="str">
        <f>IFERROR(VLOOKUP(Book1345234[[#This Row],[Flood Damage Reduction]],#REF!,2,FALSE),"")</f>
        <v/>
      </c>
      <c r="AJ885" s="93"/>
      <c r="AK885" s="83"/>
      <c r="AL885" s="37"/>
      <c r="AM885" s="36" t="str">
        <f>IFERROR(VLOOKUP(Book1345234[[#This Row],[ Reduction in Critical Facilities Flood Risk]],#REF!,2,FALSE),"")</f>
        <v/>
      </c>
      <c r="AN885" s="140" t="e">
        <f>VLOOKUP([1]!Book1345234[[#This Row],[FMP]],'[1]Life and Safety Tabular Data'!A882:L892,12,FALSE)</f>
        <v>#REF!</v>
      </c>
      <c r="AO885" s="43"/>
      <c r="AP885" s="4"/>
      <c r="AQ885" s="36" t="str">
        <f>IFERROR(VLOOKUP(Book1345234[[#This Row],[Life and Safety Ranking (Injury/Loss of Life)]],#REF!,2,FALSE),"")</f>
        <v/>
      </c>
      <c r="AR885" s="67"/>
      <c r="AS885" s="43"/>
      <c r="AT885" s="43"/>
      <c r="AU885" s="43"/>
      <c r="AV885" s="4"/>
      <c r="AW885" s="36" t="str">
        <f>IFERROR(VLOOKUP(Book1345234[[#This Row],[Water Supply Yield Ranking]],#REF!,2,FALSE),"")</f>
        <v/>
      </c>
      <c r="AX885" s="67"/>
      <c r="AY885" s="37"/>
      <c r="AZ885" s="4"/>
      <c r="BA885" s="36" t="str">
        <f>IFERROR(VLOOKUP(Book1345234[[#This Row],[Social Vulnerability Ranking]],#REF!,2,FALSE),"")</f>
        <v/>
      </c>
      <c r="BB885" s="67"/>
      <c r="BC885" s="43"/>
      <c r="BD885" s="4"/>
      <c r="BE885" s="36" t="str">
        <f>IFERROR(VLOOKUP(Book1345234[[#This Row],[Nature-Based Solutions Ranking]],#REF!,2,FALSE),"")</f>
        <v/>
      </c>
      <c r="BF885" s="67"/>
      <c r="BG885" s="37"/>
      <c r="BH885" s="4"/>
      <c r="BI885" s="36" t="str">
        <f>IFERROR(VLOOKUP(Book1345234[[#This Row],[Multiple Benefit Ranking]],#REF!,2,FALSE),"")</f>
        <v/>
      </c>
      <c r="BJ885" s="84"/>
      <c r="BK885" s="43"/>
      <c r="BL885" s="4"/>
      <c r="BM885" s="36" t="str">
        <f>IFERROR(VLOOKUP(Book1345234[[#This Row],[Operations and Maintenance Ranking]],#REF!,2,FALSE),"")</f>
        <v/>
      </c>
      <c r="BN885" s="67"/>
      <c r="BO885" s="4"/>
      <c r="BP885" s="36" t="str">
        <f>IFERROR(VLOOKUP(Book1345234[[#This Row],[Administrative, Regulatory and Other Obstacle Ranking]],#REF!,2,FALSE),"")</f>
        <v/>
      </c>
      <c r="BQ885" s="67"/>
      <c r="BR885" s="4"/>
      <c r="BS885" s="36" t="str">
        <f>IFERROR(VLOOKUP(Book1345234[[#This Row],[Environmental Benefit Ranking]],#REF!,2,FALSE),"")</f>
        <v/>
      </c>
      <c r="BT885" s="67"/>
      <c r="BU885" s="37"/>
      <c r="BV885" s="36" t="str">
        <f>IFERROR(VLOOKUP(Book1345234[[#This Row],[Environmental Impact Ranking]],#REF!,2,FALSE),"")</f>
        <v/>
      </c>
      <c r="BW885" s="77"/>
      <c r="BX885" s="83"/>
      <c r="BY885" s="4"/>
      <c r="BZ885" s="36" t="str">
        <f>IFERROR(VLOOKUP(Book1345234[[#This Row],[Mobility Ranking]],#REF!,2,FALSE),"")</f>
        <v/>
      </c>
      <c r="CA885" s="77"/>
      <c r="CB885" s="4"/>
      <c r="CC885" s="36" t="str">
        <f>IFERROR(VLOOKUP(Book1345234[[#This Row],[Regional Ranking]],#REF!,2,FALSE),"")</f>
        <v/>
      </c>
    </row>
    <row r="886" spans="1:81" x14ac:dyDescent="0.25">
      <c r="A886" s="107"/>
      <c r="B886" s="84"/>
      <c r="C886" s="92">
        <f>Book1345234[[#This Row],[FMP]]*2</f>
        <v>0</v>
      </c>
      <c r="D886" s="34"/>
      <c r="E886" s="34"/>
      <c r="F886" s="37"/>
      <c r="G886" s="4"/>
      <c r="H886" s="4"/>
      <c r="I886" s="4"/>
      <c r="J886" s="4"/>
      <c r="K886" s="35" t="str">
        <f>IFERROR(Book1345234[[#This Row],[Project Cost]]/Book1345234[[#This Row],['# of Structures Removed from 1% Annual Chance FP]],"")</f>
        <v/>
      </c>
      <c r="L886" s="4"/>
      <c r="M886" s="4"/>
      <c r="N886" s="35"/>
      <c r="O886" s="100"/>
      <c r="P886" s="84"/>
      <c r="Q886" s="37"/>
      <c r="R886" s="4"/>
      <c r="S886" s="36" t="str">
        <f>IFERROR(VLOOKUP(Book1345234[[#This Row],[ Severity Ranking: Pre-Project Average Depth of Flooding (100-year)]],#REF!,2,FALSE),"")</f>
        <v/>
      </c>
      <c r="T886" s="67"/>
      <c r="U886" s="37"/>
      <c r="V886" s="37"/>
      <c r="W886" s="128" t="e">
        <f>[1]!Book1345234[[#This Row],[Flood Plain Population]]/[1]!Book1345234[[#This Row],[Community Population Served]]</f>
        <v>#REF!</v>
      </c>
      <c r="X886" s="4"/>
      <c r="Y886" s="36" t="str">
        <f>IFERROR(VLOOKUP(Book1345234[[#This Row],[Severity Ranking: Community Need (% Population)]],#REF!,2,FALSE),"")</f>
        <v/>
      </c>
      <c r="Z886" s="66"/>
      <c r="AA886" s="91" t="e">
        <f>[1]!Book1345234[[#This Row],['# of Structures Removed from 1% Annual Chance FP]]/[1]!Book1345234[[#This Row],['# of Structures in 1% Annual Chance FP (Pre-Project)]]</f>
        <v>#REF!</v>
      </c>
      <c r="AB886" s="4"/>
      <c r="AC886" s="36" t="str">
        <f>IFERROR(VLOOKUP(Book1345234[[#This Row],[Flood Risk Reduction ]],#REF!,2,FALSE),"")</f>
        <v/>
      </c>
      <c r="AD886" s="66"/>
      <c r="AE886" s="78"/>
      <c r="AF886" s="37"/>
      <c r="AG886" s="128" t="e">
        <f>([1]!Book1345234[[#This Row],[Pre-Project Damage $]]-[1]!Book1345234[[#This Row],[Post-Project Damage $]])/[1]!Book1345234[[#This Row],[Pre-Project Damage $]]</f>
        <v>#REF!</v>
      </c>
      <c r="AH886" s="4"/>
      <c r="AI886" s="36" t="str">
        <f>IFERROR(VLOOKUP(Book1345234[[#This Row],[Flood Damage Reduction]],#REF!,2,FALSE),"")</f>
        <v/>
      </c>
      <c r="AJ886" s="93"/>
      <c r="AK886" s="83"/>
      <c r="AL886" s="37"/>
      <c r="AM886" s="36" t="str">
        <f>IFERROR(VLOOKUP(Book1345234[[#This Row],[ Reduction in Critical Facilities Flood Risk]],#REF!,2,FALSE),"")</f>
        <v/>
      </c>
      <c r="AN886" s="140" t="e">
        <f>VLOOKUP([1]!Book1345234[[#This Row],[FMP]],'[1]Life and Safety Tabular Data'!A883:L893,12,FALSE)</f>
        <v>#REF!</v>
      </c>
      <c r="AO886" s="43"/>
      <c r="AP886" s="4"/>
      <c r="AQ886" s="36" t="str">
        <f>IFERROR(VLOOKUP(Book1345234[[#This Row],[Life and Safety Ranking (Injury/Loss of Life)]],#REF!,2,FALSE),"")</f>
        <v/>
      </c>
      <c r="AR886" s="67"/>
      <c r="AS886" s="43"/>
      <c r="AT886" s="43"/>
      <c r="AU886" s="43"/>
      <c r="AV886" s="4"/>
      <c r="AW886" s="36" t="str">
        <f>IFERROR(VLOOKUP(Book1345234[[#This Row],[Water Supply Yield Ranking]],#REF!,2,FALSE),"")</f>
        <v/>
      </c>
      <c r="AX886" s="67"/>
      <c r="AY886" s="37"/>
      <c r="AZ886" s="4"/>
      <c r="BA886" s="36" t="str">
        <f>IFERROR(VLOOKUP(Book1345234[[#This Row],[Social Vulnerability Ranking]],#REF!,2,FALSE),"")</f>
        <v/>
      </c>
      <c r="BB886" s="67"/>
      <c r="BC886" s="43"/>
      <c r="BD886" s="4"/>
      <c r="BE886" s="36" t="str">
        <f>IFERROR(VLOOKUP(Book1345234[[#This Row],[Nature-Based Solutions Ranking]],#REF!,2,FALSE),"")</f>
        <v/>
      </c>
      <c r="BF886" s="67"/>
      <c r="BG886" s="37"/>
      <c r="BH886" s="4"/>
      <c r="BI886" s="36" t="str">
        <f>IFERROR(VLOOKUP(Book1345234[[#This Row],[Multiple Benefit Ranking]],#REF!,2,FALSE),"")</f>
        <v/>
      </c>
      <c r="BJ886" s="84"/>
      <c r="BK886" s="43"/>
      <c r="BL886" s="4"/>
      <c r="BM886" s="36" t="str">
        <f>IFERROR(VLOOKUP(Book1345234[[#This Row],[Operations and Maintenance Ranking]],#REF!,2,FALSE),"")</f>
        <v/>
      </c>
      <c r="BN886" s="67"/>
      <c r="BO886" s="4"/>
      <c r="BP886" s="36" t="str">
        <f>IFERROR(VLOOKUP(Book1345234[[#This Row],[Administrative, Regulatory and Other Obstacle Ranking]],#REF!,2,FALSE),"")</f>
        <v/>
      </c>
      <c r="BQ886" s="67"/>
      <c r="BR886" s="4"/>
      <c r="BS886" s="36" t="str">
        <f>IFERROR(VLOOKUP(Book1345234[[#This Row],[Environmental Benefit Ranking]],#REF!,2,FALSE),"")</f>
        <v/>
      </c>
      <c r="BT886" s="67"/>
      <c r="BU886" s="37"/>
      <c r="BV886" s="36" t="str">
        <f>IFERROR(VLOOKUP(Book1345234[[#This Row],[Environmental Impact Ranking]],#REF!,2,FALSE),"")</f>
        <v/>
      </c>
      <c r="BW886" s="77"/>
      <c r="BX886" s="83"/>
      <c r="BY886" s="4"/>
      <c r="BZ886" s="36" t="str">
        <f>IFERROR(VLOOKUP(Book1345234[[#This Row],[Mobility Ranking]],#REF!,2,FALSE),"")</f>
        <v/>
      </c>
      <c r="CA886" s="77"/>
      <c r="CB886" s="4"/>
      <c r="CC886" s="36" t="str">
        <f>IFERROR(VLOOKUP(Book1345234[[#This Row],[Regional Ranking]],#REF!,2,FALSE),"")</f>
        <v/>
      </c>
    </row>
    <row r="887" spans="1:81" x14ac:dyDescent="0.25">
      <c r="A887" s="107"/>
      <c r="B887" s="84"/>
      <c r="C887" s="92">
        <f>Book1345234[[#This Row],[FMP]]*2</f>
        <v>0</v>
      </c>
      <c r="D887" s="34"/>
      <c r="E887" s="34"/>
      <c r="F887" s="37"/>
      <c r="G887" s="4"/>
      <c r="H887" s="4"/>
      <c r="I887" s="4"/>
      <c r="J887" s="4"/>
      <c r="K887" s="35" t="str">
        <f>IFERROR(Book1345234[[#This Row],[Project Cost]]/Book1345234[[#This Row],['# of Structures Removed from 1% Annual Chance FP]],"")</f>
        <v/>
      </c>
      <c r="L887" s="4"/>
      <c r="M887" s="4"/>
      <c r="N887" s="35"/>
      <c r="O887" s="100"/>
      <c r="P887" s="84"/>
      <c r="Q887" s="37"/>
      <c r="R887" s="4"/>
      <c r="S887" s="36" t="str">
        <f>IFERROR(VLOOKUP(Book1345234[[#This Row],[ Severity Ranking: Pre-Project Average Depth of Flooding (100-year)]],#REF!,2,FALSE),"")</f>
        <v/>
      </c>
      <c r="T887" s="67"/>
      <c r="U887" s="37"/>
      <c r="V887" s="37"/>
      <c r="W887" s="128" t="e">
        <f>[1]!Book1345234[[#This Row],[Flood Plain Population]]/[1]!Book1345234[[#This Row],[Community Population Served]]</f>
        <v>#REF!</v>
      </c>
      <c r="X887" s="4"/>
      <c r="Y887" s="36" t="str">
        <f>IFERROR(VLOOKUP(Book1345234[[#This Row],[Severity Ranking: Community Need (% Population)]],#REF!,2,FALSE),"")</f>
        <v/>
      </c>
      <c r="Z887" s="66"/>
      <c r="AA887" s="91" t="e">
        <f>[1]!Book1345234[[#This Row],['# of Structures Removed from 1% Annual Chance FP]]/[1]!Book1345234[[#This Row],['# of Structures in 1% Annual Chance FP (Pre-Project)]]</f>
        <v>#REF!</v>
      </c>
      <c r="AB887" s="4"/>
      <c r="AC887" s="36" t="str">
        <f>IFERROR(VLOOKUP(Book1345234[[#This Row],[Flood Risk Reduction ]],#REF!,2,FALSE),"")</f>
        <v/>
      </c>
      <c r="AD887" s="66"/>
      <c r="AE887" s="78"/>
      <c r="AF887" s="37"/>
      <c r="AG887" s="128" t="e">
        <f>([1]!Book1345234[[#This Row],[Pre-Project Damage $]]-[1]!Book1345234[[#This Row],[Post-Project Damage $]])/[1]!Book1345234[[#This Row],[Pre-Project Damage $]]</f>
        <v>#REF!</v>
      </c>
      <c r="AH887" s="4"/>
      <c r="AI887" s="36" t="str">
        <f>IFERROR(VLOOKUP(Book1345234[[#This Row],[Flood Damage Reduction]],#REF!,2,FALSE),"")</f>
        <v/>
      </c>
      <c r="AJ887" s="93"/>
      <c r="AK887" s="83"/>
      <c r="AL887" s="37"/>
      <c r="AM887" s="36" t="str">
        <f>IFERROR(VLOOKUP(Book1345234[[#This Row],[ Reduction in Critical Facilities Flood Risk]],#REF!,2,FALSE),"")</f>
        <v/>
      </c>
      <c r="AN887" s="140" t="e">
        <f>VLOOKUP([1]!Book1345234[[#This Row],[FMP]],'[1]Life and Safety Tabular Data'!A884:L894,12,FALSE)</f>
        <v>#REF!</v>
      </c>
      <c r="AO887" s="43"/>
      <c r="AP887" s="4"/>
      <c r="AQ887" s="36" t="str">
        <f>IFERROR(VLOOKUP(Book1345234[[#This Row],[Life and Safety Ranking (Injury/Loss of Life)]],#REF!,2,FALSE),"")</f>
        <v/>
      </c>
      <c r="AR887" s="67"/>
      <c r="AS887" s="43"/>
      <c r="AT887" s="43"/>
      <c r="AU887" s="43"/>
      <c r="AV887" s="4"/>
      <c r="AW887" s="36" t="str">
        <f>IFERROR(VLOOKUP(Book1345234[[#This Row],[Water Supply Yield Ranking]],#REF!,2,FALSE),"")</f>
        <v/>
      </c>
      <c r="AX887" s="67"/>
      <c r="AY887" s="37"/>
      <c r="AZ887" s="4"/>
      <c r="BA887" s="36" t="str">
        <f>IFERROR(VLOOKUP(Book1345234[[#This Row],[Social Vulnerability Ranking]],#REF!,2,FALSE),"")</f>
        <v/>
      </c>
      <c r="BB887" s="67"/>
      <c r="BC887" s="43"/>
      <c r="BD887" s="4"/>
      <c r="BE887" s="36" t="str">
        <f>IFERROR(VLOOKUP(Book1345234[[#This Row],[Nature-Based Solutions Ranking]],#REF!,2,FALSE),"")</f>
        <v/>
      </c>
      <c r="BF887" s="67"/>
      <c r="BG887" s="37"/>
      <c r="BH887" s="4"/>
      <c r="BI887" s="36" t="str">
        <f>IFERROR(VLOOKUP(Book1345234[[#This Row],[Multiple Benefit Ranking]],#REF!,2,FALSE),"")</f>
        <v/>
      </c>
      <c r="BJ887" s="84"/>
      <c r="BK887" s="43"/>
      <c r="BL887" s="4"/>
      <c r="BM887" s="36" t="str">
        <f>IFERROR(VLOOKUP(Book1345234[[#This Row],[Operations and Maintenance Ranking]],#REF!,2,FALSE),"")</f>
        <v/>
      </c>
      <c r="BN887" s="67"/>
      <c r="BO887" s="4"/>
      <c r="BP887" s="36" t="str">
        <f>IFERROR(VLOOKUP(Book1345234[[#This Row],[Administrative, Regulatory and Other Obstacle Ranking]],#REF!,2,FALSE),"")</f>
        <v/>
      </c>
      <c r="BQ887" s="67"/>
      <c r="BR887" s="4"/>
      <c r="BS887" s="36" t="str">
        <f>IFERROR(VLOOKUP(Book1345234[[#This Row],[Environmental Benefit Ranking]],#REF!,2,FALSE),"")</f>
        <v/>
      </c>
      <c r="BT887" s="67"/>
      <c r="BU887" s="37"/>
      <c r="BV887" s="36" t="str">
        <f>IFERROR(VLOOKUP(Book1345234[[#This Row],[Environmental Impact Ranking]],#REF!,2,FALSE),"")</f>
        <v/>
      </c>
      <c r="BW887" s="77"/>
      <c r="BX887" s="83"/>
      <c r="BY887" s="4"/>
      <c r="BZ887" s="36" t="str">
        <f>IFERROR(VLOOKUP(Book1345234[[#This Row],[Mobility Ranking]],#REF!,2,FALSE),"")</f>
        <v/>
      </c>
      <c r="CA887" s="77"/>
      <c r="CB887" s="4"/>
      <c r="CC887" s="36" t="str">
        <f>IFERROR(VLOOKUP(Book1345234[[#This Row],[Regional Ranking]],#REF!,2,FALSE),"")</f>
        <v/>
      </c>
    </row>
    <row r="888" spans="1:81" x14ac:dyDescent="0.25">
      <c r="A888" s="107"/>
      <c r="B888" s="84"/>
      <c r="C888" s="92">
        <f>Book1345234[[#This Row],[FMP]]*2</f>
        <v>0</v>
      </c>
      <c r="D888" s="34"/>
      <c r="E888" s="34"/>
      <c r="F888" s="37"/>
      <c r="G888" s="4"/>
      <c r="H888" s="4"/>
      <c r="I888" s="4"/>
      <c r="J888" s="4"/>
      <c r="K888" s="35" t="str">
        <f>IFERROR(Book1345234[[#This Row],[Project Cost]]/Book1345234[[#This Row],['# of Structures Removed from 1% Annual Chance FP]],"")</f>
        <v/>
      </c>
      <c r="L888" s="4"/>
      <c r="M888" s="4"/>
      <c r="N888" s="35"/>
      <c r="O888" s="100"/>
      <c r="P888" s="84"/>
      <c r="Q888" s="37"/>
      <c r="R888" s="4"/>
      <c r="S888" s="36" t="str">
        <f>IFERROR(VLOOKUP(Book1345234[[#This Row],[ Severity Ranking: Pre-Project Average Depth of Flooding (100-year)]],#REF!,2,FALSE),"")</f>
        <v/>
      </c>
      <c r="T888" s="67"/>
      <c r="U888" s="37"/>
      <c r="V888" s="37"/>
      <c r="W888" s="128" t="e">
        <f>[1]!Book1345234[[#This Row],[Flood Plain Population]]/[1]!Book1345234[[#This Row],[Community Population Served]]</f>
        <v>#REF!</v>
      </c>
      <c r="X888" s="4"/>
      <c r="Y888" s="36" t="str">
        <f>IFERROR(VLOOKUP(Book1345234[[#This Row],[Severity Ranking: Community Need (% Population)]],#REF!,2,FALSE),"")</f>
        <v/>
      </c>
      <c r="Z888" s="66"/>
      <c r="AA888" s="91" t="e">
        <f>[1]!Book1345234[[#This Row],['# of Structures Removed from 1% Annual Chance FP]]/[1]!Book1345234[[#This Row],['# of Structures in 1% Annual Chance FP (Pre-Project)]]</f>
        <v>#REF!</v>
      </c>
      <c r="AB888" s="4"/>
      <c r="AC888" s="36" t="str">
        <f>IFERROR(VLOOKUP(Book1345234[[#This Row],[Flood Risk Reduction ]],#REF!,2,FALSE),"")</f>
        <v/>
      </c>
      <c r="AD888" s="66"/>
      <c r="AE888" s="78"/>
      <c r="AF888" s="37"/>
      <c r="AG888" s="128" t="e">
        <f>([1]!Book1345234[[#This Row],[Pre-Project Damage $]]-[1]!Book1345234[[#This Row],[Post-Project Damage $]])/[1]!Book1345234[[#This Row],[Pre-Project Damage $]]</f>
        <v>#REF!</v>
      </c>
      <c r="AH888" s="4"/>
      <c r="AI888" s="36" t="str">
        <f>IFERROR(VLOOKUP(Book1345234[[#This Row],[Flood Damage Reduction]],#REF!,2,FALSE),"")</f>
        <v/>
      </c>
      <c r="AJ888" s="93"/>
      <c r="AK888" s="83"/>
      <c r="AL888" s="37"/>
      <c r="AM888" s="36" t="str">
        <f>IFERROR(VLOOKUP(Book1345234[[#This Row],[ Reduction in Critical Facilities Flood Risk]],#REF!,2,FALSE),"")</f>
        <v/>
      </c>
      <c r="AN888" s="140" t="e">
        <f>VLOOKUP([1]!Book1345234[[#This Row],[FMP]],'[1]Life and Safety Tabular Data'!A885:L895,12,FALSE)</f>
        <v>#REF!</v>
      </c>
      <c r="AO888" s="43"/>
      <c r="AP888" s="4"/>
      <c r="AQ888" s="36" t="str">
        <f>IFERROR(VLOOKUP(Book1345234[[#This Row],[Life and Safety Ranking (Injury/Loss of Life)]],#REF!,2,FALSE),"")</f>
        <v/>
      </c>
      <c r="AR888" s="67"/>
      <c r="AS888" s="43"/>
      <c r="AT888" s="43"/>
      <c r="AU888" s="43"/>
      <c r="AV888" s="4"/>
      <c r="AW888" s="36" t="str">
        <f>IFERROR(VLOOKUP(Book1345234[[#This Row],[Water Supply Yield Ranking]],#REF!,2,FALSE),"")</f>
        <v/>
      </c>
      <c r="AX888" s="67"/>
      <c r="AY888" s="37"/>
      <c r="AZ888" s="4"/>
      <c r="BA888" s="36" t="str">
        <f>IFERROR(VLOOKUP(Book1345234[[#This Row],[Social Vulnerability Ranking]],#REF!,2,FALSE),"")</f>
        <v/>
      </c>
      <c r="BB888" s="67"/>
      <c r="BC888" s="43"/>
      <c r="BD888" s="4"/>
      <c r="BE888" s="36" t="str">
        <f>IFERROR(VLOOKUP(Book1345234[[#This Row],[Nature-Based Solutions Ranking]],#REF!,2,FALSE),"")</f>
        <v/>
      </c>
      <c r="BF888" s="67"/>
      <c r="BG888" s="37"/>
      <c r="BH888" s="4"/>
      <c r="BI888" s="36" t="str">
        <f>IFERROR(VLOOKUP(Book1345234[[#This Row],[Multiple Benefit Ranking]],#REF!,2,FALSE),"")</f>
        <v/>
      </c>
      <c r="BJ888" s="84"/>
      <c r="BK888" s="43"/>
      <c r="BL888" s="4"/>
      <c r="BM888" s="36" t="str">
        <f>IFERROR(VLOOKUP(Book1345234[[#This Row],[Operations and Maintenance Ranking]],#REF!,2,FALSE),"")</f>
        <v/>
      </c>
      <c r="BN888" s="67"/>
      <c r="BO888" s="4"/>
      <c r="BP888" s="36" t="str">
        <f>IFERROR(VLOOKUP(Book1345234[[#This Row],[Administrative, Regulatory and Other Obstacle Ranking]],#REF!,2,FALSE),"")</f>
        <v/>
      </c>
      <c r="BQ888" s="67"/>
      <c r="BR888" s="4"/>
      <c r="BS888" s="36" t="str">
        <f>IFERROR(VLOOKUP(Book1345234[[#This Row],[Environmental Benefit Ranking]],#REF!,2,FALSE),"")</f>
        <v/>
      </c>
      <c r="BT888" s="67"/>
      <c r="BU888" s="37"/>
      <c r="BV888" s="36" t="str">
        <f>IFERROR(VLOOKUP(Book1345234[[#This Row],[Environmental Impact Ranking]],#REF!,2,FALSE),"")</f>
        <v/>
      </c>
      <c r="BW888" s="77"/>
      <c r="BX888" s="83"/>
      <c r="BY888" s="4"/>
      <c r="BZ888" s="36" t="str">
        <f>IFERROR(VLOOKUP(Book1345234[[#This Row],[Mobility Ranking]],#REF!,2,FALSE),"")</f>
        <v/>
      </c>
      <c r="CA888" s="77"/>
      <c r="CB888" s="4"/>
      <c r="CC888" s="36" t="str">
        <f>IFERROR(VLOOKUP(Book1345234[[#This Row],[Regional Ranking]],#REF!,2,FALSE),"")</f>
        <v/>
      </c>
    </row>
    <row r="889" spans="1:81" x14ac:dyDescent="0.25">
      <c r="A889" s="107"/>
      <c r="B889" s="84"/>
      <c r="C889" s="92">
        <f>Book1345234[[#This Row],[FMP]]*2</f>
        <v>0</v>
      </c>
      <c r="D889" s="34"/>
      <c r="E889" s="34"/>
      <c r="F889" s="37"/>
      <c r="G889" s="4"/>
      <c r="H889" s="4"/>
      <c r="I889" s="4"/>
      <c r="J889" s="4"/>
      <c r="K889" s="35" t="str">
        <f>IFERROR(Book1345234[[#This Row],[Project Cost]]/Book1345234[[#This Row],['# of Structures Removed from 1% Annual Chance FP]],"")</f>
        <v/>
      </c>
      <c r="L889" s="4"/>
      <c r="M889" s="4"/>
      <c r="N889" s="35"/>
      <c r="O889" s="100"/>
      <c r="P889" s="84"/>
      <c r="Q889" s="37"/>
      <c r="R889" s="4"/>
      <c r="S889" s="36" t="str">
        <f>IFERROR(VLOOKUP(Book1345234[[#This Row],[ Severity Ranking: Pre-Project Average Depth of Flooding (100-year)]],#REF!,2,FALSE),"")</f>
        <v/>
      </c>
      <c r="T889" s="67"/>
      <c r="U889" s="37"/>
      <c r="V889" s="37"/>
      <c r="W889" s="128" t="e">
        <f>[1]!Book1345234[[#This Row],[Flood Plain Population]]/[1]!Book1345234[[#This Row],[Community Population Served]]</f>
        <v>#REF!</v>
      </c>
      <c r="X889" s="4"/>
      <c r="Y889" s="36" t="str">
        <f>IFERROR(VLOOKUP(Book1345234[[#This Row],[Severity Ranking: Community Need (% Population)]],#REF!,2,FALSE),"")</f>
        <v/>
      </c>
      <c r="Z889" s="66"/>
      <c r="AA889" s="91" t="e">
        <f>[1]!Book1345234[[#This Row],['# of Structures Removed from 1% Annual Chance FP]]/[1]!Book1345234[[#This Row],['# of Structures in 1% Annual Chance FP (Pre-Project)]]</f>
        <v>#REF!</v>
      </c>
      <c r="AB889" s="4"/>
      <c r="AC889" s="36" t="str">
        <f>IFERROR(VLOOKUP(Book1345234[[#This Row],[Flood Risk Reduction ]],#REF!,2,FALSE),"")</f>
        <v/>
      </c>
      <c r="AD889" s="66"/>
      <c r="AE889" s="78"/>
      <c r="AF889" s="37"/>
      <c r="AG889" s="128" t="e">
        <f>([1]!Book1345234[[#This Row],[Pre-Project Damage $]]-[1]!Book1345234[[#This Row],[Post-Project Damage $]])/[1]!Book1345234[[#This Row],[Pre-Project Damage $]]</f>
        <v>#REF!</v>
      </c>
      <c r="AH889" s="4"/>
      <c r="AI889" s="36" t="str">
        <f>IFERROR(VLOOKUP(Book1345234[[#This Row],[Flood Damage Reduction]],#REF!,2,FALSE),"")</f>
        <v/>
      </c>
      <c r="AJ889" s="93"/>
      <c r="AK889" s="83"/>
      <c r="AL889" s="37"/>
      <c r="AM889" s="36" t="str">
        <f>IFERROR(VLOOKUP(Book1345234[[#This Row],[ Reduction in Critical Facilities Flood Risk]],#REF!,2,FALSE),"")</f>
        <v/>
      </c>
      <c r="AN889" s="140" t="e">
        <f>VLOOKUP([1]!Book1345234[[#This Row],[FMP]],'[1]Life and Safety Tabular Data'!A886:L896,12,FALSE)</f>
        <v>#REF!</v>
      </c>
      <c r="AO889" s="43"/>
      <c r="AP889" s="4"/>
      <c r="AQ889" s="36" t="str">
        <f>IFERROR(VLOOKUP(Book1345234[[#This Row],[Life and Safety Ranking (Injury/Loss of Life)]],#REF!,2,FALSE),"")</f>
        <v/>
      </c>
      <c r="AR889" s="67"/>
      <c r="AS889" s="43"/>
      <c r="AT889" s="43"/>
      <c r="AU889" s="43"/>
      <c r="AV889" s="4"/>
      <c r="AW889" s="36" t="str">
        <f>IFERROR(VLOOKUP(Book1345234[[#This Row],[Water Supply Yield Ranking]],#REF!,2,FALSE),"")</f>
        <v/>
      </c>
      <c r="AX889" s="67"/>
      <c r="AY889" s="37"/>
      <c r="AZ889" s="4"/>
      <c r="BA889" s="36" t="str">
        <f>IFERROR(VLOOKUP(Book1345234[[#This Row],[Social Vulnerability Ranking]],#REF!,2,FALSE),"")</f>
        <v/>
      </c>
      <c r="BB889" s="67"/>
      <c r="BC889" s="43"/>
      <c r="BD889" s="4"/>
      <c r="BE889" s="36" t="str">
        <f>IFERROR(VLOOKUP(Book1345234[[#This Row],[Nature-Based Solutions Ranking]],#REF!,2,FALSE),"")</f>
        <v/>
      </c>
      <c r="BF889" s="67"/>
      <c r="BG889" s="37"/>
      <c r="BH889" s="4"/>
      <c r="BI889" s="36" t="str">
        <f>IFERROR(VLOOKUP(Book1345234[[#This Row],[Multiple Benefit Ranking]],#REF!,2,FALSE),"")</f>
        <v/>
      </c>
      <c r="BJ889" s="84"/>
      <c r="BK889" s="43"/>
      <c r="BL889" s="4"/>
      <c r="BM889" s="36" t="str">
        <f>IFERROR(VLOOKUP(Book1345234[[#This Row],[Operations and Maintenance Ranking]],#REF!,2,FALSE),"")</f>
        <v/>
      </c>
      <c r="BN889" s="67"/>
      <c r="BO889" s="4"/>
      <c r="BP889" s="36" t="str">
        <f>IFERROR(VLOOKUP(Book1345234[[#This Row],[Administrative, Regulatory and Other Obstacle Ranking]],#REF!,2,FALSE),"")</f>
        <v/>
      </c>
      <c r="BQ889" s="67"/>
      <c r="BR889" s="4"/>
      <c r="BS889" s="36" t="str">
        <f>IFERROR(VLOOKUP(Book1345234[[#This Row],[Environmental Benefit Ranking]],#REF!,2,FALSE),"")</f>
        <v/>
      </c>
      <c r="BT889" s="67"/>
      <c r="BU889" s="37"/>
      <c r="BV889" s="36" t="str">
        <f>IFERROR(VLOOKUP(Book1345234[[#This Row],[Environmental Impact Ranking]],#REF!,2,FALSE),"")</f>
        <v/>
      </c>
      <c r="BW889" s="77"/>
      <c r="BX889" s="83"/>
      <c r="BY889" s="4"/>
      <c r="BZ889" s="36" t="str">
        <f>IFERROR(VLOOKUP(Book1345234[[#This Row],[Mobility Ranking]],#REF!,2,FALSE),"")</f>
        <v/>
      </c>
      <c r="CA889" s="77"/>
      <c r="CB889" s="4"/>
      <c r="CC889" s="36" t="str">
        <f>IFERROR(VLOOKUP(Book1345234[[#This Row],[Regional Ranking]],#REF!,2,FALSE),"")</f>
        <v/>
      </c>
    </row>
    <row r="890" spans="1:81" x14ac:dyDescent="0.25">
      <c r="A890" s="107"/>
      <c r="B890" s="84"/>
      <c r="C890" s="92">
        <f>Book1345234[[#This Row],[FMP]]*2</f>
        <v>0</v>
      </c>
      <c r="D890" s="34"/>
      <c r="E890" s="34"/>
      <c r="F890" s="37"/>
      <c r="G890" s="4"/>
      <c r="H890" s="4"/>
      <c r="I890" s="4"/>
      <c r="J890" s="4"/>
      <c r="K890" s="35" t="str">
        <f>IFERROR(Book1345234[[#This Row],[Project Cost]]/Book1345234[[#This Row],['# of Structures Removed from 1% Annual Chance FP]],"")</f>
        <v/>
      </c>
      <c r="L890" s="4"/>
      <c r="M890" s="4"/>
      <c r="N890" s="35"/>
      <c r="O890" s="100"/>
      <c r="P890" s="84"/>
      <c r="Q890" s="37"/>
      <c r="R890" s="4"/>
      <c r="S890" s="36" t="str">
        <f>IFERROR(VLOOKUP(Book1345234[[#This Row],[ Severity Ranking: Pre-Project Average Depth of Flooding (100-year)]],#REF!,2,FALSE),"")</f>
        <v/>
      </c>
      <c r="T890" s="67"/>
      <c r="U890" s="37"/>
      <c r="V890" s="37"/>
      <c r="W890" s="128" t="e">
        <f>[1]!Book1345234[[#This Row],[Flood Plain Population]]/[1]!Book1345234[[#This Row],[Community Population Served]]</f>
        <v>#REF!</v>
      </c>
      <c r="X890" s="4"/>
      <c r="Y890" s="36" t="str">
        <f>IFERROR(VLOOKUP(Book1345234[[#This Row],[Severity Ranking: Community Need (% Population)]],#REF!,2,FALSE),"")</f>
        <v/>
      </c>
      <c r="Z890" s="66"/>
      <c r="AA890" s="91" t="e">
        <f>[1]!Book1345234[[#This Row],['# of Structures Removed from 1% Annual Chance FP]]/[1]!Book1345234[[#This Row],['# of Structures in 1% Annual Chance FP (Pre-Project)]]</f>
        <v>#REF!</v>
      </c>
      <c r="AB890" s="4"/>
      <c r="AC890" s="36" t="str">
        <f>IFERROR(VLOOKUP(Book1345234[[#This Row],[Flood Risk Reduction ]],#REF!,2,FALSE),"")</f>
        <v/>
      </c>
      <c r="AD890" s="66"/>
      <c r="AE890" s="78"/>
      <c r="AF890" s="37"/>
      <c r="AG890" s="128" t="e">
        <f>([1]!Book1345234[[#This Row],[Pre-Project Damage $]]-[1]!Book1345234[[#This Row],[Post-Project Damage $]])/[1]!Book1345234[[#This Row],[Pre-Project Damage $]]</f>
        <v>#REF!</v>
      </c>
      <c r="AH890" s="4"/>
      <c r="AI890" s="36" t="str">
        <f>IFERROR(VLOOKUP(Book1345234[[#This Row],[Flood Damage Reduction]],#REF!,2,FALSE),"")</f>
        <v/>
      </c>
      <c r="AJ890" s="93"/>
      <c r="AK890" s="83"/>
      <c r="AL890" s="37"/>
      <c r="AM890" s="36" t="str">
        <f>IFERROR(VLOOKUP(Book1345234[[#This Row],[ Reduction in Critical Facilities Flood Risk]],#REF!,2,FALSE),"")</f>
        <v/>
      </c>
      <c r="AN890" s="140" t="e">
        <f>VLOOKUP([1]!Book1345234[[#This Row],[FMP]],'[1]Life and Safety Tabular Data'!A887:L897,12,FALSE)</f>
        <v>#REF!</v>
      </c>
      <c r="AO890" s="43"/>
      <c r="AP890" s="4"/>
      <c r="AQ890" s="36" t="str">
        <f>IFERROR(VLOOKUP(Book1345234[[#This Row],[Life and Safety Ranking (Injury/Loss of Life)]],#REF!,2,FALSE),"")</f>
        <v/>
      </c>
      <c r="AR890" s="67"/>
      <c r="AS890" s="43"/>
      <c r="AT890" s="43"/>
      <c r="AU890" s="43"/>
      <c r="AV890" s="4"/>
      <c r="AW890" s="36" t="str">
        <f>IFERROR(VLOOKUP(Book1345234[[#This Row],[Water Supply Yield Ranking]],#REF!,2,FALSE),"")</f>
        <v/>
      </c>
      <c r="AX890" s="67"/>
      <c r="AY890" s="37"/>
      <c r="AZ890" s="4"/>
      <c r="BA890" s="36" t="str">
        <f>IFERROR(VLOOKUP(Book1345234[[#This Row],[Social Vulnerability Ranking]],#REF!,2,FALSE),"")</f>
        <v/>
      </c>
      <c r="BB890" s="67"/>
      <c r="BC890" s="43"/>
      <c r="BD890" s="4"/>
      <c r="BE890" s="36" t="str">
        <f>IFERROR(VLOOKUP(Book1345234[[#This Row],[Nature-Based Solutions Ranking]],#REF!,2,FALSE),"")</f>
        <v/>
      </c>
      <c r="BF890" s="67"/>
      <c r="BG890" s="37"/>
      <c r="BH890" s="4"/>
      <c r="BI890" s="36" t="str">
        <f>IFERROR(VLOOKUP(Book1345234[[#This Row],[Multiple Benefit Ranking]],#REF!,2,FALSE),"")</f>
        <v/>
      </c>
      <c r="BJ890" s="84"/>
      <c r="BK890" s="43"/>
      <c r="BL890" s="4"/>
      <c r="BM890" s="36" t="str">
        <f>IFERROR(VLOOKUP(Book1345234[[#This Row],[Operations and Maintenance Ranking]],#REF!,2,FALSE),"")</f>
        <v/>
      </c>
      <c r="BN890" s="67"/>
      <c r="BO890" s="4"/>
      <c r="BP890" s="36" t="str">
        <f>IFERROR(VLOOKUP(Book1345234[[#This Row],[Administrative, Regulatory and Other Obstacle Ranking]],#REF!,2,FALSE),"")</f>
        <v/>
      </c>
      <c r="BQ890" s="67"/>
      <c r="BR890" s="4"/>
      <c r="BS890" s="36" t="str">
        <f>IFERROR(VLOOKUP(Book1345234[[#This Row],[Environmental Benefit Ranking]],#REF!,2,FALSE),"")</f>
        <v/>
      </c>
      <c r="BT890" s="67"/>
      <c r="BU890" s="37"/>
      <c r="BV890" s="36" t="str">
        <f>IFERROR(VLOOKUP(Book1345234[[#This Row],[Environmental Impact Ranking]],#REF!,2,FALSE),"")</f>
        <v/>
      </c>
      <c r="BW890" s="77"/>
      <c r="BX890" s="83"/>
      <c r="BY890" s="4"/>
      <c r="BZ890" s="36" t="str">
        <f>IFERROR(VLOOKUP(Book1345234[[#This Row],[Mobility Ranking]],#REF!,2,FALSE),"")</f>
        <v/>
      </c>
      <c r="CA890" s="77"/>
      <c r="CB890" s="4"/>
      <c r="CC890" s="36" t="str">
        <f>IFERROR(VLOOKUP(Book1345234[[#This Row],[Regional Ranking]],#REF!,2,FALSE),"")</f>
        <v/>
      </c>
    </row>
    <row r="891" spans="1:81" x14ac:dyDescent="0.25">
      <c r="A891" s="107"/>
      <c r="B891" s="84"/>
      <c r="C891" s="92">
        <f>Book1345234[[#This Row],[FMP]]*2</f>
        <v>0</v>
      </c>
      <c r="D891" s="34"/>
      <c r="E891" s="34"/>
      <c r="F891" s="37"/>
      <c r="G891" s="4"/>
      <c r="H891" s="4"/>
      <c r="I891" s="4"/>
      <c r="J891" s="4"/>
      <c r="K891" s="35" t="str">
        <f>IFERROR(Book1345234[[#This Row],[Project Cost]]/Book1345234[[#This Row],['# of Structures Removed from 1% Annual Chance FP]],"")</f>
        <v/>
      </c>
      <c r="L891" s="4"/>
      <c r="M891" s="4"/>
      <c r="N891" s="35"/>
      <c r="O891" s="100"/>
      <c r="P891" s="84"/>
      <c r="Q891" s="37"/>
      <c r="R891" s="4"/>
      <c r="S891" s="36" t="str">
        <f>IFERROR(VLOOKUP(Book1345234[[#This Row],[ Severity Ranking: Pre-Project Average Depth of Flooding (100-year)]],#REF!,2,FALSE),"")</f>
        <v/>
      </c>
      <c r="T891" s="67"/>
      <c r="U891" s="37"/>
      <c r="V891" s="37"/>
      <c r="W891" s="128" t="e">
        <f>[1]!Book1345234[[#This Row],[Flood Plain Population]]/[1]!Book1345234[[#This Row],[Community Population Served]]</f>
        <v>#REF!</v>
      </c>
      <c r="X891" s="4"/>
      <c r="Y891" s="36" t="str">
        <f>IFERROR(VLOOKUP(Book1345234[[#This Row],[Severity Ranking: Community Need (% Population)]],#REF!,2,FALSE),"")</f>
        <v/>
      </c>
      <c r="Z891" s="66"/>
      <c r="AA891" s="91" t="e">
        <f>[1]!Book1345234[[#This Row],['# of Structures Removed from 1% Annual Chance FP]]/[1]!Book1345234[[#This Row],['# of Structures in 1% Annual Chance FP (Pre-Project)]]</f>
        <v>#REF!</v>
      </c>
      <c r="AB891" s="4"/>
      <c r="AC891" s="36" t="str">
        <f>IFERROR(VLOOKUP(Book1345234[[#This Row],[Flood Risk Reduction ]],#REF!,2,FALSE),"")</f>
        <v/>
      </c>
      <c r="AD891" s="66"/>
      <c r="AE891" s="78"/>
      <c r="AF891" s="37"/>
      <c r="AG891" s="128" t="e">
        <f>([1]!Book1345234[[#This Row],[Pre-Project Damage $]]-[1]!Book1345234[[#This Row],[Post-Project Damage $]])/[1]!Book1345234[[#This Row],[Pre-Project Damage $]]</f>
        <v>#REF!</v>
      </c>
      <c r="AH891" s="4"/>
      <c r="AI891" s="36" t="str">
        <f>IFERROR(VLOOKUP(Book1345234[[#This Row],[Flood Damage Reduction]],#REF!,2,FALSE),"")</f>
        <v/>
      </c>
      <c r="AJ891" s="93"/>
      <c r="AK891" s="83"/>
      <c r="AL891" s="37"/>
      <c r="AM891" s="36" t="str">
        <f>IFERROR(VLOOKUP(Book1345234[[#This Row],[ Reduction in Critical Facilities Flood Risk]],#REF!,2,FALSE),"")</f>
        <v/>
      </c>
      <c r="AN891" s="140" t="e">
        <f>VLOOKUP([1]!Book1345234[[#This Row],[FMP]],'[1]Life and Safety Tabular Data'!A888:L898,12,FALSE)</f>
        <v>#REF!</v>
      </c>
      <c r="AO891" s="43"/>
      <c r="AP891" s="4"/>
      <c r="AQ891" s="36" t="str">
        <f>IFERROR(VLOOKUP(Book1345234[[#This Row],[Life and Safety Ranking (Injury/Loss of Life)]],#REF!,2,FALSE),"")</f>
        <v/>
      </c>
      <c r="AR891" s="67"/>
      <c r="AS891" s="43"/>
      <c r="AT891" s="43"/>
      <c r="AU891" s="43"/>
      <c r="AV891" s="4"/>
      <c r="AW891" s="36" t="str">
        <f>IFERROR(VLOOKUP(Book1345234[[#This Row],[Water Supply Yield Ranking]],#REF!,2,FALSE),"")</f>
        <v/>
      </c>
      <c r="AX891" s="67"/>
      <c r="AY891" s="37"/>
      <c r="AZ891" s="4"/>
      <c r="BA891" s="36" t="str">
        <f>IFERROR(VLOOKUP(Book1345234[[#This Row],[Social Vulnerability Ranking]],#REF!,2,FALSE),"")</f>
        <v/>
      </c>
      <c r="BB891" s="67"/>
      <c r="BC891" s="43"/>
      <c r="BD891" s="4"/>
      <c r="BE891" s="36" t="str">
        <f>IFERROR(VLOOKUP(Book1345234[[#This Row],[Nature-Based Solutions Ranking]],#REF!,2,FALSE),"")</f>
        <v/>
      </c>
      <c r="BF891" s="67"/>
      <c r="BG891" s="37"/>
      <c r="BH891" s="4"/>
      <c r="BI891" s="36" t="str">
        <f>IFERROR(VLOOKUP(Book1345234[[#This Row],[Multiple Benefit Ranking]],#REF!,2,FALSE),"")</f>
        <v/>
      </c>
      <c r="BJ891" s="84"/>
      <c r="BK891" s="43"/>
      <c r="BL891" s="4"/>
      <c r="BM891" s="36" t="str">
        <f>IFERROR(VLOOKUP(Book1345234[[#This Row],[Operations and Maintenance Ranking]],#REF!,2,FALSE),"")</f>
        <v/>
      </c>
      <c r="BN891" s="67"/>
      <c r="BO891" s="4"/>
      <c r="BP891" s="36" t="str">
        <f>IFERROR(VLOOKUP(Book1345234[[#This Row],[Administrative, Regulatory and Other Obstacle Ranking]],#REF!,2,FALSE),"")</f>
        <v/>
      </c>
      <c r="BQ891" s="67"/>
      <c r="BR891" s="4"/>
      <c r="BS891" s="36" t="str">
        <f>IFERROR(VLOOKUP(Book1345234[[#This Row],[Environmental Benefit Ranking]],#REF!,2,FALSE),"")</f>
        <v/>
      </c>
      <c r="BT891" s="67"/>
      <c r="BU891" s="37"/>
      <c r="BV891" s="36" t="str">
        <f>IFERROR(VLOOKUP(Book1345234[[#This Row],[Environmental Impact Ranking]],#REF!,2,FALSE),"")</f>
        <v/>
      </c>
      <c r="BW891" s="77"/>
      <c r="BX891" s="83"/>
      <c r="BY891" s="4"/>
      <c r="BZ891" s="36" t="str">
        <f>IFERROR(VLOOKUP(Book1345234[[#This Row],[Mobility Ranking]],#REF!,2,FALSE),"")</f>
        <v/>
      </c>
      <c r="CA891" s="77"/>
      <c r="CB891" s="4"/>
      <c r="CC891" s="36" t="str">
        <f>IFERROR(VLOOKUP(Book1345234[[#This Row],[Regional Ranking]],#REF!,2,FALSE),"")</f>
        <v/>
      </c>
    </row>
    <row r="892" spans="1:81" x14ac:dyDescent="0.25">
      <c r="A892" s="107"/>
      <c r="B892" s="84"/>
      <c r="C892" s="92">
        <f>Book1345234[[#This Row],[FMP]]*2</f>
        <v>0</v>
      </c>
      <c r="D892" s="34"/>
      <c r="E892" s="34"/>
      <c r="F892" s="37"/>
      <c r="G892" s="4"/>
      <c r="H892" s="4"/>
      <c r="I892" s="4"/>
      <c r="J892" s="4"/>
      <c r="K892" s="35" t="str">
        <f>IFERROR(Book1345234[[#This Row],[Project Cost]]/Book1345234[[#This Row],['# of Structures Removed from 1% Annual Chance FP]],"")</f>
        <v/>
      </c>
      <c r="L892" s="4"/>
      <c r="M892" s="4"/>
      <c r="N892" s="35"/>
      <c r="O892" s="100"/>
      <c r="P892" s="84"/>
      <c r="Q892" s="37"/>
      <c r="R892" s="4"/>
      <c r="S892" s="36" t="str">
        <f>IFERROR(VLOOKUP(Book1345234[[#This Row],[ Severity Ranking: Pre-Project Average Depth of Flooding (100-year)]],#REF!,2,FALSE),"")</f>
        <v/>
      </c>
      <c r="T892" s="67"/>
      <c r="U892" s="37"/>
      <c r="V892" s="37"/>
      <c r="W892" s="128" t="e">
        <f>[1]!Book1345234[[#This Row],[Flood Plain Population]]/[1]!Book1345234[[#This Row],[Community Population Served]]</f>
        <v>#REF!</v>
      </c>
      <c r="X892" s="4"/>
      <c r="Y892" s="36" t="str">
        <f>IFERROR(VLOOKUP(Book1345234[[#This Row],[Severity Ranking: Community Need (% Population)]],#REF!,2,FALSE),"")</f>
        <v/>
      </c>
      <c r="Z892" s="66"/>
      <c r="AA892" s="91" t="e">
        <f>[1]!Book1345234[[#This Row],['# of Structures Removed from 1% Annual Chance FP]]/[1]!Book1345234[[#This Row],['# of Structures in 1% Annual Chance FP (Pre-Project)]]</f>
        <v>#REF!</v>
      </c>
      <c r="AB892" s="4"/>
      <c r="AC892" s="36" t="str">
        <f>IFERROR(VLOOKUP(Book1345234[[#This Row],[Flood Risk Reduction ]],#REF!,2,FALSE),"")</f>
        <v/>
      </c>
      <c r="AD892" s="66"/>
      <c r="AE892" s="78"/>
      <c r="AF892" s="37"/>
      <c r="AG892" s="128" t="e">
        <f>([1]!Book1345234[[#This Row],[Pre-Project Damage $]]-[1]!Book1345234[[#This Row],[Post-Project Damage $]])/[1]!Book1345234[[#This Row],[Pre-Project Damage $]]</f>
        <v>#REF!</v>
      </c>
      <c r="AH892" s="4"/>
      <c r="AI892" s="36" t="str">
        <f>IFERROR(VLOOKUP(Book1345234[[#This Row],[Flood Damage Reduction]],#REF!,2,FALSE),"")</f>
        <v/>
      </c>
      <c r="AJ892" s="93"/>
      <c r="AK892" s="83"/>
      <c r="AL892" s="37"/>
      <c r="AM892" s="36" t="str">
        <f>IFERROR(VLOOKUP(Book1345234[[#This Row],[ Reduction in Critical Facilities Flood Risk]],#REF!,2,FALSE),"")</f>
        <v/>
      </c>
      <c r="AN892" s="140" t="e">
        <f>VLOOKUP([1]!Book1345234[[#This Row],[FMP]],'[1]Life and Safety Tabular Data'!A889:L899,12,FALSE)</f>
        <v>#REF!</v>
      </c>
      <c r="AO892" s="43"/>
      <c r="AP892" s="4"/>
      <c r="AQ892" s="36" t="str">
        <f>IFERROR(VLOOKUP(Book1345234[[#This Row],[Life and Safety Ranking (Injury/Loss of Life)]],#REF!,2,FALSE),"")</f>
        <v/>
      </c>
      <c r="AR892" s="67"/>
      <c r="AS892" s="43"/>
      <c r="AT892" s="43"/>
      <c r="AU892" s="43"/>
      <c r="AV892" s="4"/>
      <c r="AW892" s="36" t="str">
        <f>IFERROR(VLOOKUP(Book1345234[[#This Row],[Water Supply Yield Ranking]],#REF!,2,FALSE),"")</f>
        <v/>
      </c>
      <c r="AX892" s="67"/>
      <c r="AY892" s="37"/>
      <c r="AZ892" s="4"/>
      <c r="BA892" s="36" t="str">
        <f>IFERROR(VLOOKUP(Book1345234[[#This Row],[Social Vulnerability Ranking]],#REF!,2,FALSE),"")</f>
        <v/>
      </c>
      <c r="BB892" s="67"/>
      <c r="BC892" s="43"/>
      <c r="BD892" s="4"/>
      <c r="BE892" s="36" t="str">
        <f>IFERROR(VLOOKUP(Book1345234[[#This Row],[Nature-Based Solutions Ranking]],#REF!,2,FALSE),"")</f>
        <v/>
      </c>
      <c r="BF892" s="67"/>
      <c r="BG892" s="37"/>
      <c r="BH892" s="4"/>
      <c r="BI892" s="36" t="str">
        <f>IFERROR(VLOOKUP(Book1345234[[#This Row],[Multiple Benefit Ranking]],#REF!,2,FALSE),"")</f>
        <v/>
      </c>
      <c r="BJ892" s="84"/>
      <c r="BK892" s="43"/>
      <c r="BL892" s="4"/>
      <c r="BM892" s="36" t="str">
        <f>IFERROR(VLOOKUP(Book1345234[[#This Row],[Operations and Maintenance Ranking]],#REF!,2,FALSE),"")</f>
        <v/>
      </c>
      <c r="BN892" s="67"/>
      <c r="BO892" s="4"/>
      <c r="BP892" s="36" t="str">
        <f>IFERROR(VLOOKUP(Book1345234[[#This Row],[Administrative, Regulatory and Other Obstacle Ranking]],#REF!,2,FALSE),"")</f>
        <v/>
      </c>
      <c r="BQ892" s="67"/>
      <c r="BR892" s="4"/>
      <c r="BS892" s="36" t="str">
        <f>IFERROR(VLOOKUP(Book1345234[[#This Row],[Environmental Benefit Ranking]],#REF!,2,FALSE),"")</f>
        <v/>
      </c>
      <c r="BT892" s="67"/>
      <c r="BU892" s="37"/>
      <c r="BV892" s="36" t="str">
        <f>IFERROR(VLOOKUP(Book1345234[[#This Row],[Environmental Impact Ranking]],#REF!,2,FALSE),"")</f>
        <v/>
      </c>
      <c r="BW892" s="77"/>
      <c r="BX892" s="83"/>
      <c r="BY892" s="4"/>
      <c r="BZ892" s="36" t="str">
        <f>IFERROR(VLOOKUP(Book1345234[[#This Row],[Mobility Ranking]],#REF!,2,FALSE),"")</f>
        <v/>
      </c>
      <c r="CA892" s="77"/>
      <c r="CB892" s="4"/>
      <c r="CC892" s="36" t="str">
        <f>IFERROR(VLOOKUP(Book1345234[[#This Row],[Regional Ranking]],#REF!,2,FALSE),"")</f>
        <v/>
      </c>
    </row>
    <row r="893" spans="1:81" x14ac:dyDescent="0.25">
      <c r="A893" s="107"/>
      <c r="B893" s="84"/>
      <c r="C893" s="92">
        <f>Book1345234[[#This Row],[FMP]]*2</f>
        <v>0</v>
      </c>
      <c r="D893" s="34"/>
      <c r="E893" s="34"/>
      <c r="F893" s="37"/>
      <c r="G893" s="4"/>
      <c r="H893" s="4"/>
      <c r="I893" s="4"/>
      <c r="J893" s="4"/>
      <c r="K893" s="35" t="str">
        <f>IFERROR(Book1345234[[#This Row],[Project Cost]]/Book1345234[[#This Row],['# of Structures Removed from 1% Annual Chance FP]],"")</f>
        <v/>
      </c>
      <c r="L893" s="4"/>
      <c r="M893" s="4"/>
      <c r="N893" s="35"/>
      <c r="O893" s="100"/>
      <c r="P893" s="84"/>
      <c r="Q893" s="37"/>
      <c r="R893" s="4"/>
      <c r="S893" s="36" t="str">
        <f>IFERROR(VLOOKUP(Book1345234[[#This Row],[ Severity Ranking: Pre-Project Average Depth of Flooding (100-year)]],#REF!,2,FALSE),"")</f>
        <v/>
      </c>
      <c r="T893" s="67"/>
      <c r="U893" s="37"/>
      <c r="V893" s="37"/>
      <c r="W893" s="128" t="e">
        <f>[1]!Book1345234[[#This Row],[Flood Plain Population]]/[1]!Book1345234[[#This Row],[Community Population Served]]</f>
        <v>#REF!</v>
      </c>
      <c r="X893" s="4"/>
      <c r="Y893" s="36" t="str">
        <f>IFERROR(VLOOKUP(Book1345234[[#This Row],[Severity Ranking: Community Need (% Population)]],#REF!,2,FALSE),"")</f>
        <v/>
      </c>
      <c r="Z893" s="66"/>
      <c r="AA893" s="91" t="e">
        <f>[1]!Book1345234[[#This Row],['# of Structures Removed from 1% Annual Chance FP]]/[1]!Book1345234[[#This Row],['# of Structures in 1% Annual Chance FP (Pre-Project)]]</f>
        <v>#REF!</v>
      </c>
      <c r="AB893" s="4"/>
      <c r="AC893" s="36" t="str">
        <f>IFERROR(VLOOKUP(Book1345234[[#This Row],[Flood Risk Reduction ]],#REF!,2,FALSE),"")</f>
        <v/>
      </c>
      <c r="AD893" s="66"/>
      <c r="AE893" s="78"/>
      <c r="AF893" s="37"/>
      <c r="AG893" s="128" t="e">
        <f>([1]!Book1345234[[#This Row],[Pre-Project Damage $]]-[1]!Book1345234[[#This Row],[Post-Project Damage $]])/[1]!Book1345234[[#This Row],[Pre-Project Damage $]]</f>
        <v>#REF!</v>
      </c>
      <c r="AH893" s="4"/>
      <c r="AI893" s="36" t="str">
        <f>IFERROR(VLOOKUP(Book1345234[[#This Row],[Flood Damage Reduction]],#REF!,2,FALSE),"")</f>
        <v/>
      </c>
      <c r="AJ893" s="93"/>
      <c r="AK893" s="83"/>
      <c r="AL893" s="37"/>
      <c r="AM893" s="36" t="str">
        <f>IFERROR(VLOOKUP(Book1345234[[#This Row],[ Reduction in Critical Facilities Flood Risk]],#REF!,2,FALSE),"")</f>
        <v/>
      </c>
      <c r="AN893" s="140" t="e">
        <f>VLOOKUP([1]!Book1345234[[#This Row],[FMP]],'[1]Life and Safety Tabular Data'!A890:L900,12,FALSE)</f>
        <v>#REF!</v>
      </c>
      <c r="AO893" s="43"/>
      <c r="AP893" s="4"/>
      <c r="AQ893" s="36" t="str">
        <f>IFERROR(VLOOKUP(Book1345234[[#This Row],[Life and Safety Ranking (Injury/Loss of Life)]],#REF!,2,FALSE),"")</f>
        <v/>
      </c>
      <c r="AR893" s="67"/>
      <c r="AS893" s="43"/>
      <c r="AT893" s="43"/>
      <c r="AU893" s="43"/>
      <c r="AV893" s="4"/>
      <c r="AW893" s="36" t="str">
        <f>IFERROR(VLOOKUP(Book1345234[[#This Row],[Water Supply Yield Ranking]],#REF!,2,FALSE),"")</f>
        <v/>
      </c>
      <c r="AX893" s="67"/>
      <c r="AY893" s="37"/>
      <c r="AZ893" s="4"/>
      <c r="BA893" s="36" t="str">
        <f>IFERROR(VLOOKUP(Book1345234[[#This Row],[Social Vulnerability Ranking]],#REF!,2,FALSE),"")</f>
        <v/>
      </c>
      <c r="BB893" s="67"/>
      <c r="BC893" s="43"/>
      <c r="BD893" s="4"/>
      <c r="BE893" s="36" t="str">
        <f>IFERROR(VLOOKUP(Book1345234[[#This Row],[Nature-Based Solutions Ranking]],#REF!,2,FALSE),"")</f>
        <v/>
      </c>
      <c r="BF893" s="67"/>
      <c r="BG893" s="37"/>
      <c r="BH893" s="4"/>
      <c r="BI893" s="36" t="str">
        <f>IFERROR(VLOOKUP(Book1345234[[#This Row],[Multiple Benefit Ranking]],#REF!,2,FALSE),"")</f>
        <v/>
      </c>
      <c r="BJ893" s="84"/>
      <c r="BK893" s="43"/>
      <c r="BL893" s="4"/>
      <c r="BM893" s="36" t="str">
        <f>IFERROR(VLOOKUP(Book1345234[[#This Row],[Operations and Maintenance Ranking]],#REF!,2,FALSE),"")</f>
        <v/>
      </c>
      <c r="BN893" s="67"/>
      <c r="BO893" s="4"/>
      <c r="BP893" s="36" t="str">
        <f>IFERROR(VLOOKUP(Book1345234[[#This Row],[Administrative, Regulatory and Other Obstacle Ranking]],#REF!,2,FALSE),"")</f>
        <v/>
      </c>
      <c r="BQ893" s="67"/>
      <c r="BR893" s="4"/>
      <c r="BS893" s="36" t="str">
        <f>IFERROR(VLOOKUP(Book1345234[[#This Row],[Environmental Benefit Ranking]],#REF!,2,FALSE),"")</f>
        <v/>
      </c>
      <c r="BT893" s="67"/>
      <c r="BU893" s="37"/>
      <c r="BV893" s="36" t="str">
        <f>IFERROR(VLOOKUP(Book1345234[[#This Row],[Environmental Impact Ranking]],#REF!,2,FALSE),"")</f>
        <v/>
      </c>
      <c r="BW893" s="77"/>
      <c r="BX893" s="83"/>
      <c r="BY893" s="4"/>
      <c r="BZ893" s="36" t="str">
        <f>IFERROR(VLOOKUP(Book1345234[[#This Row],[Mobility Ranking]],#REF!,2,FALSE),"")</f>
        <v/>
      </c>
      <c r="CA893" s="77"/>
      <c r="CB893" s="4"/>
      <c r="CC893" s="36" t="str">
        <f>IFERROR(VLOOKUP(Book1345234[[#This Row],[Regional Ranking]],#REF!,2,FALSE),"")</f>
        <v/>
      </c>
    </row>
    <row r="894" spans="1:81" x14ac:dyDescent="0.25">
      <c r="A894" s="107"/>
      <c r="B894" s="84"/>
      <c r="C894" s="92">
        <f>Book1345234[[#This Row],[FMP]]*2</f>
        <v>0</v>
      </c>
      <c r="D894" s="34"/>
      <c r="E894" s="34"/>
      <c r="F894" s="37"/>
      <c r="G894" s="4"/>
      <c r="H894" s="4"/>
      <c r="I894" s="4"/>
      <c r="J894" s="4"/>
      <c r="K894" s="35" t="str">
        <f>IFERROR(Book1345234[[#This Row],[Project Cost]]/Book1345234[[#This Row],['# of Structures Removed from 1% Annual Chance FP]],"")</f>
        <v/>
      </c>
      <c r="L894" s="4"/>
      <c r="M894" s="4"/>
      <c r="N894" s="35"/>
      <c r="O894" s="100"/>
      <c r="P894" s="84"/>
      <c r="Q894" s="37"/>
      <c r="R894" s="4"/>
      <c r="S894" s="36" t="str">
        <f>IFERROR(VLOOKUP(Book1345234[[#This Row],[ Severity Ranking: Pre-Project Average Depth of Flooding (100-year)]],#REF!,2,FALSE),"")</f>
        <v/>
      </c>
      <c r="T894" s="67"/>
      <c r="U894" s="37"/>
      <c r="V894" s="37"/>
      <c r="W894" s="128" t="e">
        <f>[1]!Book1345234[[#This Row],[Flood Plain Population]]/[1]!Book1345234[[#This Row],[Community Population Served]]</f>
        <v>#REF!</v>
      </c>
      <c r="X894" s="4"/>
      <c r="Y894" s="36" t="str">
        <f>IFERROR(VLOOKUP(Book1345234[[#This Row],[Severity Ranking: Community Need (% Population)]],#REF!,2,FALSE),"")</f>
        <v/>
      </c>
      <c r="Z894" s="66"/>
      <c r="AA894" s="91" t="e">
        <f>[1]!Book1345234[[#This Row],['# of Structures Removed from 1% Annual Chance FP]]/[1]!Book1345234[[#This Row],['# of Structures in 1% Annual Chance FP (Pre-Project)]]</f>
        <v>#REF!</v>
      </c>
      <c r="AB894" s="4"/>
      <c r="AC894" s="36" t="str">
        <f>IFERROR(VLOOKUP(Book1345234[[#This Row],[Flood Risk Reduction ]],#REF!,2,FALSE),"")</f>
        <v/>
      </c>
      <c r="AD894" s="66"/>
      <c r="AE894" s="78"/>
      <c r="AF894" s="37"/>
      <c r="AG894" s="128" t="e">
        <f>([1]!Book1345234[[#This Row],[Pre-Project Damage $]]-[1]!Book1345234[[#This Row],[Post-Project Damage $]])/[1]!Book1345234[[#This Row],[Pre-Project Damage $]]</f>
        <v>#REF!</v>
      </c>
      <c r="AH894" s="4"/>
      <c r="AI894" s="36" t="str">
        <f>IFERROR(VLOOKUP(Book1345234[[#This Row],[Flood Damage Reduction]],#REF!,2,FALSE),"")</f>
        <v/>
      </c>
      <c r="AJ894" s="93"/>
      <c r="AK894" s="83"/>
      <c r="AL894" s="37"/>
      <c r="AM894" s="36" t="str">
        <f>IFERROR(VLOOKUP(Book1345234[[#This Row],[ Reduction in Critical Facilities Flood Risk]],#REF!,2,FALSE),"")</f>
        <v/>
      </c>
      <c r="AN894" s="140" t="e">
        <f>VLOOKUP([1]!Book1345234[[#This Row],[FMP]],'[1]Life and Safety Tabular Data'!A891:L901,12,FALSE)</f>
        <v>#REF!</v>
      </c>
      <c r="AO894" s="43"/>
      <c r="AP894" s="4"/>
      <c r="AQ894" s="36" t="str">
        <f>IFERROR(VLOOKUP(Book1345234[[#This Row],[Life and Safety Ranking (Injury/Loss of Life)]],#REF!,2,FALSE),"")</f>
        <v/>
      </c>
      <c r="AR894" s="67"/>
      <c r="AS894" s="43"/>
      <c r="AT894" s="43"/>
      <c r="AU894" s="43"/>
      <c r="AV894" s="4"/>
      <c r="AW894" s="36" t="str">
        <f>IFERROR(VLOOKUP(Book1345234[[#This Row],[Water Supply Yield Ranking]],#REF!,2,FALSE),"")</f>
        <v/>
      </c>
      <c r="AX894" s="67"/>
      <c r="AY894" s="37"/>
      <c r="AZ894" s="4"/>
      <c r="BA894" s="36" t="str">
        <f>IFERROR(VLOOKUP(Book1345234[[#This Row],[Social Vulnerability Ranking]],#REF!,2,FALSE),"")</f>
        <v/>
      </c>
      <c r="BB894" s="67"/>
      <c r="BC894" s="43"/>
      <c r="BD894" s="4"/>
      <c r="BE894" s="36" t="str">
        <f>IFERROR(VLOOKUP(Book1345234[[#This Row],[Nature-Based Solutions Ranking]],#REF!,2,FALSE),"")</f>
        <v/>
      </c>
      <c r="BF894" s="67"/>
      <c r="BG894" s="37"/>
      <c r="BH894" s="4"/>
      <c r="BI894" s="36" t="str">
        <f>IFERROR(VLOOKUP(Book1345234[[#This Row],[Multiple Benefit Ranking]],#REF!,2,FALSE),"")</f>
        <v/>
      </c>
      <c r="BJ894" s="84"/>
      <c r="BK894" s="43"/>
      <c r="BL894" s="4"/>
      <c r="BM894" s="36" t="str">
        <f>IFERROR(VLOOKUP(Book1345234[[#This Row],[Operations and Maintenance Ranking]],#REF!,2,FALSE),"")</f>
        <v/>
      </c>
      <c r="BN894" s="67"/>
      <c r="BO894" s="4"/>
      <c r="BP894" s="36" t="str">
        <f>IFERROR(VLOOKUP(Book1345234[[#This Row],[Administrative, Regulatory and Other Obstacle Ranking]],#REF!,2,FALSE),"")</f>
        <v/>
      </c>
      <c r="BQ894" s="67"/>
      <c r="BR894" s="4"/>
      <c r="BS894" s="36" t="str">
        <f>IFERROR(VLOOKUP(Book1345234[[#This Row],[Environmental Benefit Ranking]],#REF!,2,FALSE),"")</f>
        <v/>
      </c>
      <c r="BT894" s="67"/>
      <c r="BU894" s="37"/>
      <c r="BV894" s="36" t="str">
        <f>IFERROR(VLOOKUP(Book1345234[[#This Row],[Environmental Impact Ranking]],#REF!,2,FALSE),"")</f>
        <v/>
      </c>
      <c r="BW894" s="77"/>
      <c r="BX894" s="83"/>
      <c r="BY894" s="4"/>
      <c r="BZ894" s="36" t="str">
        <f>IFERROR(VLOOKUP(Book1345234[[#This Row],[Mobility Ranking]],#REF!,2,FALSE),"")</f>
        <v/>
      </c>
      <c r="CA894" s="77"/>
      <c r="CB894" s="4"/>
      <c r="CC894" s="36" t="str">
        <f>IFERROR(VLOOKUP(Book1345234[[#This Row],[Regional Ranking]],#REF!,2,FALSE),"")</f>
        <v/>
      </c>
    </row>
    <row r="895" spans="1:81" x14ac:dyDescent="0.25">
      <c r="A895" s="107"/>
      <c r="B895" s="84"/>
      <c r="C895" s="92">
        <f>Book1345234[[#This Row],[FMP]]*2</f>
        <v>0</v>
      </c>
      <c r="D895" s="34"/>
      <c r="E895" s="34"/>
      <c r="F895" s="37"/>
      <c r="G895" s="4"/>
      <c r="H895" s="4"/>
      <c r="I895" s="4"/>
      <c r="J895" s="4"/>
      <c r="K895" s="35" t="str">
        <f>IFERROR(Book1345234[[#This Row],[Project Cost]]/Book1345234[[#This Row],['# of Structures Removed from 1% Annual Chance FP]],"")</f>
        <v/>
      </c>
      <c r="L895" s="4"/>
      <c r="M895" s="4"/>
      <c r="N895" s="35"/>
      <c r="O895" s="100"/>
      <c r="P895" s="84"/>
      <c r="Q895" s="37"/>
      <c r="R895" s="4"/>
      <c r="S895" s="36" t="str">
        <f>IFERROR(VLOOKUP(Book1345234[[#This Row],[ Severity Ranking: Pre-Project Average Depth of Flooding (100-year)]],#REF!,2,FALSE),"")</f>
        <v/>
      </c>
      <c r="T895" s="67"/>
      <c r="U895" s="37"/>
      <c r="V895" s="37"/>
      <c r="W895" s="128" t="e">
        <f>[1]!Book1345234[[#This Row],[Flood Plain Population]]/[1]!Book1345234[[#This Row],[Community Population Served]]</f>
        <v>#REF!</v>
      </c>
      <c r="X895" s="4"/>
      <c r="Y895" s="36" t="str">
        <f>IFERROR(VLOOKUP(Book1345234[[#This Row],[Severity Ranking: Community Need (% Population)]],#REF!,2,FALSE),"")</f>
        <v/>
      </c>
      <c r="Z895" s="66"/>
      <c r="AA895" s="91" t="e">
        <f>[1]!Book1345234[[#This Row],['# of Structures Removed from 1% Annual Chance FP]]/[1]!Book1345234[[#This Row],['# of Structures in 1% Annual Chance FP (Pre-Project)]]</f>
        <v>#REF!</v>
      </c>
      <c r="AB895" s="4"/>
      <c r="AC895" s="36" t="str">
        <f>IFERROR(VLOOKUP(Book1345234[[#This Row],[Flood Risk Reduction ]],#REF!,2,FALSE),"")</f>
        <v/>
      </c>
      <c r="AD895" s="66"/>
      <c r="AE895" s="78"/>
      <c r="AF895" s="37"/>
      <c r="AG895" s="128" t="e">
        <f>([1]!Book1345234[[#This Row],[Pre-Project Damage $]]-[1]!Book1345234[[#This Row],[Post-Project Damage $]])/[1]!Book1345234[[#This Row],[Pre-Project Damage $]]</f>
        <v>#REF!</v>
      </c>
      <c r="AH895" s="4"/>
      <c r="AI895" s="36" t="str">
        <f>IFERROR(VLOOKUP(Book1345234[[#This Row],[Flood Damage Reduction]],#REF!,2,FALSE),"")</f>
        <v/>
      </c>
      <c r="AJ895" s="93"/>
      <c r="AK895" s="83"/>
      <c r="AL895" s="37"/>
      <c r="AM895" s="36" t="str">
        <f>IFERROR(VLOOKUP(Book1345234[[#This Row],[ Reduction in Critical Facilities Flood Risk]],#REF!,2,FALSE),"")</f>
        <v/>
      </c>
      <c r="AN895" s="140" t="e">
        <f>VLOOKUP([1]!Book1345234[[#This Row],[FMP]],'[1]Life and Safety Tabular Data'!A892:L902,12,FALSE)</f>
        <v>#REF!</v>
      </c>
      <c r="AO895" s="43"/>
      <c r="AP895" s="4"/>
      <c r="AQ895" s="36" t="str">
        <f>IFERROR(VLOOKUP(Book1345234[[#This Row],[Life and Safety Ranking (Injury/Loss of Life)]],#REF!,2,FALSE),"")</f>
        <v/>
      </c>
      <c r="AR895" s="67"/>
      <c r="AS895" s="43"/>
      <c r="AT895" s="43"/>
      <c r="AU895" s="43"/>
      <c r="AV895" s="4"/>
      <c r="AW895" s="36" t="str">
        <f>IFERROR(VLOOKUP(Book1345234[[#This Row],[Water Supply Yield Ranking]],#REF!,2,FALSE),"")</f>
        <v/>
      </c>
      <c r="AX895" s="67"/>
      <c r="AY895" s="37"/>
      <c r="AZ895" s="4"/>
      <c r="BA895" s="36" t="str">
        <f>IFERROR(VLOOKUP(Book1345234[[#This Row],[Social Vulnerability Ranking]],#REF!,2,FALSE),"")</f>
        <v/>
      </c>
      <c r="BB895" s="67"/>
      <c r="BC895" s="43"/>
      <c r="BD895" s="4"/>
      <c r="BE895" s="36" t="str">
        <f>IFERROR(VLOOKUP(Book1345234[[#This Row],[Nature-Based Solutions Ranking]],#REF!,2,FALSE),"")</f>
        <v/>
      </c>
      <c r="BF895" s="67"/>
      <c r="BG895" s="37"/>
      <c r="BH895" s="4"/>
      <c r="BI895" s="36" t="str">
        <f>IFERROR(VLOOKUP(Book1345234[[#This Row],[Multiple Benefit Ranking]],#REF!,2,FALSE),"")</f>
        <v/>
      </c>
      <c r="BJ895" s="84"/>
      <c r="BK895" s="43"/>
      <c r="BL895" s="4"/>
      <c r="BM895" s="36" t="str">
        <f>IFERROR(VLOOKUP(Book1345234[[#This Row],[Operations and Maintenance Ranking]],#REF!,2,FALSE),"")</f>
        <v/>
      </c>
      <c r="BN895" s="67"/>
      <c r="BO895" s="4"/>
      <c r="BP895" s="36" t="str">
        <f>IFERROR(VLOOKUP(Book1345234[[#This Row],[Administrative, Regulatory and Other Obstacle Ranking]],#REF!,2,FALSE),"")</f>
        <v/>
      </c>
      <c r="BQ895" s="67"/>
      <c r="BR895" s="4"/>
      <c r="BS895" s="36" t="str">
        <f>IFERROR(VLOOKUP(Book1345234[[#This Row],[Environmental Benefit Ranking]],#REF!,2,FALSE),"")</f>
        <v/>
      </c>
      <c r="BT895" s="67"/>
      <c r="BU895" s="37"/>
      <c r="BV895" s="36" t="str">
        <f>IFERROR(VLOOKUP(Book1345234[[#This Row],[Environmental Impact Ranking]],#REF!,2,FALSE),"")</f>
        <v/>
      </c>
      <c r="BW895" s="77"/>
      <c r="BX895" s="83"/>
      <c r="BY895" s="4"/>
      <c r="BZ895" s="36" t="str">
        <f>IFERROR(VLOOKUP(Book1345234[[#This Row],[Mobility Ranking]],#REF!,2,FALSE),"")</f>
        <v/>
      </c>
      <c r="CA895" s="77"/>
      <c r="CB895" s="4"/>
      <c r="CC895" s="36" t="str">
        <f>IFERROR(VLOOKUP(Book1345234[[#This Row],[Regional Ranking]],#REF!,2,FALSE),"")</f>
        <v/>
      </c>
    </row>
    <row r="896" spans="1:81" x14ac:dyDescent="0.25">
      <c r="A896" s="107"/>
      <c r="B896" s="84"/>
      <c r="C896" s="92">
        <f>Book1345234[[#This Row],[FMP]]*2</f>
        <v>0</v>
      </c>
      <c r="D896" s="34"/>
      <c r="E896" s="34"/>
      <c r="F896" s="37"/>
      <c r="G896" s="4"/>
      <c r="H896" s="4"/>
      <c r="I896" s="4"/>
      <c r="J896" s="4"/>
      <c r="K896" s="35" t="str">
        <f>IFERROR(Book1345234[[#This Row],[Project Cost]]/Book1345234[[#This Row],['# of Structures Removed from 1% Annual Chance FP]],"")</f>
        <v/>
      </c>
      <c r="L896" s="4"/>
      <c r="M896" s="4"/>
      <c r="N896" s="35"/>
      <c r="O896" s="100"/>
      <c r="P896" s="84"/>
      <c r="Q896" s="37"/>
      <c r="R896" s="4"/>
      <c r="S896" s="36" t="str">
        <f>IFERROR(VLOOKUP(Book1345234[[#This Row],[ Severity Ranking: Pre-Project Average Depth of Flooding (100-year)]],#REF!,2,FALSE),"")</f>
        <v/>
      </c>
      <c r="T896" s="67"/>
      <c r="U896" s="37"/>
      <c r="V896" s="37"/>
      <c r="W896" s="128" t="e">
        <f>[1]!Book1345234[[#This Row],[Flood Plain Population]]/[1]!Book1345234[[#This Row],[Community Population Served]]</f>
        <v>#REF!</v>
      </c>
      <c r="X896" s="4"/>
      <c r="Y896" s="36" t="str">
        <f>IFERROR(VLOOKUP(Book1345234[[#This Row],[Severity Ranking: Community Need (% Population)]],#REF!,2,FALSE),"")</f>
        <v/>
      </c>
      <c r="Z896" s="66"/>
      <c r="AA896" s="91" t="e">
        <f>[1]!Book1345234[[#This Row],['# of Structures Removed from 1% Annual Chance FP]]/[1]!Book1345234[[#This Row],['# of Structures in 1% Annual Chance FP (Pre-Project)]]</f>
        <v>#REF!</v>
      </c>
      <c r="AB896" s="4"/>
      <c r="AC896" s="36" t="str">
        <f>IFERROR(VLOOKUP(Book1345234[[#This Row],[Flood Risk Reduction ]],#REF!,2,FALSE),"")</f>
        <v/>
      </c>
      <c r="AD896" s="66"/>
      <c r="AE896" s="78"/>
      <c r="AF896" s="37"/>
      <c r="AG896" s="128" t="e">
        <f>([1]!Book1345234[[#This Row],[Pre-Project Damage $]]-[1]!Book1345234[[#This Row],[Post-Project Damage $]])/[1]!Book1345234[[#This Row],[Pre-Project Damage $]]</f>
        <v>#REF!</v>
      </c>
      <c r="AH896" s="4"/>
      <c r="AI896" s="36" t="str">
        <f>IFERROR(VLOOKUP(Book1345234[[#This Row],[Flood Damage Reduction]],#REF!,2,FALSE),"")</f>
        <v/>
      </c>
      <c r="AJ896" s="93"/>
      <c r="AK896" s="83"/>
      <c r="AL896" s="37"/>
      <c r="AM896" s="36" t="str">
        <f>IFERROR(VLOOKUP(Book1345234[[#This Row],[ Reduction in Critical Facilities Flood Risk]],#REF!,2,FALSE),"")</f>
        <v/>
      </c>
      <c r="AN896" s="140" t="e">
        <f>VLOOKUP([1]!Book1345234[[#This Row],[FMP]],'[1]Life and Safety Tabular Data'!A893:L903,12,FALSE)</f>
        <v>#REF!</v>
      </c>
      <c r="AO896" s="43"/>
      <c r="AP896" s="4"/>
      <c r="AQ896" s="36" t="str">
        <f>IFERROR(VLOOKUP(Book1345234[[#This Row],[Life and Safety Ranking (Injury/Loss of Life)]],#REF!,2,FALSE),"")</f>
        <v/>
      </c>
      <c r="AR896" s="67"/>
      <c r="AS896" s="43"/>
      <c r="AT896" s="43"/>
      <c r="AU896" s="43"/>
      <c r="AV896" s="4"/>
      <c r="AW896" s="36" t="str">
        <f>IFERROR(VLOOKUP(Book1345234[[#This Row],[Water Supply Yield Ranking]],#REF!,2,FALSE),"")</f>
        <v/>
      </c>
      <c r="AX896" s="67"/>
      <c r="AY896" s="37"/>
      <c r="AZ896" s="4"/>
      <c r="BA896" s="36" t="str">
        <f>IFERROR(VLOOKUP(Book1345234[[#This Row],[Social Vulnerability Ranking]],#REF!,2,FALSE),"")</f>
        <v/>
      </c>
      <c r="BB896" s="67"/>
      <c r="BC896" s="43"/>
      <c r="BD896" s="4"/>
      <c r="BE896" s="36" t="str">
        <f>IFERROR(VLOOKUP(Book1345234[[#This Row],[Nature-Based Solutions Ranking]],#REF!,2,FALSE),"")</f>
        <v/>
      </c>
      <c r="BF896" s="67"/>
      <c r="BG896" s="37"/>
      <c r="BH896" s="4"/>
      <c r="BI896" s="36" t="str">
        <f>IFERROR(VLOOKUP(Book1345234[[#This Row],[Multiple Benefit Ranking]],#REF!,2,FALSE),"")</f>
        <v/>
      </c>
      <c r="BJ896" s="84"/>
      <c r="BK896" s="43"/>
      <c r="BL896" s="4"/>
      <c r="BM896" s="36" t="str">
        <f>IFERROR(VLOOKUP(Book1345234[[#This Row],[Operations and Maintenance Ranking]],#REF!,2,FALSE),"")</f>
        <v/>
      </c>
      <c r="BN896" s="67"/>
      <c r="BO896" s="4"/>
      <c r="BP896" s="36" t="str">
        <f>IFERROR(VLOOKUP(Book1345234[[#This Row],[Administrative, Regulatory and Other Obstacle Ranking]],#REF!,2,FALSE),"")</f>
        <v/>
      </c>
      <c r="BQ896" s="67"/>
      <c r="BR896" s="4"/>
      <c r="BS896" s="36" t="str">
        <f>IFERROR(VLOOKUP(Book1345234[[#This Row],[Environmental Benefit Ranking]],#REF!,2,FALSE),"")</f>
        <v/>
      </c>
      <c r="BT896" s="67"/>
      <c r="BU896" s="37"/>
      <c r="BV896" s="36" t="str">
        <f>IFERROR(VLOOKUP(Book1345234[[#This Row],[Environmental Impact Ranking]],#REF!,2,FALSE),"")</f>
        <v/>
      </c>
      <c r="BW896" s="77"/>
      <c r="BX896" s="83"/>
      <c r="BY896" s="4"/>
      <c r="BZ896" s="36" t="str">
        <f>IFERROR(VLOOKUP(Book1345234[[#This Row],[Mobility Ranking]],#REF!,2,FALSE),"")</f>
        <v/>
      </c>
      <c r="CA896" s="77"/>
      <c r="CB896" s="4"/>
      <c r="CC896" s="36" t="str">
        <f>IFERROR(VLOOKUP(Book1345234[[#This Row],[Regional Ranking]],#REF!,2,FALSE),"")</f>
        <v/>
      </c>
    </row>
    <row r="897" spans="1:81" x14ac:dyDescent="0.25">
      <c r="A897" s="107"/>
      <c r="B897" s="84"/>
      <c r="C897" s="92">
        <f>Book1345234[[#This Row],[FMP]]*2</f>
        <v>0</v>
      </c>
      <c r="D897" s="34"/>
      <c r="E897" s="34"/>
      <c r="F897" s="37"/>
      <c r="G897" s="4"/>
      <c r="H897" s="4"/>
      <c r="I897" s="4"/>
      <c r="J897" s="4"/>
      <c r="K897" s="35" t="str">
        <f>IFERROR(Book1345234[[#This Row],[Project Cost]]/Book1345234[[#This Row],['# of Structures Removed from 1% Annual Chance FP]],"")</f>
        <v/>
      </c>
      <c r="L897" s="4"/>
      <c r="M897" s="4"/>
      <c r="N897" s="35"/>
      <c r="O897" s="100"/>
      <c r="P897" s="84"/>
      <c r="Q897" s="37"/>
      <c r="R897" s="4"/>
      <c r="S897" s="36" t="str">
        <f>IFERROR(VLOOKUP(Book1345234[[#This Row],[ Severity Ranking: Pre-Project Average Depth of Flooding (100-year)]],#REF!,2,FALSE),"")</f>
        <v/>
      </c>
      <c r="T897" s="67"/>
      <c r="U897" s="37"/>
      <c r="V897" s="37"/>
      <c r="W897" s="128" t="e">
        <f>[1]!Book1345234[[#This Row],[Flood Plain Population]]/[1]!Book1345234[[#This Row],[Community Population Served]]</f>
        <v>#REF!</v>
      </c>
      <c r="X897" s="4"/>
      <c r="Y897" s="36" t="str">
        <f>IFERROR(VLOOKUP(Book1345234[[#This Row],[Severity Ranking: Community Need (% Population)]],#REF!,2,FALSE),"")</f>
        <v/>
      </c>
      <c r="Z897" s="66"/>
      <c r="AA897" s="91" t="e">
        <f>[1]!Book1345234[[#This Row],['# of Structures Removed from 1% Annual Chance FP]]/[1]!Book1345234[[#This Row],['# of Structures in 1% Annual Chance FP (Pre-Project)]]</f>
        <v>#REF!</v>
      </c>
      <c r="AB897" s="4"/>
      <c r="AC897" s="36" t="str">
        <f>IFERROR(VLOOKUP(Book1345234[[#This Row],[Flood Risk Reduction ]],#REF!,2,FALSE),"")</f>
        <v/>
      </c>
      <c r="AD897" s="66"/>
      <c r="AE897" s="78"/>
      <c r="AF897" s="37"/>
      <c r="AG897" s="128" t="e">
        <f>([1]!Book1345234[[#This Row],[Pre-Project Damage $]]-[1]!Book1345234[[#This Row],[Post-Project Damage $]])/[1]!Book1345234[[#This Row],[Pre-Project Damage $]]</f>
        <v>#REF!</v>
      </c>
      <c r="AH897" s="4"/>
      <c r="AI897" s="36" t="str">
        <f>IFERROR(VLOOKUP(Book1345234[[#This Row],[Flood Damage Reduction]],#REF!,2,FALSE),"")</f>
        <v/>
      </c>
      <c r="AJ897" s="93"/>
      <c r="AK897" s="83"/>
      <c r="AL897" s="37"/>
      <c r="AM897" s="36" t="str">
        <f>IFERROR(VLOOKUP(Book1345234[[#This Row],[ Reduction in Critical Facilities Flood Risk]],#REF!,2,FALSE),"")</f>
        <v/>
      </c>
      <c r="AN897" s="140" t="e">
        <f>VLOOKUP([1]!Book1345234[[#This Row],[FMP]],'[1]Life and Safety Tabular Data'!A894:L904,12,FALSE)</f>
        <v>#REF!</v>
      </c>
      <c r="AO897" s="43"/>
      <c r="AP897" s="4"/>
      <c r="AQ897" s="36" t="str">
        <f>IFERROR(VLOOKUP(Book1345234[[#This Row],[Life and Safety Ranking (Injury/Loss of Life)]],#REF!,2,FALSE),"")</f>
        <v/>
      </c>
      <c r="AR897" s="67"/>
      <c r="AS897" s="43"/>
      <c r="AT897" s="43"/>
      <c r="AU897" s="43"/>
      <c r="AV897" s="4"/>
      <c r="AW897" s="36" t="str">
        <f>IFERROR(VLOOKUP(Book1345234[[#This Row],[Water Supply Yield Ranking]],#REF!,2,FALSE),"")</f>
        <v/>
      </c>
      <c r="AX897" s="67"/>
      <c r="AY897" s="37"/>
      <c r="AZ897" s="4"/>
      <c r="BA897" s="36" t="str">
        <f>IFERROR(VLOOKUP(Book1345234[[#This Row],[Social Vulnerability Ranking]],#REF!,2,FALSE),"")</f>
        <v/>
      </c>
      <c r="BB897" s="67"/>
      <c r="BC897" s="43"/>
      <c r="BD897" s="4"/>
      <c r="BE897" s="36" t="str">
        <f>IFERROR(VLOOKUP(Book1345234[[#This Row],[Nature-Based Solutions Ranking]],#REF!,2,FALSE),"")</f>
        <v/>
      </c>
      <c r="BF897" s="67"/>
      <c r="BG897" s="37"/>
      <c r="BH897" s="4"/>
      <c r="BI897" s="36" t="str">
        <f>IFERROR(VLOOKUP(Book1345234[[#This Row],[Multiple Benefit Ranking]],#REF!,2,FALSE),"")</f>
        <v/>
      </c>
      <c r="BJ897" s="84"/>
      <c r="BK897" s="43"/>
      <c r="BL897" s="4"/>
      <c r="BM897" s="36" t="str">
        <f>IFERROR(VLOOKUP(Book1345234[[#This Row],[Operations and Maintenance Ranking]],#REF!,2,FALSE),"")</f>
        <v/>
      </c>
      <c r="BN897" s="67"/>
      <c r="BO897" s="4"/>
      <c r="BP897" s="36" t="str">
        <f>IFERROR(VLOOKUP(Book1345234[[#This Row],[Administrative, Regulatory and Other Obstacle Ranking]],#REF!,2,FALSE),"")</f>
        <v/>
      </c>
      <c r="BQ897" s="67"/>
      <c r="BR897" s="4"/>
      <c r="BS897" s="36" t="str">
        <f>IFERROR(VLOOKUP(Book1345234[[#This Row],[Environmental Benefit Ranking]],#REF!,2,FALSE),"")</f>
        <v/>
      </c>
      <c r="BT897" s="67"/>
      <c r="BU897" s="37"/>
      <c r="BV897" s="36" t="str">
        <f>IFERROR(VLOOKUP(Book1345234[[#This Row],[Environmental Impact Ranking]],#REF!,2,FALSE),"")</f>
        <v/>
      </c>
      <c r="BW897" s="77"/>
      <c r="BX897" s="83"/>
      <c r="BY897" s="4"/>
      <c r="BZ897" s="36" t="str">
        <f>IFERROR(VLOOKUP(Book1345234[[#This Row],[Mobility Ranking]],#REF!,2,FALSE),"")</f>
        <v/>
      </c>
      <c r="CA897" s="77"/>
      <c r="CB897" s="4"/>
      <c r="CC897" s="36" t="str">
        <f>IFERROR(VLOOKUP(Book1345234[[#This Row],[Regional Ranking]],#REF!,2,FALSE),"")</f>
        <v/>
      </c>
    </row>
    <row r="898" spans="1:81" x14ac:dyDescent="0.25">
      <c r="A898" s="107"/>
      <c r="B898" s="84"/>
      <c r="C898" s="92">
        <f>Book1345234[[#This Row],[FMP]]*2</f>
        <v>0</v>
      </c>
      <c r="D898" s="34"/>
      <c r="E898" s="34"/>
      <c r="F898" s="37"/>
      <c r="G898" s="4"/>
      <c r="H898" s="4"/>
      <c r="I898" s="4"/>
      <c r="J898" s="4"/>
      <c r="K898" s="35" t="str">
        <f>IFERROR(Book1345234[[#This Row],[Project Cost]]/Book1345234[[#This Row],['# of Structures Removed from 1% Annual Chance FP]],"")</f>
        <v/>
      </c>
      <c r="L898" s="4"/>
      <c r="M898" s="4"/>
      <c r="N898" s="35"/>
      <c r="O898" s="100"/>
      <c r="P898" s="84"/>
      <c r="Q898" s="37"/>
      <c r="R898" s="4"/>
      <c r="S898" s="36" t="str">
        <f>IFERROR(VLOOKUP(Book1345234[[#This Row],[ Severity Ranking: Pre-Project Average Depth of Flooding (100-year)]],#REF!,2,FALSE),"")</f>
        <v/>
      </c>
      <c r="T898" s="67"/>
      <c r="U898" s="37"/>
      <c r="V898" s="37"/>
      <c r="W898" s="128" t="e">
        <f>[1]!Book1345234[[#This Row],[Flood Plain Population]]/[1]!Book1345234[[#This Row],[Community Population Served]]</f>
        <v>#REF!</v>
      </c>
      <c r="X898" s="4"/>
      <c r="Y898" s="36" t="str">
        <f>IFERROR(VLOOKUP(Book1345234[[#This Row],[Severity Ranking: Community Need (% Population)]],#REF!,2,FALSE),"")</f>
        <v/>
      </c>
      <c r="Z898" s="66"/>
      <c r="AA898" s="91" t="e">
        <f>[1]!Book1345234[[#This Row],['# of Structures Removed from 1% Annual Chance FP]]/[1]!Book1345234[[#This Row],['# of Structures in 1% Annual Chance FP (Pre-Project)]]</f>
        <v>#REF!</v>
      </c>
      <c r="AB898" s="4"/>
      <c r="AC898" s="36" t="str">
        <f>IFERROR(VLOOKUP(Book1345234[[#This Row],[Flood Risk Reduction ]],#REF!,2,FALSE),"")</f>
        <v/>
      </c>
      <c r="AD898" s="66"/>
      <c r="AE898" s="78"/>
      <c r="AF898" s="37"/>
      <c r="AG898" s="128" t="e">
        <f>([1]!Book1345234[[#This Row],[Pre-Project Damage $]]-[1]!Book1345234[[#This Row],[Post-Project Damage $]])/[1]!Book1345234[[#This Row],[Pre-Project Damage $]]</f>
        <v>#REF!</v>
      </c>
      <c r="AH898" s="4"/>
      <c r="AI898" s="36" t="str">
        <f>IFERROR(VLOOKUP(Book1345234[[#This Row],[Flood Damage Reduction]],#REF!,2,FALSE),"")</f>
        <v/>
      </c>
      <c r="AJ898" s="93"/>
      <c r="AK898" s="83"/>
      <c r="AL898" s="37"/>
      <c r="AM898" s="36" t="str">
        <f>IFERROR(VLOOKUP(Book1345234[[#This Row],[ Reduction in Critical Facilities Flood Risk]],#REF!,2,FALSE),"")</f>
        <v/>
      </c>
      <c r="AN898" s="140" t="e">
        <f>VLOOKUP([1]!Book1345234[[#This Row],[FMP]],'[1]Life and Safety Tabular Data'!A895:L905,12,FALSE)</f>
        <v>#REF!</v>
      </c>
      <c r="AO898" s="43"/>
      <c r="AP898" s="4"/>
      <c r="AQ898" s="36" t="str">
        <f>IFERROR(VLOOKUP(Book1345234[[#This Row],[Life and Safety Ranking (Injury/Loss of Life)]],#REF!,2,FALSE),"")</f>
        <v/>
      </c>
      <c r="AR898" s="67"/>
      <c r="AS898" s="43"/>
      <c r="AT898" s="43"/>
      <c r="AU898" s="43"/>
      <c r="AV898" s="4"/>
      <c r="AW898" s="36" t="str">
        <f>IFERROR(VLOOKUP(Book1345234[[#This Row],[Water Supply Yield Ranking]],#REF!,2,FALSE),"")</f>
        <v/>
      </c>
      <c r="AX898" s="67"/>
      <c r="AY898" s="37"/>
      <c r="AZ898" s="4"/>
      <c r="BA898" s="36" t="str">
        <f>IFERROR(VLOOKUP(Book1345234[[#This Row],[Social Vulnerability Ranking]],#REF!,2,FALSE),"")</f>
        <v/>
      </c>
      <c r="BB898" s="67"/>
      <c r="BC898" s="43"/>
      <c r="BD898" s="4"/>
      <c r="BE898" s="36" t="str">
        <f>IFERROR(VLOOKUP(Book1345234[[#This Row],[Nature-Based Solutions Ranking]],#REF!,2,FALSE),"")</f>
        <v/>
      </c>
      <c r="BF898" s="67"/>
      <c r="BG898" s="37"/>
      <c r="BH898" s="4"/>
      <c r="BI898" s="36" t="str">
        <f>IFERROR(VLOOKUP(Book1345234[[#This Row],[Multiple Benefit Ranking]],#REF!,2,FALSE),"")</f>
        <v/>
      </c>
      <c r="BJ898" s="84"/>
      <c r="BK898" s="43"/>
      <c r="BL898" s="4"/>
      <c r="BM898" s="36" t="str">
        <f>IFERROR(VLOOKUP(Book1345234[[#This Row],[Operations and Maintenance Ranking]],#REF!,2,FALSE),"")</f>
        <v/>
      </c>
      <c r="BN898" s="67"/>
      <c r="BO898" s="4"/>
      <c r="BP898" s="36" t="str">
        <f>IFERROR(VLOOKUP(Book1345234[[#This Row],[Administrative, Regulatory and Other Obstacle Ranking]],#REF!,2,FALSE),"")</f>
        <v/>
      </c>
      <c r="BQ898" s="67"/>
      <c r="BR898" s="4"/>
      <c r="BS898" s="36" t="str">
        <f>IFERROR(VLOOKUP(Book1345234[[#This Row],[Environmental Benefit Ranking]],#REF!,2,FALSE),"")</f>
        <v/>
      </c>
      <c r="BT898" s="67"/>
      <c r="BU898" s="37"/>
      <c r="BV898" s="36" t="str">
        <f>IFERROR(VLOOKUP(Book1345234[[#This Row],[Environmental Impact Ranking]],#REF!,2,FALSE),"")</f>
        <v/>
      </c>
      <c r="BW898" s="77"/>
      <c r="BX898" s="83"/>
      <c r="BY898" s="4"/>
      <c r="BZ898" s="36" t="str">
        <f>IFERROR(VLOOKUP(Book1345234[[#This Row],[Mobility Ranking]],#REF!,2,FALSE),"")</f>
        <v/>
      </c>
      <c r="CA898" s="77"/>
      <c r="CB898" s="4"/>
      <c r="CC898" s="36" t="str">
        <f>IFERROR(VLOOKUP(Book1345234[[#This Row],[Regional Ranking]],#REF!,2,FALSE),"")</f>
        <v/>
      </c>
    </row>
    <row r="899" spans="1:81" x14ac:dyDescent="0.25">
      <c r="A899" s="107"/>
      <c r="B899" s="84"/>
      <c r="C899" s="92">
        <f>Book1345234[[#This Row],[FMP]]*2</f>
        <v>0</v>
      </c>
      <c r="D899" s="34"/>
      <c r="E899" s="34"/>
      <c r="F899" s="37"/>
      <c r="G899" s="4"/>
      <c r="H899" s="4"/>
      <c r="I899" s="4"/>
      <c r="J899" s="4"/>
      <c r="K899" s="35" t="str">
        <f>IFERROR(Book1345234[[#This Row],[Project Cost]]/Book1345234[[#This Row],['# of Structures Removed from 1% Annual Chance FP]],"")</f>
        <v/>
      </c>
      <c r="L899" s="4"/>
      <c r="M899" s="4"/>
      <c r="N899" s="35"/>
      <c r="O899" s="100"/>
      <c r="P899" s="84"/>
      <c r="Q899" s="37"/>
      <c r="R899" s="4"/>
      <c r="S899" s="36" t="str">
        <f>IFERROR(VLOOKUP(Book1345234[[#This Row],[ Severity Ranking: Pre-Project Average Depth of Flooding (100-year)]],#REF!,2,FALSE),"")</f>
        <v/>
      </c>
      <c r="T899" s="67"/>
      <c r="U899" s="37"/>
      <c r="V899" s="37"/>
      <c r="W899" s="128" t="e">
        <f>[1]!Book1345234[[#This Row],[Flood Plain Population]]/[1]!Book1345234[[#This Row],[Community Population Served]]</f>
        <v>#REF!</v>
      </c>
      <c r="X899" s="4"/>
      <c r="Y899" s="36" t="str">
        <f>IFERROR(VLOOKUP(Book1345234[[#This Row],[Severity Ranking: Community Need (% Population)]],#REF!,2,FALSE),"")</f>
        <v/>
      </c>
      <c r="Z899" s="66"/>
      <c r="AA899" s="91" t="e">
        <f>[1]!Book1345234[[#This Row],['# of Structures Removed from 1% Annual Chance FP]]/[1]!Book1345234[[#This Row],['# of Structures in 1% Annual Chance FP (Pre-Project)]]</f>
        <v>#REF!</v>
      </c>
      <c r="AB899" s="4"/>
      <c r="AC899" s="36" t="str">
        <f>IFERROR(VLOOKUP(Book1345234[[#This Row],[Flood Risk Reduction ]],#REF!,2,FALSE),"")</f>
        <v/>
      </c>
      <c r="AD899" s="66"/>
      <c r="AE899" s="78"/>
      <c r="AF899" s="37"/>
      <c r="AG899" s="128" t="e">
        <f>([1]!Book1345234[[#This Row],[Pre-Project Damage $]]-[1]!Book1345234[[#This Row],[Post-Project Damage $]])/[1]!Book1345234[[#This Row],[Pre-Project Damage $]]</f>
        <v>#REF!</v>
      </c>
      <c r="AH899" s="4"/>
      <c r="AI899" s="36" t="str">
        <f>IFERROR(VLOOKUP(Book1345234[[#This Row],[Flood Damage Reduction]],#REF!,2,FALSE),"")</f>
        <v/>
      </c>
      <c r="AJ899" s="93"/>
      <c r="AK899" s="83"/>
      <c r="AL899" s="37"/>
      <c r="AM899" s="36" t="str">
        <f>IFERROR(VLOOKUP(Book1345234[[#This Row],[ Reduction in Critical Facilities Flood Risk]],#REF!,2,FALSE),"")</f>
        <v/>
      </c>
      <c r="AN899" s="140" t="e">
        <f>VLOOKUP([1]!Book1345234[[#This Row],[FMP]],'[1]Life and Safety Tabular Data'!A896:L906,12,FALSE)</f>
        <v>#REF!</v>
      </c>
      <c r="AO899" s="43"/>
      <c r="AP899" s="4"/>
      <c r="AQ899" s="36" t="str">
        <f>IFERROR(VLOOKUP(Book1345234[[#This Row],[Life and Safety Ranking (Injury/Loss of Life)]],#REF!,2,FALSE),"")</f>
        <v/>
      </c>
      <c r="AR899" s="67"/>
      <c r="AS899" s="43"/>
      <c r="AT899" s="43"/>
      <c r="AU899" s="43"/>
      <c r="AV899" s="4"/>
      <c r="AW899" s="36" t="str">
        <f>IFERROR(VLOOKUP(Book1345234[[#This Row],[Water Supply Yield Ranking]],#REF!,2,FALSE),"")</f>
        <v/>
      </c>
      <c r="AX899" s="67"/>
      <c r="AY899" s="37"/>
      <c r="AZ899" s="4"/>
      <c r="BA899" s="36" t="str">
        <f>IFERROR(VLOOKUP(Book1345234[[#This Row],[Social Vulnerability Ranking]],#REF!,2,FALSE),"")</f>
        <v/>
      </c>
      <c r="BB899" s="67"/>
      <c r="BC899" s="43"/>
      <c r="BD899" s="4"/>
      <c r="BE899" s="36" t="str">
        <f>IFERROR(VLOOKUP(Book1345234[[#This Row],[Nature-Based Solutions Ranking]],#REF!,2,FALSE),"")</f>
        <v/>
      </c>
      <c r="BF899" s="67"/>
      <c r="BG899" s="37"/>
      <c r="BH899" s="4"/>
      <c r="BI899" s="36" t="str">
        <f>IFERROR(VLOOKUP(Book1345234[[#This Row],[Multiple Benefit Ranking]],#REF!,2,FALSE),"")</f>
        <v/>
      </c>
      <c r="BJ899" s="84"/>
      <c r="BK899" s="43"/>
      <c r="BL899" s="4"/>
      <c r="BM899" s="36" t="str">
        <f>IFERROR(VLOOKUP(Book1345234[[#This Row],[Operations and Maintenance Ranking]],#REF!,2,FALSE),"")</f>
        <v/>
      </c>
      <c r="BN899" s="67"/>
      <c r="BO899" s="4"/>
      <c r="BP899" s="36" t="str">
        <f>IFERROR(VLOOKUP(Book1345234[[#This Row],[Administrative, Regulatory and Other Obstacle Ranking]],#REF!,2,FALSE),"")</f>
        <v/>
      </c>
      <c r="BQ899" s="67"/>
      <c r="BR899" s="4"/>
      <c r="BS899" s="36" t="str">
        <f>IFERROR(VLOOKUP(Book1345234[[#This Row],[Environmental Benefit Ranking]],#REF!,2,FALSE),"")</f>
        <v/>
      </c>
      <c r="BT899" s="67"/>
      <c r="BU899" s="37"/>
      <c r="BV899" s="36" t="str">
        <f>IFERROR(VLOOKUP(Book1345234[[#This Row],[Environmental Impact Ranking]],#REF!,2,FALSE),"")</f>
        <v/>
      </c>
      <c r="BW899" s="77"/>
      <c r="BX899" s="83"/>
      <c r="BY899" s="4"/>
      <c r="BZ899" s="36" t="str">
        <f>IFERROR(VLOOKUP(Book1345234[[#This Row],[Mobility Ranking]],#REF!,2,FALSE),"")</f>
        <v/>
      </c>
      <c r="CA899" s="77"/>
      <c r="CB899" s="4"/>
      <c r="CC899" s="36" t="str">
        <f>IFERROR(VLOOKUP(Book1345234[[#This Row],[Regional Ranking]],#REF!,2,FALSE),"")</f>
        <v/>
      </c>
    </row>
    <row r="900" spans="1:81" x14ac:dyDescent="0.25">
      <c r="A900" s="107"/>
      <c r="B900" s="84"/>
      <c r="C900" s="92">
        <f>Book1345234[[#This Row],[FMP]]*2</f>
        <v>0</v>
      </c>
      <c r="D900" s="34"/>
      <c r="E900" s="34"/>
      <c r="F900" s="37"/>
      <c r="G900" s="4"/>
      <c r="H900" s="4"/>
      <c r="I900" s="4"/>
      <c r="J900" s="4"/>
      <c r="K900" s="35" t="str">
        <f>IFERROR(Book1345234[[#This Row],[Project Cost]]/Book1345234[[#This Row],['# of Structures Removed from 1% Annual Chance FP]],"")</f>
        <v/>
      </c>
      <c r="L900" s="4"/>
      <c r="M900" s="4"/>
      <c r="N900" s="35"/>
      <c r="O900" s="100"/>
      <c r="P900" s="84"/>
      <c r="Q900" s="37"/>
      <c r="R900" s="4"/>
      <c r="S900" s="36" t="str">
        <f>IFERROR(VLOOKUP(Book1345234[[#This Row],[ Severity Ranking: Pre-Project Average Depth of Flooding (100-year)]],#REF!,2,FALSE),"")</f>
        <v/>
      </c>
      <c r="T900" s="67"/>
      <c r="U900" s="37"/>
      <c r="V900" s="37"/>
      <c r="W900" s="128" t="e">
        <f>[1]!Book1345234[[#This Row],[Flood Plain Population]]/[1]!Book1345234[[#This Row],[Community Population Served]]</f>
        <v>#REF!</v>
      </c>
      <c r="X900" s="4"/>
      <c r="Y900" s="36" t="str">
        <f>IFERROR(VLOOKUP(Book1345234[[#This Row],[Severity Ranking: Community Need (% Population)]],#REF!,2,FALSE),"")</f>
        <v/>
      </c>
      <c r="Z900" s="66"/>
      <c r="AA900" s="91" t="e">
        <f>[1]!Book1345234[[#This Row],['# of Structures Removed from 1% Annual Chance FP]]/[1]!Book1345234[[#This Row],['# of Structures in 1% Annual Chance FP (Pre-Project)]]</f>
        <v>#REF!</v>
      </c>
      <c r="AB900" s="4"/>
      <c r="AC900" s="36" t="str">
        <f>IFERROR(VLOOKUP(Book1345234[[#This Row],[Flood Risk Reduction ]],#REF!,2,FALSE),"")</f>
        <v/>
      </c>
      <c r="AD900" s="66"/>
      <c r="AE900" s="78"/>
      <c r="AF900" s="37"/>
      <c r="AG900" s="128" t="e">
        <f>([1]!Book1345234[[#This Row],[Pre-Project Damage $]]-[1]!Book1345234[[#This Row],[Post-Project Damage $]])/[1]!Book1345234[[#This Row],[Pre-Project Damage $]]</f>
        <v>#REF!</v>
      </c>
      <c r="AH900" s="4"/>
      <c r="AI900" s="36" t="str">
        <f>IFERROR(VLOOKUP(Book1345234[[#This Row],[Flood Damage Reduction]],#REF!,2,FALSE),"")</f>
        <v/>
      </c>
      <c r="AJ900" s="93"/>
      <c r="AK900" s="83"/>
      <c r="AL900" s="37"/>
      <c r="AM900" s="36" t="str">
        <f>IFERROR(VLOOKUP(Book1345234[[#This Row],[ Reduction in Critical Facilities Flood Risk]],#REF!,2,FALSE),"")</f>
        <v/>
      </c>
      <c r="AN900" s="140" t="e">
        <f>VLOOKUP([1]!Book1345234[[#This Row],[FMP]],'[1]Life and Safety Tabular Data'!A897:L907,12,FALSE)</f>
        <v>#REF!</v>
      </c>
      <c r="AO900" s="43"/>
      <c r="AP900" s="4"/>
      <c r="AQ900" s="36" t="str">
        <f>IFERROR(VLOOKUP(Book1345234[[#This Row],[Life and Safety Ranking (Injury/Loss of Life)]],#REF!,2,FALSE),"")</f>
        <v/>
      </c>
      <c r="AR900" s="67"/>
      <c r="AS900" s="43"/>
      <c r="AT900" s="43"/>
      <c r="AU900" s="43"/>
      <c r="AV900" s="4"/>
      <c r="AW900" s="36" t="str">
        <f>IFERROR(VLOOKUP(Book1345234[[#This Row],[Water Supply Yield Ranking]],#REF!,2,FALSE),"")</f>
        <v/>
      </c>
      <c r="AX900" s="67"/>
      <c r="AY900" s="37"/>
      <c r="AZ900" s="4"/>
      <c r="BA900" s="36" t="str">
        <f>IFERROR(VLOOKUP(Book1345234[[#This Row],[Social Vulnerability Ranking]],#REF!,2,FALSE),"")</f>
        <v/>
      </c>
      <c r="BB900" s="67"/>
      <c r="BC900" s="43"/>
      <c r="BD900" s="4"/>
      <c r="BE900" s="36" t="str">
        <f>IFERROR(VLOOKUP(Book1345234[[#This Row],[Nature-Based Solutions Ranking]],#REF!,2,FALSE),"")</f>
        <v/>
      </c>
      <c r="BF900" s="67"/>
      <c r="BG900" s="37"/>
      <c r="BH900" s="4"/>
      <c r="BI900" s="36" t="str">
        <f>IFERROR(VLOOKUP(Book1345234[[#This Row],[Multiple Benefit Ranking]],#REF!,2,FALSE),"")</f>
        <v/>
      </c>
      <c r="BJ900" s="84"/>
      <c r="BK900" s="43"/>
      <c r="BL900" s="4"/>
      <c r="BM900" s="36" t="str">
        <f>IFERROR(VLOOKUP(Book1345234[[#This Row],[Operations and Maintenance Ranking]],#REF!,2,FALSE),"")</f>
        <v/>
      </c>
      <c r="BN900" s="67"/>
      <c r="BO900" s="4"/>
      <c r="BP900" s="36" t="str">
        <f>IFERROR(VLOOKUP(Book1345234[[#This Row],[Administrative, Regulatory and Other Obstacle Ranking]],#REF!,2,FALSE),"")</f>
        <v/>
      </c>
      <c r="BQ900" s="67"/>
      <c r="BR900" s="4"/>
      <c r="BS900" s="36" t="str">
        <f>IFERROR(VLOOKUP(Book1345234[[#This Row],[Environmental Benefit Ranking]],#REF!,2,FALSE),"")</f>
        <v/>
      </c>
      <c r="BT900" s="67"/>
      <c r="BU900" s="37"/>
      <c r="BV900" s="36" t="str">
        <f>IFERROR(VLOOKUP(Book1345234[[#This Row],[Environmental Impact Ranking]],#REF!,2,FALSE),"")</f>
        <v/>
      </c>
      <c r="BW900" s="77"/>
      <c r="BX900" s="83"/>
      <c r="BY900" s="4"/>
      <c r="BZ900" s="36" t="str">
        <f>IFERROR(VLOOKUP(Book1345234[[#This Row],[Mobility Ranking]],#REF!,2,FALSE),"")</f>
        <v/>
      </c>
      <c r="CA900" s="77"/>
      <c r="CB900" s="4"/>
      <c r="CC900" s="36" t="str">
        <f>IFERROR(VLOOKUP(Book1345234[[#This Row],[Regional Ranking]],#REF!,2,FALSE),"")</f>
        <v/>
      </c>
    </row>
    <row r="901" spans="1:81" x14ac:dyDescent="0.25">
      <c r="A901" s="107"/>
      <c r="B901" s="84"/>
      <c r="C901" s="92">
        <f>Book1345234[[#This Row],[FMP]]*2</f>
        <v>0</v>
      </c>
      <c r="D901" s="34"/>
      <c r="E901" s="34"/>
      <c r="F901" s="37"/>
      <c r="G901" s="4"/>
      <c r="H901" s="4"/>
      <c r="I901" s="4"/>
      <c r="J901" s="4"/>
      <c r="K901" s="35" t="str">
        <f>IFERROR(Book1345234[[#This Row],[Project Cost]]/Book1345234[[#This Row],['# of Structures Removed from 1% Annual Chance FP]],"")</f>
        <v/>
      </c>
      <c r="L901" s="4"/>
      <c r="M901" s="4"/>
      <c r="N901" s="35"/>
      <c r="O901" s="100"/>
      <c r="P901" s="84"/>
      <c r="Q901" s="37"/>
      <c r="R901" s="4"/>
      <c r="S901" s="36" t="str">
        <f>IFERROR(VLOOKUP(Book1345234[[#This Row],[ Severity Ranking: Pre-Project Average Depth of Flooding (100-year)]],#REF!,2,FALSE),"")</f>
        <v/>
      </c>
      <c r="T901" s="67"/>
      <c r="U901" s="37"/>
      <c r="V901" s="37"/>
      <c r="W901" s="128" t="e">
        <f>[1]!Book1345234[[#This Row],[Flood Plain Population]]/[1]!Book1345234[[#This Row],[Community Population Served]]</f>
        <v>#REF!</v>
      </c>
      <c r="X901" s="4"/>
      <c r="Y901" s="36" t="str">
        <f>IFERROR(VLOOKUP(Book1345234[[#This Row],[Severity Ranking: Community Need (% Population)]],#REF!,2,FALSE),"")</f>
        <v/>
      </c>
      <c r="Z901" s="66"/>
      <c r="AA901" s="91" t="e">
        <f>[1]!Book1345234[[#This Row],['# of Structures Removed from 1% Annual Chance FP]]/[1]!Book1345234[[#This Row],['# of Structures in 1% Annual Chance FP (Pre-Project)]]</f>
        <v>#REF!</v>
      </c>
      <c r="AB901" s="4"/>
      <c r="AC901" s="36" t="str">
        <f>IFERROR(VLOOKUP(Book1345234[[#This Row],[Flood Risk Reduction ]],#REF!,2,FALSE),"")</f>
        <v/>
      </c>
      <c r="AD901" s="66"/>
      <c r="AE901" s="78"/>
      <c r="AF901" s="37"/>
      <c r="AG901" s="128" t="e">
        <f>([1]!Book1345234[[#This Row],[Pre-Project Damage $]]-[1]!Book1345234[[#This Row],[Post-Project Damage $]])/[1]!Book1345234[[#This Row],[Pre-Project Damage $]]</f>
        <v>#REF!</v>
      </c>
      <c r="AH901" s="4"/>
      <c r="AI901" s="36" t="str">
        <f>IFERROR(VLOOKUP(Book1345234[[#This Row],[Flood Damage Reduction]],#REF!,2,FALSE),"")</f>
        <v/>
      </c>
      <c r="AJ901" s="93"/>
      <c r="AK901" s="83"/>
      <c r="AL901" s="37"/>
      <c r="AM901" s="36" t="str">
        <f>IFERROR(VLOOKUP(Book1345234[[#This Row],[ Reduction in Critical Facilities Flood Risk]],#REF!,2,FALSE),"")</f>
        <v/>
      </c>
      <c r="AN901" s="140" t="e">
        <f>VLOOKUP([1]!Book1345234[[#This Row],[FMP]],'[1]Life and Safety Tabular Data'!A898:L908,12,FALSE)</f>
        <v>#REF!</v>
      </c>
      <c r="AO901" s="43"/>
      <c r="AP901" s="4"/>
      <c r="AQ901" s="36" t="str">
        <f>IFERROR(VLOOKUP(Book1345234[[#This Row],[Life and Safety Ranking (Injury/Loss of Life)]],#REF!,2,FALSE),"")</f>
        <v/>
      </c>
      <c r="AR901" s="67"/>
      <c r="AS901" s="43"/>
      <c r="AT901" s="43"/>
      <c r="AU901" s="43"/>
      <c r="AV901" s="4"/>
      <c r="AW901" s="36" t="str">
        <f>IFERROR(VLOOKUP(Book1345234[[#This Row],[Water Supply Yield Ranking]],#REF!,2,FALSE),"")</f>
        <v/>
      </c>
      <c r="AX901" s="67"/>
      <c r="AY901" s="37"/>
      <c r="AZ901" s="4"/>
      <c r="BA901" s="36" t="str">
        <f>IFERROR(VLOOKUP(Book1345234[[#This Row],[Social Vulnerability Ranking]],#REF!,2,FALSE),"")</f>
        <v/>
      </c>
      <c r="BB901" s="67"/>
      <c r="BC901" s="43"/>
      <c r="BD901" s="4"/>
      <c r="BE901" s="36" t="str">
        <f>IFERROR(VLOOKUP(Book1345234[[#This Row],[Nature-Based Solutions Ranking]],#REF!,2,FALSE),"")</f>
        <v/>
      </c>
      <c r="BF901" s="67"/>
      <c r="BG901" s="37"/>
      <c r="BH901" s="4"/>
      <c r="BI901" s="36" t="str">
        <f>IFERROR(VLOOKUP(Book1345234[[#This Row],[Multiple Benefit Ranking]],#REF!,2,FALSE),"")</f>
        <v/>
      </c>
      <c r="BJ901" s="84"/>
      <c r="BK901" s="43"/>
      <c r="BL901" s="4"/>
      <c r="BM901" s="36" t="str">
        <f>IFERROR(VLOOKUP(Book1345234[[#This Row],[Operations and Maintenance Ranking]],#REF!,2,FALSE),"")</f>
        <v/>
      </c>
      <c r="BN901" s="67"/>
      <c r="BO901" s="4"/>
      <c r="BP901" s="36" t="str">
        <f>IFERROR(VLOOKUP(Book1345234[[#This Row],[Administrative, Regulatory and Other Obstacle Ranking]],#REF!,2,FALSE),"")</f>
        <v/>
      </c>
      <c r="BQ901" s="67"/>
      <c r="BR901" s="4"/>
      <c r="BS901" s="36" t="str">
        <f>IFERROR(VLOOKUP(Book1345234[[#This Row],[Environmental Benefit Ranking]],#REF!,2,FALSE),"")</f>
        <v/>
      </c>
      <c r="BT901" s="67"/>
      <c r="BU901" s="37"/>
      <c r="BV901" s="36" t="str">
        <f>IFERROR(VLOOKUP(Book1345234[[#This Row],[Environmental Impact Ranking]],#REF!,2,FALSE),"")</f>
        <v/>
      </c>
      <c r="BW901" s="77"/>
      <c r="BX901" s="83"/>
      <c r="BY901" s="4"/>
      <c r="BZ901" s="36" t="str">
        <f>IFERROR(VLOOKUP(Book1345234[[#This Row],[Mobility Ranking]],#REF!,2,FALSE),"")</f>
        <v/>
      </c>
      <c r="CA901" s="77"/>
      <c r="CB901" s="4"/>
      <c r="CC901" s="36" t="str">
        <f>IFERROR(VLOOKUP(Book1345234[[#This Row],[Regional Ranking]],#REF!,2,FALSE),"")</f>
        <v/>
      </c>
    </row>
    <row r="902" spans="1:81" x14ac:dyDescent="0.25">
      <c r="A902" s="107"/>
      <c r="B902" s="84"/>
      <c r="C902" s="92">
        <f>Book1345234[[#This Row],[FMP]]*2</f>
        <v>0</v>
      </c>
      <c r="D902" s="34"/>
      <c r="E902" s="34"/>
      <c r="F902" s="37"/>
      <c r="G902" s="4"/>
      <c r="H902" s="4"/>
      <c r="I902" s="4"/>
      <c r="J902" s="4"/>
      <c r="K902" s="35" t="str">
        <f>IFERROR(Book1345234[[#This Row],[Project Cost]]/Book1345234[[#This Row],['# of Structures Removed from 1% Annual Chance FP]],"")</f>
        <v/>
      </c>
      <c r="L902" s="4"/>
      <c r="M902" s="4"/>
      <c r="N902" s="35"/>
      <c r="O902" s="100"/>
      <c r="P902" s="84"/>
      <c r="Q902" s="37"/>
      <c r="R902" s="4"/>
      <c r="S902" s="36" t="str">
        <f>IFERROR(VLOOKUP(Book1345234[[#This Row],[ Severity Ranking: Pre-Project Average Depth of Flooding (100-year)]],#REF!,2,FALSE),"")</f>
        <v/>
      </c>
      <c r="T902" s="67"/>
      <c r="U902" s="37"/>
      <c r="V902" s="37"/>
      <c r="W902" s="128" t="e">
        <f>[1]!Book1345234[[#This Row],[Flood Plain Population]]/[1]!Book1345234[[#This Row],[Community Population Served]]</f>
        <v>#REF!</v>
      </c>
      <c r="X902" s="4"/>
      <c r="Y902" s="36" t="str">
        <f>IFERROR(VLOOKUP(Book1345234[[#This Row],[Severity Ranking: Community Need (% Population)]],#REF!,2,FALSE),"")</f>
        <v/>
      </c>
      <c r="Z902" s="66"/>
      <c r="AA902" s="91" t="e">
        <f>[1]!Book1345234[[#This Row],['# of Structures Removed from 1% Annual Chance FP]]/[1]!Book1345234[[#This Row],['# of Structures in 1% Annual Chance FP (Pre-Project)]]</f>
        <v>#REF!</v>
      </c>
      <c r="AB902" s="4"/>
      <c r="AC902" s="36" t="str">
        <f>IFERROR(VLOOKUP(Book1345234[[#This Row],[Flood Risk Reduction ]],#REF!,2,FALSE),"")</f>
        <v/>
      </c>
      <c r="AD902" s="66"/>
      <c r="AE902" s="78"/>
      <c r="AF902" s="37"/>
      <c r="AG902" s="128" t="e">
        <f>([1]!Book1345234[[#This Row],[Pre-Project Damage $]]-[1]!Book1345234[[#This Row],[Post-Project Damage $]])/[1]!Book1345234[[#This Row],[Pre-Project Damage $]]</f>
        <v>#REF!</v>
      </c>
      <c r="AH902" s="4"/>
      <c r="AI902" s="36" t="str">
        <f>IFERROR(VLOOKUP(Book1345234[[#This Row],[Flood Damage Reduction]],#REF!,2,FALSE),"")</f>
        <v/>
      </c>
      <c r="AJ902" s="93"/>
      <c r="AK902" s="83"/>
      <c r="AL902" s="37"/>
      <c r="AM902" s="36" t="str">
        <f>IFERROR(VLOOKUP(Book1345234[[#This Row],[ Reduction in Critical Facilities Flood Risk]],#REF!,2,FALSE),"")</f>
        <v/>
      </c>
      <c r="AN902" s="140" t="e">
        <f>VLOOKUP([1]!Book1345234[[#This Row],[FMP]],'[1]Life and Safety Tabular Data'!A899:L909,12,FALSE)</f>
        <v>#REF!</v>
      </c>
      <c r="AO902" s="43"/>
      <c r="AP902" s="4"/>
      <c r="AQ902" s="36" t="str">
        <f>IFERROR(VLOOKUP(Book1345234[[#This Row],[Life and Safety Ranking (Injury/Loss of Life)]],#REF!,2,FALSE),"")</f>
        <v/>
      </c>
      <c r="AR902" s="67"/>
      <c r="AS902" s="43"/>
      <c r="AT902" s="43"/>
      <c r="AU902" s="43"/>
      <c r="AV902" s="4"/>
      <c r="AW902" s="36" t="str">
        <f>IFERROR(VLOOKUP(Book1345234[[#This Row],[Water Supply Yield Ranking]],#REF!,2,FALSE),"")</f>
        <v/>
      </c>
      <c r="AX902" s="67"/>
      <c r="AY902" s="37"/>
      <c r="AZ902" s="4"/>
      <c r="BA902" s="36" t="str">
        <f>IFERROR(VLOOKUP(Book1345234[[#This Row],[Social Vulnerability Ranking]],#REF!,2,FALSE),"")</f>
        <v/>
      </c>
      <c r="BB902" s="67"/>
      <c r="BC902" s="43"/>
      <c r="BD902" s="4"/>
      <c r="BE902" s="36" t="str">
        <f>IFERROR(VLOOKUP(Book1345234[[#This Row],[Nature-Based Solutions Ranking]],#REF!,2,FALSE),"")</f>
        <v/>
      </c>
      <c r="BF902" s="67"/>
      <c r="BG902" s="37"/>
      <c r="BH902" s="4"/>
      <c r="BI902" s="36" t="str">
        <f>IFERROR(VLOOKUP(Book1345234[[#This Row],[Multiple Benefit Ranking]],#REF!,2,FALSE),"")</f>
        <v/>
      </c>
      <c r="BJ902" s="84"/>
      <c r="BK902" s="43"/>
      <c r="BL902" s="4"/>
      <c r="BM902" s="36" t="str">
        <f>IFERROR(VLOOKUP(Book1345234[[#This Row],[Operations and Maintenance Ranking]],#REF!,2,FALSE),"")</f>
        <v/>
      </c>
      <c r="BN902" s="67"/>
      <c r="BO902" s="4"/>
      <c r="BP902" s="36" t="str">
        <f>IFERROR(VLOOKUP(Book1345234[[#This Row],[Administrative, Regulatory and Other Obstacle Ranking]],#REF!,2,FALSE),"")</f>
        <v/>
      </c>
      <c r="BQ902" s="67"/>
      <c r="BR902" s="4"/>
      <c r="BS902" s="36" t="str">
        <f>IFERROR(VLOOKUP(Book1345234[[#This Row],[Environmental Benefit Ranking]],#REF!,2,FALSE),"")</f>
        <v/>
      </c>
      <c r="BT902" s="67"/>
      <c r="BU902" s="37"/>
      <c r="BV902" s="36" t="str">
        <f>IFERROR(VLOOKUP(Book1345234[[#This Row],[Environmental Impact Ranking]],#REF!,2,FALSE),"")</f>
        <v/>
      </c>
      <c r="BW902" s="77"/>
      <c r="BX902" s="83"/>
      <c r="BY902" s="4"/>
      <c r="BZ902" s="36" t="str">
        <f>IFERROR(VLOOKUP(Book1345234[[#This Row],[Mobility Ranking]],#REF!,2,FALSE),"")</f>
        <v/>
      </c>
      <c r="CA902" s="77"/>
      <c r="CB902" s="4"/>
      <c r="CC902" s="36" t="str">
        <f>IFERROR(VLOOKUP(Book1345234[[#This Row],[Regional Ranking]],#REF!,2,FALSE),"")</f>
        <v/>
      </c>
    </row>
    <row r="903" spans="1:81" x14ac:dyDescent="0.25">
      <c r="A903" s="107"/>
      <c r="B903" s="84"/>
      <c r="C903" s="92">
        <f>Book1345234[[#This Row],[FMP]]*2</f>
        <v>0</v>
      </c>
      <c r="D903" s="34"/>
      <c r="E903" s="34"/>
      <c r="F903" s="37"/>
      <c r="G903" s="4"/>
      <c r="H903" s="4"/>
      <c r="I903" s="4"/>
      <c r="J903" s="4"/>
      <c r="K903" s="35" t="str">
        <f>IFERROR(Book1345234[[#This Row],[Project Cost]]/Book1345234[[#This Row],['# of Structures Removed from 1% Annual Chance FP]],"")</f>
        <v/>
      </c>
      <c r="L903" s="4"/>
      <c r="M903" s="4"/>
      <c r="N903" s="35"/>
      <c r="O903" s="100"/>
      <c r="P903" s="84"/>
      <c r="Q903" s="37"/>
      <c r="R903" s="4"/>
      <c r="S903" s="36" t="str">
        <f>IFERROR(VLOOKUP(Book1345234[[#This Row],[ Severity Ranking: Pre-Project Average Depth of Flooding (100-year)]],#REF!,2,FALSE),"")</f>
        <v/>
      </c>
      <c r="T903" s="67"/>
      <c r="U903" s="37"/>
      <c r="V903" s="37"/>
      <c r="W903" s="128" t="e">
        <f>[1]!Book1345234[[#This Row],[Flood Plain Population]]/[1]!Book1345234[[#This Row],[Community Population Served]]</f>
        <v>#REF!</v>
      </c>
      <c r="X903" s="4"/>
      <c r="Y903" s="36" t="str">
        <f>IFERROR(VLOOKUP(Book1345234[[#This Row],[Severity Ranking: Community Need (% Population)]],#REF!,2,FALSE),"")</f>
        <v/>
      </c>
      <c r="Z903" s="66"/>
      <c r="AA903" s="91" t="e">
        <f>[1]!Book1345234[[#This Row],['# of Structures Removed from 1% Annual Chance FP]]/[1]!Book1345234[[#This Row],['# of Structures in 1% Annual Chance FP (Pre-Project)]]</f>
        <v>#REF!</v>
      </c>
      <c r="AB903" s="4"/>
      <c r="AC903" s="36" t="str">
        <f>IFERROR(VLOOKUP(Book1345234[[#This Row],[Flood Risk Reduction ]],#REF!,2,FALSE),"")</f>
        <v/>
      </c>
      <c r="AD903" s="66"/>
      <c r="AE903" s="78"/>
      <c r="AF903" s="37"/>
      <c r="AG903" s="128" t="e">
        <f>([1]!Book1345234[[#This Row],[Pre-Project Damage $]]-[1]!Book1345234[[#This Row],[Post-Project Damage $]])/[1]!Book1345234[[#This Row],[Pre-Project Damage $]]</f>
        <v>#REF!</v>
      </c>
      <c r="AH903" s="4"/>
      <c r="AI903" s="36" t="str">
        <f>IFERROR(VLOOKUP(Book1345234[[#This Row],[Flood Damage Reduction]],#REF!,2,FALSE),"")</f>
        <v/>
      </c>
      <c r="AJ903" s="93"/>
      <c r="AK903" s="83"/>
      <c r="AL903" s="37"/>
      <c r="AM903" s="36" t="str">
        <f>IFERROR(VLOOKUP(Book1345234[[#This Row],[ Reduction in Critical Facilities Flood Risk]],#REF!,2,FALSE),"")</f>
        <v/>
      </c>
      <c r="AN903" s="140" t="e">
        <f>VLOOKUP([1]!Book1345234[[#This Row],[FMP]],'[1]Life and Safety Tabular Data'!A900:L910,12,FALSE)</f>
        <v>#REF!</v>
      </c>
      <c r="AO903" s="43"/>
      <c r="AP903" s="4"/>
      <c r="AQ903" s="36" t="str">
        <f>IFERROR(VLOOKUP(Book1345234[[#This Row],[Life and Safety Ranking (Injury/Loss of Life)]],#REF!,2,FALSE),"")</f>
        <v/>
      </c>
      <c r="AR903" s="67"/>
      <c r="AS903" s="43"/>
      <c r="AT903" s="43"/>
      <c r="AU903" s="43"/>
      <c r="AV903" s="4"/>
      <c r="AW903" s="36" t="str">
        <f>IFERROR(VLOOKUP(Book1345234[[#This Row],[Water Supply Yield Ranking]],#REF!,2,FALSE),"")</f>
        <v/>
      </c>
      <c r="AX903" s="67"/>
      <c r="AY903" s="37"/>
      <c r="AZ903" s="4"/>
      <c r="BA903" s="36" t="str">
        <f>IFERROR(VLOOKUP(Book1345234[[#This Row],[Social Vulnerability Ranking]],#REF!,2,FALSE),"")</f>
        <v/>
      </c>
      <c r="BB903" s="67"/>
      <c r="BC903" s="43"/>
      <c r="BD903" s="4"/>
      <c r="BE903" s="36" t="str">
        <f>IFERROR(VLOOKUP(Book1345234[[#This Row],[Nature-Based Solutions Ranking]],#REF!,2,FALSE),"")</f>
        <v/>
      </c>
      <c r="BF903" s="67"/>
      <c r="BG903" s="37"/>
      <c r="BH903" s="4"/>
      <c r="BI903" s="36" t="str">
        <f>IFERROR(VLOOKUP(Book1345234[[#This Row],[Multiple Benefit Ranking]],#REF!,2,FALSE),"")</f>
        <v/>
      </c>
      <c r="BJ903" s="84"/>
      <c r="BK903" s="43"/>
      <c r="BL903" s="4"/>
      <c r="BM903" s="36" t="str">
        <f>IFERROR(VLOOKUP(Book1345234[[#This Row],[Operations and Maintenance Ranking]],#REF!,2,FALSE),"")</f>
        <v/>
      </c>
      <c r="BN903" s="67"/>
      <c r="BO903" s="4"/>
      <c r="BP903" s="36" t="str">
        <f>IFERROR(VLOOKUP(Book1345234[[#This Row],[Administrative, Regulatory and Other Obstacle Ranking]],#REF!,2,FALSE),"")</f>
        <v/>
      </c>
      <c r="BQ903" s="67"/>
      <c r="BR903" s="4"/>
      <c r="BS903" s="36" t="str">
        <f>IFERROR(VLOOKUP(Book1345234[[#This Row],[Environmental Benefit Ranking]],#REF!,2,FALSE),"")</f>
        <v/>
      </c>
      <c r="BT903" s="67"/>
      <c r="BU903" s="37"/>
      <c r="BV903" s="36" t="str">
        <f>IFERROR(VLOOKUP(Book1345234[[#This Row],[Environmental Impact Ranking]],#REF!,2,FALSE),"")</f>
        <v/>
      </c>
      <c r="BW903" s="77"/>
      <c r="BX903" s="83"/>
      <c r="BY903" s="4"/>
      <c r="BZ903" s="36" t="str">
        <f>IFERROR(VLOOKUP(Book1345234[[#This Row],[Mobility Ranking]],#REF!,2,FALSE),"")</f>
        <v/>
      </c>
      <c r="CA903" s="77"/>
      <c r="CB903" s="4"/>
      <c r="CC903" s="36" t="str">
        <f>IFERROR(VLOOKUP(Book1345234[[#This Row],[Regional Ranking]],#REF!,2,FALSE),"")</f>
        <v/>
      </c>
    </row>
    <row r="904" spans="1:81" x14ac:dyDescent="0.25">
      <c r="A904" s="107"/>
      <c r="B904" s="84"/>
      <c r="C904" s="92">
        <f>Book1345234[[#This Row],[FMP]]*2</f>
        <v>0</v>
      </c>
      <c r="D904" s="34"/>
      <c r="E904" s="34"/>
      <c r="F904" s="37"/>
      <c r="G904" s="4"/>
      <c r="H904" s="4"/>
      <c r="I904" s="4"/>
      <c r="J904" s="4"/>
      <c r="K904" s="35" t="str">
        <f>IFERROR(Book1345234[[#This Row],[Project Cost]]/Book1345234[[#This Row],['# of Structures Removed from 1% Annual Chance FP]],"")</f>
        <v/>
      </c>
      <c r="L904" s="4"/>
      <c r="M904" s="4"/>
      <c r="N904" s="35"/>
      <c r="O904" s="100"/>
      <c r="P904" s="84"/>
      <c r="Q904" s="37"/>
      <c r="R904" s="4"/>
      <c r="S904" s="36" t="str">
        <f>IFERROR(VLOOKUP(Book1345234[[#This Row],[ Severity Ranking: Pre-Project Average Depth of Flooding (100-year)]],#REF!,2,FALSE),"")</f>
        <v/>
      </c>
      <c r="T904" s="67"/>
      <c r="U904" s="37"/>
      <c r="V904" s="37"/>
      <c r="W904" s="128" t="e">
        <f>[1]!Book1345234[[#This Row],[Flood Plain Population]]/[1]!Book1345234[[#This Row],[Community Population Served]]</f>
        <v>#REF!</v>
      </c>
      <c r="X904" s="4"/>
      <c r="Y904" s="36" t="str">
        <f>IFERROR(VLOOKUP(Book1345234[[#This Row],[Severity Ranking: Community Need (% Population)]],#REF!,2,FALSE),"")</f>
        <v/>
      </c>
      <c r="Z904" s="66"/>
      <c r="AA904" s="91" t="e">
        <f>[1]!Book1345234[[#This Row],['# of Structures Removed from 1% Annual Chance FP]]/[1]!Book1345234[[#This Row],['# of Structures in 1% Annual Chance FP (Pre-Project)]]</f>
        <v>#REF!</v>
      </c>
      <c r="AB904" s="4"/>
      <c r="AC904" s="36" t="str">
        <f>IFERROR(VLOOKUP(Book1345234[[#This Row],[Flood Risk Reduction ]],#REF!,2,FALSE),"")</f>
        <v/>
      </c>
      <c r="AD904" s="66"/>
      <c r="AE904" s="78"/>
      <c r="AF904" s="37"/>
      <c r="AG904" s="128" t="e">
        <f>([1]!Book1345234[[#This Row],[Pre-Project Damage $]]-[1]!Book1345234[[#This Row],[Post-Project Damage $]])/[1]!Book1345234[[#This Row],[Pre-Project Damage $]]</f>
        <v>#REF!</v>
      </c>
      <c r="AH904" s="4"/>
      <c r="AI904" s="36" t="str">
        <f>IFERROR(VLOOKUP(Book1345234[[#This Row],[Flood Damage Reduction]],#REF!,2,FALSE),"")</f>
        <v/>
      </c>
      <c r="AJ904" s="93"/>
      <c r="AK904" s="83"/>
      <c r="AL904" s="37"/>
      <c r="AM904" s="36" t="str">
        <f>IFERROR(VLOOKUP(Book1345234[[#This Row],[ Reduction in Critical Facilities Flood Risk]],#REF!,2,FALSE),"")</f>
        <v/>
      </c>
      <c r="AN904" s="140" t="e">
        <f>VLOOKUP([1]!Book1345234[[#This Row],[FMP]],'[1]Life and Safety Tabular Data'!A901:L911,12,FALSE)</f>
        <v>#REF!</v>
      </c>
      <c r="AO904" s="43"/>
      <c r="AP904" s="4"/>
      <c r="AQ904" s="36" t="str">
        <f>IFERROR(VLOOKUP(Book1345234[[#This Row],[Life and Safety Ranking (Injury/Loss of Life)]],#REF!,2,FALSE),"")</f>
        <v/>
      </c>
      <c r="AR904" s="67"/>
      <c r="AS904" s="43"/>
      <c r="AT904" s="43"/>
      <c r="AU904" s="43"/>
      <c r="AV904" s="4"/>
      <c r="AW904" s="36" t="str">
        <f>IFERROR(VLOOKUP(Book1345234[[#This Row],[Water Supply Yield Ranking]],#REF!,2,FALSE),"")</f>
        <v/>
      </c>
      <c r="AX904" s="67"/>
      <c r="AY904" s="37"/>
      <c r="AZ904" s="4"/>
      <c r="BA904" s="36" t="str">
        <f>IFERROR(VLOOKUP(Book1345234[[#This Row],[Social Vulnerability Ranking]],#REF!,2,FALSE),"")</f>
        <v/>
      </c>
      <c r="BB904" s="67"/>
      <c r="BC904" s="43"/>
      <c r="BD904" s="4"/>
      <c r="BE904" s="36" t="str">
        <f>IFERROR(VLOOKUP(Book1345234[[#This Row],[Nature-Based Solutions Ranking]],#REF!,2,FALSE),"")</f>
        <v/>
      </c>
      <c r="BF904" s="67"/>
      <c r="BG904" s="37"/>
      <c r="BH904" s="4"/>
      <c r="BI904" s="36" t="str">
        <f>IFERROR(VLOOKUP(Book1345234[[#This Row],[Multiple Benefit Ranking]],#REF!,2,FALSE),"")</f>
        <v/>
      </c>
      <c r="BJ904" s="84"/>
      <c r="BK904" s="43"/>
      <c r="BL904" s="4"/>
      <c r="BM904" s="36" t="str">
        <f>IFERROR(VLOOKUP(Book1345234[[#This Row],[Operations and Maintenance Ranking]],#REF!,2,FALSE),"")</f>
        <v/>
      </c>
      <c r="BN904" s="67"/>
      <c r="BO904" s="4"/>
      <c r="BP904" s="36" t="str">
        <f>IFERROR(VLOOKUP(Book1345234[[#This Row],[Administrative, Regulatory and Other Obstacle Ranking]],#REF!,2,FALSE),"")</f>
        <v/>
      </c>
      <c r="BQ904" s="67"/>
      <c r="BR904" s="4"/>
      <c r="BS904" s="36" t="str">
        <f>IFERROR(VLOOKUP(Book1345234[[#This Row],[Environmental Benefit Ranking]],#REF!,2,FALSE),"")</f>
        <v/>
      </c>
      <c r="BT904" s="67"/>
      <c r="BU904" s="37"/>
      <c r="BV904" s="36" t="str">
        <f>IFERROR(VLOOKUP(Book1345234[[#This Row],[Environmental Impact Ranking]],#REF!,2,FALSE),"")</f>
        <v/>
      </c>
      <c r="BW904" s="77"/>
      <c r="BX904" s="83"/>
      <c r="BY904" s="4"/>
      <c r="BZ904" s="36" t="str">
        <f>IFERROR(VLOOKUP(Book1345234[[#This Row],[Mobility Ranking]],#REF!,2,FALSE),"")</f>
        <v/>
      </c>
      <c r="CA904" s="77"/>
      <c r="CB904" s="4"/>
      <c r="CC904" s="36" t="str">
        <f>IFERROR(VLOOKUP(Book1345234[[#This Row],[Regional Ranking]],#REF!,2,FALSE),"")</f>
        <v/>
      </c>
    </row>
    <row r="905" spans="1:81" x14ac:dyDescent="0.25">
      <c r="A905" s="107"/>
      <c r="B905" s="84"/>
      <c r="C905" s="92">
        <f>Book1345234[[#This Row],[FMP]]*2</f>
        <v>0</v>
      </c>
      <c r="D905" s="34"/>
      <c r="E905" s="34"/>
      <c r="F905" s="37"/>
      <c r="G905" s="4"/>
      <c r="H905" s="4"/>
      <c r="I905" s="4"/>
      <c r="J905" s="4"/>
      <c r="K905" s="35" t="str">
        <f>IFERROR(Book1345234[[#This Row],[Project Cost]]/Book1345234[[#This Row],['# of Structures Removed from 1% Annual Chance FP]],"")</f>
        <v/>
      </c>
      <c r="L905" s="4"/>
      <c r="M905" s="4"/>
      <c r="N905" s="35"/>
      <c r="O905" s="100"/>
      <c r="P905" s="84"/>
      <c r="Q905" s="37"/>
      <c r="R905" s="4"/>
      <c r="S905" s="36" t="str">
        <f>IFERROR(VLOOKUP(Book1345234[[#This Row],[ Severity Ranking: Pre-Project Average Depth of Flooding (100-year)]],#REF!,2,FALSE),"")</f>
        <v/>
      </c>
      <c r="T905" s="67"/>
      <c r="U905" s="37"/>
      <c r="V905" s="37"/>
      <c r="W905" s="128" t="e">
        <f>[1]!Book1345234[[#This Row],[Flood Plain Population]]/[1]!Book1345234[[#This Row],[Community Population Served]]</f>
        <v>#REF!</v>
      </c>
      <c r="X905" s="4"/>
      <c r="Y905" s="36" t="str">
        <f>IFERROR(VLOOKUP(Book1345234[[#This Row],[Severity Ranking: Community Need (% Population)]],#REF!,2,FALSE),"")</f>
        <v/>
      </c>
      <c r="Z905" s="66"/>
      <c r="AA905" s="91" t="e">
        <f>[1]!Book1345234[[#This Row],['# of Structures Removed from 1% Annual Chance FP]]/[1]!Book1345234[[#This Row],['# of Structures in 1% Annual Chance FP (Pre-Project)]]</f>
        <v>#REF!</v>
      </c>
      <c r="AB905" s="4"/>
      <c r="AC905" s="36" t="str">
        <f>IFERROR(VLOOKUP(Book1345234[[#This Row],[Flood Risk Reduction ]],#REF!,2,FALSE),"")</f>
        <v/>
      </c>
      <c r="AD905" s="66"/>
      <c r="AE905" s="78"/>
      <c r="AF905" s="37"/>
      <c r="AG905" s="128" t="e">
        <f>([1]!Book1345234[[#This Row],[Pre-Project Damage $]]-[1]!Book1345234[[#This Row],[Post-Project Damage $]])/[1]!Book1345234[[#This Row],[Pre-Project Damage $]]</f>
        <v>#REF!</v>
      </c>
      <c r="AH905" s="4"/>
      <c r="AI905" s="36" t="str">
        <f>IFERROR(VLOOKUP(Book1345234[[#This Row],[Flood Damage Reduction]],#REF!,2,FALSE),"")</f>
        <v/>
      </c>
      <c r="AJ905" s="93"/>
      <c r="AK905" s="83"/>
      <c r="AL905" s="37"/>
      <c r="AM905" s="36" t="str">
        <f>IFERROR(VLOOKUP(Book1345234[[#This Row],[ Reduction in Critical Facilities Flood Risk]],#REF!,2,FALSE),"")</f>
        <v/>
      </c>
      <c r="AN905" s="140" t="e">
        <f>VLOOKUP([1]!Book1345234[[#This Row],[FMP]],'[1]Life and Safety Tabular Data'!A902:L912,12,FALSE)</f>
        <v>#REF!</v>
      </c>
      <c r="AO905" s="43"/>
      <c r="AP905" s="4"/>
      <c r="AQ905" s="36" t="str">
        <f>IFERROR(VLOOKUP(Book1345234[[#This Row],[Life and Safety Ranking (Injury/Loss of Life)]],#REF!,2,FALSE),"")</f>
        <v/>
      </c>
      <c r="AR905" s="67"/>
      <c r="AS905" s="43"/>
      <c r="AT905" s="43"/>
      <c r="AU905" s="43"/>
      <c r="AV905" s="4"/>
      <c r="AW905" s="36" t="str">
        <f>IFERROR(VLOOKUP(Book1345234[[#This Row],[Water Supply Yield Ranking]],#REF!,2,FALSE),"")</f>
        <v/>
      </c>
      <c r="AX905" s="67"/>
      <c r="AY905" s="37"/>
      <c r="AZ905" s="4"/>
      <c r="BA905" s="36" t="str">
        <f>IFERROR(VLOOKUP(Book1345234[[#This Row],[Social Vulnerability Ranking]],#REF!,2,FALSE),"")</f>
        <v/>
      </c>
      <c r="BB905" s="67"/>
      <c r="BC905" s="43"/>
      <c r="BD905" s="4"/>
      <c r="BE905" s="36" t="str">
        <f>IFERROR(VLOOKUP(Book1345234[[#This Row],[Nature-Based Solutions Ranking]],#REF!,2,FALSE),"")</f>
        <v/>
      </c>
      <c r="BF905" s="67"/>
      <c r="BG905" s="37"/>
      <c r="BH905" s="4"/>
      <c r="BI905" s="36" t="str">
        <f>IFERROR(VLOOKUP(Book1345234[[#This Row],[Multiple Benefit Ranking]],#REF!,2,FALSE),"")</f>
        <v/>
      </c>
      <c r="BJ905" s="84"/>
      <c r="BK905" s="43"/>
      <c r="BL905" s="4"/>
      <c r="BM905" s="36" t="str">
        <f>IFERROR(VLOOKUP(Book1345234[[#This Row],[Operations and Maintenance Ranking]],#REF!,2,FALSE),"")</f>
        <v/>
      </c>
      <c r="BN905" s="67"/>
      <c r="BO905" s="4"/>
      <c r="BP905" s="36" t="str">
        <f>IFERROR(VLOOKUP(Book1345234[[#This Row],[Administrative, Regulatory and Other Obstacle Ranking]],#REF!,2,FALSE),"")</f>
        <v/>
      </c>
      <c r="BQ905" s="67"/>
      <c r="BR905" s="4"/>
      <c r="BS905" s="36" t="str">
        <f>IFERROR(VLOOKUP(Book1345234[[#This Row],[Environmental Benefit Ranking]],#REF!,2,FALSE),"")</f>
        <v/>
      </c>
      <c r="BT905" s="67"/>
      <c r="BU905" s="37"/>
      <c r="BV905" s="36" t="str">
        <f>IFERROR(VLOOKUP(Book1345234[[#This Row],[Environmental Impact Ranking]],#REF!,2,FALSE),"")</f>
        <v/>
      </c>
      <c r="BW905" s="77"/>
      <c r="BX905" s="83"/>
      <c r="BY905" s="4"/>
      <c r="BZ905" s="36" t="str">
        <f>IFERROR(VLOOKUP(Book1345234[[#This Row],[Mobility Ranking]],#REF!,2,FALSE),"")</f>
        <v/>
      </c>
      <c r="CA905" s="77"/>
      <c r="CB905" s="4"/>
      <c r="CC905" s="36" t="str">
        <f>IFERROR(VLOOKUP(Book1345234[[#This Row],[Regional Ranking]],#REF!,2,FALSE),"")</f>
        <v/>
      </c>
    </row>
    <row r="906" spans="1:81" x14ac:dyDescent="0.25">
      <c r="A906" s="107"/>
      <c r="B906" s="84"/>
      <c r="C906" s="92">
        <f>Book1345234[[#This Row],[FMP]]*2</f>
        <v>0</v>
      </c>
      <c r="D906" s="34"/>
      <c r="E906" s="34"/>
      <c r="F906" s="37"/>
      <c r="G906" s="4"/>
      <c r="H906" s="4"/>
      <c r="I906" s="4"/>
      <c r="J906" s="4"/>
      <c r="K906" s="35" t="str">
        <f>IFERROR(Book1345234[[#This Row],[Project Cost]]/Book1345234[[#This Row],['# of Structures Removed from 1% Annual Chance FP]],"")</f>
        <v/>
      </c>
      <c r="L906" s="4"/>
      <c r="M906" s="4"/>
      <c r="N906" s="35"/>
      <c r="O906" s="100"/>
      <c r="P906" s="84"/>
      <c r="Q906" s="37"/>
      <c r="R906" s="4"/>
      <c r="S906" s="36" t="str">
        <f>IFERROR(VLOOKUP(Book1345234[[#This Row],[ Severity Ranking: Pre-Project Average Depth of Flooding (100-year)]],#REF!,2,FALSE),"")</f>
        <v/>
      </c>
      <c r="T906" s="67"/>
      <c r="U906" s="37"/>
      <c r="V906" s="37"/>
      <c r="W906" s="128" t="e">
        <f>[1]!Book1345234[[#This Row],[Flood Plain Population]]/[1]!Book1345234[[#This Row],[Community Population Served]]</f>
        <v>#REF!</v>
      </c>
      <c r="X906" s="4"/>
      <c r="Y906" s="36" t="str">
        <f>IFERROR(VLOOKUP(Book1345234[[#This Row],[Severity Ranking: Community Need (% Population)]],#REF!,2,FALSE),"")</f>
        <v/>
      </c>
      <c r="Z906" s="66"/>
      <c r="AA906" s="91" t="e">
        <f>[1]!Book1345234[[#This Row],['# of Structures Removed from 1% Annual Chance FP]]/[1]!Book1345234[[#This Row],['# of Structures in 1% Annual Chance FP (Pre-Project)]]</f>
        <v>#REF!</v>
      </c>
      <c r="AB906" s="4"/>
      <c r="AC906" s="36" t="str">
        <f>IFERROR(VLOOKUP(Book1345234[[#This Row],[Flood Risk Reduction ]],#REF!,2,FALSE),"")</f>
        <v/>
      </c>
      <c r="AD906" s="66"/>
      <c r="AE906" s="78"/>
      <c r="AF906" s="37"/>
      <c r="AG906" s="128" t="e">
        <f>([1]!Book1345234[[#This Row],[Pre-Project Damage $]]-[1]!Book1345234[[#This Row],[Post-Project Damage $]])/[1]!Book1345234[[#This Row],[Pre-Project Damage $]]</f>
        <v>#REF!</v>
      </c>
      <c r="AH906" s="4"/>
      <c r="AI906" s="36" t="str">
        <f>IFERROR(VLOOKUP(Book1345234[[#This Row],[Flood Damage Reduction]],#REF!,2,FALSE),"")</f>
        <v/>
      </c>
      <c r="AJ906" s="93"/>
      <c r="AK906" s="83"/>
      <c r="AL906" s="37"/>
      <c r="AM906" s="36" t="str">
        <f>IFERROR(VLOOKUP(Book1345234[[#This Row],[ Reduction in Critical Facilities Flood Risk]],#REF!,2,FALSE),"")</f>
        <v/>
      </c>
      <c r="AN906" s="140" t="e">
        <f>VLOOKUP([1]!Book1345234[[#This Row],[FMP]],'[1]Life and Safety Tabular Data'!A903:L913,12,FALSE)</f>
        <v>#REF!</v>
      </c>
      <c r="AO906" s="43"/>
      <c r="AP906" s="4"/>
      <c r="AQ906" s="36" t="str">
        <f>IFERROR(VLOOKUP(Book1345234[[#This Row],[Life and Safety Ranking (Injury/Loss of Life)]],#REF!,2,FALSE),"")</f>
        <v/>
      </c>
      <c r="AR906" s="67"/>
      <c r="AS906" s="43"/>
      <c r="AT906" s="43"/>
      <c r="AU906" s="43"/>
      <c r="AV906" s="4"/>
      <c r="AW906" s="36" t="str">
        <f>IFERROR(VLOOKUP(Book1345234[[#This Row],[Water Supply Yield Ranking]],#REF!,2,FALSE),"")</f>
        <v/>
      </c>
      <c r="AX906" s="67"/>
      <c r="AY906" s="37"/>
      <c r="AZ906" s="4"/>
      <c r="BA906" s="36" t="str">
        <f>IFERROR(VLOOKUP(Book1345234[[#This Row],[Social Vulnerability Ranking]],#REF!,2,FALSE),"")</f>
        <v/>
      </c>
      <c r="BB906" s="67"/>
      <c r="BC906" s="43"/>
      <c r="BD906" s="4"/>
      <c r="BE906" s="36" t="str">
        <f>IFERROR(VLOOKUP(Book1345234[[#This Row],[Nature-Based Solutions Ranking]],#REF!,2,FALSE),"")</f>
        <v/>
      </c>
      <c r="BF906" s="67"/>
      <c r="BG906" s="37"/>
      <c r="BH906" s="4"/>
      <c r="BI906" s="36" t="str">
        <f>IFERROR(VLOOKUP(Book1345234[[#This Row],[Multiple Benefit Ranking]],#REF!,2,FALSE),"")</f>
        <v/>
      </c>
      <c r="BJ906" s="84"/>
      <c r="BK906" s="43"/>
      <c r="BL906" s="4"/>
      <c r="BM906" s="36" t="str">
        <f>IFERROR(VLOOKUP(Book1345234[[#This Row],[Operations and Maintenance Ranking]],#REF!,2,FALSE),"")</f>
        <v/>
      </c>
      <c r="BN906" s="67"/>
      <c r="BO906" s="4"/>
      <c r="BP906" s="36" t="str">
        <f>IFERROR(VLOOKUP(Book1345234[[#This Row],[Administrative, Regulatory and Other Obstacle Ranking]],#REF!,2,FALSE),"")</f>
        <v/>
      </c>
      <c r="BQ906" s="67"/>
      <c r="BR906" s="4"/>
      <c r="BS906" s="36" t="str">
        <f>IFERROR(VLOOKUP(Book1345234[[#This Row],[Environmental Benefit Ranking]],#REF!,2,FALSE),"")</f>
        <v/>
      </c>
      <c r="BT906" s="67"/>
      <c r="BU906" s="37"/>
      <c r="BV906" s="36" t="str">
        <f>IFERROR(VLOOKUP(Book1345234[[#This Row],[Environmental Impact Ranking]],#REF!,2,FALSE),"")</f>
        <v/>
      </c>
      <c r="BW906" s="77"/>
      <c r="BX906" s="83"/>
      <c r="BY906" s="4"/>
      <c r="BZ906" s="36" t="str">
        <f>IFERROR(VLOOKUP(Book1345234[[#This Row],[Mobility Ranking]],#REF!,2,FALSE),"")</f>
        <v/>
      </c>
      <c r="CA906" s="77"/>
      <c r="CB906" s="4"/>
      <c r="CC906" s="36" t="str">
        <f>IFERROR(VLOOKUP(Book1345234[[#This Row],[Regional Ranking]],#REF!,2,FALSE),"")</f>
        <v/>
      </c>
    </row>
    <row r="907" spans="1:81" x14ac:dyDescent="0.25">
      <c r="A907" s="107"/>
      <c r="B907" s="84"/>
      <c r="C907" s="92">
        <f>Book1345234[[#This Row],[FMP]]*2</f>
        <v>0</v>
      </c>
      <c r="D907" s="34"/>
      <c r="E907" s="34"/>
      <c r="F907" s="37"/>
      <c r="G907" s="4"/>
      <c r="H907" s="4"/>
      <c r="I907" s="4"/>
      <c r="J907" s="4"/>
      <c r="K907" s="35" t="str">
        <f>IFERROR(Book1345234[[#This Row],[Project Cost]]/Book1345234[[#This Row],['# of Structures Removed from 1% Annual Chance FP]],"")</f>
        <v/>
      </c>
      <c r="L907" s="4"/>
      <c r="M907" s="4"/>
      <c r="N907" s="35"/>
      <c r="O907" s="100"/>
      <c r="P907" s="84"/>
      <c r="Q907" s="37"/>
      <c r="R907" s="4"/>
      <c r="S907" s="36" t="str">
        <f>IFERROR(VLOOKUP(Book1345234[[#This Row],[ Severity Ranking: Pre-Project Average Depth of Flooding (100-year)]],#REF!,2,FALSE),"")</f>
        <v/>
      </c>
      <c r="T907" s="67"/>
      <c r="U907" s="37"/>
      <c r="V907" s="37"/>
      <c r="W907" s="128" t="e">
        <f>[1]!Book1345234[[#This Row],[Flood Plain Population]]/[1]!Book1345234[[#This Row],[Community Population Served]]</f>
        <v>#REF!</v>
      </c>
      <c r="X907" s="4"/>
      <c r="Y907" s="36" t="str">
        <f>IFERROR(VLOOKUP(Book1345234[[#This Row],[Severity Ranking: Community Need (% Population)]],#REF!,2,FALSE),"")</f>
        <v/>
      </c>
      <c r="Z907" s="66"/>
      <c r="AA907" s="91" t="e">
        <f>[1]!Book1345234[[#This Row],['# of Structures Removed from 1% Annual Chance FP]]/[1]!Book1345234[[#This Row],['# of Structures in 1% Annual Chance FP (Pre-Project)]]</f>
        <v>#REF!</v>
      </c>
      <c r="AB907" s="4"/>
      <c r="AC907" s="36" t="str">
        <f>IFERROR(VLOOKUP(Book1345234[[#This Row],[Flood Risk Reduction ]],#REF!,2,FALSE),"")</f>
        <v/>
      </c>
      <c r="AD907" s="66"/>
      <c r="AE907" s="78"/>
      <c r="AF907" s="37"/>
      <c r="AG907" s="128" t="e">
        <f>([1]!Book1345234[[#This Row],[Pre-Project Damage $]]-[1]!Book1345234[[#This Row],[Post-Project Damage $]])/[1]!Book1345234[[#This Row],[Pre-Project Damage $]]</f>
        <v>#REF!</v>
      </c>
      <c r="AH907" s="4"/>
      <c r="AI907" s="36" t="str">
        <f>IFERROR(VLOOKUP(Book1345234[[#This Row],[Flood Damage Reduction]],#REF!,2,FALSE),"")</f>
        <v/>
      </c>
      <c r="AJ907" s="93"/>
      <c r="AK907" s="83"/>
      <c r="AL907" s="37"/>
      <c r="AM907" s="36" t="str">
        <f>IFERROR(VLOOKUP(Book1345234[[#This Row],[ Reduction in Critical Facilities Flood Risk]],#REF!,2,FALSE),"")</f>
        <v/>
      </c>
      <c r="AN907" s="140" t="e">
        <f>VLOOKUP([1]!Book1345234[[#This Row],[FMP]],'[1]Life and Safety Tabular Data'!A904:L914,12,FALSE)</f>
        <v>#REF!</v>
      </c>
      <c r="AO907" s="43"/>
      <c r="AP907" s="4"/>
      <c r="AQ907" s="36" t="str">
        <f>IFERROR(VLOOKUP(Book1345234[[#This Row],[Life and Safety Ranking (Injury/Loss of Life)]],#REF!,2,FALSE),"")</f>
        <v/>
      </c>
      <c r="AR907" s="67"/>
      <c r="AS907" s="43"/>
      <c r="AT907" s="43"/>
      <c r="AU907" s="43"/>
      <c r="AV907" s="4"/>
      <c r="AW907" s="36" t="str">
        <f>IFERROR(VLOOKUP(Book1345234[[#This Row],[Water Supply Yield Ranking]],#REF!,2,FALSE),"")</f>
        <v/>
      </c>
      <c r="AX907" s="67"/>
      <c r="AY907" s="37"/>
      <c r="AZ907" s="4"/>
      <c r="BA907" s="36" t="str">
        <f>IFERROR(VLOOKUP(Book1345234[[#This Row],[Social Vulnerability Ranking]],#REF!,2,FALSE),"")</f>
        <v/>
      </c>
      <c r="BB907" s="67"/>
      <c r="BC907" s="43"/>
      <c r="BD907" s="4"/>
      <c r="BE907" s="36" t="str">
        <f>IFERROR(VLOOKUP(Book1345234[[#This Row],[Nature-Based Solutions Ranking]],#REF!,2,FALSE),"")</f>
        <v/>
      </c>
      <c r="BF907" s="67"/>
      <c r="BG907" s="37"/>
      <c r="BH907" s="4"/>
      <c r="BI907" s="36" t="str">
        <f>IFERROR(VLOOKUP(Book1345234[[#This Row],[Multiple Benefit Ranking]],#REF!,2,FALSE),"")</f>
        <v/>
      </c>
      <c r="BJ907" s="84"/>
      <c r="BK907" s="43"/>
      <c r="BL907" s="4"/>
      <c r="BM907" s="36" t="str">
        <f>IFERROR(VLOOKUP(Book1345234[[#This Row],[Operations and Maintenance Ranking]],#REF!,2,FALSE),"")</f>
        <v/>
      </c>
      <c r="BN907" s="67"/>
      <c r="BO907" s="4"/>
      <c r="BP907" s="36" t="str">
        <f>IFERROR(VLOOKUP(Book1345234[[#This Row],[Administrative, Regulatory and Other Obstacle Ranking]],#REF!,2,FALSE),"")</f>
        <v/>
      </c>
      <c r="BQ907" s="67"/>
      <c r="BR907" s="4"/>
      <c r="BS907" s="36" t="str">
        <f>IFERROR(VLOOKUP(Book1345234[[#This Row],[Environmental Benefit Ranking]],#REF!,2,FALSE),"")</f>
        <v/>
      </c>
      <c r="BT907" s="67"/>
      <c r="BU907" s="37"/>
      <c r="BV907" s="36" t="str">
        <f>IFERROR(VLOOKUP(Book1345234[[#This Row],[Environmental Impact Ranking]],#REF!,2,FALSE),"")</f>
        <v/>
      </c>
      <c r="BW907" s="77"/>
      <c r="BX907" s="83"/>
      <c r="BY907" s="4"/>
      <c r="BZ907" s="36" t="str">
        <f>IFERROR(VLOOKUP(Book1345234[[#This Row],[Mobility Ranking]],#REF!,2,FALSE),"")</f>
        <v/>
      </c>
      <c r="CA907" s="77"/>
      <c r="CB907" s="4"/>
      <c r="CC907" s="36" t="str">
        <f>IFERROR(VLOOKUP(Book1345234[[#This Row],[Regional Ranking]],#REF!,2,FALSE),"")</f>
        <v/>
      </c>
    </row>
    <row r="908" spans="1:81" x14ac:dyDescent="0.25">
      <c r="A908" s="107"/>
      <c r="B908" s="84"/>
      <c r="C908" s="92">
        <f>Book1345234[[#This Row],[FMP]]*2</f>
        <v>0</v>
      </c>
      <c r="D908" s="34"/>
      <c r="E908" s="34"/>
      <c r="F908" s="37"/>
      <c r="G908" s="4"/>
      <c r="H908" s="4"/>
      <c r="I908" s="4"/>
      <c r="J908" s="4"/>
      <c r="K908" s="35" t="str">
        <f>IFERROR(Book1345234[[#This Row],[Project Cost]]/Book1345234[[#This Row],['# of Structures Removed from 1% Annual Chance FP]],"")</f>
        <v/>
      </c>
      <c r="L908" s="4"/>
      <c r="M908" s="4"/>
      <c r="N908" s="35"/>
      <c r="O908" s="100"/>
      <c r="P908" s="84"/>
      <c r="Q908" s="37"/>
      <c r="R908" s="4"/>
      <c r="S908" s="36" t="str">
        <f>IFERROR(VLOOKUP(Book1345234[[#This Row],[ Severity Ranking: Pre-Project Average Depth of Flooding (100-year)]],#REF!,2,FALSE),"")</f>
        <v/>
      </c>
      <c r="T908" s="67"/>
      <c r="U908" s="37"/>
      <c r="V908" s="37"/>
      <c r="W908" s="128" t="e">
        <f>[1]!Book1345234[[#This Row],[Flood Plain Population]]/[1]!Book1345234[[#This Row],[Community Population Served]]</f>
        <v>#REF!</v>
      </c>
      <c r="X908" s="4"/>
      <c r="Y908" s="36" t="str">
        <f>IFERROR(VLOOKUP(Book1345234[[#This Row],[Severity Ranking: Community Need (% Population)]],#REF!,2,FALSE),"")</f>
        <v/>
      </c>
      <c r="Z908" s="66"/>
      <c r="AA908" s="91" t="e">
        <f>[1]!Book1345234[[#This Row],['# of Structures Removed from 1% Annual Chance FP]]/[1]!Book1345234[[#This Row],['# of Structures in 1% Annual Chance FP (Pre-Project)]]</f>
        <v>#REF!</v>
      </c>
      <c r="AB908" s="4"/>
      <c r="AC908" s="36" t="str">
        <f>IFERROR(VLOOKUP(Book1345234[[#This Row],[Flood Risk Reduction ]],#REF!,2,FALSE),"")</f>
        <v/>
      </c>
      <c r="AD908" s="66"/>
      <c r="AE908" s="78"/>
      <c r="AF908" s="37"/>
      <c r="AG908" s="128" t="e">
        <f>([1]!Book1345234[[#This Row],[Pre-Project Damage $]]-[1]!Book1345234[[#This Row],[Post-Project Damage $]])/[1]!Book1345234[[#This Row],[Pre-Project Damage $]]</f>
        <v>#REF!</v>
      </c>
      <c r="AH908" s="4"/>
      <c r="AI908" s="36" t="str">
        <f>IFERROR(VLOOKUP(Book1345234[[#This Row],[Flood Damage Reduction]],#REF!,2,FALSE),"")</f>
        <v/>
      </c>
      <c r="AJ908" s="93"/>
      <c r="AK908" s="83"/>
      <c r="AL908" s="37"/>
      <c r="AM908" s="36" t="str">
        <f>IFERROR(VLOOKUP(Book1345234[[#This Row],[ Reduction in Critical Facilities Flood Risk]],#REF!,2,FALSE),"")</f>
        <v/>
      </c>
      <c r="AN908" s="140" t="e">
        <f>VLOOKUP([1]!Book1345234[[#This Row],[FMP]],'[1]Life and Safety Tabular Data'!A905:L915,12,FALSE)</f>
        <v>#REF!</v>
      </c>
      <c r="AO908" s="43"/>
      <c r="AP908" s="4"/>
      <c r="AQ908" s="36" t="str">
        <f>IFERROR(VLOOKUP(Book1345234[[#This Row],[Life and Safety Ranking (Injury/Loss of Life)]],#REF!,2,FALSE),"")</f>
        <v/>
      </c>
      <c r="AR908" s="67"/>
      <c r="AS908" s="43"/>
      <c r="AT908" s="43"/>
      <c r="AU908" s="43"/>
      <c r="AV908" s="4"/>
      <c r="AW908" s="36" t="str">
        <f>IFERROR(VLOOKUP(Book1345234[[#This Row],[Water Supply Yield Ranking]],#REF!,2,FALSE),"")</f>
        <v/>
      </c>
      <c r="AX908" s="67"/>
      <c r="AY908" s="37"/>
      <c r="AZ908" s="4"/>
      <c r="BA908" s="36" t="str">
        <f>IFERROR(VLOOKUP(Book1345234[[#This Row],[Social Vulnerability Ranking]],#REF!,2,FALSE),"")</f>
        <v/>
      </c>
      <c r="BB908" s="67"/>
      <c r="BC908" s="43"/>
      <c r="BD908" s="4"/>
      <c r="BE908" s="36" t="str">
        <f>IFERROR(VLOOKUP(Book1345234[[#This Row],[Nature-Based Solutions Ranking]],#REF!,2,FALSE),"")</f>
        <v/>
      </c>
      <c r="BF908" s="67"/>
      <c r="BG908" s="37"/>
      <c r="BH908" s="4"/>
      <c r="BI908" s="36" t="str">
        <f>IFERROR(VLOOKUP(Book1345234[[#This Row],[Multiple Benefit Ranking]],#REF!,2,FALSE),"")</f>
        <v/>
      </c>
      <c r="BJ908" s="84"/>
      <c r="BK908" s="43"/>
      <c r="BL908" s="4"/>
      <c r="BM908" s="36" t="str">
        <f>IFERROR(VLOOKUP(Book1345234[[#This Row],[Operations and Maintenance Ranking]],#REF!,2,FALSE),"")</f>
        <v/>
      </c>
      <c r="BN908" s="67"/>
      <c r="BO908" s="4"/>
      <c r="BP908" s="36" t="str">
        <f>IFERROR(VLOOKUP(Book1345234[[#This Row],[Administrative, Regulatory and Other Obstacle Ranking]],#REF!,2,FALSE),"")</f>
        <v/>
      </c>
      <c r="BQ908" s="67"/>
      <c r="BR908" s="4"/>
      <c r="BS908" s="36" t="str">
        <f>IFERROR(VLOOKUP(Book1345234[[#This Row],[Environmental Benefit Ranking]],#REF!,2,FALSE),"")</f>
        <v/>
      </c>
      <c r="BT908" s="67"/>
      <c r="BU908" s="37"/>
      <c r="BV908" s="36" t="str">
        <f>IFERROR(VLOOKUP(Book1345234[[#This Row],[Environmental Impact Ranking]],#REF!,2,FALSE),"")</f>
        <v/>
      </c>
      <c r="BW908" s="77"/>
      <c r="BX908" s="83"/>
      <c r="BY908" s="4"/>
      <c r="BZ908" s="36" t="str">
        <f>IFERROR(VLOOKUP(Book1345234[[#This Row],[Mobility Ranking]],#REF!,2,FALSE),"")</f>
        <v/>
      </c>
      <c r="CA908" s="77"/>
      <c r="CB908" s="4"/>
      <c r="CC908" s="36" t="str">
        <f>IFERROR(VLOOKUP(Book1345234[[#This Row],[Regional Ranking]],#REF!,2,FALSE),"")</f>
        <v/>
      </c>
    </row>
    <row r="909" spans="1:81" x14ac:dyDescent="0.25">
      <c r="A909" s="107"/>
      <c r="B909" s="84"/>
      <c r="C909" s="92">
        <f>Book1345234[[#This Row],[FMP]]*2</f>
        <v>0</v>
      </c>
      <c r="D909" s="34"/>
      <c r="E909" s="34"/>
      <c r="F909" s="37"/>
      <c r="G909" s="4"/>
      <c r="H909" s="4"/>
      <c r="I909" s="4"/>
      <c r="J909" s="4"/>
      <c r="K909" s="35" t="str">
        <f>IFERROR(Book1345234[[#This Row],[Project Cost]]/Book1345234[[#This Row],['# of Structures Removed from 1% Annual Chance FP]],"")</f>
        <v/>
      </c>
      <c r="L909" s="4"/>
      <c r="M909" s="4"/>
      <c r="N909" s="35"/>
      <c r="O909" s="100"/>
      <c r="P909" s="84"/>
      <c r="Q909" s="37"/>
      <c r="R909" s="4"/>
      <c r="S909" s="36" t="str">
        <f>IFERROR(VLOOKUP(Book1345234[[#This Row],[ Severity Ranking: Pre-Project Average Depth of Flooding (100-year)]],#REF!,2,FALSE),"")</f>
        <v/>
      </c>
      <c r="T909" s="67"/>
      <c r="U909" s="37"/>
      <c r="V909" s="37"/>
      <c r="W909" s="128" t="e">
        <f>[1]!Book1345234[[#This Row],[Flood Plain Population]]/[1]!Book1345234[[#This Row],[Community Population Served]]</f>
        <v>#REF!</v>
      </c>
      <c r="X909" s="4"/>
      <c r="Y909" s="36" t="str">
        <f>IFERROR(VLOOKUP(Book1345234[[#This Row],[Severity Ranking: Community Need (% Population)]],#REF!,2,FALSE),"")</f>
        <v/>
      </c>
      <c r="Z909" s="66"/>
      <c r="AA909" s="91" t="e">
        <f>[1]!Book1345234[[#This Row],['# of Structures Removed from 1% Annual Chance FP]]/[1]!Book1345234[[#This Row],['# of Structures in 1% Annual Chance FP (Pre-Project)]]</f>
        <v>#REF!</v>
      </c>
      <c r="AB909" s="4"/>
      <c r="AC909" s="36" t="str">
        <f>IFERROR(VLOOKUP(Book1345234[[#This Row],[Flood Risk Reduction ]],#REF!,2,FALSE),"")</f>
        <v/>
      </c>
      <c r="AD909" s="66"/>
      <c r="AE909" s="78"/>
      <c r="AF909" s="37"/>
      <c r="AG909" s="128" t="e">
        <f>([1]!Book1345234[[#This Row],[Pre-Project Damage $]]-[1]!Book1345234[[#This Row],[Post-Project Damage $]])/[1]!Book1345234[[#This Row],[Pre-Project Damage $]]</f>
        <v>#REF!</v>
      </c>
      <c r="AH909" s="4"/>
      <c r="AI909" s="36" t="str">
        <f>IFERROR(VLOOKUP(Book1345234[[#This Row],[Flood Damage Reduction]],#REF!,2,FALSE),"")</f>
        <v/>
      </c>
      <c r="AJ909" s="93"/>
      <c r="AK909" s="83"/>
      <c r="AL909" s="37"/>
      <c r="AM909" s="36" t="str">
        <f>IFERROR(VLOOKUP(Book1345234[[#This Row],[ Reduction in Critical Facilities Flood Risk]],#REF!,2,FALSE),"")</f>
        <v/>
      </c>
      <c r="AN909" s="140" t="e">
        <f>VLOOKUP([1]!Book1345234[[#This Row],[FMP]],'[1]Life and Safety Tabular Data'!A906:L916,12,FALSE)</f>
        <v>#REF!</v>
      </c>
      <c r="AO909" s="43"/>
      <c r="AP909" s="4"/>
      <c r="AQ909" s="36" t="str">
        <f>IFERROR(VLOOKUP(Book1345234[[#This Row],[Life and Safety Ranking (Injury/Loss of Life)]],#REF!,2,FALSE),"")</f>
        <v/>
      </c>
      <c r="AR909" s="67"/>
      <c r="AS909" s="43"/>
      <c r="AT909" s="43"/>
      <c r="AU909" s="43"/>
      <c r="AV909" s="4"/>
      <c r="AW909" s="36" t="str">
        <f>IFERROR(VLOOKUP(Book1345234[[#This Row],[Water Supply Yield Ranking]],#REF!,2,FALSE),"")</f>
        <v/>
      </c>
      <c r="AX909" s="67"/>
      <c r="AY909" s="37"/>
      <c r="AZ909" s="4"/>
      <c r="BA909" s="36" t="str">
        <f>IFERROR(VLOOKUP(Book1345234[[#This Row],[Social Vulnerability Ranking]],#REF!,2,FALSE),"")</f>
        <v/>
      </c>
      <c r="BB909" s="67"/>
      <c r="BC909" s="43"/>
      <c r="BD909" s="4"/>
      <c r="BE909" s="36" t="str">
        <f>IFERROR(VLOOKUP(Book1345234[[#This Row],[Nature-Based Solutions Ranking]],#REF!,2,FALSE),"")</f>
        <v/>
      </c>
      <c r="BF909" s="67"/>
      <c r="BG909" s="37"/>
      <c r="BH909" s="4"/>
      <c r="BI909" s="36" t="str">
        <f>IFERROR(VLOOKUP(Book1345234[[#This Row],[Multiple Benefit Ranking]],#REF!,2,FALSE),"")</f>
        <v/>
      </c>
      <c r="BJ909" s="84"/>
      <c r="BK909" s="43"/>
      <c r="BL909" s="4"/>
      <c r="BM909" s="36" t="str">
        <f>IFERROR(VLOOKUP(Book1345234[[#This Row],[Operations and Maintenance Ranking]],#REF!,2,FALSE),"")</f>
        <v/>
      </c>
      <c r="BN909" s="67"/>
      <c r="BO909" s="4"/>
      <c r="BP909" s="36" t="str">
        <f>IFERROR(VLOOKUP(Book1345234[[#This Row],[Administrative, Regulatory and Other Obstacle Ranking]],#REF!,2,FALSE),"")</f>
        <v/>
      </c>
      <c r="BQ909" s="67"/>
      <c r="BR909" s="4"/>
      <c r="BS909" s="36" t="str">
        <f>IFERROR(VLOOKUP(Book1345234[[#This Row],[Environmental Benefit Ranking]],#REF!,2,FALSE),"")</f>
        <v/>
      </c>
      <c r="BT909" s="67"/>
      <c r="BU909" s="37"/>
      <c r="BV909" s="36" t="str">
        <f>IFERROR(VLOOKUP(Book1345234[[#This Row],[Environmental Impact Ranking]],#REF!,2,FALSE),"")</f>
        <v/>
      </c>
      <c r="BW909" s="77"/>
      <c r="BX909" s="83"/>
      <c r="BY909" s="4"/>
      <c r="BZ909" s="36" t="str">
        <f>IFERROR(VLOOKUP(Book1345234[[#This Row],[Mobility Ranking]],#REF!,2,FALSE),"")</f>
        <v/>
      </c>
      <c r="CA909" s="77"/>
      <c r="CB909" s="4"/>
      <c r="CC909" s="36" t="str">
        <f>IFERROR(VLOOKUP(Book1345234[[#This Row],[Regional Ranking]],#REF!,2,FALSE),"")</f>
        <v/>
      </c>
    </row>
    <row r="910" spans="1:81" x14ac:dyDescent="0.25">
      <c r="A910" s="107"/>
      <c r="B910" s="84"/>
      <c r="C910" s="92">
        <f>Book1345234[[#This Row],[FMP]]*2</f>
        <v>0</v>
      </c>
      <c r="D910" s="34"/>
      <c r="E910" s="34"/>
      <c r="F910" s="37"/>
      <c r="G910" s="4"/>
      <c r="H910" s="4"/>
      <c r="I910" s="4"/>
      <c r="J910" s="4"/>
      <c r="K910" s="35" t="str">
        <f>IFERROR(Book1345234[[#This Row],[Project Cost]]/Book1345234[[#This Row],['# of Structures Removed from 1% Annual Chance FP]],"")</f>
        <v/>
      </c>
      <c r="L910" s="4"/>
      <c r="M910" s="4"/>
      <c r="N910" s="35"/>
      <c r="O910" s="100"/>
      <c r="P910" s="84"/>
      <c r="Q910" s="37"/>
      <c r="R910" s="4"/>
      <c r="S910" s="36" t="str">
        <f>IFERROR(VLOOKUP(Book1345234[[#This Row],[ Severity Ranking: Pre-Project Average Depth of Flooding (100-year)]],#REF!,2,FALSE),"")</f>
        <v/>
      </c>
      <c r="T910" s="67"/>
      <c r="U910" s="37"/>
      <c r="V910" s="37"/>
      <c r="W910" s="128" t="e">
        <f>[1]!Book1345234[[#This Row],[Flood Plain Population]]/[1]!Book1345234[[#This Row],[Community Population Served]]</f>
        <v>#REF!</v>
      </c>
      <c r="X910" s="4"/>
      <c r="Y910" s="36" t="str">
        <f>IFERROR(VLOOKUP(Book1345234[[#This Row],[Severity Ranking: Community Need (% Population)]],#REF!,2,FALSE),"")</f>
        <v/>
      </c>
      <c r="Z910" s="66"/>
      <c r="AA910" s="91" t="e">
        <f>[1]!Book1345234[[#This Row],['# of Structures Removed from 1% Annual Chance FP]]/[1]!Book1345234[[#This Row],['# of Structures in 1% Annual Chance FP (Pre-Project)]]</f>
        <v>#REF!</v>
      </c>
      <c r="AB910" s="4"/>
      <c r="AC910" s="36" t="str">
        <f>IFERROR(VLOOKUP(Book1345234[[#This Row],[Flood Risk Reduction ]],#REF!,2,FALSE),"")</f>
        <v/>
      </c>
      <c r="AD910" s="66"/>
      <c r="AE910" s="78"/>
      <c r="AF910" s="37"/>
      <c r="AG910" s="128" t="e">
        <f>([1]!Book1345234[[#This Row],[Pre-Project Damage $]]-[1]!Book1345234[[#This Row],[Post-Project Damage $]])/[1]!Book1345234[[#This Row],[Pre-Project Damage $]]</f>
        <v>#REF!</v>
      </c>
      <c r="AH910" s="4"/>
      <c r="AI910" s="36" t="str">
        <f>IFERROR(VLOOKUP(Book1345234[[#This Row],[Flood Damage Reduction]],#REF!,2,FALSE),"")</f>
        <v/>
      </c>
      <c r="AJ910" s="93"/>
      <c r="AK910" s="83"/>
      <c r="AL910" s="37"/>
      <c r="AM910" s="36" t="str">
        <f>IFERROR(VLOOKUP(Book1345234[[#This Row],[ Reduction in Critical Facilities Flood Risk]],#REF!,2,FALSE),"")</f>
        <v/>
      </c>
      <c r="AN910" s="140" t="e">
        <f>VLOOKUP([1]!Book1345234[[#This Row],[FMP]],'[1]Life and Safety Tabular Data'!A907:L917,12,FALSE)</f>
        <v>#REF!</v>
      </c>
      <c r="AO910" s="43"/>
      <c r="AP910" s="4"/>
      <c r="AQ910" s="36" t="str">
        <f>IFERROR(VLOOKUP(Book1345234[[#This Row],[Life and Safety Ranking (Injury/Loss of Life)]],#REF!,2,FALSE),"")</f>
        <v/>
      </c>
      <c r="AR910" s="67"/>
      <c r="AS910" s="43"/>
      <c r="AT910" s="43"/>
      <c r="AU910" s="43"/>
      <c r="AV910" s="4"/>
      <c r="AW910" s="36" t="str">
        <f>IFERROR(VLOOKUP(Book1345234[[#This Row],[Water Supply Yield Ranking]],#REF!,2,FALSE),"")</f>
        <v/>
      </c>
      <c r="AX910" s="67"/>
      <c r="AY910" s="37"/>
      <c r="AZ910" s="4"/>
      <c r="BA910" s="36" t="str">
        <f>IFERROR(VLOOKUP(Book1345234[[#This Row],[Social Vulnerability Ranking]],#REF!,2,FALSE),"")</f>
        <v/>
      </c>
      <c r="BB910" s="67"/>
      <c r="BC910" s="43"/>
      <c r="BD910" s="4"/>
      <c r="BE910" s="36" t="str">
        <f>IFERROR(VLOOKUP(Book1345234[[#This Row],[Nature-Based Solutions Ranking]],#REF!,2,FALSE),"")</f>
        <v/>
      </c>
      <c r="BF910" s="67"/>
      <c r="BG910" s="37"/>
      <c r="BH910" s="4"/>
      <c r="BI910" s="36" t="str">
        <f>IFERROR(VLOOKUP(Book1345234[[#This Row],[Multiple Benefit Ranking]],#REF!,2,FALSE),"")</f>
        <v/>
      </c>
      <c r="BJ910" s="84"/>
      <c r="BK910" s="43"/>
      <c r="BL910" s="4"/>
      <c r="BM910" s="36" t="str">
        <f>IFERROR(VLOOKUP(Book1345234[[#This Row],[Operations and Maintenance Ranking]],#REF!,2,FALSE),"")</f>
        <v/>
      </c>
      <c r="BN910" s="67"/>
      <c r="BO910" s="4"/>
      <c r="BP910" s="36" t="str">
        <f>IFERROR(VLOOKUP(Book1345234[[#This Row],[Administrative, Regulatory and Other Obstacle Ranking]],#REF!,2,FALSE),"")</f>
        <v/>
      </c>
      <c r="BQ910" s="67"/>
      <c r="BR910" s="4"/>
      <c r="BS910" s="36" t="str">
        <f>IFERROR(VLOOKUP(Book1345234[[#This Row],[Environmental Benefit Ranking]],#REF!,2,FALSE),"")</f>
        <v/>
      </c>
      <c r="BT910" s="67"/>
      <c r="BU910" s="37"/>
      <c r="BV910" s="36" t="str">
        <f>IFERROR(VLOOKUP(Book1345234[[#This Row],[Environmental Impact Ranking]],#REF!,2,FALSE),"")</f>
        <v/>
      </c>
      <c r="BW910" s="77"/>
      <c r="BX910" s="83"/>
      <c r="BY910" s="4"/>
      <c r="BZ910" s="36" t="str">
        <f>IFERROR(VLOOKUP(Book1345234[[#This Row],[Mobility Ranking]],#REF!,2,FALSE),"")</f>
        <v/>
      </c>
      <c r="CA910" s="77"/>
      <c r="CB910" s="4"/>
      <c r="CC910" s="36" t="str">
        <f>IFERROR(VLOOKUP(Book1345234[[#This Row],[Regional Ranking]],#REF!,2,FALSE),"")</f>
        <v/>
      </c>
    </row>
    <row r="911" spans="1:81" x14ac:dyDescent="0.25">
      <c r="A911" s="107"/>
      <c r="B911" s="84"/>
      <c r="C911" s="92">
        <f>Book1345234[[#This Row],[FMP]]*2</f>
        <v>0</v>
      </c>
      <c r="D911" s="34"/>
      <c r="E911" s="34"/>
      <c r="F911" s="37"/>
      <c r="G911" s="4"/>
      <c r="H911" s="4"/>
      <c r="I911" s="4"/>
      <c r="J911" s="4"/>
      <c r="K911" s="35" t="str">
        <f>IFERROR(Book1345234[[#This Row],[Project Cost]]/Book1345234[[#This Row],['# of Structures Removed from 1% Annual Chance FP]],"")</f>
        <v/>
      </c>
      <c r="L911" s="4"/>
      <c r="M911" s="4"/>
      <c r="N911" s="35"/>
      <c r="O911" s="100"/>
      <c r="P911" s="84"/>
      <c r="Q911" s="37"/>
      <c r="R911" s="4"/>
      <c r="S911" s="36" t="str">
        <f>IFERROR(VLOOKUP(Book1345234[[#This Row],[ Severity Ranking: Pre-Project Average Depth of Flooding (100-year)]],#REF!,2,FALSE),"")</f>
        <v/>
      </c>
      <c r="T911" s="67"/>
      <c r="U911" s="37"/>
      <c r="V911" s="37"/>
      <c r="W911" s="128" t="e">
        <f>[1]!Book1345234[[#This Row],[Flood Plain Population]]/[1]!Book1345234[[#This Row],[Community Population Served]]</f>
        <v>#REF!</v>
      </c>
      <c r="X911" s="4"/>
      <c r="Y911" s="36" t="str">
        <f>IFERROR(VLOOKUP(Book1345234[[#This Row],[Severity Ranking: Community Need (% Population)]],#REF!,2,FALSE),"")</f>
        <v/>
      </c>
      <c r="Z911" s="66"/>
      <c r="AA911" s="91" t="e">
        <f>[1]!Book1345234[[#This Row],['# of Structures Removed from 1% Annual Chance FP]]/[1]!Book1345234[[#This Row],['# of Structures in 1% Annual Chance FP (Pre-Project)]]</f>
        <v>#REF!</v>
      </c>
      <c r="AB911" s="4"/>
      <c r="AC911" s="36" t="str">
        <f>IFERROR(VLOOKUP(Book1345234[[#This Row],[Flood Risk Reduction ]],#REF!,2,FALSE),"")</f>
        <v/>
      </c>
      <c r="AD911" s="66"/>
      <c r="AE911" s="78"/>
      <c r="AF911" s="37"/>
      <c r="AG911" s="128" t="e">
        <f>([1]!Book1345234[[#This Row],[Pre-Project Damage $]]-[1]!Book1345234[[#This Row],[Post-Project Damage $]])/[1]!Book1345234[[#This Row],[Pre-Project Damage $]]</f>
        <v>#REF!</v>
      </c>
      <c r="AH911" s="4"/>
      <c r="AI911" s="36" t="str">
        <f>IFERROR(VLOOKUP(Book1345234[[#This Row],[Flood Damage Reduction]],#REF!,2,FALSE),"")</f>
        <v/>
      </c>
      <c r="AJ911" s="93"/>
      <c r="AK911" s="83"/>
      <c r="AL911" s="37"/>
      <c r="AM911" s="36" t="str">
        <f>IFERROR(VLOOKUP(Book1345234[[#This Row],[ Reduction in Critical Facilities Flood Risk]],#REF!,2,FALSE),"")</f>
        <v/>
      </c>
      <c r="AN911" s="140" t="e">
        <f>VLOOKUP([1]!Book1345234[[#This Row],[FMP]],'[1]Life and Safety Tabular Data'!A908:L918,12,FALSE)</f>
        <v>#REF!</v>
      </c>
      <c r="AO911" s="43"/>
      <c r="AP911" s="4"/>
      <c r="AQ911" s="36" t="str">
        <f>IFERROR(VLOOKUP(Book1345234[[#This Row],[Life and Safety Ranking (Injury/Loss of Life)]],#REF!,2,FALSE),"")</f>
        <v/>
      </c>
      <c r="AR911" s="67"/>
      <c r="AS911" s="43"/>
      <c r="AT911" s="43"/>
      <c r="AU911" s="43"/>
      <c r="AV911" s="4"/>
      <c r="AW911" s="36" t="str">
        <f>IFERROR(VLOOKUP(Book1345234[[#This Row],[Water Supply Yield Ranking]],#REF!,2,FALSE),"")</f>
        <v/>
      </c>
      <c r="AX911" s="67"/>
      <c r="AY911" s="37"/>
      <c r="AZ911" s="4"/>
      <c r="BA911" s="36" t="str">
        <f>IFERROR(VLOOKUP(Book1345234[[#This Row],[Social Vulnerability Ranking]],#REF!,2,FALSE),"")</f>
        <v/>
      </c>
      <c r="BB911" s="67"/>
      <c r="BC911" s="43"/>
      <c r="BD911" s="4"/>
      <c r="BE911" s="36" t="str">
        <f>IFERROR(VLOOKUP(Book1345234[[#This Row],[Nature-Based Solutions Ranking]],#REF!,2,FALSE),"")</f>
        <v/>
      </c>
      <c r="BF911" s="67"/>
      <c r="BG911" s="37"/>
      <c r="BH911" s="4"/>
      <c r="BI911" s="36" t="str">
        <f>IFERROR(VLOOKUP(Book1345234[[#This Row],[Multiple Benefit Ranking]],#REF!,2,FALSE),"")</f>
        <v/>
      </c>
      <c r="BJ911" s="84"/>
      <c r="BK911" s="43"/>
      <c r="BL911" s="4"/>
      <c r="BM911" s="36" t="str">
        <f>IFERROR(VLOOKUP(Book1345234[[#This Row],[Operations and Maintenance Ranking]],#REF!,2,FALSE),"")</f>
        <v/>
      </c>
      <c r="BN911" s="67"/>
      <c r="BO911" s="4"/>
      <c r="BP911" s="36" t="str">
        <f>IFERROR(VLOOKUP(Book1345234[[#This Row],[Administrative, Regulatory and Other Obstacle Ranking]],#REF!,2,FALSE),"")</f>
        <v/>
      </c>
      <c r="BQ911" s="67"/>
      <c r="BR911" s="4"/>
      <c r="BS911" s="36" t="str">
        <f>IFERROR(VLOOKUP(Book1345234[[#This Row],[Environmental Benefit Ranking]],#REF!,2,FALSE),"")</f>
        <v/>
      </c>
      <c r="BT911" s="67"/>
      <c r="BU911" s="37"/>
      <c r="BV911" s="36" t="str">
        <f>IFERROR(VLOOKUP(Book1345234[[#This Row],[Environmental Impact Ranking]],#REF!,2,FALSE),"")</f>
        <v/>
      </c>
      <c r="BW911" s="77"/>
      <c r="BX911" s="83"/>
      <c r="BY911" s="4"/>
      <c r="BZ911" s="36" t="str">
        <f>IFERROR(VLOOKUP(Book1345234[[#This Row],[Mobility Ranking]],#REF!,2,FALSE),"")</f>
        <v/>
      </c>
      <c r="CA911" s="77"/>
      <c r="CB911" s="4"/>
      <c r="CC911" s="36" t="str">
        <f>IFERROR(VLOOKUP(Book1345234[[#This Row],[Regional Ranking]],#REF!,2,FALSE),"")</f>
        <v/>
      </c>
    </row>
    <row r="912" spans="1:81" x14ac:dyDescent="0.25">
      <c r="A912" s="107"/>
      <c r="B912" s="84"/>
      <c r="C912" s="92">
        <f>Book1345234[[#This Row],[FMP]]*2</f>
        <v>0</v>
      </c>
      <c r="D912" s="34"/>
      <c r="E912" s="34"/>
      <c r="F912" s="37"/>
      <c r="G912" s="4"/>
      <c r="H912" s="4"/>
      <c r="I912" s="4"/>
      <c r="J912" s="4"/>
      <c r="K912" s="35" t="str">
        <f>IFERROR(Book1345234[[#This Row],[Project Cost]]/Book1345234[[#This Row],['# of Structures Removed from 1% Annual Chance FP]],"")</f>
        <v/>
      </c>
      <c r="L912" s="4"/>
      <c r="M912" s="4"/>
      <c r="N912" s="35"/>
      <c r="O912" s="100"/>
      <c r="P912" s="84"/>
      <c r="Q912" s="37"/>
      <c r="R912" s="4"/>
      <c r="S912" s="36" t="str">
        <f>IFERROR(VLOOKUP(Book1345234[[#This Row],[ Severity Ranking: Pre-Project Average Depth of Flooding (100-year)]],#REF!,2,FALSE),"")</f>
        <v/>
      </c>
      <c r="T912" s="67"/>
      <c r="U912" s="37"/>
      <c r="V912" s="37"/>
      <c r="W912" s="128" t="e">
        <f>[1]!Book1345234[[#This Row],[Flood Plain Population]]/[1]!Book1345234[[#This Row],[Community Population Served]]</f>
        <v>#REF!</v>
      </c>
      <c r="X912" s="4"/>
      <c r="Y912" s="36" t="str">
        <f>IFERROR(VLOOKUP(Book1345234[[#This Row],[Severity Ranking: Community Need (% Population)]],#REF!,2,FALSE),"")</f>
        <v/>
      </c>
      <c r="Z912" s="66"/>
      <c r="AA912" s="91" t="e">
        <f>[1]!Book1345234[[#This Row],['# of Structures Removed from 1% Annual Chance FP]]/[1]!Book1345234[[#This Row],['# of Structures in 1% Annual Chance FP (Pre-Project)]]</f>
        <v>#REF!</v>
      </c>
      <c r="AB912" s="4"/>
      <c r="AC912" s="36" t="str">
        <f>IFERROR(VLOOKUP(Book1345234[[#This Row],[Flood Risk Reduction ]],#REF!,2,FALSE),"")</f>
        <v/>
      </c>
      <c r="AD912" s="66"/>
      <c r="AE912" s="78"/>
      <c r="AF912" s="37"/>
      <c r="AG912" s="128" t="e">
        <f>([1]!Book1345234[[#This Row],[Pre-Project Damage $]]-[1]!Book1345234[[#This Row],[Post-Project Damage $]])/[1]!Book1345234[[#This Row],[Pre-Project Damage $]]</f>
        <v>#REF!</v>
      </c>
      <c r="AH912" s="4"/>
      <c r="AI912" s="36" t="str">
        <f>IFERROR(VLOOKUP(Book1345234[[#This Row],[Flood Damage Reduction]],#REF!,2,FALSE),"")</f>
        <v/>
      </c>
      <c r="AJ912" s="93"/>
      <c r="AK912" s="83"/>
      <c r="AL912" s="37"/>
      <c r="AM912" s="36" t="str">
        <f>IFERROR(VLOOKUP(Book1345234[[#This Row],[ Reduction in Critical Facilities Flood Risk]],#REF!,2,FALSE),"")</f>
        <v/>
      </c>
      <c r="AN912" s="140" t="e">
        <f>VLOOKUP([1]!Book1345234[[#This Row],[FMP]],'[1]Life and Safety Tabular Data'!A909:L919,12,FALSE)</f>
        <v>#REF!</v>
      </c>
      <c r="AO912" s="43"/>
      <c r="AP912" s="4"/>
      <c r="AQ912" s="36" t="str">
        <f>IFERROR(VLOOKUP(Book1345234[[#This Row],[Life and Safety Ranking (Injury/Loss of Life)]],#REF!,2,FALSE),"")</f>
        <v/>
      </c>
      <c r="AR912" s="67"/>
      <c r="AS912" s="43"/>
      <c r="AT912" s="43"/>
      <c r="AU912" s="43"/>
      <c r="AV912" s="4"/>
      <c r="AW912" s="36" t="str">
        <f>IFERROR(VLOOKUP(Book1345234[[#This Row],[Water Supply Yield Ranking]],#REF!,2,FALSE),"")</f>
        <v/>
      </c>
      <c r="AX912" s="67"/>
      <c r="AY912" s="37"/>
      <c r="AZ912" s="4"/>
      <c r="BA912" s="36" t="str">
        <f>IFERROR(VLOOKUP(Book1345234[[#This Row],[Social Vulnerability Ranking]],#REF!,2,FALSE),"")</f>
        <v/>
      </c>
      <c r="BB912" s="67"/>
      <c r="BC912" s="43"/>
      <c r="BD912" s="4"/>
      <c r="BE912" s="36" t="str">
        <f>IFERROR(VLOOKUP(Book1345234[[#This Row],[Nature-Based Solutions Ranking]],#REF!,2,FALSE),"")</f>
        <v/>
      </c>
      <c r="BF912" s="67"/>
      <c r="BG912" s="37"/>
      <c r="BH912" s="4"/>
      <c r="BI912" s="36" t="str">
        <f>IFERROR(VLOOKUP(Book1345234[[#This Row],[Multiple Benefit Ranking]],#REF!,2,FALSE),"")</f>
        <v/>
      </c>
      <c r="BJ912" s="84"/>
      <c r="BK912" s="43"/>
      <c r="BL912" s="4"/>
      <c r="BM912" s="36" t="str">
        <f>IFERROR(VLOOKUP(Book1345234[[#This Row],[Operations and Maintenance Ranking]],#REF!,2,FALSE),"")</f>
        <v/>
      </c>
      <c r="BN912" s="67"/>
      <c r="BO912" s="4"/>
      <c r="BP912" s="36" t="str">
        <f>IFERROR(VLOOKUP(Book1345234[[#This Row],[Administrative, Regulatory and Other Obstacle Ranking]],#REF!,2,FALSE),"")</f>
        <v/>
      </c>
      <c r="BQ912" s="67"/>
      <c r="BR912" s="4"/>
      <c r="BS912" s="36" t="str">
        <f>IFERROR(VLOOKUP(Book1345234[[#This Row],[Environmental Benefit Ranking]],#REF!,2,FALSE),"")</f>
        <v/>
      </c>
      <c r="BT912" s="67"/>
      <c r="BU912" s="37"/>
      <c r="BV912" s="36" t="str">
        <f>IFERROR(VLOOKUP(Book1345234[[#This Row],[Environmental Impact Ranking]],#REF!,2,FALSE),"")</f>
        <v/>
      </c>
      <c r="BW912" s="77"/>
      <c r="BX912" s="83"/>
      <c r="BY912" s="4"/>
      <c r="BZ912" s="36" t="str">
        <f>IFERROR(VLOOKUP(Book1345234[[#This Row],[Mobility Ranking]],#REF!,2,FALSE),"")</f>
        <v/>
      </c>
      <c r="CA912" s="77"/>
      <c r="CB912" s="4"/>
      <c r="CC912" s="36" t="str">
        <f>IFERROR(VLOOKUP(Book1345234[[#This Row],[Regional Ranking]],#REF!,2,FALSE),"")</f>
        <v/>
      </c>
    </row>
    <row r="913" spans="1:81" x14ac:dyDescent="0.25">
      <c r="A913" s="107"/>
      <c r="B913" s="84"/>
      <c r="C913" s="92">
        <f>Book1345234[[#This Row],[FMP]]*2</f>
        <v>0</v>
      </c>
      <c r="D913" s="34"/>
      <c r="E913" s="34"/>
      <c r="F913" s="37"/>
      <c r="G913" s="4"/>
      <c r="H913" s="4"/>
      <c r="I913" s="4"/>
      <c r="J913" s="4"/>
      <c r="K913" s="35" t="str">
        <f>IFERROR(Book1345234[[#This Row],[Project Cost]]/Book1345234[[#This Row],['# of Structures Removed from 1% Annual Chance FP]],"")</f>
        <v/>
      </c>
      <c r="L913" s="4"/>
      <c r="M913" s="4"/>
      <c r="N913" s="35"/>
      <c r="O913" s="100"/>
      <c r="P913" s="84"/>
      <c r="Q913" s="37"/>
      <c r="R913" s="4"/>
      <c r="S913" s="36" t="str">
        <f>IFERROR(VLOOKUP(Book1345234[[#This Row],[ Severity Ranking: Pre-Project Average Depth of Flooding (100-year)]],#REF!,2,FALSE),"")</f>
        <v/>
      </c>
      <c r="T913" s="67"/>
      <c r="U913" s="37"/>
      <c r="V913" s="37"/>
      <c r="W913" s="128" t="e">
        <f>[1]!Book1345234[[#This Row],[Flood Plain Population]]/[1]!Book1345234[[#This Row],[Community Population Served]]</f>
        <v>#REF!</v>
      </c>
      <c r="X913" s="4"/>
      <c r="Y913" s="36" t="str">
        <f>IFERROR(VLOOKUP(Book1345234[[#This Row],[Severity Ranking: Community Need (% Population)]],#REF!,2,FALSE),"")</f>
        <v/>
      </c>
      <c r="Z913" s="66"/>
      <c r="AA913" s="91" t="e">
        <f>[1]!Book1345234[[#This Row],['# of Structures Removed from 1% Annual Chance FP]]/[1]!Book1345234[[#This Row],['# of Structures in 1% Annual Chance FP (Pre-Project)]]</f>
        <v>#REF!</v>
      </c>
      <c r="AB913" s="4"/>
      <c r="AC913" s="36" t="str">
        <f>IFERROR(VLOOKUP(Book1345234[[#This Row],[Flood Risk Reduction ]],#REF!,2,FALSE),"")</f>
        <v/>
      </c>
      <c r="AD913" s="66"/>
      <c r="AE913" s="78"/>
      <c r="AF913" s="37"/>
      <c r="AG913" s="128" t="e">
        <f>([1]!Book1345234[[#This Row],[Pre-Project Damage $]]-[1]!Book1345234[[#This Row],[Post-Project Damage $]])/[1]!Book1345234[[#This Row],[Pre-Project Damage $]]</f>
        <v>#REF!</v>
      </c>
      <c r="AH913" s="4"/>
      <c r="AI913" s="36" t="str">
        <f>IFERROR(VLOOKUP(Book1345234[[#This Row],[Flood Damage Reduction]],#REF!,2,FALSE),"")</f>
        <v/>
      </c>
      <c r="AJ913" s="93"/>
      <c r="AK913" s="83"/>
      <c r="AL913" s="37"/>
      <c r="AM913" s="36" t="str">
        <f>IFERROR(VLOOKUP(Book1345234[[#This Row],[ Reduction in Critical Facilities Flood Risk]],#REF!,2,FALSE),"")</f>
        <v/>
      </c>
      <c r="AN913" s="140" t="e">
        <f>VLOOKUP([1]!Book1345234[[#This Row],[FMP]],'[1]Life and Safety Tabular Data'!A910:L920,12,FALSE)</f>
        <v>#REF!</v>
      </c>
      <c r="AO913" s="43"/>
      <c r="AP913" s="4"/>
      <c r="AQ913" s="36" t="str">
        <f>IFERROR(VLOOKUP(Book1345234[[#This Row],[Life and Safety Ranking (Injury/Loss of Life)]],#REF!,2,FALSE),"")</f>
        <v/>
      </c>
      <c r="AR913" s="67"/>
      <c r="AS913" s="43"/>
      <c r="AT913" s="43"/>
      <c r="AU913" s="43"/>
      <c r="AV913" s="4"/>
      <c r="AW913" s="36" t="str">
        <f>IFERROR(VLOOKUP(Book1345234[[#This Row],[Water Supply Yield Ranking]],#REF!,2,FALSE),"")</f>
        <v/>
      </c>
      <c r="AX913" s="67"/>
      <c r="AY913" s="37"/>
      <c r="AZ913" s="4"/>
      <c r="BA913" s="36" t="str">
        <f>IFERROR(VLOOKUP(Book1345234[[#This Row],[Social Vulnerability Ranking]],#REF!,2,FALSE),"")</f>
        <v/>
      </c>
      <c r="BB913" s="67"/>
      <c r="BC913" s="43"/>
      <c r="BD913" s="4"/>
      <c r="BE913" s="36" t="str">
        <f>IFERROR(VLOOKUP(Book1345234[[#This Row],[Nature-Based Solutions Ranking]],#REF!,2,FALSE),"")</f>
        <v/>
      </c>
      <c r="BF913" s="67"/>
      <c r="BG913" s="37"/>
      <c r="BH913" s="4"/>
      <c r="BI913" s="36" t="str">
        <f>IFERROR(VLOOKUP(Book1345234[[#This Row],[Multiple Benefit Ranking]],#REF!,2,FALSE),"")</f>
        <v/>
      </c>
      <c r="BJ913" s="84"/>
      <c r="BK913" s="43"/>
      <c r="BL913" s="4"/>
      <c r="BM913" s="36" t="str">
        <f>IFERROR(VLOOKUP(Book1345234[[#This Row],[Operations and Maintenance Ranking]],#REF!,2,FALSE),"")</f>
        <v/>
      </c>
      <c r="BN913" s="67"/>
      <c r="BO913" s="4"/>
      <c r="BP913" s="36" t="str">
        <f>IFERROR(VLOOKUP(Book1345234[[#This Row],[Administrative, Regulatory and Other Obstacle Ranking]],#REF!,2,FALSE),"")</f>
        <v/>
      </c>
      <c r="BQ913" s="67"/>
      <c r="BR913" s="4"/>
      <c r="BS913" s="36" t="str">
        <f>IFERROR(VLOOKUP(Book1345234[[#This Row],[Environmental Benefit Ranking]],#REF!,2,FALSE),"")</f>
        <v/>
      </c>
      <c r="BT913" s="67"/>
      <c r="BU913" s="37"/>
      <c r="BV913" s="36" t="str">
        <f>IFERROR(VLOOKUP(Book1345234[[#This Row],[Environmental Impact Ranking]],#REF!,2,FALSE),"")</f>
        <v/>
      </c>
      <c r="BW913" s="77"/>
      <c r="BX913" s="83"/>
      <c r="BY913" s="4"/>
      <c r="BZ913" s="36" t="str">
        <f>IFERROR(VLOOKUP(Book1345234[[#This Row],[Mobility Ranking]],#REF!,2,FALSE),"")</f>
        <v/>
      </c>
      <c r="CA913" s="77"/>
      <c r="CB913" s="4"/>
      <c r="CC913" s="36" t="str">
        <f>IFERROR(VLOOKUP(Book1345234[[#This Row],[Regional Ranking]],#REF!,2,FALSE),"")</f>
        <v/>
      </c>
    </row>
    <row r="914" spans="1:81" x14ac:dyDescent="0.25">
      <c r="A914" s="107"/>
      <c r="B914" s="84"/>
      <c r="C914" s="92">
        <f>Book1345234[[#This Row],[FMP]]*2</f>
        <v>0</v>
      </c>
      <c r="D914" s="34"/>
      <c r="E914" s="34"/>
      <c r="F914" s="37"/>
      <c r="G914" s="4"/>
      <c r="H914" s="4"/>
      <c r="I914" s="4"/>
      <c r="J914" s="4"/>
      <c r="K914" s="35" t="str">
        <f>IFERROR(Book1345234[[#This Row],[Project Cost]]/Book1345234[[#This Row],['# of Structures Removed from 1% Annual Chance FP]],"")</f>
        <v/>
      </c>
      <c r="L914" s="4"/>
      <c r="M914" s="4"/>
      <c r="N914" s="35"/>
      <c r="O914" s="100"/>
      <c r="P914" s="84"/>
      <c r="Q914" s="37"/>
      <c r="R914" s="4"/>
      <c r="S914" s="36" t="str">
        <f>IFERROR(VLOOKUP(Book1345234[[#This Row],[ Severity Ranking: Pre-Project Average Depth of Flooding (100-year)]],#REF!,2,FALSE),"")</f>
        <v/>
      </c>
      <c r="T914" s="67"/>
      <c r="U914" s="37"/>
      <c r="V914" s="37"/>
      <c r="W914" s="128" t="e">
        <f>[1]!Book1345234[[#This Row],[Flood Plain Population]]/[1]!Book1345234[[#This Row],[Community Population Served]]</f>
        <v>#REF!</v>
      </c>
      <c r="X914" s="4"/>
      <c r="Y914" s="36" t="str">
        <f>IFERROR(VLOOKUP(Book1345234[[#This Row],[Severity Ranking: Community Need (% Population)]],#REF!,2,FALSE),"")</f>
        <v/>
      </c>
      <c r="Z914" s="66"/>
      <c r="AA914" s="91" t="e">
        <f>[1]!Book1345234[[#This Row],['# of Structures Removed from 1% Annual Chance FP]]/[1]!Book1345234[[#This Row],['# of Structures in 1% Annual Chance FP (Pre-Project)]]</f>
        <v>#REF!</v>
      </c>
      <c r="AB914" s="4"/>
      <c r="AC914" s="36" t="str">
        <f>IFERROR(VLOOKUP(Book1345234[[#This Row],[Flood Risk Reduction ]],#REF!,2,FALSE),"")</f>
        <v/>
      </c>
      <c r="AD914" s="66"/>
      <c r="AE914" s="78"/>
      <c r="AF914" s="37"/>
      <c r="AG914" s="128" t="e">
        <f>([1]!Book1345234[[#This Row],[Pre-Project Damage $]]-[1]!Book1345234[[#This Row],[Post-Project Damage $]])/[1]!Book1345234[[#This Row],[Pre-Project Damage $]]</f>
        <v>#REF!</v>
      </c>
      <c r="AH914" s="4"/>
      <c r="AI914" s="36" t="str">
        <f>IFERROR(VLOOKUP(Book1345234[[#This Row],[Flood Damage Reduction]],#REF!,2,FALSE),"")</f>
        <v/>
      </c>
      <c r="AJ914" s="93"/>
      <c r="AK914" s="83"/>
      <c r="AL914" s="37"/>
      <c r="AM914" s="36" t="str">
        <f>IFERROR(VLOOKUP(Book1345234[[#This Row],[ Reduction in Critical Facilities Flood Risk]],#REF!,2,FALSE),"")</f>
        <v/>
      </c>
      <c r="AN914" s="140" t="e">
        <f>VLOOKUP([1]!Book1345234[[#This Row],[FMP]],'[1]Life and Safety Tabular Data'!A911:L921,12,FALSE)</f>
        <v>#REF!</v>
      </c>
      <c r="AO914" s="43"/>
      <c r="AP914" s="4"/>
      <c r="AQ914" s="36" t="str">
        <f>IFERROR(VLOOKUP(Book1345234[[#This Row],[Life and Safety Ranking (Injury/Loss of Life)]],#REF!,2,FALSE),"")</f>
        <v/>
      </c>
      <c r="AR914" s="67"/>
      <c r="AS914" s="43"/>
      <c r="AT914" s="43"/>
      <c r="AU914" s="43"/>
      <c r="AV914" s="4"/>
      <c r="AW914" s="36" t="str">
        <f>IFERROR(VLOOKUP(Book1345234[[#This Row],[Water Supply Yield Ranking]],#REF!,2,FALSE),"")</f>
        <v/>
      </c>
      <c r="AX914" s="67"/>
      <c r="AY914" s="37"/>
      <c r="AZ914" s="4"/>
      <c r="BA914" s="36" t="str">
        <f>IFERROR(VLOOKUP(Book1345234[[#This Row],[Social Vulnerability Ranking]],#REF!,2,FALSE),"")</f>
        <v/>
      </c>
      <c r="BB914" s="67"/>
      <c r="BC914" s="43"/>
      <c r="BD914" s="4"/>
      <c r="BE914" s="36" t="str">
        <f>IFERROR(VLOOKUP(Book1345234[[#This Row],[Nature-Based Solutions Ranking]],#REF!,2,FALSE),"")</f>
        <v/>
      </c>
      <c r="BF914" s="67"/>
      <c r="BG914" s="37"/>
      <c r="BH914" s="4"/>
      <c r="BI914" s="36" t="str">
        <f>IFERROR(VLOOKUP(Book1345234[[#This Row],[Multiple Benefit Ranking]],#REF!,2,FALSE),"")</f>
        <v/>
      </c>
      <c r="BJ914" s="84"/>
      <c r="BK914" s="43"/>
      <c r="BL914" s="4"/>
      <c r="BM914" s="36" t="str">
        <f>IFERROR(VLOOKUP(Book1345234[[#This Row],[Operations and Maintenance Ranking]],#REF!,2,FALSE),"")</f>
        <v/>
      </c>
      <c r="BN914" s="67"/>
      <c r="BO914" s="4"/>
      <c r="BP914" s="36" t="str">
        <f>IFERROR(VLOOKUP(Book1345234[[#This Row],[Administrative, Regulatory and Other Obstacle Ranking]],#REF!,2,FALSE),"")</f>
        <v/>
      </c>
      <c r="BQ914" s="67"/>
      <c r="BR914" s="4"/>
      <c r="BS914" s="36" t="str">
        <f>IFERROR(VLOOKUP(Book1345234[[#This Row],[Environmental Benefit Ranking]],#REF!,2,FALSE),"")</f>
        <v/>
      </c>
      <c r="BT914" s="67"/>
      <c r="BU914" s="37"/>
      <c r="BV914" s="36" t="str">
        <f>IFERROR(VLOOKUP(Book1345234[[#This Row],[Environmental Impact Ranking]],#REF!,2,FALSE),"")</f>
        <v/>
      </c>
      <c r="BW914" s="77"/>
      <c r="BX914" s="83"/>
      <c r="BY914" s="4"/>
      <c r="BZ914" s="36" t="str">
        <f>IFERROR(VLOOKUP(Book1345234[[#This Row],[Mobility Ranking]],#REF!,2,FALSE),"")</f>
        <v/>
      </c>
      <c r="CA914" s="77"/>
      <c r="CB914" s="4"/>
      <c r="CC914" s="36" t="str">
        <f>IFERROR(VLOOKUP(Book1345234[[#This Row],[Regional Ranking]],#REF!,2,FALSE),"")</f>
        <v/>
      </c>
    </row>
    <row r="915" spans="1:81" x14ac:dyDescent="0.25">
      <c r="A915" s="107"/>
      <c r="B915" s="84"/>
      <c r="C915" s="92">
        <f>Book1345234[[#This Row],[FMP]]*2</f>
        <v>0</v>
      </c>
      <c r="D915" s="34"/>
      <c r="E915" s="34"/>
      <c r="F915" s="37"/>
      <c r="G915" s="4"/>
      <c r="H915" s="4"/>
      <c r="I915" s="4"/>
      <c r="J915" s="4"/>
      <c r="K915" s="35" t="str">
        <f>IFERROR(Book1345234[[#This Row],[Project Cost]]/Book1345234[[#This Row],['# of Structures Removed from 1% Annual Chance FP]],"")</f>
        <v/>
      </c>
      <c r="L915" s="4"/>
      <c r="M915" s="4"/>
      <c r="N915" s="35"/>
      <c r="O915" s="100"/>
      <c r="P915" s="84"/>
      <c r="Q915" s="37"/>
      <c r="R915" s="4"/>
      <c r="S915" s="36" t="str">
        <f>IFERROR(VLOOKUP(Book1345234[[#This Row],[ Severity Ranking: Pre-Project Average Depth of Flooding (100-year)]],#REF!,2,FALSE),"")</f>
        <v/>
      </c>
      <c r="T915" s="67"/>
      <c r="U915" s="37"/>
      <c r="V915" s="37"/>
      <c r="W915" s="128" t="e">
        <f>[1]!Book1345234[[#This Row],[Flood Plain Population]]/[1]!Book1345234[[#This Row],[Community Population Served]]</f>
        <v>#REF!</v>
      </c>
      <c r="X915" s="4"/>
      <c r="Y915" s="36" t="str">
        <f>IFERROR(VLOOKUP(Book1345234[[#This Row],[Severity Ranking: Community Need (% Population)]],#REF!,2,FALSE),"")</f>
        <v/>
      </c>
      <c r="Z915" s="66"/>
      <c r="AA915" s="91" t="e">
        <f>[1]!Book1345234[[#This Row],['# of Structures Removed from 1% Annual Chance FP]]/[1]!Book1345234[[#This Row],['# of Structures in 1% Annual Chance FP (Pre-Project)]]</f>
        <v>#REF!</v>
      </c>
      <c r="AB915" s="4"/>
      <c r="AC915" s="36" t="str">
        <f>IFERROR(VLOOKUP(Book1345234[[#This Row],[Flood Risk Reduction ]],#REF!,2,FALSE),"")</f>
        <v/>
      </c>
      <c r="AD915" s="66"/>
      <c r="AE915" s="78"/>
      <c r="AF915" s="37"/>
      <c r="AG915" s="128" t="e">
        <f>([1]!Book1345234[[#This Row],[Pre-Project Damage $]]-[1]!Book1345234[[#This Row],[Post-Project Damage $]])/[1]!Book1345234[[#This Row],[Pre-Project Damage $]]</f>
        <v>#REF!</v>
      </c>
      <c r="AH915" s="4"/>
      <c r="AI915" s="36" t="str">
        <f>IFERROR(VLOOKUP(Book1345234[[#This Row],[Flood Damage Reduction]],#REF!,2,FALSE),"")</f>
        <v/>
      </c>
      <c r="AJ915" s="93"/>
      <c r="AK915" s="83"/>
      <c r="AL915" s="37"/>
      <c r="AM915" s="36" t="str">
        <f>IFERROR(VLOOKUP(Book1345234[[#This Row],[ Reduction in Critical Facilities Flood Risk]],#REF!,2,FALSE),"")</f>
        <v/>
      </c>
      <c r="AN915" s="140" t="e">
        <f>VLOOKUP([1]!Book1345234[[#This Row],[FMP]],'[1]Life and Safety Tabular Data'!A912:L922,12,FALSE)</f>
        <v>#REF!</v>
      </c>
      <c r="AO915" s="43"/>
      <c r="AP915" s="4"/>
      <c r="AQ915" s="36" t="str">
        <f>IFERROR(VLOOKUP(Book1345234[[#This Row],[Life and Safety Ranking (Injury/Loss of Life)]],#REF!,2,FALSE),"")</f>
        <v/>
      </c>
      <c r="AR915" s="67"/>
      <c r="AS915" s="43"/>
      <c r="AT915" s="43"/>
      <c r="AU915" s="43"/>
      <c r="AV915" s="4"/>
      <c r="AW915" s="36" t="str">
        <f>IFERROR(VLOOKUP(Book1345234[[#This Row],[Water Supply Yield Ranking]],#REF!,2,FALSE),"")</f>
        <v/>
      </c>
      <c r="AX915" s="67"/>
      <c r="AY915" s="37"/>
      <c r="AZ915" s="4"/>
      <c r="BA915" s="36" t="str">
        <f>IFERROR(VLOOKUP(Book1345234[[#This Row],[Social Vulnerability Ranking]],#REF!,2,FALSE),"")</f>
        <v/>
      </c>
      <c r="BB915" s="67"/>
      <c r="BC915" s="43"/>
      <c r="BD915" s="4"/>
      <c r="BE915" s="36" t="str">
        <f>IFERROR(VLOOKUP(Book1345234[[#This Row],[Nature-Based Solutions Ranking]],#REF!,2,FALSE),"")</f>
        <v/>
      </c>
      <c r="BF915" s="67"/>
      <c r="BG915" s="37"/>
      <c r="BH915" s="4"/>
      <c r="BI915" s="36" t="str">
        <f>IFERROR(VLOOKUP(Book1345234[[#This Row],[Multiple Benefit Ranking]],#REF!,2,FALSE),"")</f>
        <v/>
      </c>
      <c r="BJ915" s="84"/>
      <c r="BK915" s="43"/>
      <c r="BL915" s="4"/>
      <c r="BM915" s="36" t="str">
        <f>IFERROR(VLOOKUP(Book1345234[[#This Row],[Operations and Maintenance Ranking]],#REF!,2,FALSE),"")</f>
        <v/>
      </c>
      <c r="BN915" s="67"/>
      <c r="BO915" s="4"/>
      <c r="BP915" s="36" t="str">
        <f>IFERROR(VLOOKUP(Book1345234[[#This Row],[Administrative, Regulatory and Other Obstacle Ranking]],#REF!,2,FALSE),"")</f>
        <v/>
      </c>
      <c r="BQ915" s="67"/>
      <c r="BR915" s="4"/>
      <c r="BS915" s="36" t="str">
        <f>IFERROR(VLOOKUP(Book1345234[[#This Row],[Environmental Benefit Ranking]],#REF!,2,FALSE),"")</f>
        <v/>
      </c>
      <c r="BT915" s="67"/>
      <c r="BU915" s="37"/>
      <c r="BV915" s="36" t="str">
        <f>IFERROR(VLOOKUP(Book1345234[[#This Row],[Environmental Impact Ranking]],#REF!,2,FALSE),"")</f>
        <v/>
      </c>
      <c r="BW915" s="77"/>
      <c r="BX915" s="83"/>
      <c r="BY915" s="4"/>
      <c r="BZ915" s="36" t="str">
        <f>IFERROR(VLOOKUP(Book1345234[[#This Row],[Mobility Ranking]],#REF!,2,FALSE),"")</f>
        <v/>
      </c>
      <c r="CA915" s="77"/>
      <c r="CB915" s="4"/>
      <c r="CC915" s="36" t="str">
        <f>IFERROR(VLOOKUP(Book1345234[[#This Row],[Regional Ranking]],#REF!,2,FALSE),"")</f>
        <v/>
      </c>
    </row>
    <row r="916" spans="1:81" x14ac:dyDescent="0.25">
      <c r="A916" s="107"/>
      <c r="B916" s="84"/>
      <c r="C916" s="92">
        <f>Book1345234[[#This Row],[FMP]]*2</f>
        <v>0</v>
      </c>
      <c r="D916" s="34"/>
      <c r="E916" s="34"/>
      <c r="F916" s="37"/>
      <c r="G916" s="4"/>
      <c r="H916" s="4"/>
      <c r="I916" s="4"/>
      <c r="J916" s="4"/>
      <c r="K916" s="35" t="str">
        <f>IFERROR(Book1345234[[#This Row],[Project Cost]]/Book1345234[[#This Row],['# of Structures Removed from 1% Annual Chance FP]],"")</f>
        <v/>
      </c>
      <c r="L916" s="4"/>
      <c r="M916" s="4"/>
      <c r="N916" s="35"/>
      <c r="O916" s="100"/>
      <c r="P916" s="84"/>
      <c r="Q916" s="37"/>
      <c r="R916" s="4"/>
      <c r="S916" s="36" t="str">
        <f>IFERROR(VLOOKUP(Book1345234[[#This Row],[ Severity Ranking: Pre-Project Average Depth of Flooding (100-year)]],#REF!,2,FALSE),"")</f>
        <v/>
      </c>
      <c r="T916" s="67"/>
      <c r="U916" s="37"/>
      <c r="V916" s="37"/>
      <c r="W916" s="128" t="e">
        <f>[1]!Book1345234[[#This Row],[Flood Plain Population]]/[1]!Book1345234[[#This Row],[Community Population Served]]</f>
        <v>#REF!</v>
      </c>
      <c r="X916" s="4"/>
      <c r="Y916" s="36" t="str">
        <f>IFERROR(VLOOKUP(Book1345234[[#This Row],[Severity Ranking: Community Need (% Population)]],#REF!,2,FALSE),"")</f>
        <v/>
      </c>
      <c r="Z916" s="66"/>
      <c r="AA916" s="91" t="e">
        <f>[1]!Book1345234[[#This Row],['# of Structures Removed from 1% Annual Chance FP]]/[1]!Book1345234[[#This Row],['# of Structures in 1% Annual Chance FP (Pre-Project)]]</f>
        <v>#REF!</v>
      </c>
      <c r="AB916" s="4"/>
      <c r="AC916" s="36" t="str">
        <f>IFERROR(VLOOKUP(Book1345234[[#This Row],[Flood Risk Reduction ]],#REF!,2,FALSE),"")</f>
        <v/>
      </c>
      <c r="AD916" s="66"/>
      <c r="AE916" s="78"/>
      <c r="AF916" s="37"/>
      <c r="AG916" s="128" t="e">
        <f>([1]!Book1345234[[#This Row],[Pre-Project Damage $]]-[1]!Book1345234[[#This Row],[Post-Project Damage $]])/[1]!Book1345234[[#This Row],[Pre-Project Damage $]]</f>
        <v>#REF!</v>
      </c>
      <c r="AH916" s="4"/>
      <c r="AI916" s="36" t="str">
        <f>IFERROR(VLOOKUP(Book1345234[[#This Row],[Flood Damage Reduction]],#REF!,2,FALSE),"")</f>
        <v/>
      </c>
      <c r="AJ916" s="93"/>
      <c r="AK916" s="83"/>
      <c r="AL916" s="37"/>
      <c r="AM916" s="36" t="str">
        <f>IFERROR(VLOOKUP(Book1345234[[#This Row],[ Reduction in Critical Facilities Flood Risk]],#REF!,2,FALSE),"")</f>
        <v/>
      </c>
      <c r="AN916" s="140" t="e">
        <f>VLOOKUP([1]!Book1345234[[#This Row],[FMP]],'[1]Life and Safety Tabular Data'!A913:L923,12,FALSE)</f>
        <v>#REF!</v>
      </c>
      <c r="AO916" s="43"/>
      <c r="AP916" s="4"/>
      <c r="AQ916" s="36" t="str">
        <f>IFERROR(VLOOKUP(Book1345234[[#This Row],[Life and Safety Ranking (Injury/Loss of Life)]],#REF!,2,FALSE),"")</f>
        <v/>
      </c>
      <c r="AR916" s="67"/>
      <c r="AS916" s="43"/>
      <c r="AT916" s="43"/>
      <c r="AU916" s="43"/>
      <c r="AV916" s="4"/>
      <c r="AW916" s="36" t="str">
        <f>IFERROR(VLOOKUP(Book1345234[[#This Row],[Water Supply Yield Ranking]],#REF!,2,FALSE),"")</f>
        <v/>
      </c>
      <c r="AX916" s="67"/>
      <c r="AY916" s="37"/>
      <c r="AZ916" s="4"/>
      <c r="BA916" s="36" t="str">
        <f>IFERROR(VLOOKUP(Book1345234[[#This Row],[Social Vulnerability Ranking]],#REF!,2,FALSE),"")</f>
        <v/>
      </c>
      <c r="BB916" s="67"/>
      <c r="BC916" s="43"/>
      <c r="BD916" s="4"/>
      <c r="BE916" s="36" t="str">
        <f>IFERROR(VLOOKUP(Book1345234[[#This Row],[Nature-Based Solutions Ranking]],#REF!,2,FALSE),"")</f>
        <v/>
      </c>
      <c r="BF916" s="67"/>
      <c r="BG916" s="37"/>
      <c r="BH916" s="4"/>
      <c r="BI916" s="36" t="str">
        <f>IFERROR(VLOOKUP(Book1345234[[#This Row],[Multiple Benefit Ranking]],#REF!,2,FALSE),"")</f>
        <v/>
      </c>
      <c r="BJ916" s="84"/>
      <c r="BK916" s="43"/>
      <c r="BL916" s="4"/>
      <c r="BM916" s="36" t="str">
        <f>IFERROR(VLOOKUP(Book1345234[[#This Row],[Operations and Maintenance Ranking]],#REF!,2,FALSE),"")</f>
        <v/>
      </c>
      <c r="BN916" s="67"/>
      <c r="BO916" s="4"/>
      <c r="BP916" s="36" t="str">
        <f>IFERROR(VLOOKUP(Book1345234[[#This Row],[Administrative, Regulatory and Other Obstacle Ranking]],#REF!,2,FALSE),"")</f>
        <v/>
      </c>
      <c r="BQ916" s="67"/>
      <c r="BR916" s="4"/>
      <c r="BS916" s="36" t="str">
        <f>IFERROR(VLOOKUP(Book1345234[[#This Row],[Environmental Benefit Ranking]],#REF!,2,FALSE),"")</f>
        <v/>
      </c>
      <c r="BT916" s="67"/>
      <c r="BU916" s="37"/>
      <c r="BV916" s="36" t="str">
        <f>IFERROR(VLOOKUP(Book1345234[[#This Row],[Environmental Impact Ranking]],#REF!,2,FALSE),"")</f>
        <v/>
      </c>
      <c r="BW916" s="77"/>
      <c r="BX916" s="83"/>
      <c r="BY916" s="4"/>
      <c r="BZ916" s="36" t="str">
        <f>IFERROR(VLOOKUP(Book1345234[[#This Row],[Mobility Ranking]],#REF!,2,FALSE),"")</f>
        <v/>
      </c>
      <c r="CA916" s="77"/>
      <c r="CB916" s="4"/>
      <c r="CC916" s="36" t="str">
        <f>IFERROR(VLOOKUP(Book1345234[[#This Row],[Regional Ranking]],#REF!,2,FALSE),"")</f>
        <v/>
      </c>
    </row>
    <row r="917" spans="1:81" x14ac:dyDescent="0.25">
      <c r="A917" s="107"/>
      <c r="B917" s="84"/>
      <c r="C917" s="92">
        <f>Book1345234[[#This Row],[FMP]]*2</f>
        <v>0</v>
      </c>
      <c r="D917" s="34"/>
      <c r="E917" s="34"/>
      <c r="F917" s="37"/>
      <c r="G917" s="4"/>
      <c r="H917" s="4"/>
      <c r="I917" s="4"/>
      <c r="J917" s="4"/>
      <c r="K917" s="35" t="str">
        <f>IFERROR(Book1345234[[#This Row],[Project Cost]]/Book1345234[[#This Row],['# of Structures Removed from 1% Annual Chance FP]],"")</f>
        <v/>
      </c>
      <c r="L917" s="4"/>
      <c r="M917" s="4"/>
      <c r="N917" s="35"/>
      <c r="O917" s="100"/>
      <c r="P917" s="84"/>
      <c r="Q917" s="37"/>
      <c r="R917" s="4"/>
      <c r="S917" s="36" t="str">
        <f>IFERROR(VLOOKUP(Book1345234[[#This Row],[ Severity Ranking: Pre-Project Average Depth of Flooding (100-year)]],#REF!,2,FALSE),"")</f>
        <v/>
      </c>
      <c r="T917" s="67"/>
      <c r="U917" s="37"/>
      <c r="V917" s="37"/>
      <c r="W917" s="128" t="e">
        <f>[1]!Book1345234[[#This Row],[Flood Plain Population]]/[1]!Book1345234[[#This Row],[Community Population Served]]</f>
        <v>#REF!</v>
      </c>
      <c r="X917" s="4"/>
      <c r="Y917" s="36" t="str">
        <f>IFERROR(VLOOKUP(Book1345234[[#This Row],[Severity Ranking: Community Need (% Population)]],#REF!,2,FALSE),"")</f>
        <v/>
      </c>
      <c r="Z917" s="66"/>
      <c r="AA917" s="91" t="e">
        <f>[1]!Book1345234[[#This Row],['# of Structures Removed from 1% Annual Chance FP]]/[1]!Book1345234[[#This Row],['# of Structures in 1% Annual Chance FP (Pre-Project)]]</f>
        <v>#REF!</v>
      </c>
      <c r="AB917" s="4"/>
      <c r="AC917" s="36" t="str">
        <f>IFERROR(VLOOKUP(Book1345234[[#This Row],[Flood Risk Reduction ]],#REF!,2,FALSE),"")</f>
        <v/>
      </c>
      <c r="AD917" s="66"/>
      <c r="AE917" s="78"/>
      <c r="AF917" s="37"/>
      <c r="AG917" s="128" t="e">
        <f>([1]!Book1345234[[#This Row],[Pre-Project Damage $]]-[1]!Book1345234[[#This Row],[Post-Project Damage $]])/[1]!Book1345234[[#This Row],[Pre-Project Damage $]]</f>
        <v>#REF!</v>
      </c>
      <c r="AH917" s="4"/>
      <c r="AI917" s="36" t="str">
        <f>IFERROR(VLOOKUP(Book1345234[[#This Row],[Flood Damage Reduction]],#REF!,2,FALSE),"")</f>
        <v/>
      </c>
      <c r="AJ917" s="93"/>
      <c r="AK917" s="83"/>
      <c r="AL917" s="37"/>
      <c r="AM917" s="36" t="str">
        <f>IFERROR(VLOOKUP(Book1345234[[#This Row],[ Reduction in Critical Facilities Flood Risk]],#REF!,2,FALSE),"")</f>
        <v/>
      </c>
      <c r="AN917" s="140" t="e">
        <f>VLOOKUP([1]!Book1345234[[#This Row],[FMP]],'[1]Life and Safety Tabular Data'!A914:L924,12,FALSE)</f>
        <v>#REF!</v>
      </c>
      <c r="AO917" s="43"/>
      <c r="AP917" s="4"/>
      <c r="AQ917" s="36" t="str">
        <f>IFERROR(VLOOKUP(Book1345234[[#This Row],[Life and Safety Ranking (Injury/Loss of Life)]],#REF!,2,FALSE),"")</f>
        <v/>
      </c>
      <c r="AR917" s="67"/>
      <c r="AS917" s="43"/>
      <c r="AT917" s="43"/>
      <c r="AU917" s="43"/>
      <c r="AV917" s="4"/>
      <c r="AW917" s="36" t="str">
        <f>IFERROR(VLOOKUP(Book1345234[[#This Row],[Water Supply Yield Ranking]],#REF!,2,FALSE),"")</f>
        <v/>
      </c>
      <c r="AX917" s="67"/>
      <c r="AY917" s="37"/>
      <c r="AZ917" s="4"/>
      <c r="BA917" s="36" t="str">
        <f>IFERROR(VLOOKUP(Book1345234[[#This Row],[Social Vulnerability Ranking]],#REF!,2,FALSE),"")</f>
        <v/>
      </c>
      <c r="BB917" s="67"/>
      <c r="BC917" s="43"/>
      <c r="BD917" s="4"/>
      <c r="BE917" s="36" t="str">
        <f>IFERROR(VLOOKUP(Book1345234[[#This Row],[Nature-Based Solutions Ranking]],#REF!,2,FALSE),"")</f>
        <v/>
      </c>
      <c r="BF917" s="67"/>
      <c r="BG917" s="37"/>
      <c r="BH917" s="4"/>
      <c r="BI917" s="36" t="str">
        <f>IFERROR(VLOOKUP(Book1345234[[#This Row],[Multiple Benefit Ranking]],#REF!,2,FALSE),"")</f>
        <v/>
      </c>
      <c r="BJ917" s="84"/>
      <c r="BK917" s="43"/>
      <c r="BL917" s="4"/>
      <c r="BM917" s="36" t="str">
        <f>IFERROR(VLOOKUP(Book1345234[[#This Row],[Operations and Maintenance Ranking]],#REF!,2,FALSE),"")</f>
        <v/>
      </c>
      <c r="BN917" s="67"/>
      <c r="BO917" s="4"/>
      <c r="BP917" s="36" t="str">
        <f>IFERROR(VLOOKUP(Book1345234[[#This Row],[Administrative, Regulatory and Other Obstacle Ranking]],#REF!,2,FALSE),"")</f>
        <v/>
      </c>
      <c r="BQ917" s="67"/>
      <c r="BR917" s="4"/>
      <c r="BS917" s="36" t="str">
        <f>IFERROR(VLOOKUP(Book1345234[[#This Row],[Environmental Benefit Ranking]],#REF!,2,FALSE),"")</f>
        <v/>
      </c>
      <c r="BT917" s="67"/>
      <c r="BU917" s="37"/>
      <c r="BV917" s="36" t="str">
        <f>IFERROR(VLOOKUP(Book1345234[[#This Row],[Environmental Impact Ranking]],#REF!,2,FALSE),"")</f>
        <v/>
      </c>
      <c r="BW917" s="77"/>
      <c r="BX917" s="83"/>
      <c r="BY917" s="4"/>
      <c r="BZ917" s="36" t="str">
        <f>IFERROR(VLOOKUP(Book1345234[[#This Row],[Mobility Ranking]],#REF!,2,FALSE),"")</f>
        <v/>
      </c>
      <c r="CA917" s="77"/>
      <c r="CB917" s="4"/>
      <c r="CC917" s="36" t="str">
        <f>IFERROR(VLOOKUP(Book1345234[[#This Row],[Regional Ranking]],#REF!,2,FALSE),"")</f>
        <v/>
      </c>
    </row>
    <row r="918" spans="1:81" x14ac:dyDescent="0.25">
      <c r="A918" s="107"/>
      <c r="B918" s="84"/>
      <c r="C918" s="92">
        <f>Book1345234[[#This Row],[FMP]]*2</f>
        <v>0</v>
      </c>
      <c r="D918" s="34"/>
      <c r="E918" s="34"/>
      <c r="F918" s="37"/>
      <c r="G918" s="4"/>
      <c r="H918" s="4"/>
      <c r="I918" s="4"/>
      <c r="J918" s="4"/>
      <c r="K918" s="35" t="str">
        <f>IFERROR(Book1345234[[#This Row],[Project Cost]]/Book1345234[[#This Row],['# of Structures Removed from 1% Annual Chance FP]],"")</f>
        <v/>
      </c>
      <c r="L918" s="4"/>
      <c r="M918" s="4"/>
      <c r="N918" s="35"/>
      <c r="O918" s="100"/>
      <c r="P918" s="84"/>
      <c r="Q918" s="37"/>
      <c r="R918" s="4"/>
      <c r="S918" s="36" t="str">
        <f>IFERROR(VLOOKUP(Book1345234[[#This Row],[ Severity Ranking: Pre-Project Average Depth of Flooding (100-year)]],#REF!,2,FALSE),"")</f>
        <v/>
      </c>
      <c r="T918" s="67"/>
      <c r="U918" s="37"/>
      <c r="V918" s="37"/>
      <c r="W918" s="128" t="e">
        <f>[1]!Book1345234[[#This Row],[Flood Plain Population]]/[1]!Book1345234[[#This Row],[Community Population Served]]</f>
        <v>#REF!</v>
      </c>
      <c r="X918" s="4"/>
      <c r="Y918" s="36" t="str">
        <f>IFERROR(VLOOKUP(Book1345234[[#This Row],[Severity Ranking: Community Need (% Population)]],#REF!,2,FALSE),"")</f>
        <v/>
      </c>
      <c r="Z918" s="66"/>
      <c r="AA918" s="91" t="e">
        <f>[1]!Book1345234[[#This Row],['# of Structures Removed from 1% Annual Chance FP]]/[1]!Book1345234[[#This Row],['# of Structures in 1% Annual Chance FP (Pre-Project)]]</f>
        <v>#REF!</v>
      </c>
      <c r="AB918" s="4"/>
      <c r="AC918" s="36" t="str">
        <f>IFERROR(VLOOKUP(Book1345234[[#This Row],[Flood Risk Reduction ]],#REF!,2,FALSE),"")</f>
        <v/>
      </c>
      <c r="AD918" s="66"/>
      <c r="AE918" s="78"/>
      <c r="AF918" s="37"/>
      <c r="AG918" s="128" t="e">
        <f>([1]!Book1345234[[#This Row],[Pre-Project Damage $]]-[1]!Book1345234[[#This Row],[Post-Project Damage $]])/[1]!Book1345234[[#This Row],[Pre-Project Damage $]]</f>
        <v>#REF!</v>
      </c>
      <c r="AH918" s="4"/>
      <c r="AI918" s="36" t="str">
        <f>IFERROR(VLOOKUP(Book1345234[[#This Row],[Flood Damage Reduction]],#REF!,2,FALSE),"")</f>
        <v/>
      </c>
      <c r="AJ918" s="93"/>
      <c r="AK918" s="83"/>
      <c r="AL918" s="37"/>
      <c r="AM918" s="36" t="str">
        <f>IFERROR(VLOOKUP(Book1345234[[#This Row],[ Reduction in Critical Facilities Flood Risk]],#REF!,2,FALSE),"")</f>
        <v/>
      </c>
      <c r="AN918" s="140" t="e">
        <f>VLOOKUP([1]!Book1345234[[#This Row],[FMP]],'[1]Life and Safety Tabular Data'!A915:L925,12,FALSE)</f>
        <v>#REF!</v>
      </c>
      <c r="AO918" s="43"/>
      <c r="AP918" s="4"/>
      <c r="AQ918" s="36" t="str">
        <f>IFERROR(VLOOKUP(Book1345234[[#This Row],[Life and Safety Ranking (Injury/Loss of Life)]],#REF!,2,FALSE),"")</f>
        <v/>
      </c>
      <c r="AR918" s="67"/>
      <c r="AS918" s="43"/>
      <c r="AT918" s="43"/>
      <c r="AU918" s="43"/>
      <c r="AV918" s="4"/>
      <c r="AW918" s="36" t="str">
        <f>IFERROR(VLOOKUP(Book1345234[[#This Row],[Water Supply Yield Ranking]],#REF!,2,FALSE),"")</f>
        <v/>
      </c>
      <c r="AX918" s="67"/>
      <c r="AY918" s="37"/>
      <c r="AZ918" s="4"/>
      <c r="BA918" s="36" t="str">
        <f>IFERROR(VLOOKUP(Book1345234[[#This Row],[Social Vulnerability Ranking]],#REF!,2,FALSE),"")</f>
        <v/>
      </c>
      <c r="BB918" s="67"/>
      <c r="BC918" s="43"/>
      <c r="BD918" s="4"/>
      <c r="BE918" s="36" t="str">
        <f>IFERROR(VLOOKUP(Book1345234[[#This Row],[Nature-Based Solutions Ranking]],#REF!,2,FALSE),"")</f>
        <v/>
      </c>
      <c r="BF918" s="67"/>
      <c r="BG918" s="37"/>
      <c r="BH918" s="4"/>
      <c r="BI918" s="36" t="str">
        <f>IFERROR(VLOOKUP(Book1345234[[#This Row],[Multiple Benefit Ranking]],#REF!,2,FALSE),"")</f>
        <v/>
      </c>
      <c r="BJ918" s="84"/>
      <c r="BK918" s="43"/>
      <c r="BL918" s="4"/>
      <c r="BM918" s="36" t="str">
        <f>IFERROR(VLOOKUP(Book1345234[[#This Row],[Operations and Maintenance Ranking]],#REF!,2,FALSE),"")</f>
        <v/>
      </c>
      <c r="BN918" s="67"/>
      <c r="BO918" s="4"/>
      <c r="BP918" s="36" t="str">
        <f>IFERROR(VLOOKUP(Book1345234[[#This Row],[Administrative, Regulatory and Other Obstacle Ranking]],#REF!,2,FALSE),"")</f>
        <v/>
      </c>
      <c r="BQ918" s="67"/>
      <c r="BR918" s="4"/>
      <c r="BS918" s="36" t="str">
        <f>IFERROR(VLOOKUP(Book1345234[[#This Row],[Environmental Benefit Ranking]],#REF!,2,FALSE),"")</f>
        <v/>
      </c>
      <c r="BT918" s="67"/>
      <c r="BU918" s="37"/>
      <c r="BV918" s="36" t="str">
        <f>IFERROR(VLOOKUP(Book1345234[[#This Row],[Environmental Impact Ranking]],#REF!,2,FALSE),"")</f>
        <v/>
      </c>
      <c r="BW918" s="77"/>
      <c r="BX918" s="83"/>
      <c r="BY918" s="4"/>
      <c r="BZ918" s="36" t="str">
        <f>IFERROR(VLOOKUP(Book1345234[[#This Row],[Mobility Ranking]],#REF!,2,FALSE),"")</f>
        <v/>
      </c>
      <c r="CA918" s="77"/>
      <c r="CB918" s="4"/>
      <c r="CC918" s="36" t="str">
        <f>IFERROR(VLOOKUP(Book1345234[[#This Row],[Regional Ranking]],#REF!,2,FALSE),"")</f>
        <v/>
      </c>
    </row>
    <row r="919" spans="1:81" x14ac:dyDescent="0.25">
      <c r="A919" s="107"/>
      <c r="B919" s="84"/>
      <c r="C919" s="92">
        <f>Book1345234[[#This Row],[FMP]]*2</f>
        <v>0</v>
      </c>
      <c r="D919" s="34"/>
      <c r="E919" s="34"/>
      <c r="F919" s="37"/>
      <c r="G919" s="4"/>
      <c r="H919" s="4"/>
      <c r="I919" s="4"/>
      <c r="J919" s="4"/>
      <c r="K919" s="35" t="str">
        <f>IFERROR(Book1345234[[#This Row],[Project Cost]]/Book1345234[[#This Row],['# of Structures Removed from 1% Annual Chance FP]],"")</f>
        <v/>
      </c>
      <c r="L919" s="4"/>
      <c r="M919" s="4"/>
      <c r="N919" s="35"/>
      <c r="O919" s="100"/>
      <c r="P919" s="84"/>
      <c r="Q919" s="37"/>
      <c r="R919" s="4"/>
      <c r="S919" s="36" t="str">
        <f>IFERROR(VLOOKUP(Book1345234[[#This Row],[ Severity Ranking: Pre-Project Average Depth of Flooding (100-year)]],#REF!,2,FALSE),"")</f>
        <v/>
      </c>
      <c r="T919" s="67"/>
      <c r="U919" s="37"/>
      <c r="V919" s="37"/>
      <c r="W919" s="128" t="e">
        <f>[1]!Book1345234[[#This Row],[Flood Plain Population]]/[1]!Book1345234[[#This Row],[Community Population Served]]</f>
        <v>#REF!</v>
      </c>
      <c r="X919" s="4"/>
      <c r="Y919" s="36" t="str">
        <f>IFERROR(VLOOKUP(Book1345234[[#This Row],[Severity Ranking: Community Need (% Population)]],#REF!,2,FALSE),"")</f>
        <v/>
      </c>
      <c r="Z919" s="66"/>
      <c r="AA919" s="91" t="e">
        <f>[1]!Book1345234[[#This Row],['# of Structures Removed from 1% Annual Chance FP]]/[1]!Book1345234[[#This Row],['# of Structures in 1% Annual Chance FP (Pre-Project)]]</f>
        <v>#REF!</v>
      </c>
      <c r="AB919" s="4"/>
      <c r="AC919" s="36" t="str">
        <f>IFERROR(VLOOKUP(Book1345234[[#This Row],[Flood Risk Reduction ]],#REF!,2,FALSE),"")</f>
        <v/>
      </c>
      <c r="AD919" s="66"/>
      <c r="AE919" s="78"/>
      <c r="AF919" s="37"/>
      <c r="AG919" s="128" t="e">
        <f>([1]!Book1345234[[#This Row],[Pre-Project Damage $]]-[1]!Book1345234[[#This Row],[Post-Project Damage $]])/[1]!Book1345234[[#This Row],[Pre-Project Damage $]]</f>
        <v>#REF!</v>
      </c>
      <c r="AH919" s="4"/>
      <c r="AI919" s="36" t="str">
        <f>IFERROR(VLOOKUP(Book1345234[[#This Row],[Flood Damage Reduction]],#REF!,2,FALSE),"")</f>
        <v/>
      </c>
      <c r="AJ919" s="93"/>
      <c r="AK919" s="83"/>
      <c r="AL919" s="37"/>
      <c r="AM919" s="36" t="str">
        <f>IFERROR(VLOOKUP(Book1345234[[#This Row],[ Reduction in Critical Facilities Flood Risk]],#REF!,2,FALSE),"")</f>
        <v/>
      </c>
      <c r="AN919" s="140" t="e">
        <f>VLOOKUP([1]!Book1345234[[#This Row],[FMP]],'[1]Life and Safety Tabular Data'!A916:L926,12,FALSE)</f>
        <v>#REF!</v>
      </c>
      <c r="AO919" s="43"/>
      <c r="AP919" s="4"/>
      <c r="AQ919" s="36" t="str">
        <f>IFERROR(VLOOKUP(Book1345234[[#This Row],[Life and Safety Ranking (Injury/Loss of Life)]],#REF!,2,FALSE),"")</f>
        <v/>
      </c>
      <c r="AR919" s="67"/>
      <c r="AS919" s="43"/>
      <c r="AT919" s="43"/>
      <c r="AU919" s="43"/>
      <c r="AV919" s="4"/>
      <c r="AW919" s="36" t="str">
        <f>IFERROR(VLOOKUP(Book1345234[[#This Row],[Water Supply Yield Ranking]],#REF!,2,FALSE),"")</f>
        <v/>
      </c>
      <c r="AX919" s="67"/>
      <c r="AY919" s="37"/>
      <c r="AZ919" s="4"/>
      <c r="BA919" s="36" t="str">
        <f>IFERROR(VLOOKUP(Book1345234[[#This Row],[Social Vulnerability Ranking]],#REF!,2,FALSE),"")</f>
        <v/>
      </c>
      <c r="BB919" s="67"/>
      <c r="BC919" s="43"/>
      <c r="BD919" s="4"/>
      <c r="BE919" s="36" t="str">
        <f>IFERROR(VLOOKUP(Book1345234[[#This Row],[Nature-Based Solutions Ranking]],#REF!,2,FALSE),"")</f>
        <v/>
      </c>
      <c r="BF919" s="67"/>
      <c r="BG919" s="37"/>
      <c r="BH919" s="4"/>
      <c r="BI919" s="36" t="str">
        <f>IFERROR(VLOOKUP(Book1345234[[#This Row],[Multiple Benefit Ranking]],#REF!,2,FALSE),"")</f>
        <v/>
      </c>
      <c r="BJ919" s="84"/>
      <c r="BK919" s="43"/>
      <c r="BL919" s="4"/>
      <c r="BM919" s="36" t="str">
        <f>IFERROR(VLOOKUP(Book1345234[[#This Row],[Operations and Maintenance Ranking]],#REF!,2,FALSE),"")</f>
        <v/>
      </c>
      <c r="BN919" s="67"/>
      <c r="BO919" s="4"/>
      <c r="BP919" s="36" t="str">
        <f>IFERROR(VLOOKUP(Book1345234[[#This Row],[Administrative, Regulatory and Other Obstacle Ranking]],#REF!,2,FALSE),"")</f>
        <v/>
      </c>
      <c r="BQ919" s="67"/>
      <c r="BR919" s="4"/>
      <c r="BS919" s="36" t="str">
        <f>IFERROR(VLOOKUP(Book1345234[[#This Row],[Environmental Benefit Ranking]],#REF!,2,FALSE),"")</f>
        <v/>
      </c>
      <c r="BT919" s="67"/>
      <c r="BU919" s="37"/>
      <c r="BV919" s="36" t="str">
        <f>IFERROR(VLOOKUP(Book1345234[[#This Row],[Environmental Impact Ranking]],#REF!,2,FALSE),"")</f>
        <v/>
      </c>
      <c r="BW919" s="77"/>
      <c r="BX919" s="83"/>
      <c r="BY919" s="4"/>
      <c r="BZ919" s="36" t="str">
        <f>IFERROR(VLOOKUP(Book1345234[[#This Row],[Mobility Ranking]],#REF!,2,FALSE),"")</f>
        <v/>
      </c>
      <c r="CA919" s="77"/>
      <c r="CB919" s="4"/>
      <c r="CC919" s="36" t="str">
        <f>IFERROR(VLOOKUP(Book1345234[[#This Row],[Regional Ranking]],#REF!,2,FALSE),"")</f>
        <v/>
      </c>
    </row>
    <row r="920" spans="1:81" x14ac:dyDescent="0.25">
      <c r="A920" s="107"/>
      <c r="B920" s="84"/>
      <c r="C920" s="92">
        <f>Book1345234[[#This Row],[FMP]]*2</f>
        <v>0</v>
      </c>
      <c r="D920" s="34"/>
      <c r="E920" s="34"/>
      <c r="F920" s="37"/>
      <c r="G920" s="4"/>
      <c r="H920" s="4"/>
      <c r="I920" s="4"/>
      <c r="J920" s="4"/>
      <c r="K920" s="35" t="str">
        <f>IFERROR(Book1345234[[#This Row],[Project Cost]]/Book1345234[[#This Row],['# of Structures Removed from 1% Annual Chance FP]],"")</f>
        <v/>
      </c>
      <c r="L920" s="4"/>
      <c r="M920" s="4"/>
      <c r="N920" s="35"/>
      <c r="O920" s="100"/>
      <c r="P920" s="84"/>
      <c r="Q920" s="37"/>
      <c r="R920" s="4"/>
      <c r="S920" s="36" t="str">
        <f>IFERROR(VLOOKUP(Book1345234[[#This Row],[ Severity Ranking: Pre-Project Average Depth of Flooding (100-year)]],#REF!,2,FALSE),"")</f>
        <v/>
      </c>
      <c r="T920" s="67"/>
      <c r="U920" s="37"/>
      <c r="V920" s="37"/>
      <c r="W920" s="128" t="e">
        <f>[1]!Book1345234[[#This Row],[Flood Plain Population]]/[1]!Book1345234[[#This Row],[Community Population Served]]</f>
        <v>#REF!</v>
      </c>
      <c r="X920" s="4"/>
      <c r="Y920" s="36" t="str">
        <f>IFERROR(VLOOKUP(Book1345234[[#This Row],[Severity Ranking: Community Need (% Population)]],#REF!,2,FALSE),"")</f>
        <v/>
      </c>
      <c r="Z920" s="66"/>
      <c r="AA920" s="91" t="e">
        <f>[1]!Book1345234[[#This Row],['# of Structures Removed from 1% Annual Chance FP]]/[1]!Book1345234[[#This Row],['# of Structures in 1% Annual Chance FP (Pre-Project)]]</f>
        <v>#REF!</v>
      </c>
      <c r="AB920" s="4"/>
      <c r="AC920" s="36" t="str">
        <f>IFERROR(VLOOKUP(Book1345234[[#This Row],[Flood Risk Reduction ]],#REF!,2,FALSE),"")</f>
        <v/>
      </c>
      <c r="AD920" s="66"/>
      <c r="AE920" s="78"/>
      <c r="AF920" s="37"/>
      <c r="AG920" s="128" t="e">
        <f>([1]!Book1345234[[#This Row],[Pre-Project Damage $]]-[1]!Book1345234[[#This Row],[Post-Project Damage $]])/[1]!Book1345234[[#This Row],[Pre-Project Damage $]]</f>
        <v>#REF!</v>
      </c>
      <c r="AH920" s="4"/>
      <c r="AI920" s="36" t="str">
        <f>IFERROR(VLOOKUP(Book1345234[[#This Row],[Flood Damage Reduction]],#REF!,2,FALSE),"")</f>
        <v/>
      </c>
      <c r="AJ920" s="93"/>
      <c r="AK920" s="83"/>
      <c r="AL920" s="37"/>
      <c r="AM920" s="36" t="str">
        <f>IFERROR(VLOOKUP(Book1345234[[#This Row],[ Reduction in Critical Facilities Flood Risk]],#REF!,2,FALSE),"")</f>
        <v/>
      </c>
      <c r="AN920" s="140" t="e">
        <f>VLOOKUP([1]!Book1345234[[#This Row],[FMP]],'[1]Life and Safety Tabular Data'!A917:L927,12,FALSE)</f>
        <v>#REF!</v>
      </c>
      <c r="AO920" s="43"/>
      <c r="AP920" s="4"/>
      <c r="AQ920" s="36" t="str">
        <f>IFERROR(VLOOKUP(Book1345234[[#This Row],[Life and Safety Ranking (Injury/Loss of Life)]],#REF!,2,FALSE),"")</f>
        <v/>
      </c>
      <c r="AR920" s="67"/>
      <c r="AS920" s="43"/>
      <c r="AT920" s="43"/>
      <c r="AU920" s="43"/>
      <c r="AV920" s="4"/>
      <c r="AW920" s="36" t="str">
        <f>IFERROR(VLOOKUP(Book1345234[[#This Row],[Water Supply Yield Ranking]],#REF!,2,FALSE),"")</f>
        <v/>
      </c>
      <c r="AX920" s="67"/>
      <c r="AY920" s="37"/>
      <c r="AZ920" s="4"/>
      <c r="BA920" s="36" t="str">
        <f>IFERROR(VLOOKUP(Book1345234[[#This Row],[Social Vulnerability Ranking]],#REF!,2,FALSE),"")</f>
        <v/>
      </c>
      <c r="BB920" s="67"/>
      <c r="BC920" s="43"/>
      <c r="BD920" s="4"/>
      <c r="BE920" s="36" t="str">
        <f>IFERROR(VLOOKUP(Book1345234[[#This Row],[Nature-Based Solutions Ranking]],#REF!,2,FALSE),"")</f>
        <v/>
      </c>
      <c r="BF920" s="67"/>
      <c r="BG920" s="37"/>
      <c r="BH920" s="4"/>
      <c r="BI920" s="36" t="str">
        <f>IFERROR(VLOOKUP(Book1345234[[#This Row],[Multiple Benefit Ranking]],#REF!,2,FALSE),"")</f>
        <v/>
      </c>
      <c r="BJ920" s="84"/>
      <c r="BK920" s="43"/>
      <c r="BL920" s="4"/>
      <c r="BM920" s="36" t="str">
        <f>IFERROR(VLOOKUP(Book1345234[[#This Row],[Operations and Maintenance Ranking]],#REF!,2,FALSE),"")</f>
        <v/>
      </c>
      <c r="BN920" s="67"/>
      <c r="BO920" s="4"/>
      <c r="BP920" s="36" t="str">
        <f>IFERROR(VLOOKUP(Book1345234[[#This Row],[Administrative, Regulatory and Other Obstacle Ranking]],#REF!,2,FALSE),"")</f>
        <v/>
      </c>
      <c r="BQ920" s="67"/>
      <c r="BR920" s="4"/>
      <c r="BS920" s="36" t="str">
        <f>IFERROR(VLOOKUP(Book1345234[[#This Row],[Environmental Benefit Ranking]],#REF!,2,FALSE),"")</f>
        <v/>
      </c>
      <c r="BT920" s="67"/>
      <c r="BU920" s="37"/>
      <c r="BV920" s="36" t="str">
        <f>IFERROR(VLOOKUP(Book1345234[[#This Row],[Environmental Impact Ranking]],#REF!,2,FALSE),"")</f>
        <v/>
      </c>
      <c r="BW920" s="77"/>
      <c r="BX920" s="83"/>
      <c r="BY920" s="4"/>
      <c r="BZ920" s="36" t="str">
        <f>IFERROR(VLOOKUP(Book1345234[[#This Row],[Mobility Ranking]],#REF!,2,FALSE),"")</f>
        <v/>
      </c>
      <c r="CA920" s="77"/>
      <c r="CB920" s="4"/>
      <c r="CC920" s="36" t="str">
        <f>IFERROR(VLOOKUP(Book1345234[[#This Row],[Regional Ranking]],#REF!,2,FALSE),"")</f>
        <v/>
      </c>
    </row>
    <row r="921" spans="1:81" x14ac:dyDescent="0.25">
      <c r="A921" s="107"/>
      <c r="B921" s="84"/>
      <c r="C921" s="92">
        <f>Book1345234[[#This Row],[FMP]]*2</f>
        <v>0</v>
      </c>
      <c r="D921" s="34"/>
      <c r="E921" s="34"/>
      <c r="F921" s="37"/>
      <c r="G921" s="4"/>
      <c r="H921" s="4"/>
      <c r="I921" s="4"/>
      <c r="J921" s="4"/>
      <c r="K921" s="35" t="str">
        <f>IFERROR(Book1345234[[#This Row],[Project Cost]]/Book1345234[[#This Row],['# of Structures Removed from 1% Annual Chance FP]],"")</f>
        <v/>
      </c>
      <c r="L921" s="4"/>
      <c r="M921" s="4"/>
      <c r="N921" s="35"/>
      <c r="O921" s="100"/>
      <c r="P921" s="84"/>
      <c r="Q921" s="37"/>
      <c r="R921" s="4"/>
      <c r="S921" s="36" t="str">
        <f>IFERROR(VLOOKUP(Book1345234[[#This Row],[ Severity Ranking: Pre-Project Average Depth of Flooding (100-year)]],#REF!,2,FALSE),"")</f>
        <v/>
      </c>
      <c r="T921" s="67"/>
      <c r="U921" s="37"/>
      <c r="V921" s="37"/>
      <c r="W921" s="128" t="e">
        <f>[1]!Book1345234[[#This Row],[Flood Plain Population]]/[1]!Book1345234[[#This Row],[Community Population Served]]</f>
        <v>#REF!</v>
      </c>
      <c r="X921" s="4"/>
      <c r="Y921" s="36" t="str">
        <f>IFERROR(VLOOKUP(Book1345234[[#This Row],[Severity Ranking: Community Need (% Population)]],#REF!,2,FALSE),"")</f>
        <v/>
      </c>
      <c r="Z921" s="66"/>
      <c r="AA921" s="91" t="e">
        <f>[1]!Book1345234[[#This Row],['# of Structures Removed from 1% Annual Chance FP]]/[1]!Book1345234[[#This Row],['# of Structures in 1% Annual Chance FP (Pre-Project)]]</f>
        <v>#REF!</v>
      </c>
      <c r="AB921" s="4"/>
      <c r="AC921" s="36" t="str">
        <f>IFERROR(VLOOKUP(Book1345234[[#This Row],[Flood Risk Reduction ]],#REF!,2,FALSE),"")</f>
        <v/>
      </c>
      <c r="AD921" s="66"/>
      <c r="AE921" s="78"/>
      <c r="AF921" s="37"/>
      <c r="AG921" s="128" t="e">
        <f>([1]!Book1345234[[#This Row],[Pre-Project Damage $]]-[1]!Book1345234[[#This Row],[Post-Project Damage $]])/[1]!Book1345234[[#This Row],[Pre-Project Damage $]]</f>
        <v>#REF!</v>
      </c>
      <c r="AH921" s="4"/>
      <c r="AI921" s="36" t="str">
        <f>IFERROR(VLOOKUP(Book1345234[[#This Row],[Flood Damage Reduction]],#REF!,2,FALSE),"")</f>
        <v/>
      </c>
      <c r="AJ921" s="93"/>
      <c r="AK921" s="83"/>
      <c r="AL921" s="37"/>
      <c r="AM921" s="36" t="str">
        <f>IFERROR(VLOOKUP(Book1345234[[#This Row],[ Reduction in Critical Facilities Flood Risk]],#REF!,2,FALSE),"")</f>
        <v/>
      </c>
      <c r="AN921" s="140" t="e">
        <f>VLOOKUP([1]!Book1345234[[#This Row],[FMP]],'[1]Life and Safety Tabular Data'!A918:L928,12,FALSE)</f>
        <v>#REF!</v>
      </c>
      <c r="AO921" s="43"/>
      <c r="AP921" s="4"/>
      <c r="AQ921" s="36" t="str">
        <f>IFERROR(VLOOKUP(Book1345234[[#This Row],[Life and Safety Ranking (Injury/Loss of Life)]],#REF!,2,FALSE),"")</f>
        <v/>
      </c>
      <c r="AR921" s="67"/>
      <c r="AS921" s="43"/>
      <c r="AT921" s="43"/>
      <c r="AU921" s="43"/>
      <c r="AV921" s="4"/>
      <c r="AW921" s="36" t="str">
        <f>IFERROR(VLOOKUP(Book1345234[[#This Row],[Water Supply Yield Ranking]],#REF!,2,FALSE),"")</f>
        <v/>
      </c>
      <c r="AX921" s="67"/>
      <c r="AY921" s="37"/>
      <c r="AZ921" s="4"/>
      <c r="BA921" s="36" t="str">
        <f>IFERROR(VLOOKUP(Book1345234[[#This Row],[Social Vulnerability Ranking]],#REF!,2,FALSE),"")</f>
        <v/>
      </c>
      <c r="BB921" s="67"/>
      <c r="BC921" s="43"/>
      <c r="BD921" s="4"/>
      <c r="BE921" s="36" t="str">
        <f>IFERROR(VLOOKUP(Book1345234[[#This Row],[Nature-Based Solutions Ranking]],#REF!,2,FALSE),"")</f>
        <v/>
      </c>
      <c r="BF921" s="67"/>
      <c r="BG921" s="37"/>
      <c r="BH921" s="4"/>
      <c r="BI921" s="36" t="str">
        <f>IFERROR(VLOOKUP(Book1345234[[#This Row],[Multiple Benefit Ranking]],#REF!,2,FALSE),"")</f>
        <v/>
      </c>
      <c r="BJ921" s="84"/>
      <c r="BK921" s="43"/>
      <c r="BL921" s="4"/>
      <c r="BM921" s="36" t="str">
        <f>IFERROR(VLOOKUP(Book1345234[[#This Row],[Operations and Maintenance Ranking]],#REF!,2,FALSE),"")</f>
        <v/>
      </c>
      <c r="BN921" s="67"/>
      <c r="BO921" s="4"/>
      <c r="BP921" s="36" t="str">
        <f>IFERROR(VLOOKUP(Book1345234[[#This Row],[Administrative, Regulatory and Other Obstacle Ranking]],#REF!,2,FALSE),"")</f>
        <v/>
      </c>
      <c r="BQ921" s="67"/>
      <c r="BR921" s="4"/>
      <c r="BS921" s="36" t="str">
        <f>IFERROR(VLOOKUP(Book1345234[[#This Row],[Environmental Benefit Ranking]],#REF!,2,FALSE),"")</f>
        <v/>
      </c>
      <c r="BT921" s="67"/>
      <c r="BU921" s="37"/>
      <c r="BV921" s="36" t="str">
        <f>IFERROR(VLOOKUP(Book1345234[[#This Row],[Environmental Impact Ranking]],#REF!,2,FALSE),"")</f>
        <v/>
      </c>
      <c r="BW921" s="77"/>
      <c r="BX921" s="83"/>
      <c r="BY921" s="4"/>
      <c r="BZ921" s="36" t="str">
        <f>IFERROR(VLOOKUP(Book1345234[[#This Row],[Mobility Ranking]],#REF!,2,FALSE),"")</f>
        <v/>
      </c>
      <c r="CA921" s="77"/>
      <c r="CB921" s="4"/>
      <c r="CC921" s="36" t="str">
        <f>IFERROR(VLOOKUP(Book1345234[[#This Row],[Regional Ranking]],#REF!,2,FALSE),"")</f>
        <v/>
      </c>
    </row>
    <row r="922" spans="1:81" x14ac:dyDescent="0.25">
      <c r="A922" s="107"/>
      <c r="B922" s="84"/>
      <c r="C922" s="92">
        <f>Book1345234[[#This Row],[FMP]]*2</f>
        <v>0</v>
      </c>
      <c r="D922" s="34"/>
      <c r="E922" s="34"/>
      <c r="F922" s="37"/>
      <c r="G922" s="4"/>
      <c r="H922" s="4"/>
      <c r="I922" s="4"/>
      <c r="J922" s="4"/>
      <c r="K922" s="35" t="str">
        <f>IFERROR(Book1345234[[#This Row],[Project Cost]]/Book1345234[[#This Row],['# of Structures Removed from 1% Annual Chance FP]],"")</f>
        <v/>
      </c>
      <c r="L922" s="4"/>
      <c r="M922" s="4"/>
      <c r="N922" s="35"/>
      <c r="O922" s="100"/>
      <c r="P922" s="84"/>
      <c r="Q922" s="37"/>
      <c r="R922" s="4"/>
      <c r="S922" s="36" t="str">
        <f>IFERROR(VLOOKUP(Book1345234[[#This Row],[ Severity Ranking: Pre-Project Average Depth of Flooding (100-year)]],#REF!,2,FALSE),"")</f>
        <v/>
      </c>
      <c r="T922" s="67"/>
      <c r="U922" s="37"/>
      <c r="V922" s="37"/>
      <c r="W922" s="128" t="e">
        <f>[1]!Book1345234[[#This Row],[Flood Plain Population]]/[1]!Book1345234[[#This Row],[Community Population Served]]</f>
        <v>#REF!</v>
      </c>
      <c r="X922" s="4"/>
      <c r="Y922" s="36" t="str">
        <f>IFERROR(VLOOKUP(Book1345234[[#This Row],[Severity Ranking: Community Need (% Population)]],#REF!,2,FALSE),"")</f>
        <v/>
      </c>
      <c r="Z922" s="66"/>
      <c r="AA922" s="91" t="e">
        <f>[1]!Book1345234[[#This Row],['# of Structures Removed from 1% Annual Chance FP]]/[1]!Book1345234[[#This Row],['# of Structures in 1% Annual Chance FP (Pre-Project)]]</f>
        <v>#REF!</v>
      </c>
      <c r="AB922" s="4"/>
      <c r="AC922" s="36" t="str">
        <f>IFERROR(VLOOKUP(Book1345234[[#This Row],[Flood Risk Reduction ]],#REF!,2,FALSE),"")</f>
        <v/>
      </c>
      <c r="AD922" s="66"/>
      <c r="AE922" s="78"/>
      <c r="AF922" s="37"/>
      <c r="AG922" s="128" t="e">
        <f>([1]!Book1345234[[#This Row],[Pre-Project Damage $]]-[1]!Book1345234[[#This Row],[Post-Project Damage $]])/[1]!Book1345234[[#This Row],[Pre-Project Damage $]]</f>
        <v>#REF!</v>
      </c>
      <c r="AH922" s="4"/>
      <c r="AI922" s="36" t="str">
        <f>IFERROR(VLOOKUP(Book1345234[[#This Row],[Flood Damage Reduction]],#REF!,2,FALSE),"")</f>
        <v/>
      </c>
      <c r="AJ922" s="93"/>
      <c r="AK922" s="83"/>
      <c r="AL922" s="37"/>
      <c r="AM922" s="36" t="str">
        <f>IFERROR(VLOOKUP(Book1345234[[#This Row],[ Reduction in Critical Facilities Flood Risk]],#REF!,2,FALSE),"")</f>
        <v/>
      </c>
      <c r="AN922" s="140" t="e">
        <f>VLOOKUP([1]!Book1345234[[#This Row],[FMP]],'[1]Life and Safety Tabular Data'!A919:L929,12,FALSE)</f>
        <v>#REF!</v>
      </c>
      <c r="AO922" s="43"/>
      <c r="AP922" s="4"/>
      <c r="AQ922" s="36" t="str">
        <f>IFERROR(VLOOKUP(Book1345234[[#This Row],[Life and Safety Ranking (Injury/Loss of Life)]],#REF!,2,FALSE),"")</f>
        <v/>
      </c>
      <c r="AR922" s="67"/>
      <c r="AS922" s="43"/>
      <c r="AT922" s="43"/>
      <c r="AU922" s="43"/>
      <c r="AV922" s="4"/>
      <c r="AW922" s="36" t="str">
        <f>IFERROR(VLOOKUP(Book1345234[[#This Row],[Water Supply Yield Ranking]],#REF!,2,FALSE),"")</f>
        <v/>
      </c>
      <c r="AX922" s="67"/>
      <c r="AY922" s="37"/>
      <c r="AZ922" s="4"/>
      <c r="BA922" s="36" t="str">
        <f>IFERROR(VLOOKUP(Book1345234[[#This Row],[Social Vulnerability Ranking]],#REF!,2,FALSE),"")</f>
        <v/>
      </c>
      <c r="BB922" s="67"/>
      <c r="BC922" s="43"/>
      <c r="BD922" s="4"/>
      <c r="BE922" s="36" t="str">
        <f>IFERROR(VLOOKUP(Book1345234[[#This Row],[Nature-Based Solutions Ranking]],#REF!,2,FALSE),"")</f>
        <v/>
      </c>
      <c r="BF922" s="67"/>
      <c r="BG922" s="37"/>
      <c r="BH922" s="4"/>
      <c r="BI922" s="36" t="str">
        <f>IFERROR(VLOOKUP(Book1345234[[#This Row],[Multiple Benefit Ranking]],#REF!,2,FALSE),"")</f>
        <v/>
      </c>
      <c r="BJ922" s="84"/>
      <c r="BK922" s="43"/>
      <c r="BL922" s="4"/>
      <c r="BM922" s="36" t="str">
        <f>IFERROR(VLOOKUP(Book1345234[[#This Row],[Operations and Maintenance Ranking]],#REF!,2,FALSE),"")</f>
        <v/>
      </c>
      <c r="BN922" s="67"/>
      <c r="BO922" s="4"/>
      <c r="BP922" s="36" t="str">
        <f>IFERROR(VLOOKUP(Book1345234[[#This Row],[Administrative, Regulatory and Other Obstacle Ranking]],#REF!,2,FALSE),"")</f>
        <v/>
      </c>
      <c r="BQ922" s="67"/>
      <c r="BR922" s="4"/>
      <c r="BS922" s="36" t="str">
        <f>IFERROR(VLOOKUP(Book1345234[[#This Row],[Environmental Benefit Ranking]],#REF!,2,FALSE),"")</f>
        <v/>
      </c>
      <c r="BT922" s="67"/>
      <c r="BU922" s="37"/>
      <c r="BV922" s="36" t="str">
        <f>IFERROR(VLOOKUP(Book1345234[[#This Row],[Environmental Impact Ranking]],#REF!,2,FALSE),"")</f>
        <v/>
      </c>
      <c r="BW922" s="77"/>
      <c r="BX922" s="83"/>
      <c r="BY922" s="4"/>
      <c r="BZ922" s="36" t="str">
        <f>IFERROR(VLOOKUP(Book1345234[[#This Row],[Mobility Ranking]],#REF!,2,FALSE),"")</f>
        <v/>
      </c>
      <c r="CA922" s="77"/>
      <c r="CB922" s="4"/>
      <c r="CC922" s="36" t="str">
        <f>IFERROR(VLOOKUP(Book1345234[[#This Row],[Regional Ranking]],#REF!,2,FALSE),"")</f>
        <v/>
      </c>
    </row>
    <row r="923" spans="1:81" x14ac:dyDescent="0.25">
      <c r="A923" s="107"/>
      <c r="B923" s="84"/>
      <c r="C923" s="92">
        <f>Book1345234[[#This Row],[FMP]]*2</f>
        <v>0</v>
      </c>
      <c r="D923" s="34"/>
      <c r="E923" s="34"/>
      <c r="F923" s="37"/>
      <c r="G923" s="4"/>
      <c r="H923" s="4"/>
      <c r="I923" s="4"/>
      <c r="J923" s="4"/>
      <c r="K923" s="35" t="str">
        <f>IFERROR(Book1345234[[#This Row],[Project Cost]]/Book1345234[[#This Row],['# of Structures Removed from 1% Annual Chance FP]],"")</f>
        <v/>
      </c>
      <c r="L923" s="4"/>
      <c r="M923" s="4"/>
      <c r="N923" s="35"/>
      <c r="O923" s="100"/>
      <c r="P923" s="84"/>
      <c r="Q923" s="37"/>
      <c r="R923" s="4"/>
      <c r="S923" s="36" t="str">
        <f>IFERROR(VLOOKUP(Book1345234[[#This Row],[ Severity Ranking: Pre-Project Average Depth of Flooding (100-year)]],#REF!,2,FALSE),"")</f>
        <v/>
      </c>
      <c r="T923" s="67"/>
      <c r="U923" s="37"/>
      <c r="V923" s="37"/>
      <c r="W923" s="128" t="e">
        <f>[1]!Book1345234[[#This Row],[Flood Plain Population]]/[1]!Book1345234[[#This Row],[Community Population Served]]</f>
        <v>#REF!</v>
      </c>
      <c r="X923" s="4"/>
      <c r="Y923" s="36" t="str">
        <f>IFERROR(VLOOKUP(Book1345234[[#This Row],[Severity Ranking: Community Need (% Population)]],#REF!,2,FALSE),"")</f>
        <v/>
      </c>
      <c r="Z923" s="66"/>
      <c r="AA923" s="91" t="e">
        <f>[1]!Book1345234[[#This Row],['# of Structures Removed from 1% Annual Chance FP]]/[1]!Book1345234[[#This Row],['# of Structures in 1% Annual Chance FP (Pre-Project)]]</f>
        <v>#REF!</v>
      </c>
      <c r="AB923" s="4"/>
      <c r="AC923" s="36" t="str">
        <f>IFERROR(VLOOKUP(Book1345234[[#This Row],[Flood Risk Reduction ]],#REF!,2,FALSE),"")</f>
        <v/>
      </c>
      <c r="AD923" s="66"/>
      <c r="AE923" s="78"/>
      <c r="AF923" s="37"/>
      <c r="AG923" s="128" t="e">
        <f>([1]!Book1345234[[#This Row],[Pre-Project Damage $]]-[1]!Book1345234[[#This Row],[Post-Project Damage $]])/[1]!Book1345234[[#This Row],[Pre-Project Damage $]]</f>
        <v>#REF!</v>
      </c>
      <c r="AH923" s="4"/>
      <c r="AI923" s="36" t="str">
        <f>IFERROR(VLOOKUP(Book1345234[[#This Row],[Flood Damage Reduction]],#REF!,2,FALSE),"")</f>
        <v/>
      </c>
      <c r="AJ923" s="93"/>
      <c r="AK923" s="83"/>
      <c r="AL923" s="37"/>
      <c r="AM923" s="36" t="str">
        <f>IFERROR(VLOOKUP(Book1345234[[#This Row],[ Reduction in Critical Facilities Flood Risk]],#REF!,2,FALSE),"")</f>
        <v/>
      </c>
      <c r="AN923" s="140" t="e">
        <f>VLOOKUP([1]!Book1345234[[#This Row],[FMP]],'[1]Life and Safety Tabular Data'!A920:L930,12,FALSE)</f>
        <v>#REF!</v>
      </c>
      <c r="AO923" s="43"/>
      <c r="AP923" s="4"/>
      <c r="AQ923" s="36" t="str">
        <f>IFERROR(VLOOKUP(Book1345234[[#This Row],[Life and Safety Ranking (Injury/Loss of Life)]],#REF!,2,FALSE),"")</f>
        <v/>
      </c>
      <c r="AR923" s="67"/>
      <c r="AS923" s="43"/>
      <c r="AT923" s="43"/>
      <c r="AU923" s="43"/>
      <c r="AV923" s="4"/>
      <c r="AW923" s="36" t="str">
        <f>IFERROR(VLOOKUP(Book1345234[[#This Row],[Water Supply Yield Ranking]],#REF!,2,FALSE),"")</f>
        <v/>
      </c>
      <c r="AX923" s="67"/>
      <c r="AY923" s="37"/>
      <c r="AZ923" s="4"/>
      <c r="BA923" s="36" t="str">
        <f>IFERROR(VLOOKUP(Book1345234[[#This Row],[Social Vulnerability Ranking]],#REF!,2,FALSE),"")</f>
        <v/>
      </c>
      <c r="BB923" s="67"/>
      <c r="BC923" s="43"/>
      <c r="BD923" s="4"/>
      <c r="BE923" s="36" t="str">
        <f>IFERROR(VLOOKUP(Book1345234[[#This Row],[Nature-Based Solutions Ranking]],#REF!,2,FALSE),"")</f>
        <v/>
      </c>
      <c r="BF923" s="67"/>
      <c r="BG923" s="37"/>
      <c r="BH923" s="4"/>
      <c r="BI923" s="36" t="str">
        <f>IFERROR(VLOOKUP(Book1345234[[#This Row],[Multiple Benefit Ranking]],#REF!,2,FALSE),"")</f>
        <v/>
      </c>
      <c r="BJ923" s="84"/>
      <c r="BK923" s="43"/>
      <c r="BL923" s="4"/>
      <c r="BM923" s="36" t="str">
        <f>IFERROR(VLOOKUP(Book1345234[[#This Row],[Operations and Maintenance Ranking]],#REF!,2,FALSE),"")</f>
        <v/>
      </c>
      <c r="BN923" s="67"/>
      <c r="BO923" s="4"/>
      <c r="BP923" s="36" t="str">
        <f>IFERROR(VLOOKUP(Book1345234[[#This Row],[Administrative, Regulatory and Other Obstacle Ranking]],#REF!,2,FALSE),"")</f>
        <v/>
      </c>
      <c r="BQ923" s="67"/>
      <c r="BR923" s="4"/>
      <c r="BS923" s="36" t="str">
        <f>IFERROR(VLOOKUP(Book1345234[[#This Row],[Environmental Benefit Ranking]],#REF!,2,FALSE),"")</f>
        <v/>
      </c>
      <c r="BT923" s="67"/>
      <c r="BU923" s="37"/>
      <c r="BV923" s="36" t="str">
        <f>IFERROR(VLOOKUP(Book1345234[[#This Row],[Environmental Impact Ranking]],#REF!,2,FALSE),"")</f>
        <v/>
      </c>
      <c r="BW923" s="77"/>
      <c r="BX923" s="83"/>
      <c r="BY923" s="4"/>
      <c r="BZ923" s="36" t="str">
        <f>IFERROR(VLOOKUP(Book1345234[[#This Row],[Mobility Ranking]],#REF!,2,FALSE),"")</f>
        <v/>
      </c>
      <c r="CA923" s="77"/>
      <c r="CB923" s="4"/>
      <c r="CC923" s="36" t="str">
        <f>IFERROR(VLOOKUP(Book1345234[[#This Row],[Regional Ranking]],#REF!,2,FALSE),"")</f>
        <v/>
      </c>
    </row>
    <row r="924" spans="1:81" x14ac:dyDescent="0.25">
      <c r="A924" s="107"/>
      <c r="B924" s="84"/>
      <c r="C924" s="92">
        <f>Book1345234[[#This Row],[FMP]]*2</f>
        <v>0</v>
      </c>
      <c r="D924" s="34"/>
      <c r="E924" s="34"/>
      <c r="F924" s="37"/>
      <c r="G924" s="4"/>
      <c r="H924" s="4"/>
      <c r="I924" s="4"/>
      <c r="J924" s="4"/>
      <c r="K924" s="35" t="str">
        <f>IFERROR(Book1345234[[#This Row],[Project Cost]]/Book1345234[[#This Row],['# of Structures Removed from 1% Annual Chance FP]],"")</f>
        <v/>
      </c>
      <c r="L924" s="4"/>
      <c r="M924" s="4"/>
      <c r="N924" s="35"/>
      <c r="O924" s="100"/>
      <c r="P924" s="84"/>
      <c r="Q924" s="37"/>
      <c r="R924" s="4"/>
      <c r="S924" s="36" t="str">
        <f>IFERROR(VLOOKUP(Book1345234[[#This Row],[ Severity Ranking: Pre-Project Average Depth of Flooding (100-year)]],#REF!,2,FALSE),"")</f>
        <v/>
      </c>
      <c r="T924" s="67"/>
      <c r="U924" s="37"/>
      <c r="V924" s="37"/>
      <c r="W924" s="128" t="e">
        <f>[1]!Book1345234[[#This Row],[Flood Plain Population]]/[1]!Book1345234[[#This Row],[Community Population Served]]</f>
        <v>#REF!</v>
      </c>
      <c r="X924" s="4"/>
      <c r="Y924" s="36" t="str">
        <f>IFERROR(VLOOKUP(Book1345234[[#This Row],[Severity Ranking: Community Need (% Population)]],#REF!,2,FALSE),"")</f>
        <v/>
      </c>
      <c r="Z924" s="66"/>
      <c r="AA924" s="91" t="e">
        <f>[1]!Book1345234[[#This Row],['# of Structures Removed from 1% Annual Chance FP]]/[1]!Book1345234[[#This Row],['# of Structures in 1% Annual Chance FP (Pre-Project)]]</f>
        <v>#REF!</v>
      </c>
      <c r="AB924" s="4"/>
      <c r="AC924" s="36" t="str">
        <f>IFERROR(VLOOKUP(Book1345234[[#This Row],[Flood Risk Reduction ]],#REF!,2,FALSE),"")</f>
        <v/>
      </c>
      <c r="AD924" s="66"/>
      <c r="AE924" s="78"/>
      <c r="AF924" s="37"/>
      <c r="AG924" s="128" t="e">
        <f>([1]!Book1345234[[#This Row],[Pre-Project Damage $]]-[1]!Book1345234[[#This Row],[Post-Project Damage $]])/[1]!Book1345234[[#This Row],[Pre-Project Damage $]]</f>
        <v>#REF!</v>
      </c>
      <c r="AH924" s="4"/>
      <c r="AI924" s="36" t="str">
        <f>IFERROR(VLOOKUP(Book1345234[[#This Row],[Flood Damage Reduction]],#REF!,2,FALSE),"")</f>
        <v/>
      </c>
      <c r="AJ924" s="93"/>
      <c r="AK924" s="83"/>
      <c r="AL924" s="37"/>
      <c r="AM924" s="36" t="str">
        <f>IFERROR(VLOOKUP(Book1345234[[#This Row],[ Reduction in Critical Facilities Flood Risk]],#REF!,2,FALSE),"")</f>
        <v/>
      </c>
      <c r="AN924" s="140" t="e">
        <f>VLOOKUP([1]!Book1345234[[#This Row],[FMP]],'[1]Life and Safety Tabular Data'!A921:L931,12,FALSE)</f>
        <v>#REF!</v>
      </c>
      <c r="AO924" s="43"/>
      <c r="AP924" s="4"/>
      <c r="AQ924" s="36" t="str">
        <f>IFERROR(VLOOKUP(Book1345234[[#This Row],[Life and Safety Ranking (Injury/Loss of Life)]],#REF!,2,FALSE),"")</f>
        <v/>
      </c>
      <c r="AR924" s="67"/>
      <c r="AS924" s="43"/>
      <c r="AT924" s="43"/>
      <c r="AU924" s="43"/>
      <c r="AV924" s="4"/>
      <c r="AW924" s="36" t="str">
        <f>IFERROR(VLOOKUP(Book1345234[[#This Row],[Water Supply Yield Ranking]],#REF!,2,FALSE),"")</f>
        <v/>
      </c>
      <c r="AX924" s="67"/>
      <c r="AY924" s="37"/>
      <c r="AZ924" s="4"/>
      <c r="BA924" s="36" t="str">
        <f>IFERROR(VLOOKUP(Book1345234[[#This Row],[Social Vulnerability Ranking]],#REF!,2,FALSE),"")</f>
        <v/>
      </c>
      <c r="BB924" s="67"/>
      <c r="BC924" s="43"/>
      <c r="BD924" s="4"/>
      <c r="BE924" s="36" t="str">
        <f>IFERROR(VLOOKUP(Book1345234[[#This Row],[Nature-Based Solutions Ranking]],#REF!,2,FALSE),"")</f>
        <v/>
      </c>
      <c r="BF924" s="67"/>
      <c r="BG924" s="37"/>
      <c r="BH924" s="4"/>
      <c r="BI924" s="36" t="str">
        <f>IFERROR(VLOOKUP(Book1345234[[#This Row],[Multiple Benefit Ranking]],#REF!,2,FALSE),"")</f>
        <v/>
      </c>
      <c r="BJ924" s="84"/>
      <c r="BK924" s="43"/>
      <c r="BL924" s="4"/>
      <c r="BM924" s="36" t="str">
        <f>IFERROR(VLOOKUP(Book1345234[[#This Row],[Operations and Maintenance Ranking]],#REF!,2,FALSE),"")</f>
        <v/>
      </c>
      <c r="BN924" s="67"/>
      <c r="BO924" s="4"/>
      <c r="BP924" s="36" t="str">
        <f>IFERROR(VLOOKUP(Book1345234[[#This Row],[Administrative, Regulatory and Other Obstacle Ranking]],#REF!,2,FALSE),"")</f>
        <v/>
      </c>
      <c r="BQ924" s="67"/>
      <c r="BR924" s="4"/>
      <c r="BS924" s="36" t="str">
        <f>IFERROR(VLOOKUP(Book1345234[[#This Row],[Environmental Benefit Ranking]],#REF!,2,FALSE),"")</f>
        <v/>
      </c>
      <c r="BT924" s="67"/>
      <c r="BU924" s="37"/>
      <c r="BV924" s="36" t="str">
        <f>IFERROR(VLOOKUP(Book1345234[[#This Row],[Environmental Impact Ranking]],#REF!,2,FALSE),"")</f>
        <v/>
      </c>
      <c r="BW924" s="77"/>
      <c r="BX924" s="83"/>
      <c r="BY924" s="4"/>
      <c r="BZ924" s="36" t="str">
        <f>IFERROR(VLOOKUP(Book1345234[[#This Row],[Mobility Ranking]],#REF!,2,FALSE),"")</f>
        <v/>
      </c>
      <c r="CA924" s="77"/>
      <c r="CB924" s="4"/>
      <c r="CC924" s="36" t="str">
        <f>IFERROR(VLOOKUP(Book1345234[[#This Row],[Regional Ranking]],#REF!,2,FALSE),"")</f>
        <v/>
      </c>
    </row>
    <row r="925" spans="1:81" x14ac:dyDescent="0.25">
      <c r="A925" s="107"/>
      <c r="B925" s="84"/>
      <c r="C925" s="92">
        <f>Book1345234[[#This Row],[FMP]]*2</f>
        <v>0</v>
      </c>
      <c r="D925" s="34"/>
      <c r="E925" s="34"/>
      <c r="F925" s="37"/>
      <c r="G925" s="4"/>
      <c r="H925" s="4"/>
      <c r="I925" s="4"/>
      <c r="J925" s="4"/>
      <c r="K925" s="35" t="str">
        <f>IFERROR(Book1345234[[#This Row],[Project Cost]]/Book1345234[[#This Row],['# of Structures Removed from 1% Annual Chance FP]],"")</f>
        <v/>
      </c>
      <c r="L925" s="4"/>
      <c r="M925" s="4"/>
      <c r="N925" s="35"/>
      <c r="O925" s="100"/>
      <c r="P925" s="84"/>
      <c r="Q925" s="37"/>
      <c r="R925" s="4"/>
      <c r="S925" s="36" t="str">
        <f>IFERROR(VLOOKUP(Book1345234[[#This Row],[ Severity Ranking: Pre-Project Average Depth of Flooding (100-year)]],#REF!,2,FALSE),"")</f>
        <v/>
      </c>
      <c r="T925" s="67"/>
      <c r="U925" s="37"/>
      <c r="V925" s="37"/>
      <c r="W925" s="128" t="e">
        <f>[1]!Book1345234[[#This Row],[Flood Plain Population]]/[1]!Book1345234[[#This Row],[Community Population Served]]</f>
        <v>#REF!</v>
      </c>
      <c r="X925" s="4"/>
      <c r="Y925" s="36" t="str">
        <f>IFERROR(VLOOKUP(Book1345234[[#This Row],[Severity Ranking: Community Need (% Population)]],#REF!,2,FALSE),"")</f>
        <v/>
      </c>
      <c r="Z925" s="66"/>
      <c r="AA925" s="91" t="e">
        <f>[1]!Book1345234[[#This Row],['# of Structures Removed from 1% Annual Chance FP]]/[1]!Book1345234[[#This Row],['# of Structures in 1% Annual Chance FP (Pre-Project)]]</f>
        <v>#REF!</v>
      </c>
      <c r="AB925" s="4"/>
      <c r="AC925" s="36" t="str">
        <f>IFERROR(VLOOKUP(Book1345234[[#This Row],[Flood Risk Reduction ]],#REF!,2,FALSE),"")</f>
        <v/>
      </c>
      <c r="AD925" s="66"/>
      <c r="AE925" s="78"/>
      <c r="AF925" s="37"/>
      <c r="AG925" s="128" t="e">
        <f>([1]!Book1345234[[#This Row],[Pre-Project Damage $]]-[1]!Book1345234[[#This Row],[Post-Project Damage $]])/[1]!Book1345234[[#This Row],[Pre-Project Damage $]]</f>
        <v>#REF!</v>
      </c>
      <c r="AH925" s="4"/>
      <c r="AI925" s="36" t="str">
        <f>IFERROR(VLOOKUP(Book1345234[[#This Row],[Flood Damage Reduction]],#REF!,2,FALSE),"")</f>
        <v/>
      </c>
      <c r="AJ925" s="93"/>
      <c r="AK925" s="83"/>
      <c r="AL925" s="37"/>
      <c r="AM925" s="36" t="str">
        <f>IFERROR(VLOOKUP(Book1345234[[#This Row],[ Reduction in Critical Facilities Flood Risk]],#REF!,2,FALSE),"")</f>
        <v/>
      </c>
      <c r="AN925" s="140" t="e">
        <f>VLOOKUP([1]!Book1345234[[#This Row],[FMP]],'[1]Life and Safety Tabular Data'!A922:L932,12,FALSE)</f>
        <v>#REF!</v>
      </c>
      <c r="AO925" s="43"/>
      <c r="AP925" s="4"/>
      <c r="AQ925" s="36" t="str">
        <f>IFERROR(VLOOKUP(Book1345234[[#This Row],[Life and Safety Ranking (Injury/Loss of Life)]],#REF!,2,FALSE),"")</f>
        <v/>
      </c>
      <c r="AR925" s="67"/>
      <c r="AS925" s="43"/>
      <c r="AT925" s="43"/>
      <c r="AU925" s="43"/>
      <c r="AV925" s="4"/>
      <c r="AW925" s="36" t="str">
        <f>IFERROR(VLOOKUP(Book1345234[[#This Row],[Water Supply Yield Ranking]],#REF!,2,FALSE),"")</f>
        <v/>
      </c>
      <c r="AX925" s="67"/>
      <c r="AY925" s="37"/>
      <c r="AZ925" s="4"/>
      <c r="BA925" s="36" t="str">
        <f>IFERROR(VLOOKUP(Book1345234[[#This Row],[Social Vulnerability Ranking]],#REF!,2,FALSE),"")</f>
        <v/>
      </c>
      <c r="BB925" s="67"/>
      <c r="BC925" s="43"/>
      <c r="BD925" s="4"/>
      <c r="BE925" s="36" t="str">
        <f>IFERROR(VLOOKUP(Book1345234[[#This Row],[Nature-Based Solutions Ranking]],#REF!,2,FALSE),"")</f>
        <v/>
      </c>
      <c r="BF925" s="67"/>
      <c r="BG925" s="37"/>
      <c r="BH925" s="4"/>
      <c r="BI925" s="36" t="str">
        <f>IFERROR(VLOOKUP(Book1345234[[#This Row],[Multiple Benefit Ranking]],#REF!,2,FALSE),"")</f>
        <v/>
      </c>
      <c r="BJ925" s="84"/>
      <c r="BK925" s="43"/>
      <c r="BL925" s="4"/>
      <c r="BM925" s="36" t="str">
        <f>IFERROR(VLOOKUP(Book1345234[[#This Row],[Operations and Maintenance Ranking]],#REF!,2,FALSE),"")</f>
        <v/>
      </c>
      <c r="BN925" s="67"/>
      <c r="BO925" s="4"/>
      <c r="BP925" s="36" t="str">
        <f>IFERROR(VLOOKUP(Book1345234[[#This Row],[Administrative, Regulatory and Other Obstacle Ranking]],#REF!,2,FALSE),"")</f>
        <v/>
      </c>
      <c r="BQ925" s="67"/>
      <c r="BR925" s="4"/>
      <c r="BS925" s="36" t="str">
        <f>IFERROR(VLOOKUP(Book1345234[[#This Row],[Environmental Benefit Ranking]],#REF!,2,FALSE),"")</f>
        <v/>
      </c>
      <c r="BT925" s="67"/>
      <c r="BU925" s="37"/>
      <c r="BV925" s="36" t="str">
        <f>IFERROR(VLOOKUP(Book1345234[[#This Row],[Environmental Impact Ranking]],#REF!,2,FALSE),"")</f>
        <v/>
      </c>
      <c r="BW925" s="77"/>
      <c r="BX925" s="83"/>
      <c r="BY925" s="4"/>
      <c r="BZ925" s="36" t="str">
        <f>IFERROR(VLOOKUP(Book1345234[[#This Row],[Mobility Ranking]],#REF!,2,FALSE),"")</f>
        <v/>
      </c>
      <c r="CA925" s="77"/>
      <c r="CB925" s="4"/>
      <c r="CC925" s="36" t="str">
        <f>IFERROR(VLOOKUP(Book1345234[[#This Row],[Regional Ranking]],#REF!,2,FALSE),"")</f>
        <v/>
      </c>
    </row>
    <row r="926" spans="1:81" x14ac:dyDescent="0.25">
      <c r="A926" s="107"/>
      <c r="B926" s="84"/>
      <c r="C926" s="92">
        <f>Book1345234[[#This Row],[FMP]]*2</f>
        <v>0</v>
      </c>
      <c r="D926" s="34"/>
      <c r="E926" s="34"/>
      <c r="F926" s="37"/>
      <c r="G926" s="4"/>
      <c r="H926" s="4"/>
      <c r="I926" s="4"/>
      <c r="J926" s="4"/>
      <c r="K926" s="35" t="str">
        <f>IFERROR(Book1345234[[#This Row],[Project Cost]]/Book1345234[[#This Row],['# of Structures Removed from 1% Annual Chance FP]],"")</f>
        <v/>
      </c>
      <c r="L926" s="4"/>
      <c r="M926" s="4"/>
      <c r="N926" s="35"/>
      <c r="O926" s="100"/>
      <c r="P926" s="84"/>
      <c r="Q926" s="37"/>
      <c r="R926" s="4"/>
      <c r="S926" s="36" t="str">
        <f>IFERROR(VLOOKUP(Book1345234[[#This Row],[ Severity Ranking: Pre-Project Average Depth of Flooding (100-year)]],#REF!,2,FALSE),"")</f>
        <v/>
      </c>
      <c r="T926" s="67"/>
      <c r="U926" s="37"/>
      <c r="V926" s="37"/>
      <c r="W926" s="128" t="e">
        <f>[1]!Book1345234[[#This Row],[Flood Plain Population]]/[1]!Book1345234[[#This Row],[Community Population Served]]</f>
        <v>#REF!</v>
      </c>
      <c r="X926" s="4"/>
      <c r="Y926" s="36" t="str">
        <f>IFERROR(VLOOKUP(Book1345234[[#This Row],[Severity Ranking: Community Need (% Population)]],#REF!,2,FALSE),"")</f>
        <v/>
      </c>
      <c r="Z926" s="66"/>
      <c r="AA926" s="91" t="e">
        <f>[1]!Book1345234[[#This Row],['# of Structures Removed from 1% Annual Chance FP]]/[1]!Book1345234[[#This Row],['# of Structures in 1% Annual Chance FP (Pre-Project)]]</f>
        <v>#REF!</v>
      </c>
      <c r="AB926" s="4"/>
      <c r="AC926" s="36" t="str">
        <f>IFERROR(VLOOKUP(Book1345234[[#This Row],[Flood Risk Reduction ]],#REF!,2,FALSE),"")</f>
        <v/>
      </c>
      <c r="AD926" s="66"/>
      <c r="AE926" s="78"/>
      <c r="AF926" s="37"/>
      <c r="AG926" s="128" t="e">
        <f>([1]!Book1345234[[#This Row],[Pre-Project Damage $]]-[1]!Book1345234[[#This Row],[Post-Project Damage $]])/[1]!Book1345234[[#This Row],[Pre-Project Damage $]]</f>
        <v>#REF!</v>
      </c>
      <c r="AH926" s="4"/>
      <c r="AI926" s="36" t="str">
        <f>IFERROR(VLOOKUP(Book1345234[[#This Row],[Flood Damage Reduction]],#REF!,2,FALSE),"")</f>
        <v/>
      </c>
      <c r="AJ926" s="93"/>
      <c r="AK926" s="83"/>
      <c r="AL926" s="37"/>
      <c r="AM926" s="36" t="str">
        <f>IFERROR(VLOOKUP(Book1345234[[#This Row],[ Reduction in Critical Facilities Flood Risk]],#REF!,2,FALSE),"")</f>
        <v/>
      </c>
      <c r="AN926" s="140" t="e">
        <f>VLOOKUP([1]!Book1345234[[#This Row],[FMP]],'[1]Life and Safety Tabular Data'!A923:L933,12,FALSE)</f>
        <v>#REF!</v>
      </c>
      <c r="AO926" s="43"/>
      <c r="AP926" s="4"/>
      <c r="AQ926" s="36" t="str">
        <f>IFERROR(VLOOKUP(Book1345234[[#This Row],[Life and Safety Ranking (Injury/Loss of Life)]],#REF!,2,FALSE),"")</f>
        <v/>
      </c>
      <c r="AR926" s="67"/>
      <c r="AS926" s="43"/>
      <c r="AT926" s="43"/>
      <c r="AU926" s="43"/>
      <c r="AV926" s="4"/>
      <c r="AW926" s="36" t="str">
        <f>IFERROR(VLOOKUP(Book1345234[[#This Row],[Water Supply Yield Ranking]],#REF!,2,FALSE),"")</f>
        <v/>
      </c>
      <c r="AX926" s="67"/>
      <c r="AY926" s="37"/>
      <c r="AZ926" s="4"/>
      <c r="BA926" s="36" t="str">
        <f>IFERROR(VLOOKUP(Book1345234[[#This Row],[Social Vulnerability Ranking]],#REF!,2,FALSE),"")</f>
        <v/>
      </c>
      <c r="BB926" s="67"/>
      <c r="BC926" s="43"/>
      <c r="BD926" s="4"/>
      <c r="BE926" s="36" t="str">
        <f>IFERROR(VLOOKUP(Book1345234[[#This Row],[Nature-Based Solutions Ranking]],#REF!,2,FALSE),"")</f>
        <v/>
      </c>
      <c r="BF926" s="67"/>
      <c r="BG926" s="37"/>
      <c r="BH926" s="4"/>
      <c r="BI926" s="36" t="str">
        <f>IFERROR(VLOOKUP(Book1345234[[#This Row],[Multiple Benefit Ranking]],#REF!,2,FALSE),"")</f>
        <v/>
      </c>
      <c r="BJ926" s="84"/>
      <c r="BK926" s="43"/>
      <c r="BL926" s="4"/>
      <c r="BM926" s="36" t="str">
        <f>IFERROR(VLOOKUP(Book1345234[[#This Row],[Operations and Maintenance Ranking]],#REF!,2,FALSE),"")</f>
        <v/>
      </c>
      <c r="BN926" s="67"/>
      <c r="BO926" s="4"/>
      <c r="BP926" s="36" t="str">
        <f>IFERROR(VLOOKUP(Book1345234[[#This Row],[Administrative, Regulatory and Other Obstacle Ranking]],#REF!,2,FALSE),"")</f>
        <v/>
      </c>
      <c r="BQ926" s="67"/>
      <c r="BR926" s="4"/>
      <c r="BS926" s="36" t="str">
        <f>IFERROR(VLOOKUP(Book1345234[[#This Row],[Environmental Benefit Ranking]],#REF!,2,FALSE),"")</f>
        <v/>
      </c>
      <c r="BT926" s="67"/>
      <c r="BU926" s="37"/>
      <c r="BV926" s="36" t="str">
        <f>IFERROR(VLOOKUP(Book1345234[[#This Row],[Environmental Impact Ranking]],#REF!,2,FALSE),"")</f>
        <v/>
      </c>
      <c r="BW926" s="77"/>
      <c r="BX926" s="83"/>
      <c r="BY926" s="4"/>
      <c r="BZ926" s="36" t="str">
        <f>IFERROR(VLOOKUP(Book1345234[[#This Row],[Mobility Ranking]],#REF!,2,FALSE),"")</f>
        <v/>
      </c>
      <c r="CA926" s="77"/>
      <c r="CB926" s="4"/>
      <c r="CC926" s="36" t="str">
        <f>IFERROR(VLOOKUP(Book1345234[[#This Row],[Regional Ranking]],#REF!,2,FALSE),"")</f>
        <v/>
      </c>
    </row>
    <row r="927" spans="1:81" x14ac:dyDescent="0.25">
      <c r="A927" s="107"/>
      <c r="B927" s="84"/>
      <c r="C927" s="92">
        <f>Book1345234[[#This Row],[FMP]]*2</f>
        <v>0</v>
      </c>
      <c r="D927" s="34"/>
      <c r="E927" s="34"/>
      <c r="F927" s="37"/>
      <c r="G927" s="4"/>
      <c r="H927" s="4"/>
      <c r="I927" s="4"/>
      <c r="J927" s="4"/>
      <c r="K927" s="35" t="str">
        <f>IFERROR(Book1345234[[#This Row],[Project Cost]]/Book1345234[[#This Row],['# of Structures Removed from 1% Annual Chance FP]],"")</f>
        <v/>
      </c>
      <c r="L927" s="4"/>
      <c r="M927" s="4"/>
      <c r="N927" s="35"/>
      <c r="O927" s="100"/>
      <c r="P927" s="84"/>
      <c r="Q927" s="37"/>
      <c r="R927" s="4"/>
      <c r="S927" s="36" t="str">
        <f>IFERROR(VLOOKUP(Book1345234[[#This Row],[ Severity Ranking: Pre-Project Average Depth of Flooding (100-year)]],#REF!,2,FALSE),"")</f>
        <v/>
      </c>
      <c r="T927" s="67"/>
      <c r="U927" s="37"/>
      <c r="V927" s="37"/>
      <c r="W927" s="128" t="e">
        <f>[1]!Book1345234[[#This Row],[Flood Plain Population]]/[1]!Book1345234[[#This Row],[Community Population Served]]</f>
        <v>#REF!</v>
      </c>
      <c r="X927" s="4"/>
      <c r="Y927" s="36" t="str">
        <f>IFERROR(VLOOKUP(Book1345234[[#This Row],[Severity Ranking: Community Need (% Population)]],#REF!,2,FALSE),"")</f>
        <v/>
      </c>
      <c r="Z927" s="66"/>
      <c r="AA927" s="91" t="e">
        <f>[1]!Book1345234[[#This Row],['# of Structures Removed from 1% Annual Chance FP]]/[1]!Book1345234[[#This Row],['# of Structures in 1% Annual Chance FP (Pre-Project)]]</f>
        <v>#REF!</v>
      </c>
      <c r="AB927" s="4"/>
      <c r="AC927" s="36" t="str">
        <f>IFERROR(VLOOKUP(Book1345234[[#This Row],[Flood Risk Reduction ]],#REF!,2,FALSE),"")</f>
        <v/>
      </c>
      <c r="AD927" s="66"/>
      <c r="AE927" s="78"/>
      <c r="AF927" s="37"/>
      <c r="AG927" s="128" t="e">
        <f>([1]!Book1345234[[#This Row],[Pre-Project Damage $]]-[1]!Book1345234[[#This Row],[Post-Project Damage $]])/[1]!Book1345234[[#This Row],[Pre-Project Damage $]]</f>
        <v>#REF!</v>
      </c>
      <c r="AH927" s="4"/>
      <c r="AI927" s="36" t="str">
        <f>IFERROR(VLOOKUP(Book1345234[[#This Row],[Flood Damage Reduction]],#REF!,2,FALSE),"")</f>
        <v/>
      </c>
      <c r="AJ927" s="93"/>
      <c r="AK927" s="83"/>
      <c r="AL927" s="37"/>
      <c r="AM927" s="36" t="str">
        <f>IFERROR(VLOOKUP(Book1345234[[#This Row],[ Reduction in Critical Facilities Flood Risk]],#REF!,2,FALSE),"")</f>
        <v/>
      </c>
      <c r="AN927" s="140" t="e">
        <f>VLOOKUP([1]!Book1345234[[#This Row],[FMP]],'[1]Life and Safety Tabular Data'!A924:L934,12,FALSE)</f>
        <v>#REF!</v>
      </c>
      <c r="AO927" s="43"/>
      <c r="AP927" s="4"/>
      <c r="AQ927" s="36" t="str">
        <f>IFERROR(VLOOKUP(Book1345234[[#This Row],[Life and Safety Ranking (Injury/Loss of Life)]],#REF!,2,FALSE),"")</f>
        <v/>
      </c>
      <c r="AR927" s="67"/>
      <c r="AS927" s="43"/>
      <c r="AT927" s="43"/>
      <c r="AU927" s="43"/>
      <c r="AV927" s="4"/>
      <c r="AW927" s="36" t="str">
        <f>IFERROR(VLOOKUP(Book1345234[[#This Row],[Water Supply Yield Ranking]],#REF!,2,FALSE),"")</f>
        <v/>
      </c>
      <c r="AX927" s="67"/>
      <c r="AY927" s="37"/>
      <c r="AZ927" s="4"/>
      <c r="BA927" s="36" t="str">
        <f>IFERROR(VLOOKUP(Book1345234[[#This Row],[Social Vulnerability Ranking]],#REF!,2,FALSE),"")</f>
        <v/>
      </c>
      <c r="BB927" s="67"/>
      <c r="BC927" s="43"/>
      <c r="BD927" s="4"/>
      <c r="BE927" s="36" t="str">
        <f>IFERROR(VLOOKUP(Book1345234[[#This Row],[Nature-Based Solutions Ranking]],#REF!,2,FALSE),"")</f>
        <v/>
      </c>
      <c r="BF927" s="67"/>
      <c r="BG927" s="37"/>
      <c r="BH927" s="4"/>
      <c r="BI927" s="36" t="str">
        <f>IFERROR(VLOOKUP(Book1345234[[#This Row],[Multiple Benefit Ranking]],#REF!,2,FALSE),"")</f>
        <v/>
      </c>
      <c r="BJ927" s="84"/>
      <c r="BK927" s="43"/>
      <c r="BL927" s="4"/>
      <c r="BM927" s="36" t="str">
        <f>IFERROR(VLOOKUP(Book1345234[[#This Row],[Operations and Maintenance Ranking]],#REF!,2,FALSE),"")</f>
        <v/>
      </c>
      <c r="BN927" s="67"/>
      <c r="BO927" s="4"/>
      <c r="BP927" s="36" t="str">
        <f>IFERROR(VLOOKUP(Book1345234[[#This Row],[Administrative, Regulatory and Other Obstacle Ranking]],#REF!,2,FALSE),"")</f>
        <v/>
      </c>
      <c r="BQ927" s="67"/>
      <c r="BR927" s="4"/>
      <c r="BS927" s="36" t="str">
        <f>IFERROR(VLOOKUP(Book1345234[[#This Row],[Environmental Benefit Ranking]],#REF!,2,FALSE),"")</f>
        <v/>
      </c>
      <c r="BT927" s="67"/>
      <c r="BU927" s="37"/>
      <c r="BV927" s="36" t="str">
        <f>IFERROR(VLOOKUP(Book1345234[[#This Row],[Environmental Impact Ranking]],#REF!,2,FALSE),"")</f>
        <v/>
      </c>
      <c r="BW927" s="77"/>
      <c r="BX927" s="83"/>
      <c r="BY927" s="4"/>
      <c r="BZ927" s="36" t="str">
        <f>IFERROR(VLOOKUP(Book1345234[[#This Row],[Mobility Ranking]],#REF!,2,FALSE),"")</f>
        <v/>
      </c>
      <c r="CA927" s="77"/>
      <c r="CB927" s="4"/>
      <c r="CC927" s="36" t="str">
        <f>IFERROR(VLOOKUP(Book1345234[[#This Row],[Regional Ranking]],#REF!,2,FALSE),"")</f>
        <v/>
      </c>
    </row>
    <row r="928" spans="1:81" x14ac:dyDescent="0.25">
      <c r="A928" s="107"/>
      <c r="B928" s="84"/>
      <c r="C928" s="92">
        <f>Book1345234[[#This Row],[FMP]]*2</f>
        <v>0</v>
      </c>
      <c r="D928" s="34"/>
      <c r="E928" s="34"/>
      <c r="F928" s="37"/>
      <c r="G928" s="4"/>
      <c r="H928" s="4"/>
      <c r="I928" s="4"/>
      <c r="J928" s="4"/>
      <c r="K928" s="35" t="str">
        <f>IFERROR(Book1345234[[#This Row],[Project Cost]]/Book1345234[[#This Row],['# of Structures Removed from 1% Annual Chance FP]],"")</f>
        <v/>
      </c>
      <c r="L928" s="4"/>
      <c r="M928" s="4"/>
      <c r="N928" s="35"/>
      <c r="O928" s="100"/>
      <c r="P928" s="84"/>
      <c r="Q928" s="37"/>
      <c r="R928" s="4"/>
      <c r="S928" s="36" t="str">
        <f>IFERROR(VLOOKUP(Book1345234[[#This Row],[ Severity Ranking: Pre-Project Average Depth of Flooding (100-year)]],#REF!,2,FALSE),"")</f>
        <v/>
      </c>
      <c r="T928" s="67"/>
      <c r="U928" s="37"/>
      <c r="V928" s="37"/>
      <c r="W928" s="128" t="e">
        <f>[1]!Book1345234[[#This Row],[Flood Plain Population]]/[1]!Book1345234[[#This Row],[Community Population Served]]</f>
        <v>#REF!</v>
      </c>
      <c r="X928" s="4"/>
      <c r="Y928" s="36" t="str">
        <f>IFERROR(VLOOKUP(Book1345234[[#This Row],[Severity Ranking: Community Need (% Population)]],#REF!,2,FALSE),"")</f>
        <v/>
      </c>
      <c r="Z928" s="66"/>
      <c r="AA928" s="91" t="e">
        <f>[1]!Book1345234[[#This Row],['# of Structures Removed from 1% Annual Chance FP]]/[1]!Book1345234[[#This Row],['# of Structures in 1% Annual Chance FP (Pre-Project)]]</f>
        <v>#REF!</v>
      </c>
      <c r="AB928" s="4"/>
      <c r="AC928" s="36" t="str">
        <f>IFERROR(VLOOKUP(Book1345234[[#This Row],[Flood Risk Reduction ]],#REF!,2,FALSE),"")</f>
        <v/>
      </c>
      <c r="AD928" s="66"/>
      <c r="AE928" s="78"/>
      <c r="AF928" s="37"/>
      <c r="AG928" s="128" t="e">
        <f>([1]!Book1345234[[#This Row],[Pre-Project Damage $]]-[1]!Book1345234[[#This Row],[Post-Project Damage $]])/[1]!Book1345234[[#This Row],[Pre-Project Damage $]]</f>
        <v>#REF!</v>
      </c>
      <c r="AH928" s="4"/>
      <c r="AI928" s="36" t="str">
        <f>IFERROR(VLOOKUP(Book1345234[[#This Row],[Flood Damage Reduction]],#REF!,2,FALSE),"")</f>
        <v/>
      </c>
      <c r="AJ928" s="93"/>
      <c r="AK928" s="83"/>
      <c r="AL928" s="37"/>
      <c r="AM928" s="36" t="str">
        <f>IFERROR(VLOOKUP(Book1345234[[#This Row],[ Reduction in Critical Facilities Flood Risk]],#REF!,2,FALSE),"")</f>
        <v/>
      </c>
      <c r="AN928" s="140" t="e">
        <f>VLOOKUP([1]!Book1345234[[#This Row],[FMP]],'[1]Life and Safety Tabular Data'!A925:L935,12,FALSE)</f>
        <v>#REF!</v>
      </c>
      <c r="AO928" s="43"/>
      <c r="AP928" s="4"/>
      <c r="AQ928" s="36" t="str">
        <f>IFERROR(VLOOKUP(Book1345234[[#This Row],[Life and Safety Ranking (Injury/Loss of Life)]],#REF!,2,FALSE),"")</f>
        <v/>
      </c>
      <c r="AR928" s="67"/>
      <c r="AS928" s="43"/>
      <c r="AT928" s="43"/>
      <c r="AU928" s="43"/>
      <c r="AV928" s="4"/>
      <c r="AW928" s="36" t="str">
        <f>IFERROR(VLOOKUP(Book1345234[[#This Row],[Water Supply Yield Ranking]],#REF!,2,FALSE),"")</f>
        <v/>
      </c>
      <c r="AX928" s="67"/>
      <c r="AY928" s="37"/>
      <c r="AZ928" s="4"/>
      <c r="BA928" s="36" t="str">
        <f>IFERROR(VLOOKUP(Book1345234[[#This Row],[Social Vulnerability Ranking]],#REF!,2,FALSE),"")</f>
        <v/>
      </c>
      <c r="BB928" s="67"/>
      <c r="BC928" s="43"/>
      <c r="BD928" s="4"/>
      <c r="BE928" s="36" t="str">
        <f>IFERROR(VLOOKUP(Book1345234[[#This Row],[Nature-Based Solutions Ranking]],#REF!,2,FALSE),"")</f>
        <v/>
      </c>
      <c r="BF928" s="67"/>
      <c r="BG928" s="37"/>
      <c r="BH928" s="4"/>
      <c r="BI928" s="36" t="str">
        <f>IFERROR(VLOOKUP(Book1345234[[#This Row],[Multiple Benefit Ranking]],#REF!,2,FALSE),"")</f>
        <v/>
      </c>
      <c r="BJ928" s="84"/>
      <c r="BK928" s="43"/>
      <c r="BL928" s="4"/>
      <c r="BM928" s="36" t="str">
        <f>IFERROR(VLOOKUP(Book1345234[[#This Row],[Operations and Maintenance Ranking]],#REF!,2,FALSE),"")</f>
        <v/>
      </c>
      <c r="BN928" s="67"/>
      <c r="BO928" s="4"/>
      <c r="BP928" s="36" t="str">
        <f>IFERROR(VLOOKUP(Book1345234[[#This Row],[Administrative, Regulatory and Other Obstacle Ranking]],#REF!,2,FALSE),"")</f>
        <v/>
      </c>
      <c r="BQ928" s="67"/>
      <c r="BR928" s="4"/>
      <c r="BS928" s="36" t="str">
        <f>IFERROR(VLOOKUP(Book1345234[[#This Row],[Environmental Benefit Ranking]],#REF!,2,FALSE),"")</f>
        <v/>
      </c>
      <c r="BT928" s="67"/>
      <c r="BU928" s="37"/>
      <c r="BV928" s="36" t="str">
        <f>IFERROR(VLOOKUP(Book1345234[[#This Row],[Environmental Impact Ranking]],#REF!,2,FALSE),"")</f>
        <v/>
      </c>
      <c r="BW928" s="77"/>
      <c r="BX928" s="83"/>
      <c r="BY928" s="4"/>
      <c r="BZ928" s="36" t="str">
        <f>IFERROR(VLOOKUP(Book1345234[[#This Row],[Mobility Ranking]],#REF!,2,FALSE),"")</f>
        <v/>
      </c>
      <c r="CA928" s="77"/>
      <c r="CB928" s="4"/>
      <c r="CC928" s="36" t="str">
        <f>IFERROR(VLOOKUP(Book1345234[[#This Row],[Regional Ranking]],#REF!,2,FALSE),"")</f>
        <v/>
      </c>
    </row>
    <row r="929" spans="1:81" x14ac:dyDescent="0.25">
      <c r="A929" s="107"/>
      <c r="B929" s="84"/>
      <c r="C929" s="92">
        <f>Book1345234[[#This Row],[FMP]]*2</f>
        <v>0</v>
      </c>
      <c r="D929" s="34"/>
      <c r="E929" s="34"/>
      <c r="F929" s="37"/>
      <c r="G929" s="4"/>
      <c r="H929" s="4"/>
      <c r="I929" s="4"/>
      <c r="J929" s="4"/>
      <c r="K929" s="35" t="str">
        <f>IFERROR(Book1345234[[#This Row],[Project Cost]]/Book1345234[[#This Row],['# of Structures Removed from 1% Annual Chance FP]],"")</f>
        <v/>
      </c>
      <c r="L929" s="4"/>
      <c r="M929" s="4"/>
      <c r="N929" s="35"/>
      <c r="O929" s="100"/>
      <c r="P929" s="84"/>
      <c r="Q929" s="37"/>
      <c r="R929" s="4"/>
      <c r="S929" s="36" t="str">
        <f>IFERROR(VLOOKUP(Book1345234[[#This Row],[ Severity Ranking: Pre-Project Average Depth of Flooding (100-year)]],#REF!,2,FALSE),"")</f>
        <v/>
      </c>
      <c r="T929" s="67"/>
      <c r="U929" s="37"/>
      <c r="V929" s="37"/>
      <c r="W929" s="128" t="e">
        <f>[1]!Book1345234[[#This Row],[Flood Plain Population]]/[1]!Book1345234[[#This Row],[Community Population Served]]</f>
        <v>#REF!</v>
      </c>
      <c r="X929" s="4"/>
      <c r="Y929" s="36" t="str">
        <f>IFERROR(VLOOKUP(Book1345234[[#This Row],[Severity Ranking: Community Need (% Population)]],#REF!,2,FALSE),"")</f>
        <v/>
      </c>
      <c r="Z929" s="66"/>
      <c r="AA929" s="91" t="e">
        <f>[1]!Book1345234[[#This Row],['# of Structures Removed from 1% Annual Chance FP]]/[1]!Book1345234[[#This Row],['# of Structures in 1% Annual Chance FP (Pre-Project)]]</f>
        <v>#REF!</v>
      </c>
      <c r="AB929" s="4"/>
      <c r="AC929" s="36" t="str">
        <f>IFERROR(VLOOKUP(Book1345234[[#This Row],[Flood Risk Reduction ]],#REF!,2,FALSE),"")</f>
        <v/>
      </c>
      <c r="AD929" s="66"/>
      <c r="AE929" s="78"/>
      <c r="AF929" s="37"/>
      <c r="AG929" s="128" t="e">
        <f>([1]!Book1345234[[#This Row],[Pre-Project Damage $]]-[1]!Book1345234[[#This Row],[Post-Project Damage $]])/[1]!Book1345234[[#This Row],[Pre-Project Damage $]]</f>
        <v>#REF!</v>
      </c>
      <c r="AH929" s="4"/>
      <c r="AI929" s="36" t="str">
        <f>IFERROR(VLOOKUP(Book1345234[[#This Row],[Flood Damage Reduction]],#REF!,2,FALSE),"")</f>
        <v/>
      </c>
      <c r="AJ929" s="93"/>
      <c r="AK929" s="83"/>
      <c r="AL929" s="37"/>
      <c r="AM929" s="36" t="str">
        <f>IFERROR(VLOOKUP(Book1345234[[#This Row],[ Reduction in Critical Facilities Flood Risk]],#REF!,2,FALSE),"")</f>
        <v/>
      </c>
      <c r="AN929" s="140" t="e">
        <f>VLOOKUP([1]!Book1345234[[#This Row],[FMP]],'[1]Life and Safety Tabular Data'!A926:L936,12,FALSE)</f>
        <v>#REF!</v>
      </c>
      <c r="AO929" s="43"/>
      <c r="AP929" s="4"/>
      <c r="AQ929" s="36" t="str">
        <f>IFERROR(VLOOKUP(Book1345234[[#This Row],[Life and Safety Ranking (Injury/Loss of Life)]],#REF!,2,FALSE),"")</f>
        <v/>
      </c>
      <c r="AR929" s="67"/>
      <c r="AS929" s="43"/>
      <c r="AT929" s="43"/>
      <c r="AU929" s="43"/>
      <c r="AV929" s="4"/>
      <c r="AW929" s="36" t="str">
        <f>IFERROR(VLOOKUP(Book1345234[[#This Row],[Water Supply Yield Ranking]],#REF!,2,FALSE),"")</f>
        <v/>
      </c>
      <c r="AX929" s="67"/>
      <c r="AY929" s="37"/>
      <c r="AZ929" s="4"/>
      <c r="BA929" s="36" t="str">
        <f>IFERROR(VLOOKUP(Book1345234[[#This Row],[Social Vulnerability Ranking]],#REF!,2,FALSE),"")</f>
        <v/>
      </c>
      <c r="BB929" s="67"/>
      <c r="BC929" s="43"/>
      <c r="BD929" s="4"/>
      <c r="BE929" s="36" t="str">
        <f>IFERROR(VLOOKUP(Book1345234[[#This Row],[Nature-Based Solutions Ranking]],#REF!,2,FALSE),"")</f>
        <v/>
      </c>
      <c r="BF929" s="67"/>
      <c r="BG929" s="37"/>
      <c r="BH929" s="4"/>
      <c r="BI929" s="36" t="str">
        <f>IFERROR(VLOOKUP(Book1345234[[#This Row],[Multiple Benefit Ranking]],#REF!,2,FALSE),"")</f>
        <v/>
      </c>
      <c r="BJ929" s="84"/>
      <c r="BK929" s="43"/>
      <c r="BL929" s="4"/>
      <c r="BM929" s="36" t="str">
        <f>IFERROR(VLOOKUP(Book1345234[[#This Row],[Operations and Maintenance Ranking]],#REF!,2,FALSE),"")</f>
        <v/>
      </c>
      <c r="BN929" s="67"/>
      <c r="BO929" s="4"/>
      <c r="BP929" s="36" t="str">
        <f>IFERROR(VLOOKUP(Book1345234[[#This Row],[Administrative, Regulatory and Other Obstacle Ranking]],#REF!,2,FALSE),"")</f>
        <v/>
      </c>
      <c r="BQ929" s="67"/>
      <c r="BR929" s="4"/>
      <c r="BS929" s="36" t="str">
        <f>IFERROR(VLOOKUP(Book1345234[[#This Row],[Environmental Benefit Ranking]],#REF!,2,FALSE),"")</f>
        <v/>
      </c>
      <c r="BT929" s="67"/>
      <c r="BU929" s="37"/>
      <c r="BV929" s="36" t="str">
        <f>IFERROR(VLOOKUP(Book1345234[[#This Row],[Environmental Impact Ranking]],#REF!,2,FALSE),"")</f>
        <v/>
      </c>
      <c r="BW929" s="77"/>
      <c r="BX929" s="83"/>
      <c r="BY929" s="4"/>
      <c r="BZ929" s="36" t="str">
        <f>IFERROR(VLOOKUP(Book1345234[[#This Row],[Mobility Ranking]],#REF!,2,FALSE),"")</f>
        <v/>
      </c>
      <c r="CA929" s="77"/>
      <c r="CB929" s="4"/>
      <c r="CC929" s="36" t="str">
        <f>IFERROR(VLOOKUP(Book1345234[[#This Row],[Regional Ranking]],#REF!,2,FALSE),"")</f>
        <v/>
      </c>
    </row>
    <row r="930" spans="1:81" x14ac:dyDescent="0.25">
      <c r="A930" s="107"/>
      <c r="B930" s="84"/>
      <c r="C930" s="92">
        <f>Book1345234[[#This Row],[FMP]]*2</f>
        <v>0</v>
      </c>
      <c r="D930" s="34"/>
      <c r="E930" s="34"/>
      <c r="F930" s="37"/>
      <c r="G930" s="4"/>
      <c r="H930" s="4"/>
      <c r="I930" s="4"/>
      <c r="J930" s="4"/>
      <c r="K930" s="35" t="str">
        <f>IFERROR(Book1345234[[#This Row],[Project Cost]]/Book1345234[[#This Row],['# of Structures Removed from 1% Annual Chance FP]],"")</f>
        <v/>
      </c>
      <c r="L930" s="4"/>
      <c r="M930" s="4"/>
      <c r="N930" s="35"/>
      <c r="O930" s="100"/>
      <c r="P930" s="84"/>
      <c r="Q930" s="37"/>
      <c r="R930" s="4"/>
      <c r="S930" s="36" t="str">
        <f>IFERROR(VLOOKUP(Book1345234[[#This Row],[ Severity Ranking: Pre-Project Average Depth of Flooding (100-year)]],#REF!,2,FALSE),"")</f>
        <v/>
      </c>
      <c r="T930" s="67"/>
      <c r="U930" s="37"/>
      <c r="V930" s="37"/>
      <c r="W930" s="128" t="e">
        <f>[1]!Book1345234[[#This Row],[Flood Plain Population]]/[1]!Book1345234[[#This Row],[Community Population Served]]</f>
        <v>#REF!</v>
      </c>
      <c r="X930" s="4"/>
      <c r="Y930" s="36" t="str">
        <f>IFERROR(VLOOKUP(Book1345234[[#This Row],[Severity Ranking: Community Need (% Population)]],#REF!,2,FALSE),"")</f>
        <v/>
      </c>
      <c r="Z930" s="66"/>
      <c r="AA930" s="91" t="e">
        <f>[1]!Book1345234[[#This Row],['# of Structures Removed from 1% Annual Chance FP]]/[1]!Book1345234[[#This Row],['# of Structures in 1% Annual Chance FP (Pre-Project)]]</f>
        <v>#REF!</v>
      </c>
      <c r="AB930" s="4"/>
      <c r="AC930" s="36" t="str">
        <f>IFERROR(VLOOKUP(Book1345234[[#This Row],[Flood Risk Reduction ]],#REF!,2,FALSE),"")</f>
        <v/>
      </c>
      <c r="AD930" s="66"/>
      <c r="AE930" s="78"/>
      <c r="AF930" s="37"/>
      <c r="AG930" s="128" t="e">
        <f>([1]!Book1345234[[#This Row],[Pre-Project Damage $]]-[1]!Book1345234[[#This Row],[Post-Project Damage $]])/[1]!Book1345234[[#This Row],[Pre-Project Damage $]]</f>
        <v>#REF!</v>
      </c>
      <c r="AH930" s="4"/>
      <c r="AI930" s="36" t="str">
        <f>IFERROR(VLOOKUP(Book1345234[[#This Row],[Flood Damage Reduction]],#REF!,2,FALSE),"")</f>
        <v/>
      </c>
      <c r="AJ930" s="93"/>
      <c r="AK930" s="83"/>
      <c r="AL930" s="37"/>
      <c r="AM930" s="36" t="str">
        <f>IFERROR(VLOOKUP(Book1345234[[#This Row],[ Reduction in Critical Facilities Flood Risk]],#REF!,2,FALSE),"")</f>
        <v/>
      </c>
      <c r="AN930" s="140" t="e">
        <f>VLOOKUP([1]!Book1345234[[#This Row],[FMP]],'[1]Life and Safety Tabular Data'!A927:L937,12,FALSE)</f>
        <v>#REF!</v>
      </c>
      <c r="AO930" s="43"/>
      <c r="AP930" s="4"/>
      <c r="AQ930" s="36" t="str">
        <f>IFERROR(VLOOKUP(Book1345234[[#This Row],[Life and Safety Ranking (Injury/Loss of Life)]],#REF!,2,FALSE),"")</f>
        <v/>
      </c>
      <c r="AR930" s="67"/>
      <c r="AS930" s="43"/>
      <c r="AT930" s="43"/>
      <c r="AU930" s="43"/>
      <c r="AV930" s="4"/>
      <c r="AW930" s="36" t="str">
        <f>IFERROR(VLOOKUP(Book1345234[[#This Row],[Water Supply Yield Ranking]],#REF!,2,FALSE),"")</f>
        <v/>
      </c>
      <c r="AX930" s="67"/>
      <c r="AY930" s="37"/>
      <c r="AZ930" s="4"/>
      <c r="BA930" s="36" t="str">
        <f>IFERROR(VLOOKUP(Book1345234[[#This Row],[Social Vulnerability Ranking]],#REF!,2,FALSE),"")</f>
        <v/>
      </c>
      <c r="BB930" s="67"/>
      <c r="BC930" s="43"/>
      <c r="BD930" s="4"/>
      <c r="BE930" s="36" t="str">
        <f>IFERROR(VLOOKUP(Book1345234[[#This Row],[Nature-Based Solutions Ranking]],#REF!,2,FALSE),"")</f>
        <v/>
      </c>
      <c r="BF930" s="67"/>
      <c r="BG930" s="37"/>
      <c r="BH930" s="4"/>
      <c r="BI930" s="36" t="str">
        <f>IFERROR(VLOOKUP(Book1345234[[#This Row],[Multiple Benefit Ranking]],#REF!,2,FALSE),"")</f>
        <v/>
      </c>
      <c r="BJ930" s="84"/>
      <c r="BK930" s="43"/>
      <c r="BL930" s="4"/>
      <c r="BM930" s="36" t="str">
        <f>IFERROR(VLOOKUP(Book1345234[[#This Row],[Operations and Maintenance Ranking]],#REF!,2,FALSE),"")</f>
        <v/>
      </c>
      <c r="BN930" s="67"/>
      <c r="BO930" s="4"/>
      <c r="BP930" s="36" t="str">
        <f>IFERROR(VLOOKUP(Book1345234[[#This Row],[Administrative, Regulatory and Other Obstacle Ranking]],#REF!,2,FALSE),"")</f>
        <v/>
      </c>
      <c r="BQ930" s="67"/>
      <c r="BR930" s="4"/>
      <c r="BS930" s="36" t="str">
        <f>IFERROR(VLOOKUP(Book1345234[[#This Row],[Environmental Benefit Ranking]],#REF!,2,FALSE),"")</f>
        <v/>
      </c>
      <c r="BT930" s="67"/>
      <c r="BU930" s="37"/>
      <c r="BV930" s="36" t="str">
        <f>IFERROR(VLOOKUP(Book1345234[[#This Row],[Environmental Impact Ranking]],#REF!,2,FALSE),"")</f>
        <v/>
      </c>
      <c r="BW930" s="77"/>
      <c r="BX930" s="83"/>
      <c r="BY930" s="4"/>
      <c r="BZ930" s="36" t="str">
        <f>IFERROR(VLOOKUP(Book1345234[[#This Row],[Mobility Ranking]],#REF!,2,FALSE),"")</f>
        <v/>
      </c>
      <c r="CA930" s="77"/>
      <c r="CB930" s="4"/>
      <c r="CC930" s="36" t="str">
        <f>IFERROR(VLOOKUP(Book1345234[[#This Row],[Regional Ranking]],#REF!,2,FALSE),"")</f>
        <v/>
      </c>
    </row>
    <row r="931" spans="1:81" x14ac:dyDescent="0.25">
      <c r="A931" s="107"/>
      <c r="B931" s="84"/>
      <c r="C931" s="92">
        <f>Book1345234[[#This Row],[FMP]]*2</f>
        <v>0</v>
      </c>
      <c r="D931" s="34"/>
      <c r="E931" s="34"/>
      <c r="F931" s="37"/>
      <c r="G931" s="4"/>
      <c r="H931" s="4"/>
      <c r="I931" s="4"/>
      <c r="J931" s="4"/>
      <c r="K931" s="35" t="str">
        <f>IFERROR(Book1345234[[#This Row],[Project Cost]]/Book1345234[[#This Row],['# of Structures Removed from 1% Annual Chance FP]],"")</f>
        <v/>
      </c>
      <c r="L931" s="4"/>
      <c r="M931" s="4"/>
      <c r="N931" s="35"/>
      <c r="O931" s="100"/>
      <c r="P931" s="84"/>
      <c r="Q931" s="37"/>
      <c r="R931" s="4"/>
      <c r="S931" s="36" t="str">
        <f>IFERROR(VLOOKUP(Book1345234[[#This Row],[ Severity Ranking: Pre-Project Average Depth of Flooding (100-year)]],#REF!,2,FALSE),"")</f>
        <v/>
      </c>
      <c r="T931" s="67"/>
      <c r="U931" s="37"/>
      <c r="V931" s="37"/>
      <c r="W931" s="128" t="e">
        <f>[1]!Book1345234[[#This Row],[Flood Plain Population]]/[1]!Book1345234[[#This Row],[Community Population Served]]</f>
        <v>#REF!</v>
      </c>
      <c r="X931" s="4"/>
      <c r="Y931" s="36" t="str">
        <f>IFERROR(VLOOKUP(Book1345234[[#This Row],[Severity Ranking: Community Need (% Population)]],#REF!,2,FALSE),"")</f>
        <v/>
      </c>
      <c r="Z931" s="66"/>
      <c r="AA931" s="91" t="e">
        <f>[1]!Book1345234[[#This Row],['# of Structures Removed from 1% Annual Chance FP]]/[1]!Book1345234[[#This Row],['# of Structures in 1% Annual Chance FP (Pre-Project)]]</f>
        <v>#REF!</v>
      </c>
      <c r="AB931" s="4"/>
      <c r="AC931" s="36" t="str">
        <f>IFERROR(VLOOKUP(Book1345234[[#This Row],[Flood Risk Reduction ]],#REF!,2,FALSE),"")</f>
        <v/>
      </c>
      <c r="AD931" s="66"/>
      <c r="AE931" s="78"/>
      <c r="AF931" s="37"/>
      <c r="AG931" s="128" t="e">
        <f>([1]!Book1345234[[#This Row],[Pre-Project Damage $]]-[1]!Book1345234[[#This Row],[Post-Project Damage $]])/[1]!Book1345234[[#This Row],[Pre-Project Damage $]]</f>
        <v>#REF!</v>
      </c>
      <c r="AH931" s="4"/>
      <c r="AI931" s="36" t="str">
        <f>IFERROR(VLOOKUP(Book1345234[[#This Row],[Flood Damage Reduction]],#REF!,2,FALSE),"")</f>
        <v/>
      </c>
      <c r="AJ931" s="93"/>
      <c r="AK931" s="83"/>
      <c r="AL931" s="37"/>
      <c r="AM931" s="36" t="str">
        <f>IFERROR(VLOOKUP(Book1345234[[#This Row],[ Reduction in Critical Facilities Flood Risk]],#REF!,2,FALSE),"")</f>
        <v/>
      </c>
      <c r="AN931" s="140" t="e">
        <f>VLOOKUP([1]!Book1345234[[#This Row],[FMP]],'[1]Life and Safety Tabular Data'!A928:L938,12,FALSE)</f>
        <v>#REF!</v>
      </c>
      <c r="AO931" s="43"/>
      <c r="AP931" s="4"/>
      <c r="AQ931" s="36" t="str">
        <f>IFERROR(VLOOKUP(Book1345234[[#This Row],[Life and Safety Ranking (Injury/Loss of Life)]],#REF!,2,FALSE),"")</f>
        <v/>
      </c>
      <c r="AR931" s="67"/>
      <c r="AS931" s="43"/>
      <c r="AT931" s="43"/>
      <c r="AU931" s="43"/>
      <c r="AV931" s="4"/>
      <c r="AW931" s="36" t="str">
        <f>IFERROR(VLOOKUP(Book1345234[[#This Row],[Water Supply Yield Ranking]],#REF!,2,FALSE),"")</f>
        <v/>
      </c>
      <c r="AX931" s="67"/>
      <c r="AY931" s="37"/>
      <c r="AZ931" s="4"/>
      <c r="BA931" s="36" t="str">
        <f>IFERROR(VLOOKUP(Book1345234[[#This Row],[Social Vulnerability Ranking]],#REF!,2,FALSE),"")</f>
        <v/>
      </c>
      <c r="BB931" s="67"/>
      <c r="BC931" s="43"/>
      <c r="BD931" s="4"/>
      <c r="BE931" s="36" t="str">
        <f>IFERROR(VLOOKUP(Book1345234[[#This Row],[Nature-Based Solutions Ranking]],#REF!,2,FALSE),"")</f>
        <v/>
      </c>
      <c r="BF931" s="67"/>
      <c r="BG931" s="37"/>
      <c r="BH931" s="4"/>
      <c r="BI931" s="36" t="str">
        <f>IFERROR(VLOOKUP(Book1345234[[#This Row],[Multiple Benefit Ranking]],#REF!,2,FALSE),"")</f>
        <v/>
      </c>
      <c r="BJ931" s="84"/>
      <c r="BK931" s="43"/>
      <c r="BL931" s="4"/>
      <c r="BM931" s="36" t="str">
        <f>IFERROR(VLOOKUP(Book1345234[[#This Row],[Operations and Maintenance Ranking]],#REF!,2,FALSE),"")</f>
        <v/>
      </c>
      <c r="BN931" s="67"/>
      <c r="BO931" s="4"/>
      <c r="BP931" s="36" t="str">
        <f>IFERROR(VLOOKUP(Book1345234[[#This Row],[Administrative, Regulatory and Other Obstacle Ranking]],#REF!,2,FALSE),"")</f>
        <v/>
      </c>
      <c r="BQ931" s="67"/>
      <c r="BR931" s="4"/>
      <c r="BS931" s="36" t="str">
        <f>IFERROR(VLOOKUP(Book1345234[[#This Row],[Environmental Benefit Ranking]],#REF!,2,FALSE),"")</f>
        <v/>
      </c>
      <c r="BT931" s="67"/>
      <c r="BU931" s="37"/>
      <c r="BV931" s="36" t="str">
        <f>IFERROR(VLOOKUP(Book1345234[[#This Row],[Environmental Impact Ranking]],#REF!,2,FALSE),"")</f>
        <v/>
      </c>
      <c r="BW931" s="77"/>
      <c r="BX931" s="83"/>
      <c r="BY931" s="4"/>
      <c r="BZ931" s="36" t="str">
        <f>IFERROR(VLOOKUP(Book1345234[[#This Row],[Mobility Ranking]],#REF!,2,FALSE),"")</f>
        <v/>
      </c>
      <c r="CA931" s="77"/>
      <c r="CB931" s="4"/>
      <c r="CC931" s="36" t="str">
        <f>IFERROR(VLOOKUP(Book1345234[[#This Row],[Regional Ranking]],#REF!,2,FALSE),"")</f>
        <v/>
      </c>
    </row>
    <row r="932" spans="1:81" x14ac:dyDescent="0.25">
      <c r="A932" s="107"/>
      <c r="B932" s="84"/>
      <c r="C932" s="92">
        <f>Book1345234[[#This Row],[FMP]]*2</f>
        <v>0</v>
      </c>
      <c r="D932" s="34"/>
      <c r="E932" s="34"/>
      <c r="F932" s="37"/>
      <c r="G932" s="4"/>
      <c r="H932" s="4"/>
      <c r="I932" s="4"/>
      <c r="J932" s="4"/>
      <c r="K932" s="35" t="str">
        <f>IFERROR(Book1345234[[#This Row],[Project Cost]]/Book1345234[[#This Row],['# of Structures Removed from 1% Annual Chance FP]],"")</f>
        <v/>
      </c>
      <c r="L932" s="4"/>
      <c r="M932" s="4"/>
      <c r="N932" s="35"/>
      <c r="O932" s="100"/>
      <c r="P932" s="84"/>
      <c r="Q932" s="37"/>
      <c r="R932" s="4"/>
      <c r="S932" s="36" t="str">
        <f>IFERROR(VLOOKUP(Book1345234[[#This Row],[ Severity Ranking: Pre-Project Average Depth of Flooding (100-year)]],#REF!,2,FALSE),"")</f>
        <v/>
      </c>
      <c r="T932" s="67"/>
      <c r="U932" s="37"/>
      <c r="V932" s="37"/>
      <c r="W932" s="128" t="e">
        <f>[1]!Book1345234[[#This Row],[Flood Plain Population]]/[1]!Book1345234[[#This Row],[Community Population Served]]</f>
        <v>#REF!</v>
      </c>
      <c r="X932" s="4"/>
      <c r="Y932" s="36" t="str">
        <f>IFERROR(VLOOKUP(Book1345234[[#This Row],[Severity Ranking: Community Need (% Population)]],#REF!,2,FALSE),"")</f>
        <v/>
      </c>
      <c r="Z932" s="66"/>
      <c r="AA932" s="91" t="e">
        <f>[1]!Book1345234[[#This Row],['# of Structures Removed from 1% Annual Chance FP]]/[1]!Book1345234[[#This Row],['# of Structures in 1% Annual Chance FP (Pre-Project)]]</f>
        <v>#REF!</v>
      </c>
      <c r="AB932" s="4"/>
      <c r="AC932" s="36" t="str">
        <f>IFERROR(VLOOKUP(Book1345234[[#This Row],[Flood Risk Reduction ]],#REF!,2,FALSE),"")</f>
        <v/>
      </c>
      <c r="AD932" s="66"/>
      <c r="AE932" s="78"/>
      <c r="AF932" s="37"/>
      <c r="AG932" s="128" t="e">
        <f>([1]!Book1345234[[#This Row],[Pre-Project Damage $]]-[1]!Book1345234[[#This Row],[Post-Project Damage $]])/[1]!Book1345234[[#This Row],[Pre-Project Damage $]]</f>
        <v>#REF!</v>
      </c>
      <c r="AH932" s="4"/>
      <c r="AI932" s="36" t="str">
        <f>IFERROR(VLOOKUP(Book1345234[[#This Row],[Flood Damage Reduction]],#REF!,2,FALSE),"")</f>
        <v/>
      </c>
      <c r="AJ932" s="93"/>
      <c r="AK932" s="83"/>
      <c r="AL932" s="37"/>
      <c r="AM932" s="36" t="str">
        <f>IFERROR(VLOOKUP(Book1345234[[#This Row],[ Reduction in Critical Facilities Flood Risk]],#REF!,2,FALSE),"")</f>
        <v/>
      </c>
      <c r="AN932" s="140" t="e">
        <f>VLOOKUP([1]!Book1345234[[#This Row],[FMP]],'[1]Life and Safety Tabular Data'!A929:L939,12,FALSE)</f>
        <v>#REF!</v>
      </c>
      <c r="AO932" s="43"/>
      <c r="AP932" s="4"/>
      <c r="AQ932" s="36" t="str">
        <f>IFERROR(VLOOKUP(Book1345234[[#This Row],[Life and Safety Ranking (Injury/Loss of Life)]],#REF!,2,FALSE),"")</f>
        <v/>
      </c>
      <c r="AR932" s="67"/>
      <c r="AS932" s="43"/>
      <c r="AT932" s="43"/>
      <c r="AU932" s="43"/>
      <c r="AV932" s="4"/>
      <c r="AW932" s="36" t="str">
        <f>IFERROR(VLOOKUP(Book1345234[[#This Row],[Water Supply Yield Ranking]],#REF!,2,FALSE),"")</f>
        <v/>
      </c>
      <c r="AX932" s="67"/>
      <c r="AY932" s="37"/>
      <c r="AZ932" s="4"/>
      <c r="BA932" s="36" t="str">
        <f>IFERROR(VLOOKUP(Book1345234[[#This Row],[Social Vulnerability Ranking]],#REF!,2,FALSE),"")</f>
        <v/>
      </c>
      <c r="BB932" s="67"/>
      <c r="BC932" s="43"/>
      <c r="BD932" s="4"/>
      <c r="BE932" s="36" t="str">
        <f>IFERROR(VLOOKUP(Book1345234[[#This Row],[Nature-Based Solutions Ranking]],#REF!,2,FALSE),"")</f>
        <v/>
      </c>
      <c r="BF932" s="67"/>
      <c r="BG932" s="37"/>
      <c r="BH932" s="4"/>
      <c r="BI932" s="36" t="str">
        <f>IFERROR(VLOOKUP(Book1345234[[#This Row],[Multiple Benefit Ranking]],#REF!,2,FALSE),"")</f>
        <v/>
      </c>
      <c r="BJ932" s="84"/>
      <c r="BK932" s="43"/>
      <c r="BL932" s="4"/>
      <c r="BM932" s="36" t="str">
        <f>IFERROR(VLOOKUP(Book1345234[[#This Row],[Operations and Maintenance Ranking]],#REF!,2,FALSE),"")</f>
        <v/>
      </c>
      <c r="BN932" s="67"/>
      <c r="BO932" s="4"/>
      <c r="BP932" s="36" t="str">
        <f>IFERROR(VLOOKUP(Book1345234[[#This Row],[Administrative, Regulatory and Other Obstacle Ranking]],#REF!,2,FALSE),"")</f>
        <v/>
      </c>
      <c r="BQ932" s="67"/>
      <c r="BR932" s="4"/>
      <c r="BS932" s="36" t="str">
        <f>IFERROR(VLOOKUP(Book1345234[[#This Row],[Environmental Benefit Ranking]],#REF!,2,FALSE),"")</f>
        <v/>
      </c>
      <c r="BT932" s="67"/>
      <c r="BU932" s="37"/>
      <c r="BV932" s="36" t="str">
        <f>IFERROR(VLOOKUP(Book1345234[[#This Row],[Environmental Impact Ranking]],#REF!,2,FALSE),"")</f>
        <v/>
      </c>
      <c r="BW932" s="77"/>
      <c r="BX932" s="83"/>
      <c r="BY932" s="4"/>
      <c r="BZ932" s="36" t="str">
        <f>IFERROR(VLOOKUP(Book1345234[[#This Row],[Mobility Ranking]],#REF!,2,FALSE),"")</f>
        <v/>
      </c>
      <c r="CA932" s="77"/>
      <c r="CB932" s="4"/>
      <c r="CC932" s="36" t="str">
        <f>IFERROR(VLOOKUP(Book1345234[[#This Row],[Regional Ranking]],#REF!,2,FALSE),"")</f>
        <v/>
      </c>
    </row>
    <row r="933" spans="1:81" x14ac:dyDescent="0.25">
      <c r="A933" s="107"/>
      <c r="B933" s="84"/>
      <c r="C933" s="92">
        <f>Book1345234[[#This Row],[FMP]]*2</f>
        <v>0</v>
      </c>
      <c r="D933" s="34"/>
      <c r="E933" s="34"/>
      <c r="F933" s="37"/>
      <c r="G933" s="4"/>
      <c r="H933" s="4"/>
      <c r="I933" s="4"/>
      <c r="J933" s="4"/>
      <c r="K933" s="35" t="str">
        <f>IFERROR(Book1345234[[#This Row],[Project Cost]]/Book1345234[[#This Row],['# of Structures Removed from 1% Annual Chance FP]],"")</f>
        <v/>
      </c>
      <c r="L933" s="4"/>
      <c r="M933" s="4"/>
      <c r="N933" s="35"/>
      <c r="O933" s="100"/>
      <c r="P933" s="84"/>
      <c r="Q933" s="37"/>
      <c r="R933" s="4"/>
      <c r="S933" s="36" t="str">
        <f>IFERROR(VLOOKUP(Book1345234[[#This Row],[ Severity Ranking: Pre-Project Average Depth of Flooding (100-year)]],#REF!,2,FALSE),"")</f>
        <v/>
      </c>
      <c r="T933" s="67"/>
      <c r="U933" s="37"/>
      <c r="V933" s="37"/>
      <c r="W933" s="128" t="e">
        <f>[1]!Book1345234[[#This Row],[Flood Plain Population]]/[1]!Book1345234[[#This Row],[Community Population Served]]</f>
        <v>#REF!</v>
      </c>
      <c r="X933" s="4"/>
      <c r="Y933" s="36" t="str">
        <f>IFERROR(VLOOKUP(Book1345234[[#This Row],[Severity Ranking: Community Need (% Population)]],#REF!,2,FALSE),"")</f>
        <v/>
      </c>
      <c r="Z933" s="66"/>
      <c r="AA933" s="91" t="e">
        <f>[1]!Book1345234[[#This Row],['# of Structures Removed from 1% Annual Chance FP]]/[1]!Book1345234[[#This Row],['# of Structures in 1% Annual Chance FP (Pre-Project)]]</f>
        <v>#REF!</v>
      </c>
      <c r="AB933" s="4"/>
      <c r="AC933" s="36" t="str">
        <f>IFERROR(VLOOKUP(Book1345234[[#This Row],[Flood Risk Reduction ]],#REF!,2,FALSE),"")</f>
        <v/>
      </c>
      <c r="AD933" s="66"/>
      <c r="AE933" s="78"/>
      <c r="AF933" s="37"/>
      <c r="AG933" s="128" t="e">
        <f>([1]!Book1345234[[#This Row],[Pre-Project Damage $]]-[1]!Book1345234[[#This Row],[Post-Project Damage $]])/[1]!Book1345234[[#This Row],[Pre-Project Damage $]]</f>
        <v>#REF!</v>
      </c>
      <c r="AH933" s="4"/>
      <c r="AI933" s="36" t="str">
        <f>IFERROR(VLOOKUP(Book1345234[[#This Row],[Flood Damage Reduction]],#REF!,2,FALSE),"")</f>
        <v/>
      </c>
      <c r="AJ933" s="93"/>
      <c r="AK933" s="83"/>
      <c r="AL933" s="37"/>
      <c r="AM933" s="36" t="str">
        <f>IFERROR(VLOOKUP(Book1345234[[#This Row],[ Reduction in Critical Facilities Flood Risk]],#REF!,2,FALSE),"")</f>
        <v/>
      </c>
      <c r="AN933" s="140" t="e">
        <f>VLOOKUP([1]!Book1345234[[#This Row],[FMP]],'[1]Life and Safety Tabular Data'!A930:L940,12,FALSE)</f>
        <v>#REF!</v>
      </c>
      <c r="AO933" s="43"/>
      <c r="AP933" s="4"/>
      <c r="AQ933" s="36" t="str">
        <f>IFERROR(VLOOKUP(Book1345234[[#This Row],[Life and Safety Ranking (Injury/Loss of Life)]],#REF!,2,FALSE),"")</f>
        <v/>
      </c>
      <c r="AR933" s="67"/>
      <c r="AS933" s="43"/>
      <c r="AT933" s="43"/>
      <c r="AU933" s="43"/>
      <c r="AV933" s="4"/>
      <c r="AW933" s="36" t="str">
        <f>IFERROR(VLOOKUP(Book1345234[[#This Row],[Water Supply Yield Ranking]],#REF!,2,FALSE),"")</f>
        <v/>
      </c>
      <c r="AX933" s="67"/>
      <c r="AY933" s="37"/>
      <c r="AZ933" s="4"/>
      <c r="BA933" s="36" t="str">
        <f>IFERROR(VLOOKUP(Book1345234[[#This Row],[Social Vulnerability Ranking]],#REF!,2,FALSE),"")</f>
        <v/>
      </c>
      <c r="BB933" s="67"/>
      <c r="BC933" s="43"/>
      <c r="BD933" s="4"/>
      <c r="BE933" s="36" t="str">
        <f>IFERROR(VLOOKUP(Book1345234[[#This Row],[Nature-Based Solutions Ranking]],#REF!,2,FALSE),"")</f>
        <v/>
      </c>
      <c r="BF933" s="67"/>
      <c r="BG933" s="37"/>
      <c r="BH933" s="4"/>
      <c r="BI933" s="36" t="str">
        <f>IFERROR(VLOOKUP(Book1345234[[#This Row],[Multiple Benefit Ranking]],#REF!,2,FALSE),"")</f>
        <v/>
      </c>
      <c r="BJ933" s="84"/>
      <c r="BK933" s="43"/>
      <c r="BL933" s="4"/>
      <c r="BM933" s="36" t="str">
        <f>IFERROR(VLOOKUP(Book1345234[[#This Row],[Operations and Maintenance Ranking]],#REF!,2,FALSE),"")</f>
        <v/>
      </c>
      <c r="BN933" s="67"/>
      <c r="BO933" s="4"/>
      <c r="BP933" s="36" t="str">
        <f>IFERROR(VLOOKUP(Book1345234[[#This Row],[Administrative, Regulatory and Other Obstacle Ranking]],#REF!,2,FALSE),"")</f>
        <v/>
      </c>
      <c r="BQ933" s="67"/>
      <c r="BR933" s="4"/>
      <c r="BS933" s="36" t="str">
        <f>IFERROR(VLOOKUP(Book1345234[[#This Row],[Environmental Benefit Ranking]],#REF!,2,FALSE),"")</f>
        <v/>
      </c>
      <c r="BT933" s="67"/>
      <c r="BU933" s="37"/>
      <c r="BV933" s="36" t="str">
        <f>IFERROR(VLOOKUP(Book1345234[[#This Row],[Environmental Impact Ranking]],#REF!,2,FALSE),"")</f>
        <v/>
      </c>
      <c r="BW933" s="77"/>
      <c r="BX933" s="83"/>
      <c r="BY933" s="4"/>
      <c r="BZ933" s="36" t="str">
        <f>IFERROR(VLOOKUP(Book1345234[[#This Row],[Mobility Ranking]],#REF!,2,FALSE),"")</f>
        <v/>
      </c>
      <c r="CA933" s="77"/>
      <c r="CB933" s="4"/>
      <c r="CC933" s="36" t="str">
        <f>IFERROR(VLOOKUP(Book1345234[[#This Row],[Regional Ranking]],#REF!,2,FALSE),"")</f>
        <v/>
      </c>
    </row>
    <row r="934" spans="1:81" x14ac:dyDescent="0.25">
      <c r="A934" s="107"/>
      <c r="B934" s="84"/>
      <c r="C934" s="92">
        <f>Book1345234[[#This Row],[FMP]]*2</f>
        <v>0</v>
      </c>
      <c r="D934" s="34"/>
      <c r="E934" s="34"/>
      <c r="F934" s="37"/>
      <c r="G934" s="4"/>
      <c r="H934" s="4"/>
      <c r="I934" s="4"/>
      <c r="J934" s="4"/>
      <c r="K934" s="35" t="str">
        <f>IFERROR(Book1345234[[#This Row],[Project Cost]]/Book1345234[[#This Row],['# of Structures Removed from 1% Annual Chance FP]],"")</f>
        <v/>
      </c>
      <c r="L934" s="4"/>
      <c r="M934" s="4"/>
      <c r="N934" s="35"/>
      <c r="O934" s="100"/>
      <c r="P934" s="84"/>
      <c r="Q934" s="37"/>
      <c r="R934" s="4"/>
      <c r="S934" s="36" t="str">
        <f>IFERROR(VLOOKUP(Book1345234[[#This Row],[ Severity Ranking: Pre-Project Average Depth of Flooding (100-year)]],#REF!,2,FALSE),"")</f>
        <v/>
      </c>
      <c r="T934" s="67"/>
      <c r="U934" s="37"/>
      <c r="V934" s="37"/>
      <c r="W934" s="128" t="e">
        <f>[1]!Book1345234[[#This Row],[Flood Plain Population]]/[1]!Book1345234[[#This Row],[Community Population Served]]</f>
        <v>#REF!</v>
      </c>
      <c r="X934" s="4"/>
      <c r="Y934" s="36" t="str">
        <f>IFERROR(VLOOKUP(Book1345234[[#This Row],[Severity Ranking: Community Need (% Population)]],#REF!,2,FALSE),"")</f>
        <v/>
      </c>
      <c r="Z934" s="66"/>
      <c r="AA934" s="91" t="e">
        <f>[1]!Book1345234[[#This Row],['# of Structures Removed from 1% Annual Chance FP]]/[1]!Book1345234[[#This Row],['# of Structures in 1% Annual Chance FP (Pre-Project)]]</f>
        <v>#REF!</v>
      </c>
      <c r="AB934" s="4"/>
      <c r="AC934" s="36" t="str">
        <f>IFERROR(VLOOKUP(Book1345234[[#This Row],[Flood Risk Reduction ]],#REF!,2,FALSE),"")</f>
        <v/>
      </c>
      <c r="AD934" s="66"/>
      <c r="AE934" s="78"/>
      <c r="AF934" s="37"/>
      <c r="AG934" s="128" t="e">
        <f>([1]!Book1345234[[#This Row],[Pre-Project Damage $]]-[1]!Book1345234[[#This Row],[Post-Project Damage $]])/[1]!Book1345234[[#This Row],[Pre-Project Damage $]]</f>
        <v>#REF!</v>
      </c>
      <c r="AH934" s="4"/>
      <c r="AI934" s="36" t="str">
        <f>IFERROR(VLOOKUP(Book1345234[[#This Row],[Flood Damage Reduction]],#REF!,2,FALSE),"")</f>
        <v/>
      </c>
      <c r="AJ934" s="93"/>
      <c r="AK934" s="83"/>
      <c r="AL934" s="37"/>
      <c r="AM934" s="36" t="str">
        <f>IFERROR(VLOOKUP(Book1345234[[#This Row],[ Reduction in Critical Facilities Flood Risk]],#REF!,2,FALSE),"")</f>
        <v/>
      </c>
      <c r="AN934" s="140" t="e">
        <f>VLOOKUP([1]!Book1345234[[#This Row],[FMP]],'[1]Life and Safety Tabular Data'!A931:L941,12,FALSE)</f>
        <v>#REF!</v>
      </c>
      <c r="AO934" s="43"/>
      <c r="AP934" s="4"/>
      <c r="AQ934" s="36" t="str">
        <f>IFERROR(VLOOKUP(Book1345234[[#This Row],[Life and Safety Ranking (Injury/Loss of Life)]],#REF!,2,FALSE),"")</f>
        <v/>
      </c>
      <c r="AR934" s="67"/>
      <c r="AS934" s="43"/>
      <c r="AT934" s="43"/>
      <c r="AU934" s="43"/>
      <c r="AV934" s="4"/>
      <c r="AW934" s="36" t="str">
        <f>IFERROR(VLOOKUP(Book1345234[[#This Row],[Water Supply Yield Ranking]],#REF!,2,FALSE),"")</f>
        <v/>
      </c>
      <c r="AX934" s="67"/>
      <c r="AY934" s="37"/>
      <c r="AZ934" s="4"/>
      <c r="BA934" s="36" t="str">
        <f>IFERROR(VLOOKUP(Book1345234[[#This Row],[Social Vulnerability Ranking]],#REF!,2,FALSE),"")</f>
        <v/>
      </c>
      <c r="BB934" s="67"/>
      <c r="BC934" s="43"/>
      <c r="BD934" s="4"/>
      <c r="BE934" s="36" t="str">
        <f>IFERROR(VLOOKUP(Book1345234[[#This Row],[Nature-Based Solutions Ranking]],#REF!,2,FALSE),"")</f>
        <v/>
      </c>
      <c r="BF934" s="67"/>
      <c r="BG934" s="37"/>
      <c r="BH934" s="4"/>
      <c r="BI934" s="36" t="str">
        <f>IFERROR(VLOOKUP(Book1345234[[#This Row],[Multiple Benefit Ranking]],#REF!,2,FALSE),"")</f>
        <v/>
      </c>
      <c r="BJ934" s="84"/>
      <c r="BK934" s="43"/>
      <c r="BL934" s="4"/>
      <c r="BM934" s="36" t="str">
        <f>IFERROR(VLOOKUP(Book1345234[[#This Row],[Operations and Maintenance Ranking]],#REF!,2,FALSE),"")</f>
        <v/>
      </c>
      <c r="BN934" s="67"/>
      <c r="BO934" s="4"/>
      <c r="BP934" s="36" t="str">
        <f>IFERROR(VLOOKUP(Book1345234[[#This Row],[Administrative, Regulatory and Other Obstacle Ranking]],#REF!,2,FALSE),"")</f>
        <v/>
      </c>
      <c r="BQ934" s="67"/>
      <c r="BR934" s="4"/>
      <c r="BS934" s="36" t="str">
        <f>IFERROR(VLOOKUP(Book1345234[[#This Row],[Environmental Benefit Ranking]],#REF!,2,FALSE),"")</f>
        <v/>
      </c>
      <c r="BT934" s="67"/>
      <c r="BU934" s="37"/>
      <c r="BV934" s="36" t="str">
        <f>IFERROR(VLOOKUP(Book1345234[[#This Row],[Environmental Impact Ranking]],#REF!,2,FALSE),"")</f>
        <v/>
      </c>
      <c r="BW934" s="77"/>
      <c r="BX934" s="83"/>
      <c r="BY934" s="4"/>
      <c r="BZ934" s="36" t="str">
        <f>IFERROR(VLOOKUP(Book1345234[[#This Row],[Mobility Ranking]],#REF!,2,FALSE),"")</f>
        <v/>
      </c>
      <c r="CA934" s="77"/>
      <c r="CB934" s="4"/>
      <c r="CC934" s="36" t="str">
        <f>IFERROR(VLOOKUP(Book1345234[[#This Row],[Regional Ranking]],#REF!,2,FALSE),"")</f>
        <v/>
      </c>
    </row>
    <row r="935" spans="1:81" x14ac:dyDescent="0.25">
      <c r="A935" s="107"/>
      <c r="B935" s="84"/>
      <c r="C935" s="92">
        <f>Book1345234[[#This Row],[FMP]]*2</f>
        <v>0</v>
      </c>
      <c r="D935" s="34"/>
      <c r="E935" s="34"/>
      <c r="F935" s="37"/>
      <c r="G935" s="4"/>
      <c r="H935" s="4"/>
      <c r="I935" s="4"/>
      <c r="J935" s="4"/>
      <c r="K935" s="35" t="str">
        <f>IFERROR(Book1345234[[#This Row],[Project Cost]]/Book1345234[[#This Row],['# of Structures Removed from 1% Annual Chance FP]],"")</f>
        <v/>
      </c>
      <c r="L935" s="4"/>
      <c r="M935" s="4"/>
      <c r="N935" s="35"/>
      <c r="O935" s="100"/>
      <c r="P935" s="84"/>
      <c r="Q935" s="37"/>
      <c r="R935" s="4"/>
      <c r="S935" s="36" t="str">
        <f>IFERROR(VLOOKUP(Book1345234[[#This Row],[ Severity Ranking: Pre-Project Average Depth of Flooding (100-year)]],#REF!,2,FALSE),"")</f>
        <v/>
      </c>
      <c r="T935" s="67"/>
      <c r="U935" s="37"/>
      <c r="V935" s="37"/>
      <c r="W935" s="128" t="e">
        <f>[1]!Book1345234[[#This Row],[Flood Plain Population]]/[1]!Book1345234[[#This Row],[Community Population Served]]</f>
        <v>#REF!</v>
      </c>
      <c r="X935" s="4"/>
      <c r="Y935" s="36" t="str">
        <f>IFERROR(VLOOKUP(Book1345234[[#This Row],[Severity Ranking: Community Need (% Population)]],#REF!,2,FALSE),"")</f>
        <v/>
      </c>
      <c r="Z935" s="66"/>
      <c r="AA935" s="91" t="e">
        <f>[1]!Book1345234[[#This Row],['# of Structures Removed from 1% Annual Chance FP]]/[1]!Book1345234[[#This Row],['# of Structures in 1% Annual Chance FP (Pre-Project)]]</f>
        <v>#REF!</v>
      </c>
      <c r="AB935" s="4"/>
      <c r="AC935" s="36" t="str">
        <f>IFERROR(VLOOKUP(Book1345234[[#This Row],[Flood Risk Reduction ]],#REF!,2,FALSE),"")</f>
        <v/>
      </c>
      <c r="AD935" s="66"/>
      <c r="AE935" s="78"/>
      <c r="AF935" s="37"/>
      <c r="AG935" s="128" t="e">
        <f>([1]!Book1345234[[#This Row],[Pre-Project Damage $]]-[1]!Book1345234[[#This Row],[Post-Project Damage $]])/[1]!Book1345234[[#This Row],[Pre-Project Damage $]]</f>
        <v>#REF!</v>
      </c>
      <c r="AH935" s="4"/>
      <c r="AI935" s="36" t="str">
        <f>IFERROR(VLOOKUP(Book1345234[[#This Row],[Flood Damage Reduction]],#REF!,2,FALSE),"")</f>
        <v/>
      </c>
      <c r="AJ935" s="93"/>
      <c r="AK935" s="83"/>
      <c r="AL935" s="37"/>
      <c r="AM935" s="36" t="str">
        <f>IFERROR(VLOOKUP(Book1345234[[#This Row],[ Reduction in Critical Facilities Flood Risk]],#REF!,2,FALSE),"")</f>
        <v/>
      </c>
      <c r="AN935" s="140" t="e">
        <f>VLOOKUP([1]!Book1345234[[#This Row],[FMP]],'[1]Life and Safety Tabular Data'!A932:L942,12,FALSE)</f>
        <v>#REF!</v>
      </c>
      <c r="AO935" s="43"/>
      <c r="AP935" s="4"/>
      <c r="AQ935" s="36" t="str">
        <f>IFERROR(VLOOKUP(Book1345234[[#This Row],[Life and Safety Ranking (Injury/Loss of Life)]],#REF!,2,FALSE),"")</f>
        <v/>
      </c>
      <c r="AR935" s="67"/>
      <c r="AS935" s="43"/>
      <c r="AT935" s="43"/>
      <c r="AU935" s="43"/>
      <c r="AV935" s="4"/>
      <c r="AW935" s="36" t="str">
        <f>IFERROR(VLOOKUP(Book1345234[[#This Row],[Water Supply Yield Ranking]],#REF!,2,FALSE),"")</f>
        <v/>
      </c>
      <c r="AX935" s="67"/>
      <c r="AY935" s="37"/>
      <c r="AZ935" s="4"/>
      <c r="BA935" s="36" t="str">
        <f>IFERROR(VLOOKUP(Book1345234[[#This Row],[Social Vulnerability Ranking]],#REF!,2,FALSE),"")</f>
        <v/>
      </c>
      <c r="BB935" s="67"/>
      <c r="BC935" s="43"/>
      <c r="BD935" s="4"/>
      <c r="BE935" s="36" t="str">
        <f>IFERROR(VLOOKUP(Book1345234[[#This Row],[Nature-Based Solutions Ranking]],#REF!,2,FALSE),"")</f>
        <v/>
      </c>
      <c r="BF935" s="67"/>
      <c r="BG935" s="37"/>
      <c r="BH935" s="4"/>
      <c r="BI935" s="36" t="str">
        <f>IFERROR(VLOOKUP(Book1345234[[#This Row],[Multiple Benefit Ranking]],#REF!,2,FALSE),"")</f>
        <v/>
      </c>
      <c r="BJ935" s="84"/>
      <c r="BK935" s="43"/>
      <c r="BL935" s="4"/>
      <c r="BM935" s="36" t="str">
        <f>IFERROR(VLOOKUP(Book1345234[[#This Row],[Operations and Maintenance Ranking]],#REF!,2,FALSE),"")</f>
        <v/>
      </c>
      <c r="BN935" s="67"/>
      <c r="BO935" s="4"/>
      <c r="BP935" s="36" t="str">
        <f>IFERROR(VLOOKUP(Book1345234[[#This Row],[Administrative, Regulatory and Other Obstacle Ranking]],#REF!,2,FALSE),"")</f>
        <v/>
      </c>
      <c r="BQ935" s="67"/>
      <c r="BR935" s="4"/>
      <c r="BS935" s="36" t="str">
        <f>IFERROR(VLOOKUP(Book1345234[[#This Row],[Environmental Benefit Ranking]],#REF!,2,FALSE),"")</f>
        <v/>
      </c>
      <c r="BT935" s="67"/>
      <c r="BU935" s="37"/>
      <c r="BV935" s="36" t="str">
        <f>IFERROR(VLOOKUP(Book1345234[[#This Row],[Environmental Impact Ranking]],#REF!,2,FALSE),"")</f>
        <v/>
      </c>
      <c r="BW935" s="77"/>
      <c r="BX935" s="83"/>
      <c r="BY935" s="4"/>
      <c r="BZ935" s="36" t="str">
        <f>IFERROR(VLOOKUP(Book1345234[[#This Row],[Mobility Ranking]],#REF!,2,FALSE),"")</f>
        <v/>
      </c>
      <c r="CA935" s="77"/>
      <c r="CB935" s="4"/>
      <c r="CC935" s="36" t="str">
        <f>IFERROR(VLOOKUP(Book1345234[[#This Row],[Regional Ranking]],#REF!,2,FALSE),"")</f>
        <v/>
      </c>
    </row>
    <row r="936" spans="1:81" x14ac:dyDescent="0.25">
      <c r="A936" s="107"/>
      <c r="B936" s="84"/>
      <c r="C936" s="92">
        <f>Book1345234[[#This Row],[FMP]]*2</f>
        <v>0</v>
      </c>
      <c r="D936" s="34"/>
      <c r="E936" s="34"/>
      <c r="F936" s="37"/>
      <c r="G936" s="4"/>
      <c r="H936" s="4"/>
      <c r="I936" s="4"/>
      <c r="J936" s="4"/>
      <c r="K936" s="35" t="str">
        <f>IFERROR(Book1345234[[#This Row],[Project Cost]]/Book1345234[[#This Row],['# of Structures Removed from 1% Annual Chance FP]],"")</f>
        <v/>
      </c>
      <c r="L936" s="4"/>
      <c r="M936" s="4"/>
      <c r="N936" s="35"/>
      <c r="O936" s="100"/>
      <c r="P936" s="84"/>
      <c r="Q936" s="37"/>
      <c r="R936" s="4"/>
      <c r="S936" s="36" t="str">
        <f>IFERROR(VLOOKUP(Book1345234[[#This Row],[ Severity Ranking: Pre-Project Average Depth of Flooding (100-year)]],#REF!,2,FALSE),"")</f>
        <v/>
      </c>
      <c r="T936" s="67"/>
      <c r="U936" s="37"/>
      <c r="V936" s="37"/>
      <c r="W936" s="128" t="e">
        <f>[1]!Book1345234[[#This Row],[Flood Plain Population]]/[1]!Book1345234[[#This Row],[Community Population Served]]</f>
        <v>#REF!</v>
      </c>
      <c r="X936" s="4"/>
      <c r="Y936" s="36" t="str">
        <f>IFERROR(VLOOKUP(Book1345234[[#This Row],[Severity Ranking: Community Need (% Population)]],#REF!,2,FALSE),"")</f>
        <v/>
      </c>
      <c r="Z936" s="66"/>
      <c r="AA936" s="91" t="e">
        <f>[1]!Book1345234[[#This Row],['# of Structures Removed from 1% Annual Chance FP]]/[1]!Book1345234[[#This Row],['# of Structures in 1% Annual Chance FP (Pre-Project)]]</f>
        <v>#REF!</v>
      </c>
      <c r="AB936" s="4"/>
      <c r="AC936" s="36" t="str">
        <f>IFERROR(VLOOKUP(Book1345234[[#This Row],[Flood Risk Reduction ]],#REF!,2,FALSE),"")</f>
        <v/>
      </c>
      <c r="AD936" s="66"/>
      <c r="AE936" s="78"/>
      <c r="AF936" s="37"/>
      <c r="AG936" s="128" t="e">
        <f>([1]!Book1345234[[#This Row],[Pre-Project Damage $]]-[1]!Book1345234[[#This Row],[Post-Project Damage $]])/[1]!Book1345234[[#This Row],[Pre-Project Damage $]]</f>
        <v>#REF!</v>
      </c>
      <c r="AH936" s="4"/>
      <c r="AI936" s="36" t="str">
        <f>IFERROR(VLOOKUP(Book1345234[[#This Row],[Flood Damage Reduction]],#REF!,2,FALSE),"")</f>
        <v/>
      </c>
      <c r="AJ936" s="93"/>
      <c r="AK936" s="83"/>
      <c r="AL936" s="37"/>
      <c r="AM936" s="36" t="str">
        <f>IFERROR(VLOOKUP(Book1345234[[#This Row],[ Reduction in Critical Facilities Flood Risk]],#REF!,2,FALSE),"")</f>
        <v/>
      </c>
      <c r="AN936" s="140" t="e">
        <f>VLOOKUP([1]!Book1345234[[#This Row],[FMP]],'[1]Life and Safety Tabular Data'!A933:L943,12,FALSE)</f>
        <v>#REF!</v>
      </c>
      <c r="AO936" s="43"/>
      <c r="AP936" s="4"/>
      <c r="AQ936" s="36" t="str">
        <f>IFERROR(VLOOKUP(Book1345234[[#This Row],[Life and Safety Ranking (Injury/Loss of Life)]],#REF!,2,FALSE),"")</f>
        <v/>
      </c>
      <c r="AR936" s="67"/>
      <c r="AS936" s="43"/>
      <c r="AT936" s="43"/>
      <c r="AU936" s="43"/>
      <c r="AV936" s="4"/>
      <c r="AW936" s="36" t="str">
        <f>IFERROR(VLOOKUP(Book1345234[[#This Row],[Water Supply Yield Ranking]],#REF!,2,FALSE),"")</f>
        <v/>
      </c>
      <c r="AX936" s="67"/>
      <c r="AY936" s="37"/>
      <c r="AZ936" s="4"/>
      <c r="BA936" s="36" t="str">
        <f>IFERROR(VLOOKUP(Book1345234[[#This Row],[Social Vulnerability Ranking]],#REF!,2,FALSE),"")</f>
        <v/>
      </c>
      <c r="BB936" s="67"/>
      <c r="BC936" s="43"/>
      <c r="BD936" s="4"/>
      <c r="BE936" s="36" t="str">
        <f>IFERROR(VLOOKUP(Book1345234[[#This Row],[Nature-Based Solutions Ranking]],#REF!,2,FALSE),"")</f>
        <v/>
      </c>
      <c r="BF936" s="67"/>
      <c r="BG936" s="37"/>
      <c r="BH936" s="4"/>
      <c r="BI936" s="36" t="str">
        <f>IFERROR(VLOOKUP(Book1345234[[#This Row],[Multiple Benefit Ranking]],#REF!,2,FALSE),"")</f>
        <v/>
      </c>
      <c r="BJ936" s="84"/>
      <c r="BK936" s="43"/>
      <c r="BL936" s="4"/>
      <c r="BM936" s="36" t="str">
        <f>IFERROR(VLOOKUP(Book1345234[[#This Row],[Operations and Maintenance Ranking]],#REF!,2,FALSE),"")</f>
        <v/>
      </c>
      <c r="BN936" s="67"/>
      <c r="BO936" s="4"/>
      <c r="BP936" s="36" t="str">
        <f>IFERROR(VLOOKUP(Book1345234[[#This Row],[Administrative, Regulatory and Other Obstacle Ranking]],#REF!,2,FALSE),"")</f>
        <v/>
      </c>
      <c r="BQ936" s="67"/>
      <c r="BR936" s="4"/>
      <c r="BS936" s="36" t="str">
        <f>IFERROR(VLOOKUP(Book1345234[[#This Row],[Environmental Benefit Ranking]],#REF!,2,FALSE),"")</f>
        <v/>
      </c>
      <c r="BT936" s="67"/>
      <c r="BU936" s="37"/>
      <c r="BV936" s="36" t="str">
        <f>IFERROR(VLOOKUP(Book1345234[[#This Row],[Environmental Impact Ranking]],#REF!,2,FALSE),"")</f>
        <v/>
      </c>
      <c r="BW936" s="77"/>
      <c r="BX936" s="83"/>
      <c r="BY936" s="4"/>
      <c r="BZ936" s="36" t="str">
        <f>IFERROR(VLOOKUP(Book1345234[[#This Row],[Mobility Ranking]],#REF!,2,FALSE),"")</f>
        <v/>
      </c>
      <c r="CA936" s="77"/>
      <c r="CB936" s="4"/>
      <c r="CC936" s="36" t="str">
        <f>IFERROR(VLOOKUP(Book1345234[[#This Row],[Regional Ranking]],#REF!,2,FALSE),"")</f>
        <v/>
      </c>
    </row>
    <row r="937" spans="1:81" x14ac:dyDescent="0.25">
      <c r="A937" s="107"/>
      <c r="B937" s="84"/>
      <c r="C937" s="92">
        <f>Book1345234[[#This Row],[FMP]]*2</f>
        <v>0</v>
      </c>
      <c r="D937" s="34"/>
      <c r="E937" s="34"/>
      <c r="F937" s="37"/>
      <c r="G937" s="4"/>
      <c r="H937" s="4"/>
      <c r="I937" s="4"/>
      <c r="J937" s="4"/>
      <c r="K937" s="35" t="str">
        <f>IFERROR(Book1345234[[#This Row],[Project Cost]]/Book1345234[[#This Row],['# of Structures Removed from 1% Annual Chance FP]],"")</f>
        <v/>
      </c>
      <c r="L937" s="4"/>
      <c r="M937" s="4"/>
      <c r="N937" s="35"/>
      <c r="O937" s="100"/>
      <c r="P937" s="84"/>
      <c r="Q937" s="37"/>
      <c r="R937" s="4"/>
      <c r="S937" s="36" t="str">
        <f>IFERROR(VLOOKUP(Book1345234[[#This Row],[ Severity Ranking: Pre-Project Average Depth of Flooding (100-year)]],#REF!,2,FALSE),"")</f>
        <v/>
      </c>
      <c r="T937" s="67"/>
      <c r="U937" s="37"/>
      <c r="V937" s="37"/>
      <c r="W937" s="128" t="e">
        <f>[1]!Book1345234[[#This Row],[Flood Plain Population]]/[1]!Book1345234[[#This Row],[Community Population Served]]</f>
        <v>#REF!</v>
      </c>
      <c r="X937" s="4"/>
      <c r="Y937" s="36" t="str">
        <f>IFERROR(VLOOKUP(Book1345234[[#This Row],[Severity Ranking: Community Need (% Population)]],#REF!,2,FALSE),"")</f>
        <v/>
      </c>
      <c r="Z937" s="66"/>
      <c r="AA937" s="91" t="e">
        <f>[1]!Book1345234[[#This Row],['# of Structures Removed from 1% Annual Chance FP]]/[1]!Book1345234[[#This Row],['# of Structures in 1% Annual Chance FP (Pre-Project)]]</f>
        <v>#REF!</v>
      </c>
      <c r="AB937" s="4"/>
      <c r="AC937" s="36" t="str">
        <f>IFERROR(VLOOKUP(Book1345234[[#This Row],[Flood Risk Reduction ]],#REF!,2,FALSE),"")</f>
        <v/>
      </c>
      <c r="AD937" s="66"/>
      <c r="AE937" s="78"/>
      <c r="AF937" s="37"/>
      <c r="AG937" s="128" t="e">
        <f>([1]!Book1345234[[#This Row],[Pre-Project Damage $]]-[1]!Book1345234[[#This Row],[Post-Project Damage $]])/[1]!Book1345234[[#This Row],[Pre-Project Damage $]]</f>
        <v>#REF!</v>
      </c>
      <c r="AH937" s="4"/>
      <c r="AI937" s="36" t="str">
        <f>IFERROR(VLOOKUP(Book1345234[[#This Row],[Flood Damage Reduction]],#REF!,2,FALSE),"")</f>
        <v/>
      </c>
      <c r="AJ937" s="93"/>
      <c r="AK937" s="83"/>
      <c r="AL937" s="37"/>
      <c r="AM937" s="36" t="str">
        <f>IFERROR(VLOOKUP(Book1345234[[#This Row],[ Reduction in Critical Facilities Flood Risk]],#REF!,2,FALSE),"")</f>
        <v/>
      </c>
      <c r="AN937" s="140" t="e">
        <f>VLOOKUP([1]!Book1345234[[#This Row],[FMP]],'[1]Life and Safety Tabular Data'!A934:L944,12,FALSE)</f>
        <v>#REF!</v>
      </c>
      <c r="AO937" s="43"/>
      <c r="AP937" s="4"/>
      <c r="AQ937" s="36" t="str">
        <f>IFERROR(VLOOKUP(Book1345234[[#This Row],[Life and Safety Ranking (Injury/Loss of Life)]],#REF!,2,FALSE),"")</f>
        <v/>
      </c>
      <c r="AR937" s="67"/>
      <c r="AS937" s="43"/>
      <c r="AT937" s="43"/>
      <c r="AU937" s="43"/>
      <c r="AV937" s="4"/>
      <c r="AW937" s="36" t="str">
        <f>IFERROR(VLOOKUP(Book1345234[[#This Row],[Water Supply Yield Ranking]],#REF!,2,FALSE),"")</f>
        <v/>
      </c>
      <c r="AX937" s="67"/>
      <c r="AY937" s="37"/>
      <c r="AZ937" s="4"/>
      <c r="BA937" s="36" t="str">
        <f>IFERROR(VLOOKUP(Book1345234[[#This Row],[Social Vulnerability Ranking]],#REF!,2,FALSE),"")</f>
        <v/>
      </c>
      <c r="BB937" s="67"/>
      <c r="BC937" s="43"/>
      <c r="BD937" s="4"/>
      <c r="BE937" s="36" t="str">
        <f>IFERROR(VLOOKUP(Book1345234[[#This Row],[Nature-Based Solutions Ranking]],#REF!,2,FALSE),"")</f>
        <v/>
      </c>
      <c r="BF937" s="67"/>
      <c r="BG937" s="37"/>
      <c r="BH937" s="4"/>
      <c r="BI937" s="36" t="str">
        <f>IFERROR(VLOOKUP(Book1345234[[#This Row],[Multiple Benefit Ranking]],#REF!,2,FALSE),"")</f>
        <v/>
      </c>
      <c r="BJ937" s="84"/>
      <c r="BK937" s="43"/>
      <c r="BL937" s="4"/>
      <c r="BM937" s="36" t="str">
        <f>IFERROR(VLOOKUP(Book1345234[[#This Row],[Operations and Maintenance Ranking]],#REF!,2,FALSE),"")</f>
        <v/>
      </c>
      <c r="BN937" s="67"/>
      <c r="BO937" s="4"/>
      <c r="BP937" s="36" t="str">
        <f>IFERROR(VLOOKUP(Book1345234[[#This Row],[Administrative, Regulatory and Other Obstacle Ranking]],#REF!,2,FALSE),"")</f>
        <v/>
      </c>
      <c r="BQ937" s="67"/>
      <c r="BR937" s="4"/>
      <c r="BS937" s="36" t="str">
        <f>IFERROR(VLOOKUP(Book1345234[[#This Row],[Environmental Benefit Ranking]],#REF!,2,FALSE),"")</f>
        <v/>
      </c>
      <c r="BT937" s="67"/>
      <c r="BU937" s="37"/>
      <c r="BV937" s="36" t="str">
        <f>IFERROR(VLOOKUP(Book1345234[[#This Row],[Environmental Impact Ranking]],#REF!,2,FALSE),"")</f>
        <v/>
      </c>
      <c r="BW937" s="77"/>
      <c r="BX937" s="83"/>
      <c r="BY937" s="4"/>
      <c r="BZ937" s="36" t="str">
        <f>IFERROR(VLOOKUP(Book1345234[[#This Row],[Mobility Ranking]],#REF!,2,FALSE),"")</f>
        <v/>
      </c>
      <c r="CA937" s="77"/>
      <c r="CB937" s="4"/>
      <c r="CC937" s="36" t="str">
        <f>IFERROR(VLOOKUP(Book1345234[[#This Row],[Regional Ranking]],#REF!,2,FALSE),"")</f>
        <v/>
      </c>
    </row>
    <row r="938" spans="1:81" x14ac:dyDescent="0.25">
      <c r="A938" s="107"/>
      <c r="B938" s="84"/>
      <c r="C938" s="92">
        <f>Book1345234[[#This Row],[FMP]]*2</f>
        <v>0</v>
      </c>
      <c r="D938" s="34"/>
      <c r="E938" s="34"/>
      <c r="F938" s="37"/>
      <c r="G938" s="4"/>
      <c r="H938" s="4"/>
      <c r="I938" s="4"/>
      <c r="J938" s="4"/>
      <c r="K938" s="35" t="str">
        <f>IFERROR(Book1345234[[#This Row],[Project Cost]]/Book1345234[[#This Row],['# of Structures Removed from 1% Annual Chance FP]],"")</f>
        <v/>
      </c>
      <c r="L938" s="4"/>
      <c r="M938" s="4"/>
      <c r="N938" s="35"/>
      <c r="O938" s="100"/>
      <c r="P938" s="84"/>
      <c r="Q938" s="37"/>
      <c r="R938" s="4"/>
      <c r="S938" s="36" t="str">
        <f>IFERROR(VLOOKUP(Book1345234[[#This Row],[ Severity Ranking: Pre-Project Average Depth of Flooding (100-year)]],#REF!,2,FALSE),"")</f>
        <v/>
      </c>
      <c r="T938" s="67"/>
      <c r="U938" s="37"/>
      <c r="V938" s="37"/>
      <c r="W938" s="128" t="e">
        <f>[1]!Book1345234[[#This Row],[Flood Plain Population]]/[1]!Book1345234[[#This Row],[Community Population Served]]</f>
        <v>#REF!</v>
      </c>
      <c r="X938" s="4"/>
      <c r="Y938" s="36" t="str">
        <f>IFERROR(VLOOKUP(Book1345234[[#This Row],[Severity Ranking: Community Need (% Population)]],#REF!,2,FALSE),"")</f>
        <v/>
      </c>
      <c r="Z938" s="66"/>
      <c r="AA938" s="91" t="e">
        <f>[1]!Book1345234[[#This Row],['# of Structures Removed from 1% Annual Chance FP]]/[1]!Book1345234[[#This Row],['# of Structures in 1% Annual Chance FP (Pre-Project)]]</f>
        <v>#REF!</v>
      </c>
      <c r="AB938" s="4"/>
      <c r="AC938" s="36" t="str">
        <f>IFERROR(VLOOKUP(Book1345234[[#This Row],[Flood Risk Reduction ]],#REF!,2,FALSE),"")</f>
        <v/>
      </c>
      <c r="AD938" s="66"/>
      <c r="AE938" s="78"/>
      <c r="AF938" s="37"/>
      <c r="AG938" s="128" t="e">
        <f>([1]!Book1345234[[#This Row],[Pre-Project Damage $]]-[1]!Book1345234[[#This Row],[Post-Project Damage $]])/[1]!Book1345234[[#This Row],[Pre-Project Damage $]]</f>
        <v>#REF!</v>
      </c>
      <c r="AH938" s="4"/>
      <c r="AI938" s="36" t="str">
        <f>IFERROR(VLOOKUP(Book1345234[[#This Row],[Flood Damage Reduction]],#REF!,2,FALSE),"")</f>
        <v/>
      </c>
      <c r="AJ938" s="93"/>
      <c r="AK938" s="83"/>
      <c r="AL938" s="37"/>
      <c r="AM938" s="36" t="str">
        <f>IFERROR(VLOOKUP(Book1345234[[#This Row],[ Reduction in Critical Facilities Flood Risk]],#REF!,2,FALSE),"")</f>
        <v/>
      </c>
      <c r="AN938" s="140" t="e">
        <f>VLOOKUP([1]!Book1345234[[#This Row],[FMP]],'[1]Life and Safety Tabular Data'!A935:L945,12,FALSE)</f>
        <v>#REF!</v>
      </c>
      <c r="AO938" s="43"/>
      <c r="AP938" s="4"/>
      <c r="AQ938" s="36" t="str">
        <f>IFERROR(VLOOKUP(Book1345234[[#This Row],[Life and Safety Ranking (Injury/Loss of Life)]],#REF!,2,FALSE),"")</f>
        <v/>
      </c>
      <c r="AR938" s="67"/>
      <c r="AS938" s="43"/>
      <c r="AT938" s="43"/>
      <c r="AU938" s="43"/>
      <c r="AV938" s="4"/>
      <c r="AW938" s="36" t="str">
        <f>IFERROR(VLOOKUP(Book1345234[[#This Row],[Water Supply Yield Ranking]],#REF!,2,FALSE),"")</f>
        <v/>
      </c>
      <c r="AX938" s="67"/>
      <c r="AY938" s="37"/>
      <c r="AZ938" s="4"/>
      <c r="BA938" s="36" t="str">
        <f>IFERROR(VLOOKUP(Book1345234[[#This Row],[Social Vulnerability Ranking]],#REF!,2,FALSE),"")</f>
        <v/>
      </c>
      <c r="BB938" s="67"/>
      <c r="BC938" s="43"/>
      <c r="BD938" s="4"/>
      <c r="BE938" s="36" t="str">
        <f>IFERROR(VLOOKUP(Book1345234[[#This Row],[Nature-Based Solutions Ranking]],#REF!,2,FALSE),"")</f>
        <v/>
      </c>
      <c r="BF938" s="67"/>
      <c r="BG938" s="37"/>
      <c r="BH938" s="4"/>
      <c r="BI938" s="36" t="str">
        <f>IFERROR(VLOOKUP(Book1345234[[#This Row],[Multiple Benefit Ranking]],#REF!,2,FALSE),"")</f>
        <v/>
      </c>
      <c r="BJ938" s="84"/>
      <c r="BK938" s="43"/>
      <c r="BL938" s="4"/>
      <c r="BM938" s="36" t="str">
        <f>IFERROR(VLOOKUP(Book1345234[[#This Row],[Operations and Maintenance Ranking]],#REF!,2,FALSE),"")</f>
        <v/>
      </c>
      <c r="BN938" s="67"/>
      <c r="BO938" s="4"/>
      <c r="BP938" s="36" t="str">
        <f>IFERROR(VLOOKUP(Book1345234[[#This Row],[Administrative, Regulatory and Other Obstacle Ranking]],#REF!,2,FALSE),"")</f>
        <v/>
      </c>
      <c r="BQ938" s="67"/>
      <c r="BR938" s="4"/>
      <c r="BS938" s="36" t="str">
        <f>IFERROR(VLOOKUP(Book1345234[[#This Row],[Environmental Benefit Ranking]],#REF!,2,FALSE),"")</f>
        <v/>
      </c>
      <c r="BT938" s="67"/>
      <c r="BU938" s="37"/>
      <c r="BV938" s="36" t="str">
        <f>IFERROR(VLOOKUP(Book1345234[[#This Row],[Environmental Impact Ranking]],#REF!,2,FALSE),"")</f>
        <v/>
      </c>
      <c r="BW938" s="77"/>
      <c r="BX938" s="83"/>
      <c r="BY938" s="4"/>
      <c r="BZ938" s="36" t="str">
        <f>IFERROR(VLOOKUP(Book1345234[[#This Row],[Mobility Ranking]],#REF!,2,FALSE),"")</f>
        <v/>
      </c>
      <c r="CA938" s="77"/>
      <c r="CB938" s="4"/>
      <c r="CC938" s="36" t="str">
        <f>IFERROR(VLOOKUP(Book1345234[[#This Row],[Regional Ranking]],#REF!,2,FALSE),"")</f>
        <v/>
      </c>
    </row>
    <row r="939" spans="1:81" x14ac:dyDescent="0.25">
      <c r="A939" s="107"/>
      <c r="B939" s="84"/>
      <c r="C939" s="92">
        <f>Book1345234[[#This Row],[FMP]]*2</f>
        <v>0</v>
      </c>
      <c r="D939" s="34"/>
      <c r="E939" s="34"/>
      <c r="F939" s="37"/>
      <c r="G939" s="4"/>
      <c r="H939" s="4"/>
      <c r="I939" s="4"/>
      <c r="J939" s="4"/>
      <c r="K939" s="35" t="str">
        <f>IFERROR(Book1345234[[#This Row],[Project Cost]]/Book1345234[[#This Row],['# of Structures Removed from 1% Annual Chance FP]],"")</f>
        <v/>
      </c>
      <c r="L939" s="4"/>
      <c r="M939" s="4"/>
      <c r="N939" s="35"/>
      <c r="O939" s="100"/>
      <c r="P939" s="84"/>
      <c r="Q939" s="37"/>
      <c r="R939" s="4"/>
      <c r="S939" s="36" t="str">
        <f>IFERROR(VLOOKUP(Book1345234[[#This Row],[ Severity Ranking: Pre-Project Average Depth of Flooding (100-year)]],#REF!,2,FALSE),"")</f>
        <v/>
      </c>
      <c r="T939" s="67"/>
      <c r="U939" s="37"/>
      <c r="V939" s="37"/>
      <c r="W939" s="128" t="e">
        <f>[1]!Book1345234[[#This Row],[Flood Plain Population]]/[1]!Book1345234[[#This Row],[Community Population Served]]</f>
        <v>#REF!</v>
      </c>
      <c r="X939" s="4"/>
      <c r="Y939" s="36" t="str">
        <f>IFERROR(VLOOKUP(Book1345234[[#This Row],[Severity Ranking: Community Need (% Population)]],#REF!,2,FALSE),"")</f>
        <v/>
      </c>
      <c r="Z939" s="66"/>
      <c r="AA939" s="91" t="e">
        <f>[1]!Book1345234[[#This Row],['# of Structures Removed from 1% Annual Chance FP]]/[1]!Book1345234[[#This Row],['# of Structures in 1% Annual Chance FP (Pre-Project)]]</f>
        <v>#REF!</v>
      </c>
      <c r="AB939" s="4"/>
      <c r="AC939" s="36" t="str">
        <f>IFERROR(VLOOKUP(Book1345234[[#This Row],[Flood Risk Reduction ]],#REF!,2,FALSE),"")</f>
        <v/>
      </c>
      <c r="AD939" s="66"/>
      <c r="AE939" s="78"/>
      <c r="AF939" s="37"/>
      <c r="AG939" s="128" t="e">
        <f>([1]!Book1345234[[#This Row],[Pre-Project Damage $]]-[1]!Book1345234[[#This Row],[Post-Project Damage $]])/[1]!Book1345234[[#This Row],[Pre-Project Damage $]]</f>
        <v>#REF!</v>
      </c>
      <c r="AH939" s="4"/>
      <c r="AI939" s="36" t="str">
        <f>IFERROR(VLOOKUP(Book1345234[[#This Row],[Flood Damage Reduction]],#REF!,2,FALSE),"")</f>
        <v/>
      </c>
      <c r="AJ939" s="93"/>
      <c r="AK939" s="83"/>
      <c r="AL939" s="37"/>
      <c r="AM939" s="36" t="str">
        <f>IFERROR(VLOOKUP(Book1345234[[#This Row],[ Reduction in Critical Facilities Flood Risk]],#REF!,2,FALSE),"")</f>
        <v/>
      </c>
      <c r="AN939" s="140" t="e">
        <f>VLOOKUP([1]!Book1345234[[#This Row],[FMP]],'[1]Life and Safety Tabular Data'!A936:L946,12,FALSE)</f>
        <v>#REF!</v>
      </c>
      <c r="AO939" s="43"/>
      <c r="AP939" s="4"/>
      <c r="AQ939" s="36" t="str">
        <f>IFERROR(VLOOKUP(Book1345234[[#This Row],[Life and Safety Ranking (Injury/Loss of Life)]],#REF!,2,FALSE),"")</f>
        <v/>
      </c>
      <c r="AR939" s="67"/>
      <c r="AS939" s="43"/>
      <c r="AT939" s="43"/>
      <c r="AU939" s="43"/>
      <c r="AV939" s="4"/>
      <c r="AW939" s="36" t="str">
        <f>IFERROR(VLOOKUP(Book1345234[[#This Row],[Water Supply Yield Ranking]],#REF!,2,FALSE),"")</f>
        <v/>
      </c>
      <c r="AX939" s="67"/>
      <c r="AY939" s="37"/>
      <c r="AZ939" s="4"/>
      <c r="BA939" s="36" t="str">
        <f>IFERROR(VLOOKUP(Book1345234[[#This Row],[Social Vulnerability Ranking]],#REF!,2,FALSE),"")</f>
        <v/>
      </c>
      <c r="BB939" s="67"/>
      <c r="BC939" s="43"/>
      <c r="BD939" s="4"/>
      <c r="BE939" s="36" t="str">
        <f>IFERROR(VLOOKUP(Book1345234[[#This Row],[Nature-Based Solutions Ranking]],#REF!,2,FALSE),"")</f>
        <v/>
      </c>
      <c r="BF939" s="67"/>
      <c r="BG939" s="37"/>
      <c r="BH939" s="4"/>
      <c r="BI939" s="36" t="str">
        <f>IFERROR(VLOOKUP(Book1345234[[#This Row],[Multiple Benefit Ranking]],#REF!,2,FALSE),"")</f>
        <v/>
      </c>
      <c r="BJ939" s="84"/>
      <c r="BK939" s="43"/>
      <c r="BL939" s="4"/>
      <c r="BM939" s="36" t="str">
        <f>IFERROR(VLOOKUP(Book1345234[[#This Row],[Operations and Maintenance Ranking]],#REF!,2,FALSE),"")</f>
        <v/>
      </c>
      <c r="BN939" s="67"/>
      <c r="BO939" s="4"/>
      <c r="BP939" s="36" t="str">
        <f>IFERROR(VLOOKUP(Book1345234[[#This Row],[Administrative, Regulatory and Other Obstacle Ranking]],#REF!,2,FALSE),"")</f>
        <v/>
      </c>
      <c r="BQ939" s="67"/>
      <c r="BR939" s="4"/>
      <c r="BS939" s="36" t="str">
        <f>IFERROR(VLOOKUP(Book1345234[[#This Row],[Environmental Benefit Ranking]],#REF!,2,FALSE),"")</f>
        <v/>
      </c>
      <c r="BT939" s="67"/>
      <c r="BU939" s="37"/>
      <c r="BV939" s="36" t="str">
        <f>IFERROR(VLOOKUP(Book1345234[[#This Row],[Environmental Impact Ranking]],#REF!,2,FALSE),"")</f>
        <v/>
      </c>
      <c r="BW939" s="77"/>
      <c r="BX939" s="83"/>
      <c r="BY939" s="4"/>
      <c r="BZ939" s="36" t="str">
        <f>IFERROR(VLOOKUP(Book1345234[[#This Row],[Mobility Ranking]],#REF!,2,FALSE),"")</f>
        <v/>
      </c>
      <c r="CA939" s="77"/>
      <c r="CB939" s="4"/>
      <c r="CC939" s="36" t="str">
        <f>IFERROR(VLOOKUP(Book1345234[[#This Row],[Regional Ranking]],#REF!,2,FALSE),"")</f>
        <v/>
      </c>
    </row>
    <row r="940" spans="1:81" x14ac:dyDescent="0.25">
      <c r="A940" s="107"/>
      <c r="B940" s="84"/>
      <c r="C940" s="92">
        <f>Book1345234[[#This Row],[FMP]]*2</f>
        <v>0</v>
      </c>
      <c r="D940" s="34"/>
      <c r="E940" s="34"/>
      <c r="F940" s="37"/>
      <c r="G940" s="4"/>
      <c r="H940" s="4"/>
      <c r="I940" s="4"/>
      <c r="J940" s="4"/>
      <c r="K940" s="35" t="str">
        <f>IFERROR(Book1345234[[#This Row],[Project Cost]]/Book1345234[[#This Row],['# of Structures Removed from 1% Annual Chance FP]],"")</f>
        <v/>
      </c>
      <c r="L940" s="4"/>
      <c r="M940" s="4"/>
      <c r="N940" s="35"/>
      <c r="O940" s="100"/>
      <c r="P940" s="84"/>
      <c r="Q940" s="37"/>
      <c r="R940" s="4"/>
      <c r="S940" s="36" t="str">
        <f>IFERROR(VLOOKUP(Book1345234[[#This Row],[ Severity Ranking: Pre-Project Average Depth of Flooding (100-year)]],#REF!,2,FALSE),"")</f>
        <v/>
      </c>
      <c r="T940" s="67"/>
      <c r="U940" s="37"/>
      <c r="V940" s="37"/>
      <c r="W940" s="128" t="e">
        <f>[1]!Book1345234[[#This Row],[Flood Plain Population]]/[1]!Book1345234[[#This Row],[Community Population Served]]</f>
        <v>#REF!</v>
      </c>
      <c r="X940" s="4"/>
      <c r="Y940" s="36" t="str">
        <f>IFERROR(VLOOKUP(Book1345234[[#This Row],[Severity Ranking: Community Need (% Population)]],#REF!,2,FALSE),"")</f>
        <v/>
      </c>
      <c r="Z940" s="66"/>
      <c r="AA940" s="91" t="e">
        <f>[1]!Book1345234[[#This Row],['# of Structures Removed from 1% Annual Chance FP]]/[1]!Book1345234[[#This Row],['# of Structures in 1% Annual Chance FP (Pre-Project)]]</f>
        <v>#REF!</v>
      </c>
      <c r="AB940" s="4"/>
      <c r="AC940" s="36" t="str">
        <f>IFERROR(VLOOKUP(Book1345234[[#This Row],[Flood Risk Reduction ]],#REF!,2,FALSE),"")</f>
        <v/>
      </c>
      <c r="AD940" s="66"/>
      <c r="AE940" s="78"/>
      <c r="AF940" s="37"/>
      <c r="AG940" s="128" t="e">
        <f>([1]!Book1345234[[#This Row],[Pre-Project Damage $]]-[1]!Book1345234[[#This Row],[Post-Project Damage $]])/[1]!Book1345234[[#This Row],[Pre-Project Damage $]]</f>
        <v>#REF!</v>
      </c>
      <c r="AH940" s="4"/>
      <c r="AI940" s="36" t="str">
        <f>IFERROR(VLOOKUP(Book1345234[[#This Row],[Flood Damage Reduction]],#REF!,2,FALSE),"")</f>
        <v/>
      </c>
      <c r="AJ940" s="93"/>
      <c r="AK940" s="83"/>
      <c r="AL940" s="37"/>
      <c r="AM940" s="36" t="str">
        <f>IFERROR(VLOOKUP(Book1345234[[#This Row],[ Reduction in Critical Facilities Flood Risk]],#REF!,2,FALSE),"")</f>
        <v/>
      </c>
      <c r="AN940" s="140" t="e">
        <f>VLOOKUP([1]!Book1345234[[#This Row],[FMP]],'[1]Life and Safety Tabular Data'!A937:L947,12,FALSE)</f>
        <v>#REF!</v>
      </c>
      <c r="AO940" s="43"/>
      <c r="AP940" s="4"/>
      <c r="AQ940" s="36" t="str">
        <f>IFERROR(VLOOKUP(Book1345234[[#This Row],[Life and Safety Ranking (Injury/Loss of Life)]],#REF!,2,FALSE),"")</f>
        <v/>
      </c>
      <c r="AR940" s="67"/>
      <c r="AS940" s="43"/>
      <c r="AT940" s="43"/>
      <c r="AU940" s="43"/>
      <c r="AV940" s="4"/>
      <c r="AW940" s="36" t="str">
        <f>IFERROR(VLOOKUP(Book1345234[[#This Row],[Water Supply Yield Ranking]],#REF!,2,FALSE),"")</f>
        <v/>
      </c>
      <c r="AX940" s="67"/>
      <c r="AY940" s="37"/>
      <c r="AZ940" s="4"/>
      <c r="BA940" s="36" t="str">
        <f>IFERROR(VLOOKUP(Book1345234[[#This Row],[Social Vulnerability Ranking]],#REF!,2,FALSE),"")</f>
        <v/>
      </c>
      <c r="BB940" s="67"/>
      <c r="BC940" s="43"/>
      <c r="BD940" s="4"/>
      <c r="BE940" s="36" t="str">
        <f>IFERROR(VLOOKUP(Book1345234[[#This Row],[Nature-Based Solutions Ranking]],#REF!,2,FALSE),"")</f>
        <v/>
      </c>
      <c r="BF940" s="67"/>
      <c r="BG940" s="37"/>
      <c r="BH940" s="4"/>
      <c r="BI940" s="36" t="str">
        <f>IFERROR(VLOOKUP(Book1345234[[#This Row],[Multiple Benefit Ranking]],#REF!,2,FALSE),"")</f>
        <v/>
      </c>
      <c r="BJ940" s="84"/>
      <c r="BK940" s="43"/>
      <c r="BL940" s="4"/>
      <c r="BM940" s="36" t="str">
        <f>IFERROR(VLOOKUP(Book1345234[[#This Row],[Operations and Maintenance Ranking]],#REF!,2,FALSE),"")</f>
        <v/>
      </c>
      <c r="BN940" s="67"/>
      <c r="BO940" s="4"/>
      <c r="BP940" s="36" t="str">
        <f>IFERROR(VLOOKUP(Book1345234[[#This Row],[Administrative, Regulatory and Other Obstacle Ranking]],#REF!,2,FALSE),"")</f>
        <v/>
      </c>
      <c r="BQ940" s="67"/>
      <c r="BR940" s="4"/>
      <c r="BS940" s="36" t="str">
        <f>IFERROR(VLOOKUP(Book1345234[[#This Row],[Environmental Benefit Ranking]],#REF!,2,FALSE),"")</f>
        <v/>
      </c>
      <c r="BT940" s="67"/>
      <c r="BU940" s="37"/>
      <c r="BV940" s="36" t="str">
        <f>IFERROR(VLOOKUP(Book1345234[[#This Row],[Environmental Impact Ranking]],#REF!,2,FALSE),"")</f>
        <v/>
      </c>
      <c r="BW940" s="77"/>
      <c r="BX940" s="83"/>
      <c r="BY940" s="4"/>
      <c r="BZ940" s="36" t="str">
        <f>IFERROR(VLOOKUP(Book1345234[[#This Row],[Mobility Ranking]],#REF!,2,FALSE),"")</f>
        <v/>
      </c>
      <c r="CA940" s="77"/>
      <c r="CB940" s="4"/>
      <c r="CC940" s="36" t="str">
        <f>IFERROR(VLOOKUP(Book1345234[[#This Row],[Regional Ranking]],#REF!,2,FALSE),"")</f>
        <v/>
      </c>
    </row>
    <row r="941" spans="1:81" x14ac:dyDescent="0.25">
      <c r="A941" s="107"/>
      <c r="B941" s="84"/>
      <c r="C941" s="92">
        <f>Book1345234[[#This Row],[FMP]]*2</f>
        <v>0</v>
      </c>
      <c r="D941" s="34"/>
      <c r="E941" s="34"/>
      <c r="F941" s="37"/>
      <c r="G941" s="4"/>
      <c r="H941" s="4"/>
      <c r="I941" s="4"/>
      <c r="J941" s="4"/>
      <c r="K941" s="35" t="str">
        <f>IFERROR(Book1345234[[#This Row],[Project Cost]]/Book1345234[[#This Row],['# of Structures Removed from 1% Annual Chance FP]],"")</f>
        <v/>
      </c>
      <c r="L941" s="4"/>
      <c r="M941" s="4"/>
      <c r="N941" s="35"/>
      <c r="O941" s="100"/>
      <c r="P941" s="84"/>
      <c r="Q941" s="37"/>
      <c r="R941" s="4"/>
      <c r="S941" s="36" t="str">
        <f>IFERROR(VLOOKUP(Book1345234[[#This Row],[ Severity Ranking: Pre-Project Average Depth of Flooding (100-year)]],#REF!,2,FALSE),"")</f>
        <v/>
      </c>
      <c r="T941" s="67"/>
      <c r="U941" s="37"/>
      <c r="V941" s="37"/>
      <c r="W941" s="128" t="e">
        <f>[1]!Book1345234[[#This Row],[Flood Plain Population]]/[1]!Book1345234[[#This Row],[Community Population Served]]</f>
        <v>#REF!</v>
      </c>
      <c r="X941" s="4"/>
      <c r="Y941" s="36" t="str">
        <f>IFERROR(VLOOKUP(Book1345234[[#This Row],[Severity Ranking: Community Need (% Population)]],#REF!,2,FALSE),"")</f>
        <v/>
      </c>
      <c r="Z941" s="66"/>
      <c r="AA941" s="91" t="e">
        <f>[1]!Book1345234[[#This Row],['# of Structures Removed from 1% Annual Chance FP]]/[1]!Book1345234[[#This Row],['# of Structures in 1% Annual Chance FP (Pre-Project)]]</f>
        <v>#REF!</v>
      </c>
      <c r="AB941" s="4"/>
      <c r="AC941" s="36" t="str">
        <f>IFERROR(VLOOKUP(Book1345234[[#This Row],[Flood Risk Reduction ]],#REF!,2,FALSE),"")</f>
        <v/>
      </c>
      <c r="AD941" s="66"/>
      <c r="AE941" s="78"/>
      <c r="AF941" s="37"/>
      <c r="AG941" s="128" t="e">
        <f>([1]!Book1345234[[#This Row],[Pre-Project Damage $]]-[1]!Book1345234[[#This Row],[Post-Project Damage $]])/[1]!Book1345234[[#This Row],[Pre-Project Damage $]]</f>
        <v>#REF!</v>
      </c>
      <c r="AH941" s="4"/>
      <c r="AI941" s="36" t="str">
        <f>IFERROR(VLOOKUP(Book1345234[[#This Row],[Flood Damage Reduction]],#REF!,2,FALSE),"")</f>
        <v/>
      </c>
      <c r="AJ941" s="93"/>
      <c r="AK941" s="83"/>
      <c r="AL941" s="37"/>
      <c r="AM941" s="36" t="str">
        <f>IFERROR(VLOOKUP(Book1345234[[#This Row],[ Reduction in Critical Facilities Flood Risk]],#REF!,2,FALSE),"")</f>
        <v/>
      </c>
      <c r="AN941" s="140" t="e">
        <f>VLOOKUP([1]!Book1345234[[#This Row],[FMP]],'[1]Life and Safety Tabular Data'!A938:L948,12,FALSE)</f>
        <v>#REF!</v>
      </c>
      <c r="AO941" s="43"/>
      <c r="AP941" s="4"/>
      <c r="AQ941" s="36" t="str">
        <f>IFERROR(VLOOKUP(Book1345234[[#This Row],[Life and Safety Ranking (Injury/Loss of Life)]],#REF!,2,FALSE),"")</f>
        <v/>
      </c>
      <c r="AR941" s="67"/>
      <c r="AS941" s="43"/>
      <c r="AT941" s="43"/>
      <c r="AU941" s="43"/>
      <c r="AV941" s="4"/>
      <c r="AW941" s="36" t="str">
        <f>IFERROR(VLOOKUP(Book1345234[[#This Row],[Water Supply Yield Ranking]],#REF!,2,FALSE),"")</f>
        <v/>
      </c>
      <c r="AX941" s="67"/>
      <c r="AY941" s="37"/>
      <c r="AZ941" s="4"/>
      <c r="BA941" s="36" t="str">
        <f>IFERROR(VLOOKUP(Book1345234[[#This Row],[Social Vulnerability Ranking]],#REF!,2,FALSE),"")</f>
        <v/>
      </c>
      <c r="BB941" s="67"/>
      <c r="BC941" s="43"/>
      <c r="BD941" s="4"/>
      <c r="BE941" s="36" t="str">
        <f>IFERROR(VLOOKUP(Book1345234[[#This Row],[Nature-Based Solutions Ranking]],#REF!,2,FALSE),"")</f>
        <v/>
      </c>
      <c r="BF941" s="67"/>
      <c r="BG941" s="37"/>
      <c r="BH941" s="4"/>
      <c r="BI941" s="36" t="str">
        <f>IFERROR(VLOOKUP(Book1345234[[#This Row],[Multiple Benefit Ranking]],#REF!,2,FALSE),"")</f>
        <v/>
      </c>
      <c r="BJ941" s="84"/>
      <c r="BK941" s="43"/>
      <c r="BL941" s="4"/>
      <c r="BM941" s="36" t="str">
        <f>IFERROR(VLOOKUP(Book1345234[[#This Row],[Operations and Maintenance Ranking]],#REF!,2,FALSE),"")</f>
        <v/>
      </c>
      <c r="BN941" s="67"/>
      <c r="BO941" s="4"/>
      <c r="BP941" s="36" t="str">
        <f>IFERROR(VLOOKUP(Book1345234[[#This Row],[Administrative, Regulatory and Other Obstacle Ranking]],#REF!,2,FALSE),"")</f>
        <v/>
      </c>
      <c r="BQ941" s="67"/>
      <c r="BR941" s="4"/>
      <c r="BS941" s="36" t="str">
        <f>IFERROR(VLOOKUP(Book1345234[[#This Row],[Environmental Benefit Ranking]],#REF!,2,FALSE),"")</f>
        <v/>
      </c>
      <c r="BT941" s="67"/>
      <c r="BU941" s="37"/>
      <c r="BV941" s="36" t="str">
        <f>IFERROR(VLOOKUP(Book1345234[[#This Row],[Environmental Impact Ranking]],#REF!,2,FALSE),"")</f>
        <v/>
      </c>
      <c r="BW941" s="77"/>
      <c r="BX941" s="83"/>
      <c r="BY941" s="4"/>
      <c r="BZ941" s="36" t="str">
        <f>IFERROR(VLOOKUP(Book1345234[[#This Row],[Mobility Ranking]],#REF!,2,FALSE),"")</f>
        <v/>
      </c>
      <c r="CA941" s="77"/>
      <c r="CB941" s="4"/>
      <c r="CC941" s="36" t="str">
        <f>IFERROR(VLOOKUP(Book1345234[[#This Row],[Regional Ranking]],#REF!,2,FALSE),"")</f>
        <v/>
      </c>
    </row>
    <row r="942" spans="1:81" x14ac:dyDescent="0.25">
      <c r="A942" s="107"/>
      <c r="B942" s="84"/>
      <c r="C942" s="92">
        <f>Book1345234[[#This Row],[FMP]]*2</f>
        <v>0</v>
      </c>
      <c r="D942" s="34"/>
      <c r="E942" s="34"/>
      <c r="F942" s="37"/>
      <c r="G942" s="4"/>
      <c r="H942" s="4"/>
      <c r="I942" s="4"/>
      <c r="J942" s="4"/>
      <c r="K942" s="35" t="str">
        <f>IFERROR(Book1345234[[#This Row],[Project Cost]]/Book1345234[[#This Row],['# of Structures Removed from 1% Annual Chance FP]],"")</f>
        <v/>
      </c>
      <c r="L942" s="4"/>
      <c r="M942" s="4"/>
      <c r="N942" s="35"/>
      <c r="O942" s="100"/>
      <c r="P942" s="84"/>
      <c r="Q942" s="37"/>
      <c r="R942" s="4"/>
      <c r="S942" s="36" t="str">
        <f>IFERROR(VLOOKUP(Book1345234[[#This Row],[ Severity Ranking: Pre-Project Average Depth of Flooding (100-year)]],#REF!,2,FALSE),"")</f>
        <v/>
      </c>
      <c r="T942" s="67"/>
      <c r="U942" s="37"/>
      <c r="V942" s="37"/>
      <c r="W942" s="128" t="e">
        <f>[1]!Book1345234[[#This Row],[Flood Plain Population]]/[1]!Book1345234[[#This Row],[Community Population Served]]</f>
        <v>#REF!</v>
      </c>
      <c r="X942" s="4"/>
      <c r="Y942" s="36" t="str">
        <f>IFERROR(VLOOKUP(Book1345234[[#This Row],[Severity Ranking: Community Need (% Population)]],#REF!,2,FALSE),"")</f>
        <v/>
      </c>
      <c r="Z942" s="66"/>
      <c r="AA942" s="91" t="e">
        <f>[1]!Book1345234[[#This Row],['# of Structures Removed from 1% Annual Chance FP]]/[1]!Book1345234[[#This Row],['# of Structures in 1% Annual Chance FP (Pre-Project)]]</f>
        <v>#REF!</v>
      </c>
      <c r="AB942" s="4"/>
      <c r="AC942" s="36" t="str">
        <f>IFERROR(VLOOKUP(Book1345234[[#This Row],[Flood Risk Reduction ]],#REF!,2,FALSE),"")</f>
        <v/>
      </c>
      <c r="AD942" s="66"/>
      <c r="AE942" s="78"/>
      <c r="AF942" s="37"/>
      <c r="AG942" s="128" t="e">
        <f>([1]!Book1345234[[#This Row],[Pre-Project Damage $]]-[1]!Book1345234[[#This Row],[Post-Project Damage $]])/[1]!Book1345234[[#This Row],[Pre-Project Damage $]]</f>
        <v>#REF!</v>
      </c>
      <c r="AH942" s="4"/>
      <c r="AI942" s="36" t="str">
        <f>IFERROR(VLOOKUP(Book1345234[[#This Row],[Flood Damage Reduction]],#REF!,2,FALSE),"")</f>
        <v/>
      </c>
      <c r="AJ942" s="93"/>
      <c r="AK942" s="83"/>
      <c r="AL942" s="37"/>
      <c r="AM942" s="36" t="str">
        <f>IFERROR(VLOOKUP(Book1345234[[#This Row],[ Reduction in Critical Facilities Flood Risk]],#REF!,2,FALSE),"")</f>
        <v/>
      </c>
      <c r="AN942" s="140" t="e">
        <f>VLOOKUP([1]!Book1345234[[#This Row],[FMP]],'[1]Life and Safety Tabular Data'!A939:L949,12,FALSE)</f>
        <v>#REF!</v>
      </c>
      <c r="AO942" s="43"/>
      <c r="AP942" s="4"/>
      <c r="AQ942" s="36" t="str">
        <f>IFERROR(VLOOKUP(Book1345234[[#This Row],[Life and Safety Ranking (Injury/Loss of Life)]],#REF!,2,FALSE),"")</f>
        <v/>
      </c>
      <c r="AR942" s="67"/>
      <c r="AS942" s="43"/>
      <c r="AT942" s="43"/>
      <c r="AU942" s="43"/>
      <c r="AV942" s="4"/>
      <c r="AW942" s="36" t="str">
        <f>IFERROR(VLOOKUP(Book1345234[[#This Row],[Water Supply Yield Ranking]],#REF!,2,FALSE),"")</f>
        <v/>
      </c>
      <c r="AX942" s="67"/>
      <c r="AY942" s="37"/>
      <c r="AZ942" s="4"/>
      <c r="BA942" s="36" t="str">
        <f>IFERROR(VLOOKUP(Book1345234[[#This Row],[Social Vulnerability Ranking]],#REF!,2,FALSE),"")</f>
        <v/>
      </c>
      <c r="BB942" s="67"/>
      <c r="BC942" s="43"/>
      <c r="BD942" s="4"/>
      <c r="BE942" s="36" t="str">
        <f>IFERROR(VLOOKUP(Book1345234[[#This Row],[Nature-Based Solutions Ranking]],#REF!,2,FALSE),"")</f>
        <v/>
      </c>
      <c r="BF942" s="67"/>
      <c r="BG942" s="37"/>
      <c r="BH942" s="4"/>
      <c r="BI942" s="36" t="str">
        <f>IFERROR(VLOOKUP(Book1345234[[#This Row],[Multiple Benefit Ranking]],#REF!,2,FALSE),"")</f>
        <v/>
      </c>
      <c r="BJ942" s="84"/>
      <c r="BK942" s="43"/>
      <c r="BL942" s="4"/>
      <c r="BM942" s="36" t="str">
        <f>IFERROR(VLOOKUP(Book1345234[[#This Row],[Operations and Maintenance Ranking]],#REF!,2,FALSE),"")</f>
        <v/>
      </c>
      <c r="BN942" s="67"/>
      <c r="BO942" s="4"/>
      <c r="BP942" s="36" t="str">
        <f>IFERROR(VLOOKUP(Book1345234[[#This Row],[Administrative, Regulatory and Other Obstacle Ranking]],#REF!,2,FALSE),"")</f>
        <v/>
      </c>
      <c r="BQ942" s="67"/>
      <c r="BR942" s="4"/>
      <c r="BS942" s="36" t="str">
        <f>IFERROR(VLOOKUP(Book1345234[[#This Row],[Environmental Benefit Ranking]],#REF!,2,FALSE),"")</f>
        <v/>
      </c>
      <c r="BT942" s="67"/>
      <c r="BU942" s="37"/>
      <c r="BV942" s="36" t="str">
        <f>IFERROR(VLOOKUP(Book1345234[[#This Row],[Environmental Impact Ranking]],#REF!,2,FALSE),"")</f>
        <v/>
      </c>
      <c r="BW942" s="77"/>
      <c r="BX942" s="83"/>
      <c r="BY942" s="4"/>
      <c r="BZ942" s="36" t="str">
        <f>IFERROR(VLOOKUP(Book1345234[[#This Row],[Mobility Ranking]],#REF!,2,FALSE),"")</f>
        <v/>
      </c>
      <c r="CA942" s="77"/>
      <c r="CB942" s="4"/>
      <c r="CC942" s="36" t="str">
        <f>IFERROR(VLOOKUP(Book1345234[[#This Row],[Regional Ranking]],#REF!,2,FALSE),"")</f>
        <v/>
      </c>
    </row>
    <row r="943" spans="1:81" x14ac:dyDescent="0.25">
      <c r="A943" s="107"/>
      <c r="B943" s="84"/>
      <c r="C943" s="92">
        <f>Book1345234[[#This Row],[FMP]]*2</f>
        <v>0</v>
      </c>
      <c r="D943" s="34"/>
      <c r="E943" s="34"/>
      <c r="F943" s="37"/>
      <c r="G943" s="4"/>
      <c r="H943" s="4"/>
      <c r="I943" s="4"/>
      <c r="J943" s="4"/>
      <c r="K943" s="35" t="str">
        <f>IFERROR(Book1345234[[#This Row],[Project Cost]]/Book1345234[[#This Row],['# of Structures Removed from 1% Annual Chance FP]],"")</f>
        <v/>
      </c>
      <c r="L943" s="4"/>
      <c r="M943" s="4"/>
      <c r="N943" s="35"/>
      <c r="O943" s="100"/>
      <c r="P943" s="84"/>
      <c r="Q943" s="37"/>
      <c r="R943" s="4"/>
      <c r="S943" s="36" t="str">
        <f>IFERROR(VLOOKUP(Book1345234[[#This Row],[ Severity Ranking: Pre-Project Average Depth of Flooding (100-year)]],#REF!,2,FALSE),"")</f>
        <v/>
      </c>
      <c r="T943" s="67"/>
      <c r="U943" s="37"/>
      <c r="V943" s="37"/>
      <c r="W943" s="128" t="e">
        <f>[1]!Book1345234[[#This Row],[Flood Plain Population]]/[1]!Book1345234[[#This Row],[Community Population Served]]</f>
        <v>#REF!</v>
      </c>
      <c r="X943" s="4"/>
      <c r="Y943" s="36" t="str">
        <f>IFERROR(VLOOKUP(Book1345234[[#This Row],[Severity Ranking: Community Need (% Population)]],#REF!,2,FALSE),"")</f>
        <v/>
      </c>
      <c r="Z943" s="66"/>
      <c r="AA943" s="91" t="e">
        <f>[1]!Book1345234[[#This Row],['# of Structures Removed from 1% Annual Chance FP]]/[1]!Book1345234[[#This Row],['# of Structures in 1% Annual Chance FP (Pre-Project)]]</f>
        <v>#REF!</v>
      </c>
      <c r="AB943" s="4"/>
      <c r="AC943" s="36" t="str">
        <f>IFERROR(VLOOKUP(Book1345234[[#This Row],[Flood Risk Reduction ]],#REF!,2,FALSE),"")</f>
        <v/>
      </c>
      <c r="AD943" s="66"/>
      <c r="AE943" s="78"/>
      <c r="AF943" s="37"/>
      <c r="AG943" s="128" t="e">
        <f>([1]!Book1345234[[#This Row],[Pre-Project Damage $]]-[1]!Book1345234[[#This Row],[Post-Project Damage $]])/[1]!Book1345234[[#This Row],[Pre-Project Damage $]]</f>
        <v>#REF!</v>
      </c>
      <c r="AH943" s="4"/>
      <c r="AI943" s="36" t="str">
        <f>IFERROR(VLOOKUP(Book1345234[[#This Row],[Flood Damage Reduction]],#REF!,2,FALSE),"")</f>
        <v/>
      </c>
      <c r="AJ943" s="93"/>
      <c r="AK943" s="83"/>
      <c r="AL943" s="37"/>
      <c r="AM943" s="36" t="str">
        <f>IFERROR(VLOOKUP(Book1345234[[#This Row],[ Reduction in Critical Facilities Flood Risk]],#REF!,2,FALSE),"")</f>
        <v/>
      </c>
      <c r="AN943" s="140" t="e">
        <f>VLOOKUP([1]!Book1345234[[#This Row],[FMP]],'[1]Life and Safety Tabular Data'!A940:L950,12,FALSE)</f>
        <v>#REF!</v>
      </c>
      <c r="AO943" s="43"/>
      <c r="AP943" s="4"/>
      <c r="AQ943" s="36" t="str">
        <f>IFERROR(VLOOKUP(Book1345234[[#This Row],[Life and Safety Ranking (Injury/Loss of Life)]],#REF!,2,FALSE),"")</f>
        <v/>
      </c>
      <c r="AR943" s="67"/>
      <c r="AS943" s="43"/>
      <c r="AT943" s="43"/>
      <c r="AU943" s="43"/>
      <c r="AV943" s="4"/>
      <c r="AW943" s="36" t="str">
        <f>IFERROR(VLOOKUP(Book1345234[[#This Row],[Water Supply Yield Ranking]],#REF!,2,FALSE),"")</f>
        <v/>
      </c>
      <c r="AX943" s="67"/>
      <c r="AY943" s="37"/>
      <c r="AZ943" s="4"/>
      <c r="BA943" s="36" t="str">
        <f>IFERROR(VLOOKUP(Book1345234[[#This Row],[Social Vulnerability Ranking]],#REF!,2,FALSE),"")</f>
        <v/>
      </c>
      <c r="BB943" s="67"/>
      <c r="BC943" s="43"/>
      <c r="BD943" s="4"/>
      <c r="BE943" s="36" t="str">
        <f>IFERROR(VLOOKUP(Book1345234[[#This Row],[Nature-Based Solutions Ranking]],#REF!,2,FALSE),"")</f>
        <v/>
      </c>
      <c r="BF943" s="67"/>
      <c r="BG943" s="37"/>
      <c r="BH943" s="4"/>
      <c r="BI943" s="36" t="str">
        <f>IFERROR(VLOOKUP(Book1345234[[#This Row],[Multiple Benefit Ranking]],#REF!,2,FALSE),"")</f>
        <v/>
      </c>
      <c r="BJ943" s="84"/>
      <c r="BK943" s="43"/>
      <c r="BL943" s="4"/>
      <c r="BM943" s="36" t="str">
        <f>IFERROR(VLOOKUP(Book1345234[[#This Row],[Operations and Maintenance Ranking]],#REF!,2,FALSE),"")</f>
        <v/>
      </c>
      <c r="BN943" s="67"/>
      <c r="BO943" s="4"/>
      <c r="BP943" s="36" t="str">
        <f>IFERROR(VLOOKUP(Book1345234[[#This Row],[Administrative, Regulatory and Other Obstacle Ranking]],#REF!,2,FALSE),"")</f>
        <v/>
      </c>
      <c r="BQ943" s="67"/>
      <c r="BR943" s="4"/>
      <c r="BS943" s="36" t="str">
        <f>IFERROR(VLOOKUP(Book1345234[[#This Row],[Environmental Benefit Ranking]],#REF!,2,FALSE),"")</f>
        <v/>
      </c>
      <c r="BT943" s="67"/>
      <c r="BU943" s="37"/>
      <c r="BV943" s="36" t="str">
        <f>IFERROR(VLOOKUP(Book1345234[[#This Row],[Environmental Impact Ranking]],#REF!,2,FALSE),"")</f>
        <v/>
      </c>
      <c r="BW943" s="77"/>
      <c r="BX943" s="83"/>
      <c r="BY943" s="4"/>
      <c r="BZ943" s="36" t="str">
        <f>IFERROR(VLOOKUP(Book1345234[[#This Row],[Mobility Ranking]],#REF!,2,FALSE),"")</f>
        <v/>
      </c>
      <c r="CA943" s="77"/>
      <c r="CB943" s="4"/>
      <c r="CC943" s="36" t="str">
        <f>IFERROR(VLOOKUP(Book1345234[[#This Row],[Regional Ranking]],#REF!,2,FALSE),"")</f>
        <v/>
      </c>
    </row>
    <row r="944" spans="1:81" x14ac:dyDescent="0.25">
      <c r="A944" s="107"/>
      <c r="B944" s="84"/>
      <c r="C944" s="92">
        <f>Book1345234[[#This Row],[FMP]]*2</f>
        <v>0</v>
      </c>
      <c r="D944" s="34"/>
      <c r="E944" s="34"/>
      <c r="F944" s="37"/>
      <c r="G944" s="4"/>
      <c r="H944" s="4"/>
      <c r="I944" s="4"/>
      <c r="J944" s="4"/>
      <c r="K944" s="35" t="str">
        <f>IFERROR(Book1345234[[#This Row],[Project Cost]]/Book1345234[[#This Row],['# of Structures Removed from 1% Annual Chance FP]],"")</f>
        <v/>
      </c>
      <c r="L944" s="4"/>
      <c r="M944" s="4"/>
      <c r="N944" s="35"/>
      <c r="O944" s="100"/>
      <c r="P944" s="84"/>
      <c r="Q944" s="37"/>
      <c r="R944" s="4"/>
      <c r="S944" s="36" t="str">
        <f>IFERROR(VLOOKUP(Book1345234[[#This Row],[ Severity Ranking: Pre-Project Average Depth of Flooding (100-year)]],#REF!,2,FALSE),"")</f>
        <v/>
      </c>
      <c r="T944" s="67"/>
      <c r="U944" s="37"/>
      <c r="V944" s="37"/>
      <c r="W944" s="128" t="e">
        <f>[1]!Book1345234[[#This Row],[Flood Plain Population]]/[1]!Book1345234[[#This Row],[Community Population Served]]</f>
        <v>#REF!</v>
      </c>
      <c r="X944" s="4"/>
      <c r="Y944" s="36" t="str">
        <f>IFERROR(VLOOKUP(Book1345234[[#This Row],[Severity Ranking: Community Need (% Population)]],#REF!,2,FALSE),"")</f>
        <v/>
      </c>
      <c r="Z944" s="66"/>
      <c r="AA944" s="91" t="e">
        <f>[1]!Book1345234[[#This Row],['# of Structures Removed from 1% Annual Chance FP]]/[1]!Book1345234[[#This Row],['# of Structures in 1% Annual Chance FP (Pre-Project)]]</f>
        <v>#REF!</v>
      </c>
      <c r="AB944" s="4"/>
      <c r="AC944" s="36" t="str">
        <f>IFERROR(VLOOKUP(Book1345234[[#This Row],[Flood Risk Reduction ]],#REF!,2,FALSE),"")</f>
        <v/>
      </c>
      <c r="AD944" s="66"/>
      <c r="AE944" s="78"/>
      <c r="AF944" s="37"/>
      <c r="AG944" s="128" t="e">
        <f>([1]!Book1345234[[#This Row],[Pre-Project Damage $]]-[1]!Book1345234[[#This Row],[Post-Project Damage $]])/[1]!Book1345234[[#This Row],[Pre-Project Damage $]]</f>
        <v>#REF!</v>
      </c>
      <c r="AH944" s="4"/>
      <c r="AI944" s="36" t="str">
        <f>IFERROR(VLOOKUP(Book1345234[[#This Row],[Flood Damage Reduction]],#REF!,2,FALSE),"")</f>
        <v/>
      </c>
      <c r="AJ944" s="93"/>
      <c r="AK944" s="83"/>
      <c r="AL944" s="37"/>
      <c r="AM944" s="36" t="str">
        <f>IFERROR(VLOOKUP(Book1345234[[#This Row],[ Reduction in Critical Facilities Flood Risk]],#REF!,2,FALSE),"")</f>
        <v/>
      </c>
      <c r="AN944" s="140" t="e">
        <f>VLOOKUP([1]!Book1345234[[#This Row],[FMP]],'[1]Life and Safety Tabular Data'!A941:L951,12,FALSE)</f>
        <v>#REF!</v>
      </c>
      <c r="AO944" s="43"/>
      <c r="AP944" s="4"/>
      <c r="AQ944" s="36" t="str">
        <f>IFERROR(VLOOKUP(Book1345234[[#This Row],[Life and Safety Ranking (Injury/Loss of Life)]],#REF!,2,FALSE),"")</f>
        <v/>
      </c>
      <c r="AR944" s="67"/>
      <c r="AS944" s="43"/>
      <c r="AT944" s="43"/>
      <c r="AU944" s="43"/>
      <c r="AV944" s="4"/>
      <c r="AW944" s="36" t="str">
        <f>IFERROR(VLOOKUP(Book1345234[[#This Row],[Water Supply Yield Ranking]],#REF!,2,FALSE),"")</f>
        <v/>
      </c>
      <c r="AX944" s="67"/>
      <c r="AY944" s="37"/>
      <c r="AZ944" s="4"/>
      <c r="BA944" s="36" t="str">
        <f>IFERROR(VLOOKUP(Book1345234[[#This Row],[Social Vulnerability Ranking]],#REF!,2,FALSE),"")</f>
        <v/>
      </c>
      <c r="BB944" s="67"/>
      <c r="BC944" s="43"/>
      <c r="BD944" s="4"/>
      <c r="BE944" s="36" t="str">
        <f>IFERROR(VLOOKUP(Book1345234[[#This Row],[Nature-Based Solutions Ranking]],#REF!,2,FALSE),"")</f>
        <v/>
      </c>
      <c r="BF944" s="67"/>
      <c r="BG944" s="37"/>
      <c r="BH944" s="4"/>
      <c r="BI944" s="36" t="str">
        <f>IFERROR(VLOOKUP(Book1345234[[#This Row],[Multiple Benefit Ranking]],#REF!,2,FALSE),"")</f>
        <v/>
      </c>
      <c r="BJ944" s="84"/>
      <c r="BK944" s="43"/>
      <c r="BL944" s="4"/>
      <c r="BM944" s="36" t="str">
        <f>IFERROR(VLOOKUP(Book1345234[[#This Row],[Operations and Maintenance Ranking]],#REF!,2,FALSE),"")</f>
        <v/>
      </c>
      <c r="BN944" s="67"/>
      <c r="BO944" s="4"/>
      <c r="BP944" s="36" t="str">
        <f>IFERROR(VLOOKUP(Book1345234[[#This Row],[Administrative, Regulatory and Other Obstacle Ranking]],#REF!,2,FALSE),"")</f>
        <v/>
      </c>
      <c r="BQ944" s="67"/>
      <c r="BR944" s="4"/>
      <c r="BS944" s="36" t="str">
        <f>IFERROR(VLOOKUP(Book1345234[[#This Row],[Environmental Benefit Ranking]],#REF!,2,FALSE),"")</f>
        <v/>
      </c>
      <c r="BT944" s="67"/>
      <c r="BU944" s="37"/>
      <c r="BV944" s="36" t="str">
        <f>IFERROR(VLOOKUP(Book1345234[[#This Row],[Environmental Impact Ranking]],#REF!,2,FALSE),"")</f>
        <v/>
      </c>
      <c r="BW944" s="77"/>
      <c r="BX944" s="83"/>
      <c r="BY944" s="4"/>
      <c r="BZ944" s="36" t="str">
        <f>IFERROR(VLOOKUP(Book1345234[[#This Row],[Mobility Ranking]],#REF!,2,FALSE),"")</f>
        <v/>
      </c>
      <c r="CA944" s="77"/>
      <c r="CB944" s="4"/>
      <c r="CC944" s="36" t="str">
        <f>IFERROR(VLOOKUP(Book1345234[[#This Row],[Regional Ranking]],#REF!,2,FALSE),"")</f>
        <v/>
      </c>
    </row>
    <row r="945" spans="1:81" x14ac:dyDescent="0.25">
      <c r="A945" s="107"/>
      <c r="B945" s="84"/>
      <c r="C945" s="92">
        <f>Book1345234[[#This Row],[FMP]]*2</f>
        <v>0</v>
      </c>
      <c r="D945" s="34"/>
      <c r="E945" s="34"/>
      <c r="F945" s="37"/>
      <c r="G945" s="4"/>
      <c r="H945" s="4"/>
      <c r="I945" s="4"/>
      <c r="J945" s="4"/>
      <c r="K945" s="35" t="str">
        <f>IFERROR(Book1345234[[#This Row],[Project Cost]]/Book1345234[[#This Row],['# of Structures Removed from 1% Annual Chance FP]],"")</f>
        <v/>
      </c>
      <c r="L945" s="4"/>
      <c r="M945" s="4"/>
      <c r="N945" s="35"/>
      <c r="O945" s="100"/>
      <c r="P945" s="84"/>
      <c r="Q945" s="37"/>
      <c r="R945" s="4"/>
      <c r="S945" s="36" t="str">
        <f>IFERROR(VLOOKUP(Book1345234[[#This Row],[ Severity Ranking: Pre-Project Average Depth of Flooding (100-year)]],#REF!,2,FALSE),"")</f>
        <v/>
      </c>
      <c r="T945" s="67"/>
      <c r="U945" s="37"/>
      <c r="V945" s="37"/>
      <c r="W945" s="128" t="e">
        <f>[1]!Book1345234[[#This Row],[Flood Plain Population]]/[1]!Book1345234[[#This Row],[Community Population Served]]</f>
        <v>#REF!</v>
      </c>
      <c r="X945" s="4"/>
      <c r="Y945" s="36" t="str">
        <f>IFERROR(VLOOKUP(Book1345234[[#This Row],[Severity Ranking: Community Need (% Population)]],#REF!,2,FALSE),"")</f>
        <v/>
      </c>
      <c r="Z945" s="66"/>
      <c r="AA945" s="91" t="e">
        <f>[1]!Book1345234[[#This Row],['# of Structures Removed from 1% Annual Chance FP]]/[1]!Book1345234[[#This Row],['# of Structures in 1% Annual Chance FP (Pre-Project)]]</f>
        <v>#REF!</v>
      </c>
      <c r="AB945" s="4"/>
      <c r="AC945" s="36" t="str">
        <f>IFERROR(VLOOKUP(Book1345234[[#This Row],[Flood Risk Reduction ]],#REF!,2,FALSE),"")</f>
        <v/>
      </c>
      <c r="AD945" s="66"/>
      <c r="AE945" s="78"/>
      <c r="AF945" s="37"/>
      <c r="AG945" s="128" t="e">
        <f>([1]!Book1345234[[#This Row],[Pre-Project Damage $]]-[1]!Book1345234[[#This Row],[Post-Project Damage $]])/[1]!Book1345234[[#This Row],[Pre-Project Damage $]]</f>
        <v>#REF!</v>
      </c>
      <c r="AH945" s="4"/>
      <c r="AI945" s="36" t="str">
        <f>IFERROR(VLOOKUP(Book1345234[[#This Row],[Flood Damage Reduction]],#REF!,2,FALSE),"")</f>
        <v/>
      </c>
      <c r="AJ945" s="93"/>
      <c r="AK945" s="83"/>
      <c r="AL945" s="37"/>
      <c r="AM945" s="36" t="str">
        <f>IFERROR(VLOOKUP(Book1345234[[#This Row],[ Reduction in Critical Facilities Flood Risk]],#REF!,2,FALSE),"")</f>
        <v/>
      </c>
      <c r="AN945" s="140" t="e">
        <f>VLOOKUP([1]!Book1345234[[#This Row],[FMP]],'[1]Life and Safety Tabular Data'!A942:L952,12,FALSE)</f>
        <v>#REF!</v>
      </c>
      <c r="AO945" s="43"/>
      <c r="AP945" s="4"/>
      <c r="AQ945" s="36" t="str">
        <f>IFERROR(VLOOKUP(Book1345234[[#This Row],[Life and Safety Ranking (Injury/Loss of Life)]],#REF!,2,FALSE),"")</f>
        <v/>
      </c>
      <c r="AR945" s="67"/>
      <c r="AS945" s="43"/>
      <c r="AT945" s="43"/>
      <c r="AU945" s="43"/>
      <c r="AV945" s="4"/>
      <c r="AW945" s="36" t="str">
        <f>IFERROR(VLOOKUP(Book1345234[[#This Row],[Water Supply Yield Ranking]],#REF!,2,FALSE),"")</f>
        <v/>
      </c>
      <c r="AX945" s="67"/>
      <c r="AY945" s="37"/>
      <c r="AZ945" s="4"/>
      <c r="BA945" s="36" t="str">
        <f>IFERROR(VLOOKUP(Book1345234[[#This Row],[Social Vulnerability Ranking]],#REF!,2,FALSE),"")</f>
        <v/>
      </c>
      <c r="BB945" s="67"/>
      <c r="BC945" s="43"/>
      <c r="BD945" s="4"/>
      <c r="BE945" s="36" t="str">
        <f>IFERROR(VLOOKUP(Book1345234[[#This Row],[Nature-Based Solutions Ranking]],#REF!,2,FALSE),"")</f>
        <v/>
      </c>
      <c r="BF945" s="67"/>
      <c r="BG945" s="37"/>
      <c r="BH945" s="4"/>
      <c r="BI945" s="36" t="str">
        <f>IFERROR(VLOOKUP(Book1345234[[#This Row],[Multiple Benefit Ranking]],#REF!,2,FALSE),"")</f>
        <v/>
      </c>
      <c r="BJ945" s="84"/>
      <c r="BK945" s="43"/>
      <c r="BL945" s="4"/>
      <c r="BM945" s="36" t="str">
        <f>IFERROR(VLOOKUP(Book1345234[[#This Row],[Operations and Maintenance Ranking]],#REF!,2,FALSE),"")</f>
        <v/>
      </c>
      <c r="BN945" s="67"/>
      <c r="BO945" s="4"/>
      <c r="BP945" s="36" t="str">
        <f>IFERROR(VLOOKUP(Book1345234[[#This Row],[Administrative, Regulatory and Other Obstacle Ranking]],#REF!,2,FALSE),"")</f>
        <v/>
      </c>
      <c r="BQ945" s="67"/>
      <c r="BR945" s="4"/>
      <c r="BS945" s="36" t="str">
        <f>IFERROR(VLOOKUP(Book1345234[[#This Row],[Environmental Benefit Ranking]],#REF!,2,FALSE),"")</f>
        <v/>
      </c>
      <c r="BT945" s="67"/>
      <c r="BU945" s="37"/>
      <c r="BV945" s="36" t="str">
        <f>IFERROR(VLOOKUP(Book1345234[[#This Row],[Environmental Impact Ranking]],#REF!,2,FALSE),"")</f>
        <v/>
      </c>
      <c r="BW945" s="77"/>
      <c r="BX945" s="83"/>
      <c r="BY945" s="4"/>
      <c r="BZ945" s="36" t="str">
        <f>IFERROR(VLOOKUP(Book1345234[[#This Row],[Mobility Ranking]],#REF!,2,FALSE),"")</f>
        <v/>
      </c>
      <c r="CA945" s="77"/>
      <c r="CB945" s="4"/>
      <c r="CC945" s="36" t="str">
        <f>IFERROR(VLOOKUP(Book1345234[[#This Row],[Regional Ranking]],#REF!,2,FALSE),"")</f>
        <v/>
      </c>
    </row>
    <row r="946" spans="1:81" x14ac:dyDescent="0.25">
      <c r="A946" s="107"/>
      <c r="B946" s="84"/>
      <c r="C946" s="92">
        <f>Book1345234[[#This Row],[FMP]]*2</f>
        <v>0</v>
      </c>
      <c r="D946" s="34"/>
      <c r="E946" s="34"/>
      <c r="F946" s="37"/>
      <c r="G946" s="4"/>
      <c r="H946" s="4"/>
      <c r="I946" s="4"/>
      <c r="J946" s="4"/>
      <c r="K946" s="35" t="str">
        <f>IFERROR(Book1345234[[#This Row],[Project Cost]]/Book1345234[[#This Row],['# of Structures Removed from 1% Annual Chance FP]],"")</f>
        <v/>
      </c>
      <c r="L946" s="4"/>
      <c r="M946" s="4"/>
      <c r="N946" s="35"/>
      <c r="O946" s="100"/>
      <c r="P946" s="84"/>
      <c r="Q946" s="37"/>
      <c r="R946" s="4"/>
      <c r="S946" s="36" t="str">
        <f>IFERROR(VLOOKUP(Book1345234[[#This Row],[ Severity Ranking: Pre-Project Average Depth of Flooding (100-year)]],#REF!,2,FALSE),"")</f>
        <v/>
      </c>
      <c r="T946" s="67"/>
      <c r="U946" s="37"/>
      <c r="V946" s="37"/>
      <c r="W946" s="128" t="e">
        <f>[1]!Book1345234[[#This Row],[Flood Plain Population]]/[1]!Book1345234[[#This Row],[Community Population Served]]</f>
        <v>#REF!</v>
      </c>
      <c r="X946" s="4"/>
      <c r="Y946" s="36" t="str">
        <f>IFERROR(VLOOKUP(Book1345234[[#This Row],[Severity Ranking: Community Need (% Population)]],#REF!,2,FALSE),"")</f>
        <v/>
      </c>
      <c r="Z946" s="66"/>
      <c r="AA946" s="91" t="e">
        <f>[1]!Book1345234[[#This Row],['# of Structures Removed from 1% Annual Chance FP]]/[1]!Book1345234[[#This Row],['# of Structures in 1% Annual Chance FP (Pre-Project)]]</f>
        <v>#REF!</v>
      </c>
      <c r="AB946" s="4"/>
      <c r="AC946" s="36" t="str">
        <f>IFERROR(VLOOKUP(Book1345234[[#This Row],[Flood Risk Reduction ]],#REF!,2,FALSE),"")</f>
        <v/>
      </c>
      <c r="AD946" s="66"/>
      <c r="AE946" s="78"/>
      <c r="AF946" s="37"/>
      <c r="AG946" s="128" t="e">
        <f>([1]!Book1345234[[#This Row],[Pre-Project Damage $]]-[1]!Book1345234[[#This Row],[Post-Project Damage $]])/[1]!Book1345234[[#This Row],[Pre-Project Damage $]]</f>
        <v>#REF!</v>
      </c>
      <c r="AH946" s="4"/>
      <c r="AI946" s="36" t="str">
        <f>IFERROR(VLOOKUP(Book1345234[[#This Row],[Flood Damage Reduction]],#REF!,2,FALSE),"")</f>
        <v/>
      </c>
      <c r="AJ946" s="93"/>
      <c r="AK946" s="83"/>
      <c r="AL946" s="37"/>
      <c r="AM946" s="36" t="str">
        <f>IFERROR(VLOOKUP(Book1345234[[#This Row],[ Reduction in Critical Facilities Flood Risk]],#REF!,2,FALSE),"")</f>
        <v/>
      </c>
      <c r="AN946" s="140" t="e">
        <f>VLOOKUP([1]!Book1345234[[#This Row],[FMP]],'[1]Life and Safety Tabular Data'!A943:L953,12,FALSE)</f>
        <v>#REF!</v>
      </c>
      <c r="AO946" s="43"/>
      <c r="AP946" s="4"/>
      <c r="AQ946" s="36" t="str">
        <f>IFERROR(VLOOKUP(Book1345234[[#This Row],[Life and Safety Ranking (Injury/Loss of Life)]],#REF!,2,FALSE),"")</f>
        <v/>
      </c>
      <c r="AR946" s="67"/>
      <c r="AS946" s="43"/>
      <c r="AT946" s="43"/>
      <c r="AU946" s="43"/>
      <c r="AV946" s="4"/>
      <c r="AW946" s="36" t="str">
        <f>IFERROR(VLOOKUP(Book1345234[[#This Row],[Water Supply Yield Ranking]],#REF!,2,FALSE),"")</f>
        <v/>
      </c>
      <c r="AX946" s="67"/>
      <c r="AY946" s="37"/>
      <c r="AZ946" s="4"/>
      <c r="BA946" s="36" t="str">
        <f>IFERROR(VLOOKUP(Book1345234[[#This Row],[Social Vulnerability Ranking]],#REF!,2,FALSE),"")</f>
        <v/>
      </c>
      <c r="BB946" s="67"/>
      <c r="BC946" s="43"/>
      <c r="BD946" s="4"/>
      <c r="BE946" s="36" t="str">
        <f>IFERROR(VLOOKUP(Book1345234[[#This Row],[Nature-Based Solutions Ranking]],#REF!,2,FALSE),"")</f>
        <v/>
      </c>
      <c r="BF946" s="67"/>
      <c r="BG946" s="37"/>
      <c r="BH946" s="4"/>
      <c r="BI946" s="36" t="str">
        <f>IFERROR(VLOOKUP(Book1345234[[#This Row],[Multiple Benefit Ranking]],#REF!,2,FALSE),"")</f>
        <v/>
      </c>
      <c r="BJ946" s="84"/>
      <c r="BK946" s="43"/>
      <c r="BL946" s="4"/>
      <c r="BM946" s="36" t="str">
        <f>IFERROR(VLOOKUP(Book1345234[[#This Row],[Operations and Maintenance Ranking]],#REF!,2,FALSE),"")</f>
        <v/>
      </c>
      <c r="BN946" s="67"/>
      <c r="BO946" s="4"/>
      <c r="BP946" s="36" t="str">
        <f>IFERROR(VLOOKUP(Book1345234[[#This Row],[Administrative, Regulatory and Other Obstacle Ranking]],#REF!,2,FALSE),"")</f>
        <v/>
      </c>
      <c r="BQ946" s="67"/>
      <c r="BR946" s="4"/>
      <c r="BS946" s="36" t="str">
        <f>IFERROR(VLOOKUP(Book1345234[[#This Row],[Environmental Benefit Ranking]],#REF!,2,FALSE),"")</f>
        <v/>
      </c>
      <c r="BT946" s="67"/>
      <c r="BU946" s="37"/>
      <c r="BV946" s="36" t="str">
        <f>IFERROR(VLOOKUP(Book1345234[[#This Row],[Environmental Impact Ranking]],#REF!,2,FALSE),"")</f>
        <v/>
      </c>
      <c r="BW946" s="77"/>
      <c r="BX946" s="83"/>
      <c r="BY946" s="4"/>
      <c r="BZ946" s="36" t="str">
        <f>IFERROR(VLOOKUP(Book1345234[[#This Row],[Mobility Ranking]],#REF!,2,FALSE),"")</f>
        <v/>
      </c>
      <c r="CA946" s="77"/>
      <c r="CB946" s="4"/>
      <c r="CC946" s="36" t="str">
        <f>IFERROR(VLOOKUP(Book1345234[[#This Row],[Regional Ranking]],#REF!,2,FALSE),"")</f>
        <v/>
      </c>
    </row>
    <row r="947" spans="1:81" x14ac:dyDescent="0.25">
      <c r="A947" s="107"/>
      <c r="B947" s="84"/>
      <c r="C947" s="92">
        <f>Book1345234[[#This Row],[FMP]]*2</f>
        <v>0</v>
      </c>
      <c r="D947" s="34"/>
      <c r="E947" s="34"/>
      <c r="F947" s="37"/>
      <c r="G947" s="4"/>
      <c r="H947" s="4"/>
      <c r="I947" s="4"/>
      <c r="J947" s="4"/>
      <c r="K947" s="35" t="str">
        <f>IFERROR(Book1345234[[#This Row],[Project Cost]]/Book1345234[[#This Row],['# of Structures Removed from 1% Annual Chance FP]],"")</f>
        <v/>
      </c>
      <c r="L947" s="4"/>
      <c r="M947" s="4"/>
      <c r="N947" s="35"/>
      <c r="O947" s="100"/>
      <c r="P947" s="84"/>
      <c r="Q947" s="37"/>
      <c r="R947" s="4"/>
      <c r="S947" s="36" t="str">
        <f>IFERROR(VLOOKUP(Book1345234[[#This Row],[ Severity Ranking: Pre-Project Average Depth of Flooding (100-year)]],#REF!,2,FALSE),"")</f>
        <v/>
      </c>
      <c r="T947" s="67"/>
      <c r="U947" s="37"/>
      <c r="V947" s="37"/>
      <c r="W947" s="128" t="e">
        <f>[1]!Book1345234[[#This Row],[Flood Plain Population]]/[1]!Book1345234[[#This Row],[Community Population Served]]</f>
        <v>#REF!</v>
      </c>
      <c r="X947" s="4"/>
      <c r="Y947" s="36" t="str">
        <f>IFERROR(VLOOKUP(Book1345234[[#This Row],[Severity Ranking: Community Need (% Population)]],#REF!,2,FALSE),"")</f>
        <v/>
      </c>
      <c r="Z947" s="66"/>
      <c r="AA947" s="91" t="e">
        <f>[1]!Book1345234[[#This Row],['# of Structures Removed from 1% Annual Chance FP]]/[1]!Book1345234[[#This Row],['# of Structures in 1% Annual Chance FP (Pre-Project)]]</f>
        <v>#REF!</v>
      </c>
      <c r="AB947" s="4"/>
      <c r="AC947" s="36" t="str">
        <f>IFERROR(VLOOKUP(Book1345234[[#This Row],[Flood Risk Reduction ]],#REF!,2,FALSE),"")</f>
        <v/>
      </c>
      <c r="AD947" s="66"/>
      <c r="AE947" s="78"/>
      <c r="AF947" s="37"/>
      <c r="AG947" s="128" t="e">
        <f>([1]!Book1345234[[#This Row],[Pre-Project Damage $]]-[1]!Book1345234[[#This Row],[Post-Project Damage $]])/[1]!Book1345234[[#This Row],[Pre-Project Damage $]]</f>
        <v>#REF!</v>
      </c>
      <c r="AH947" s="4"/>
      <c r="AI947" s="36" t="str">
        <f>IFERROR(VLOOKUP(Book1345234[[#This Row],[Flood Damage Reduction]],#REF!,2,FALSE),"")</f>
        <v/>
      </c>
      <c r="AJ947" s="93"/>
      <c r="AK947" s="83"/>
      <c r="AL947" s="37"/>
      <c r="AM947" s="36" t="str">
        <f>IFERROR(VLOOKUP(Book1345234[[#This Row],[ Reduction in Critical Facilities Flood Risk]],#REF!,2,FALSE),"")</f>
        <v/>
      </c>
      <c r="AN947" s="140" t="e">
        <f>VLOOKUP([1]!Book1345234[[#This Row],[FMP]],'[1]Life and Safety Tabular Data'!A944:L954,12,FALSE)</f>
        <v>#REF!</v>
      </c>
      <c r="AO947" s="43"/>
      <c r="AP947" s="4"/>
      <c r="AQ947" s="36" t="str">
        <f>IFERROR(VLOOKUP(Book1345234[[#This Row],[Life and Safety Ranking (Injury/Loss of Life)]],#REF!,2,FALSE),"")</f>
        <v/>
      </c>
      <c r="AR947" s="67"/>
      <c r="AS947" s="43"/>
      <c r="AT947" s="43"/>
      <c r="AU947" s="43"/>
      <c r="AV947" s="4"/>
      <c r="AW947" s="36" t="str">
        <f>IFERROR(VLOOKUP(Book1345234[[#This Row],[Water Supply Yield Ranking]],#REF!,2,FALSE),"")</f>
        <v/>
      </c>
      <c r="AX947" s="67"/>
      <c r="AY947" s="37"/>
      <c r="AZ947" s="4"/>
      <c r="BA947" s="36" t="str">
        <f>IFERROR(VLOOKUP(Book1345234[[#This Row],[Social Vulnerability Ranking]],#REF!,2,FALSE),"")</f>
        <v/>
      </c>
      <c r="BB947" s="67"/>
      <c r="BC947" s="43"/>
      <c r="BD947" s="4"/>
      <c r="BE947" s="36" t="str">
        <f>IFERROR(VLOOKUP(Book1345234[[#This Row],[Nature-Based Solutions Ranking]],#REF!,2,FALSE),"")</f>
        <v/>
      </c>
      <c r="BF947" s="67"/>
      <c r="BG947" s="37"/>
      <c r="BH947" s="4"/>
      <c r="BI947" s="36" t="str">
        <f>IFERROR(VLOOKUP(Book1345234[[#This Row],[Multiple Benefit Ranking]],#REF!,2,FALSE),"")</f>
        <v/>
      </c>
      <c r="BJ947" s="84"/>
      <c r="BK947" s="43"/>
      <c r="BL947" s="4"/>
      <c r="BM947" s="36" t="str">
        <f>IFERROR(VLOOKUP(Book1345234[[#This Row],[Operations and Maintenance Ranking]],#REF!,2,FALSE),"")</f>
        <v/>
      </c>
      <c r="BN947" s="67"/>
      <c r="BO947" s="4"/>
      <c r="BP947" s="36" t="str">
        <f>IFERROR(VLOOKUP(Book1345234[[#This Row],[Administrative, Regulatory and Other Obstacle Ranking]],#REF!,2,FALSE),"")</f>
        <v/>
      </c>
      <c r="BQ947" s="67"/>
      <c r="BR947" s="4"/>
      <c r="BS947" s="36" t="str">
        <f>IFERROR(VLOOKUP(Book1345234[[#This Row],[Environmental Benefit Ranking]],#REF!,2,FALSE),"")</f>
        <v/>
      </c>
      <c r="BT947" s="67"/>
      <c r="BU947" s="37"/>
      <c r="BV947" s="36" t="str">
        <f>IFERROR(VLOOKUP(Book1345234[[#This Row],[Environmental Impact Ranking]],#REF!,2,FALSE),"")</f>
        <v/>
      </c>
      <c r="BW947" s="77"/>
      <c r="BX947" s="83"/>
      <c r="BY947" s="4"/>
      <c r="BZ947" s="36" t="str">
        <f>IFERROR(VLOOKUP(Book1345234[[#This Row],[Mobility Ranking]],#REF!,2,FALSE),"")</f>
        <v/>
      </c>
      <c r="CA947" s="77"/>
      <c r="CB947" s="4"/>
      <c r="CC947" s="36" t="str">
        <f>IFERROR(VLOOKUP(Book1345234[[#This Row],[Regional Ranking]],#REF!,2,FALSE),"")</f>
        <v/>
      </c>
    </row>
    <row r="948" spans="1:81" x14ac:dyDescent="0.25">
      <c r="A948" s="107"/>
      <c r="B948" s="84"/>
      <c r="C948" s="92">
        <f>Book1345234[[#This Row],[FMP]]*2</f>
        <v>0</v>
      </c>
      <c r="D948" s="34"/>
      <c r="E948" s="34"/>
      <c r="F948" s="37"/>
      <c r="G948" s="4"/>
      <c r="H948" s="4"/>
      <c r="I948" s="4"/>
      <c r="J948" s="4"/>
      <c r="K948" s="35" t="str">
        <f>IFERROR(Book1345234[[#This Row],[Project Cost]]/Book1345234[[#This Row],['# of Structures Removed from 1% Annual Chance FP]],"")</f>
        <v/>
      </c>
      <c r="L948" s="4"/>
      <c r="M948" s="4"/>
      <c r="N948" s="35"/>
      <c r="O948" s="100"/>
      <c r="P948" s="84"/>
      <c r="Q948" s="37"/>
      <c r="R948" s="4"/>
      <c r="S948" s="36" t="str">
        <f>IFERROR(VLOOKUP(Book1345234[[#This Row],[ Severity Ranking: Pre-Project Average Depth of Flooding (100-year)]],#REF!,2,FALSE),"")</f>
        <v/>
      </c>
      <c r="T948" s="67"/>
      <c r="U948" s="37"/>
      <c r="V948" s="37"/>
      <c r="W948" s="128" t="e">
        <f>[1]!Book1345234[[#This Row],[Flood Plain Population]]/[1]!Book1345234[[#This Row],[Community Population Served]]</f>
        <v>#REF!</v>
      </c>
      <c r="X948" s="4"/>
      <c r="Y948" s="36" t="str">
        <f>IFERROR(VLOOKUP(Book1345234[[#This Row],[Severity Ranking: Community Need (% Population)]],#REF!,2,FALSE),"")</f>
        <v/>
      </c>
      <c r="Z948" s="66"/>
      <c r="AA948" s="91" t="e">
        <f>[1]!Book1345234[[#This Row],['# of Structures Removed from 1% Annual Chance FP]]/[1]!Book1345234[[#This Row],['# of Structures in 1% Annual Chance FP (Pre-Project)]]</f>
        <v>#REF!</v>
      </c>
      <c r="AB948" s="4"/>
      <c r="AC948" s="36" t="str">
        <f>IFERROR(VLOOKUP(Book1345234[[#This Row],[Flood Risk Reduction ]],#REF!,2,FALSE),"")</f>
        <v/>
      </c>
      <c r="AD948" s="66"/>
      <c r="AE948" s="78"/>
      <c r="AF948" s="37"/>
      <c r="AG948" s="128" t="e">
        <f>([1]!Book1345234[[#This Row],[Pre-Project Damage $]]-[1]!Book1345234[[#This Row],[Post-Project Damage $]])/[1]!Book1345234[[#This Row],[Pre-Project Damage $]]</f>
        <v>#REF!</v>
      </c>
      <c r="AH948" s="4"/>
      <c r="AI948" s="36" t="str">
        <f>IFERROR(VLOOKUP(Book1345234[[#This Row],[Flood Damage Reduction]],#REF!,2,FALSE),"")</f>
        <v/>
      </c>
      <c r="AJ948" s="93"/>
      <c r="AK948" s="83"/>
      <c r="AL948" s="37"/>
      <c r="AM948" s="36" t="str">
        <f>IFERROR(VLOOKUP(Book1345234[[#This Row],[ Reduction in Critical Facilities Flood Risk]],#REF!,2,FALSE),"")</f>
        <v/>
      </c>
      <c r="AN948" s="140" t="e">
        <f>VLOOKUP([1]!Book1345234[[#This Row],[FMP]],'[1]Life and Safety Tabular Data'!A945:L955,12,FALSE)</f>
        <v>#REF!</v>
      </c>
      <c r="AO948" s="43"/>
      <c r="AP948" s="4"/>
      <c r="AQ948" s="36" t="str">
        <f>IFERROR(VLOOKUP(Book1345234[[#This Row],[Life and Safety Ranking (Injury/Loss of Life)]],#REF!,2,FALSE),"")</f>
        <v/>
      </c>
      <c r="AR948" s="67"/>
      <c r="AS948" s="43"/>
      <c r="AT948" s="43"/>
      <c r="AU948" s="43"/>
      <c r="AV948" s="4"/>
      <c r="AW948" s="36" t="str">
        <f>IFERROR(VLOOKUP(Book1345234[[#This Row],[Water Supply Yield Ranking]],#REF!,2,FALSE),"")</f>
        <v/>
      </c>
      <c r="AX948" s="67"/>
      <c r="AY948" s="37"/>
      <c r="AZ948" s="4"/>
      <c r="BA948" s="36" t="str">
        <f>IFERROR(VLOOKUP(Book1345234[[#This Row],[Social Vulnerability Ranking]],#REF!,2,FALSE),"")</f>
        <v/>
      </c>
      <c r="BB948" s="67"/>
      <c r="BC948" s="43"/>
      <c r="BD948" s="4"/>
      <c r="BE948" s="36" t="str">
        <f>IFERROR(VLOOKUP(Book1345234[[#This Row],[Nature-Based Solutions Ranking]],#REF!,2,FALSE),"")</f>
        <v/>
      </c>
      <c r="BF948" s="67"/>
      <c r="BG948" s="37"/>
      <c r="BH948" s="4"/>
      <c r="BI948" s="36" t="str">
        <f>IFERROR(VLOOKUP(Book1345234[[#This Row],[Multiple Benefit Ranking]],#REF!,2,FALSE),"")</f>
        <v/>
      </c>
      <c r="BJ948" s="84"/>
      <c r="BK948" s="43"/>
      <c r="BL948" s="4"/>
      <c r="BM948" s="36" t="str">
        <f>IFERROR(VLOOKUP(Book1345234[[#This Row],[Operations and Maintenance Ranking]],#REF!,2,FALSE),"")</f>
        <v/>
      </c>
      <c r="BN948" s="67"/>
      <c r="BO948" s="4"/>
      <c r="BP948" s="36" t="str">
        <f>IFERROR(VLOOKUP(Book1345234[[#This Row],[Administrative, Regulatory and Other Obstacle Ranking]],#REF!,2,FALSE),"")</f>
        <v/>
      </c>
      <c r="BQ948" s="67"/>
      <c r="BR948" s="4"/>
      <c r="BS948" s="36" t="str">
        <f>IFERROR(VLOOKUP(Book1345234[[#This Row],[Environmental Benefit Ranking]],#REF!,2,FALSE),"")</f>
        <v/>
      </c>
      <c r="BT948" s="67"/>
      <c r="BU948" s="37"/>
      <c r="BV948" s="36" t="str">
        <f>IFERROR(VLOOKUP(Book1345234[[#This Row],[Environmental Impact Ranking]],#REF!,2,FALSE),"")</f>
        <v/>
      </c>
      <c r="BW948" s="77"/>
      <c r="BX948" s="83"/>
      <c r="BY948" s="4"/>
      <c r="BZ948" s="36" t="str">
        <f>IFERROR(VLOOKUP(Book1345234[[#This Row],[Mobility Ranking]],#REF!,2,FALSE),"")</f>
        <v/>
      </c>
      <c r="CA948" s="77"/>
      <c r="CB948" s="4"/>
      <c r="CC948" s="36" t="str">
        <f>IFERROR(VLOOKUP(Book1345234[[#This Row],[Regional Ranking]],#REF!,2,FALSE),"")</f>
        <v/>
      </c>
    </row>
    <row r="949" spans="1:81" x14ac:dyDescent="0.25">
      <c r="A949" s="107"/>
      <c r="B949" s="84"/>
      <c r="C949" s="92">
        <f>Book1345234[[#This Row],[FMP]]*2</f>
        <v>0</v>
      </c>
      <c r="D949" s="34"/>
      <c r="E949" s="34"/>
      <c r="F949" s="37"/>
      <c r="G949" s="4"/>
      <c r="H949" s="4"/>
      <c r="I949" s="4"/>
      <c r="J949" s="4"/>
      <c r="K949" s="35" t="str">
        <f>IFERROR(Book1345234[[#This Row],[Project Cost]]/Book1345234[[#This Row],['# of Structures Removed from 1% Annual Chance FP]],"")</f>
        <v/>
      </c>
      <c r="L949" s="4"/>
      <c r="M949" s="4"/>
      <c r="N949" s="35"/>
      <c r="O949" s="100"/>
      <c r="P949" s="84"/>
      <c r="Q949" s="37"/>
      <c r="R949" s="4"/>
      <c r="S949" s="36" t="str">
        <f>IFERROR(VLOOKUP(Book1345234[[#This Row],[ Severity Ranking: Pre-Project Average Depth of Flooding (100-year)]],#REF!,2,FALSE),"")</f>
        <v/>
      </c>
      <c r="T949" s="67"/>
      <c r="U949" s="37"/>
      <c r="V949" s="37"/>
      <c r="W949" s="128" t="e">
        <f>[1]!Book1345234[[#This Row],[Flood Plain Population]]/[1]!Book1345234[[#This Row],[Community Population Served]]</f>
        <v>#REF!</v>
      </c>
      <c r="X949" s="4"/>
      <c r="Y949" s="36" t="str">
        <f>IFERROR(VLOOKUP(Book1345234[[#This Row],[Severity Ranking: Community Need (% Population)]],#REF!,2,FALSE),"")</f>
        <v/>
      </c>
      <c r="Z949" s="66"/>
      <c r="AA949" s="91" t="e">
        <f>[1]!Book1345234[[#This Row],['# of Structures Removed from 1% Annual Chance FP]]/[1]!Book1345234[[#This Row],['# of Structures in 1% Annual Chance FP (Pre-Project)]]</f>
        <v>#REF!</v>
      </c>
      <c r="AB949" s="4"/>
      <c r="AC949" s="36" t="str">
        <f>IFERROR(VLOOKUP(Book1345234[[#This Row],[Flood Risk Reduction ]],#REF!,2,FALSE),"")</f>
        <v/>
      </c>
      <c r="AD949" s="66"/>
      <c r="AE949" s="78"/>
      <c r="AF949" s="37"/>
      <c r="AG949" s="128" t="e">
        <f>([1]!Book1345234[[#This Row],[Pre-Project Damage $]]-[1]!Book1345234[[#This Row],[Post-Project Damage $]])/[1]!Book1345234[[#This Row],[Pre-Project Damage $]]</f>
        <v>#REF!</v>
      </c>
      <c r="AH949" s="4"/>
      <c r="AI949" s="36" t="str">
        <f>IFERROR(VLOOKUP(Book1345234[[#This Row],[Flood Damage Reduction]],#REF!,2,FALSE),"")</f>
        <v/>
      </c>
      <c r="AJ949" s="93"/>
      <c r="AK949" s="83"/>
      <c r="AL949" s="37"/>
      <c r="AM949" s="36" t="str">
        <f>IFERROR(VLOOKUP(Book1345234[[#This Row],[ Reduction in Critical Facilities Flood Risk]],#REF!,2,FALSE),"")</f>
        <v/>
      </c>
      <c r="AN949" s="140" t="e">
        <f>VLOOKUP([1]!Book1345234[[#This Row],[FMP]],'[1]Life and Safety Tabular Data'!A946:L956,12,FALSE)</f>
        <v>#REF!</v>
      </c>
      <c r="AO949" s="43"/>
      <c r="AP949" s="4"/>
      <c r="AQ949" s="36" t="str">
        <f>IFERROR(VLOOKUP(Book1345234[[#This Row],[Life and Safety Ranking (Injury/Loss of Life)]],#REF!,2,FALSE),"")</f>
        <v/>
      </c>
      <c r="AR949" s="67"/>
      <c r="AS949" s="43"/>
      <c r="AT949" s="43"/>
      <c r="AU949" s="43"/>
      <c r="AV949" s="4"/>
      <c r="AW949" s="36" t="str">
        <f>IFERROR(VLOOKUP(Book1345234[[#This Row],[Water Supply Yield Ranking]],#REF!,2,FALSE),"")</f>
        <v/>
      </c>
      <c r="AX949" s="67"/>
      <c r="AY949" s="37"/>
      <c r="AZ949" s="4"/>
      <c r="BA949" s="36" t="str">
        <f>IFERROR(VLOOKUP(Book1345234[[#This Row],[Social Vulnerability Ranking]],#REF!,2,FALSE),"")</f>
        <v/>
      </c>
      <c r="BB949" s="67"/>
      <c r="BC949" s="43"/>
      <c r="BD949" s="4"/>
      <c r="BE949" s="36" t="str">
        <f>IFERROR(VLOOKUP(Book1345234[[#This Row],[Nature-Based Solutions Ranking]],#REF!,2,FALSE),"")</f>
        <v/>
      </c>
      <c r="BF949" s="67"/>
      <c r="BG949" s="37"/>
      <c r="BH949" s="4"/>
      <c r="BI949" s="36" t="str">
        <f>IFERROR(VLOOKUP(Book1345234[[#This Row],[Multiple Benefit Ranking]],#REF!,2,FALSE),"")</f>
        <v/>
      </c>
      <c r="BJ949" s="84"/>
      <c r="BK949" s="43"/>
      <c r="BL949" s="4"/>
      <c r="BM949" s="36" t="str">
        <f>IFERROR(VLOOKUP(Book1345234[[#This Row],[Operations and Maintenance Ranking]],#REF!,2,FALSE),"")</f>
        <v/>
      </c>
      <c r="BN949" s="67"/>
      <c r="BO949" s="4"/>
      <c r="BP949" s="36" t="str">
        <f>IFERROR(VLOOKUP(Book1345234[[#This Row],[Administrative, Regulatory and Other Obstacle Ranking]],#REF!,2,FALSE),"")</f>
        <v/>
      </c>
      <c r="BQ949" s="67"/>
      <c r="BR949" s="4"/>
      <c r="BS949" s="36" t="str">
        <f>IFERROR(VLOOKUP(Book1345234[[#This Row],[Environmental Benefit Ranking]],#REF!,2,FALSE),"")</f>
        <v/>
      </c>
      <c r="BT949" s="67"/>
      <c r="BU949" s="37"/>
      <c r="BV949" s="36" t="str">
        <f>IFERROR(VLOOKUP(Book1345234[[#This Row],[Environmental Impact Ranking]],#REF!,2,FALSE),"")</f>
        <v/>
      </c>
      <c r="BW949" s="77"/>
      <c r="BX949" s="83"/>
      <c r="BY949" s="4"/>
      <c r="BZ949" s="36" t="str">
        <f>IFERROR(VLOOKUP(Book1345234[[#This Row],[Mobility Ranking]],#REF!,2,FALSE),"")</f>
        <v/>
      </c>
      <c r="CA949" s="77"/>
      <c r="CB949" s="4"/>
      <c r="CC949" s="36" t="str">
        <f>IFERROR(VLOOKUP(Book1345234[[#This Row],[Regional Ranking]],#REF!,2,FALSE),"")</f>
        <v/>
      </c>
    </row>
    <row r="950" spans="1:81" x14ac:dyDescent="0.25">
      <c r="A950" s="107"/>
      <c r="B950" s="84"/>
      <c r="C950" s="92">
        <f>Book1345234[[#This Row],[FMP]]*2</f>
        <v>0</v>
      </c>
      <c r="D950" s="34"/>
      <c r="E950" s="34"/>
      <c r="F950" s="37"/>
      <c r="G950" s="4"/>
      <c r="H950" s="4"/>
      <c r="I950" s="4"/>
      <c r="J950" s="4"/>
      <c r="K950" s="35" t="str">
        <f>IFERROR(Book1345234[[#This Row],[Project Cost]]/Book1345234[[#This Row],['# of Structures Removed from 1% Annual Chance FP]],"")</f>
        <v/>
      </c>
      <c r="L950" s="4"/>
      <c r="M950" s="4"/>
      <c r="N950" s="35"/>
      <c r="O950" s="100"/>
      <c r="P950" s="84"/>
      <c r="Q950" s="37"/>
      <c r="R950" s="4"/>
      <c r="S950" s="36" t="str">
        <f>IFERROR(VLOOKUP(Book1345234[[#This Row],[ Severity Ranking: Pre-Project Average Depth of Flooding (100-year)]],#REF!,2,FALSE),"")</f>
        <v/>
      </c>
      <c r="T950" s="67"/>
      <c r="U950" s="37"/>
      <c r="V950" s="37"/>
      <c r="W950" s="128" t="e">
        <f>[1]!Book1345234[[#This Row],[Flood Plain Population]]/[1]!Book1345234[[#This Row],[Community Population Served]]</f>
        <v>#REF!</v>
      </c>
      <c r="X950" s="4"/>
      <c r="Y950" s="36" t="str">
        <f>IFERROR(VLOOKUP(Book1345234[[#This Row],[Severity Ranking: Community Need (% Population)]],#REF!,2,FALSE),"")</f>
        <v/>
      </c>
      <c r="Z950" s="66"/>
      <c r="AA950" s="91" t="e">
        <f>[1]!Book1345234[[#This Row],['# of Structures Removed from 1% Annual Chance FP]]/[1]!Book1345234[[#This Row],['# of Structures in 1% Annual Chance FP (Pre-Project)]]</f>
        <v>#REF!</v>
      </c>
      <c r="AB950" s="4"/>
      <c r="AC950" s="36" t="str">
        <f>IFERROR(VLOOKUP(Book1345234[[#This Row],[Flood Risk Reduction ]],#REF!,2,FALSE),"")</f>
        <v/>
      </c>
      <c r="AD950" s="66"/>
      <c r="AE950" s="78"/>
      <c r="AF950" s="37"/>
      <c r="AG950" s="128" t="e">
        <f>([1]!Book1345234[[#This Row],[Pre-Project Damage $]]-[1]!Book1345234[[#This Row],[Post-Project Damage $]])/[1]!Book1345234[[#This Row],[Pre-Project Damage $]]</f>
        <v>#REF!</v>
      </c>
      <c r="AH950" s="4"/>
      <c r="AI950" s="36" t="str">
        <f>IFERROR(VLOOKUP(Book1345234[[#This Row],[Flood Damage Reduction]],#REF!,2,FALSE),"")</f>
        <v/>
      </c>
      <c r="AJ950" s="93"/>
      <c r="AK950" s="83"/>
      <c r="AL950" s="37"/>
      <c r="AM950" s="36" t="str">
        <f>IFERROR(VLOOKUP(Book1345234[[#This Row],[ Reduction in Critical Facilities Flood Risk]],#REF!,2,FALSE),"")</f>
        <v/>
      </c>
      <c r="AN950" s="140" t="e">
        <f>VLOOKUP([1]!Book1345234[[#This Row],[FMP]],'[1]Life and Safety Tabular Data'!A947:L957,12,FALSE)</f>
        <v>#REF!</v>
      </c>
      <c r="AO950" s="43"/>
      <c r="AP950" s="4"/>
      <c r="AQ950" s="36" t="str">
        <f>IFERROR(VLOOKUP(Book1345234[[#This Row],[Life and Safety Ranking (Injury/Loss of Life)]],#REF!,2,FALSE),"")</f>
        <v/>
      </c>
      <c r="AR950" s="67"/>
      <c r="AS950" s="43"/>
      <c r="AT950" s="43"/>
      <c r="AU950" s="43"/>
      <c r="AV950" s="4"/>
      <c r="AW950" s="36" t="str">
        <f>IFERROR(VLOOKUP(Book1345234[[#This Row],[Water Supply Yield Ranking]],#REF!,2,FALSE),"")</f>
        <v/>
      </c>
      <c r="AX950" s="67"/>
      <c r="AY950" s="37"/>
      <c r="AZ950" s="4"/>
      <c r="BA950" s="36" t="str">
        <f>IFERROR(VLOOKUP(Book1345234[[#This Row],[Social Vulnerability Ranking]],#REF!,2,FALSE),"")</f>
        <v/>
      </c>
      <c r="BB950" s="67"/>
      <c r="BC950" s="43"/>
      <c r="BD950" s="4"/>
      <c r="BE950" s="36" t="str">
        <f>IFERROR(VLOOKUP(Book1345234[[#This Row],[Nature-Based Solutions Ranking]],#REF!,2,FALSE),"")</f>
        <v/>
      </c>
      <c r="BF950" s="67"/>
      <c r="BG950" s="37"/>
      <c r="BH950" s="4"/>
      <c r="BI950" s="36" t="str">
        <f>IFERROR(VLOOKUP(Book1345234[[#This Row],[Multiple Benefit Ranking]],#REF!,2,FALSE),"")</f>
        <v/>
      </c>
      <c r="BJ950" s="84"/>
      <c r="BK950" s="43"/>
      <c r="BL950" s="4"/>
      <c r="BM950" s="36" t="str">
        <f>IFERROR(VLOOKUP(Book1345234[[#This Row],[Operations and Maintenance Ranking]],#REF!,2,FALSE),"")</f>
        <v/>
      </c>
      <c r="BN950" s="67"/>
      <c r="BO950" s="4"/>
      <c r="BP950" s="36" t="str">
        <f>IFERROR(VLOOKUP(Book1345234[[#This Row],[Administrative, Regulatory and Other Obstacle Ranking]],#REF!,2,FALSE),"")</f>
        <v/>
      </c>
      <c r="BQ950" s="67"/>
      <c r="BR950" s="4"/>
      <c r="BS950" s="36" t="str">
        <f>IFERROR(VLOOKUP(Book1345234[[#This Row],[Environmental Benefit Ranking]],#REF!,2,FALSE),"")</f>
        <v/>
      </c>
      <c r="BT950" s="67"/>
      <c r="BU950" s="37"/>
      <c r="BV950" s="36" t="str">
        <f>IFERROR(VLOOKUP(Book1345234[[#This Row],[Environmental Impact Ranking]],#REF!,2,FALSE),"")</f>
        <v/>
      </c>
      <c r="BW950" s="77"/>
      <c r="BX950" s="83"/>
      <c r="BY950" s="4"/>
      <c r="BZ950" s="36" t="str">
        <f>IFERROR(VLOOKUP(Book1345234[[#This Row],[Mobility Ranking]],#REF!,2,FALSE),"")</f>
        <v/>
      </c>
      <c r="CA950" s="77"/>
      <c r="CB950" s="4"/>
      <c r="CC950" s="36" t="str">
        <f>IFERROR(VLOOKUP(Book1345234[[#This Row],[Regional Ranking]],#REF!,2,FALSE),"")</f>
        <v/>
      </c>
    </row>
    <row r="951" spans="1:81" x14ac:dyDescent="0.25">
      <c r="A951" s="107"/>
      <c r="B951" s="84"/>
      <c r="C951" s="92">
        <f>Book1345234[[#This Row],[FMP]]*2</f>
        <v>0</v>
      </c>
      <c r="D951" s="34"/>
      <c r="E951" s="34"/>
      <c r="F951" s="37"/>
      <c r="G951" s="4"/>
      <c r="H951" s="4"/>
      <c r="I951" s="4"/>
      <c r="J951" s="4"/>
      <c r="K951" s="35" t="str">
        <f>IFERROR(Book1345234[[#This Row],[Project Cost]]/Book1345234[[#This Row],['# of Structures Removed from 1% Annual Chance FP]],"")</f>
        <v/>
      </c>
      <c r="L951" s="4"/>
      <c r="M951" s="4"/>
      <c r="N951" s="35"/>
      <c r="O951" s="100"/>
      <c r="P951" s="84"/>
      <c r="Q951" s="37"/>
      <c r="R951" s="4"/>
      <c r="S951" s="36" t="str">
        <f>IFERROR(VLOOKUP(Book1345234[[#This Row],[ Severity Ranking: Pre-Project Average Depth of Flooding (100-year)]],#REF!,2,FALSE),"")</f>
        <v/>
      </c>
      <c r="T951" s="67"/>
      <c r="U951" s="37"/>
      <c r="V951" s="37"/>
      <c r="W951" s="128" t="e">
        <f>[1]!Book1345234[[#This Row],[Flood Plain Population]]/[1]!Book1345234[[#This Row],[Community Population Served]]</f>
        <v>#REF!</v>
      </c>
      <c r="X951" s="4"/>
      <c r="Y951" s="36" t="str">
        <f>IFERROR(VLOOKUP(Book1345234[[#This Row],[Severity Ranking: Community Need (% Population)]],#REF!,2,FALSE),"")</f>
        <v/>
      </c>
      <c r="Z951" s="66"/>
      <c r="AA951" s="91" t="e">
        <f>[1]!Book1345234[[#This Row],['# of Structures Removed from 1% Annual Chance FP]]/[1]!Book1345234[[#This Row],['# of Structures in 1% Annual Chance FP (Pre-Project)]]</f>
        <v>#REF!</v>
      </c>
      <c r="AB951" s="4"/>
      <c r="AC951" s="36" t="str">
        <f>IFERROR(VLOOKUP(Book1345234[[#This Row],[Flood Risk Reduction ]],#REF!,2,FALSE),"")</f>
        <v/>
      </c>
      <c r="AD951" s="66"/>
      <c r="AE951" s="78"/>
      <c r="AF951" s="37"/>
      <c r="AG951" s="128" t="e">
        <f>([1]!Book1345234[[#This Row],[Pre-Project Damage $]]-[1]!Book1345234[[#This Row],[Post-Project Damage $]])/[1]!Book1345234[[#This Row],[Pre-Project Damage $]]</f>
        <v>#REF!</v>
      </c>
      <c r="AH951" s="4"/>
      <c r="AI951" s="36" t="str">
        <f>IFERROR(VLOOKUP(Book1345234[[#This Row],[Flood Damage Reduction]],#REF!,2,FALSE),"")</f>
        <v/>
      </c>
      <c r="AJ951" s="93"/>
      <c r="AK951" s="83"/>
      <c r="AL951" s="37"/>
      <c r="AM951" s="36" t="str">
        <f>IFERROR(VLOOKUP(Book1345234[[#This Row],[ Reduction in Critical Facilities Flood Risk]],#REF!,2,FALSE),"")</f>
        <v/>
      </c>
      <c r="AN951" s="140" t="e">
        <f>VLOOKUP([1]!Book1345234[[#This Row],[FMP]],'[1]Life and Safety Tabular Data'!A948:L958,12,FALSE)</f>
        <v>#REF!</v>
      </c>
      <c r="AO951" s="43"/>
      <c r="AP951" s="4"/>
      <c r="AQ951" s="36" t="str">
        <f>IFERROR(VLOOKUP(Book1345234[[#This Row],[Life and Safety Ranking (Injury/Loss of Life)]],#REF!,2,FALSE),"")</f>
        <v/>
      </c>
      <c r="AR951" s="67"/>
      <c r="AS951" s="43"/>
      <c r="AT951" s="43"/>
      <c r="AU951" s="43"/>
      <c r="AV951" s="4"/>
      <c r="AW951" s="36" t="str">
        <f>IFERROR(VLOOKUP(Book1345234[[#This Row],[Water Supply Yield Ranking]],#REF!,2,FALSE),"")</f>
        <v/>
      </c>
      <c r="AX951" s="67"/>
      <c r="AY951" s="37"/>
      <c r="AZ951" s="4"/>
      <c r="BA951" s="36" t="str">
        <f>IFERROR(VLOOKUP(Book1345234[[#This Row],[Social Vulnerability Ranking]],#REF!,2,FALSE),"")</f>
        <v/>
      </c>
      <c r="BB951" s="67"/>
      <c r="BC951" s="43"/>
      <c r="BD951" s="4"/>
      <c r="BE951" s="36" t="str">
        <f>IFERROR(VLOOKUP(Book1345234[[#This Row],[Nature-Based Solutions Ranking]],#REF!,2,FALSE),"")</f>
        <v/>
      </c>
      <c r="BF951" s="67"/>
      <c r="BG951" s="37"/>
      <c r="BH951" s="4"/>
      <c r="BI951" s="36" t="str">
        <f>IFERROR(VLOOKUP(Book1345234[[#This Row],[Multiple Benefit Ranking]],#REF!,2,FALSE),"")</f>
        <v/>
      </c>
      <c r="BJ951" s="84"/>
      <c r="BK951" s="43"/>
      <c r="BL951" s="4"/>
      <c r="BM951" s="36" t="str">
        <f>IFERROR(VLOOKUP(Book1345234[[#This Row],[Operations and Maintenance Ranking]],#REF!,2,FALSE),"")</f>
        <v/>
      </c>
      <c r="BN951" s="67"/>
      <c r="BO951" s="4"/>
      <c r="BP951" s="36" t="str">
        <f>IFERROR(VLOOKUP(Book1345234[[#This Row],[Administrative, Regulatory and Other Obstacle Ranking]],#REF!,2,FALSE),"")</f>
        <v/>
      </c>
      <c r="BQ951" s="67"/>
      <c r="BR951" s="4"/>
      <c r="BS951" s="36" t="str">
        <f>IFERROR(VLOOKUP(Book1345234[[#This Row],[Environmental Benefit Ranking]],#REF!,2,FALSE),"")</f>
        <v/>
      </c>
      <c r="BT951" s="67"/>
      <c r="BU951" s="37"/>
      <c r="BV951" s="36" t="str">
        <f>IFERROR(VLOOKUP(Book1345234[[#This Row],[Environmental Impact Ranking]],#REF!,2,FALSE),"")</f>
        <v/>
      </c>
      <c r="BW951" s="77"/>
      <c r="BX951" s="83"/>
      <c r="BY951" s="4"/>
      <c r="BZ951" s="36" t="str">
        <f>IFERROR(VLOOKUP(Book1345234[[#This Row],[Mobility Ranking]],#REF!,2,FALSE),"")</f>
        <v/>
      </c>
      <c r="CA951" s="77"/>
      <c r="CB951" s="4"/>
      <c r="CC951" s="36" t="str">
        <f>IFERROR(VLOOKUP(Book1345234[[#This Row],[Regional Ranking]],#REF!,2,FALSE),"")</f>
        <v/>
      </c>
    </row>
    <row r="952" spans="1:81" x14ac:dyDescent="0.25">
      <c r="A952" s="107"/>
      <c r="B952" s="84"/>
      <c r="C952" s="92">
        <f>Book1345234[[#This Row],[FMP]]*2</f>
        <v>0</v>
      </c>
      <c r="D952" s="34"/>
      <c r="E952" s="34"/>
      <c r="F952" s="37"/>
      <c r="G952" s="4"/>
      <c r="H952" s="4"/>
      <c r="I952" s="4"/>
      <c r="J952" s="4"/>
      <c r="K952" s="35" t="str">
        <f>IFERROR(Book1345234[[#This Row],[Project Cost]]/Book1345234[[#This Row],['# of Structures Removed from 1% Annual Chance FP]],"")</f>
        <v/>
      </c>
      <c r="L952" s="4"/>
      <c r="M952" s="4"/>
      <c r="N952" s="35"/>
      <c r="O952" s="100"/>
      <c r="P952" s="84"/>
      <c r="Q952" s="37"/>
      <c r="R952" s="4"/>
      <c r="S952" s="36" t="str">
        <f>IFERROR(VLOOKUP(Book1345234[[#This Row],[ Severity Ranking: Pre-Project Average Depth of Flooding (100-year)]],#REF!,2,FALSE),"")</f>
        <v/>
      </c>
      <c r="T952" s="67"/>
      <c r="U952" s="37"/>
      <c r="V952" s="37"/>
      <c r="W952" s="128" t="e">
        <f>[1]!Book1345234[[#This Row],[Flood Plain Population]]/[1]!Book1345234[[#This Row],[Community Population Served]]</f>
        <v>#REF!</v>
      </c>
      <c r="X952" s="4"/>
      <c r="Y952" s="36" t="str">
        <f>IFERROR(VLOOKUP(Book1345234[[#This Row],[Severity Ranking: Community Need (% Population)]],#REF!,2,FALSE),"")</f>
        <v/>
      </c>
      <c r="Z952" s="66"/>
      <c r="AA952" s="91" t="e">
        <f>[1]!Book1345234[[#This Row],['# of Structures Removed from 1% Annual Chance FP]]/[1]!Book1345234[[#This Row],['# of Structures in 1% Annual Chance FP (Pre-Project)]]</f>
        <v>#REF!</v>
      </c>
      <c r="AB952" s="4"/>
      <c r="AC952" s="36" t="str">
        <f>IFERROR(VLOOKUP(Book1345234[[#This Row],[Flood Risk Reduction ]],#REF!,2,FALSE),"")</f>
        <v/>
      </c>
      <c r="AD952" s="66"/>
      <c r="AE952" s="78"/>
      <c r="AF952" s="37"/>
      <c r="AG952" s="128" t="e">
        <f>([1]!Book1345234[[#This Row],[Pre-Project Damage $]]-[1]!Book1345234[[#This Row],[Post-Project Damage $]])/[1]!Book1345234[[#This Row],[Pre-Project Damage $]]</f>
        <v>#REF!</v>
      </c>
      <c r="AH952" s="4"/>
      <c r="AI952" s="36" t="str">
        <f>IFERROR(VLOOKUP(Book1345234[[#This Row],[Flood Damage Reduction]],#REF!,2,FALSE),"")</f>
        <v/>
      </c>
      <c r="AJ952" s="93"/>
      <c r="AK952" s="83"/>
      <c r="AL952" s="37"/>
      <c r="AM952" s="36" t="str">
        <f>IFERROR(VLOOKUP(Book1345234[[#This Row],[ Reduction in Critical Facilities Flood Risk]],#REF!,2,FALSE),"")</f>
        <v/>
      </c>
      <c r="AN952" s="140" t="e">
        <f>VLOOKUP([1]!Book1345234[[#This Row],[FMP]],'[1]Life and Safety Tabular Data'!A949:L959,12,FALSE)</f>
        <v>#REF!</v>
      </c>
      <c r="AO952" s="43"/>
      <c r="AP952" s="4"/>
      <c r="AQ952" s="36" t="str">
        <f>IFERROR(VLOOKUP(Book1345234[[#This Row],[Life and Safety Ranking (Injury/Loss of Life)]],#REF!,2,FALSE),"")</f>
        <v/>
      </c>
      <c r="AR952" s="67"/>
      <c r="AS952" s="43"/>
      <c r="AT952" s="43"/>
      <c r="AU952" s="43"/>
      <c r="AV952" s="4"/>
      <c r="AW952" s="36" t="str">
        <f>IFERROR(VLOOKUP(Book1345234[[#This Row],[Water Supply Yield Ranking]],#REF!,2,FALSE),"")</f>
        <v/>
      </c>
      <c r="AX952" s="67"/>
      <c r="AY952" s="37"/>
      <c r="AZ952" s="4"/>
      <c r="BA952" s="36" t="str">
        <f>IFERROR(VLOOKUP(Book1345234[[#This Row],[Social Vulnerability Ranking]],#REF!,2,FALSE),"")</f>
        <v/>
      </c>
      <c r="BB952" s="67"/>
      <c r="BC952" s="43"/>
      <c r="BD952" s="4"/>
      <c r="BE952" s="36" t="str">
        <f>IFERROR(VLOOKUP(Book1345234[[#This Row],[Nature-Based Solutions Ranking]],#REF!,2,FALSE),"")</f>
        <v/>
      </c>
      <c r="BF952" s="67"/>
      <c r="BG952" s="37"/>
      <c r="BH952" s="4"/>
      <c r="BI952" s="36" t="str">
        <f>IFERROR(VLOOKUP(Book1345234[[#This Row],[Multiple Benefit Ranking]],#REF!,2,FALSE),"")</f>
        <v/>
      </c>
      <c r="BJ952" s="84"/>
      <c r="BK952" s="43"/>
      <c r="BL952" s="4"/>
      <c r="BM952" s="36" t="str">
        <f>IFERROR(VLOOKUP(Book1345234[[#This Row],[Operations and Maintenance Ranking]],#REF!,2,FALSE),"")</f>
        <v/>
      </c>
      <c r="BN952" s="67"/>
      <c r="BO952" s="4"/>
      <c r="BP952" s="36" t="str">
        <f>IFERROR(VLOOKUP(Book1345234[[#This Row],[Administrative, Regulatory and Other Obstacle Ranking]],#REF!,2,FALSE),"")</f>
        <v/>
      </c>
      <c r="BQ952" s="67"/>
      <c r="BR952" s="4"/>
      <c r="BS952" s="36" t="str">
        <f>IFERROR(VLOOKUP(Book1345234[[#This Row],[Environmental Benefit Ranking]],#REF!,2,FALSE),"")</f>
        <v/>
      </c>
      <c r="BT952" s="67"/>
      <c r="BU952" s="37"/>
      <c r="BV952" s="36" t="str">
        <f>IFERROR(VLOOKUP(Book1345234[[#This Row],[Environmental Impact Ranking]],#REF!,2,FALSE),"")</f>
        <v/>
      </c>
      <c r="BW952" s="77"/>
      <c r="BX952" s="83"/>
      <c r="BY952" s="4"/>
      <c r="BZ952" s="36" t="str">
        <f>IFERROR(VLOOKUP(Book1345234[[#This Row],[Mobility Ranking]],#REF!,2,FALSE),"")</f>
        <v/>
      </c>
      <c r="CA952" s="77"/>
      <c r="CB952" s="4"/>
      <c r="CC952" s="36" t="str">
        <f>IFERROR(VLOOKUP(Book1345234[[#This Row],[Regional Ranking]],#REF!,2,FALSE),"")</f>
        <v/>
      </c>
    </row>
    <row r="953" spans="1:81" x14ac:dyDescent="0.25">
      <c r="A953" s="107"/>
      <c r="B953" s="84"/>
      <c r="C953" s="92">
        <f>Book1345234[[#This Row],[FMP]]*2</f>
        <v>0</v>
      </c>
      <c r="D953" s="34"/>
      <c r="E953" s="34"/>
      <c r="F953" s="37"/>
      <c r="G953" s="4"/>
      <c r="H953" s="4"/>
      <c r="I953" s="4"/>
      <c r="J953" s="4"/>
      <c r="K953" s="35" t="str">
        <f>IFERROR(Book1345234[[#This Row],[Project Cost]]/Book1345234[[#This Row],['# of Structures Removed from 1% Annual Chance FP]],"")</f>
        <v/>
      </c>
      <c r="L953" s="4"/>
      <c r="M953" s="4"/>
      <c r="N953" s="35"/>
      <c r="O953" s="100"/>
      <c r="P953" s="84"/>
      <c r="Q953" s="37"/>
      <c r="R953" s="4"/>
      <c r="S953" s="36" t="str">
        <f>IFERROR(VLOOKUP(Book1345234[[#This Row],[ Severity Ranking: Pre-Project Average Depth of Flooding (100-year)]],#REF!,2,FALSE),"")</f>
        <v/>
      </c>
      <c r="T953" s="67"/>
      <c r="U953" s="37"/>
      <c r="V953" s="37"/>
      <c r="W953" s="128" t="e">
        <f>[1]!Book1345234[[#This Row],[Flood Plain Population]]/[1]!Book1345234[[#This Row],[Community Population Served]]</f>
        <v>#REF!</v>
      </c>
      <c r="X953" s="4"/>
      <c r="Y953" s="36" t="str">
        <f>IFERROR(VLOOKUP(Book1345234[[#This Row],[Severity Ranking: Community Need (% Population)]],#REF!,2,FALSE),"")</f>
        <v/>
      </c>
      <c r="Z953" s="66"/>
      <c r="AA953" s="91" t="e">
        <f>[1]!Book1345234[[#This Row],['# of Structures Removed from 1% Annual Chance FP]]/[1]!Book1345234[[#This Row],['# of Structures in 1% Annual Chance FP (Pre-Project)]]</f>
        <v>#REF!</v>
      </c>
      <c r="AB953" s="4"/>
      <c r="AC953" s="36" t="str">
        <f>IFERROR(VLOOKUP(Book1345234[[#This Row],[Flood Risk Reduction ]],#REF!,2,FALSE),"")</f>
        <v/>
      </c>
      <c r="AD953" s="66"/>
      <c r="AE953" s="78"/>
      <c r="AF953" s="37"/>
      <c r="AG953" s="128" t="e">
        <f>([1]!Book1345234[[#This Row],[Pre-Project Damage $]]-[1]!Book1345234[[#This Row],[Post-Project Damage $]])/[1]!Book1345234[[#This Row],[Pre-Project Damage $]]</f>
        <v>#REF!</v>
      </c>
      <c r="AH953" s="4"/>
      <c r="AI953" s="36" t="str">
        <f>IFERROR(VLOOKUP(Book1345234[[#This Row],[Flood Damage Reduction]],#REF!,2,FALSE),"")</f>
        <v/>
      </c>
      <c r="AJ953" s="93"/>
      <c r="AK953" s="83"/>
      <c r="AL953" s="37"/>
      <c r="AM953" s="36" t="str">
        <f>IFERROR(VLOOKUP(Book1345234[[#This Row],[ Reduction in Critical Facilities Flood Risk]],#REF!,2,FALSE),"")</f>
        <v/>
      </c>
      <c r="AN953" s="140" t="e">
        <f>VLOOKUP([1]!Book1345234[[#This Row],[FMP]],'[1]Life and Safety Tabular Data'!A950:L960,12,FALSE)</f>
        <v>#REF!</v>
      </c>
      <c r="AO953" s="43"/>
      <c r="AP953" s="4"/>
      <c r="AQ953" s="36" t="str">
        <f>IFERROR(VLOOKUP(Book1345234[[#This Row],[Life and Safety Ranking (Injury/Loss of Life)]],#REF!,2,FALSE),"")</f>
        <v/>
      </c>
      <c r="AR953" s="67"/>
      <c r="AS953" s="43"/>
      <c r="AT953" s="43"/>
      <c r="AU953" s="43"/>
      <c r="AV953" s="4"/>
      <c r="AW953" s="36" t="str">
        <f>IFERROR(VLOOKUP(Book1345234[[#This Row],[Water Supply Yield Ranking]],#REF!,2,FALSE),"")</f>
        <v/>
      </c>
      <c r="AX953" s="67"/>
      <c r="AY953" s="37"/>
      <c r="AZ953" s="4"/>
      <c r="BA953" s="36" t="str">
        <f>IFERROR(VLOOKUP(Book1345234[[#This Row],[Social Vulnerability Ranking]],#REF!,2,FALSE),"")</f>
        <v/>
      </c>
      <c r="BB953" s="67"/>
      <c r="BC953" s="43"/>
      <c r="BD953" s="4"/>
      <c r="BE953" s="36" t="str">
        <f>IFERROR(VLOOKUP(Book1345234[[#This Row],[Nature-Based Solutions Ranking]],#REF!,2,FALSE),"")</f>
        <v/>
      </c>
      <c r="BF953" s="67"/>
      <c r="BG953" s="37"/>
      <c r="BH953" s="4"/>
      <c r="BI953" s="36" t="str">
        <f>IFERROR(VLOOKUP(Book1345234[[#This Row],[Multiple Benefit Ranking]],#REF!,2,FALSE),"")</f>
        <v/>
      </c>
      <c r="BJ953" s="84"/>
      <c r="BK953" s="43"/>
      <c r="BL953" s="4"/>
      <c r="BM953" s="36" t="str">
        <f>IFERROR(VLOOKUP(Book1345234[[#This Row],[Operations and Maintenance Ranking]],#REF!,2,FALSE),"")</f>
        <v/>
      </c>
      <c r="BN953" s="67"/>
      <c r="BO953" s="4"/>
      <c r="BP953" s="36" t="str">
        <f>IFERROR(VLOOKUP(Book1345234[[#This Row],[Administrative, Regulatory and Other Obstacle Ranking]],#REF!,2,FALSE),"")</f>
        <v/>
      </c>
      <c r="BQ953" s="67"/>
      <c r="BR953" s="4"/>
      <c r="BS953" s="36" t="str">
        <f>IFERROR(VLOOKUP(Book1345234[[#This Row],[Environmental Benefit Ranking]],#REF!,2,FALSE),"")</f>
        <v/>
      </c>
      <c r="BT953" s="67"/>
      <c r="BU953" s="37"/>
      <c r="BV953" s="36" t="str">
        <f>IFERROR(VLOOKUP(Book1345234[[#This Row],[Environmental Impact Ranking]],#REF!,2,FALSE),"")</f>
        <v/>
      </c>
      <c r="BW953" s="77"/>
      <c r="BX953" s="83"/>
      <c r="BY953" s="4"/>
      <c r="BZ953" s="36" t="str">
        <f>IFERROR(VLOOKUP(Book1345234[[#This Row],[Mobility Ranking]],#REF!,2,FALSE),"")</f>
        <v/>
      </c>
      <c r="CA953" s="77"/>
      <c r="CB953" s="4"/>
      <c r="CC953" s="36" t="str">
        <f>IFERROR(VLOOKUP(Book1345234[[#This Row],[Regional Ranking]],#REF!,2,FALSE),"")</f>
        <v/>
      </c>
    </row>
    <row r="954" spans="1:81" x14ac:dyDescent="0.25">
      <c r="A954" s="107"/>
      <c r="B954" s="84"/>
      <c r="C954" s="92">
        <f>Book1345234[[#This Row],[FMP]]*2</f>
        <v>0</v>
      </c>
      <c r="D954" s="34"/>
      <c r="E954" s="34"/>
      <c r="F954" s="37"/>
      <c r="G954" s="4"/>
      <c r="H954" s="4"/>
      <c r="I954" s="4"/>
      <c r="J954" s="4"/>
      <c r="K954" s="35" t="str">
        <f>IFERROR(Book1345234[[#This Row],[Project Cost]]/Book1345234[[#This Row],['# of Structures Removed from 1% Annual Chance FP]],"")</f>
        <v/>
      </c>
      <c r="L954" s="4"/>
      <c r="M954" s="4"/>
      <c r="N954" s="35"/>
      <c r="O954" s="100"/>
      <c r="P954" s="84"/>
      <c r="Q954" s="37"/>
      <c r="R954" s="4"/>
      <c r="S954" s="36" t="str">
        <f>IFERROR(VLOOKUP(Book1345234[[#This Row],[ Severity Ranking: Pre-Project Average Depth of Flooding (100-year)]],#REF!,2,FALSE),"")</f>
        <v/>
      </c>
      <c r="T954" s="67"/>
      <c r="U954" s="37"/>
      <c r="V954" s="37"/>
      <c r="W954" s="128" t="e">
        <f>[1]!Book1345234[[#This Row],[Flood Plain Population]]/[1]!Book1345234[[#This Row],[Community Population Served]]</f>
        <v>#REF!</v>
      </c>
      <c r="X954" s="4"/>
      <c r="Y954" s="36" t="str">
        <f>IFERROR(VLOOKUP(Book1345234[[#This Row],[Severity Ranking: Community Need (% Population)]],#REF!,2,FALSE),"")</f>
        <v/>
      </c>
      <c r="Z954" s="66"/>
      <c r="AA954" s="91" t="e">
        <f>[1]!Book1345234[[#This Row],['# of Structures Removed from 1% Annual Chance FP]]/[1]!Book1345234[[#This Row],['# of Structures in 1% Annual Chance FP (Pre-Project)]]</f>
        <v>#REF!</v>
      </c>
      <c r="AB954" s="4"/>
      <c r="AC954" s="36" t="str">
        <f>IFERROR(VLOOKUP(Book1345234[[#This Row],[Flood Risk Reduction ]],#REF!,2,FALSE),"")</f>
        <v/>
      </c>
      <c r="AD954" s="66"/>
      <c r="AE954" s="78"/>
      <c r="AF954" s="37"/>
      <c r="AG954" s="128" t="e">
        <f>([1]!Book1345234[[#This Row],[Pre-Project Damage $]]-[1]!Book1345234[[#This Row],[Post-Project Damage $]])/[1]!Book1345234[[#This Row],[Pre-Project Damage $]]</f>
        <v>#REF!</v>
      </c>
      <c r="AH954" s="4"/>
      <c r="AI954" s="36" t="str">
        <f>IFERROR(VLOOKUP(Book1345234[[#This Row],[Flood Damage Reduction]],#REF!,2,FALSE),"")</f>
        <v/>
      </c>
      <c r="AJ954" s="93"/>
      <c r="AK954" s="83"/>
      <c r="AL954" s="37"/>
      <c r="AM954" s="36" t="str">
        <f>IFERROR(VLOOKUP(Book1345234[[#This Row],[ Reduction in Critical Facilities Flood Risk]],#REF!,2,FALSE),"")</f>
        <v/>
      </c>
      <c r="AN954" s="140" t="e">
        <f>VLOOKUP([1]!Book1345234[[#This Row],[FMP]],'[1]Life and Safety Tabular Data'!A951:L961,12,FALSE)</f>
        <v>#REF!</v>
      </c>
      <c r="AO954" s="43"/>
      <c r="AP954" s="4"/>
      <c r="AQ954" s="36" t="str">
        <f>IFERROR(VLOOKUP(Book1345234[[#This Row],[Life and Safety Ranking (Injury/Loss of Life)]],#REF!,2,FALSE),"")</f>
        <v/>
      </c>
      <c r="AR954" s="67"/>
      <c r="AS954" s="43"/>
      <c r="AT954" s="43"/>
      <c r="AU954" s="43"/>
      <c r="AV954" s="4"/>
      <c r="AW954" s="36" t="str">
        <f>IFERROR(VLOOKUP(Book1345234[[#This Row],[Water Supply Yield Ranking]],#REF!,2,FALSE),"")</f>
        <v/>
      </c>
      <c r="AX954" s="67"/>
      <c r="AY954" s="37"/>
      <c r="AZ954" s="4"/>
      <c r="BA954" s="36" t="str">
        <f>IFERROR(VLOOKUP(Book1345234[[#This Row],[Social Vulnerability Ranking]],#REF!,2,FALSE),"")</f>
        <v/>
      </c>
      <c r="BB954" s="67"/>
      <c r="BC954" s="43"/>
      <c r="BD954" s="4"/>
      <c r="BE954" s="36" t="str">
        <f>IFERROR(VLOOKUP(Book1345234[[#This Row],[Nature-Based Solutions Ranking]],#REF!,2,FALSE),"")</f>
        <v/>
      </c>
      <c r="BF954" s="67"/>
      <c r="BG954" s="37"/>
      <c r="BH954" s="4"/>
      <c r="BI954" s="36" t="str">
        <f>IFERROR(VLOOKUP(Book1345234[[#This Row],[Multiple Benefit Ranking]],#REF!,2,FALSE),"")</f>
        <v/>
      </c>
      <c r="BJ954" s="84"/>
      <c r="BK954" s="43"/>
      <c r="BL954" s="4"/>
      <c r="BM954" s="36" t="str">
        <f>IFERROR(VLOOKUP(Book1345234[[#This Row],[Operations and Maintenance Ranking]],#REF!,2,FALSE),"")</f>
        <v/>
      </c>
      <c r="BN954" s="67"/>
      <c r="BO954" s="4"/>
      <c r="BP954" s="36" t="str">
        <f>IFERROR(VLOOKUP(Book1345234[[#This Row],[Administrative, Regulatory and Other Obstacle Ranking]],#REF!,2,FALSE),"")</f>
        <v/>
      </c>
      <c r="BQ954" s="67"/>
      <c r="BR954" s="4"/>
      <c r="BS954" s="36" t="str">
        <f>IFERROR(VLOOKUP(Book1345234[[#This Row],[Environmental Benefit Ranking]],#REF!,2,FALSE),"")</f>
        <v/>
      </c>
      <c r="BT954" s="67"/>
      <c r="BU954" s="37"/>
      <c r="BV954" s="36" t="str">
        <f>IFERROR(VLOOKUP(Book1345234[[#This Row],[Environmental Impact Ranking]],#REF!,2,FALSE),"")</f>
        <v/>
      </c>
      <c r="BW954" s="77"/>
      <c r="BX954" s="83"/>
      <c r="BY954" s="4"/>
      <c r="BZ954" s="36" t="str">
        <f>IFERROR(VLOOKUP(Book1345234[[#This Row],[Mobility Ranking]],#REF!,2,FALSE),"")</f>
        <v/>
      </c>
      <c r="CA954" s="77"/>
      <c r="CB954" s="4"/>
      <c r="CC954" s="36" t="str">
        <f>IFERROR(VLOOKUP(Book1345234[[#This Row],[Regional Ranking]],#REF!,2,FALSE),"")</f>
        <v/>
      </c>
    </row>
    <row r="955" spans="1:81" x14ac:dyDescent="0.25">
      <c r="A955" s="107"/>
      <c r="B955" s="84"/>
      <c r="C955" s="92">
        <f>Book1345234[[#This Row],[FMP]]*2</f>
        <v>0</v>
      </c>
      <c r="D955" s="34"/>
      <c r="E955" s="34"/>
      <c r="F955" s="37"/>
      <c r="G955" s="4"/>
      <c r="H955" s="4"/>
      <c r="I955" s="4"/>
      <c r="J955" s="4"/>
      <c r="K955" s="35" t="str">
        <f>IFERROR(Book1345234[[#This Row],[Project Cost]]/Book1345234[[#This Row],['# of Structures Removed from 1% Annual Chance FP]],"")</f>
        <v/>
      </c>
      <c r="L955" s="4"/>
      <c r="M955" s="4"/>
      <c r="N955" s="35"/>
      <c r="O955" s="100"/>
      <c r="P955" s="84"/>
      <c r="Q955" s="37"/>
      <c r="R955" s="4"/>
      <c r="S955" s="36" t="str">
        <f>IFERROR(VLOOKUP(Book1345234[[#This Row],[ Severity Ranking: Pre-Project Average Depth of Flooding (100-year)]],#REF!,2,FALSE),"")</f>
        <v/>
      </c>
      <c r="T955" s="67"/>
      <c r="U955" s="37"/>
      <c r="V955" s="37"/>
      <c r="W955" s="128" t="e">
        <f>[1]!Book1345234[[#This Row],[Flood Plain Population]]/[1]!Book1345234[[#This Row],[Community Population Served]]</f>
        <v>#REF!</v>
      </c>
      <c r="X955" s="4"/>
      <c r="Y955" s="36" t="str">
        <f>IFERROR(VLOOKUP(Book1345234[[#This Row],[Severity Ranking: Community Need (% Population)]],#REF!,2,FALSE),"")</f>
        <v/>
      </c>
      <c r="Z955" s="66"/>
      <c r="AA955" s="91" t="e">
        <f>[1]!Book1345234[[#This Row],['# of Structures Removed from 1% Annual Chance FP]]/[1]!Book1345234[[#This Row],['# of Structures in 1% Annual Chance FP (Pre-Project)]]</f>
        <v>#REF!</v>
      </c>
      <c r="AB955" s="4"/>
      <c r="AC955" s="36" t="str">
        <f>IFERROR(VLOOKUP(Book1345234[[#This Row],[Flood Risk Reduction ]],#REF!,2,FALSE),"")</f>
        <v/>
      </c>
      <c r="AD955" s="66"/>
      <c r="AE955" s="78"/>
      <c r="AF955" s="37"/>
      <c r="AG955" s="128" t="e">
        <f>([1]!Book1345234[[#This Row],[Pre-Project Damage $]]-[1]!Book1345234[[#This Row],[Post-Project Damage $]])/[1]!Book1345234[[#This Row],[Pre-Project Damage $]]</f>
        <v>#REF!</v>
      </c>
      <c r="AH955" s="4"/>
      <c r="AI955" s="36" t="str">
        <f>IFERROR(VLOOKUP(Book1345234[[#This Row],[Flood Damage Reduction]],#REF!,2,FALSE),"")</f>
        <v/>
      </c>
      <c r="AJ955" s="93"/>
      <c r="AK955" s="83"/>
      <c r="AL955" s="37"/>
      <c r="AM955" s="36" t="str">
        <f>IFERROR(VLOOKUP(Book1345234[[#This Row],[ Reduction in Critical Facilities Flood Risk]],#REF!,2,FALSE),"")</f>
        <v/>
      </c>
      <c r="AN955" s="140" t="e">
        <f>VLOOKUP([1]!Book1345234[[#This Row],[FMP]],'[1]Life and Safety Tabular Data'!A952:L962,12,FALSE)</f>
        <v>#REF!</v>
      </c>
      <c r="AO955" s="43"/>
      <c r="AP955" s="4"/>
      <c r="AQ955" s="36" t="str">
        <f>IFERROR(VLOOKUP(Book1345234[[#This Row],[Life and Safety Ranking (Injury/Loss of Life)]],#REF!,2,FALSE),"")</f>
        <v/>
      </c>
      <c r="AR955" s="67"/>
      <c r="AS955" s="43"/>
      <c r="AT955" s="43"/>
      <c r="AU955" s="43"/>
      <c r="AV955" s="4"/>
      <c r="AW955" s="36" t="str">
        <f>IFERROR(VLOOKUP(Book1345234[[#This Row],[Water Supply Yield Ranking]],#REF!,2,FALSE),"")</f>
        <v/>
      </c>
      <c r="AX955" s="67"/>
      <c r="AY955" s="37"/>
      <c r="AZ955" s="4"/>
      <c r="BA955" s="36" t="str">
        <f>IFERROR(VLOOKUP(Book1345234[[#This Row],[Social Vulnerability Ranking]],#REF!,2,FALSE),"")</f>
        <v/>
      </c>
      <c r="BB955" s="67"/>
      <c r="BC955" s="43"/>
      <c r="BD955" s="4"/>
      <c r="BE955" s="36" t="str">
        <f>IFERROR(VLOOKUP(Book1345234[[#This Row],[Nature-Based Solutions Ranking]],#REF!,2,FALSE),"")</f>
        <v/>
      </c>
      <c r="BF955" s="67"/>
      <c r="BG955" s="37"/>
      <c r="BH955" s="4"/>
      <c r="BI955" s="36" t="str">
        <f>IFERROR(VLOOKUP(Book1345234[[#This Row],[Multiple Benefit Ranking]],#REF!,2,FALSE),"")</f>
        <v/>
      </c>
      <c r="BJ955" s="84"/>
      <c r="BK955" s="43"/>
      <c r="BL955" s="4"/>
      <c r="BM955" s="36" t="str">
        <f>IFERROR(VLOOKUP(Book1345234[[#This Row],[Operations and Maintenance Ranking]],#REF!,2,FALSE),"")</f>
        <v/>
      </c>
      <c r="BN955" s="67"/>
      <c r="BO955" s="4"/>
      <c r="BP955" s="36" t="str">
        <f>IFERROR(VLOOKUP(Book1345234[[#This Row],[Administrative, Regulatory and Other Obstacle Ranking]],#REF!,2,FALSE),"")</f>
        <v/>
      </c>
      <c r="BQ955" s="67"/>
      <c r="BR955" s="4"/>
      <c r="BS955" s="36" t="str">
        <f>IFERROR(VLOOKUP(Book1345234[[#This Row],[Environmental Benefit Ranking]],#REF!,2,FALSE),"")</f>
        <v/>
      </c>
      <c r="BT955" s="67"/>
      <c r="BU955" s="37"/>
      <c r="BV955" s="36" t="str">
        <f>IFERROR(VLOOKUP(Book1345234[[#This Row],[Environmental Impact Ranking]],#REF!,2,FALSE),"")</f>
        <v/>
      </c>
      <c r="BW955" s="77"/>
      <c r="BX955" s="83"/>
      <c r="BY955" s="4"/>
      <c r="BZ955" s="36" t="str">
        <f>IFERROR(VLOOKUP(Book1345234[[#This Row],[Mobility Ranking]],#REF!,2,FALSE),"")</f>
        <v/>
      </c>
      <c r="CA955" s="77"/>
      <c r="CB955" s="4"/>
      <c r="CC955" s="36" t="str">
        <f>IFERROR(VLOOKUP(Book1345234[[#This Row],[Regional Ranking]],#REF!,2,FALSE),"")</f>
        <v/>
      </c>
    </row>
    <row r="956" spans="1:81" x14ac:dyDescent="0.25">
      <c r="A956" s="107"/>
      <c r="B956" s="84"/>
      <c r="C956" s="92">
        <f>Book1345234[[#This Row],[FMP]]*2</f>
        <v>0</v>
      </c>
      <c r="D956" s="34"/>
      <c r="E956" s="34"/>
      <c r="F956" s="37"/>
      <c r="G956" s="4"/>
      <c r="H956" s="4"/>
      <c r="I956" s="4"/>
      <c r="J956" s="4"/>
      <c r="K956" s="35" t="str">
        <f>IFERROR(Book1345234[[#This Row],[Project Cost]]/Book1345234[[#This Row],['# of Structures Removed from 1% Annual Chance FP]],"")</f>
        <v/>
      </c>
      <c r="L956" s="4"/>
      <c r="M956" s="4"/>
      <c r="N956" s="35"/>
      <c r="O956" s="100"/>
      <c r="P956" s="84"/>
      <c r="Q956" s="37"/>
      <c r="R956" s="4"/>
      <c r="S956" s="36" t="str">
        <f>IFERROR(VLOOKUP(Book1345234[[#This Row],[ Severity Ranking: Pre-Project Average Depth of Flooding (100-year)]],#REF!,2,FALSE),"")</f>
        <v/>
      </c>
      <c r="T956" s="67"/>
      <c r="U956" s="37"/>
      <c r="V956" s="37"/>
      <c r="W956" s="128" t="e">
        <f>[1]!Book1345234[[#This Row],[Flood Plain Population]]/[1]!Book1345234[[#This Row],[Community Population Served]]</f>
        <v>#REF!</v>
      </c>
      <c r="X956" s="4"/>
      <c r="Y956" s="36" t="str">
        <f>IFERROR(VLOOKUP(Book1345234[[#This Row],[Severity Ranking: Community Need (% Population)]],#REF!,2,FALSE),"")</f>
        <v/>
      </c>
      <c r="Z956" s="66"/>
      <c r="AA956" s="91" t="e">
        <f>[1]!Book1345234[[#This Row],['# of Structures Removed from 1% Annual Chance FP]]/[1]!Book1345234[[#This Row],['# of Structures in 1% Annual Chance FP (Pre-Project)]]</f>
        <v>#REF!</v>
      </c>
      <c r="AB956" s="4"/>
      <c r="AC956" s="36" t="str">
        <f>IFERROR(VLOOKUP(Book1345234[[#This Row],[Flood Risk Reduction ]],#REF!,2,FALSE),"")</f>
        <v/>
      </c>
      <c r="AD956" s="66"/>
      <c r="AE956" s="78"/>
      <c r="AF956" s="37"/>
      <c r="AG956" s="128" t="e">
        <f>([1]!Book1345234[[#This Row],[Pre-Project Damage $]]-[1]!Book1345234[[#This Row],[Post-Project Damage $]])/[1]!Book1345234[[#This Row],[Pre-Project Damage $]]</f>
        <v>#REF!</v>
      </c>
      <c r="AH956" s="4"/>
      <c r="AI956" s="36" t="str">
        <f>IFERROR(VLOOKUP(Book1345234[[#This Row],[Flood Damage Reduction]],#REF!,2,FALSE),"")</f>
        <v/>
      </c>
      <c r="AJ956" s="93"/>
      <c r="AK956" s="83"/>
      <c r="AL956" s="37"/>
      <c r="AM956" s="36" t="str">
        <f>IFERROR(VLOOKUP(Book1345234[[#This Row],[ Reduction in Critical Facilities Flood Risk]],#REF!,2,FALSE),"")</f>
        <v/>
      </c>
      <c r="AN956" s="140" t="e">
        <f>VLOOKUP([1]!Book1345234[[#This Row],[FMP]],'[1]Life and Safety Tabular Data'!A953:L963,12,FALSE)</f>
        <v>#REF!</v>
      </c>
      <c r="AO956" s="43"/>
      <c r="AP956" s="4"/>
      <c r="AQ956" s="36" t="str">
        <f>IFERROR(VLOOKUP(Book1345234[[#This Row],[Life and Safety Ranking (Injury/Loss of Life)]],#REF!,2,FALSE),"")</f>
        <v/>
      </c>
      <c r="AR956" s="67"/>
      <c r="AS956" s="43"/>
      <c r="AT956" s="43"/>
      <c r="AU956" s="43"/>
      <c r="AV956" s="4"/>
      <c r="AW956" s="36" t="str">
        <f>IFERROR(VLOOKUP(Book1345234[[#This Row],[Water Supply Yield Ranking]],#REF!,2,FALSE),"")</f>
        <v/>
      </c>
      <c r="AX956" s="67"/>
      <c r="AY956" s="37"/>
      <c r="AZ956" s="4"/>
      <c r="BA956" s="36" t="str">
        <f>IFERROR(VLOOKUP(Book1345234[[#This Row],[Social Vulnerability Ranking]],#REF!,2,FALSE),"")</f>
        <v/>
      </c>
      <c r="BB956" s="67"/>
      <c r="BC956" s="43"/>
      <c r="BD956" s="4"/>
      <c r="BE956" s="36" t="str">
        <f>IFERROR(VLOOKUP(Book1345234[[#This Row],[Nature-Based Solutions Ranking]],#REF!,2,FALSE),"")</f>
        <v/>
      </c>
      <c r="BF956" s="67"/>
      <c r="BG956" s="37"/>
      <c r="BH956" s="4"/>
      <c r="BI956" s="36" t="str">
        <f>IFERROR(VLOOKUP(Book1345234[[#This Row],[Multiple Benefit Ranking]],#REF!,2,FALSE),"")</f>
        <v/>
      </c>
      <c r="BJ956" s="84"/>
      <c r="BK956" s="43"/>
      <c r="BL956" s="4"/>
      <c r="BM956" s="36" t="str">
        <f>IFERROR(VLOOKUP(Book1345234[[#This Row],[Operations and Maintenance Ranking]],#REF!,2,FALSE),"")</f>
        <v/>
      </c>
      <c r="BN956" s="67"/>
      <c r="BO956" s="4"/>
      <c r="BP956" s="36" t="str">
        <f>IFERROR(VLOOKUP(Book1345234[[#This Row],[Administrative, Regulatory and Other Obstacle Ranking]],#REF!,2,FALSE),"")</f>
        <v/>
      </c>
      <c r="BQ956" s="67"/>
      <c r="BR956" s="4"/>
      <c r="BS956" s="36" t="str">
        <f>IFERROR(VLOOKUP(Book1345234[[#This Row],[Environmental Benefit Ranking]],#REF!,2,FALSE),"")</f>
        <v/>
      </c>
      <c r="BT956" s="67"/>
      <c r="BU956" s="37"/>
      <c r="BV956" s="36" t="str">
        <f>IFERROR(VLOOKUP(Book1345234[[#This Row],[Environmental Impact Ranking]],#REF!,2,FALSE),"")</f>
        <v/>
      </c>
      <c r="BW956" s="77"/>
      <c r="BX956" s="83"/>
      <c r="BY956" s="4"/>
      <c r="BZ956" s="36" t="str">
        <f>IFERROR(VLOOKUP(Book1345234[[#This Row],[Mobility Ranking]],#REF!,2,FALSE),"")</f>
        <v/>
      </c>
      <c r="CA956" s="77"/>
      <c r="CB956" s="4"/>
      <c r="CC956" s="36" t="str">
        <f>IFERROR(VLOOKUP(Book1345234[[#This Row],[Regional Ranking]],#REF!,2,FALSE),"")</f>
        <v/>
      </c>
    </row>
    <row r="957" spans="1:81" x14ac:dyDescent="0.25">
      <c r="A957" s="107"/>
      <c r="B957" s="84"/>
      <c r="C957" s="92">
        <f>Book1345234[[#This Row],[FMP]]*2</f>
        <v>0</v>
      </c>
      <c r="D957" s="34"/>
      <c r="E957" s="34"/>
      <c r="F957" s="37"/>
      <c r="G957" s="4"/>
      <c r="H957" s="4"/>
      <c r="I957" s="4"/>
      <c r="J957" s="4"/>
      <c r="K957" s="35" t="str">
        <f>IFERROR(Book1345234[[#This Row],[Project Cost]]/Book1345234[[#This Row],['# of Structures Removed from 1% Annual Chance FP]],"")</f>
        <v/>
      </c>
      <c r="L957" s="4"/>
      <c r="M957" s="4"/>
      <c r="N957" s="35"/>
      <c r="O957" s="100"/>
      <c r="P957" s="84"/>
      <c r="Q957" s="37"/>
      <c r="R957" s="4"/>
      <c r="S957" s="36" t="str">
        <f>IFERROR(VLOOKUP(Book1345234[[#This Row],[ Severity Ranking: Pre-Project Average Depth of Flooding (100-year)]],#REF!,2,FALSE),"")</f>
        <v/>
      </c>
      <c r="T957" s="67"/>
      <c r="U957" s="37"/>
      <c r="V957" s="37"/>
      <c r="W957" s="128" t="e">
        <f>[1]!Book1345234[[#This Row],[Flood Plain Population]]/[1]!Book1345234[[#This Row],[Community Population Served]]</f>
        <v>#REF!</v>
      </c>
      <c r="X957" s="4"/>
      <c r="Y957" s="36" t="str">
        <f>IFERROR(VLOOKUP(Book1345234[[#This Row],[Severity Ranking: Community Need (% Population)]],#REF!,2,FALSE),"")</f>
        <v/>
      </c>
      <c r="Z957" s="66"/>
      <c r="AA957" s="91" t="e">
        <f>[1]!Book1345234[[#This Row],['# of Structures Removed from 1% Annual Chance FP]]/[1]!Book1345234[[#This Row],['# of Structures in 1% Annual Chance FP (Pre-Project)]]</f>
        <v>#REF!</v>
      </c>
      <c r="AB957" s="4"/>
      <c r="AC957" s="36" t="str">
        <f>IFERROR(VLOOKUP(Book1345234[[#This Row],[Flood Risk Reduction ]],#REF!,2,FALSE),"")</f>
        <v/>
      </c>
      <c r="AD957" s="66"/>
      <c r="AE957" s="78"/>
      <c r="AF957" s="37"/>
      <c r="AG957" s="128" t="e">
        <f>([1]!Book1345234[[#This Row],[Pre-Project Damage $]]-[1]!Book1345234[[#This Row],[Post-Project Damage $]])/[1]!Book1345234[[#This Row],[Pre-Project Damage $]]</f>
        <v>#REF!</v>
      </c>
      <c r="AH957" s="4"/>
      <c r="AI957" s="36" t="str">
        <f>IFERROR(VLOOKUP(Book1345234[[#This Row],[Flood Damage Reduction]],#REF!,2,FALSE),"")</f>
        <v/>
      </c>
      <c r="AJ957" s="93"/>
      <c r="AK957" s="83"/>
      <c r="AL957" s="37"/>
      <c r="AM957" s="36" t="str">
        <f>IFERROR(VLOOKUP(Book1345234[[#This Row],[ Reduction in Critical Facilities Flood Risk]],#REF!,2,FALSE),"")</f>
        <v/>
      </c>
      <c r="AN957" s="140" t="e">
        <f>VLOOKUP([1]!Book1345234[[#This Row],[FMP]],'[1]Life and Safety Tabular Data'!A954:L964,12,FALSE)</f>
        <v>#REF!</v>
      </c>
      <c r="AO957" s="43"/>
      <c r="AP957" s="4"/>
      <c r="AQ957" s="36" t="str">
        <f>IFERROR(VLOOKUP(Book1345234[[#This Row],[Life and Safety Ranking (Injury/Loss of Life)]],#REF!,2,FALSE),"")</f>
        <v/>
      </c>
      <c r="AR957" s="67"/>
      <c r="AS957" s="43"/>
      <c r="AT957" s="43"/>
      <c r="AU957" s="43"/>
      <c r="AV957" s="4"/>
      <c r="AW957" s="36" t="str">
        <f>IFERROR(VLOOKUP(Book1345234[[#This Row],[Water Supply Yield Ranking]],#REF!,2,FALSE),"")</f>
        <v/>
      </c>
      <c r="AX957" s="67"/>
      <c r="AY957" s="37"/>
      <c r="AZ957" s="4"/>
      <c r="BA957" s="36" t="str">
        <f>IFERROR(VLOOKUP(Book1345234[[#This Row],[Social Vulnerability Ranking]],#REF!,2,FALSE),"")</f>
        <v/>
      </c>
      <c r="BB957" s="67"/>
      <c r="BC957" s="43"/>
      <c r="BD957" s="4"/>
      <c r="BE957" s="36" t="str">
        <f>IFERROR(VLOOKUP(Book1345234[[#This Row],[Nature-Based Solutions Ranking]],#REF!,2,FALSE),"")</f>
        <v/>
      </c>
      <c r="BF957" s="67"/>
      <c r="BG957" s="37"/>
      <c r="BH957" s="4"/>
      <c r="BI957" s="36" t="str">
        <f>IFERROR(VLOOKUP(Book1345234[[#This Row],[Multiple Benefit Ranking]],#REF!,2,FALSE),"")</f>
        <v/>
      </c>
      <c r="BJ957" s="84"/>
      <c r="BK957" s="43"/>
      <c r="BL957" s="4"/>
      <c r="BM957" s="36" t="str">
        <f>IFERROR(VLOOKUP(Book1345234[[#This Row],[Operations and Maintenance Ranking]],#REF!,2,FALSE),"")</f>
        <v/>
      </c>
      <c r="BN957" s="67"/>
      <c r="BO957" s="4"/>
      <c r="BP957" s="36" t="str">
        <f>IFERROR(VLOOKUP(Book1345234[[#This Row],[Administrative, Regulatory and Other Obstacle Ranking]],#REF!,2,FALSE),"")</f>
        <v/>
      </c>
      <c r="BQ957" s="67"/>
      <c r="BR957" s="4"/>
      <c r="BS957" s="36" t="str">
        <f>IFERROR(VLOOKUP(Book1345234[[#This Row],[Environmental Benefit Ranking]],#REF!,2,FALSE),"")</f>
        <v/>
      </c>
      <c r="BT957" s="67"/>
      <c r="BU957" s="37"/>
      <c r="BV957" s="36" t="str">
        <f>IFERROR(VLOOKUP(Book1345234[[#This Row],[Environmental Impact Ranking]],#REF!,2,FALSE),"")</f>
        <v/>
      </c>
      <c r="BW957" s="77"/>
      <c r="BX957" s="83"/>
      <c r="BY957" s="4"/>
      <c r="BZ957" s="36" t="str">
        <f>IFERROR(VLOOKUP(Book1345234[[#This Row],[Mobility Ranking]],#REF!,2,FALSE),"")</f>
        <v/>
      </c>
      <c r="CA957" s="77"/>
      <c r="CB957" s="4"/>
      <c r="CC957" s="36" t="str">
        <f>IFERROR(VLOOKUP(Book1345234[[#This Row],[Regional Ranking]],#REF!,2,FALSE),"")</f>
        <v/>
      </c>
    </row>
    <row r="958" spans="1:81" x14ac:dyDescent="0.25">
      <c r="A958" s="107"/>
      <c r="B958" s="84"/>
      <c r="C958" s="92">
        <f>Book1345234[[#This Row],[FMP]]*2</f>
        <v>0</v>
      </c>
      <c r="D958" s="34"/>
      <c r="E958" s="34"/>
      <c r="F958" s="37"/>
      <c r="G958" s="4"/>
      <c r="H958" s="4"/>
      <c r="I958" s="4"/>
      <c r="J958" s="4"/>
      <c r="K958" s="35" t="str">
        <f>IFERROR(Book1345234[[#This Row],[Project Cost]]/Book1345234[[#This Row],['# of Structures Removed from 1% Annual Chance FP]],"")</f>
        <v/>
      </c>
      <c r="L958" s="4"/>
      <c r="M958" s="4"/>
      <c r="N958" s="35"/>
      <c r="O958" s="100"/>
      <c r="P958" s="84"/>
      <c r="Q958" s="37"/>
      <c r="R958" s="4"/>
      <c r="S958" s="36" t="str">
        <f>IFERROR(VLOOKUP(Book1345234[[#This Row],[ Severity Ranking: Pre-Project Average Depth of Flooding (100-year)]],#REF!,2,FALSE),"")</f>
        <v/>
      </c>
      <c r="T958" s="67"/>
      <c r="U958" s="37"/>
      <c r="V958" s="37"/>
      <c r="W958" s="128" t="e">
        <f>[1]!Book1345234[[#This Row],[Flood Plain Population]]/[1]!Book1345234[[#This Row],[Community Population Served]]</f>
        <v>#REF!</v>
      </c>
      <c r="X958" s="4"/>
      <c r="Y958" s="36" t="str">
        <f>IFERROR(VLOOKUP(Book1345234[[#This Row],[Severity Ranking: Community Need (% Population)]],#REF!,2,FALSE),"")</f>
        <v/>
      </c>
      <c r="Z958" s="66"/>
      <c r="AA958" s="91" t="e">
        <f>[1]!Book1345234[[#This Row],['# of Structures Removed from 1% Annual Chance FP]]/[1]!Book1345234[[#This Row],['# of Structures in 1% Annual Chance FP (Pre-Project)]]</f>
        <v>#REF!</v>
      </c>
      <c r="AB958" s="4"/>
      <c r="AC958" s="36" t="str">
        <f>IFERROR(VLOOKUP(Book1345234[[#This Row],[Flood Risk Reduction ]],#REF!,2,FALSE),"")</f>
        <v/>
      </c>
      <c r="AD958" s="66"/>
      <c r="AE958" s="78"/>
      <c r="AF958" s="37"/>
      <c r="AG958" s="128" t="e">
        <f>([1]!Book1345234[[#This Row],[Pre-Project Damage $]]-[1]!Book1345234[[#This Row],[Post-Project Damage $]])/[1]!Book1345234[[#This Row],[Pre-Project Damage $]]</f>
        <v>#REF!</v>
      </c>
      <c r="AH958" s="4"/>
      <c r="AI958" s="36" t="str">
        <f>IFERROR(VLOOKUP(Book1345234[[#This Row],[Flood Damage Reduction]],#REF!,2,FALSE),"")</f>
        <v/>
      </c>
      <c r="AJ958" s="93"/>
      <c r="AK958" s="83"/>
      <c r="AL958" s="37"/>
      <c r="AM958" s="36" t="str">
        <f>IFERROR(VLOOKUP(Book1345234[[#This Row],[ Reduction in Critical Facilities Flood Risk]],#REF!,2,FALSE),"")</f>
        <v/>
      </c>
      <c r="AN958" s="140" t="e">
        <f>VLOOKUP([1]!Book1345234[[#This Row],[FMP]],'[1]Life and Safety Tabular Data'!A955:L965,12,FALSE)</f>
        <v>#REF!</v>
      </c>
      <c r="AO958" s="43"/>
      <c r="AP958" s="4"/>
      <c r="AQ958" s="36" t="str">
        <f>IFERROR(VLOOKUP(Book1345234[[#This Row],[Life and Safety Ranking (Injury/Loss of Life)]],#REF!,2,FALSE),"")</f>
        <v/>
      </c>
      <c r="AR958" s="67"/>
      <c r="AS958" s="43"/>
      <c r="AT958" s="43"/>
      <c r="AU958" s="43"/>
      <c r="AV958" s="4"/>
      <c r="AW958" s="36" t="str">
        <f>IFERROR(VLOOKUP(Book1345234[[#This Row],[Water Supply Yield Ranking]],#REF!,2,FALSE),"")</f>
        <v/>
      </c>
      <c r="AX958" s="67"/>
      <c r="AY958" s="37"/>
      <c r="AZ958" s="4"/>
      <c r="BA958" s="36" t="str">
        <f>IFERROR(VLOOKUP(Book1345234[[#This Row],[Social Vulnerability Ranking]],#REF!,2,FALSE),"")</f>
        <v/>
      </c>
      <c r="BB958" s="67"/>
      <c r="BC958" s="43"/>
      <c r="BD958" s="4"/>
      <c r="BE958" s="36" t="str">
        <f>IFERROR(VLOOKUP(Book1345234[[#This Row],[Nature-Based Solutions Ranking]],#REF!,2,FALSE),"")</f>
        <v/>
      </c>
      <c r="BF958" s="67"/>
      <c r="BG958" s="37"/>
      <c r="BH958" s="4"/>
      <c r="BI958" s="36" t="str">
        <f>IFERROR(VLOOKUP(Book1345234[[#This Row],[Multiple Benefit Ranking]],#REF!,2,FALSE),"")</f>
        <v/>
      </c>
      <c r="BJ958" s="84"/>
      <c r="BK958" s="43"/>
      <c r="BL958" s="4"/>
      <c r="BM958" s="36" t="str">
        <f>IFERROR(VLOOKUP(Book1345234[[#This Row],[Operations and Maintenance Ranking]],#REF!,2,FALSE),"")</f>
        <v/>
      </c>
      <c r="BN958" s="67"/>
      <c r="BO958" s="4"/>
      <c r="BP958" s="36" t="str">
        <f>IFERROR(VLOOKUP(Book1345234[[#This Row],[Administrative, Regulatory and Other Obstacle Ranking]],#REF!,2,FALSE),"")</f>
        <v/>
      </c>
      <c r="BQ958" s="67"/>
      <c r="BR958" s="4"/>
      <c r="BS958" s="36" t="str">
        <f>IFERROR(VLOOKUP(Book1345234[[#This Row],[Environmental Benefit Ranking]],#REF!,2,FALSE),"")</f>
        <v/>
      </c>
      <c r="BT958" s="67"/>
      <c r="BU958" s="37"/>
      <c r="BV958" s="36" t="str">
        <f>IFERROR(VLOOKUP(Book1345234[[#This Row],[Environmental Impact Ranking]],#REF!,2,FALSE),"")</f>
        <v/>
      </c>
      <c r="BW958" s="77"/>
      <c r="BX958" s="83"/>
      <c r="BY958" s="4"/>
      <c r="BZ958" s="36" t="str">
        <f>IFERROR(VLOOKUP(Book1345234[[#This Row],[Mobility Ranking]],#REF!,2,FALSE),"")</f>
        <v/>
      </c>
      <c r="CA958" s="77"/>
      <c r="CB958" s="4"/>
      <c r="CC958" s="36" t="str">
        <f>IFERROR(VLOOKUP(Book1345234[[#This Row],[Regional Ranking]],#REF!,2,FALSE),"")</f>
        <v/>
      </c>
    </row>
    <row r="959" spans="1:81" x14ac:dyDescent="0.25">
      <c r="A959" s="107"/>
      <c r="B959" s="84"/>
      <c r="C959" s="92">
        <f>Book1345234[[#This Row],[FMP]]*2</f>
        <v>0</v>
      </c>
      <c r="D959" s="34"/>
      <c r="E959" s="34"/>
      <c r="F959" s="37"/>
      <c r="G959" s="4"/>
      <c r="H959" s="4"/>
      <c r="I959" s="4"/>
      <c r="J959" s="4"/>
      <c r="K959" s="35" t="str">
        <f>IFERROR(Book1345234[[#This Row],[Project Cost]]/Book1345234[[#This Row],['# of Structures Removed from 1% Annual Chance FP]],"")</f>
        <v/>
      </c>
      <c r="L959" s="4"/>
      <c r="M959" s="4"/>
      <c r="N959" s="35"/>
      <c r="O959" s="100"/>
      <c r="P959" s="84"/>
      <c r="Q959" s="37"/>
      <c r="R959" s="4"/>
      <c r="S959" s="36" t="str">
        <f>IFERROR(VLOOKUP(Book1345234[[#This Row],[ Severity Ranking: Pre-Project Average Depth of Flooding (100-year)]],#REF!,2,FALSE),"")</f>
        <v/>
      </c>
      <c r="T959" s="67"/>
      <c r="U959" s="37"/>
      <c r="V959" s="37"/>
      <c r="W959" s="128" t="e">
        <f>[1]!Book1345234[[#This Row],[Flood Plain Population]]/[1]!Book1345234[[#This Row],[Community Population Served]]</f>
        <v>#REF!</v>
      </c>
      <c r="X959" s="4"/>
      <c r="Y959" s="36" t="str">
        <f>IFERROR(VLOOKUP(Book1345234[[#This Row],[Severity Ranking: Community Need (% Population)]],#REF!,2,FALSE),"")</f>
        <v/>
      </c>
      <c r="Z959" s="66"/>
      <c r="AA959" s="91" t="e">
        <f>[1]!Book1345234[[#This Row],['# of Structures Removed from 1% Annual Chance FP]]/[1]!Book1345234[[#This Row],['# of Structures in 1% Annual Chance FP (Pre-Project)]]</f>
        <v>#REF!</v>
      </c>
      <c r="AB959" s="4"/>
      <c r="AC959" s="36" t="str">
        <f>IFERROR(VLOOKUP(Book1345234[[#This Row],[Flood Risk Reduction ]],#REF!,2,FALSE),"")</f>
        <v/>
      </c>
      <c r="AD959" s="66"/>
      <c r="AE959" s="78"/>
      <c r="AF959" s="37"/>
      <c r="AG959" s="128" t="e">
        <f>([1]!Book1345234[[#This Row],[Pre-Project Damage $]]-[1]!Book1345234[[#This Row],[Post-Project Damage $]])/[1]!Book1345234[[#This Row],[Pre-Project Damage $]]</f>
        <v>#REF!</v>
      </c>
      <c r="AH959" s="4"/>
      <c r="AI959" s="36" t="str">
        <f>IFERROR(VLOOKUP(Book1345234[[#This Row],[Flood Damage Reduction]],#REF!,2,FALSE),"")</f>
        <v/>
      </c>
      <c r="AJ959" s="93"/>
      <c r="AK959" s="83"/>
      <c r="AL959" s="37"/>
      <c r="AM959" s="36" t="str">
        <f>IFERROR(VLOOKUP(Book1345234[[#This Row],[ Reduction in Critical Facilities Flood Risk]],#REF!,2,FALSE),"")</f>
        <v/>
      </c>
      <c r="AN959" s="140" t="e">
        <f>VLOOKUP([1]!Book1345234[[#This Row],[FMP]],'[1]Life and Safety Tabular Data'!A956:L966,12,FALSE)</f>
        <v>#REF!</v>
      </c>
      <c r="AO959" s="43"/>
      <c r="AP959" s="4"/>
      <c r="AQ959" s="36" t="str">
        <f>IFERROR(VLOOKUP(Book1345234[[#This Row],[Life and Safety Ranking (Injury/Loss of Life)]],#REF!,2,FALSE),"")</f>
        <v/>
      </c>
      <c r="AR959" s="67"/>
      <c r="AS959" s="43"/>
      <c r="AT959" s="43"/>
      <c r="AU959" s="43"/>
      <c r="AV959" s="4"/>
      <c r="AW959" s="36" t="str">
        <f>IFERROR(VLOOKUP(Book1345234[[#This Row],[Water Supply Yield Ranking]],#REF!,2,FALSE),"")</f>
        <v/>
      </c>
      <c r="AX959" s="67"/>
      <c r="AY959" s="37"/>
      <c r="AZ959" s="4"/>
      <c r="BA959" s="36" t="str">
        <f>IFERROR(VLOOKUP(Book1345234[[#This Row],[Social Vulnerability Ranking]],#REF!,2,FALSE),"")</f>
        <v/>
      </c>
      <c r="BB959" s="67"/>
      <c r="BC959" s="43"/>
      <c r="BD959" s="4"/>
      <c r="BE959" s="36" t="str">
        <f>IFERROR(VLOOKUP(Book1345234[[#This Row],[Nature-Based Solutions Ranking]],#REF!,2,FALSE),"")</f>
        <v/>
      </c>
      <c r="BF959" s="67"/>
      <c r="BG959" s="37"/>
      <c r="BH959" s="4"/>
      <c r="BI959" s="36" t="str">
        <f>IFERROR(VLOOKUP(Book1345234[[#This Row],[Multiple Benefit Ranking]],#REF!,2,FALSE),"")</f>
        <v/>
      </c>
      <c r="BJ959" s="84"/>
      <c r="BK959" s="43"/>
      <c r="BL959" s="4"/>
      <c r="BM959" s="36" t="str">
        <f>IFERROR(VLOOKUP(Book1345234[[#This Row],[Operations and Maintenance Ranking]],#REF!,2,FALSE),"")</f>
        <v/>
      </c>
      <c r="BN959" s="67"/>
      <c r="BO959" s="4"/>
      <c r="BP959" s="36" t="str">
        <f>IFERROR(VLOOKUP(Book1345234[[#This Row],[Administrative, Regulatory and Other Obstacle Ranking]],#REF!,2,FALSE),"")</f>
        <v/>
      </c>
      <c r="BQ959" s="67"/>
      <c r="BR959" s="4"/>
      <c r="BS959" s="36" t="str">
        <f>IFERROR(VLOOKUP(Book1345234[[#This Row],[Environmental Benefit Ranking]],#REF!,2,FALSE),"")</f>
        <v/>
      </c>
      <c r="BT959" s="67"/>
      <c r="BU959" s="37"/>
      <c r="BV959" s="36" t="str">
        <f>IFERROR(VLOOKUP(Book1345234[[#This Row],[Environmental Impact Ranking]],#REF!,2,FALSE),"")</f>
        <v/>
      </c>
      <c r="BW959" s="77"/>
      <c r="BX959" s="83"/>
      <c r="BY959" s="4"/>
      <c r="BZ959" s="36" t="str">
        <f>IFERROR(VLOOKUP(Book1345234[[#This Row],[Mobility Ranking]],#REF!,2,FALSE),"")</f>
        <v/>
      </c>
      <c r="CA959" s="77"/>
      <c r="CB959" s="4"/>
      <c r="CC959" s="36" t="str">
        <f>IFERROR(VLOOKUP(Book1345234[[#This Row],[Regional Ranking]],#REF!,2,FALSE),"")</f>
        <v/>
      </c>
    </row>
    <row r="960" spans="1:81" x14ac:dyDescent="0.25">
      <c r="A960" s="107"/>
      <c r="B960" s="84"/>
      <c r="C960" s="92">
        <f>Book1345234[[#This Row],[FMP]]*2</f>
        <v>0</v>
      </c>
      <c r="D960" s="34"/>
      <c r="E960" s="34"/>
      <c r="F960" s="37"/>
      <c r="G960" s="4"/>
      <c r="H960" s="4"/>
      <c r="I960" s="4"/>
      <c r="J960" s="4"/>
      <c r="K960" s="35" t="str">
        <f>IFERROR(Book1345234[[#This Row],[Project Cost]]/Book1345234[[#This Row],['# of Structures Removed from 1% Annual Chance FP]],"")</f>
        <v/>
      </c>
      <c r="L960" s="4"/>
      <c r="M960" s="4"/>
      <c r="N960" s="35"/>
      <c r="O960" s="100"/>
      <c r="P960" s="84"/>
      <c r="Q960" s="37"/>
      <c r="R960" s="4"/>
      <c r="S960" s="36" t="str">
        <f>IFERROR(VLOOKUP(Book1345234[[#This Row],[ Severity Ranking: Pre-Project Average Depth of Flooding (100-year)]],#REF!,2,FALSE),"")</f>
        <v/>
      </c>
      <c r="T960" s="67"/>
      <c r="U960" s="37"/>
      <c r="V960" s="37"/>
      <c r="W960" s="128" t="e">
        <f>[1]!Book1345234[[#This Row],[Flood Plain Population]]/[1]!Book1345234[[#This Row],[Community Population Served]]</f>
        <v>#REF!</v>
      </c>
      <c r="X960" s="4"/>
      <c r="Y960" s="36" t="str">
        <f>IFERROR(VLOOKUP(Book1345234[[#This Row],[Severity Ranking: Community Need (% Population)]],#REF!,2,FALSE),"")</f>
        <v/>
      </c>
      <c r="Z960" s="66"/>
      <c r="AA960" s="91" t="e">
        <f>[1]!Book1345234[[#This Row],['# of Structures Removed from 1% Annual Chance FP]]/[1]!Book1345234[[#This Row],['# of Structures in 1% Annual Chance FP (Pre-Project)]]</f>
        <v>#REF!</v>
      </c>
      <c r="AB960" s="4"/>
      <c r="AC960" s="36" t="str">
        <f>IFERROR(VLOOKUP(Book1345234[[#This Row],[Flood Risk Reduction ]],#REF!,2,FALSE),"")</f>
        <v/>
      </c>
      <c r="AD960" s="66"/>
      <c r="AE960" s="78"/>
      <c r="AF960" s="37"/>
      <c r="AG960" s="128" t="e">
        <f>([1]!Book1345234[[#This Row],[Pre-Project Damage $]]-[1]!Book1345234[[#This Row],[Post-Project Damage $]])/[1]!Book1345234[[#This Row],[Pre-Project Damage $]]</f>
        <v>#REF!</v>
      </c>
      <c r="AH960" s="4"/>
      <c r="AI960" s="36" t="str">
        <f>IFERROR(VLOOKUP(Book1345234[[#This Row],[Flood Damage Reduction]],#REF!,2,FALSE),"")</f>
        <v/>
      </c>
      <c r="AJ960" s="93"/>
      <c r="AK960" s="83"/>
      <c r="AL960" s="37"/>
      <c r="AM960" s="36" t="str">
        <f>IFERROR(VLOOKUP(Book1345234[[#This Row],[ Reduction in Critical Facilities Flood Risk]],#REF!,2,FALSE),"")</f>
        <v/>
      </c>
      <c r="AN960" s="140" t="e">
        <f>VLOOKUP([1]!Book1345234[[#This Row],[FMP]],'[1]Life and Safety Tabular Data'!A957:L967,12,FALSE)</f>
        <v>#REF!</v>
      </c>
      <c r="AO960" s="43"/>
      <c r="AP960" s="4"/>
      <c r="AQ960" s="36" t="str">
        <f>IFERROR(VLOOKUP(Book1345234[[#This Row],[Life and Safety Ranking (Injury/Loss of Life)]],#REF!,2,FALSE),"")</f>
        <v/>
      </c>
      <c r="AR960" s="67"/>
      <c r="AS960" s="43"/>
      <c r="AT960" s="43"/>
      <c r="AU960" s="43"/>
      <c r="AV960" s="4"/>
      <c r="AW960" s="36" t="str">
        <f>IFERROR(VLOOKUP(Book1345234[[#This Row],[Water Supply Yield Ranking]],#REF!,2,FALSE),"")</f>
        <v/>
      </c>
      <c r="AX960" s="67"/>
      <c r="AY960" s="37"/>
      <c r="AZ960" s="4"/>
      <c r="BA960" s="36" t="str">
        <f>IFERROR(VLOOKUP(Book1345234[[#This Row],[Social Vulnerability Ranking]],#REF!,2,FALSE),"")</f>
        <v/>
      </c>
      <c r="BB960" s="67"/>
      <c r="BC960" s="43"/>
      <c r="BD960" s="4"/>
      <c r="BE960" s="36" t="str">
        <f>IFERROR(VLOOKUP(Book1345234[[#This Row],[Nature-Based Solutions Ranking]],#REF!,2,FALSE),"")</f>
        <v/>
      </c>
      <c r="BF960" s="67"/>
      <c r="BG960" s="37"/>
      <c r="BH960" s="4"/>
      <c r="BI960" s="36" t="str">
        <f>IFERROR(VLOOKUP(Book1345234[[#This Row],[Multiple Benefit Ranking]],#REF!,2,FALSE),"")</f>
        <v/>
      </c>
      <c r="BJ960" s="84"/>
      <c r="BK960" s="43"/>
      <c r="BL960" s="4"/>
      <c r="BM960" s="36" t="str">
        <f>IFERROR(VLOOKUP(Book1345234[[#This Row],[Operations and Maintenance Ranking]],#REF!,2,FALSE),"")</f>
        <v/>
      </c>
      <c r="BN960" s="67"/>
      <c r="BO960" s="4"/>
      <c r="BP960" s="36" t="str">
        <f>IFERROR(VLOOKUP(Book1345234[[#This Row],[Administrative, Regulatory and Other Obstacle Ranking]],#REF!,2,FALSE),"")</f>
        <v/>
      </c>
      <c r="BQ960" s="67"/>
      <c r="BR960" s="4"/>
      <c r="BS960" s="36" t="str">
        <f>IFERROR(VLOOKUP(Book1345234[[#This Row],[Environmental Benefit Ranking]],#REF!,2,FALSE),"")</f>
        <v/>
      </c>
      <c r="BT960" s="67"/>
      <c r="BU960" s="37"/>
      <c r="BV960" s="36" t="str">
        <f>IFERROR(VLOOKUP(Book1345234[[#This Row],[Environmental Impact Ranking]],#REF!,2,FALSE),"")</f>
        <v/>
      </c>
      <c r="BW960" s="77"/>
      <c r="BX960" s="83"/>
      <c r="BY960" s="4"/>
      <c r="BZ960" s="36" t="str">
        <f>IFERROR(VLOOKUP(Book1345234[[#This Row],[Mobility Ranking]],#REF!,2,FALSE),"")</f>
        <v/>
      </c>
      <c r="CA960" s="77"/>
      <c r="CB960" s="4"/>
      <c r="CC960" s="36" t="str">
        <f>IFERROR(VLOOKUP(Book1345234[[#This Row],[Regional Ranking]],#REF!,2,FALSE),"")</f>
        <v/>
      </c>
    </row>
    <row r="961" spans="1:81" x14ac:dyDescent="0.25">
      <c r="A961" s="107"/>
      <c r="B961" s="84"/>
      <c r="C961" s="92">
        <f>Book1345234[[#This Row],[FMP]]*2</f>
        <v>0</v>
      </c>
      <c r="D961" s="34"/>
      <c r="E961" s="34"/>
      <c r="F961" s="37"/>
      <c r="G961" s="4"/>
      <c r="H961" s="4"/>
      <c r="I961" s="4"/>
      <c r="J961" s="4"/>
      <c r="K961" s="35" t="str">
        <f>IFERROR(Book1345234[[#This Row],[Project Cost]]/Book1345234[[#This Row],['# of Structures Removed from 1% Annual Chance FP]],"")</f>
        <v/>
      </c>
      <c r="L961" s="4"/>
      <c r="M961" s="4"/>
      <c r="N961" s="35"/>
      <c r="O961" s="100"/>
      <c r="P961" s="84"/>
      <c r="Q961" s="37"/>
      <c r="R961" s="4"/>
      <c r="S961" s="36" t="str">
        <f>IFERROR(VLOOKUP(Book1345234[[#This Row],[ Severity Ranking: Pre-Project Average Depth of Flooding (100-year)]],#REF!,2,FALSE),"")</f>
        <v/>
      </c>
      <c r="T961" s="67"/>
      <c r="U961" s="37"/>
      <c r="V961" s="37"/>
      <c r="W961" s="128" t="e">
        <f>[1]!Book1345234[[#This Row],[Flood Plain Population]]/[1]!Book1345234[[#This Row],[Community Population Served]]</f>
        <v>#REF!</v>
      </c>
      <c r="X961" s="4"/>
      <c r="Y961" s="36" t="str">
        <f>IFERROR(VLOOKUP(Book1345234[[#This Row],[Severity Ranking: Community Need (% Population)]],#REF!,2,FALSE),"")</f>
        <v/>
      </c>
      <c r="Z961" s="66"/>
      <c r="AA961" s="91" t="e">
        <f>[1]!Book1345234[[#This Row],['# of Structures Removed from 1% Annual Chance FP]]/[1]!Book1345234[[#This Row],['# of Structures in 1% Annual Chance FP (Pre-Project)]]</f>
        <v>#REF!</v>
      </c>
      <c r="AB961" s="4"/>
      <c r="AC961" s="36" t="str">
        <f>IFERROR(VLOOKUP(Book1345234[[#This Row],[Flood Risk Reduction ]],#REF!,2,FALSE),"")</f>
        <v/>
      </c>
      <c r="AD961" s="66"/>
      <c r="AE961" s="78"/>
      <c r="AF961" s="37"/>
      <c r="AG961" s="128" t="e">
        <f>([1]!Book1345234[[#This Row],[Pre-Project Damage $]]-[1]!Book1345234[[#This Row],[Post-Project Damage $]])/[1]!Book1345234[[#This Row],[Pre-Project Damage $]]</f>
        <v>#REF!</v>
      </c>
      <c r="AH961" s="4"/>
      <c r="AI961" s="36" t="str">
        <f>IFERROR(VLOOKUP(Book1345234[[#This Row],[Flood Damage Reduction]],#REF!,2,FALSE),"")</f>
        <v/>
      </c>
      <c r="AJ961" s="93"/>
      <c r="AK961" s="83"/>
      <c r="AL961" s="37"/>
      <c r="AM961" s="36" t="str">
        <f>IFERROR(VLOOKUP(Book1345234[[#This Row],[ Reduction in Critical Facilities Flood Risk]],#REF!,2,FALSE),"")</f>
        <v/>
      </c>
      <c r="AN961" s="140" t="e">
        <f>VLOOKUP([1]!Book1345234[[#This Row],[FMP]],'[1]Life and Safety Tabular Data'!A958:L968,12,FALSE)</f>
        <v>#REF!</v>
      </c>
      <c r="AO961" s="43"/>
      <c r="AP961" s="4"/>
      <c r="AQ961" s="36" t="str">
        <f>IFERROR(VLOOKUP(Book1345234[[#This Row],[Life and Safety Ranking (Injury/Loss of Life)]],#REF!,2,FALSE),"")</f>
        <v/>
      </c>
      <c r="AR961" s="67"/>
      <c r="AS961" s="43"/>
      <c r="AT961" s="43"/>
      <c r="AU961" s="43"/>
      <c r="AV961" s="4"/>
      <c r="AW961" s="36" t="str">
        <f>IFERROR(VLOOKUP(Book1345234[[#This Row],[Water Supply Yield Ranking]],#REF!,2,FALSE),"")</f>
        <v/>
      </c>
      <c r="AX961" s="67"/>
      <c r="AY961" s="37"/>
      <c r="AZ961" s="4"/>
      <c r="BA961" s="36" t="str">
        <f>IFERROR(VLOOKUP(Book1345234[[#This Row],[Social Vulnerability Ranking]],#REF!,2,FALSE),"")</f>
        <v/>
      </c>
      <c r="BB961" s="67"/>
      <c r="BC961" s="43"/>
      <c r="BD961" s="4"/>
      <c r="BE961" s="36" t="str">
        <f>IFERROR(VLOOKUP(Book1345234[[#This Row],[Nature-Based Solutions Ranking]],#REF!,2,FALSE),"")</f>
        <v/>
      </c>
      <c r="BF961" s="67"/>
      <c r="BG961" s="37"/>
      <c r="BH961" s="4"/>
      <c r="BI961" s="36" t="str">
        <f>IFERROR(VLOOKUP(Book1345234[[#This Row],[Multiple Benefit Ranking]],#REF!,2,FALSE),"")</f>
        <v/>
      </c>
      <c r="BJ961" s="84"/>
      <c r="BK961" s="43"/>
      <c r="BL961" s="4"/>
      <c r="BM961" s="36" t="str">
        <f>IFERROR(VLOOKUP(Book1345234[[#This Row],[Operations and Maintenance Ranking]],#REF!,2,FALSE),"")</f>
        <v/>
      </c>
      <c r="BN961" s="67"/>
      <c r="BO961" s="4"/>
      <c r="BP961" s="36" t="str">
        <f>IFERROR(VLOOKUP(Book1345234[[#This Row],[Administrative, Regulatory and Other Obstacle Ranking]],#REF!,2,FALSE),"")</f>
        <v/>
      </c>
      <c r="BQ961" s="67"/>
      <c r="BR961" s="4"/>
      <c r="BS961" s="36" t="str">
        <f>IFERROR(VLOOKUP(Book1345234[[#This Row],[Environmental Benefit Ranking]],#REF!,2,FALSE),"")</f>
        <v/>
      </c>
      <c r="BT961" s="67"/>
      <c r="BU961" s="37"/>
      <c r="BV961" s="36" t="str">
        <f>IFERROR(VLOOKUP(Book1345234[[#This Row],[Environmental Impact Ranking]],#REF!,2,FALSE),"")</f>
        <v/>
      </c>
      <c r="BW961" s="77"/>
      <c r="BX961" s="83"/>
      <c r="BY961" s="4"/>
      <c r="BZ961" s="36" t="str">
        <f>IFERROR(VLOOKUP(Book1345234[[#This Row],[Mobility Ranking]],#REF!,2,FALSE),"")</f>
        <v/>
      </c>
      <c r="CA961" s="77"/>
      <c r="CB961" s="4"/>
      <c r="CC961" s="36" t="str">
        <f>IFERROR(VLOOKUP(Book1345234[[#This Row],[Regional Ranking]],#REF!,2,FALSE),"")</f>
        <v/>
      </c>
    </row>
    <row r="962" spans="1:81" x14ac:dyDescent="0.25">
      <c r="A962" s="107"/>
      <c r="B962" s="84"/>
      <c r="C962" s="92">
        <f>Book1345234[[#This Row],[FMP]]*2</f>
        <v>0</v>
      </c>
      <c r="D962" s="34"/>
      <c r="E962" s="34"/>
      <c r="F962" s="37"/>
      <c r="G962" s="4"/>
      <c r="H962" s="4"/>
      <c r="I962" s="4"/>
      <c r="J962" s="4"/>
      <c r="K962" s="35" t="str">
        <f>IFERROR(Book1345234[[#This Row],[Project Cost]]/Book1345234[[#This Row],['# of Structures Removed from 1% Annual Chance FP]],"")</f>
        <v/>
      </c>
      <c r="L962" s="4"/>
      <c r="M962" s="4"/>
      <c r="N962" s="35"/>
      <c r="O962" s="100"/>
      <c r="P962" s="84"/>
      <c r="Q962" s="37"/>
      <c r="R962" s="4"/>
      <c r="S962" s="36" t="str">
        <f>IFERROR(VLOOKUP(Book1345234[[#This Row],[ Severity Ranking: Pre-Project Average Depth of Flooding (100-year)]],#REF!,2,FALSE),"")</f>
        <v/>
      </c>
      <c r="T962" s="67"/>
      <c r="U962" s="37"/>
      <c r="V962" s="37"/>
      <c r="W962" s="128" t="e">
        <f>[1]!Book1345234[[#This Row],[Flood Plain Population]]/[1]!Book1345234[[#This Row],[Community Population Served]]</f>
        <v>#REF!</v>
      </c>
      <c r="X962" s="4"/>
      <c r="Y962" s="36" t="str">
        <f>IFERROR(VLOOKUP(Book1345234[[#This Row],[Severity Ranking: Community Need (% Population)]],#REF!,2,FALSE),"")</f>
        <v/>
      </c>
      <c r="Z962" s="66"/>
      <c r="AA962" s="91" t="e">
        <f>[1]!Book1345234[[#This Row],['# of Structures Removed from 1% Annual Chance FP]]/[1]!Book1345234[[#This Row],['# of Structures in 1% Annual Chance FP (Pre-Project)]]</f>
        <v>#REF!</v>
      </c>
      <c r="AB962" s="4"/>
      <c r="AC962" s="36" t="str">
        <f>IFERROR(VLOOKUP(Book1345234[[#This Row],[Flood Risk Reduction ]],#REF!,2,FALSE),"")</f>
        <v/>
      </c>
      <c r="AD962" s="66"/>
      <c r="AE962" s="78"/>
      <c r="AF962" s="37"/>
      <c r="AG962" s="128" t="e">
        <f>([1]!Book1345234[[#This Row],[Pre-Project Damage $]]-[1]!Book1345234[[#This Row],[Post-Project Damage $]])/[1]!Book1345234[[#This Row],[Pre-Project Damage $]]</f>
        <v>#REF!</v>
      </c>
      <c r="AH962" s="4"/>
      <c r="AI962" s="36" t="str">
        <f>IFERROR(VLOOKUP(Book1345234[[#This Row],[Flood Damage Reduction]],#REF!,2,FALSE),"")</f>
        <v/>
      </c>
      <c r="AJ962" s="93"/>
      <c r="AK962" s="83"/>
      <c r="AL962" s="37"/>
      <c r="AM962" s="36" t="str">
        <f>IFERROR(VLOOKUP(Book1345234[[#This Row],[ Reduction in Critical Facilities Flood Risk]],#REF!,2,FALSE),"")</f>
        <v/>
      </c>
      <c r="AN962" s="140" t="e">
        <f>VLOOKUP([1]!Book1345234[[#This Row],[FMP]],'[1]Life and Safety Tabular Data'!A959:L969,12,FALSE)</f>
        <v>#REF!</v>
      </c>
      <c r="AO962" s="43"/>
      <c r="AP962" s="4"/>
      <c r="AQ962" s="36" t="str">
        <f>IFERROR(VLOOKUP(Book1345234[[#This Row],[Life and Safety Ranking (Injury/Loss of Life)]],#REF!,2,FALSE),"")</f>
        <v/>
      </c>
      <c r="AR962" s="67"/>
      <c r="AS962" s="43"/>
      <c r="AT962" s="43"/>
      <c r="AU962" s="43"/>
      <c r="AV962" s="4"/>
      <c r="AW962" s="36" t="str">
        <f>IFERROR(VLOOKUP(Book1345234[[#This Row],[Water Supply Yield Ranking]],#REF!,2,FALSE),"")</f>
        <v/>
      </c>
      <c r="AX962" s="67"/>
      <c r="AY962" s="37"/>
      <c r="AZ962" s="4"/>
      <c r="BA962" s="36" t="str">
        <f>IFERROR(VLOOKUP(Book1345234[[#This Row],[Social Vulnerability Ranking]],#REF!,2,FALSE),"")</f>
        <v/>
      </c>
      <c r="BB962" s="67"/>
      <c r="BC962" s="43"/>
      <c r="BD962" s="4"/>
      <c r="BE962" s="36" t="str">
        <f>IFERROR(VLOOKUP(Book1345234[[#This Row],[Nature-Based Solutions Ranking]],#REF!,2,FALSE),"")</f>
        <v/>
      </c>
      <c r="BF962" s="67"/>
      <c r="BG962" s="37"/>
      <c r="BH962" s="4"/>
      <c r="BI962" s="36" t="str">
        <f>IFERROR(VLOOKUP(Book1345234[[#This Row],[Multiple Benefit Ranking]],#REF!,2,FALSE),"")</f>
        <v/>
      </c>
      <c r="BJ962" s="84"/>
      <c r="BK962" s="43"/>
      <c r="BL962" s="4"/>
      <c r="BM962" s="36" t="str">
        <f>IFERROR(VLOOKUP(Book1345234[[#This Row],[Operations and Maintenance Ranking]],#REF!,2,FALSE),"")</f>
        <v/>
      </c>
      <c r="BN962" s="67"/>
      <c r="BO962" s="4"/>
      <c r="BP962" s="36" t="str">
        <f>IFERROR(VLOOKUP(Book1345234[[#This Row],[Administrative, Regulatory and Other Obstacle Ranking]],#REF!,2,FALSE),"")</f>
        <v/>
      </c>
      <c r="BQ962" s="67"/>
      <c r="BR962" s="4"/>
      <c r="BS962" s="36" t="str">
        <f>IFERROR(VLOOKUP(Book1345234[[#This Row],[Environmental Benefit Ranking]],#REF!,2,FALSE),"")</f>
        <v/>
      </c>
      <c r="BT962" s="67"/>
      <c r="BU962" s="37"/>
      <c r="BV962" s="36" t="str">
        <f>IFERROR(VLOOKUP(Book1345234[[#This Row],[Environmental Impact Ranking]],#REF!,2,FALSE),"")</f>
        <v/>
      </c>
      <c r="BW962" s="77"/>
      <c r="BX962" s="83"/>
      <c r="BY962" s="4"/>
      <c r="BZ962" s="36" t="str">
        <f>IFERROR(VLOOKUP(Book1345234[[#This Row],[Mobility Ranking]],#REF!,2,FALSE),"")</f>
        <v/>
      </c>
      <c r="CA962" s="77"/>
      <c r="CB962" s="4"/>
      <c r="CC962" s="36" t="str">
        <f>IFERROR(VLOOKUP(Book1345234[[#This Row],[Regional Ranking]],#REF!,2,FALSE),"")</f>
        <v/>
      </c>
    </row>
    <row r="963" spans="1:81" x14ac:dyDescent="0.25">
      <c r="A963" s="107"/>
      <c r="B963" s="84"/>
      <c r="C963" s="92">
        <f>Book1345234[[#This Row],[FMP]]*2</f>
        <v>0</v>
      </c>
      <c r="D963" s="34"/>
      <c r="E963" s="34"/>
      <c r="F963" s="37"/>
      <c r="G963" s="4"/>
      <c r="H963" s="4"/>
      <c r="I963" s="4"/>
      <c r="J963" s="4"/>
      <c r="K963" s="35" t="str">
        <f>IFERROR(Book1345234[[#This Row],[Project Cost]]/Book1345234[[#This Row],['# of Structures Removed from 1% Annual Chance FP]],"")</f>
        <v/>
      </c>
      <c r="L963" s="4"/>
      <c r="M963" s="4"/>
      <c r="N963" s="35"/>
      <c r="O963" s="100"/>
      <c r="P963" s="84"/>
      <c r="Q963" s="37"/>
      <c r="R963" s="4"/>
      <c r="S963" s="36" t="str">
        <f>IFERROR(VLOOKUP(Book1345234[[#This Row],[ Severity Ranking: Pre-Project Average Depth of Flooding (100-year)]],#REF!,2,FALSE),"")</f>
        <v/>
      </c>
      <c r="T963" s="67"/>
      <c r="U963" s="37"/>
      <c r="V963" s="37"/>
      <c r="W963" s="128" t="e">
        <f>[1]!Book1345234[[#This Row],[Flood Plain Population]]/[1]!Book1345234[[#This Row],[Community Population Served]]</f>
        <v>#REF!</v>
      </c>
      <c r="X963" s="4"/>
      <c r="Y963" s="36" t="str">
        <f>IFERROR(VLOOKUP(Book1345234[[#This Row],[Severity Ranking: Community Need (% Population)]],#REF!,2,FALSE),"")</f>
        <v/>
      </c>
      <c r="Z963" s="66"/>
      <c r="AA963" s="91" t="e">
        <f>[1]!Book1345234[[#This Row],['# of Structures Removed from 1% Annual Chance FP]]/[1]!Book1345234[[#This Row],['# of Structures in 1% Annual Chance FP (Pre-Project)]]</f>
        <v>#REF!</v>
      </c>
      <c r="AB963" s="4"/>
      <c r="AC963" s="36" t="str">
        <f>IFERROR(VLOOKUP(Book1345234[[#This Row],[Flood Risk Reduction ]],#REF!,2,FALSE),"")</f>
        <v/>
      </c>
      <c r="AD963" s="66"/>
      <c r="AE963" s="78"/>
      <c r="AF963" s="37"/>
      <c r="AG963" s="128" t="e">
        <f>([1]!Book1345234[[#This Row],[Pre-Project Damage $]]-[1]!Book1345234[[#This Row],[Post-Project Damage $]])/[1]!Book1345234[[#This Row],[Pre-Project Damage $]]</f>
        <v>#REF!</v>
      </c>
      <c r="AH963" s="4"/>
      <c r="AI963" s="36" t="str">
        <f>IFERROR(VLOOKUP(Book1345234[[#This Row],[Flood Damage Reduction]],#REF!,2,FALSE),"")</f>
        <v/>
      </c>
      <c r="AJ963" s="93"/>
      <c r="AK963" s="83"/>
      <c r="AL963" s="37"/>
      <c r="AM963" s="36" t="str">
        <f>IFERROR(VLOOKUP(Book1345234[[#This Row],[ Reduction in Critical Facilities Flood Risk]],#REF!,2,FALSE),"")</f>
        <v/>
      </c>
      <c r="AN963" s="140" t="e">
        <f>VLOOKUP([1]!Book1345234[[#This Row],[FMP]],'[1]Life and Safety Tabular Data'!A960:L970,12,FALSE)</f>
        <v>#REF!</v>
      </c>
      <c r="AO963" s="43"/>
      <c r="AP963" s="4"/>
      <c r="AQ963" s="36" t="str">
        <f>IFERROR(VLOOKUP(Book1345234[[#This Row],[Life and Safety Ranking (Injury/Loss of Life)]],#REF!,2,FALSE),"")</f>
        <v/>
      </c>
      <c r="AR963" s="67"/>
      <c r="AS963" s="43"/>
      <c r="AT963" s="43"/>
      <c r="AU963" s="43"/>
      <c r="AV963" s="4"/>
      <c r="AW963" s="36" t="str">
        <f>IFERROR(VLOOKUP(Book1345234[[#This Row],[Water Supply Yield Ranking]],#REF!,2,FALSE),"")</f>
        <v/>
      </c>
      <c r="AX963" s="67"/>
      <c r="AY963" s="37"/>
      <c r="AZ963" s="4"/>
      <c r="BA963" s="36" t="str">
        <f>IFERROR(VLOOKUP(Book1345234[[#This Row],[Social Vulnerability Ranking]],#REF!,2,FALSE),"")</f>
        <v/>
      </c>
      <c r="BB963" s="67"/>
      <c r="BC963" s="43"/>
      <c r="BD963" s="4"/>
      <c r="BE963" s="36" t="str">
        <f>IFERROR(VLOOKUP(Book1345234[[#This Row],[Nature-Based Solutions Ranking]],#REF!,2,FALSE),"")</f>
        <v/>
      </c>
      <c r="BF963" s="67"/>
      <c r="BG963" s="37"/>
      <c r="BH963" s="4"/>
      <c r="BI963" s="36" t="str">
        <f>IFERROR(VLOOKUP(Book1345234[[#This Row],[Multiple Benefit Ranking]],#REF!,2,FALSE),"")</f>
        <v/>
      </c>
      <c r="BJ963" s="84"/>
      <c r="BK963" s="43"/>
      <c r="BL963" s="4"/>
      <c r="BM963" s="36" t="str">
        <f>IFERROR(VLOOKUP(Book1345234[[#This Row],[Operations and Maintenance Ranking]],#REF!,2,FALSE),"")</f>
        <v/>
      </c>
      <c r="BN963" s="67"/>
      <c r="BO963" s="4"/>
      <c r="BP963" s="36" t="str">
        <f>IFERROR(VLOOKUP(Book1345234[[#This Row],[Administrative, Regulatory and Other Obstacle Ranking]],#REF!,2,FALSE),"")</f>
        <v/>
      </c>
      <c r="BQ963" s="67"/>
      <c r="BR963" s="4"/>
      <c r="BS963" s="36" t="str">
        <f>IFERROR(VLOOKUP(Book1345234[[#This Row],[Environmental Benefit Ranking]],#REF!,2,FALSE),"")</f>
        <v/>
      </c>
      <c r="BT963" s="67"/>
      <c r="BU963" s="37"/>
      <c r="BV963" s="36" t="str">
        <f>IFERROR(VLOOKUP(Book1345234[[#This Row],[Environmental Impact Ranking]],#REF!,2,FALSE),"")</f>
        <v/>
      </c>
      <c r="BW963" s="77"/>
      <c r="BX963" s="83"/>
      <c r="BY963" s="4"/>
      <c r="BZ963" s="36" t="str">
        <f>IFERROR(VLOOKUP(Book1345234[[#This Row],[Mobility Ranking]],#REF!,2,FALSE),"")</f>
        <v/>
      </c>
      <c r="CA963" s="77"/>
      <c r="CB963" s="4"/>
      <c r="CC963" s="36" t="str">
        <f>IFERROR(VLOOKUP(Book1345234[[#This Row],[Regional Ranking]],#REF!,2,FALSE),"")</f>
        <v/>
      </c>
    </row>
    <row r="964" spans="1:81" x14ac:dyDescent="0.25">
      <c r="A964" s="107"/>
      <c r="B964" s="84"/>
      <c r="C964" s="92">
        <f>Book1345234[[#This Row],[FMP]]*2</f>
        <v>0</v>
      </c>
      <c r="D964" s="34"/>
      <c r="E964" s="34"/>
      <c r="F964" s="37"/>
      <c r="G964" s="4"/>
      <c r="H964" s="4"/>
      <c r="I964" s="4"/>
      <c r="J964" s="4"/>
      <c r="K964" s="35" t="str">
        <f>IFERROR(Book1345234[[#This Row],[Project Cost]]/Book1345234[[#This Row],['# of Structures Removed from 1% Annual Chance FP]],"")</f>
        <v/>
      </c>
      <c r="L964" s="4"/>
      <c r="M964" s="4"/>
      <c r="N964" s="35"/>
      <c r="O964" s="100"/>
      <c r="P964" s="84"/>
      <c r="Q964" s="37"/>
      <c r="R964" s="4"/>
      <c r="S964" s="36" t="str">
        <f>IFERROR(VLOOKUP(Book1345234[[#This Row],[ Severity Ranking: Pre-Project Average Depth of Flooding (100-year)]],#REF!,2,FALSE),"")</f>
        <v/>
      </c>
      <c r="T964" s="67"/>
      <c r="U964" s="37"/>
      <c r="V964" s="37"/>
      <c r="W964" s="128" t="e">
        <f>[1]!Book1345234[[#This Row],[Flood Plain Population]]/[1]!Book1345234[[#This Row],[Community Population Served]]</f>
        <v>#REF!</v>
      </c>
      <c r="X964" s="4"/>
      <c r="Y964" s="36" t="str">
        <f>IFERROR(VLOOKUP(Book1345234[[#This Row],[Severity Ranking: Community Need (% Population)]],#REF!,2,FALSE),"")</f>
        <v/>
      </c>
      <c r="Z964" s="66"/>
      <c r="AA964" s="91" t="e">
        <f>[1]!Book1345234[[#This Row],['# of Structures Removed from 1% Annual Chance FP]]/[1]!Book1345234[[#This Row],['# of Structures in 1% Annual Chance FP (Pre-Project)]]</f>
        <v>#REF!</v>
      </c>
      <c r="AB964" s="4"/>
      <c r="AC964" s="36" t="str">
        <f>IFERROR(VLOOKUP(Book1345234[[#This Row],[Flood Risk Reduction ]],#REF!,2,FALSE),"")</f>
        <v/>
      </c>
      <c r="AD964" s="66"/>
      <c r="AE964" s="78"/>
      <c r="AF964" s="37"/>
      <c r="AG964" s="128" t="e">
        <f>([1]!Book1345234[[#This Row],[Pre-Project Damage $]]-[1]!Book1345234[[#This Row],[Post-Project Damage $]])/[1]!Book1345234[[#This Row],[Pre-Project Damage $]]</f>
        <v>#REF!</v>
      </c>
      <c r="AH964" s="4"/>
      <c r="AI964" s="36" t="str">
        <f>IFERROR(VLOOKUP(Book1345234[[#This Row],[Flood Damage Reduction]],#REF!,2,FALSE),"")</f>
        <v/>
      </c>
      <c r="AJ964" s="93"/>
      <c r="AK964" s="83"/>
      <c r="AL964" s="37"/>
      <c r="AM964" s="36" t="str">
        <f>IFERROR(VLOOKUP(Book1345234[[#This Row],[ Reduction in Critical Facilities Flood Risk]],#REF!,2,FALSE),"")</f>
        <v/>
      </c>
      <c r="AN964" s="140" t="e">
        <f>VLOOKUP([1]!Book1345234[[#This Row],[FMP]],'[1]Life and Safety Tabular Data'!A961:L971,12,FALSE)</f>
        <v>#REF!</v>
      </c>
      <c r="AO964" s="43"/>
      <c r="AP964" s="4"/>
      <c r="AQ964" s="36" t="str">
        <f>IFERROR(VLOOKUP(Book1345234[[#This Row],[Life and Safety Ranking (Injury/Loss of Life)]],#REF!,2,FALSE),"")</f>
        <v/>
      </c>
      <c r="AR964" s="67"/>
      <c r="AS964" s="43"/>
      <c r="AT964" s="43"/>
      <c r="AU964" s="43"/>
      <c r="AV964" s="4"/>
      <c r="AW964" s="36" t="str">
        <f>IFERROR(VLOOKUP(Book1345234[[#This Row],[Water Supply Yield Ranking]],#REF!,2,FALSE),"")</f>
        <v/>
      </c>
      <c r="AX964" s="67"/>
      <c r="AY964" s="37"/>
      <c r="AZ964" s="4"/>
      <c r="BA964" s="36" t="str">
        <f>IFERROR(VLOOKUP(Book1345234[[#This Row],[Social Vulnerability Ranking]],#REF!,2,FALSE),"")</f>
        <v/>
      </c>
      <c r="BB964" s="67"/>
      <c r="BC964" s="43"/>
      <c r="BD964" s="4"/>
      <c r="BE964" s="36" t="str">
        <f>IFERROR(VLOOKUP(Book1345234[[#This Row],[Nature-Based Solutions Ranking]],#REF!,2,FALSE),"")</f>
        <v/>
      </c>
      <c r="BF964" s="67"/>
      <c r="BG964" s="37"/>
      <c r="BH964" s="4"/>
      <c r="BI964" s="36" t="str">
        <f>IFERROR(VLOOKUP(Book1345234[[#This Row],[Multiple Benefit Ranking]],#REF!,2,FALSE),"")</f>
        <v/>
      </c>
      <c r="BJ964" s="84"/>
      <c r="BK964" s="43"/>
      <c r="BL964" s="4"/>
      <c r="BM964" s="36" t="str">
        <f>IFERROR(VLOOKUP(Book1345234[[#This Row],[Operations and Maintenance Ranking]],#REF!,2,FALSE),"")</f>
        <v/>
      </c>
      <c r="BN964" s="67"/>
      <c r="BO964" s="4"/>
      <c r="BP964" s="36" t="str">
        <f>IFERROR(VLOOKUP(Book1345234[[#This Row],[Administrative, Regulatory and Other Obstacle Ranking]],#REF!,2,FALSE),"")</f>
        <v/>
      </c>
      <c r="BQ964" s="67"/>
      <c r="BR964" s="4"/>
      <c r="BS964" s="36" t="str">
        <f>IFERROR(VLOOKUP(Book1345234[[#This Row],[Environmental Benefit Ranking]],#REF!,2,FALSE),"")</f>
        <v/>
      </c>
      <c r="BT964" s="67"/>
      <c r="BU964" s="37"/>
      <c r="BV964" s="36" t="str">
        <f>IFERROR(VLOOKUP(Book1345234[[#This Row],[Environmental Impact Ranking]],#REF!,2,FALSE),"")</f>
        <v/>
      </c>
      <c r="BW964" s="77"/>
      <c r="BX964" s="83"/>
      <c r="BY964" s="4"/>
      <c r="BZ964" s="36" t="str">
        <f>IFERROR(VLOOKUP(Book1345234[[#This Row],[Mobility Ranking]],#REF!,2,FALSE),"")</f>
        <v/>
      </c>
      <c r="CA964" s="77"/>
      <c r="CB964" s="4"/>
      <c r="CC964" s="36" t="str">
        <f>IFERROR(VLOOKUP(Book1345234[[#This Row],[Regional Ranking]],#REF!,2,FALSE),"")</f>
        <v/>
      </c>
    </row>
    <row r="965" spans="1:81" x14ac:dyDescent="0.25">
      <c r="A965" s="107"/>
      <c r="B965" s="84"/>
      <c r="C965" s="92">
        <f>Book1345234[[#This Row],[FMP]]*2</f>
        <v>0</v>
      </c>
      <c r="D965" s="34"/>
      <c r="E965" s="34"/>
      <c r="F965" s="37"/>
      <c r="G965" s="4"/>
      <c r="H965" s="4"/>
      <c r="I965" s="4"/>
      <c r="J965" s="4"/>
      <c r="K965" s="35" t="str">
        <f>IFERROR(Book1345234[[#This Row],[Project Cost]]/Book1345234[[#This Row],['# of Structures Removed from 1% Annual Chance FP]],"")</f>
        <v/>
      </c>
      <c r="L965" s="4"/>
      <c r="M965" s="4"/>
      <c r="N965" s="35"/>
      <c r="O965" s="100"/>
      <c r="P965" s="84"/>
      <c r="Q965" s="37"/>
      <c r="R965" s="4"/>
      <c r="S965" s="36" t="str">
        <f>IFERROR(VLOOKUP(Book1345234[[#This Row],[ Severity Ranking: Pre-Project Average Depth of Flooding (100-year)]],#REF!,2,FALSE),"")</f>
        <v/>
      </c>
      <c r="T965" s="67"/>
      <c r="U965" s="37"/>
      <c r="V965" s="37"/>
      <c r="W965" s="128" t="e">
        <f>[1]!Book1345234[[#This Row],[Flood Plain Population]]/[1]!Book1345234[[#This Row],[Community Population Served]]</f>
        <v>#REF!</v>
      </c>
      <c r="X965" s="4"/>
      <c r="Y965" s="36" t="str">
        <f>IFERROR(VLOOKUP(Book1345234[[#This Row],[Severity Ranking: Community Need (% Population)]],#REF!,2,FALSE),"")</f>
        <v/>
      </c>
      <c r="Z965" s="66"/>
      <c r="AA965" s="91" t="e">
        <f>[1]!Book1345234[[#This Row],['# of Structures Removed from 1% Annual Chance FP]]/[1]!Book1345234[[#This Row],['# of Structures in 1% Annual Chance FP (Pre-Project)]]</f>
        <v>#REF!</v>
      </c>
      <c r="AB965" s="4"/>
      <c r="AC965" s="36" t="str">
        <f>IFERROR(VLOOKUP(Book1345234[[#This Row],[Flood Risk Reduction ]],#REF!,2,FALSE),"")</f>
        <v/>
      </c>
      <c r="AD965" s="66"/>
      <c r="AE965" s="78"/>
      <c r="AF965" s="37"/>
      <c r="AG965" s="128" t="e">
        <f>([1]!Book1345234[[#This Row],[Pre-Project Damage $]]-[1]!Book1345234[[#This Row],[Post-Project Damage $]])/[1]!Book1345234[[#This Row],[Pre-Project Damage $]]</f>
        <v>#REF!</v>
      </c>
      <c r="AH965" s="4"/>
      <c r="AI965" s="36" t="str">
        <f>IFERROR(VLOOKUP(Book1345234[[#This Row],[Flood Damage Reduction]],#REF!,2,FALSE),"")</f>
        <v/>
      </c>
      <c r="AJ965" s="93"/>
      <c r="AK965" s="83"/>
      <c r="AL965" s="37"/>
      <c r="AM965" s="36" t="str">
        <f>IFERROR(VLOOKUP(Book1345234[[#This Row],[ Reduction in Critical Facilities Flood Risk]],#REF!,2,FALSE),"")</f>
        <v/>
      </c>
      <c r="AN965" s="140" t="e">
        <f>VLOOKUP([1]!Book1345234[[#This Row],[FMP]],'[1]Life and Safety Tabular Data'!A962:L972,12,FALSE)</f>
        <v>#REF!</v>
      </c>
      <c r="AO965" s="43"/>
      <c r="AP965" s="4"/>
      <c r="AQ965" s="36" t="str">
        <f>IFERROR(VLOOKUP(Book1345234[[#This Row],[Life and Safety Ranking (Injury/Loss of Life)]],#REF!,2,FALSE),"")</f>
        <v/>
      </c>
      <c r="AR965" s="67"/>
      <c r="AS965" s="43"/>
      <c r="AT965" s="43"/>
      <c r="AU965" s="43"/>
      <c r="AV965" s="4"/>
      <c r="AW965" s="36" t="str">
        <f>IFERROR(VLOOKUP(Book1345234[[#This Row],[Water Supply Yield Ranking]],#REF!,2,FALSE),"")</f>
        <v/>
      </c>
      <c r="AX965" s="67"/>
      <c r="AY965" s="37"/>
      <c r="AZ965" s="4"/>
      <c r="BA965" s="36" t="str">
        <f>IFERROR(VLOOKUP(Book1345234[[#This Row],[Social Vulnerability Ranking]],#REF!,2,FALSE),"")</f>
        <v/>
      </c>
      <c r="BB965" s="67"/>
      <c r="BC965" s="43"/>
      <c r="BD965" s="4"/>
      <c r="BE965" s="36" t="str">
        <f>IFERROR(VLOOKUP(Book1345234[[#This Row],[Nature-Based Solutions Ranking]],#REF!,2,FALSE),"")</f>
        <v/>
      </c>
      <c r="BF965" s="67"/>
      <c r="BG965" s="37"/>
      <c r="BH965" s="4"/>
      <c r="BI965" s="36" t="str">
        <f>IFERROR(VLOOKUP(Book1345234[[#This Row],[Multiple Benefit Ranking]],#REF!,2,FALSE),"")</f>
        <v/>
      </c>
      <c r="BJ965" s="84"/>
      <c r="BK965" s="43"/>
      <c r="BL965" s="4"/>
      <c r="BM965" s="36" t="str">
        <f>IFERROR(VLOOKUP(Book1345234[[#This Row],[Operations and Maintenance Ranking]],#REF!,2,FALSE),"")</f>
        <v/>
      </c>
      <c r="BN965" s="67"/>
      <c r="BO965" s="4"/>
      <c r="BP965" s="36" t="str">
        <f>IFERROR(VLOOKUP(Book1345234[[#This Row],[Administrative, Regulatory and Other Obstacle Ranking]],#REF!,2,FALSE),"")</f>
        <v/>
      </c>
      <c r="BQ965" s="67"/>
      <c r="BR965" s="4"/>
      <c r="BS965" s="36" t="str">
        <f>IFERROR(VLOOKUP(Book1345234[[#This Row],[Environmental Benefit Ranking]],#REF!,2,FALSE),"")</f>
        <v/>
      </c>
      <c r="BT965" s="67"/>
      <c r="BU965" s="37"/>
      <c r="BV965" s="36" t="str">
        <f>IFERROR(VLOOKUP(Book1345234[[#This Row],[Environmental Impact Ranking]],#REF!,2,FALSE),"")</f>
        <v/>
      </c>
      <c r="BW965" s="77"/>
      <c r="BX965" s="83"/>
      <c r="BY965" s="4"/>
      <c r="BZ965" s="36" t="str">
        <f>IFERROR(VLOOKUP(Book1345234[[#This Row],[Mobility Ranking]],#REF!,2,FALSE),"")</f>
        <v/>
      </c>
      <c r="CA965" s="77"/>
      <c r="CB965" s="4"/>
      <c r="CC965" s="36" t="str">
        <f>IFERROR(VLOOKUP(Book1345234[[#This Row],[Regional Ranking]],#REF!,2,FALSE),"")</f>
        <v/>
      </c>
    </row>
    <row r="966" spans="1:81" x14ac:dyDescent="0.25">
      <c r="A966" s="107"/>
      <c r="B966" s="84"/>
      <c r="C966" s="92">
        <f>Book1345234[[#This Row],[FMP]]*2</f>
        <v>0</v>
      </c>
      <c r="D966" s="34"/>
      <c r="E966" s="34"/>
      <c r="F966" s="37"/>
      <c r="G966" s="4"/>
      <c r="H966" s="4"/>
      <c r="I966" s="4"/>
      <c r="J966" s="4"/>
      <c r="K966" s="35" t="str">
        <f>IFERROR(Book1345234[[#This Row],[Project Cost]]/Book1345234[[#This Row],['# of Structures Removed from 1% Annual Chance FP]],"")</f>
        <v/>
      </c>
      <c r="L966" s="4"/>
      <c r="M966" s="4"/>
      <c r="N966" s="35"/>
      <c r="O966" s="100"/>
      <c r="P966" s="84"/>
      <c r="Q966" s="37"/>
      <c r="R966" s="4"/>
      <c r="S966" s="36" t="str">
        <f>IFERROR(VLOOKUP(Book1345234[[#This Row],[ Severity Ranking: Pre-Project Average Depth of Flooding (100-year)]],#REF!,2,FALSE),"")</f>
        <v/>
      </c>
      <c r="T966" s="67"/>
      <c r="U966" s="37"/>
      <c r="V966" s="37"/>
      <c r="W966" s="128" t="e">
        <f>[1]!Book1345234[[#This Row],[Flood Plain Population]]/[1]!Book1345234[[#This Row],[Community Population Served]]</f>
        <v>#REF!</v>
      </c>
      <c r="X966" s="4"/>
      <c r="Y966" s="36" t="str">
        <f>IFERROR(VLOOKUP(Book1345234[[#This Row],[Severity Ranking: Community Need (% Population)]],#REF!,2,FALSE),"")</f>
        <v/>
      </c>
      <c r="Z966" s="66"/>
      <c r="AA966" s="91" t="e">
        <f>[1]!Book1345234[[#This Row],['# of Structures Removed from 1% Annual Chance FP]]/[1]!Book1345234[[#This Row],['# of Structures in 1% Annual Chance FP (Pre-Project)]]</f>
        <v>#REF!</v>
      </c>
      <c r="AB966" s="4"/>
      <c r="AC966" s="36" t="str">
        <f>IFERROR(VLOOKUP(Book1345234[[#This Row],[Flood Risk Reduction ]],#REF!,2,FALSE),"")</f>
        <v/>
      </c>
      <c r="AD966" s="66"/>
      <c r="AE966" s="78"/>
      <c r="AF966" s="37"/>
      <c r="AG966" s="128" t="e">
        <f>([1]!Book1345234[[#This Row],[Pre-Project Damage $]]-[1]!Book1345234[[#This Row],[Post-Project Damage $]])/[1]!Book1345234[[#This Row],[Pre-Project Damage $]]</f>
        <v>#REF!</v>
      </c>
      <c r="AH966" s="4"/>
      <c r="AI966" s="36" t="str">
        <f>IFERROR(VLOOKUP(Book1345234[[#This Row],[Flood Damage Reduction]],#REF!,2,FALSE),"")</f>
        <v/>
      </c>
      <c r="AJ966" s="93"/>
      <c r="AK966" s="83"/>
      <c r="AL966" s="37"/>
      <c r="AM966" s="36" t="str">
        <f>IFERROR(VLOOKUP(Book1345234[[#This Row],[ Reduction in Critical Facilities Flood Risk]],#REF!,2,FALSE),"")</f>
        <v/>
      </c>
      <c r="AN966" s="140" t="e">
        <f>VLOOKUP([1]!Book1345234[[#This Row],[FMP]],'[1]Life and Safety Tabular Data'!A963:L973,12,FALSE)</f>
        <v>#REF!</v>
      </c>
      <c r="AO966" s="43"/>
      <c r="AP966" s="4"/>
      <c r="AQ966" s="36" t="str">
        <f>IFERROR(VLOOKUP(Book1345234[[#This Row],[Life and Safety Ranking (Injury/Loss of Life)]],#REF!,2,FALSE),"")</f>
        <v/>
      </c>
      <c r="AR966" s="67"/>
      <c r="AS966" s="43"/>
      <c r="AT966" s="43"/>
      <c r="AU966" s="43"/>
      <c r="AV966" s="4"/>
      <c r="AW966" s="36" t="str">
        <f>IFERROR(VLOOKUP(Book1345234[[#This Row],[Water Supply Yield Ranking]],#REF!,2,FALSE),"")</f>
        <v/>
      </c>
      <c r="AX966" s="67"/>
      <c r="AY966" s="37"/>
      <c r="AZ966" s="4"/>
      <c r="BA966" s="36" t="str">
        <f>IFERROR(VLOOKUP(Book1345234[[#This Row],[Social Vulnerability Ranking]],#REF!,2,FALSE),"")</f>
        <v/>
      </c>
      <c r="BB966" s="67"/>
      <c r="BC966" s="43"/>
      <c r="BD966" s="4"/>
      <c r="BE966" s="36" t="str">
        <f>IFERROR(VLOOKUP(Book1345234[[#This Row],[Nature-Based Solutions Ranking]],#REF!,2,FALSE),"")</f>
        <v/>
      </c>
      <c r="BF966" s="67"/>
      <c r="BG966" s="37"/>
      <c r="BH966" s="4"/>
      <c r="BI966" s="36" t="str">
        <f>IFERROR(VLOOKUP(Book1345234[[#This Row],[Multiple Benefit Ranking]],#REF!,2,FALSE),"")</f>
        <v/>
      </c>
      <c r="BJ966" s="84"/>
      <c r="BK966" s="43"/>
      <c r="BL966" s="4"/>
      <c r="BM966" s="36" t="str">
        <f>IFERROR(VLOOKUP(Book1345234[[#This Row],[Operations and Maintenance Ranking]],#REF!,2,FALSE),"")</f>
        <v/>
      </c>
      <c r="BN966" s="67"/>
      <c r="BO966" s="4"/>
      <c r="BP966" s="36" t="str">
        <f>IFERROR(VLOOKUP(Book1345234[[#This Row],[Administrative, Regulatory and Other Obstacle Ranking]],#REF!,2,FALSE),"")</f>
        <v/>
      </c>
      <c r="BQ966" s="67"/>
      <c r="BR966" s="4"/>
      <c r="BS966" s="36" t="str">
        <f>IFERROR(VLOOKUP(Book1345234[[#This Row],[Environmental Benefit Ranking]],#REF!,2,FALSE),"")</f>
        <v/>
      </c>
      <c r="BT966" s="67"/>
      <c r="BU966" s="37"/>
      <c r="BV966" s="36" t="str">
        <f>IFERROR(VLOOKUP(Book1345234[[#This Row],[Environmental Impact Ranking]],#REF!,2,FALSE),"")</f>
        <v/>
      </c>
      <c r="BW966" s="77"/>
      <c r="BX966" s="83"/>
      <c r="BY966" s="4"/>
      <c r="BZ966" s="36" t="str">
        <f>IFERROR(VLOOKUP(Book1345234[[#This Row],[Mobility Ranking]],#REF!,2,FALSE),"")</f>
        <v/>
      </c>
      <c r="CA966" s="77"/>
      <c r="CB966" s="4"/>
      <c r="CC966" s="36" t="str">
        <f>IFERROR(VLOOKUP(Book1345234[[#This Row],[Regional Ranking]],#REF!,2,FALSE),"")</f>
        <v/>
      </c>
    </row>
    <row r="967" spans="1:81" x14ac:dyDescent="0.25">
      <c r="A967" s="107"/>
      <c r="B967" s="84"/>
      <c r="C967" s="92">
        <f>Book1345234[[#This Row],[FMP]]*2</f>
        <v>0</v>
      </c>
      <c r="D967" s="34"/>
      <c r="E967" s="34"/>
      <c r="F967" s="37"/>
      <c r="G967" s="4"/>
      <c r="H967" s="4"/>
      <c r="I967" s="4"/>
      <c r="J967" s="4"/>
      <c r="K967" s="35" t="str">
        <f>IFERROR(Book1345234[[#This Row],[Project Cost]]/Book1345234[[#This Row],['# of Structures Removed from 1% Annual Chance FP]],"")</f>
        <v/>
      </c>
      <c r="L967" s="4"/>
      <c r="M967" s="4"/>
      <c r="N967" s="35"/>
      <c r="O967" s="100"/>
      <c r="P967" s="84"/>
      <c r="Q967" s="37"/>
      <c r="R967" s="4"/>
      <c r="S967" s="36" t="str">
        <f>IFERROR(VLOOKUP(Book1345234[[#This Row],[ Severity Ranking: Pre-Project Average Depth of Flooding (100-year)]],#REF!,2,FALSE),"")</f>
        <v/>
      </c>
      <c r="T967" s="67"/>
      <c r="U967" s="37"/>
      <c r="V967" s="37"/>
      <c r="W967" s="128" t="e">
        <f>[1]!Book1345234[[#This Row],[Flood Plain Population]]/[1]!Book1345234[[#This Row],[Community Population Served]]</f>
        <v>#REF!</v>
      </c>
      <c r="X967" s="4"/>
      <c r="Y967" s="36" t="str">
        <f>IFERROR(VLOOKUP(Book1345234[[#This Row],[Severity Ranking: Community Need (% Population)]],#REF!,2,FALSE),"")</f>
        <v/>
      </c>
      <c r="Z967" s="66"/>
      <c r="AA967" s="91" t="e">
        <f>[1]!Book1345234[[#This Row],['# of Structures Removed from 1% Annual Chance FP]]/[1]!Book1345234[[#This Row],['# of Structures in 1% Annual Chance FP (Pre-Project)]]</f>
        <v>#REF!</v>
      </c>
      <c r="AB967" s="4"/>
      <c r="AC967" s="36" t="str">
        <f>IFERROR(VLOOKUP(Book1345234[[#This Row],[Flood Risk Reduction ]],#REF!,2,FALSE),"")</f>
        <v/>
      </c>
      <c r="AD967" s="66"/>
      <c r="AE967" s="78"/>
      <c r="AF967" s="37"/>
      <c r="AG967" s="128" t="e">
        <f>([1]!Book1345234[[#This Row],[Pre-Project Damage $]]-[1]!Book1345234[[#This Row],[Post-Project Damage $]])/[1]!Book1345234[[#This Row],[Pre-Project Damage $]]</f>
        <v>#REF!</v>
      </c>
      <c r="AH967" s="4"/>
      <c r="AI967" s="36" t="str">
        <f>IFERROR(VLOOKUP(Book1345234[[#This Row],[Flood Damage Reduction]],#REF!,2,FALSE),"")</f>
        <v/>
      </c>
      <c r="AJ967" s="93"/>
      <c r="AK967" s="83"/>
      <c r="AL967" s="37"/>
      <c r="AM967" s="36" t="str">
        <f>IFERROR(VLOOKUP(Book1345234[[#This Row],[ Reduction in Critical Facilities Flood Risk]],#REF!,2,FALSE),"")</f>
        <v/>
      </c>
      <c r="AN967" s="140" t="e">
        <f>VLOOKUP([1]!Book1345234[[#This Row],[FMP]],'[1]Life and Safety Tabular Data'!A964:L974,12,FALSE)</f>
        <v>#REF!</v>
      </c>
      <c r="AO967" s="43"/>
      <c r="AP967" s="4"/>
      <c r="AQ967" s="36" t="str">
        <f>IFERROR(VLOOKUP(Book1345234[[#This Row],[Life and Safety Ranking (Injury/Loss of Life)]],#REF!,2,FALSE),"")</f>
        <v/>
      </c>
      <c r="AR967" s="67"/>
      <c r="AS967" s="43"/>
      <c r="AT967" s="43"/>
      <c r="AU967" s="43"/>
      <c r="AV967" s="4"/>
      <c r="AW967" s="36" t="str">
        <f>IFERROR(VLOOKUP(Book1345234[[#This Row],[Water Supply Yield Ranking]],#REF!,2,FALSE),"")</f>
        <v/>
      </c>
      <c r="AX967" s="67"/>
      <c r="AY967" s="37"/>
      <c r="AZ967" s="4"/>
      <c r="BA967" s="36" t="str">
        <f>IFERROR(VLOOKUP(Book1345234[[#This Row],[Social Vulnerability Ranking]],#REF!,2,FALSE),"")</f>
        <v/>
      </c>
      <c r="BB967" s="67"/>
      <c r="BC967" s="43"/>
      <c r="BD967" s="4"/>
      <c r="BE967" s="36" t="str">
        <f>IFERROR(VLOOKUP(Book1345234[[#This Row],[Nature-Based Solutions Ranking]],#REF!,2,FALSE),"")</f>
        <v/>
      </c>
      <c r="BF967" s="67"/>
      <c r="BG967" s="37"/>
      <c r="BH967" s="4"/>
      <c r="BI967" s="36" t="str">
        <f>IFERROR(VLOOKUP(Book1345234[[#This Row],[Multiple Benefit Ranking]],#REF!,2,FALSE),"")</f>
        <v/>
      </c>
      <c r="BJ967" s="84"/>
      <c r="BK967" s="43"/>
      <c r="BL967" s="4"/>
      <c r="BM967" s="36" t="str">
        <f>IFERROR(VLOOKUP(Book1345234[[#This Row],[Operations and Maintenance Ranking]],#REF!,2,FALSE),"")</f>
        <v/>
      </c>
      <c r="BN967" s="67"/>
      <c r="BO967" s="4"/>
      <c r="BP967" s="36" t="str">
        <f>IFERROR(VLOOKUP(Book1345234[[#This Row],[Administrative, Regulatory and Other Obstacle Ranking]],#REF!,2,FALSE),"")</f>
        <v/>
      </c>
      <c r="BQ967" s="67"/>
      <c r="BR967" s="4"/>
      <c r="BS967" s="36" t="str">
        <f>IFERROR(VLOOKUP(Book1345234[[#This Row],[Environmental Benefit Ranking]],#REF!,2,FALSE),"")</f>
        <v/>
      </c>
      <c r="BT967" s="67"/>
      <c r="BU967" s="37"/>
      <c r="BV967" s="36" t="str">
        <f>IFERROR(VLOOKUP(Book1345234[[#This Row],[Environmental Impact Ranking]],#REF!,2,FALSE),"")</f>
        <v/>
      </c>
      <c r="BW967" s="77"/>
      <c r="BX967" s="83"/>
      <c r="BY967" s="4"/>
      <c r="BZ967" s="36" t="str">
        <f>IFERROR(VLOOKUP(Book1345234[[#This Row],[Mobility Ranking]],#REF!,2,FALSE),"")</f>
        <v/>
      </c>
      <c r="CA967" s="77"/>
      <c r="CB967" s="4"/>
      <c r="CC967" s="36" t="str">
        <f>IFERROR(VLOOKUP(Book1345234[[#This Row],[Regional Ranking]],#REF!,2,FALSE),"")</f>
        <v/>
      </c>
    </row>
    <row r="968" spans="1:81" x14ac:dyDescent="0.25">
      <c r="A968" s="107"/>
      <c r="B968" s="84"/>
      <c r="C968" s="92">
        <f>Book1345234[[#This Row],[FMP]]*2</f>
        <v>0</v>
      </c>
      <c r="D968" s="34"/>
      <c r="E968" s="34"/>
      <c r="F968" s="37"/>
      <c r="G968" s="4"/>
      <c r="H968" s="4"/>
      <c r="I968" s="4"/>
      <c r="J968" s="4"/>
      <c r="K968" s="35" t="str">
        <f>IFERROR(Book1345234[[#This Row],[Project Cost]]/Book1345234[[#This Row],['# of Structures Removed from 1% Annual Chance FP]],"")</f>
        <v/>
      </c>
      <c r="L968" s="4"/>
      <c r="M968" s="4"/>
      <c r="N968" s="35"/>
      <c r="O968" s="100"/>
      <c r="P968" s="84"/>
      <c r="Q968" s="37"/>
      <c r="R968" s="4"/>
      <c r="S968" s="36" t="str">
        <f>IFERROR(VLOOKUP(Book1345234[[#This Row],[ Severity Ranking: Pre-Project Average Depth of Flooding (100-year)]],#REF!,2,FALSE),"")</f>
        <v/>
      </c>
      <c r="T968" s="67"/>
      <c r="U968" s="37"/>
      <c r="V968" s="37"/>
      <c r="W968" s="128" t="e">
        <f>[1]!Book1345234[[#This Row],[Flood Plain Population]]/[1]!Book1345234[[#This Row],[Community Population Served]]</f>
        <v>#REF!</v>
      </c>
      <c r="X968" s="4"/>
      <c r="Y968" s="36" t="str">
        <f>IFERROR(VLOOKUP(Book1345234[[#This Row],[Severity Ranking: Community Need (% Population)]],#REF!,2,FALSE),"")</f>
        <v/>
      </c>
      <c r="Z968" s="66"/>
      <c r="AA968" s="91" t="e">
        <f>[1]!Book1345234[[#This Row],['# of Structures Removed from 1% Annual Chance FP]]/[1]!Book1345234[[#This Row],['# of Structures in 1% Annual Chance FP (Pre-Project)]]</f>
        <v>#REF!</v>
      </c>
      <c r="AB968" s="4"/>
      <c r="AC968" s="36" t="str">
        <f>IFERROR(VLOOKUP(Book1345234[[#This Row],[Flood Risk Reduction ]],#REF!,2,FALSE),"")</f>
        <v/>
      </c>
      <c r="AD968" s="66"/>
      <c r="AE968" s="78"/>
      <c r="AF968" s="37"/>
      <c r="AG968" s="128" t="e">
        <f>([1]!Book1345234[[#This Row],[Pre-Project Damage $]]-[1]!Book1345234[[#This Row],[Post-Project Damage $]])/[1]!Book1345234[[#This Row],[Pre-Project Damage $]]</f>
        <v>#REF!</v>
      </c>
      <c r="AH968" s="4"/>
      <c r="AI968" s="36" t="str">
        <f>IFERROR(VLOOKUP(Book1345234[[#This Row],[Flood Damage Reduction]],#REF!,2,FALSE),"")</f>
        <v/>
      </c>
      <c r="AJ968" s="93"/>
      <c r="AK968" s="83"/>
      <c r="AL968" s="37"/>
      <c r="AM968" s="36" t="str">
        <f>IFERROR(VLOOKUP(Book1345234[[#This Row],[ Reduction in Critical Facilities Flood Risk]],#REF!,2,FALSE),"")</f>
        <v/>
      </c>
      <c r="AN968" s="140" t="e">
        <f>VLOOKUP([1]!Book1345234[[#This Row],[FMP]],'[1]Life and Safety Tabular Data'!A965:L975,12,FALSE)</f>
        <v>#REF!</v>
      </c>
      <c r="AO968" s="43"/>
      <c r="AP968" s="4"/>
      <c r="AQ968" s="36" t="str">
        <f>IFERROR(VLOOKUP(Book1345234[[#This Row],[Life and Safety Ranking (Injury/Loss of Life)]],#REF!,2,FALSE),"")</f>
        <v/>
      </c>
      <c r="AR968" s="67"/>
      <c r="AS968" s="43"/>
      <c r="AT968" s="43"/>
      <c r="AU968" s="43"/>
      <c r="AV968" s="4"/>
      <c r="AW968" s="36" t="str">
        <f>IFERROR(VLOOKUP(Book1345234[[#This Row],[Water Supply Yield Ranking]],#REF!,2,FALSE),"")</f>
        <v/>
      </c>
      <c r="AX968" s="67"/>
      <c r="AY968" s="37"/>
      <c r="AZ968" s="4"/>
      <c r="BA968" s="36" t="str">
        <f>IFERROR(VLOOKUP(Book1345234[[#This Row],[Social Vulnerability Ranking]],#REF!,2,FALSE),"")</f>
        <v/>
      </c>
      <c r="BB968" s="67"/>
      <c r="BC968" s="43"/>
      <c r="BD968" s="4"/>
      <c r="BE968" s="36" t="str">
        <f>IFERROR(VLOOKUP(Book1345234[[#This Row],[Nature-Based Solutions Ranking]],#REF!,2,FALSE),"")</f>
        <v/>
      </c>
      <c r="BF968" s="67"/>
      <c r="BG968" s="37"/>
      <c r="BH968" s="4"/>
      <c r="BI968" s="36" t="str">
        <f>IFERROR(VLOOKUP(Book1345234[[#This Row],[Multiple Benefit Ranking]],#REF!,2,FALSE),"")</f>
        <v/>
      </c>
      <c r="BJ968" s="84"/>
      <c r="BK968" s="43"/>
      <c r="BL968" s="4"/>
      <c r="BM968" s="36" t="str">
        <f>IFERROR(VLOOKUP(Book1345234[[#This Row],[Operations and Maintenance Ranking]],#REF!,2,FALSE),"")</f>
        <v/>
      </c>
      <c r="BN968" s="67"/>
      <c r="BO968" s="4"/>
      <c r="BP968" s="36" t="str">
        <f>IFERROR(VLOOKUP(Book1345234[[#This Row],[Administrative, Regulatory and Other Obstacle Ranking]],#REF!,2,FALSE),"")</f>
        <v/>
      </c>
      <c r="BQ968" s="67"/>
      <c r="BR968" s="4"/>
      <c r="BS968" s="36" t="str">
        <f>IFERROR(VLOOKUP(Book1345234[[#This Row],[Environmental Benefit Ranking]],#REF!,2,FALSE),"")</f>
        <v/>
      </c>
      <c r="BT968" s="67"/>
      <c r="BU968" s="37"/>
      <c r="BV968" s="36" t="str">
        <f>IFERROR(VLOOKUP(Book1345234[[#This Row],[Environmental Impact Ranking]],#REF!,2,FALSE),"")</f>
        <v/>
      </c>
      <c r="BW968" s="77"/>
      <c r="BX968" s="83"/>
      <c r="BY968" s="4"/>
      <c r="BZ968" s="36" t="str">
        <f>IFERROR(VLOOKUP(Book1345234[[#This Row],[Mobility Ranking]],#REF!,2,FALSE),"")</f>
        <v/>
      </c>
      <c r="CA968" s="77"/>
      <c r="CB968" s="4"/>
      <c r="CC968" s="36" t="str">
        <f>IFERROR(VLOOKUP(Book1345234[[#This Row],[Regional Ranking]],#REF!,2,FALSE),"")</f>
        <v/>
      </c>
    </row>
    <row r="969" spans="1:81" x14ac:dyDescent="0.25">
      <c r="A969" s="107"/>
      <c r="B969" s="84"/>
      <c r="C969" s="92">
        <f>Book1345234[[#This Row],[FMP]]*2</f>
        <v>0</v>
      </c>
      <c r="D969" s="34"/>
      <c r="E969" s="34"/>
      <c r="F969" s="37"/>
      <c r="G969" s="4"/>
      <c r="H969" s="4"/>
      <c r="I969" s="4"/>
      <c r="J969" s="4"/>
      <c r="K969" s="35" t="str">
        <f>IFERROR(Book1345234[[#This Row],[Project Cost]]/Book1345234[[#This Row],['# of Structures Removed from 1% Annual Chance FP]],"")</f>
        <v/>
      </c>
      <c r="L969" s="4"/>
      <c r="M969" s="4"/>
      <c r="N969" s="35"/>
      <c r="O969" s="100"/>
      <c r="P969" s="84"/>
      <c r="Q969" s="37"/>
      <c r="R969" s="4"/>
      <c r="S969" s="36" t="str">
        <f>IFERROR(VLOOKUP(Book1345234[[#This Row],[ Severity Ranking: Pre-Project Average Depth of Flooding (100-year)]],#REF!,2,FALSE),"")</f>
        <v/>
      </c>
      <c r="T969" s="67"/>
      <c r="U969" s="37"/>
      <c r="V969" s="37"/>
      <c r="W969" s="128" t="e">
        <f>[1]!Book1345234[[#This Row],[Flood Plain Population]]/[1]!Book1345234[[#This Row],[Community Population Served]]</f>
        <v>#REF!</v>
      </c>
      <c r="X969" s="4"/>
      <c r="Y969" s="36" t="str">
        <f>IFERROR(VLOOKUP(Book1345234[[#This Row],[Severity Ranking: Community Need (% Population)]],#REF!,2,FALSE),"")</f>
        <v/>
      </c>
      <c r="Z969" s="66"/>
      <c r="AA969" s="91" t="e">
        <f>[1]!Book1345234[[#This Row],['# of Structures Removed from 1% Annual Chance FP]]/[1]!Book1345234[[#This Row],['# of Structures in 1% Annual Chance FP (Pre-Project)]]</f>
        <v>#REF!</v>
      </c>
      <c r="AB969" s="4"/>
      <c r="AC969" s="36" t="str">
        <f>IFERROR(VLOOKUP(Book1345234[[#This Row],[Flood Risk Reduction ]],#REF!,2,FALSE),"")</f>
        <v/>
      </c>
      <c r="AD969" s="66"/>
      <c r="AE969" s="78"/>
      <c r="AF969" s="37"/>
      <c r="AG969" s="128" t="e">
        <f>([1]!Book1345234[[#This Row],[Pre-Project Damage $]]-[1]!Book1345234[[#This Row],[Post-Project Damage $]])/[1]!Book1345234[[#This Row],[Pre-Project Damage $]]</f>
        <v>#REF!</v>
      </c>
      <c r="AH969" s="4"/>
      <c r="AI969" s="36" t="str">
        <f>IFERROR(VLOOKUP(Book1345234[[#This Row],[Flood Damage Reduction]],#REF!,2,FALSE),"")</f>
        <v/>
      </c>
      <c r="AJ969" s="93"/>
      <c r="AK969" s="83"/>
      <c r="AL969" s="37"/>
      <c r="AM969" s="36" t="str">
        <f>IFERROR(VLOOKUP(Book1345234[[#This Row],[ Reduction in Critical Facilities Flood Risk]],#REF!,2,FALSE),"")</f>
        <v/>
      </c>
      <c r="AN969" s="140" t="e">
        <f>VLOOKUP([1]!Book1345234[[#This Row],[FMP]],'[1]Life and Safety Tabular Data'!A966:L976,12,FALSE)</f>
        <v>#REF!</v>
      </c>
      <c r="AO969" s="43"/>
      <c r="AP969" s="4"/>
      <c r="AQ969" s="36" t="str">
        <f>IFERROR(VLOOKUP(Book1345234[[#This Row],[Life and Safety Ranking (Injury/Loss of Life)]],#REF!,2,FALSE),"")</f>
        <v/>
      </c>
      <c r="AR969" s="67"/>
      <c r="AS969" s="43"/>
      <c r="AT969" s="43"/>
      <c r="AU969" s="43"/>
      <c r="AV969" s="4"/>
      <c r="AW969" s="36" t="str">
        <f>IFERROR(VLOOKUP(Book1345234[[#This Row],[Water Supply Yield Ranking]],#REF!,2,FALSE),"")</f>
        <v/>
      </c>
      <c r="AX969" s="67"/>
      <c r="AY969" s="37"/>
      <c r="AZ969" s="4"/>
      <c r="BA969" s="36" t="str">
        <f>IFERROR(VLOOKUP(Book1345234[[#This Row],[Social Vulnerability Ranking]],#REF!,2,FALSE),"")</f>
        <v/>
      </c>
      <c r="BB969" s="67"/>
      <c r="BC969" s="43"/>
      <c r="BD969" s="4"/>
      <c r="BE969" s="36" t="str">
        <f>IFERROR(VLOOKUP(Book1345234[[#This Row],[Nature-Based Solutions Ranking]],#REF!,2,FALSE),"")</f>
        <v/>
      </c>
      <c r="BF969" s="67"/>
      <c r="BG969" s="37"/>
      <c r="BH969" s="4"/>
      <c r="BI969" s="36" t="str">
        <f>IFERROR(VLOOKUP(Book1345234[[#This Row],[Multiple Benefit Ranking]],#REF!,2,FALSE),"")</f>
        <v/>
      </c>
      <c r="BJ969" s="84"/>
      <c r="BK969" s="43"/>
      <c r="BL969" s="4"/>
      <c r="BM969" s="36" t="str">
        <f>IFERROR(VLOOKUP(Book1345234[[#This Row],[Operations and Maintenance Ranking]],#REF!,2,FALSE),"")</f>
        <v/>
      </c>
      <c r="BN969" s="67"/>
      <c r="BO969" s="4"/>
      <c r="BP969" s="36" t="str">
        <f>IFERROR(VLOOKUP(Book1345234[[#This Row],[Administrative, Regulatory and Other Obstacle Ranking]],#REF!,2,FALSE),"")</f>
        <v/>
      </c>
      <c r="BQ969" s="67"/>
      <c r="BR969" s="4"/>
      <c r="BS969" s="36" t="str">
        <f>IFERROR(VLOOKUP(Book1345234[[#This Row],[Environmental Benefit Ranking]],#REF!,2,FALSE),"")</f>
        <v/>
      </c>
      <c r="BT969" s="67"/>
      <c r="BU969" s="37"/>
      <c r="BV969" s="36" t="str">
        <f>IFERROR(VLOOKUP(Book1345234[[#This Row],[Environmental Impact Ranking]],#REF!,2,FALSE),"")</f>
        <v/>
      </c>
      <c r="BW969" s="77"/>
      <c r="BX969" s="83"/>
      <c r="BY969" s="4"/>
      <c r="BZ969" s="36" t="str">
        <f>IFERROR(VLOOKUP(Book1345234[[#This Row],[Mobility Ranking]],#REF!,2,FALSE),"")</f>
        <v/>
      </c>
      <c r="CA969" s="77"/>
      <c r="CB969" s="4"/>
      <c r="CC969" s="36" t="str">
        <f>IFERROR(VLOOKUP(Book1345234[[#This Row],[Regional Ranking]],#REF!,2,FALSE),"")</f>
        <v/>
      </c>
    </row>
    <row r="970" spans="1:81" x14ac:dyDescent="0.25">
      <c r="A970" s="107"/>
      <c r="B970" s="84"/>
      <c r="C970" s="92">
        <f>Book1345234[[#This Row],[FMP]]*2</f>
        <v>0</v>
      </c>
      <c r="D970" s="34"/>
      <c r="E970" s="34"/>
      <c r="F970" s="37"/>
      <c r="G970" s="4"/>
      <c r="H970" s="4"/>
      <c r="I970" s="4"/>
      <c r="J970" s="4"/>
      <c r="K970" s="35" t="str">
        <f>IFERROR(Book1345234[[#This Row],[Project Cost]]/Book1345234[[#This Row],['# of Structures Removed from 1% Annual Chance FP]],"")</f>
        <v/>
      </c>
      <c r="L970" s="4"/>
      <c r="M970" s="4"/>
      <c r="N970" s="35"/>
      <c r="O970" s="100"/>
      <c r="P970" s="84"/>
      <c r="Q970" s="37"/>
      <c r="R970" s="4"/>
      <c r="S970" s="36" t="str">
        <f>IFERROR(VLOOKUP(Book1345234[[#This Row],[ Severity Ranking: Pre-Project Average Depth of Flooding (100-year)]],#REF!,2,FALSE),"")</f>
        <v/>
      </c>
      <c r="T970" s="67"/>
      <c r="U970" s="37"/>
      <c r="V970" s="37"/>
      <c r="W970" s="128" t="e">
        <f>[1]!Book1345234[[#This Row],[Flood Plain Population]]/[1]!Book1345234[[#This Row],[Community Population Served]]</f>
        <v>#REF!</v>
      </c>
      <c r="X970" s="4"/>
      <c r="Y970" s="36" t="str">
        <f>IFERROR(VLOOKUP(Book1345234[[#This Row],[Severity Ranking: Community Need (% Population)]],#REF!,2,FALSE),"")</f>
        <v/>
      </c>
      <c r="Z970" s="66"/>
      <c r="AA970" s="91" t="e">
        <f>[1]!Book1345234[[#This Row],['# of Structures Removed from 1% Annual Chance FP]]/[1]!Book1345234[[#This Row],['# of Structures in 1% Annual Chance FP (Pre-Project)]]</f>
        <v>#REF!</v>
      </c>
      <c r="AB970" s="4"/>
      <c r="AC970" s="36" t="str">
        <f>IFERROR(VLOOKUP(Book1345234[[#This Row],[Flood Risk Reduction ]],#REF!,2,FALSE),"")</f>
        <v/>
      </c>
      <c r="AD970" s="66"/>
      <c r="AE970" s="78"/>
      <c r="AF970" s="37"/>
      <c r="AG970" s="128" t="e">
        <f>([1]!Book1345234[[#This Row],[Pre-Project Damage $]]-[1]!Book1345234[[#This Row],[Post-Project Damage $]])/[1]!Book1345234[[#This Row],[Pre-Project Damage $]]</f>
        <v>#REF!</v>
      </c>
      <c r="AH970" s="4"/>
      <c r="AI970" s="36" t="str">
        <f>IFERROR(VLOOKUP(Book1345234[[#This Row],[Flood Damage Reduction]],#REF!,2,FALSE),"")</f>
        <v/>
      </c>
      <c r="AJ970" s="93"/>
      <c r="AK970" s="83"/>
      <c r="AL970" s="37"/>
      <c r="AM970" s="36" t="str">
        <f>IFERROR(VLOOKUP(Book1345234[[#This Row],[ Reduction in Critical Facilities Flood Risk]],#REF!,2,FALSE),"")</f>
        <v/>
      </c>
      <c r="AN970" s="140" t="e">
        <f>VLOOKUP([1]!Book1345234[[#This Row],[FMP]],'[1]Life and Safety Tabular Data'!A967:L977,12,FALSE)</f>
        <v>#REF!</v>
      </c>
      <c r="AO970" s="43"/>
      <c r="AP970" s="4"/>
      <c r="AQ970" s="36" t="str">
        <f>IFERROR(VLOOKUP(Book1345234[[#This Row],[Life and Safety Ranking (Injury/Loss of Life)]],#REF!,2,FALSE),"")</f>
        <v/>
      </c>
      <c r="AR970" s="67"/>
      <c r="AS970" s="43"/>
      <c r="AT970" s="43"/>
      <c r="AU970" s="43"/>
      <c r="AV970" s="4"/>
      <c r="AW970" s="36" t="str">
        <f>IFERROR(VLOOKUP(Book1345234[[#This Row],[Water Supply Yield Ranking]],#REF!,2,FALSE),"")</f>
        <v/>
      </c>
      <c r="AX970" s="67"/>
      <c r="AY970" s="37"/>
      <c r="AZ970" s="4"/>
      <c r="BA970" s="36" t="str">
        <f>IFERROR(VLOOKUP(Book1345234[[#This Row],[Social Vulnerability Ranking]],#REF!,2,FALSE),"")</f>
        <v/>
      </c>
      <c r="BB970" s="67"/>
      <c r="BC970" s="43"/>
      <c r="BD970" s="4"/>
      <c r="BE970" s="36" t="str">
        <f>IFERROR(VLOOKUP(Book1345234[[#This Row],[Nature-Based Solutions Ranking]],#REF!,2,FALSE),"")</f>
        <v/>
      </c>
      <c r="BF970" s="67"/>
      <c r="BG970" s="37"/>
      <c r="BH970" s="4"/>
      <c r="BI970" s="36" t="str">
        <f>IFERROR(VLOOKUP(Book1345234[[#This Row],[Multiple Benefit Ranking]],#REF!,2,FALSE),"")</f>
        <v/>
      </c>
      <c r="BJ970" s="84"/>
      <c r="BK970" s="43"/>
      <c r="BL970" s="4"/>
      <c r="BM970" s="36" t="str">
        <f>IFERROR(VLOOKUP(Book1345234[[#This Row],[Operations and Maintenance Ranking]],#REF!,2,FALSE),"")</f>
        <v/>
      </c>
      <c r="BN970" s="67"/>
      <c r="BO970" s="4"/>
      <c r="BP970" s="36" t="str">
        <f>IFERROR(VLOOKUP(Book1345234[[#This Row],[Administrative, Regulatory and Other Obstacle Ranking]],#REF!,2,FALSE),"")</f>
        <v/>
      </c>
      <c r="BQ970" s="67"/>
      <c r="BR970" s="4"/>
      <c r="BS970" s="36" t="str">
        <f>IFERROR(VLOOKUP(Book1345234[[#This Row],[Environmental Benefit Ranking]],#REF!,2,FALSE),"")</f>
        <v/>
      </c>
      <c r="BT970" s="67"/>
      <c r="BU970" s="37"/>
      <c r="BV970" s="36" t="str">
        <f>IFERROR(VLOOKUP(Book1345234[[#This Row],[Environmental Impact Ranking]],#REF!,2,FALSE),"")</f>
        <v/>
      </c>
      <c r="BW970" s="77"/>
      <c r="BX970" s="83"/>
      <c r="BY970" s="4"/>
      <c r="BZ970" s="36" t="str">
        <f>IFERROR(VLOOKUP(Book1345234[[#This Row],[Mobility Ranking]],#REF!,2,FALSE),"")</f>
        <v/>
      </c>
      <c r="CA970" s="77"/>
      <c r="CB970" s="4"/>
      <c r="CC970" s="36" t="str">
        <f>IFERROR(VLOOKUP(Book1345234[[#This Row],[Regional Ranking]],#REF!,2,FALSE),"")</f>
        <v/>
      </c>
    </row>
    <row r="971" spans="1:81" x14ac:dyDescent="0.25">
      <c r="A971" s="107"/>
      <c r="B971" s="84"/>
      <c r="C971" s="92">
        <f>Book1345234[[#This Row],[FMP]]*2</f>
        <v>0</v>
      </c>
      <c r="D971" s="34"/>
      <c r="E971" s="34"/>
      <c r="F971" s="37"/>
      <c r="G971" s="4"/>
      <c r="H971" s="4"/>
      <c r="I971" s="4"/>
      <c r="J971" s="4"/>
      <c r="K971" s="35" t="str">
        <f>IFERROR(Book1345234[[#This Row],[Project Cost]]/Book1345234[[#This Row],['# of Structures Removed from 1% Annual Chance FP]],"")</f>
        <v/>
      </c>
      <c r="L971" s="4"/>
      <c r="M971" s="4"/>
      <c r="N971" s="35"/>
      <c r="O971" s="100"/>
      <c r="P971" s="84"/>
      <c r="Q971" s="37"/>
      <c r="R971" s="4"/>
      <c r="S971" s="36" t="str">
        <f>IFERROR(VLOOKUP(Book1345234[[#This Row],[ Severity Ranking: Pre-Project Average Depth of Flooding (100-year)]],#REF!,2,FALSE),"")</f>
        <v/>
      </c>
      <c r="T971" s="67"/>
      <c r="U971" s="37"/>
      <c r="V971" s="37"/>
      <c r="W971" s="128" t="e">
        <f>[1]!Book1345234[[#This Row],[Flood Plain Population]]/[1]!Book1345234[[#This Row],[Community Population Served]]</f>
        <v>#REF!</v>
      </c>
      <c r="X971" s="4"/>
      <c r="Y971" s="36" t="str">
        <f>IFERROR(VLOOKUP(Book1345234[[#This Row],[Severity Ranking: Community Need (% Population)]],#REF!,2,FALSE),"")</f>
        <v/>
      </c>
      <c r="Z971" s="66"/>
      <c r="AA971" s="91" t="e">
        <f>[1]!Book1345234[[#This Row],['# of Structures Removed from 1% Annual Chance FP]]/[1]!Book1345234[[#This Row],['# of Structures in 1% Annual Chance FP (Pre-Project)]]</f>
        <v>#REF!</v>
      </c>
      <c r="AB971" s="4"/>
      <c r="AC971" s="36" t="str">
        <f>IFERROR(VLOOKUP(Book1345234[[#This Row],[Flood Risk Reduction ]],#REF!,2,FALSE),"")</f>
        <v/>
      </c>
      <c r="AD971" s="66"/>
      <c r="AE971" s="78"/>
      <c r="AF971" s="37"/>
      <c r="AG971" s="128" t="e">
        <f>([1]!Book1345234[[#This Row],[Pre-Project Damage $]]-[1]!Book1345234[[#This Row],[Post-Project Damage $]])/[1]!Book1345234[[#This Row],[Pre-Project Damage $]]</f>
        <v>#REF!</v>
      </c>
      <c r="AH971" s="4"/>
      <c r="AI971" s="36" t="str">
        <f>IFERROR(VLOOKUP(Book1345234[[#This Row],[Flood Damage Reduction]],#REF!,2,FALSE),"")</f>
        <v/>
      </c>
      <c r="AJ971" s="93"/>
      <c r="AK971" s="83"/>
      <c r="AL971" s="37"/>
      <c r="AM971" s="36" t="str">
        <f>IFERROR(VLOOKUP(Book1345234[[#This Row],[ Reduction in Critical Facilities Flood Risk]],#REF!,2,FALSE),"")</f>
        <v/>
      </c>
      <c r="AN971" s="140" t="e">
        <f>VLOOKUP([1]!Book1345234[[#This Row],[FMP]],'[1]Life and Safety Tabular Data'!A968:L978,12,FALSE)</f>
        <v>#REF!</v>
      </c>
      <c r="AO971" s="43"/>
      <c r="AP971" s="4"/>
      <c r="AQ971" s="36" t="str">
        <f>IFERROR(VLOOKUP(Book1345234[[#This Row],[Life and Safety Ranking (Injury/Loss of Life)]],#REF!,2,FALSE),"")</f>
        <v/>
      </c>
      <c r="AR971" s="67"/>
      <c r="AS971" s="43"/>
      <c r="AT971" s="43"/>
      <c r="AU971" s="43"/>
      <c r="AV971" s="4"/>
      <c r="AW971" s="36" t="str">
        <f>IFERROR(VLOOKUP(Book1345234[[#This Row],[Water Supply Yield Ranking]],#REF!,2,FALSE),"")</f>
        <v/>
      </c>
      <c r="AX971" s="67"/>
      <c r="AY971" s="37"/>
      <c r="AZ971" s="4"/>
      <c r="BA971" s="36" t="str">
        <f>IFERROR(VLOOKUP(Book1345234[[#This Row],[Social Vulnerability Ranking]],#REF!,2,FALSE),"")</f>
        <v/>
      </c>
      <c r="BB971" s="67"/>
      <c r="BC971" s="43"/>
      <c r="BD971" s="4"/>
      <c r="BE971" s="36" t="str">
        <f>IFERROR(VLOOKUP(Book1345234[[#This Row],[Nature-Based Solutions Ranking]],#REF!,2,FALSE),"")</f>
        <v/>
      </c>
      <c r="BF971" s="67"/>
      <c r="BG971" s="37"/>
      <c r="BH971" s="4"/>
      <c r="BI971" s="36" t="str">
        <f>IFERROR(VLOOKUP(Book1345234[[#This Row],[Multiple Benefit Ranking]],#REF!,2,FALSE),"")</f>
        <v/>
      </c>
      <c r="BJ971" s="84"/>
      <c r="BK971" s="43"/>
      <c r="BL971" s="4"/>
      <c r="BM971" s="36" t="str">
        <f>IFERROR(VLOOKUP(Book1345234[[#This Row],[Operations and Maintenance Ranking]],#REF!,2,FALSE),"")</f>
        <v/>
      </c>
      <c r="BN971" s="67"/>
      <c r="BO971" s="4"/>
      <c r="BP971" s="36" t="str">
        <f>IFERROR(VLOOKUP(Book1345234[[#This Row],[Administrative, Regulatory and Other Obstacle Ranking]],#REF!,2,FALSE),"")</f>
        <v/>
      </c>
      <c r="BQ971" s="67"/>
      <c r="BR971" s="4"/>
      <c r="BS971" s="36" t="str">
        <f>IFERROR(VLOOKUP(Book1345234[[#This Row],[Environmental Benefit Ranking]],#REF!,2,FALSE),"")</f>
        <v/>
      </c>
      <c r="BT971" s="67"/>
      <c r="BU971" s="37"/>
      <c r="BV971" s="36" t="str">
        <f>IFERROR(VLOOKUP(Book1345234[[#This Row],[Environmental Impact Ranking]],#REF!,2,FALSE),"")</f>
        <v/>
      </c>
      <c r="BW971" s="77"/>
      <c r="BX971" s="83"/>
      <c r="BY971" s="4"/>
      <c r="BZ971" s="36" t="str">
        <f>IFERROR(VLOOKUP(Book1345234[[#This Row],[Mobility Ranking]],#REF!,2,FALSE),"")</f>
        <v/>
      </c>
      <c r="CA971" s="77"/>
      <c r="CB971" s="4"/>
      <c r="CC971" s="36" t="str">
        <f>IFERROR(VLOOKUP(Book1345234[[#This Row],[Regional Ranking]],#REF!,2,FALSE),"")</f>
        <v/>
      </c>
    </row>
    <row r="972" spans="1:81" x14ac:dyDescent="0.25">
      <c r="A972" s="107"/>
      <c r="B972" s="84"/>
      <c r="C972" s="92">
        <f>Book1345234[[#This Row],[FMP]]*2</f>
        <v>0</v>
      </c>
      <c r="D972" s="34"/>
      <c r="E972" s="34"/>
      <c r="F972" s="37"/>
      <c r="G972" s="4"/>
      <c r="H972" s="4"/>
      <c r="I972" s="4"/>
      <c r="J972" s="4"/>
      <c r="K972" s="35" t="str">
        <f>IFERROR(Book1345234[[#This Row],[Project Cost]]/Book1345234[[#This Row],['# of Structures Removed from 1% Annual Chance FP]],"")</f>
        <v/>
      </c>
      <c r="L972" s="4"/>
      <c r="M972" s="4"/>
      <c r="N972" s="35"/>
      <c r="O972" s="100"/>
      <c r="P972" s="84"/>
      <c r="Q972" s="37"/>
      <c r="R972" s="4"/>
      <c r="S972" s="36" t="str">
        <f>IFERROR(VLOOKUP(Book1345234[[#This Row],[ Severity Ranking: Pre-Project Average Depth of Flooding (100-year)]],#REF!,2,FALSE),"")</f>
        <v/>
      </c>
      <c r="T972" s="67"/>
      <c r="U972" s="37"/>
      <c r="V972" s="37"/>
      <c r="W972" s="128" t="e">
        <f>[1]!Book1345234[[#This Row],[Flood Plain Population]]/[1]!Book1345234[[#This Row],[Community Population Served]]</f>
        <v>#REF!</v>
      </c>
      <c r="X972" s="4"/>
      <c r="Y972" s="36" t="str">
        <f>IFERROR(VLOOKUP(Book1345234[[#This Row],[Severity Ranking: Community Need (% Population)]],#REF!,2,FALSE),"")</f>
        <v/>
      </c>
      <c r="Z972" s="66"/>
      <c r="AA972" s="91" t="e">
        <f>[1]!Book1345234[[#This Row],['# of Structures Removed from 1% Annual Chance FP]]/[1]!Book1345234[[#This Row],['# of Structures in 1% Annual Chance FP (Pre-Project)]]</f>
        <v>#REF!</v>
      </c>
      <c r="AB972" s="4"/>
      <c r="AC972" s="36" t="str">
        <f>IFERROR(VLOOKUP(Book1345234[[#This Row],[Flood Risk Reduction ]],#REF!,2,FALSE),"")</f>
        <v/>
      </c>
      <c r="AD972" s="66"/>
      <c r="AE972" s="78"/>
      <c r="AF972" s="37"/>
      <c r="AG972" s="128" t="e">
        <f>([1]!Book1345234[[#This Row],[Pre-Project Damage $]]-[1]!Book1345234[[#This Row],[Post-Project Damage $]])/[1]!Book1345234[[#This Row],[Pre-Project Damage $]]</f>
        <v>#REF!</v>
      </c>
      <c r="AH972" s="4"/>
      <c r="AI972" s="36" t="str">
        <f>IFERROR(VLOOKUP(Book1345234[[#This Row],[Flood Damage Reduction]],#REF!,2,FALSE),"")</f>
        <v/>
      </c>
      <c r="AJ972" s="93"/>
      <c r="AK972" s="83"/>
      <c r="AL972" s="37"/>
      <c r="AM972" s="36" t="str">
        <f>IFERROR(VLOOKUP(Book1345234[[#This Row],[ Reduction in Critical Facilities Flood Risk]],#REF!,2,FALSE),"")</f>
        <v/>
      </c>
      <c r="AN972" s="140" t="e">
        <f>VLOOKUP([1]!Book1345234[[#This Row],[FMP]],'[1]Life and Safety Tabular Data'!A969:L979,12,FALSE)</f>
        <v>#REF!</v>
      </c>
      <c r="AO972" s="43"/>
      <c r="AP972" s="4"/>
      <c r="AQ972" s="36" t="str">
        <f>IFERROR(VLOOKUP(Book1345234[[#This Row],[Life and Safety Ranking (Injury/Loss of Life)]],#REF!,2,FALSE),"")</f>
        <v/>
      </c>
      <c r="AR972" s="67"/>
      <c r="AS972" s="43"/>
      <c r="AT972" s="43"/>
      <c r="AU972" s="43"/>
      <c r="AV972" s="4"/>
      <c r="AW972" s="36" t="str">
        <f>IFERROR(VLOOKUP(Book1345234[[#This Row],[Water Supply Yield Ranking]],#REF!,2,FALSE),"")</f>
        <v/>
      </c>
      <c r="AX972" s="67"/>
      <c r="AY972" s="37"/>
      <c r="AZ972" s="4"/>
      <c r="BA972" s="36" t="str">
        <f>IFERROR(VLOOKUP(Book1345234[[#This Row],[Social Vulnerability Ranking]],#REF!,2,FALSE),"")</f>
        <v/>
      </c>
      <c r="BB972" s="67"/>
      <c r="BC972" s="43"/>
      <c r="BD972" s="4"/>
      <c r="BE972" s="36" t="str">
        <f>IFERROR(VLOOKUP(Book1345234[[#This Row],[Nature-Based Solutions Ranking]],#REF!,2,FALSE),"")</f>
        <v/>
      </c>
      <c r="BF972" s="67"/>
      <c r="BG972" s="37"/>
      <c r="BH972" s="4"/>
      <c r="BI972" s="36" t="str">
        <f>IFERROR(VLOOKUP(Book1345234[[#This Row],[Multiple Benefit Ranking]],#REF!,2,FALSE),"")</f>
        <v/>
      </c>
      <c r="BJ972" s="84"/>
      <c r="BK972" s="43"/>
      <c r="BL972" s="4"/>
      <c r="BM972" s="36" t="str">
        <f>IFERROR(VLOOKUP(Book1345234[[#This Row],[Operations and Maintenance Ranking]],#REF!,2,FALSE),"")</f>
        <v/>
      </c>
      <c r="BN972" s="67"/>
      <c r="BO972" s="4"/>
      <c r="BP972" s="36" t="str">
        <f>IFERROR(VLOOKUP(Book1345234[[#This Row],[Administrative, Regulatory and Other Obstacle Ranking]],#REF!,2,FALSE),"")</f>
        <v/>
      </c>
      <c r="BQ972" s="67"/>
      <c r="BR972" s="4"/>
      <c r="BS972" s="36" t="str">
        <f>IFERROR(VLOOKUP(Book1345234[[#This Row],[Environmental Benefit Ranking]],#REF!,2,FALSE),"")</f>
        <v/>
      </c>
      <c r="BT972" s="67"/>
      <c r="BU972" s="37"/>
      <c r="BV972" s="36" t="str">
        <f>IFERROR(VLOOKUP(Book1345234[[#This Row],[Environmental Impact Ranking]],#REF!,2,FALSE),"")</f>
        <v/>
      </c>
      <c r="BW972" s="77"/>
      <c r="BX972" s="83"/>
      <c r="BY972" s="4"/>
      <c r="BZ972" s="36" t="str">
        <f>IFERROR(VLOOKUP(Book1345234[[#This Row],[Mobility Ranking]],#REF!,2,FALSE),"")</f>
        <v/>
      </c>
      <c r="CA972" s="77"/>
      <c r="CB972" s="4"/>
      <c r="CC972" s="36" t="str">
        <f>IFERROR(VLOOKUP(Book1345234[[#This Row],[Regional Ranking]],#REF!,2,FALSE),"")</f>
        <v/>
      </c>
    </row>
    <row r="973" spans="1:81" x14ac:dyDescent="0.25">
      <c r="A973" s="107"/>
      <c r="B973" s="84"/>
      <c r="C973" s="92">
        <f>Book1345234[[#This Row],[FMP]]*2</f>
        <v>0</v>
      </c>
      <c r="D973" s="34"/>
      <c r="E973" s="34"/>
      <c r="F973" s="37"/>
      <c r="G973" s="4"/>
      <c r="H973" s="4"/>
      <c r="I973" s="4"/>
      <c r="J973" s="4"/>
      <c r="K973" s="35" t="str">
        <f>IFERROR(Book1345234[[#This Row],[Project Cost]]/Book1345234[[#This Row],['# of Structures Removed from 1% Annual Chance FP]],"")</f>
        <v/>
      </c>
      <c r="L973" s="4"/>
      <c r="M973" s="4"/>
      <c r="N973" s="35"/>
      <c r="O973" s="100"/>
      <c r="P973" s="84"/>
      <c r="Q973" s="37"/>
      <c r="R973" s="4"/>
      <c r="S973" s="36" t="str">
        <f>IFERROR(VLOOKUP(Book1345234[[#This Row],[ Severity Ranking: Pre-Project Average Depth of Flooding (100-year)]],#REF!,2,FALSE),"")</f>
        <v/>
      </c>
      <c r="T973" s="67"/>
      <c r="U973" s="37"/>
      <c r="V973" s="37"/>
      <c r="W973" s="128" t="e">
        <f>[1]!Book1345234[[#This Row],[Flood Plain Population]]/[1]!Book1345234[[#This Row],[Community Population Served]]</f>
        <v>#REF!</v>
      </c>
      <c r="X973" s="4"/>
      <c r="Y973" s="36" t="str">
        <f>IFERROR(VLOOKUP(Book1345234[[#This Row],[Severity Ranking: Community Need (% Population)]],#REF!,2,FALSE),"")</f>
        <v/>
      </c>
      <c r="Z973" s="66"/>
      <c r="AA973" s="91" t="e">
        <f>[1]!Book1345234[[#This Row],['# of Structures Removed from 1% Annual Chance FP]]/[1]!Book1345234[[#This Row],['# of Structures in 1% Annual Chance FP (Pre-Project)]]</f>
        <v>#REF!</v>
      </c>
      <c r="AB973" s="4"/>
      <c r="AC973" s="36" t="str">
        <f>IFERROR(VLOOKUP(Book1345234[[#This Row],[Flood Risk Reduction ]],#REF!,2,FALSE),"")</f>
        <v/>
      </c>
      <c r="AD973" s="66"/>
      <c r="AE973" s="78"/>
      <c r="AF973" s="37"/>
      <c r="AG973" s="128" t="e">
        <f>([1]!Book1345234[[#This Row],[Pre-Project Damage $]]-[1]!Book1345234[[#This Row],[Post-Project Damage $]])/[1]!Book1345234[[#This Row],[Pre-Project Damage $]]</f>
        <v>#REF!</v>
      </c>
      <c r="AH973" s="4"/>
      <c r="AI973" s="36" t="str">
        <f>IFERROR(VLOOKUP(Book1345234[[#This Row],[Flood Damage Reduction]],#REF!,2,FALSE),"")</f>
        <v/>
      </c>
      <c r="AJ973" s="93"/>
      <c r="AK973" s="83"/>
      <c r="AL973" s="37"/>
      <c r="AM973" s="36" t="str">
        <f>IFERROR(VLOOKUP(Book1345234[[#This Row],[ Reduction in Critical Facilities Flood Risk]],#REF!,2,FALSE),"")</f>
        <v/>
      </c>
      <c r="AN973" s="140" t="e">
        <f>VLOOKUP([1]!Book1345234[[#This Row],[FMP]],'[1]Life and Safety Tabular Data'!A970:L980,12,FALSE)</f>
        <v>#REF!</v>
      </c>
      <c r="AO973" s="43"/>
      <c r="AP973" s="4"/>
      <c r="AQ973" s="36" t="str">
        <f>IFERROR(VLOOKUP(Book1345234[[#This Row],[Life and Safety Ranking (Injury/Loss of Life)]],#REF!,2,FALSE),"")</f>
        <v/>
      </c>
      <c r="AR973" s="67"/>
      <c r="AS973" s="43"/>
      <c r="AT973" s="43"/>
      <c r="AU973" s="43"/>
      <c r="AV973" s="4"/>
      <c r="AW973" s="36" t="str">
        <f>IFERROR(VLOOKUP(Book1345234[[#This Row],[Water Supply Yield Ranking]],#REF!,2,FALSE),"")</f>
        <v/>
      </c>
      <c r="AX973" s="67"/>
      <c r="AY973" s="37"/>
      <c r="AZ973" s="4"/>
      <c r="BA973" s="36" t="str">
        <f>IFERROR(VLOOKUP(Book1345234[[#This Row],[Social Vulnerability Ranking]],#REF!,2,FALSE),"")</f>
        <v/>
      </c>
      <c r="BB973" s="67"/>
      <c r="BC973" s="43"/>
      <c r="BD973" s="4"/>
      <c r="BE973" s="36" t="str">
        <f>IFERROR(VLOOKUP(Book1345234[[#This Row],[Nature-Based Solutions Ranking]],#REF!,2,FALSE),"")</f>
        <v/>
      </c>
      <c r="BF973" s="67"/>
      <c r="BG973" s="37"/>
      <c r="BH973" s="4"/>
      <c r="BI973" s="36" t="str">
        <f>IFERROR(VLOOKUP(Book1345234[[#This Row],[Multiple Benefit Ranking]],#REF!,2,FALSE),"")</f>
        <v/>
      </c>
      <c r="BJ973" s="84"/>
      <c r="BK973" s="43"/>
      <c r="BL973" s="4"/>
      <c r="BM973" s="36" t="str">
        <f>IFERROR(VLOOKUP(Book1345234[[#This Row],[Operations and Maintenance Ranking]],#REF!,2,FALSE),"")</f>
        <v/>
      </c>
      <c r="BN973" s="67"/>
      <c r="BO973" s="4"/>
      <c r="BP973" s="36" t="str">
        <f>IFERROR(VLOOKUP(Book1345234[[#This Row],[Administrative, Regulatory and Other Obstacle Ranking]],#REF!,2,FALSE),"")</f>
        <v/>
      </c>
      <c r="BQ973" s="67"/>
      <c r="BR973" s="4"/>
      <c r="BS973" s="36" t="str">
        <f>IFERROR(VLOOKUP(Book1345234[[#This Row],[Environmental Benefit Ranking]],#REF!,2,FALSE),"")</f>
        <v/>
      </c>
      <c r="BT973" s="67"/>
      <c r="BU973" s="37"/>
      <c r="BV973" s="36" t="str">
        <f>IFERROR(VLOOKUP(Book1345234[[#This Row],[Environmental Impact Ranking]],#REF!,2,FALSE),"")</f>
        <v/>
      </c>
      <c r="BW973" s="77"/>
      <c r="BX973" s="83"/>
      <c r="BY973" s="4"/>
      <c r="BZ973" s="36" t="str">
        <f>IFERROR(VLOOKUP(Book1345234[[#This Row],[Mobility Ranking]],#REF!,2,FALSE),"")</f>
        <v/>
      </c>
      <c r="CA973" s="77"/>
      <c r="CB973" s="4"/>
      <c r="CC973" s="36" t="str">
        <f>IFERROR(VLOOKUP(Book1345234[[#This Row],[Regional Ranking]],#REF!,2,FALSE),"")</f>
        <v/>
      </c>
    </row>
    <row r="974" spans="1:81" x14ac:dyDescent="0.25">
      <c r="A974" s="107"/>
      <c r="B974" s="84"/>
      <c r="C974" s="92">
        <f>Book1345234[[#This Row],[FMP]]*2</f>
        <v>0</v>
      </c>
      <c r="D974" s="34"/>
      <c r="E974" s="34"/>
      <c r="F974" s="37"/>
      <c r="G974" s="4"/>
      <c r="H974" s="4"/>
      <c r="I974" s="4"/>
      <c r="J974" s="4"/>
      <c r="K974" s="35" t="str">
        <f>IFERROR(Book1345234[[#This Row],[Project Cost]]/Book1345234[[#This Row],['# of Structures Removed from 1% Annual Chance FP]],"")</f>
        <v/>
      </c>
      <c r="L974" s="4"/>
      <c r="M974" s="4"/>
      <c r="N974" s="35"/>
      <c r="O974" s="100"/>
      <c r="P974" s="84"/>
      <c r="Q974" s="37"/>
      <c r="R974" s="4"/>
      <c r="S974" s="36" t="str">
        <f>IFERROR(VLOOKUP(Book1345234[[#This Row],[ Severity Ranking: Pre-Project Average Depth of Flooding (100-year)]],#REF!,2,FALSE),"")</f>
        <v/>
      </c>
      <c r="T974" s="67"/>
      <c r="U974" s="37"/>
      <c r="V974" s="37"/>
      <c r="W974" s="128" t="e">
        <f>[1]!Book1345234[[#This Row],[Flood Plain Population]]/[1]!Book1345234[[#This Row],[Community Population Served]]</f>
        <v>#REF!</v>
      </c>
      <c r="X974" s="4"/>
      <c r="Y974" s="36" t="str">
        <f>IFERROR(VLOOKUP(Book1345234[[#This Row],[Severity Ranking: Community Need (% Population)]],#REF!,2,FALSE),"")</f>
        <v/>
      </c>
      <c r="Z974" s="66"/>
      <c r="AA974" s="91" t="e">
        <f>[1]!Book1345234[[#This Row],['# of Structures Removed from 1% Annual Chance FP]]/[1]!Book1345234[[#This Row],['# of Structures in 1% Annual Chance FP (Pre-Project)]]</f>
        <v>#REF!</v>
      </c>
      <c r="AB974" s="4"/>
      <c r="AC974" s="36" t="str">
        <f>IFERROR(VLOOKUP(Book1345234[[#This Row],[Flood Risk Reduction ]],#REF!,2,FALSE),"")</f>
        <v/>
      </c>
      <c r="AD974" s="66"/>
      <c r="AE974" s="78"/>
      <c r="AF974" s="37"/>
      <c r="AG974" s="128" t="e">
        <f>([1]!Book1345234[[#This Row],[Pre-Project Damage $]]-[1]!Book1345234[[#This Row],[Post-Project Damage $]])/[1]!Book1345234[[#This Row],[Pre-Project Damage $]]</f>
        <v>#REF!</v>
      </c>
      <c r="AH974" s="4"/>
      <c r="AI974" s="36" t="str">
        <f>IFERROR(VLOOKUP(Book1345234[[#This Row],[Flood Damage Reduction]],#REF!,2,FALSE),"")</f>
        <v/>
      </c>
      <c r="AJ974" s="93"/>
      <c r="AK974" s="83"/>
      <c r="AL974" s="37"/>
      <c r="AM974" s="36" t="str">
        <f>IFERROR(VLOOKUP(Book1345234[[#This Row],[ Reduction in Critical Facilities Flood Risk]],#REF!,2,FALSE),"")</f>
        <v/>
      </c>
      <c r="AN974" s="140" t="e">
        <f>VLOOKUP([1]!Book1345234[[#This Row],[FMP]],'[1]Life and Safety Tabular Data'!A971:L981,12,FALSE)</f>
        <v>#REF!</v>
      </c>
      <c r="AO974" s="43"/>
      <c r="AP974" s="4"/>
      <c r="AQ974" s="36" t="str">
        <f>IFERROR(VLOOKUP(Book1345234[[#This Row],[Life and Safety Ranking (Injury/Loss of Life)]],#REF!,2,FALSE),"")</f>
        <v/>
      </c>
      <c r="AR974" s="67"/>
      <c r="AS974" s="43"/>
      <c r="AT974" s="43"/>
      <c r="AU974" s="43"/>
      <c r="AV974" s="4"/>
      <c r="AW974" s="36" t="str">
        <f>IFERROR(VLOOKUP(Book1345234[[#This Row],[Water Supply Yield Ranking]],#REF!,2,FALSE),"")</f>
        <v/>
      </c>
      <c r="AX974" s="67"/>
      <c r="AY974" s="37"/>
      <c r="AZ974" s="4"/>
      <c r="BA974" s="36" t="str">
        <f>IFERROR(VLOOKUP(Book1345234[[#This Row],[Social Vulnerability Ranking]],#REF!,2,FALSE),"")</f>
        <v/>
      </c>
      <c r="BB974" s="67"/>
      <c r="BC974" s="43"/>
      <c r="BD974" s="4"/>
      <c r="BE974" s="36" t="str">
        <f>IFERROR(VLOOKUP(Book1345234[[#This Row],[Nature-Based Solutions Ranking]],#REF!,2,FALSE),"")</f>
        <v/>
      </c>
      <c r="BF974" s="67"/>
      <c r="BG974" s="37"/>
      <c r="BH974" s="4"/>
      <c r="BI974" s="36" t="str">
        <f>IFERROR(VLOOKUP(Book1345234[[#This Row],[Multiple Benefit Ranking]],#REF!,2,FALSE),"")</f>
        <v/>
      </c>
      <c r="BJ974" s="84"/>
      <c r="BK974" s="43"/>
      <c r="BL974" s="4"/>
      <c r="BM974" s="36" t="str">
        <f>IFERROR(VLOOKUP(Book1345234[[#This Row],[Operations and Maintenance Ranking]],#REF!,2,FALSE),"")</f>
        <v/>
      </c>
      <c r="BN974" s="67"/>
      <c r="BO974" s="4"/>
      <c r="BP974" s="36" t="str">
        <f>IFERROR(VLOOKUP(Book1345234[[#This Row],[Administrative, Regulatory and Other Obstacle Ranking]],#REF!,2,FALSE),"")</f>
        <v/>
      </c>
      <c r="BQ974" s="67"/>
      <c r="BR974" s="4"/>
      <c r="BS974" s="36" t="str">
        <f>IFERROR(VLOOKUP(Book1345234[[#This Row],[Environmental Benefit Ranking]],#REF!,2,FALSE),"")</f>
        <v/>
      </c>
      <c r="BT974" s="67"/>
      <c r="BU974" s="37"/>
      <c r="BV974" s="36" t="str">
        <f>IFERROR(VLOOKUP(Book1345234[[#This Row],[Environmental Impact Ranking]],#REF!,2,FALSE),"")</f>
        <v/>
      </c>
      <c r="BW974" s="77"/>
      <c r="BX974" s="83"/>
      <c r="BY974" s="4"/>
      <c r="BZ974" s="36" t="str">
        <f>IFERROR(VLOOKUP(Book1345234[[#This Row],[Mobility Ranking]],#REF!,2,FALSE),"")</f>
        <v/>
      </c>
      <c r="CA974" s="77"/>
      <c r="CB974" s="4"/>
      <c r="CC974" s="36" t="str">
        <f>IFERROR(VLOOKUP(Book1345234[[#This Row],[Regional Ranking]],#REF!,2,FALSE),"")</f>
        <v/>
      </c>
    </row>
    <row r="975" spans="1:81" x14ac:dyDescent="0.25">
      <c r="A975" s="107"/>
      <c r="B975" s="84"/>
      <c r="C975" s="92">
        <f>Book1345234[[#This Row],[FMP]]*2</f>
        <v>0</v>
      </c>
      <c r="D975" s="34"/>
      <c r="E975" s="34"/>
      <c r="F975" s="37"/>
      <c r="G975" s="4"/>
      <c r="H975" s="4"/>
      <c r="I975" s="4"/>
      <c r="J975" s="4"/>
      <c r="K975" s="35" t="str">
        <f>IFERROR(Book1345234[[#This Row],[Project Cost]]/Book1345234[[#This Row],['# of Structures Removed from 1% Annual Chance FP]],"")</f>
        <v/>
      </c>
      <c r="L975" s="4"/>
      <c r="M975" s="4"/>
      <c r="N975" s="35"/>
      <c r="O975" s="100"/>
      <c r="P975" s="84"/>
      <c r="Q975" s="37"/>
      <c r="R975" s="4"/>
      <c r="S975" s="36" t="str">
        <f>IFERROR(VLOOKUP(Book1345234[[#This Row],[ Severity Ranking: Pre-Project Average Depth of Flooding (100-year)]],#REF!,2,FALSE),"")</f>
        <v/>
      </c>
      <c r="T975" s="67"/>
      <c r="U975" s="37"/>
      <c r="V975" s="37"/>
      <c r="W975" s="128" t="e">
        <f>[1]!Book1345234[[#This Row],[Flood Plain Population]]/[1]!Book1345234[[#This Row],[Community Population Served]]</f>
        <v>#REF!</v>
      </c>
      <c r="X975" s="4"/>
      <c r="Y975" s="36" t="str">
        <f>IFERROR(VLOOKUP(Book1345234[[#This Row],[Severity Ranking: Community Need (% Population)]],#REF!,2,FALSE),"")</f>
        <v/>
      </c>
      <c r="Z975" s="66"/>
      <c r="AA975" s="91" t="e">
        <f>[1]!Book1345234[[#This Row],['# of Structures Removed from 1% Annual Chance FP]]/[1]!Book1345234[[#This Row],['# of Structures in 1% Annual Chance FP (Pre-Project)]]</f>
        <v>#REF!</v>
      </c>
      <c r="AB975" s="4"/>
      <c r="AC975" s="36" t="str">
        <f>IFERROR(VLOOKUP(Book1345234[[#This Row],[Flood Risk Reduction ]],#REF!,2,FALSE),"")</f>
        <v/>
      </c>
      <c r="AD975" s="66"/>
      <c r="AE975" s="78"/>
      <c r="AF975" s="37"/>
      <c r="AG975" s="128" t="e">
        <f>([1]!Book1345234[[#This Row],[Pre-Project Damage $]]-[1]!Book1345234[[#This Row],[Post-Project Damage $]])/[1]!Book1345234[[#This Row],[Pre-Project Damage $]]</f>
        <v>#REF!</v>
      </c>
      <c r="AH975" s="4"/>
      <c r="AI975" s="36" t="str">
        <f>IFERROR(VLOOKUP(Book1345234[[#This Row],[Flood Damage Reduction]],#REF!,2,FALSE),"")</f>
        <v/>
      </c>
      <c r="AJ975" s="93"/>
      <c r="AK975" s="83"/>
      <c r="AL975" s="37"/>
      <c r="AM975" s="36" t="str">
        <f>IFERROR(VLOOKUP(Book1345234[[#This Row],[ Reduction in Critical Facilities Flood Risk]],#REF!,2,FALSE),"")</f>
        <v/>
      </c>
      <c r="AN975" s="140" t="e">
        <f>VLOOKUP([1]!Book1345234[[#This Row],[FMP]],'[1]Life and Safety Tabular Data'!A972:L982,12,FALSE)</f>
        <v>#REF!</v>
      </c>
      <c r="AO975" s="43"/>
      <c r="AP975" s="4"/>
      <c r="AQ975" s="36" t="str">
        <f>IFERROR(VLOOKUP(Book1345234[[#This Row],[Life and Safety Ranking (Injury/Loss of Life)]],#REF!,2,FALSE),"")</f>
        <v/>
      </c>
      <c r="AR975" s="67"/>
      <c r="AS975" s="43"/>
      <c r="AT975" s="43"/>
      <c r="AU975" s="43"/>
      <c r="AV975" s="4"/>
      <c r="AW975" s="36" t="str">
        <f>IFERROR(VLOOKUP(Book1345234[[#This Row],[Water Supply Yield Ranking]],#REF!,2,FALSE),"")</f>
        <v/>
      </c>
      <c r="AX975" s="67"/>
      <c r="AY975" s="37"/>
      <c r="AZ975" s="4"/>
      <c r="BA975" s="36" t="str">
        <f>IFERROR(VLOOKUP(Book1345234[[#This Row],[Social Vulnerability Ranking]],#REF!,2,FALSE),"")</f>
        <v/>
      </c>
      <c r="BB975" s="67"/>
      <c r="BC975" s="43"/>
      <c r="BD975" s="4"/>
      <c r="BE975" s="36" t="str">
        <f>IFERROR(VLOOKUP(Book1345234[[#This Row],[Nature-Based Solutions Ranking]],#REF!,2,FALSE),"")</f>
        <v/>
      </c>
      <c r="BF975" s="67"/>
      <c r="BG975" s="37"/>
      <c r="BH975" s="4"/>
      <c r="BI975" s="36" t="str">
        <f>IFERROR(VLOOKUP(Book1345234[[#This Row],[Multiple Benefit Ranking]],#REF!,2,FALSE),"")</f>
        <v/>
      </c>
      <c r="BJ975" s="84"/>
      <c r="BK975" s="43"/>
      <c r="BL975" s="4"/>
      <c r="BM975" s="36" t="str">
        <f>IFERROR(VLOOKUP(Book1345234[[#This Row],[Operations and Maintenance Ranking]],#REF!,2,FALSE),"")</f>
        <v/>
      </c>
      <c r="BN975" s="67"/>
      <c r="BO975" s="4"/>
      <c r="BP975" s="36" t="str">
        <f>IFERROR(VLOOKUP(Book1345234[[#This Row],[Administrative, Regulatory and Other Obstacle Ranking]],#REF!,2,FALSE),"")</f>
        <v/>
      </c>
      <c r="BQ975" s="67"/>
      <c r="BR975" s="4"/>
      <c r="BS975" s="36" t="str">
        <f>IFERROR(VLOOKUP(Book1345234[[#This Row],[Environmental Benefit Ranking]],#REF!,2,FALSE),"")</f>
        <v/>
      </c>
      <c r="BT975" s="67"/>
      <c r="BU975" s="37"/>
      <c r="BV975" s="36" t="str">
        <f>IFERROR(VLOOKUP(Book1345234[[#This Row],[Environmental Impact Ranking]],#REF!,2,FALSE),"")</f>
        <v/>
      </c>
      <c r="BW975" s="77"/>
      <c r="BX975" s="83"/>
      <c r="BY975" s="4"/>
      <c r="BZ975" s="36" t="str">
        <f>IFERROR(VLOOKUP(Book1345234[[#This Row],[Mobility Ranking]],#REF!,2,FALSE),"")</f>
        <v/>
      </c>
      <c r="CA975" s="77"/>
      <c r="CB975" s="4"/>
      <c r="CC975" s="36" t="str">
        <f>IFERROR(VLOOKUP(Book1345234[[#This Row],[Regional Ranking]],#REF!,2,FALSE),"")</f>
        <v/>
      </c>
    </row>
    <row r="976" spans="1:81" x14ac:dyDescent="0.25">
      <c r="A976" s="107"/>
      <c r="B976" s="84"/>
      <c r="C976" s="92">
        <f>Book1345234[[#This Row],[FMP]]*2</f>
        <v>0</v>
      </c>
      <c r="D976" s="34"/>
      <c r="E976" s="34"/>
      <c r="F976" s="37"/>
      <c r="G976" s="4"/>
      <c r="H976" s="4"/>
      <c r="I976" s="4"/>
      <c r="J976" s="4"/>
      <c r="K976" s="35" t="str">
        <f>IFERROR(Book1345234[[#This Row],[Project Cost]]/Book1345234[[#This Row],['# of Structures Removed from 1% Annual Chance FP]],"")</f>
        <v/>
      </c>
      <c r="L976" s="4"/>
      <c r="M976" s="4"/>
      <c r="N976" s="35"/>
      <c r="O976" s="100"/>
      <c r="P976" s="84"/>
      <c r="Q976" s="37"/>
      <c r="R976" s="4"/>
      <c r="S976" s="36" t="str">
        <f>IFERROR(VLOOKUP(Book1345234[[#This Row],[ Severity Ranking: Pre-Project Average Depth of Flooding (100-year)]],#REF!,2,FALSE),"")</f>
        <v/>
      </c>
      <c r="T976" s="67"/>
      <c r="U976" s="37"/>
      <c r="V976" s="37"/>
      <c r="W976" s="128" t="e">
        <f>[1]!Book1345234[[#This Row],[Flood Plain Population]]/[1]!Book1345234[[#This Row],[Community Population Served]]</f>
        <v>#REF!</v>
      </c>
      <c r="X976" s="4"/>
      <c r="Y976" s="36" t="str">
        <f>IFERROR(VLOOKUP(Book1345234[[#This Row],[Severity Ranking: Community Need (% Population)]],#REF!,2,FALSE),"")</f>
        <v/>
      </c>
      <c r="Z976" s="66"/>
      <c r="AA976" s="91" t="e">
        <f>[1]!Book1345234[[#This Row],['# of Structures Removed from 1% Annual Chance FP]]/[1]!Book1345234[[#This Row],['# of Structures in 1% Annual Chance FP (Pre-Project)]]</f>
        <v>#REF!</v>
      </c>
      <c r="AB976" s="4"/>
      <c r="AC976" s="36" t="str">
        <f>IFERROR(VLOOKUP(Book1345234[[#This Row],[Flood Risk Reduction ]],#REF!,2,FALSE),"")</f>
        <v/>
      </c>
      <c r="AD976" s="66"/>
      <c r="AE976" s="78"/>
      <c r="AF976" s="37"/>
      <c r="AG976" s="128" t="e">
        <f>([1]!Book1345234[[#This Row],[Pre-Project Damage $]]-[1]!Book1345234[[#This Row],[Post-Project Damage $]])/[1]!Book1345234[[#This Row],[Pre-Project Damage $]]</f>
        <v>#REF!</v>
      </c>
      <c r="AH976" s="4"/>
      <c r="AI976" s="36" t="str">
        <f>IFERROR(VLOOKUP(Book1345234[[#This Row],[Flood Damage Reduction]],#REF!,2,FALSE),"")</f>
        <v/>
      </c>
      <c r="AJ976" s="93"/>
      <c r="AK976" s="83"/>
      <c r="AL976" s="37"/>
      <c r="AM976" s="36" t="str">
        <f>IFERROR(VLOOKUP(Book1345234[[#This Row],[ Reduction in Critical Facilities Flood Risk]],#REF!,2,FALSE),"")</f>
        <v/>
      </c>
      <c r="AN976" s="140" t="e">
        <f>VLOOKUP([1]!Book1345234[[#This Row],[FMP]],'[1]Life and Safety Tabular Data'!A973:L983,12,FALSE)</f>
        <v>#REF!</v>
      </c>
      <c r="AO976" s="43"/>
      <c r="AP976" s="4"/>
      <c r="AQ976" s="36" t="str">
        <f>IFERROR(VLOOKUP(Book1345234[[#This Row],[Life and Safety Ranking (Injury/Loss of Life)]],#REF!,2,FALSE),"")</f>
        <v/>
      </c>
      <c r="AR976" s="67"/>
      <c r="AS976" s="43"/>
      <c r="AT976" s="43"/>
      <c r="AU976" s="43"/>
      <c r="AV976" s="4"/>
      <c r="AW976" s="36" t="str">
        <f>IFERROR(VLOOKUP(Book1345234[[#This Row],[Water Supply Yield Ranking]],#REF!,2,FALSE),"")</f>
        <v/>
      </c>
      <c r="AX976" s="67"/>
      <c r="AY976" s="37"/>
      <c r="AZ976" s="4"/>
      <c r="BA976" s="36" t="str">
        <f>IFERROR(VLOOKUP(Book1345234[[#This Row],[Social Vulnerability Ranking]],#REF!,2,FALSE),"")</f>
        <v/>
      </c>
      <c r="BB976" s="67"/>
      <c r="BC976" s="43"/>
      <c r="BD976" s="4"/>
      <c r="BE976" s="36" t="str">
        <f>IFERROR(VLOOKUP(Book1345234[[#This Row],[Nature-Based Solutions Ranking]],#REF!,2,FALSE),"")</f>
        <v/>
      </c>
      <c r="BF976" s="67"/>
      <c r="BG976" s="37"/>
      <c r="BH976" s="4"/>
      <c r="BI976" s="36" t="str">
        <f>IFERROR(VLOOKUP(Book1345234[[#This Row],[Multiple Benefit Ranking]],#REF!,2,FALSE),"")</f>
        <v/>
      </c>
      <c r="BJ976" s="84"/>
      <c r="BK976" s="43"/>
      <c r="BL976" s="4"/>
      <c r="BM976" s="36" t="str">
        <f>IFERROR(VLOOKUP(Book1345234[[#This Row],[Operations and Maintenance Ranking]],#REF!,2,FALSE),"")</f>
        <v/>
      </c>
      <c r="BN976" s="67"/>
      <c r="BO976" s="4"/>
      <c r="BP976" s="36" t="str">
        <f>IFERROR(VLOOKUP(Book1345234[[#This Row],[Administrative, Regulatory and Other Obstacle Ranking]],#REF!,2,FALSE),"")</f>
        <v/>
      </c>
      <c r="BQ976" s="67"/>
      <c r="BR976" s="4"/>
      <c r="BS976" s="36" t="str">
        <f>IFERROR(VLOOKUP(Book1345234[[#This Row],[Environmental Benefit Ranking]],#REF!,2,FALSE),"")</f>
        <v/>
      </c>
      <c r="BT976" s="67"/>
      <c r="BU976" s="37"/>
      <c r="BV976" s="36" t="str">
        <f>IFERROR(VLOOKUP(Book1345234[[#This Row],[Environmental Impact Ranking]],#REF!,2,FALSE),"")</f>
        <v/>
      </c>
      <c r="BW976" s="77"/>
      <c r="BX976" s="83"/>
      <c r="BY976" s="4"/>
      <c r="BZ976" s="36" t="str">
        <f>IFERROR(VLOOKUP(Book1345234[[#This Row],[Mobility Ranking]],#REF!,2,FALSE),"")</f>
        <v/>
      </c>
      <c r="CA976" s="77"/>
      <c r="CB976" s="4"/>
      <c r="CC976" s="36" t="str">
        <f>IFERROR(VLOOKUP(Book1345234[[#This Row],[Regional Ranking]],#REF!,2,FALSE),"")</f>
        <v/>
      </c>
    </row>
    <row r="977" spans="1:81" x14ac:dyDescent="0.25">
      <c r="A977" s="107"/>
      <c r="B977" s="84"/>
      <c r="C977" s="92">
        <f>Book1345234[[#This Row],[FMP]]*2</f>
        <v>0</v>
      </c>
      <c r="D977" s="34"/>
      <c r="E977" s="34"/>
      <c r="F977" s="37"/>
      <c r="G977" s="4"/>
      <c r="H977" s="4"/>
      <c r="I977" s="4"/>
      <c r="J977" s="4"/>
      <c r="K977" s="35" t="str">
        <f>IFERROR(Book1345234[[#This Row],[Project Cost]]/Book1345234[[#This Row],['# of Structures Removed from 1% Annual Chance FP]],"")</f>
        <v/>
      </c>
      <c r="L977" s="4"/>
      <c r="M977" s="4"/>
      <c r="N977" s="35"/>
      <c r="O977" s="100"/>
      <c r="P977" s="84"/>
      <c r="Q977" s="37"/>
      <c r="R977" s="4"/>
      <c r="S977" s="36" t="str">
        <f>IFERROR(VLOOKUP(Book1345234[[#This Row],[ Severity Ranking: Pre-Project Average Depth of Flooding (100-year)]],#REF!,2,FALSE),"")</f>
        <v/>
      </c>
      <c r="T977" s="67"/>
      <c r="U977" s="37"/>
      <c r="V977" s="37"/>
      <c r="W977" s="128" t="e">
        <f>[1]!Book1345234[[#This Row],[Flood Plain Population]]/[1]!Book1345234[[#This Row],[Community Population Served]]</f>
        <v>#REF!</v>
      </c>
      <c r="X977" s="4"/>
      <c r="Y977" s="36" t="str">
        <f>IFERROR(VLOOKUP(Book1345234[[#This Row],[Severity Ranking: Community Need (% Population)]],#REF!,2,FALSE),"")</f>
        <v/>
      </c>
      <c r="Z977" s="66"/>
      <c r="AA977" s="91" t="e">
        <f>[1]!Book1345234[[#This Row],['# of Structures Removed from 1% Annual Chance FP]]/[1]!Book1345234[[#This Row],['# of Structures in 1% Annual Chance FP (Pre-Project)]]</f>
        <v>#REF!</v>
      </c>
      <c r="AB977" s="4"/>
      <c r="AC977" s="36" t="str">
        <f>IFERROR(VLOOKUP(Book1345234[[#This Row],[Flood Risk Reduction ]],#REF!,2,FALSE),"")</f>
        <v/>
      </c>
      <c r="AD977" s="66"/>
      <c r="AE977" s="78"/>
      <c r="AF977" s="37"/>
      <c r="AG977" s="128" t="e">
        <f>([1]!Book1345234[[#This Row],[Pre-Project Damage $]]-[1]!Book1345234[[#This Row],[Post-Project Damage $]])/[1]!Book1345234[[#This Row],[Pre-Project Damage $]]</f>
        <v>#REF!</v>
      </c>
      <c r="AH977" s="4"/>
      <c r="AI977" s="36" t="str">
        <f>IFERROR(VLOOKUP(Book1345234[[#This Row],[Flood Damage Reduction]],#REF!,2,FALSE),"")</f>
        <v/>
      </c>
      <c r="AJ977" s="93"/>
      <c r="AK977" s="83"/>
      <c r="AL977" s="37"/>
      <c r="AM977" s="36" t="str">
        <f>IFERROR(VLOOKUP(Book1345234[[#This Row],[ Reduction in Critical Facilities Flood Risk]],#REF!,2,FALSE),"")</f>
        <v/>
      </c>
      <c r="AN977" s="140" t="e">
        <f>VLOOKUP([1]!Book1345234[[#This Row],[FMP]],'[1]Life and Safety Tabular Data'!A974:L984,12,FALSE)</f>
        <v>#REF!</v>
      </c>
      <c r="AO977" s="43"/>
      <c r="AP977" s="4"/>
      <c r="AQ977" s="36" t="str">
        <f>IFERROR(VLOOKUP(Book1345234[[#This Row],[Life and Safety Ranking (Injury/Loss of Life)]],#REF!,2,FALSE),"")</f>
        <v/>
      </c>
      <c r="AR977" s="67"/>
      <c r="AS977" s="43"/>
      <c r="AT977" s="43"/>
      <c r="AU977" s="43"/>
      <c r="AV977" s="4"/>
      <c r="AW977" s="36" t="str">
        <f>IFERROR(VLOOKUP(Book1345234[[#This Row],[Water Supply Yield Ranking]],#REF!,2,FALSE),"")</f>
        <v/>
      </c>
      <c r="AX977" s="67"/>
      <c r="AY977" s="37"/>
      <c r="AZ977" s="4"/>
      <c r="BA977" s="36" t="str">
        <f>IFERROR(VLOOKUP(Book1345234[[#This Row],[Social Vulnerability Ranking]],#REF!,2,FALSE),"")</f>
        <v/>
      </c>
      <c r="BB977" s="67"/>
      <c r="BC977" s="43"/>
      <c r="BD977" s="4"/>
      <c r="BE977" s="36" t="str">
        <f>IFERROR(VLOOKUP(Book1345234[[#This Row],[Nature-Based Solutions Ranking]],#REF!,2,FALSE),"")</f>
        <v/>
      </c>
      <c r="BF977" s="67"/>
      <c r="BG977" s="37"/>
      <c r="BH977" s="4"/>
      <c r="BI977" s="36" t="str">
        <f>IFERROR(VLOOKUP(Book1345234[[#This Row],[Multiple Benefit Ranking]],#REF!,2,FALSE),"")</f>
        <v/>
      </c>
      <c r="BJ977" s="84"/>
      <c r="BK977" s="43"/>
      <c r="BL977" s="4"/>
      <c r="BM977" s="36" t="str">
        <f>IFERROR(VLOOKUP(Book1345234[[#This Row],[Operations and Maintenance Ranking]],#REF!,2,FALSE),"")</f>
        <v/>
      </c>
      <c r="BN977" s="67"/>
      <c r="BO977" s="4"/>
      <c r="BP977" s="36" t="str">
        <f>IFERROR(VLOOKUP(Book1345234[[#This Row],[Administrative, Regulatory and Other Obstacle Ranking]],#REF!,2,FALSE),"")</f>
        <v/>
      </c>
      <c r="BQ977" s="67"/>
      <c r="BR977" s="4"/>
      <c r="BS977" s="36" t="str">
        <f>IFERROR(VLOOKUP(Book1345234[[#This Row],[Environmental Benefit Ranking]],#REF!,2,FALSE),"")</f>
        <v/>
      </c>
      <c r="BT977" s="67"/>
      <c r="BU977" s="37"/>
      <c r="BV977" s="36" t="str">
        <f>IFERROR(VLOOKUP(Book1345234[[#This Row],[Environmental Impact Ranking]],#REF!,2,FALSE),"")</f>
        <v/>
      </c>
      <c r="BW977" s="77"/>
      <c r="BX977" s="83"/>
      <c r="BY977" s="4"/>
      <c r="BZ977" s="36" t="str">
        <f>IFERROR(VLOOKUP(Book1345234[[#This Row],[Mobility Ranking]],#REF!,2,FALSE),"")</f>
        <v/>
      </c>
      <c r="CA977" s="77"/>
      <c r="CB977" s="4"/>
      <c r="CC977" s="36" t="str">
        <f>IFERROR(VLOOKUP(Book1345234[[#This Row],[Regional Ranking]],#REF!,2,FALSE),"")</f>
        <v/>
      </c>
    </row>
    <row r="978" spans="1:81" x14ac:dyDescent="0.25">
      <c r="A978" s="107"/>
      <c r="B978" s="84"/>
      <c r="C978" s="92">
        <f>Book1345234[[#This Row],[FMP]]*2</f>
        <v>0</v>
      </c>
      <c r="D978" s="34"/>
      <c r="E978" s="34"/>
      <c r="F978" s="37"/>
      <c r="G978" s="4"/>
      <c r="H978" s="4"/>
      <c r="I978" s="4"/>
      <c r="J978" s="4"/>
      <c r="K978" s="35" t="str">
        <f>IFERROR(Book1345234[[#This Row],[Project Cost]]/Book1345234[[#This Row],['# of Structures Removed from 1% Annual Chance FP]],"")</f>
        <v/>
      </c>
      <c r="L978" s="4"/>
      <c r="M978" s="4"/>
      <c r="N978" s="35"/>
      <c r="O978" s="100"/>
      <c r="P978" s="84"/>
      <c r="Q978" s="37"/>
      <c r="R978" s="4"/>
      <c r="S978" s="36" t="str">
        <f>IFERROR(VLOOKUP(Book1345234[[#This Row],[ Severity Ranking: Pre-Project Average Depth of Flooding (100-year)]],#REF!,2,FALSE),"")</f>
        <v/>
      </c>
      <c r="T978" s="67"/>
      <c r="U978" s="37"/>
      <c r="V978" s="37"/>
      <c r="W978" s="128" t="e">
        <f>[1]!Book1345234[[#This Row],[Flood Plain Population]]/[1]!Book1345234[[#This Row],[Community Population Served]]</f>
        <v>#REF!</v>
      </c>
      <c r="X978" s="4"/>
      <c r="Y978" s="36" t="str">
        <f>IFERROR(VLOOKUP(Book1345234[[#This Row],[Severity Ranking: Community Need (% Population)]],#REF!,2,FALSE),"")</f>
        <v/>
      </c>
      <c r="Z978" s="66"/>
      <c r="AA978" s="91" t="e">
        <f>[1]!Book1345234[[#This Row],['# of Structures Removed from 1% Annual Chance FP]]/[1]!Book1345234[[#This Row],['# of Structures in 1% Annual Chance FP (Pre-Project)]]</f>
        <v>#REF!</v>
      </c>
      <c r="AB978" s="4"/>
      <c r="AC978" s="36" t="str">
        <f>IFERROR(VLOOKUP(Book1345234[[#This Row],[Flood Risk Reduction ]],#REF!,2,FALSE),"")</f>
        <v/>
      </c>
      <c r="AD978" s="66"/>
      <c r="AE978" s="78"/>
      <c r="AF978" s="37"/>
      <c r="AG978" s="128" t="e">
        <f>([1]!Book1345234[[#This Row],[Pre-Project Damage $]]-[1]!Book1345234[[#This Row],[Post-Project Damage $]])/[1]!Book1345234[[#This Row],[Pre-Project Damage $]]</f>
        <v>#REF!</v>
      </c>
      <c r="AH978" s="4"/>
      <c r="AI978" s="36" t="str">
        <f>IFERROR(VLOOKUP(Book1345234[[#This Row],[Flood Damage Reduction]],#REF!,2,FALSE),"")</f>
        <v/>
      </c>
      <c r="AJ978" s="93"/>
      <c r="AK978" s="83"/>
      <c r="AL978" s="37"/>
      <c r="AM978" s="36" t="str">
        <f>IFERROR(VLOOKUP(Book1345234[[#This Row],[ Reduction in Critical Facilities Flood Risk]],#REF!,2,FALSE),"")</f>
        <v/>
      </c>
      <c r="AN978" s="140" t="e">
        <f>VLOOKUP([1]!Book1345234[[#This Row],[FMP]],'[1]Life and Safety Tabular Data'!A975:L985,12,FALSE)</f>
        <v>#REF!</v>
      </c>
      <c r="AO978" s="43"/>
      <c r="AP978" s="4"/>
      <c r="AQ978" s="36" t="str">
        <f>IFERROR(VLOOKUP(Book1345234[[#This Row],[Life and Safety Ranking (Injury/Loss of Life)]],#REF!,2,FALSE),"")</f>
        <v/>
      </c>
      <c r="AR978" s="67"/>
      <c r="AS978" s="43"/>
      <c r="AT978" s="43"/>
      <c r="AU978" s="43"/>
      <c r="AV978" s="4"/>
      <c r="AW978" s="36" t="str">
        <f>IFERROR(VLOOKUP(Book1345234[[#This Row],[Water Supply Yield Ranking]],#REF!,2,FALSE),"")</f>
        <v/>
      </c>
      <c r="AX978" s="67"/>
      <c r="AY978" s="37"/>
      <c r="AZ978" s="4"/>
      <c r="BA978" s="36" t="str">
        <f>IFERROR(VLOOKUP(Book1345234[[#This Row],[Social Vulnerability Ranking]],#REF!,2,FALSE),"")</f>
        <v/>
      </c>
      <c r="BB978" s="67"/>
      <c r="BC978" s="43"/>
      <c r="BD978" s="4"/>
      <c r="BE978" s="36" t="str">
        <f>IFERROR(VLOOKUP(Book1345234[[#This Row],[Nature-Based Solutions Ranking]],#REF!,2,FALSE),"")</f>
        <v/>
      </c>
      <c r="BF978" s="67"/>
      <c r="BG978" s="37"/>
      <c r="BH978" s="4"/>
      <c r="BI978" s="36" t="str">
        <f>IFERROR(VLOOKUP(Book1345234[[#This Row],[Multiple Benefit Ranking]],#REF!,2,FALSE),"")</f>
        <v/>
      </c>
      <c r="BJ978" s="84"/>
      <c r="BK978" s="43"/>
      <c r="BL978" s="4"/>
      <c r="BM978" s="36" t="str">
        <f>IFERROR(VLOOKUP(Book1345234[[#This Row],[Operations and Maintenance Ranking]],#REF!,2,FALSE),"")</f>
        <v/>
      </c>
      <c r="BN978" s="67"/>
      <c r="BO978" s="4"/>
      <c r="BP978" s="36" t="str">
        <f>IFERROR(VLOOKUP(Book1345234[[#This Row],[Administrative, Regulatory and Other Obstacle Ranking]],#REF!,2,FALSE),"")</f>
        <v/>
      </c>
      <c r="BQ978" s="67"/>
      <c r="BR978" s="4"/>
      <c r="BS978" s="36" t="str">
        <f>IFERROR(VLOOKUP(Book1345234[[#This Row],[Environmental Benefit Ranking]],#REF!,2,FALSE),"")</f>
        <v/>
      </c>
      <c r="BT978" s="67"/>
      <c r="BU978" s="37"/>
      <c r="BV978" s="36" t="str">
        <f>IFERROR(VLOOKUP(Book1345234[[#This Row],[Environmental Impact Ranking]],#REF!,2,FALSE),"")</f>
        <v/>
      </c>
      <c r="BW978" s="77"/>
      <c r="BX978" s="83"/>
      <c r="BY978" s="4"/>
      <c r="BZ978" s="36" t="str">
        <f>IFERROR(VLOOKUP(Book1345234[[#This Row],[Mobility Ranking]],#REF!,2,FALSE),"")</f>
        <v/>
      </c>
      <c r="CA978" s="77"/>
      <c r="CB978" s="4"/>
      <c r="CC978" s="36" t="str">
        <f>IFERROR(VLOOKUP(Book1345234[[#This Row],[Regional Ranking]],#REF!,2,FALSE),"")</f>
        <v/>
      </c>
    </row>
    <row r="979" spans="1:81" x14ac:dyDescent="0.25">
      <c r="A979" s="107"/>
      <c r="B979" s="84"/>
      <c r="C979" s="92">
        <f>Book1345234[[#This Row],[FMP]]*2</f>
        <v>0</v>
      </c>
      <c r="D979" s="34"/>
      <c r="E979" s="34"/>
      <c r="F979" s="37"/>
      <c r="G979" s="4"/>
      <c r="H979" s="4"/>
      <c r="I979" s="4"/>
      <c r="J979" s="4"/>
      <c r="K979" s="35" t="str">
        <f>IFERROR(Book1345234[[#This Row],[Project Cost]]/Book1345234[[#This Row],['# of Structures Removed from 1% Annual Chance FP]],"")</f>
        <v/>
      </c>
      <c r="L979" s="4"/>
      <c r="M979" s="4"/>
      <c r="N979" s="35"/>
      <c r="O979" s="100"/>
      <c r="P979" s="84"/>
      <c r="Q979" s="37"/>
      <c r="R979" s="4"/>
      <c r="S979" s="36" t="str">
        <f>IFERROR(VLOOKUP(Book1345234[[#This Row],[ Severity Ranking: Pre-Project Average Depth of Flooding (100-year)]],#REF!,2,FALSE),"")</f>
        <v/>
      </c>
      <c r="T979" s="67"/>
      <c r="U979" s="37"/>
      <c r="V979" s="37"/>
      <c r="W979" s="128" t="e">
        <f>[1]!Book1345234[[#This Row],[Flood Plain Population]]/[1]!Book1345234[[#This Row],[Community Population Served]]</f>
        <v>#REF!</v>
      </c>
      <c r="X979" s="4"/>
      <c r="Y979" s="36" t="str">
        <f>IFERROR(VLOOKUP(Book1345234[[#This Row],[Severity Ranking: Community Need (% Population)]],#REF!,2,FALSE),"")</f>
        <v/>
      </c>
      <c r="Z979" s="66"/>
      <c r="AA979" s="91" t="e">
        <f>[1]!Book1345234[[#This Row],['# of Structures Removed from 1% Annual Chance FP]]/[1]!Book1345234[[#This Row],['# of Structures in 1% Annual Chance FP (Pre-Project)]]</f>
        <v>#REF!</v>
      </c>
      <c r="AB979" s="4"/>
      <c r="AC979" s="36" t="str">
        <f>IFERROR(VLOOKUP(Book1345234[[#This Row],[Flood Risk Reduction ]],#REF!,2,FALSE),"")</f>
        <v/>
      </c>
      <c r="AD979" s="66"/>
      <c r="AE979" s="78"/>
      <c r="AF979" s="37"/>
      <c r="AG979" s="128" t="e">
        <f>([1]!Book1345234[[#This Row],[Pre-Project Damage $]]-[1]!Book1345234[[#This Row],[Post-Project Damage $]])/[1]!Book1345234[[#This Row],[Pre-Project Damage $]]</f>
        <v>#REF!</v>
      </c>
      <c r="AH979" s="4"/>
      <c r="AI979" s="36" t="str">
        <f>IFERROR(VLOOKUP(Book1345234[[#This Row],[Flood Damage Reduction]],#REF!,2,FALSE),"")</f>
        <v/>
      </c>
      <c r="AJ979" s="93"/>
      <c r="AK979" s="83"/>
      <c r="AL979" s="37"/>
      <c r="AM979" s="36" t="str">
        <f>IFERROR(VLOOKUP(Book1345234[[#This Row],[ Reduction in Critical Facilities Flood Risk]],#REF!,2,FALSE),"")</f>
        <v/>
      </c>
      <c r="AN979" s="140" t="e">
        <f>VLOOKUP([1]!Book1345234[[#This Row],[FMP]],'[1]Life and Safety Tabular Data'!A976:L986,12,FALSE)</f>
        <v>#REF!</v>
      </c>
      <c r="AO979" s="43"/>
      <c r="AP979" s="4"/>
      <c r="AQ979" s="36" t="str">
        <f>IFERROR(VLOOKUP(Book1345234[[#This Row],[Life and Safety Ranking (Injury/Loss of Life)]],#REF!,2,FALSE),"")</f>
        <v/>
      </c>
      <c r="AR979" s="67"/>
      <c r="AS979" s="43"/>
      <c r="AT979" s="43"/>
      <c r="AU979" s="43"/>
      <c r="AV979" s="4"/>
      <c r="AW979" s="36" t="str">
        <f>IFERROR(VLOOKUP(Book1345234[[#This Row],[Water Supply Yield Ranking]],#REF!,2,FALSE),"")</f>
        <v/>
      </c>
      <c r="AX979" s="67"/>
      <c r="AY979" s="37"/>
      <c r="AZ979" s="4"/>
      <c r="BA979" s="36" t="str">
        <f>IFERROR(VLOOKUP(Book1345234[[#This Row],[Social Vulnerability Ranking]],#REF!,2,FALSE),"")</f>
        <v/>
      </c>
      <c r="BB979" s="67"/>
      <c r="BC979" s="43"/>
      <c r="BD979" s="4"/>
      <c r="BE979" s="36" t="str">
        <f>IFERROR(VLOOKUP(Book1345234[[#This Row],[Nature-Based Solutions Ranking]],#REF!,2,FALSE),"")</f>
        <v/>
      </c>
      <c r="BF979" s="67"/>
      <c r="BG979" s="37"/>
      <c r="BH979" s="4"/>
      <c r="BI979" s="36" t="str">
        <f>IFERROR(VLOOKUP(Book1345234[[#This Row],[Multiple Benefit Ranking]],#REF!,2,FALSE),"")</f>
        <v/>
      </c>
      <c r="BJ979" s="84"/>
      <c r="BK979" s="43"/>
      <c r="BL979" s="4"/>
      <c r="BM979" s="36" t="str">
        <f>IFERROR(VLOOKUP(Book1345234[[#This Row],[Operations and Maintenance Ranking]],#REF!,2,FALSE),"")</f>
        <v/>
      </c>
      <c r="BN979" s="67"/>
      <c r="BO979" s="4"/>
      <c r="BP979" s="36" t="str">
        <f>IFERROR(VLOOKUP(Book1345234[[#This Row],[Administrative, Regulatory and Other Obstacle Ranking]],#REF!,2,FALSE),"")</f>
        <v/>
      </c>
      <c r="BQ979" s="67"/>
      <c r="BR979" s="4"/>
      <c r="BS979" s="36" t="str">
        <f>IFERROR(VLOOKUP(Book1345234[[#This Row],[Environmental Benefit Ranking]],#REF!,2,FALSE),"")</f>
        <v/>
      </c>
      <c r="BT979" s="67"/>
      <c r="BU979" s="37"/>
      <c r="BV979" s="36" t="str">
        <f>IFERROR(VLOOKUP(Book1345234[[#This Row],[Environmental Impact Ranking]],#REF!,2,FALSE),"")</f>
        <v/>
      </c>
      <c r="BW979" s="77"/>
      <c r="BX979" s="83"/>
      <c r="BY979" s="4"/>
      <c r="BZ979" s="36" t="str">
        <f>IFERROR(VLOOKUP(Book1345234[[#This Row],[Mobility Ranking]],#REF!,2,FALSE),"")</f>
        <v/>
      </c>
      <c r="CA979" s="77"/>
      <c r="CB979" s="4"/>
      <c r="CC979" s="36" t="str">
        <f>IFERROR(VLOOKUP(Book1345234[[#This Row],[Regional Ranking]],#REF!,2,FALSE),"")</f>
        <v/>
      </c>
    </row>
    <row r="980" spans="1:81" x14ac:dyDescent="0.25">
      <c r="A980" s="107"/>
      <c r="B980" s="84"/>
      <c r="C980" s="92">
        <f>Book1345234[[#This Row],[FMP]]*2</f>
        <v>0</v>
      </c>
      <c r="D980" s="34"/>
      <c r="E980" s="34"/>
      <c r="F980" s="37"/>
      <c r="G980" s="4"/>
      <c r="H980" s="4"/>
      <c r="I980" s="4"/>
      <c r="J980" s="4"/>
      <c r="K980" s="35" t="str">
        <f>IFERROR(Book1345234[[#This Row],[Project Cost]]/Book1345234[[#This Row],['# of Structures Removed from 1% Annual Chance FP]],"")</f>
        <v/>
      </c>
      <c r="L980" s="4"/>
      <c r="M980" s="4"/>
      <c r="N980" s="35"/>
      <c r="O980" s="100"/>
      <c r="P980" s="84"/>
      <c r="Q980" s="37"/>
      <c r="R980" s="4"/>
      <c r="S980" s="36" t="str">
        <f>IFERROR(VLOOKUP(Book1345234[[#This Row],[ Severity Ranking: Pre-Project Average Depth of Flooding (100-year)]],#REF!,2,FALSE),"")</f>
        <v/>
      </c>
      <c r="T980" s="67"/>
      <c r="U980" s="37"/>
      <c r="V980" s="37"/>
      <c r="W980" s="128" t="e">
        <f>[1]!Book1345234[[#This Row],[Flood Plain Population]]/[1]!Book1345234[[#This Row],[Community Population Served]]</f>
        <v>#REF!</v>
      </c>
      <c r="X980" s="4"/>
      <c r="Y980" s="36" t="str">
        <f>IFERROR(VLOOKUP(Book1345234[[#This Row],[Severity Ranking: Community Need (% Population)]],#REF!,2,FALSE),"")</f>
        <v/>
      </c>
      <c r="Z980" s="66"/>
      <c r="AA980" s="91" t="e">
        <f>[1]!Book1345234[[#This Row],['# of Structures Removed from 1% Annual Chance FP]]/[1]!Book1345234[[#This Row],['# of Structures in 1% Annual Chance FP (Pre-Project)]]</f>
        <v>#REF!</v>
      </c>
      <c r="AB980" s="4"/>
      <c r="AC980" s="36" t="str">
        <f>IFERROR(VLOOKUP(Book1345234[[#This Row],[Flood Risk Reduction ]],#REF!,2,FALSE),"")</f>
        <v/>
      </c>
      <c r="AD980" s="66"/>
      <c r="AE980" s="78"/>
      <c r="AF980" s="37"/>
      <c r="AG980" s="128" t="e">
        <f>([1]!Book1345234[[#This Row],[Pre-Project Damage $]]-[1]!Book1345234[[#This Row],[Post-Project Damage $]])/[1]!Book1345234[[#This Row],[Pre-Project Damage $]]</f>
        <v>#REF!</v>
      </c>
      <c r="AH980" s="4"/>
      <c r="AI980" s="36" t="str">
        <f>IFERROR(VLOOKUP(Book1345234[[#This Row],[Flood Damage Reduction]],#REF!,2,FALSE),"")</f>
        <v/>
      </c>
      <c r="AJ980" s="93"/>
      <c r="AK980" s="83"/>
      <c r="AL980" s="37"/>
      <c r="AM980" s="36" t="str">
        <f>IFERROR(VLOOKUP(Book1345234[[#This Row],[ Reduction in Critical Facilities Flood Risk]],#REF!,2,FALSE),"")</f>
        <v/>
      </c>
      <c r="AN980" s="140" t="e">
        <f>VLOOKUP([1]!Book1345234[[#This Row],[FMP]],'[1]Life and Safety Tabular Data'!A977:L987,12,FALSE)</f>
        <v>#REF!</v>
      </c>
      <c r="AO980" s="43"/>
      <c r="AP980" s="4"/>
      <c r="AQ980" s="36" t="str">
        <f>IFERROR(VLOOKUP(Book1345234[[#This Row],[Life and Safety Ranking (Injury/Loss of Life)]],#REF!,2,FALSE),"")</f>
        <v/>
      </c>
      <c r="AR980" s="67"/>
      <c r="AS980" s="43"/>
      <c r="AT980" s="43"/>
      <c r="AU980" s="43"/>
      <c r="AV980" s="4"/>
      <c r="AW980" s="36" t="str">
        <f>IFERROR(VLOOKUP(Book1345234[[#This Row],[Water Supply Yield Ranking]],#REF!,2,FALSE),"")</f>
        <v/>
      </c>
      <c r="AX980" s="67"/>
      <c r="AY980" s="37"/>
      <c r="AZ980" s="4"/>
      <c r="BA980" s="36" t="str">
        <f>IFERROR(VLOOKUP(Book1345234[[#This Row],[Social Vulnerability Ranking]],#REF!,2,FALSE),"")</f>
        <v/>
      </c>
      <c r="BB980" s="67"/>
      <c r="BC980" s="43"/>
      <c r="BD980" s="4"/>
      <c r="BE980" s="36" t="str">
        <f>IFERROR(VLOOKUP(Book1345234[[#This Row],[Nature-Based Solutions Ranking]],#REF!,2,FALSE),"")</f>
        <v/>
      </c>
      <c r="BF980" s="67"/>
      <c r="BG980" s="37"/>
      <c r="BH980" s="4"/>
      <c r="BI980" s="36" t="str">
        <f>IFERROR(VLOOKUP(Book1345234[[#This Row],[Multiple Benefit Ranking]],#REF!,2,FALSE),"")</f>
        <v/>
      </c>
      <c r="BJ980" s="84"/>
      <c r="BK980" s="43"/>
      <c r="BL980" s="4"/>
      <c r="BM980" s="36" t="str">
        <f>IFERROR(VLOOKUP(Book1345234[[#This Row],[Operations and Maintenance Ranking]],#REF!,2,FALSE),"")</f>
        <v/>
      </c>
      <c r="BN980" s="67"/>
      <c r="BO980" s="4"/>
      <c r="BP980" s="36" t="str">
        <f>IFERROR(VLOOKUP(Book1345234[[#This Row],[Administrative, Regulatory and Other Obstacle Ranking]],#REF!,2,FALSE),"")</f>
        <v/>
      </c>
      <c r="BQ980" s="67"/>
      <c r="BR980" s="4"/>
      <c r="BS980" s="36" t="str">
        <f>IFERROR(VLOOKUP(Book1345234[[#This Row],[Environmental Benefit Ranking]],#REF!,2,FALSE),"")</f>
        <v/>
      </c>
      <c r="BT980" s="67"/>
      <c r="BU980" s="37"/>
      <c r="BV980" s="36" t="str">
        <f>IFERROR(VLOOKUP(Book1345234[[#This Row],[Environmental Impact Ranking]],#REF!,2,FALSE),"")</f>
        <v/>
      </c>
      <c r="BW980" s="77"/>
      <c r="BX980" s="83"/>
      <c r="BY980" s="4"/>
      <c r="BZ980" s="36" t="str">
        <f>IFERROR(VLOOKUP(Book1345234[[#This Row],[Mobility Ranking]],#REF!,2,FALSE),"")</f>
        <v/>
      </c>
      <c r="CA980" s="77"/>
      <c r="CB980" s="4"/>
      <c r="CC980" s="36" t="str">
        <f>IFERROR(VLOOKUP(Book1345234[[#This Row],[Regional Ranking]],#REF!,2,FALSE),"")</f>
        <v/>
      </c>
    </row>
    <row r="981" spans="1:81" x14ac:dyDescent="0.25">
      <c r="A981" s="107"/>
      <c r="B981" s="84"/>
      <c r="C981" s="92">
        <f>Book1345234[[#This Row],[FMP]]*2</f>
        <v>0</v>
      </c>
      <c r="D981" s="34"/>
      <c r="E981" s="34"/>
      <c r="F981" s="37"/>
      <c r="G981" s="4"/>
      <c r="H981" s="4"/>
      <c r="I981" s="4"/>
      <c r="J981" s="4"/>
      <c r="K981" s="35" t="str">
        <f>IFERROR(Book1345234[[#This Row],[Project Cost]]/Book1345234[[#This Row],['# of Structures Removed from 1% Annual Chance FP]],"")</f>
        <v/>
      </c>
      <c r="L981" s="4"/>
      <c r="M981" s="4"/>
      <c r="N981" s="35"/>
      <c r="O981" s="100"/>
      <c r="P981" s="84"/>
      <c r="Q981" s="37"/>
      <c r="R981" s="4"/>
      <c r="S981" s="36" t="str">
        <f>IFERROR(VLOOKUP(Book1345234[[#This Row],[ Severity Ranking: Pre-Project Average Depth of Flooding (100-year)]],#REF!,2,FALSE),"")</f>
        <v/>
      </c>
      <c r="T981" s="67"/>
      <c r="U981" s="37"/>
      <c r="V981" s="37"/>
      <c r="W981" s="128" t="e">
        <f>[1]!Book1345234[[#This Row],[Flood Plain Population]]/[1]!Book1345234[[#This Row],[Community Population Served]]</f>
        <v>#REF!</v>
      </c>
      <c r="X981" s="4"/>
      <c r="Y981" s="36" t="str">
        <f>IFERROR(VLOOKUP(Book1345234[[#This Row],[Severity Ranking: Community Need (% Population)]],#REF!,2,FALSE),"")</f>
        <v/>
      </c>
      <c r="Z981" s="66"/>
      <c r="AA981" s="91" t="e">
        <f>[1]!Book1345234[[#This Row],['# of Structures Removed from 1% Annual Chance FP]]/[1]!Book1345234[[#This Row],['# of Structures in 1% Annual Chance FP (Pre-Project)]]</f>
        <v>#REF!</v>
      </c>
      <c r="AB981" s="4"/>
      <c r="AC981" s="36" t="str">
        <f>IFERROR(VLOOKUP(Book1345234[[#This Row],[Flood Risk Reduction ]],#REF!,2,FALSE),"")</f>
        <v/>
      </c>
      <c r="AD981" s="66"/>
      <c r="AE981" s="78"/>
      <c r="AF981" s="37"/>
      <c r="AG981" s="128" t="e">
        <f>([1]!Book1345234[[#This Row],[Pre-Project Damage $]]-[1]!Book1345234[[#This Row],[Post-Project Damage $]])/[1]!Book1345234[[#This Row],[Pre-Project Damage $]]</f>
        <v>#REF!</v>
      </c>
      <c r="AH981" s="4"/>
      <c r="AI981" s="36" t="str">
        <f>IFERROR(VLOOKUP(Book1345234[[#This Row],[Flood Damage Reduction]],#REF!,2,FALSE),"")</f>
        <v/>
      </c>
      <c r="AJ981" s="93"/>
      <c r="AK981" s="83"/>
      <c r="AL981" s="37"/>
      <c r="AM981" s="36" t="str">
        <f>IFERROR(VLOOKUP(Book1345234[[#This Row],[ Reduction in Critical Facilities Flood Risk]],#REF!,2,FALSE),"")</f>
        <v/>
      </c>
      <c r="AN981" s="140" t="e">
        <f>VLOOKUP([1]!Book1345234[[#This Row],[FMP]],'[1]Life and Safety Tabular Data'!A978:L988,12,FALSE)</f>
        <v>#REF!</v>
      </c>
      <c r="AO981" s="43"/>
      <c r="AP981" s="4"/>
      <c r="AQ981" s="36" t="str">
        <f>IFERROR(VLOOKUP(Book1345234[[#This Row],[Life and Safety Ranking (Injury/Loss of Life)]],#REF!,2,FALSE),"")</f>
        <v/>
      </c>
      <c r="AR981" s="67"/>
      <c r="AS981" s="43"/>
      <c r="AT981" s="43"/>
      <c r="AU981" s="43"/>
      <c r="AV981" s="4"/>
      <c r="AW981" s="36" t="str">
        <f>IFERROR(VLOOKUP(Book1345234[[#This Row],[Water Supply Yield Ranking]],#REF!,2,FALSE),"")</f>
        <v/>
      </c>
      <c r="AX981" s="67"/>
      <c r="AY981" s="37"/>
      <c r="AZ981" s="4"/>
      <c r="BA981" s="36" t="str">
        <f>IFERROR(VLOOKUP(Book1345234[[#This Row],[Social Vulnerability Ranking]],#REF!,2,FALSE),"")</f>
        <v/>
      </c>
      <c r="BB981" s="67"/>
      <c r="BC981" s="43"/>
      <c r="BD981" s="4"/>
      <c r="BE981" s="36" t="str">
        <f>IFERROR(VLOOKUP(Book1345234[[#This Row],[Nature-Based Solutions Ranking]],#REF!,2,FALSE),"")</f>
        <v/>
      </c>
      <c r="BF981" s="67"/>
      <c r="BG981" s="37"/>
      <c r="BH981" s="4"/>
      <c r="BI981" s="36" t="str">
        <f>IFERROR(VLOOKUP(Book1345234[[#This Row],[Multiple Benefit Ranking]],#REF!,2,FALSE),"")</f>
        <v/>
      </c>
      <c r="BJ981" s="84"/>
      <c r="BK981" s="43"/>
      <c r="BL981" s="4"/>
      <c r="BM981" s="36" t="str">
        <f>IFERROR(VLOOKUP(Book1345234[[#This Row],[Operations and Maintenance Ranking]],#REF!,2,FALSE),"")</f>
        <v/>
      </c>
      <c r="BN981" s="67"/>
      <c r="BO981" s="4"/>
      <c r="BP981" s="36" t="str">
        <f>IFERROR(VLOOKUP(Book1345234[[#This Row],[Administrative, Regulatory and Other Obstacle Ranking]],#REF!,2,FALSE),"")</f>
        <v/>
      </c>
      <c r="BQ981" s="67"/>
      <c r="BR981" s="4"/>
      <c r="BS981" s="36" t="str">
        <f>IFERROR(VLOOKUP(Book1345234[[#This Row],[Environmental Benefit Ranking]],#REF!,2,FALSE),"")</f>
        <v/>
      </c>
      <c r="BT981" s="67"/>
      <c r="BU981" s="37"/>
      <c r="BV981" s="36" t="str">
        <f>IFERROR(VLOOKUP(Book1345234[[#This Row],[Environmental Impact Ranking]],#REF!,2,FALSE),"")</f>
        <v/>
      </c>
      <c r="BW981" s="77"/>
      <c r="BX981" s="83"/>
      <c r="BY981" s="4"/>
      <c r="BZ981" s="36" t="str">
        <f>IFERROR(VLOOKUP(Book1345234[[#This Row],[Mobility Ranking]],#REF!,2,FALSE),"")</f>
        <v/>
      </c>
      <c r="CA981" s="77"/>
      <c r="CB981" s="4"/>
      <c r="CC981" s="36" t="str">
        <f>IFERROR(VLOOKUP(Book1345234[[#This Row],[Regional Ranking]],#REF!,2,FALSE),"")</f>
        <v/>
      </c>
    </row>
    <row r="982" spans="1:81" x14ac:dyDescent="0.25">
      <c r="A982" s="107"/>
      <c r="B982" s="84"/>
      <c r="C982" s="92">
        <f>Book1345234[[#This Row],[FMP]]*2</f>
        <v>0</v>
      </c>
      <c r="D982" s="34"/>
      <c r="E982" s="34"/>
      <c r="F982" s="37"/>
      <c r="G982" s="4"/>
      <c r="H982" s="4"/>
      <c r="I982" s="4"/>
      <c r="J982" s="4"/>
      <c r="K982" s="35" t="str">
        <f>IFERROR(Book1345234[[#This Row],[Project Cost]]/Book1345234[[#This Row],['# of Structures Removed from 1% Annual Chance FP]],"")</f>
        <v/>
      </c>
      <c r="L982" s="4"/>
      <c r="M982" s="4"/>
      <c r="N982" s="35"/>
      <c r="O982" s="100"/>
      <c r="P982" s="84"/>
      <c r="Q982" s="37"/>
      <c r="R982" s="4"/>
      <c r="S982" s="36" t="str">
        <f>IFERROR(VLOOKUP(Book1345234[[#This Row],[ Severity Ranking: Pre-Project Average Depth of Flooding (100-year)]],#REF!,2,FALSE),"")</f>
        <v/>
      </c>
      <c r="T982" s="67"/>
      <c r="U982" s="37"/>
      <c r="V982" s="37"/>
      <c r="W982" s="128" t="e">
        <f>[1]!Book1345234[[#This Row],[Flood Plain Population]]/[1]!Book1345234[[#This Row],[Community Population Served]]</f>
        <v>#REF!</v>
      </c>
      <c r="X982" s="4"/>
      <c r="Y982" s="36" t="str">
        <f>IFERROR(VLOOKUP(Book1345234[[#This Row],[Severity Ranking: Community Need (% Population)]],#REF!,2,FALSE),"")</f>
        <v/>
      </c>
      <c r="Z982" s="66"/>
      <c r="AA982" s="91" t="e">
        <f>[1]!Book1345234[[#This Row],['# of Structures Removed from 1% Annual Chance FP]]/[1]!Book1345234[[#This Row],['# of Structures in 1% Annual Chance FP (Pre-Project)]]</f>
        <v>#REF!</v>
      </c>
      <c r="AB982" s="4"/>
      <c r="AC982" s="36" t="str">
        <f>IFERROR(VLOOKUP(Book1345234[[#This Row],[Flood Risk Reduction ]],#REF!,2,FALSE),"")</f>
        <v/>
      </c>
      <c r="AD982" s="66"/>
      <c r="AE982" s="78"/>
      <c r="AF982" s="37"/>
      <c r="AG982" s="128" t="e">
        <f>([1]!Book1345234[[#This Row],[Pre-Project Damage $]]-[1]!Book1345234[[#This Row],[Post-Project Damage $]])/[1]!Book1345234[[#This Row],[Pre-Project Damage $]]</f>
        <v>#REF!</v>
      </c>
      <c r="AH982" s="4"/>
      <c r="AI982" s="36" t="str">
        <f>IFERROR(VLOOKUP(Book1345234[[#This Row],[Flood Damage Reduction]],#REF!,2,FALSE),"")</f>
        <v/>
      </c>
      <c r="AJ982" s="93"/>
      <c r="AK982" s="83"/>
      <c r="AL982" s="37"/>
      <c r="AM982" s="36" t="str">
        <f>IFERROR(VLOOKUP(Book1345234[[#This Row],[ Reduction in Critical Facilities Flood Risk]],#REF!,2,FALSE),"")</f>
        <v/>
      </c>
      <c r="AN982" s="140" t="e">
        <f>VLOOKUP([1]!Book1345234[[#This Row],[FMP]],'[1]Life and Safety Tabular Data'!A979:L989,12,FALSE)</f>
        <v>#REF!</v>
      </c>
      <c r="AO982" s="43"/>
      <c r="AP982" s="4"/>
      <c r="AQ982" s="36" t="str">
        <f>IFERROR(VLOOKUP(Book1345234[[#This Row],[Life and Safety Ranking (Injury/Loss of Life)]],#REF!,2,FALSE),"")</f>
        <v/>
      </c>
      <c r="AR982" s="67"/>
      <c r="AS982" s="43"/>
      <c r="AT982" s="43"/>
      <c r="AU982" s="43"/>
      <c r="AV982" s="4"/>
      <c r="AW982" s="36" t="str">
        <f>IFERROR(VLOOKUP(Book1345234[[#This Row],[Water Supply Yield Ranking]],#REF!,2,FALSE),"")</f>
        <v/>
      </c>
      <c r="AX982" s="67"/>
      <c r="AY982" s="37"/>
      <c r="AZ982" s="4"/>
      <c r="BA982" s="36" t="str">
        <f>IFERROR(VLOOKUP(Book1345234[[#This Row],[Social Vulnerability Ranking]],#REF!,2,FALSE),"")</f>
        <v/>
      </c>
      <c r="BB982" s="67"/>
      <c r="BC982" s="43"/>
      <c r="BD982" s="4"/>
      <c r="BE982" s="36" t="str">
        <f>IFERROR(VLOOKUP(Book1345234[[#This Row],[Nature-Based Solutions Ranking]],#REF!,2,FALSE),"")</f>
        <v/>
      </c>
      <c r="BF982" s="67"/>
      <c r="BG982" s="37"/>
      <c r="BH982" s="4"/>
      <c r="BI982" s="36" t="str">
        <f>IFERROR(VLOOKUP(Book1345234[[#This Row],[Multiple Benefit Ranking]],#REF!,2,FALSE),"")</f>
        <v/>
      </c>
      <c r="BJ982" s="84"/>
      <c r="BK982" s="43"/>
      <c r="BL982" s="4"/>
      <c r="BM982" s="36" t="str">
        <f>IFERROR(VLOOKUP(Book1345234[[#This Row],[Operations and Maintenance Ranking]],#REF!,2,FALSE),"")</f>
        <v/>
      </c>
      <c r="BN982" s="67"/>
      <c r="BO982" s="4"/>
      <c r="BP982" s="36" t="str">
        <f>IFERROR(VLOOKUP(Book1345234[[#This Row],[Administrative, Regulatory and Other Obstacle Ranking]],#REF!,2,FALSE),"")</f>
        <v/>
      </c>
      <c r="BQ982" s="67"/>
      <c r="BR982" s="4"/>
      <c r="BS982" s="36" t="str">
        <f>IFERROR(VLOOKUP(Book1345234[[#This Row],[Environmental Benefit Ranking]],#REF!,2,FALSE),"")</f>
        <v/>
      </c>
      <c r="BT982" s="67"/>
      <c r="BU982" s="37"/>
      <c r="BV982" s="36" t="str">
        <f>IFERROR(VLOOKUP(Book1345234[[#This Row],[Environmental Impact Ranking]],#REF!,2,FALSE),"")</f>
        <v/>
      </c>
      <c r="BW982" s="77"/>
      <c r="BX982" s="83"/>
      <c r="BY982" s="4"/>
      <c r="BZ982" s="36" t="str">
        <f>IFERROR(VLOOKUP(Book1345234[[#This Row],[Mobility Ranking]],#REF!,2,FALSE),"")</f>
        <v/>
      </c>
      <c r="CA982" s="77"/>
      <c r="CB982" s="4"/>
      <c r="CC982" s="36" t="str">
        <f>IFERROR(VLOOKUP(Book1345234[[#This Row],[Regional Ranking]],#REF!,2,FALSE),"")</f>
        <v/>
      </c>
    </row>
    <row r="983" spans="1:81" x14ac:dyDescent="0.25">
      <c r="A983" s="107"/>
      <c r="B983" s="84"/>
      <c r="C983" s="92">
        <f>Book1345234[[#This Row],[FMP]]*2</f>
        <v>0</v>
      </c>
      <c r="D983" s="34"/>
      <c r="E983" s="34"/>
      <c r="F983" s="37"/>
      <c r="G983" s="4"/>
      <c r="H983" s="4"/>
      <c r="I983" s="4"/>
      <c r="J983" s="4"/>
      <c r="K983" s="35" t="str">
        <f>IFERROR(Book1345234[[#This Row],[Project Cost]]/Book1345234[[#This Row],['# of Structures Removed from 1% Annual Chance FP]],"")</f>
        <v/>
      </c>
      <c r="L983" s="4"/>
      <c r="M983" s="4"/>
      <c r="N983" s="35"/>
      <c r="O983" s="100"/>
      <c r="P983" s="84"/>
      <c r="Q983" s="37"/>
      <c r="R983" s="4"/>
      <c r="S983" s="36" t="str">
        <f>IFERROR(VLOOKUP(Book1345234[[#This Row],[ Severity Ranking: Pre-Project Average Depth of Flooding (100-year)]],#REF!,2,FALSE),"")</f>
        <v/>
      </c>
      <c r="T983" s="67"/>
      <c r="U983" s="37"/>
      <c r="V983" s="37"/>
      <c r="W983" s="128" t="e">
        <f>[1]!Book1345234[[#This Row],[Flood Plain Population]]/[1]!Book1345234[[#This Row],[Community Population Served]]</f>
        <v>#REF!</v>
      </c>
      <c r="X983" s="4"/>
      <c r="Y983" s="36" t="str">
        <f>IFERROR(VLOOKUP(Book1345234[[#This Row],[Severity Ranking: Community Need (% Population)]],#REF!,2,FALSE),"")</f>
        <v/>
      </c>
      <c r="Z983" s="66"/>
      <c r="AA983" s="91" t="e">
        <f>[1]!Book1345234[[#This Row],['# of Structures Removed from 1% Annual Chance FP]]/[1]!Book1345234[[#This Row],['# of Structures in 1% Annual Chance FP (Pre-Project)]]</f>
        <v>#REF!</v>
      </c>
      <c r="AB983" s="4"/>
      <c r="AC983" s="36" t="str">
        <f>IFERROR(VLOOKUP(Book1345234[[#This Row],[Flood Risk Reduction ]],#REF!,2,FALSE),"")</f>
        <v/>
      </c>
      <c r="AD983" s="66"/>
      <c r="AE983" s="78"/>
      <c r="AF983" s="37"/>
      <c r="AG983" s="128" t="e">
        <f>([1]!Book1345234[[#This Row],[Pre-Project Damage $]]-[1]!Book1345234[[#This Row],[Post-Project Damage $]])/[1]!Book1345234[[#This Row],[Pre-Project Damage $]]</f>
        <v>#REF!</v>
      </c>
      <c r="AH983" s="4"/>
      <c r="AI983" s="36" t="str">
        <f>IFERROR(VLOOKUP(Book1345234[[#This Row],[Flood Damage Reduction]],#REF!,2,FALSE),"")</f>
        <v/>
      </c>
      <c r="AJ983" s="93"/>
      <c r="AK983" s="83"/>
      <c r="AL983" s="37"/>
      <c r="AM983" s="36" t="str">
        <f>IFERROR(VLOOKUP(Book1345234[[#This Row],[ Reduction in Critical Facilities Flood Risk]],#REF!,2,FALSE),"")</f>
        <v/>
      </c>
      <c r="AN983" s="140" t="e">
        <f>VLOOKUP([1]!Book1345234[[#This Row],[FMP]],'[1]Life and Safety Tabular Data'!A980:L990,12,FALSE)</f>
        <v>#REF!</v>
      </c>
      <c r="AO983" s="43"/>
      <c r="AP983" s="4"/>
      <c r="AQ983" s="36" t="str">
        <f>IFERROR(VLOOKUP(Book1345234[[#This Row],[Life and Safety Ranking (Injury/Loss of Life)]],#REF!,2,FALSE),"")</f>
        <v/>
      </c>
      <c r="AR983" s="67"/>
      <c r="AS983" s="43"/>
      <c r="AT983" s="43"/>
      <c r="AU983" s="43"/>
      <c r="AV983" s="4"/>
      <c r="AW983" s="36" t="str">
        <f>IFERROR(VLOOKUP(Book1345234[[#This Row],[Water Supply Yield Ranking]],#REF!,2,FALSE),"")</f>
        <v/>
      </c>
      <c r="AX983" s="67"/>
      <c r="AY983" s="37"/>
      <c r="AZ983" s="4"/>
      <c r="BA983" s="36" t="str">
        <f>IFERROR(VLOOKUP(Book1345234[[#This Row],[Social Vulnerability Ranking]],#REF!,2,FALSE),"")</f>
        <v/>
      </c>
      <c r="BB983" s="67"/>
      <c r="BC983" s="43"/>
      <c r="BD983" s="4"/>
      <c r="BE983" s="36" t="str">
        <f>IFERROR(VLOOKUP(Book1345234[[#This Row],[Nature-Based Solutions Ranking]],#REF!,2,FALSE),"")</f>
        <v/>
      </c>
      <c r="BF983" s="67"/>
      <c r="BG983" s="37"/>
      <c r="BH983" s="4"/>
      <c r="BI983" s="36" t="str">
        <f>IFERROR(VLOOKUP(Book1345234[[#This Row],[Multiple Benefit Ranking]],#REF!,2,FALSE),"")</f>
        <v/>
      </c>
      <c r="BJ983" s="84"/>
      <c r="BK983" s="43"/>
      <c r="BL983" s="4"/>
      <c r="BM983" s="36" t="str">
        <f>IFERROR(VLOOKUP(Book1345234[[#This Row],[Operations and Maintenance Ranking]],#REF!,2,FALSE),"")</f>
        <v/>
      </c>
      <c r="BN983" s="67"/>
      <c r="BO983" s="4"/>
      <c r="BP983" s="36" t="str">
        <f>IFERROR(VLOOKUP(Book1345234[[#This Row],[Administrative, Regulatory and Other Obstacle Ranking]],#REF!,2,FALSE),"")</f>
        <v/>
      </c>
      <c r="BQ983" s="67"/>
      <c r="BR983" s="4"/>
      <c r="BS983" s="36" t="str">
        <f>IFERROR(VLOOKUP(Book1345234[[#This Row],[Environmental Benefit Ranking]],#REF!,2,FALSE),"")</f>
        <v/>
      </c>
      <c r="BT983" s="67"/>
      <c r="BU983" s="37"/>
      <c r="BV983" s="36" t="str">
        <f>IFERROR(VLOOKUP(Book1345234[[#This Row],[Environmental Impact Ranking]],#REF!,2,FALSE),"")</f>
        <v/>
      </c>
      <c r="BW983" s="77"/>
      <c r="BX983" s="83"/>
      <c r="BY983" s="4"/>
      <c r="BZ983" s="36" t="str">
        <f>IFERROR(VLOOKUP(Book1345234[[#This Row],[Mobility Ranking]],#REF!,2,FALSE),"")</f>
        <v/>
      </c>
      <c r="CA983" s="77"/>
      <c r="CB983" s="4"/>
      <c r="CC983" s="36" t="str">
        <f>IFERROR(VLOOKUP(Book1345234[[#This Row],[Regional Ranking]],#REF!,2,FALSE),"")</f>
        <v/>
      </c>
    </row>
    <row r="984" spans="1:81" x14ac:dyDescent="0.25">
      <c r="A984" s="107"/>
      <c r="B984" s="84"/>
      <c r="C984" s="92">
        <f>Book1345234[[#This Row],[FMP]]*2</f>
        <v>0</v>
      </c>
      <c r="D984" s="34"/>
      <c r="E984" s="34"/>
      <c r="F984" s="37"/>
      <c r="G984" s="4"/>
      <c r="H984" s="4"/>
      <c r="I984" s="4"/>
      <c r="J984" s="4"/>
      <c r="K984" s="35" t="str">
        <f>IFERROR(Book1345234[[#This Row],[Project Cost]]/Book1345234[[#This Row],['# of Structures Removed from 1% Annual Chance FP]],"")</f>
        <v/>
      </c>
      <c r="L984" s="4"/>
      <c r="M984" s="4"/>
      <c r="N984" s="35"/>
      <c r="O984" s="100"/>
      <c r="P984" s="84"/>
      <c r="Q984" s="37"/>
      <c r="R984" s="4"/>
      <c r="S984" s="36" t="str">
        <f>IFERROR(VLOOKUP(Book1345234[[#This Row],[ Severity Ranking: Pre-Project Average Depth of Flooding (100-year)]],#REF!,2,FALSE),"")</f>
        <v/>
      </c>
      <c r="T984" s="67"/>
      <c r="U984" s="37"/>
      <c r="V984" s="37"/>
      <c r="W984" s="128" t="e">
        <f>[1]!Book1345234[[#This Row],[Flood Plain Population]]/[1]!Book1345234[[#This Row],[Community Population Served]]</f>
        <v>#REF!</v>
      </c>
      <c r="X984" s="4"/>
      <c r="Y984" s="36" t="str">
        <f>IFERROR(VLOOKUP(Book1345234[[#This Row],[Severity Ranking: Community Need (% Population)]],#REF!,2,FALSE),"")</f>
        <v/>
      </c>
      <c r="Z984" s="66"/>
      <c r="AA984" s="91" t="e">
        <f>[1]!Book1345234[[#This Row],['# of Structures Removed from 1% Annual Chance FP]]/[1]!Book1345234[[#This Row],['# of Structures in 1% Annual Chance FP (Pre-Project)]]</f>
        <v>#REF!</v>
      </c>
      <c r="AB984" s="4"/>
      <c r="AC984" s="36" t="str">
        <f>IFERROR(VLOOKUP(Book1345234[[#This Row],[Flood Risk Reduction ]],#REF!,2,FALSE),"")</f>
        <v/>
      </c>
      <c r="AD984" s="66"/>
      <c r="AE984" s="78"/>
      <c r="AF984" s="37"/>
      <c r="AG984" s="128" t="e">
        <f>([1]!Book1345234[[#This Row],[Pre-Project Damage $]]-[1]!Book1345234[[#This Row],[Post-Project Damage $]])/[1]!Book1345234[[#This Row],[Pre-Project Damage $]]</f>
        <v>#REF!</v>
      </c>
      <c r="AH984" s="4"/>
      <c r="AI984" s="36" t="str">
        <f>IFERROR(VLOOKUP(Book1345234[[#This Row],[Flood Damage Reduction]],#REF!,2,FALSE),"")</f>
        <v/>
      </c>
      <c r="AJ984" s="93"/>
      <c r="AK984" s="83"/>
      <c r="AL984" s="37"/>
      <c r="AM984" s="36" t="str">
        <f>IFERROR(VLOOKUP(Book1345234[[#This Row],[ Reduction in Critical Facilities Flood Risk]],#REF!,2,FALSE),"")</f>
        <v/>
      </c>
      <c r="AN984" s="140" t="e">
        <f>VLOOKUP([1]!Book1345234[[#This Row],[FMP]],'[1]Life and Safety Tabular Data'!A981:L991,12,FALSE)</f>
        <v>#REF!</v>
      </c>
      <c r="AO984" s="43"/>
      <c r="AP984" s="4"/>
      <c r="AQ984" s="36" t="str">
        <f>IFERROR(VLOOKUP(Book1345234[[#This Row],[Life and Safety Ranking (Injury/Loss of Life)]],#REF!,2,FALSE),"")</f>
        <v/>
      </c>
      <c r="AR984" s="67"/>
      <c r="AS984" s="43"/>
      <c r="AT984" s="43"/>
      <c r="AU984" s="43"/>
      <c r="AV984" s="4"/>
      <c r="AW984" s="36" t="str">
        <f>IFERROR(VLOOKUP(Book1345234[[#This Row],[Water Supply Yield Ranking]],#REF!,2,FALSE),"")</f>
        <v/>
      </c>
      <c r="AX984" s="67"/>
      <c r="AY984" s="37"/>
      <c r="AZ984" s="4"/>
      <c r="BA984" s="36" t="str">
        <f>IFERROR(VLOOKUP(Book1345234[[#This Row],[Social Vulnerability Ranking]],#REF!,2,FALSE),"")</f>
        <v/>
      </c>
      <c r="BB984" s="67"/>
      <c r="BC984" s="43"/>
      <c r="BD984" s="4"/>
      <c r="BE984" s="36" t="str">
        <f>IFERROR(VLOOKUP(Book1345234[[#This Row],[Nature-Based Solutions Ranking]],#REF!,2,FALSE),"")</f>
        <v/>
      </c>
      <c r="BF984" s="67"/>
      <c r="BG984" s="37"/>
      <c r="BH984" s="4"/>
      <c r="BI984" s="36" t="str">
        <f>IFERROR(VLOOKUP(Book1345234[[#This Row],[Multiple Benefit Ranking]],#REF!,2,FALSE),"")</f>
        <v/>
      </c>
      <c r="BJ984" s="84"/>
      <c r="BK984" s="43"/>
      <c r="BL984" s="4"/>
      <c r="BM984" s="36" t="str">
        <f>IFERROR(VLOOKUP(Book1345234[[#This Row],[Operations and Maintenance Ranking]],#REF!,2,FALSE),"")</f>
        <v/>
      </c>
      <c r="BN984" s="67"/>
      <c r="BO984" s="4"/>
      <c r="BP984" s="36" t="str">
        <f>IFERROR(VLOOKUP(Book1345234[[#This Row],[Administrative, Regulatory and Other Obstacle Ranking]],#REF!,2,FALSE),"")</f>
        <v/>
      </c>
      <c r="BQ984" s="67"/>
      <c r="BR984" s="4"/>
      <c r="BS984" s="36" t="str">
        <f>IFERROR(VLOOKUP(Book1345234[[#This Row],[Environmental Benefit Ranking]],#REF!,2,FALSE),"")</f>
        <v/>
      </c>
      <c r="BT984" s="67"/>
      <c r="BU984" s="37"/>
      <c r="BV984" s="36" t="str">
        <f>IFERROR(VLOOKUP(Book1345234[[#This Row],[Environmental Impact Ranking]],#REF!,2,FALSE),"")</f>
        <v/>
      </c>
      <c r="BW984" s="77"/>
      <c r="BX984" s="83"/>
      <c r="BY984" s="4"/>
      <c r="BZ984" s="36" t="str">
        <f>IFERROR(VLOOKUP(Book1345234[[#This Row],[Mobility Ranking]],#REF!,2,FALSE),"")</f>
        <v/>
      </c>
      <c r="CA984" s="77"/>
      <c r="CB984" s="4"/>
      <c r="CC984" s="36" t="str">
        <f>IFERROR(VLOOKUP(Book1345234[[#This Row],[Regional Ranking]],#REF!,2,FALSE),"")</f>
        <v/>
      </c>
    </row>
    <row r="985" spans="1:81" x14ac:dyDescent="0.25">
      <c r="A985" s="107"/>
      <c r="B985" s="84"/>
      <c r="C985" s="92">
        <f>Book1345234[[#This Row],[FMP]]*2</f>
        <v>0</v>
      </c>
      <c r="D985" s="34"/>
      <c r="E985" s="34"/>
      <c r="F985" s="37"/>
      <c r="G985" s="4"/>
      <c r="H985" s="4"/>
      <c r="I985" s="4"/>
      <c r="J985" s="4"/>
      <c r="K985" s="35" t="str">
        <f>IFERROR(Book1345234[[#This Row],[Project Cost]]/Book1345234[[#This Row],['# of Structures Removed from 1% Annual Chance FP]],"")</f>
        <v/>
      </c>
      <c r="L985" s="4"/>
      <c r="M985" s="4"/>
      <c r="N985" s="35"/>
      <c r="O985" s="100"/>
      <c r="P985" s="84"/>
      <c r="Q985" s="37"/>
      <c r="R985" s="4"/>
      <c r="S985" s="36" t="str">
        <f>IFERROR(VLOOKUP(Book1345234[[#This Row],[ Severity Ranking: Pre-Project Average Depth of Flooding (100-year)]],#REF!,2,FALSE),"")</f>
        <v/>
      </c>
      <c r="T985" s="67"/>
      <c r="U985" s="37"/>
      <c r="V985" s="37"/>
      <c r="W985" s="128" t="e">
        <f>[1]!Book1345234[[#This Row],[Flood Plain Population]]/[1]!Book1345234[[#This Row],[Community Population Served]]</f>
        <v>#REF!</v>
      </c>
      <c r="X985" s="4"/>
      <c r="Y985" s="36" t="str">
        <f>IFERROR(VLOOKUP(Book1345234[[#This Row],[Severity Ranking: Community Need (% Population)]],#REF!,2,FALSE),"")</f>
        <v/>
      </c>
      <c r="Z985" s="66"/>
      <c r="AA985" s="91" t="e">
        <f>[1]!Book1345234[[#This Row],['# of Structures Removed from 1% Annual Chance FP]]/[1]!Book1345234[[#This Row],['# of Structures in 1% Annual Chance FP (Pre-Project)]]</f>
        <v>#REF!</v>
      </c>
      <c r="AB985" s="4"/>
      <c r="AC985" s="36" t="str">
        <f>IFERROR(VLOOKUP(Book1345234[[#This Row],[Flood Risk Reduction ]],#REF!,2,FALSE),"")</f>
        <v/>
      </c>
      <c r="AD985" s="66"/>
      <c r="AE985" s="78"/>
      <c r="AF985" s="37"/>
      <c r="AG985" s="128" t="e">
        <f>([1]!Book1345234[[#This Row],[Pre-Project Damage $]]-[1]!Book1345234[[#This Row],[Post-Project Damage $]])/[1]!Book1345234[[#This Row],[Pre-Project Damage $]]</f>
        <v>#REF!</v>
      </c>
      <c r="AH985" s="4"/>
      <c r="AI985" s="36" t="str">
        <f>IFERROR(VLOOKUP(Book1345234[[#This Row],[Flood Damage Reduction]],#REF!,2,FALSE),"")</f>
        <v/>
      </c>
      <c r="AJ985" s="93"/>
      <c r="AK985" s="83"/>
      <c r="AL985" s="37"/>
      <c r="AM985" s="36" t="str">
        <f>IFERROR(VLOOKUP(Book1345234[[#This Row],[ Reduction in Critical Facilities Flood Risk]],#REF!,2,FALSE),"")</f>
        <v/>
      </c>
      <c r="AN985" s="140" t="e">
        <f>VLOOKUP([1]!Book1345234[[#This Row],[FMP]],'[1]Life and Safety Tabular Data'!A982:L992,12,FALSE)</f>
        <v>#REF!</v>
      </c>
      <c r="AO985" s="43"/>
      <c r="AP985" s="4"/>
      <c r="AQ985" s="36" t="str">
        <f>IFERROR(VLOOKUP(Book1345234[[#This Row],[Life and Safety Ranking (Injury/Loss of Life)]],#REF!,2,FALSE),"")</f>
        <v/>
      </c>
      <c r="AR985" s="67"/>
      <c r="AS985" s="43"/>
      <c r="AT985" s="43"/>
      <c r="AU985" s="43"/>
      <c r="AV985" s="4"/>
      <c r="AW985" s="36" t="str">
        <f>IFERROR(VLOOKUP(Book1345234[[#This Row],[Water Supply Yield Ranking]],#REF!,2,FALSE),"")</f>
        <v/>
      </c>
      <c r="AX985" s="67"/>
      <c r="AY985" s="37"/>
      <c r="AZ985" s="4"/>
      <c r="BA985" s="36" t="str">
        <f>IFERROR(VLOOKUP(Book1345234[[#This Row],[Social Vulnerability Ranking]],#REF!,2,FALSE),"")</f>
        <v/>
      </c>
      <c r="BB985" s="67"/>
      <c r="BC985" s="43"/>
      <c r="BD985" s="4"/>
      <c r="BE985" s="36" t="str">
        <f>IFERROR(VLOOKUP(Book1345234[[#This Row],[Nature-Based Solutions Ranking]],#REF!,2,FALSE),"")</f>
        <v/>
      </c>
      <c r="BF985" s="67"/>
      <c r="BG985" s="37"/>
      <c r="BH985" s="4"/>
      <c r="BI985" s="36" t="str">
        <f>IFERROR(VLOOKUP(Book1345234[[#This Row],[Multiple Benefit Ranking]],#REF!,2,FALSE),"")</f>
        <v/>
      </c>
      <c r="BJ985" s="84"/>
      <c r="BK985" s="43"/>
      <c r="BL985" s="4"/>
      <c r="BM985" s="36" t="str">
        <f>IFERROR(VLOOKUP(Book1345234[[#This Row],[Operations and Maintenance Ranking]],#REF!,2,FALSE),"")</f>
        <v/>
      </c>
      <c r="BN985" s="67"/>
      <c r="BO985" s="4"/>
      <c r="BP985" s="36" t="str">
        <f>IFERROR(VLOOKUP(Book1345234[[#This Row],[Administrative, Regulatory and Other Obstacle Ranking]],#REF!,2,FALSE),"")</f>
        <v/>
      </c>
      <c r="BQ985" s="67"/>
      <c r="BR985" s="4"/>
      <c r="BS985" s="36" t="str">
        <f>IFERROR(VLOOKUP(Book1345234[[#This Row],[Environmental Benefit Ranking]],#REF!,2,FALSE),"")</f>
        <v/>
      </c>
      <c r="BT985" s="67"/>
      <c r="BU985" s="37"/>
      <c r="BV985" s="36" t="str">
        <f>IFERROR(VLOOKUP(Book1345234[[#This Row],[Environmental Impact Ranking]],#REF!,2,FALSE),"")</f>
        <v/>
      </c>
      <c r="BW985" s="77"/>
      <c r="BX985" s="83"/>
      <c r="BY985" s="4"/>
      <c r="BZ985" s="36" t="str">
        <f>IFERROR(VLOOKUP(Book1345234[[#This Row],[Mobility Ranking]],#REF!,2,FALSE),"")</f>
        <v/>
      </c>
      <c r="CA985" s="77"/>
      <c r="CB985" s="4"/>
      <c r="CC985" s="36" t="str">
        <f>IFERROR(VLOOKUP(Book1345234[[#This Row],[Regional Ranking]],#REF!,2,FALSE),"")</f>
        <v/>
      </c>
    </row>
    <row r="986" spans="1:81" x14ac:dyDescent="0.25">
      <c r="A986" s="107"/>
      <c r="B986" s="84"/>
      <c r="C986" s="92">
        <f>Book1345234[[#This Row],[FMP]]*2</f>
        <v>0</v>
      </c>
      <c r="D986" s="34"/>
      <c r="E986" s="34"/>
      <c r="F986" s="37"/>
      <c r="G986" s="4"/>
      <c r="H986" s="4"/>
      <c r="I986" s="4"/>
      <c r="J986" s="4"/>
      <c r="K986" s="35" t="str">
        <f>IFERROR(Book1345234[[#This Row],[Project Cost]]/Book1345234[[#This Row],['# of Structures Removed from 1% Annual Chance FP]],"")</f>
        <v/>
      </c>
      <c r="L986" s="4"/>
      <c r="M986" s="4"/>
      <c r="N986" s="35"/>
      <c r="O986" s="100"/>
      <c r="P986" s="84"/>
      <c r="Q986" s="37"/>
      <c r="R986" s="4"/>
      <c r="S986" s="36" t="str">
        <f>IFERROR(VLOOKUP(Book1345234[[#This Row],[ Severity Ranking: Pre-Project Average Depth of Flooding (100-year)]],#REF!,2,FALSE),"")</f>
        <v/>
      </c>
      <c r="T986" s="67"/>
      <c r="U986" s="37"/>
      <c r="V986" s="37"/>
      <c r="W986" s="128" t="e">
        <f>[1]!Book1345234[[#This Row],[Flood Plain Population]]/[1]!Book1345234[[#This Row],[Community Population Served]]</f>
        <v>#REF!</v>
      </c>
      <c r="X986" s="4"/>
      <c r="Y986" s="36" t="str">
        <f>IFERROR(VLOOKUP(Book1345234[[#This Row],[Severity Ranking: Community Need (% Population)]],#REF!,2,FALSE),"")</f>
        <v/>
      </c>
      <c r="Z986" s="66"/>
      <c r="AA986" s="91" t="e">
        <f>[1]!Book1345234[[#This Row],['# of Structures Removed from 1% Annual Chance FP]]/[1]!Book1345234[[#This Row],['# of Structures in 1% Annual Chance FP (Pre-Project)]]</f>
        <v>#REF!</v>
      </c>
      <c r="AB986" s="4"/>
      <c r="AC986" s="36" t="str">
        <f>IFERROR(VLOOKUP(Book1345234[[#This Row],[Flood Risk Reduction ]],#REF!,2,FALSE),"")</f>
        <v/>
      </c>
      <c r="AD986" s="66"/>
      <c r="AE986" s="78"/>
      <c r="AF986" s="37"/>
      <c r="AG986" s="128" t="e">
        <f>([1]!Book1345234[[#This Row],[Pre-Project Damage $]]-[1]!Book1345234[[#This Row],[Post-Project Damage $]])/[1]!Book1345234[[#This Row],[Pre-Project Damage $]]</f>
        <v>#REF!</v>
      </c>
      <c r="AH986" s="4"/>
      <c r="AI986" s="36" t="str">
        <f>IFERROR(VLOOKUP(Book1345234[[#This Row],[Flood Damage Reduction]],#REF!,2,FALSE),"")</f>
        <v/>
      </c>
      <c r="AJ986" s="93"/>
      <c r="AK986" s="83"/>
      <c r="AL986" s="37"/>
      <c r="AM986" s="36" t="str">
        <f>IFERROR(VLOOKUP(Book1345234[[#This Row],[ Reduction in Critical Facilities Flood Risk]],#REF!,2,FALSE),"")</f>
        <v/>
      </c>
      <c r="AN986" s="140" t="e">
        <f>VLOOKUP([1]!Book1345234[[#This Row],[FMP]],'[1]Life and Safety Tabular Data'!A983:L993,12,FALSE)</f>
        <v>#REF!</v>
      </c>
      <c r="AO986" s="43"/>
      <c r="AP986" s="4"/>
      <c r="AQ986" s="36" t="str">
        <f>IFERROR(VLOOKUP(Book1345234[[#This Row],[Life and Safety Ranking (Injury/Loss of Life)]],#REF!,2,FALSE),"")</f>
        <v/>
      </c>
      <c r="AR986" s="67"/>
      <c r="AS986" s="43"/>
      <c r="AT986" s="43"/>
      <c r="AU986" s="43"/>
      <c r="AV986" s="4"/>
      <c r="AW986" s="36" t="str">
        <f>IFERROR(VLOOKUP(Book1345234[[#This Row],[Water Supply Yield Ranking]],#REF!,2,FALSE),"")</f>
        <v/>
      </c>
      <c r="AX986" s="67"/>
      <c r="AY986" s="37"/>
      <c r="AZ986" s="4"/>
      <c r="BA986" s="36" t="str">
        <f>IFERROR(VLOOKUP(Book1345234[[#This Row],[Social Vulnerability Ranking]],#REF!,2,FALSE),"")</f>
        <v/>
      </c>
      <c r="BB986" s="67"/>
      <c r="BC986" s="43"/>
      <c r="BD986" s="4"/>
      <c r="BE986" s="36" t="str">
        <f>IFERROR(VLOOKUP(Book1345234[[#This Row],[Nature-Based Solutions Ranking]],#REF!,2,FALSE),"")</f>
        <v/>
      </c>
      <c r="BF986" s="67"/>
      <c r="BG986" s="37"/>
      <c r="BH986" s="4"/>
      <c r="BI986" s="36" t="str">
        <f>IFERROR(VLOOKUP(Book1345234[[#This Row],[Multiple Benefit Ranking]],#REF!,2,FALSE),"")</f>
        <v/>
      </c>
      <c r="BJ986" s="84"/>
      <c r="BK986" s="43"/>
      <c r="BL986" s="4"/>
      <c r="BM986" s="36" t="str">
        <f>IFERROR(VLOOKUP(Book1345234[[#This Row],[Operations and Maintenance Ranking]],#REF!,2,FALSE),"")</f>
        <v/>
      </c>
      <c r="BN986" s="67"/>
      <c r="BO986" s="4"/>
      <c r="BP986" s="36" t="str">
        <f>IFERROR(VLOOKUP(Book1345234[[#This Row],[Administrative, Regulatory and Other Obstacle Ranking]],#REF!,2,FALSE),"")</f>
        <v/>
      </c>
      <c r="BQ986" s="67"/>
      <c r="BR986" s="4"/>
      <c r="BS986" s="36" t="str">
        <f>IFERROR(VLOOKUP(Book1345234[[#This Row],[Environmental Benefit Ranking]],#REF!,2,FALSE),"")</f>
        <v/>
      </c>
      <c r="BT986" s="67"/>
      <c r="BU986" s="37"/>
      <c r="BV986" s="36" t="str">
        <f>IFERROR(VLOOKUP(Book1345234[[#This Row],[Environmental Impact Ranking]],#REF!,2,FALSE),"")</f>
        <v/>
      </c>
      <c r="BW986" s="77"/>
      <c r="BX986" s="83"/>
      <c r="BY986" s="4"/>
      <c r="BZ986" s="36" t="str">
        <f>IFERROR(VLOOKUP(Book1345234[[#This Row],[Mobility Ranking]],#REF!,2,FALSE),"")</f>
        <v/>
      </c>
      <c r="CA986" s="77"/>
      <c r="CB986" s="4"/>
      <c r="CC986" s="36" t="str">
        <f>IFERROR(VLOOKUP(Book1345234[[#This Row],[Regional Ranking]],#REF!,2,FALSE),"")</f>
        <v/>
      </c>
    </row>
    <row r="987" spans="1:81" x14ac:dyDescent="0.25">
      <c r="A987" s="107"/>
      <c r="B987" s="84"/>
      <c r="C987" s="92">
        <f>Book1345234[[#This Row],[FMP]]*2</f>
        <v>0</v>
      </c>
      <c r="D987" s="34"/>
      <c r="E987" s="34"/>
      <c r="F987" s="37"/>
      <c r="G987" s="4"/>
      <c r="H987" s="4"/>
      <c r="I987" s="4"/>
      <c r="J987" s="4"/>
      <c r="K987" s="35" t="str">
        <f>IFERROR(Book1345234[[#This Row],[Project Cost]]/Book1345234[[#This Row],['# of Structures Removed from 1% Annual Chance FP]],"")</f>
        <v/>
      </c>
      <c r="L987" s="4"/>
      <c r="M987" s="4"/>
      <c r="N987" s="35"/>
      <c r="O987" s="100"/>
      <c r="P987" s="84"/>
      <c r="Q987" s="37"/>
      <c r="R987" s="4"/>
      <c r="S987" s="36" t="str">
        <f>IFERROR(VLOOKUP(Book1345234[[#This Row],[ Severity Ranking: Pre-Project Average Depth of Flooding (100-year)]],#REF!,2,FALSE),"")</f>
        <v/>
      </c>
      <c r="T987" s="67"/>
      <c r="U987" s="37"/>
      <c r="V987" s="37"/>
      <c r="W987" s="128" t="e">
        <f>[1]!Book1345234[[#This Row],[Flood Plain Population]]/[1]!Book1345234[[#This Row],[Community Population Served]]</f>
        <v>#REF!</v>
      </c>
      <c r="X987" s="4"/>
      <c r="Y987" s="36" t="str">
        <f>IFERROR(VLOOKUP(Book1345234[[#This Row],[Severity Ranking: Community Need (% Population)]],#REF!,2,FALSE),"")</f>
        <v/>
      </c>
      <c r="Z987" s="66"/>
      <c r="AA987" s="91" t="e">
        <f>[1]!Book1345234[[#This Row],['# of Structures Removed from 1% Annual Chance FP]]/[1]!Book1345234[[#This Row],['# of Structures in 1% Annual Chance FP (Pre-Project)]]</f>
        <v>#REF!</v>
      </c>
      <c r="AB987" s="4"/>
      <c r="AC987" s="36" t="str">
        <f>IFERROR(VLOOKUP(Book1345234[[#This Row],[Flood Risk Reduction ]],#REF!,2,FALSE),"")</f>
        <v/>
      </c>
      <c r="AD987" s="66"/>
      <c r="AE987" s="78"/>
      <c r="AF987" s="37"/>
      <c r="AG987" s="128" t="e">
        <f>([1]!Book1345234[[#This Row],[Pre-Project Damage $]]-[1]!Book1345234[[#This Row],[Post-Project Damage $]])/[1]!Book1345234[[#This Row],[Pre-Project Damage $]]</f>
        <v>#REF!</v>
      </c>
      <c r="AH987" s="4"/>
      <c r="AI987" s="36" t="str">
        <f>IFERROR(VLOOKUP(Book1345234[[#This Row],[Flood Damage Reduction]],#REF!,2,FALSE),"")</f>
        <v/>
      </c>
      <c r="AJ987" s="93"/>
      <c r="AK987" s="83"/>
      <c r="AL987" s="37"/>
      <c r="AM987" s="36" t="str">
        <f>IFERROR(VLOOKUP(Book1345234[[#This Row],[ Reduction in Critical Facilities Flood Risk]],#REF!,2,FALSE),"")</f>
        <v/>
      </c>
      <c r="AN987" s="140" t="e">
        <f>VLOOKUP([1]!Book1345234[[#This Row],[FMP]],'[1]Life and Safety Tabular Data'!A984:L994,12,FALSE)</f>
        <v>#REF!</v>
      </c>
      <c r="AO987" s="43"/>
      <c r="AP987" s="4"/>
      <c r="AQ987" s="36" t="str">
        <f>IFERROR(VLOOKUP(Book1345234[[#This Row],[Life and Safety Ranking (Injury/Loss of Life)]],#REF!,2,FALSE),"")</f>
        <v/>
      </c>
      <c r="AR987" s="67"/>
      <c r="AS987" s="43"/>
      <c r="AT987" s="43"/>
      <c r="AU987" s="43"/>
      <c r="AV987" s="4"/>
      <c r="AW987" s="36" t="str">
        <f>IFERROR(VLOOKUP(Book1345234[[#This Row],[Water Supply Yield Ranking]],#REF!,2,FALSE),"")</f>
        <v/>
      </c>
      <c r="AX987" s="67"/>
      <c r="AY987" s="37"/>
      <c r="AZ987" s="4"/>
      <c r="BA987" s="36" t="str">
        <f>IFERROR(VLOOKUP(Book1345234[[#This Row],[Social Vulnerability Ranking]],#REF!,2,FALSE),"")</f>
        <v/>
      </c>
      <c r="BB987" s="67"/>
      <c r="BC987" s="43"/>
      <c r="BD987" s="4"/>
      <c r="BE987" s="36" t="str">
        <f>IFERROR(VLOOKUP(Book1345234[[#This Row],[Nature-Based Solutions Ranking]],#REF!,2,FALSE),"")</f>
        <v/>
      </c>
      <c r="BF987" s="67"/>
      <c r="BG987" s="37"/>
      <c r="BH987" s="4"/>
      <c r="BI987" s="36" t="str">
        <f>IFERROR(VLOOKUP(Book1345234[[#This Row],[Multiple Benefit Ranking]],#REF!,2,FALSE),"")</f>
        <v/>
      </c>
      <c r="BJ987" s="84"/>
      <c r="BK987" s="43"/>
      <c r="BL987" s="4"/>
      <c r="BM987" s="36" t="str">
        <f>IFERROR(VLOOKUP(Book1345234[[#This Row],[Operations and Maintenance Ranking]],#REF!,2,FALSE),"")</f>
        <v/>
      </c>
      <c r="BN987" s="67"/>
      <c r="BO987" s="4"/>
      <c r="BP987" s="36" t="str">
        <f>IFERROR(VLOOKUP(Book1345234[[#This Row],[Administrative, Regulatory and Other Obstacle Ranking]],#REF!,2,FALSE),"")</f>
        <v/>
      </c>
      <c r="BQ987" s="67"/>
      <c r="BR987" s="4"/>
      <c r="BS987" s="36" t="str">
        <f>IFERROR(VLOOKUP(Book1345234[[#This Row],[Environmental Benefit Ranking]],#REF!,2,FALSE),"")</f>
        <v/>
      </c>
      <c r="BT987" s="67"/>
      <c r="BU987" s="37"/>
      <c r="BV987" s="36" t="str">
        <f>IFERROR(VLOOKUP(Book1345234[[#This Row],[Environmental Impact Ranking]],#REF!,2,FALSE),"")</f>
        <v/>
      </c>
      <c r="BW987" s="77"/>
      <c r="BX987" s="83"/>
      <c r="BY987" s="4"/>
      <c r="BZ987" s="36" t="str">
        <f>IFERROR(VLOOKUP(Book1345234[[#This Row],[Mobility Ranking]],#REF!,2,FALSE),"")</f>
        <v/>
      </c>
      <c r="CA987" s="77"/>
      <c r="CB987" s="4"/>
      <c r="CC987" s="36" t="str">
        <f>IFERROR(VLOOKUP(Book1345234[[#This Row],[Regional Ranking]],#REF!,2,FALSE),"")</f>
        <v/>
      </c>
    </row>
    <row r="988" spans="1:81" x14ac:dyDescent="0.25">
      <c r="A988" s="107"/>
      <c r="B988" s="84"/>
      <c r="C988" s="92">
        <f>Book1345234[[#This Row],[FMP]]*2</f>
        <v>0</v>
      </c>
      <c r="D988" s="34"/>
      <c r="E988" s="34"/>
      <c r="F988" s="37"/>
      <c r="G988" s="4"/>
      <c r="H988" s="4"/>
      <c r="I988" s="4"/>
      <c r="J988" s="4"/>
      <c r="K988" s="35" t="str">
        <f>IFERROR(Book1345234[[#This Row],[Project Cost]]/Book1345234[[#This Row],['# of Structures Removed from 1% Annual Chance FP]],"")</f>
        <v/>
      </c>
      <c r="L988" s="4"/>
      <c r="M988" s="4"/>
      <c r="N988" s="35"/>
      <c r="O988" s="100"/>
      <c r="P988" s="84"/>
      <c r="Q988" s="37"/>
      <c r="R988" s="4"/>
      <c r="S988" s="36" t="str">
        <f>IFERROR(VLOOKUP(Book1345234[[#This Row],[ Severity Ranking: Pre-Project Average Depth of Flooding (100-year)]],#REF!,2,FALSE),"")</f>
        <v/>
      </c>
      <c r="T988" s="67"/>
      <c r="U988" s="37"/>
      <c r="V988" s="37"/>
      <c r="W988" s="128" t="e">
        <f>[1]!Book1345234[[#This Row],[Flood Plain Population]]/[1]!Book1345234[[#This Row],[Community Population Served]]</f>
        <v>#REF!</v>
      </c>
      <c r="X988" s="4"/>
      <c r="Y988" s="36" t="str">
        <f>IFERROR(VLOOKUP(Book1345234[[#This Row],[Severity Ranking: Community Need (% Population)]],#REF!,2,FALSE),"")</f>
        <v/>
      </c>
      <c r="Z988" s="66"/>
      <c r="AA988" s="91" t="e">
        <f>[1]!Book1345234[[#This Row],['# of Structures Removed from 1% Annual Chance FP]]/[1]!Book1345234[[#This Row],['# of Structures in 1% Annual Chance FP (Pre-Project)]]</f>
        <v>#REF!</v>
      </c>
      <c r="AB988" s="4"/>
      <c r="AC988" s="36" t="str">
        <f>IFERROR(VLOOKUP(Book1345234[[#This Row],[Flood Risk Reduction ]],#REF!,2,FALSE),"")</f>
        <v/>
      </c>
      <c r="AD988" s="66"/>
      <c r="AE988" s="78"/>
      <c r="AF988" s="37"/>
      <c r="AG988" s="128" t="e">
        <f>([1]!Book1345234[[#This Row],[Pre-Project Damage $]]-[1]!Book1345234[[#This Row],[Post-Project Damage $]])/[1]!Book1345234[[#This Row],[Pre-Project Damage $]]</f>
        <v>#REF!</v>
      </c>
      <c r="AH988" s="4"/>
      <c r="AI988" s="36" t="str">
        <f>IFERROR(VLOOKUP(Book1345234[[#This Row],[Flood Damage Reduction]],#REF!,2,FALSE),"")</f>
        <v/>
      </c>
      <c r="AJ988" s="93"/>
      <c r="AK988" s="83"/>
      <c r="AL988" s="37"/>
      <c r="AM988" s="36" t="str">
        <f>IFERROR(VLOOKUP(Book1345234[[#This Row],[ Reduction in Critical Facilities Flood Risk]],#REF!,2,FALSE),"")</f>
        <v/>
      </c>
      <c r="AN988" s="140" t="e">
        <f>VLOOKUP([1]!Book1345234[[#This Row],[FMP]],'[1]Life and Safety Tabular Data'!A985:L995,12,FALSE)</f>
        <v>#REF!</v>
      </c>
      <c r="AO988" s="43"/>
      <c r="AP988" s="4"/>
      <c r="AQ988" s="36" t="str">
        <f>IFERROR(VLOOKUP(Book1345234[[#This Row],[Life and Safety Ranking (Injury/Loss of Life)]],#REF!,2,FALSE),"")</f>
        <v/>
      </c>
      <c r="AR988" s="67"/>
      <c r="AS988" s="43"/>
      <c r="AT988" s="43"/>
      <c r="AU988" s="43"/>
      <c r="AV988" s="4"/>
      <c r="AW988" s="36" t="str">
        <f>IFERROR(VLOOKUP(Book1345234[[#This Row],[Water Supply Yield Ranking]],#REF!,2,FALSE),"")</f>
        <v/>
      </c>
      <c r="AX988" s="67"/>
      <c r="AY988" s="37"/>
      <c r="AZ988" s="4"/>
      <c r="BA988" s="36" t="str">
        <f>IFERROR(VLOOKUP(Book1345234[[#This Row],[Social Vulnerability Ranking]],#REF!,2,FALSE),"")</f>
        <v/>
      </c>
      <c r="BB988" s="67"/>
      <c r="BC988" s="43"/>
      <c r="BD988" s="4"/>
      <c r="BE988" s="36" t="str">
        <f>IFERROR(VLOOKUP(Book1345234[[#This Row],[Nature-Based Solutions Ranking]],#REF!,2,FALSE),"")</f>
        <v/>
      </c>
      <c r="BF988" s="67"/>
      <c r="BG988" s="37"/>
      <c r="BH988" s="4"/>
      <c r="BI988" s="36" t="str">
        <f>IFERROR(VLOOKUP(Book1345234[[#This Row],[Multiple Benefit Ranking]],#REF!,2,FALSE),"")</f>
        <v/>
      </c>
      <c r="BJ988" s="84"/>
      <c r="BK988" s="43"/>
      <c r="BL988" s="4"/>
      <c r="BM988" s="36" t="str">
        <f>IFERROR(VLOOKUP(Book1345234[[#This Row],[Operations and Maintenance Ranking]],#REF!,2,FALSE),"")</f>
        <v/>
      </c>
      <c r="BN988" s="67"/>
      <c r="BO988" s="4"/>
      <c r="BP988" s="36" t="str">
        <f>IFERROR(VLOOKUP(Book1345234[[#This Row],[Administrative, Regulatory and Other Obstacle Ranking]],#REF!,2,FALSE),"")</f>
        <v/>
      </c>
      <c r="BQ988" s="67"/>
      <c r="BR988" s="4"/>
      <c r="BS988" s="36" t="str">
        <f>IFERROR(VLOOKUP(Book1345234[[#This Row],[Environmental Benefit Ranking]],#REF!,2,FALSE),"")</f>
        <v/>
      </c>
      <c r="BT988" s="67"/>
      <c r="BU988" s="37"/>
      <c r="BV988" s="36" t="str">
        <f>IFERROR(VLOOKUP(Book1345234[[#This Row],[Environmental Impact Ranking]],#REF!,2,FALSE),"")</f>
        <v/>
      </c>
      <c r="BW988" s="77"/>
      <c r="BX988" s="83"/>
      <c r="BY988" s="4"/>
      <c r="BZ988" s="36" t="str">
        <f>IFERROR(VLOOKUP(Book1345234[[#This Row],[Mobility Ranking]],#REF!,2,FALSE),"")</f>
        <v/>
      </c>
      <c r="CA988" s="77"/>
      <c r="CB988" s="4"/>
      <c r="CC988" s="36" t="str">
        <f>IFERROR(VLOOKUP(Book1345234[[#This Row],[Regional Ranking]],#REF!,2,FALSE),"")</f>
        <v/>
      </c>
    </row>
    <row r="989" spans="1:81" x14ac:dyDescent="0.25">
      <c r="A989" s="107"/>
      <c r="B989" s="84"/>
      <c r="C989" s="92">
        <f>Book1345234[[#This Row],[FMP]]*2</f>
        <v>0</v>
      </c>
      <c r="D989" s="34"/>
      <c r="E989" s="34"/>
      <c r="F989" s="37"/>
      <c r="G989" s="4"/>
      <c r="H989" s="4"/>
      <c r="I989" s="4"/>
      <c r="J989" s="4"/>
      <c r="K989" s="35" t="str">
        <f>IFERROR(Book1345234[[#This Row],[Project Cost]]/Book1345234[[#This Row],['# of Structures Removed from 1% Annual Chance FP]],"")</f>
        <v/>
      </c>
      <c r="L989" s="4"/>
      <c r="M989" s="4"/>
      <c r="N989" s="35"/>
      <c r="O989" s="100"/>
      <c r="P989" s="84"/>
      <c r="Q989" s="37"/>
      <c r="R989" s="4"/>
      <c r="S989" s="36" t="str">
        <f>IFERROR(VLOOKUP(Book1345234[[#This Row],[ Severity Ranking: Pre-Project Average Depth of Flooding (100-year)]],#REF!,2,FALSE),"")</f>
        <v/>
      </c>
      <c r="T989" s="67"/>
      <c r="U989" s="37"/>
      <c r="V989" s="37"/>
      <c r="W989" s="128" t="e">
        <f>[1]!Book1345234[[#This Row],[Flood Plain Population]]/[1]!Book1345234[[#This Row],[Community Population Served]]</f>
        <v>#REF!</v>
      </c>
      <c r="X989" s="4"/>
      <c r="Y989" s="36" t="str">
        <f>IFERROR(VLOOKUP(Book1345234[[#This Row],[Severity Ranking: Community Need (% Population)]],#REF!,2,FALSE),"")</f>
        <v/>
      </c>
      <c r="Z989" s="66"/>
      <c r="AA989" s="91" t="e">
        <f>[1]!Book1345234[[#This Row],['# of Structures Removed from 1% Annual Chance FP]]/[1]!Book1345234[[#This Row],['# of Structures in 1% Annual Chance FP (Pre-Project)]]</f>
        <v>#REF!</v>
      </c>
      <c r="AB989" s="4"/>
      <c r="AC989" s="36" t="str">
        <f>IFERROR(VLOOKUP(Book1345234[[#This Row],[Flood Risk Reduction ]],#REF!,2,FALSE),"")</f>
        <v/>
      </c>
      <c r="AD989" s="66"/>
      <c r="AE989" s="78"/>
      <c r="AF989" s="37"/>
      <c r="AG989" s="128" t="e">
        <f>([1]!Book1345234[[#This Row],[Pre-Project Damage $]]-[1]!Book1345234[[#This Row],[Post-Project Damage $]])/[1]!Book1345234[[#This Row],[Pre-Project Damage $]]</f>
        <v>#REF!</v>
      </c>
      <c r="AH989" s="4"/>
      <c r="AI989" s="36" t="str">
        <f>IFERROR(VLOOKUP(Book1345234[[#This Row],[Flood Damage Reduction]],#REF!,2,FALSE),"")</f>
        <v/>
      </c>
      <c r="AJ989" s="93"/>
      <c r="AK989" s="83"/>
      <c r="AL989" s="37"/>
      <c r="AM989" s="36" t="str">
        <f>IFERROR(VLOOKUP(Book1345234[[#This Row],[ Reduction in Critical Facilities Flood Risk]],#REF!,2,FALSE),"")</f>
        <v/>
      </c>
      <c r="AN989" s="140" t="e">
        <f>VLOOKUP([1]!Book1345234[[#This Row],[FMP]],'[1]Life and Safety Tabular Data'!A986:L996,12,FALSE)</f>
        <v>#REF!</v>
      </c>
      <c r="AO989" s="43"/>
      <c r="AP989" s="4"/>
      <c r="AQ989" s="36" t="str">
        <f>IFERROR(VLOOKUP(Book1345234[[#This Row],[Life and Safety Ranking (Injury/Loss of Life)]],#REF!,2,FALSE),"")</f>
        <v/>
      </c>
      <c r="AR989" s="67"/>
      <c r="AS989" s="43"/>
      <c r="AT989" s="43"/>
      <c r="AU989" s="43"/>
      <c r="AV989" s="4"/>
      <c r="AW989" s="36" t="str">
        <f>IFERROR(VLOOKUP(Book1345234[[#This Row],[Water Supply Yield Ranking]],#REF!,2,FALSE),"")</f>
        <v/>
      </c>
      <c r="AX989" s="67"/>
      <c r="AY989" s="37"/>
      <c r="AZ989" s="4"/>
      <c r="BA989" s="36" t="str">
        <f>IFERROR(VLOOKUP(Book1345234[[#This Row],[Social Vulnerability Ranking]],#REF!,2,FALSE),"")</f>
        <v/>
      </c>
      <c r="BB989" s="67"/>
      <c r="BC989" s="43"/>
      <c r="BD989" s="4"/>
      <c r="BE989" s="36" t="str">
        <f>IFERROR(VLOOKUP(Book1345234[[#This Row],[Nature-Based Solutions Ranking]],#REF!,2,FALSE),"")</f>
        <v/>
      </c>
      <c r="BF989" s="67"/>
      <c r="BG989" s="37"/>
      <c r="BH989" s="4"/>
      <c r="BI989" s="36" t="str">
        <f>IFERROR(VLOOKUP(Book1345234[[#This Row],[Multiple Benefit Ranking]],#REF!,2,FALSE),"")</f>
        <v/>
      </c>
      <c r="BJ989" s="84"/>
      <c r="BK989" s="43"/>
      <c r="BL989" s="4"/>
      <c r="BM989" s="36" t="str">
        <f>IFERROR(VLOOKUP(Book1345234[[#This Row],[Operations and Maintenance Ranking]],#REF!,2,FALSE),"")</f>
        <v/>
      </c>
      <c r="BN989" s="67"/>
      <c r="BO989" s="4"/>
      <c r="BP989" s="36" t="str">
        <f>IFERROR(VLOOKUP(Book1345234[[#This Row],[Administrative, Regulatory and Other Obstacle Ranking]],#REF!,2,FALSE),"")</f>
        <v/>
      </c>
      <c r="BQ989" s="67"/>
      <c r="BR989" s="4"/>
      <c r="BS989" s="36" t="str">
        <f>IFERROR(VLOOKUP(Book1345234[[#This Row],[Environmental Benefit Ranking]],#REF!,2,FALSE),"")</f>
        <v/>
      </c>
      <c r="BT989" s="67"/>
      <c r="BU989" s="37"/>
      <c r="BV989" s="36" t="str">
        <f>IFERROR(VLOOKUP(Book1345234[[#This Row],[Environmental Impact Ranking]],#REF!,2,FALSE),"")</f>
        <v/>
      </c>
      <c r="BW989" s="77"/>
      <c r="BX989" s="83"/>
      <c r="BY989" s="4"/>
      <c r="BZ989" s="36" t="str">
        <f>IFERROR(VLOOKUP(Book1345234[[#This Row],[Mobility Ranking]],#REF!,2,FALSE),"")</f>
        <v/>
      </c>
      <c r="CA989" s="77"/>
      <c r="CB989" s="4"/>
      <c r="CC989" s="36" t="str">
        <f>IFERROR(VLOOKUP(Book1345234[[#This Row],[Regional Ranking]],#REF!,2,FALSE),"")</f>
        <v/>
      </c>
    </row>
    <row r="990" spans="1:81" x14ac:dyDescent="0.25">
      <c r="A990" s="107"/>
      <c r="B990" s="84"/>
      <c r="C990" s="92">
        <f>Book1345234[[#This Row],[FMP]]*2</f>
        <v>0</v>
      </c>
      <c r="D990" s="34"/>
      <c r="E990" s="34"/>
      <c r="F990" s="37"/>
      <c r="G990" s="4"/>
      <c r="H990" s="4"/>
      <c r="I990" s="4"/>
      <c r="J990" s="4"/>
      <c r="K990" s="35" t="str">
        <f>IFERROR(Book1345234[[#This Row],[Project Cost]]/Book1345234[[#This Row],['# of Structures Removed from 1% Annual Chance FP]],"")</f>
        <v/>
      </c>
      <c r="L990" s="4"/>
      <c r="M990" s="4"/>
      <c r="N990" s="35"/>
      <c r="O990" s="100"/>
      <c r="P990" s="84"/>
      <c r="Q990" s="37"/>
      <c r="R990" s="4"/>
      <c r="S990" s="36" t="str">
        <f>IFERROR(VLOOKUP(Book1345234[[#This Row],[ Severity Ranking: Pre-Project Average Depth of Flooding (100-year)]],#REF!,2,FALSE),"")</f>
        <v/>
      </c>
      <c r="T990" s="67"/>
      <c r="U990" s="37"/>
      <c r="V990" s="37"/>
      <c r="W990" s="128" t="e">
        <f>[1]!Book1345234[[#This Row],[Flood Plain Population]]/[1]!Book1345234[[#This Row],[Community Population Served]]</f>
        <v>#REF!</v>
      </c>
      <c r="X990" s="4"/>
      <c r="Y990" s="36" t="str">
        <f>IFERROR(VLOOKUP(Book1345234[[#This Row],[Severity Ranking: Community Need (% Population)]],#REF!,2,FALSE),"")</f>
        <v/>
      </c>
      <c r="Z990" s="66"/>
      <c r="AA990" s="91" t="e">
        <f>[1]!Book1345234[[#This Row],['# of Structures Removed from 1% Annual Chance FP]]/[1]!Book1345234[[#This Row],['# of Structures in 1% Annual Chance FP (Pre-Project)]]</f>
        <v>#REF!</v>
      </c>
      <c r="AB990" s="4"/>
      <c r="AC990" s="36" t="str">
        <f>IFERROR(VLOOKUP(Book1345234[[#This Row],[Flood Risk Reduction ]],#REF!,2,FALSE),"")</f>
        <v/>
      </c>
      <c r="AD990" s="66"/>
      <c r="AE990" s="78"/>
      <c r="AF990" s="37"/>
      <c r="AG990" s="128" t="e">
        <f>([1]!Book1345234[[#This Row],[Pre-Project Damage $]]-[1]!Book1345234[[#This Row],[Post-Project Damage $]])/[1]!Book1345234[[#This Row],[Pre-Project Damage $]]</f>
        <v>#REF!</v>
      </c>
      <c r="AH990" s="4"/>
      <c r="AI990" s="36" t="str">
        <f>IFERROR(VLOOKUP(Book1345234[[#This Row],[Flood Damage Reduction]],#REF!,2,FALSE),"")</f>
        <v/>
      </c>
      <c r="AJ990" s="93"/>
      <c r="AK990" s="83"/>
      <c r="AL990" s="37"/>
      <c r="AM990" s="36" t="str">
        <f>IFERROR(VLOOKUP(Book1345234[[#This Row],[ Reduction in Critical Facilities Flood Risk]],#REF!,2,FALSE),"")</f>
        <v/>
      </c>
      <c r="AN990" s="140" t="e">
        <f>VLOOKUP([1]!Book1345234[[#This Row],[FMP]],'[1]Life and Safety Tabular Data'!A987:L997,12,FALSE)</f>
        <v>#REF!</v>
      </c>
      <c r="AO990" s="43"/>
      <c r="AP990" s="4"/>
      <c r="AQ990" s="36" t="str">
        <f>IFERROR(VLOOKUP(Book1345234[[#This Row],[Life and Safety Ranking (Injury/Loss of Life)]],#REF!,2,FALSE),"")</f>
        <v/>
      </c>
      <c r="AR990" s="67"/>
      <c r="AS990" s="43"/>
      <c r="AT990" s="43"/>
      <c r="AU990" s="43"/>
      <c r="AV990" s="4"/>
      <c r="AW990" s="36" t="str">
        <f>IFERROR(VLOOKUP(Book1345234[[#This Row],[Water Supply Yield Ranking]],#REF!,2,FALSE),"")</f>
        <v/>
      </c>
      <c r="AX990" s="67"/>
      <c r="AY990" s="37"/>
      <c r="AZ990" s="4"/>
      <c r="BA990" s="36" t="str">
        <f>IFERROR(VLOOKUP(Book1345234[[#This Row],[Social Vulnerability Ranking]],#REF!,2,FALSE),"")</f>
        <v/>
      </c>
      <c r="BB990" s="67"/>
      <c r="BC990" s="43"/>
      <c r="BD990" s="4"/>
      <c r="BE990" s="36" t="str">
        <f>IFERROR(VLOOKUP(Book1345234[[#This Row],[Nature-Based Solutions Ranking]],#REF!,2,FALSE),"")</f>
        <v/>
      </c>
      <c r="BF990" s="67"/>
      <c r="BG990" s="37"/>
      <c r="BH990" s="4"/>
      <c r="BI990" s="36" t="str">
        <f>IFERROR(VLOOKUP(Book1345234[[#This Row],[Multiple Benefit Ranking]],#REF!,2,FALSE),"")</f>
        <v/>
      </c>
      <c r="BJ990" s="84"/>
      <c r="BK990" s="43"/>
      <c r="BL990" s="4"/>
      <c r="BM990" s="36" t="str">
        <f>IFERROR(VLOOKUP(Book1345234[[#This Row],[Operations and Maintenance Ranking]],#REF!,2,FALSE),"")</f>
        <v/>
      </c>
      <c r="BN990" s="67"/>
      <c r="BO990" s="4"/>
      <c r="BP990" s="36" t="str">
        <f>IFERROR(VLOOKUP(Book1345234[[#This Row],[Administrative, Regulatory and Other Obstacle Ranking]],#REF!,2,FALSE),"")</f>
        <v/>
      </c>
      <c r="BQ990" s="67"/>
      <c r="BR990" s="4"/>
      <c r="BS990" s="36" t="str">
        <f>IFERROR(VLOOKUP(Book1345234[[#This Row],[Environmental Benefit Ranking]],#REF!,2,FALSE),"")</f>
        <v/>
      </c>
      <c r="BT990" s="67"/>
      <c r="BU990" s="37"/>
      <c r="BV990" s="36" t="str">
        <f>IFERROR(VLOOKUP(Book1345234[[#This Row],[Environmental Impact Ranking]],#REF!,2,FALSE),"")</f>
        <v/>
      </c>
      <c r="BW990" s="77"/>
      <c r="BX990" s="83"/>
      <c r="BY990" s="4"/>
      <c r="BZ990" s="36" t="str">
        <f>IFERROR(VLOOKUP(Book1345234[[#This Row],[Mobility Ranking]],#REF!,2,FALSE),"")</f>
        <v/>
      </c>
      <c r="CA990" s="77"/>
      <c r="CB990" s="4"/>
      <c r="CC990" s="36" t="str">
        <f>IFERROR(VLOOKUP(Book1345234[[#This Row],[Regional Ranking]],#REF!,2,FALSE),"")</f>
        <v/>
      </c>
    </row>
    <row r="991" spans="1:81" x14ac:dyDescent="0.25">
      <c r="A991" s="107"/>
      <c r="B991" s="84"/>
      <c r="C991" s="92">
        <f>Book1345234[[#This Row],[FMP]]*2</f>
        <v>0</v>
      </c>
      <c r="D991" s="34"/>
      <c r="E991" s="34"/>
      <c r="F991" s="37"/>
      <c r="G991" s="4"/>
      <c r="H991" s="4"/>
      <c r="I991" s="4"/>
      <c r="J991" s="4"/>
      <c r="K991" s="35" t="str">
        <f>IFERROR(Book1345234[[#This Row],[Project Cost]]/Book1345234[[#This Row],['# of Structures Removed from 1% Annual Chance FP]],"")</f>
        <v/>
      </c>
      <c r="L991" s="4"/>
      <c r="M991" s="4"/>
      <c r="N991" s="35"/>
      <c r="O991" s="100"/>
      <c r="P991" s="84"/>
      <c r="Q991" s="37"/>
      <c r="R991" s="4"/>
      <c r="S991" s="36" t="str">
        <f>IFERROR(VLOOKUP(Book1345234[[#This Row],[ Severity Ranking: Pre-Project Average Depth of Flooding (100-year)]],#REF!,2,FALSE),"")</f>
        <v/>
      </c>
      <c r="T991" s="67"/>
      <c r="U991" s="37"/>
      <c r="V991" s="37"/>
      <c r="W991" s="128" t="e">
        <f>[1]!Book1345234[[#This Row],[Flood Plain Population]]/[1]!Book1345234[[#This Row],[Community Population Served]]</f>
        <v>#REF!</v>
      </c>
      <c r="X991" s="4"/>
      <c r="Y991" s="36" t="str">
        <f>IFERROR(VLOOKUP(Book1345234[[#This Row],[Severity Ranking: Community Need (% Population)]],#REF!,2,FALSE),"")</f>
        <v/>
      </c>
      <c r="Z991" s="66"/>
      <c r="AA991" s="91" t="e">
        <f>[1]!Book1345234[[#This Row],['# of Structures Removed from 1% Annual Chance FP]]/[1]!Book1345234[[#This Row],['# of Structures in 1% Annual Chance FP (Pre-Project)]]</f>
        <v>#REF!</v>
      </c>
      <c r="AB991" s="4"/>
      <c r="AC991" s="36" t="str">
        <f>IFERROR(VLOOKUP(Book1345234[[#This Row],[Flood Risk Reduction ]],#REF!,2,FALSE),"")</f>
        <v/>
      </c>
      <c r="AD991" s="66"/>
      <c r="AE991" s="78"/>
      <c r="AF991" s="37"/>
      <c r="AG991" s="128" t="e">
        <f>([1]!Book1345234[[#This Row],[Pre-Project Damage $]]-[1]!Book1345234[[#This Row],[Post-Project Damage $]])/[1]!Book1345234[[#This Row],[Pre-Project Damage $]]</f>
        <v>#REF!</v>
      </c>
      <c r="AH991" s="4"/>
      <c r="AI991" s="36" t="str">
        <f>IFERROR(VLOOKUP(Book1345234[[#This Row],[Flood Damage Reduction]],#REF!,2,FALSE),"")</f>
        <v/>
      </c>
      <c r="AJ991" s="93"/>
      <c r="AK991" s="83"/>
      <c r="AL991" s="37"/>
      <c r="AM991" s="36" t="str">
        <f>IFERROR(VLOOKUP(Book1345234[[#This Row],[ Reduction in Critical Facilities Flood Risk]],#REF!,2,FALSE),"")</f>
        <v/>
      </c>
      <c r="AN991" s="140" t="e">
        <f>VLOOKUP([1]!Book1345234[[#This Row],[FMP]],'[1]Life and Safety Tabular Data'!A988:L998,12,FALSE)</f>
        <v>#REF!</v>
      </c>
      <c r="AO991" s="43"/>
      <c r="AP991" s="4"/>
      <c r="AQ991" s="36" t="str">
        <f>IFERROR(VLOOKUP(Book1345234[[#This Row],[Life and Safety Ranking (Injury/Loss of Life)]],#REF!,2,FALSE),"")</f>
        <v/>
      </c>
      <c r="AR991" s="67"/>
      <c r="AS991" s="43"/>
      <c r="AT991" s="43"/>
      <c r="AU991" s="43"/>
      <c r="AV991" s="4"/>
      <c r="AW991" s="36" t="str">
        <f>IFERROR(VLOOKUP(Book1345234[[#This Row],[Water Supply Yield Ranking]],#REF!,2,FALSE),"")</f>
        <v/>
      </c>
      <c r="AX991" s="67"/>
      <c r="AY991" s="37"/>
      <c r="AZ991" s="4"/>
      <c r="BA991" s="36" t="str">
        <f>IFERROR(VLOOKUP(Book1345234[[#This Row],[Social Vulnerability Ranking]],#REF!,2,FALSE),"")</f>
        <v/>
      </c>
      <c r="BB991" s="67"/>
      <c r="BC991" s="43"/>
      <c r="BD991" s="4"/>
      <c r="BE991" s="36" t="str">
        <f>IFERROR(VLOOKUP(Book1345234[[#This Row],[Nature-Based Solutions Ranking]],#REF!,2,FALSE),"")</f>
        <v/>
      </c>
      <c r="BF991" s="67"/>
      <c r="BG991" s="37"/>
      <c r="BH991" s="4"/>
      <c r="BI991" s="36" t="str">
        <f>IFERROR(VLOOKUP(Book1345234[[#This Row],[Multiple Benefit Ranking]],#REF!,2,FALSE),"")</f>
        <v/>
      </c>
      <c r="BJ991" s="84"/>
      <c r="BK991" s="43"/>
      <c r="BL991" s="4"/>
      <c r="BM991" s="36" t="str">
        <f>IFERROR(VLOOKUP(Book1345234[[#This Row],[Operations and Maintenance Ranking]],#REF!,2,FALSE),"")</f>
        <v/>
      </c>
      <c r="BN991" s="67"/>
      <c r="BO991" s="4"/>
      <c r="BP991" s="36" t="str">
        <f>IFERROR(VLOOKUP(Book1345234[[#This Row],[Administrative, Regulatory and Other Obstacle Ranking]],#REF!,2,FALSE),"")</f>
        <v/>
      </c>
      <c r="BQ991" s="67"/>
      <c r="BR991" s="4"/>
      <c r="BS991" s="36" t="str">
        <f>IFERROR(VLOOKUP(Book1345234[[#This Row],[Environmental Benefit Ranking]],#REF!,2,FALSE),"")</f>
        <v/>
      </c>
      <c r="BT991" s="67"/>
      <c r="BU991" s="37"/>
      <c r="BV991" s="36" t="str">
        <f>IFERROR(VLOOKUP(Book1345234[[#This Row],[Environmental Impact Ranking]],#REF!,2,FALSE),"")</f>
        <v/>
      </c>
      <c r="BW991" s="77"/>
      <c r="BX991" s="83"/>
      <c r="BY991" s="4"/>
      <c r="BZ991" s="36" t="str">
        <f>IFERROR(VLOOKUP(Book1345234[[#This Row],[Mobility Ranking]],#REF!,2,FALSE),"")</f>
        <v/>
      </c>
      <c r="CA991" s="77"/>
      <c r="CB991" s="4"/>
      <c r="CC991" s="36" t="str">
        <f>IFERROR(VLOOKUP(Book1345234[[#This Row],[Regional Ranking]],#REF!,2,FALSE),"")</f>
        <v/>
      </c>
    </row>
    <row r="992" spans="1:81" x14ac:dyDescent="0.25">
      <c r="A992" s="107"/>
      <c r="B992" s="84"/>
      <c r="C992" s="92">
        <f>Book1345234[[#This Row],[FMP]]*2</f>
        <v>0</v>
      </c>
      <c r="D992" s="34"/>
      <c r="E992" s="34"/>
      <c r="F992" s="37"/>
      <c r="G992" s="4"/>
      <c r="H992" s="4"/>
      <c r="I992" s="4"/>
      <c r="J992" s="4"/>
      <c r="K992" s="35" t="str">
        <f>IFERROR(Book1345234[[#This Row],[Project Cost]]/Book1345234[[#This Row],['# of Structures Removed from 1% Annual Chance FP]],"")</f>
        <v/>
      </c>
      <c r="L992" s="4"/>
      <c r="M992" s="4"/>
      <c r="N992" s="35"/>
      <c r="O992" s="100"/>
      <c r="P992" s="84"/>
      <c r="Q992" s="37"/>
      <c r="R992" s="4"/>
      <c r="S992" s="36" t="str">
        <f>IFERROR(VLOOKUP(Book1345234[[#This Row],[ Severity Ranking: Pre-Project Average Depth of Flooding (100-year)]],#REF!,2,FALSE),"")</f>
        <v/>
      </c>
      <c r="T992" s="67"/>
      <c r="U992" s="37"/>
      <c r="V992" s="37"/>
      <c r="W992" s="128" t="e">
        <f>[1]!Book1345234[[#This Row],[Flood Plain Population]]/[1]!Book1345234[[#This Row],[Community Population Served]]</f>
        <v>#REF!</v>
      </c>
      <c r="X992" s="4"/>
      <c r="Y992" s="36" t="str">
        <f>IFERROR(VLOOKUP(Book1345234[[#This Row],[Severity Ranking: Community Need (% Population)]],#REF!,2,FALSE),"")</f>
        <v/>
      </c>
      <c r="Z992" s="66"/>
      <c r="AA992" s="91" t="e">
        <f>[1]!Book1345234[[#This Row],['# of Structures Removed from 1% Annual Chance FP]]/[1]!Book1345234[[#This Row],['# of Structures in 1% Annual Chance FP (Pre-Project)]]</f>
        <v>#REF!</v>
      </c>
      <c r="AB992" s="4"/>
      <c r="AC992" s="36" t="str">
        <f>IFERROR(VLOOKUP(Book1345234[[#This Row],[Flood Risk Reduction ]],#REF!,2,FALSE),"")</f>
        <v/>
      </c>
      <c r="AD992" s="66"/>
      <c r="AE992" s="78"/>
      <c r="AF992" s="37"/>
      <c r="AG992" s="128" t="e">
        <f>([1]!Book1345234[[#This Row],[Pre-Project Damage $]]-[1]!Book1345234[[#This Row],[Post-Project Damage $]])/[1]!Book1345234[[#This Row],[Pre-Project Damage $]]</f>
        <v>#REF!</v>
      </c>
      <c r="AH992" s="4"/>
      <c r="AI992" s="36" t="str">
        <f>IFERROR(VLOOKUP(Book1345234[[#This Row],[Flood Damage Reduction]],#REF!,2,FALSE),"")</f>
        <v/>
      </c>
      <c r="AJ992" s="93"/>
      <c r="AK992" s="83"/>
      <c r="AL992" s="37"/>
      <c r="AM992" s="36" t="str">
        <f>IFERROR(VLOOKUP(Book1345234[[#This Row],[ Reduction in Critical Facilities Flood Risk]],#REF!,2,FALSE),"")</f>
        <v/>
      </c>
      <c r="AN992" s="140" t="e">
        <f>VLOOKUP([1]!Book1345234[[#This Row],[FMP]],'[1]Life and Safety Tabular Data'!A989:L999,12,FALSE)</f>
        <v>#REF!</v>
      </c>
      <c r="AO992" s="43"/>
      <c r="AP992" s="4"/>
      <c r="AQ992" s="36" t="str">
        <f>IFERROR(VLOOKUP(Book1345234[[#This Row],[Life and Safety Ranking (Injury/Loss of Life)]],#REF!,2,FALSE),"")</f>
        <v/>
      </c>
      <c r="AR992" s="67"/>
      <c r="AS992" s="43"/>
      <c r="AT992" s="43"/>
      <c r="AU992" s="43"/>
      <c r="AV992" s="4"/>
      <c r="AW992" s="36" t="str">
        <f>IFERROR(VLOOKUP(Book1345234[[#This Row],[Water Supply Yield Ranking]],#REF!,2,FALSE),"")</f>
        <v/>
      </c>
      <c r="AX992" s="67"/>
      <c r="AY992" s="37"/>
      <c r="AZ992" s="4"/>
      <c r="BA992" s="36" t="str">
        <f>IFERROR(VLOOKUP(Book1345234[[#This Row],[Social Vulnerability Ranking]],#REF!,2,FALSE),"")</f>
        <v/>
      </c>
      <c r="BB992" s="67"/>
      <c r="BC992" s="43"/>
      <c r="BD992" s="4"/>
      <c r="BE992" s="36" t="str">
        <f>IFERROR(VLOOKUP(Book1345234[[#This Row],[Nature-Based Solutions Ranking]],#REF!,2,FALSE),"")</f>
        <v/>
      </c>
      <c r="BF992" s="67"/>
      <c r="BG992" s="37"/>
      <c r="BH992" s="4"/>
      <c r="BI992" s="36" t="str">
        <f>IFERROR(VLOOKUP(Book1345234[[#This Row],[Multiple Benefit Ranking]],#REF!,2,FALSE),"")</f>
        <v/>
      </c>
      <c r="BJ992" s="84"/>
      <c r="BK992" s="43"/>
      <c r="BL992" s="4"/>
      <c r="BM992" s="36" t="str">
        <f>IFERROR(VLOOKUP(Book1345234[[#This Row],[Operations and Maintenance Ranking]],#REF!,2,FALSE),"")</f>
        <v/>
      </c>
      <c r="BN992" s="67"/>
      <c r="BO992" s="4"/>
      <c r="BP992" s="36" t="str">
        <f>IFERROR(VLOOKUP(Book1345234[[#This Row],[Administrative, Regulatory and Other Obstacle Ranking]],#REF!,2,FALSE),"")</f>
        <v/>
      </c>
      <c r="BQ992" s="67"/>
      <c r="BR992" s="4"/>
      <c r="BS992" s="36" t="str">
        <f>IFERROR(VLOOKUP(Book1345234[[#This Row],[Environmental Benefit Ranking]],#REF!,2,FALSE),"")</f>
        <v/>
      </c>
      <c r="BT992" s="67"/>
      <c r="BU992" s="37"/>
      <c r="BV992" s="36" t="str">
        <f>IFERROR(VLOOKUP(Book1345234[[#This Row],[Environmental Impact Ranking]],#REF!,2,FALSE),"")</f>
        <v/>
      </c>
      <c r="BW992" s="77"/>
      <c r="BX992" s="83"/>
      <c r="BY992" s="4"/>
      <c r="BZ992" s="36" t="str">
        <f>IFERROR(VLOOKUP(Book1345234[[#This Row],[Mobility Ranking]],#REF!,2,FALSE),"")</f>
        <v/>
      </c>
      <c r="CA992" s="77"/>
      <c r="CB992" s="4"/>
      <c r="CC992" s="36" t="str">
        <f>IFERROR(VLOOKUP(Book1345234[[#This Row],[Regional Ranking]],#REF!,2,FALSE),"")</f>
        <v/>
      </c>
    </row>
    <row r="993" spans="1:81" x14ac:dyDescent="0.25">
      <c r="A993" s="107"/>
      <c r="B993" s="84"/>
      <c r="C993" s="92">
        <f>Book1345234[[#This Row],[FMP]]*2</f>
        <v>0</v>
      </c>
      <c r="D993" s="34"/>
      <c r="E993" s="34"/>
      <c r="F993" s="37"/>
      <c r="G993" s="4"/>
      <c r="H993" s="4"/>
      <c r="I993" s="4"/>
      <c r="J993" s="4"/>
      <c r="K993" s="35" t="str">
        <f>IFERROR(Book1345234[[#This Row],[Project Cost]]/Book1345234[[#This Row],['# of Structures Removed from 1% Annual Chance FP]],"")</f>
        <v/>
      </c>
      <c r="L993" s="4"/>
      <c r="M993" s="4"/>
      <c r="N993" s="35"/>
      <c r="O993" s="100"/>
      <c r="P993" s="84"/>
      <c r="Q993" s="37"/>
      <c r="R993" s="4"/>
      <c r="S993" s="36" t="str">
        <f>IFERROR(VLOOKUP(Book1345234[[#This Row],[ Severity Ranking: Pre-Project Average Depth of Flooding (100-year)]],#REF!,2,FALSE),"")</f>
        <v/>
      </c>
      <c r="T993" s="67"/>
      <c r="U993" s="37"/>
      <c r="V993" s="37"/>
      <c r="W993" s="128" t="e">
        <f>[1]!Book1345234[[#This Row],[Flood Plain Population]]/[1]!Book1345234[[#This Row],[Community Population Served]]</f>
        <v>#REF!</v>
      </c>
      <c r="X993" s="4"/>
      <c r="Y993" s="36" t="str">
        <f>IFERROR(VLOOKUP(Book1345234[[#This Row],[Severity Ranking: Community Need (% Population)]],#REF!,2,FALSE),"")</f>
        <v/>
      </c>
      <c r="Z993" s="66"/>
      <c r="AA993" s="91" t="e">
        <f>[1]!Book1345234[[#This Row],['# of Structures Removed from 1% Annual Chance FP]]/[1]!Book1345234[[#This Row],['# of Structures in 1% Annual Chance FP (Pre-Project)]]</f>
        <v>#REF!</v>
      </c>
      <c r="AB993" s="4"/>
      <c r="AC993" s="36" t="str">
        <f>IFERROR(VLOOKUP(Book1345234[[#This Row],[Flood Risk Reduction ]],#REF!,2,FALSE),"")</f>
        <v/>
      </c>
      <c r="AD993" s="66"/>
      <c r="AE993" s="78"/>
      <c r="AF993" s="37"/>
      <c r="AG993" s="128" t="e">
        <f>([1]!Book1345234[[#This Row],[Pre-Project Damage $]]-[1]!Book1345234[[#This Row],[Post-Project Damage $]])/[1]!Book1345234[[#This Row],[Pre-Project Damage $]]</f>
        <v>#REF!</v>
      </c>
      <c r="AH993" s="4"/>
      <c r="AI993" s="36" t="str">
        <f>IFERROR(VLOOKUP(Book1345234[[#This Row],[Flood Damage Reduction]],#REF!,2,FALSE),"")</f>
        <v/>
      </c>
      <c r="AJ993" s="93"/>
      <c r="AK993" s="83"/>
      <c r="AL993" s="37"/>
      <c r="AM993" s="36" t="str">
        <f>IFERROR(VLOOKUP(Book1345234[[#This Row],[ Reduction in Critical Facilities Flood Risk]],#REF!,2,FALSE),"")</f>
        <v/>
      </c>
      <c r="AN993" s="140" t="e">
        <f>VLOOKUP([1]!Book1345234[[#This Row],[FMP]],'[1]Life and Safety Tabular Data'!A990:L1000,12,FALSE)</f>
        <v>#REF!</v>
      </c>
      <c r="AO993" s="43"/>
      <c r="AP993" s="4"/>
      <c r="AQ993" s="36" t="str">
        <f>IFERROR(VLOOKUP(Book1345234[[#This Row],[Life and Safety Ranking (Injury/Loss of Life)]],#REF!,2,FALSE),"")</f>
        <v/>
      </c>
      <c r="AR993" s="67"/>
      <c r="AS993" s="43"/>
      <c r="AT993" s="43"/>
      <c r="AU993" s="43"/>
      <c r="AV993" s="4"/>
      <c r="AW993" s="36" t="str">
        <f>IFERROR(VLOOKUP(Book1345234[[#This Row],[Water Supply Yield Ranking]],#REF!,2,FALSE),"")</f>
        <v/>
      </c>
      <c r="AX993" s="67"/>
      <c r="AY993" s="37"/>
      <c r="AZ993" s="4"/>
      <c r="BA993" s="36" t="str">
        <f>IFERROR(VLOOKUP(Book1345234[[#This Row],[Social Vulnerability Ranking]],#REF!,2,FALSE),"")</f>
        <v/>
      </c>
      <c r="BB993" s="67"/>
      <c r="BC993" s="43"/>
      <c r="BD993" s="4"/>
      <c r="BE993" s="36" t="str">
        <f>IFERROR(VLOOKUP(Book1345234[[#This Row],[Nature-Based Solutions Ranking]],#REF!,2,FALSE),"")</f>
        <v/>
      </c>
      <c r="BF993" s="67"/>
      <c r="BG993" s="37"/>
      <c r="BH993" s="4"/>
      <c r="BI993" s="36" t="str">
        <f>IFERROR(VLOOKUP(Book1345234[[#This Row],[Multiple Benefit Ranking]],#REF!,2,FALSE),"")</f>
        <v/>
      </c>
      <c r="BJ993" s="84"/>
      <c r="BK993" s="43"/>
      <c r="BL993" s="4"/>
      <c r="BM993" s="36" t="str">
        <f>IFERROR(VLOOKUP(Book1345234[[#This Row],[Operations and Maintenance Ranking]],#REF!,2,FALSE),"")</f>
        <v/>
      </c>
      <c r="BN993" s="67"/>
      <c r="BO993" s="4"/>
      <c r="BP993" s="36" t="str">
        <f>IFERROR(VLOOKUP(Book1345234[[#This Row],[Administrative, Regulatory and Other Obstacle Ranking]],#REF!,2,FALSE),"")</f>
        <v/>
      </c>
      <c r="BQ993" s="67"/>
      <c r="BR993" s="4"/>
      <c r="BS993" s="36" t="str">
        <f>IFERROR(VLOOKUP(Book1345234[[#This Row],[Environmental Benefit Ranking]],#REF!,2,FALSE),"")</f>
        <v/>
      </c>
      <c r="BT993" s="67"/>
      <c r="BU993" s="37"/>
      <c r="BV993" s="36" t="str">
        <f>IFERROR(VLOOKUP(Book1345234[[#This Row],[Environmental Impact Ranking]],#REF!,2,FALSE),"")</f>
        <v/>
      </c>
      <c r="BW993" s="77"/>
      <c r="BX993" s="83"/>
      <c r="BY993" s="4"/>
      <c r="BZ993" s="36" t="str">
        <f>IFERROR(VLOOKUP(Book1345234[[#This Row],[Mobility Ranking]],#REF!,2,FALSE),"")</f>
        <v/>
      </c>
      <c r="CA993" s="77"/>
      <c r="CB993" s="4"/>
      <c r="CC993" s="36" t="str">
        <f>IFERROR(VLOOKUP(Book1345234[[#This Row],[Regional Ranking]],#REF!,2,FALSE),"")</f>
        <v/>
      </c>
    </row>
    <row r="994" spans="1:81" x14ac:dyDescent="0.25">
      <c r="A994" s="107"/>
      <c r="B994" s="84"/>
      <c r="C994" s="92">
        <f>Book1345234[[#This Row],[FMP]]*2</f>
        <v>0</v>
      </c>
      <c r="D994" s="34"/>
      <c r="E994" s="34"/>
      <c r="F994" s="37"/>
      <c r="G994" s="4"/>
      <c r="H994" s="4"/>
      <c r="I994" s="4"/>
      <c r="J994" s="4"/>
      <c r="K994" s="35" t="str">
        <f>IFERROR(Book1345234[[#This Row],[Project Cost]]/Book1345234[[#This Row],['# of Structures Removed from 1% Annual Chance FP]],"")</f>
        <v/>
      </c>
      <c r="L994" s="4"/>
      <c r="M994" s="4"/>
      <c r="N994" s="35"/>
      <c r="O994" s="100"/>
      <c r="P994" s="84"/>
      <c r="Q994" s="37"/>
      <c r="R994" s="4"/>
      <c r="S994" s="36" t="str">
        <f>IFERROR(VLOOKUP(Book1345234[[#This Row],[ Severity Ranking: Pre-Project Average Depth of Flooding (100-year)]],#REF!,2,FALSE),"")</f>
        <v/>
      </c>
      <c r="T994" s="67"/>
      <c r="U994" s="37"/>
      <c r="V994" s="37"/>
      <c r="W994" s="128" t="e">
        <f>[1]!Book1345234[[#This Row],[Flood Plain Population]]/[1]!Book1345234[[#This Row],[Community Population Served]]</f>
        <v>#REF!</v>
      </c>
      <c r="X994" s="4"/>
      <c r="Y994" s="36" t="str">
        <f>IFERROR(VLOOKUP(Book1345234[[#This Row],[Severity Ranking: Community Need (% Population)]],#REF!,2,FALSE),"")</f>
        <v/>
      </c>
      <c r="Z994" s="66"/>
      <c r="AA994" s="91" t="e">
        <f>[1]!Book1345234[[#This Row],['# of Structures Removed from 1% Annual Chance FP]]/[1]!Book1345234[[#This Row],['# of Structures in 1% Annual Chance FP (Pre-Project)]]</f>
        <v>#REF!</v>
      </c>
      <c r="AB994" s="4"/>
      <c r="AC994" s="36" t="str">
        <f>IFERROR(VLOOKUP(Book1345234[[#This Row],[Flood Risk Reduction ]],#REF!,2,FALSE),"")</f>
        <v/>
      </c>
      <c r="AD994" s="66"/>
      <c r="AE994" s="78"/>
      <c r="AF994" s="37"/>
      <c r="AG994" s="128" t="e">
        <f>([1]!Book1345234[[#This Row],[Pre-Project Damage $]]-[1]!Book1345234[[#This Row],[Post-Project Damage $]])/[1]!Book1345234[[#This Row],[Pre-Project Damage $]]</f>
        <v>#REF!</v>
      </c>
      <c r="AH994" s="4"/>
      <c r="AI994" s="36" t="str">
        <f>IFERROR(VLOOKUP(Book1345234[[#This Row],[Flood Damage Reduction]],#REF!,2,FALSE),"")</f>
        <v/>
      </c>
      <c r="AJ994" s="93"/>
      <c r="AK994" s="83"/>
      <c r="AL994" s="37"/>
      <c r="AM994" s="36" t="str">
        <f>IFERROR(VLOOKUP(Book1345234[[#This Row],[ Reduction in Critical Facilities Flood Risk]],#REF!,2,FALSE),"")</f>
        <v/>
      </c>
      <c r="AN994" s="140" t="e">
        <f>VLOOKUP([1]!Book1345234[[#This Row],[FMP]],'[1]Life and Safety Tabular Data'!A991:L1001,12,FALSE)</f>
        <v>#REF!</v>
      </c>
      <c r="AO994" s="43"/>
      <c r="AP994" s="4"/>
      <c r="AQ994" s="36" t="str">
        <f>IFERROR(VLOOKUP(Book1345234[[#This Row],[Life and Safety Ranking (Injury/Loss of Life)]],#REF!,2,FALSE),"")</f>
        <v/>
      </c>
      <c r="AR994" s="67"/>
      <c r="AS994" s="43"/>
      <c r="AT994" s="43"/>
      <c r="AU994" s="43"/>
      <c r="AV994" s="4"/>
      <c r="AW994" s="36" t="str">
        <f>IFERROR(VLOOKUP(Book1345234[[#This Row],[Water Supply Yield Ranking]],#REF!,2,FALSE),"")</f>
        <v/>
      </c>
      <c r="AX994" s="67"/>
      <c r="AY994" s="37"/>
      <c r="AZ994" s="4"/>
      <c r="BA994" s="36" t="str">
        <f>IFERROR(VLOOKUP(Book1345234[[#This Row],[Social Vulnerability Ranking]],#REF!,2,FALSE),"")</f>
        <v/>
      </c>
      <c r="BB994" s="67"/>
      <c r="BC994" s="43"/>
      <c r="BD994" s="4"/>
      <c r="BE994" s="36" t="str">
        <f>IFERROR(VLOOKUP(Book1345234[[#This Row],[Nature-Based Solutions Ranking]],#REF!,2,FALSE),"")</f>
        <v/>
      </c>
      <c r="BF994" s="67"/>
      <c r="BG994" s="37"/>
      <c r="BH994" s="4"/>
      <c r="BI994" s="36" t="str">
        <f>IFERROR(VLOOKUP(Book1345234[[#This Row],[Multiple Benefit Ranking]],#REF!,2,FALSE),"")</f>
        <v/>
      </c>
      <c r="BJ994" s="84"/>
      <c r="BK994" s="43"/>
      <c r="BL994" s="4"/>
      <c r="BM994" s="36" t="str">
        <f>IFERROR(VLOOKUP(Book1345234[[#This Row],[Operations and Maintenance Ranking]],#REF!,2,FALSE),"")</f>
        <v/>
      </c>
      <c r="BN994" s="67"/>
      <c r="BO994" s="4"/>
      <c r="BP994" s="36" t="str">
        <f>IFERROR(VLOOKUP(Book1345234[[#This Row],[Administrative, Regulatory and Other Obstacle Ranking]],#REF!,2,FALSE),"")</f>
        <v/>
      </c>
      <c r="BQ994" s="67"/>
      <c r="BR994" s="4"/>
      <c r="BS994" s="36" t="str">
        <f>IFERROR(VLOOKUP(Book1345234[[#This Row],[Environmental Benefit Ranking]],#REF!,2,FALSE),"")</f>
        <v/>
      </c>
      <c r="BT994" s="67"/>
      <c r="BU994" s="37"/>
      <c r="BV994" s="36" t="str">
        <f>IFERROR(VLOOKUP(Book1345234[[#This Row],[Environmental Impact Ranking]],#REF!,2,FALSE),"")</f>
        <v/>
      </c>
      <c r="BW994" s="77"/>
      <c r="BX994" s="83"/>
      <c r="BY994" s="4"/>
      <c r="BZ994" s="36" t="str">
        <f>IFERROR(VLOOKUP(Book1345234[[#This Row],[Mobility Ranking]],#REF!,2,FALSE),"")</f>
        <v/>
      </c>
      <c r="CA994" s="77"/>
      <c r="CB994" s="4"/>
      <c r="CC994" s="36" t="str">
        <f>IFERROR(VLOOKUP(Book1345234[[#This Row],[Regional Ranking]],#REF!,2,FALSE),"")</f>
        <v/>
      </c>
    </row>
    <row r="995" spans="1:81" x14ac:dyDescent="0.25">
      <c r="A995" s="107"/>
      <c r="B995" s="84"/>
      <c r="C995" s="92">
        <f>Book1345234[[#This Row],[FMP]]*2</f>
        <v>0</v>
      </c>
      <c r="D995" s="34"/>
      <c r="E995" s="34"/>
      <c r="F995" s="37"/>
      <c r="G995" s="4"/>
      <c r="H995" s="4"/>
      <c r="I995" s="4"/>
      <c r="J995" s="4"/>
      <c r="K995" s="35" t="str">
        <f>IFERROR(Book1345234[[#This Row],[Project Cost]]/Book1345234[[#This Row],['# of Structures Removed from 1% Annual Chance FP]],"")</f>
        <v/>
      </c>
      <c r="L995" s="4"/>
      <c r="M995" s="4"/>
      <c r="N995" s="35"/>
      <c r="O995" s="100"/>
      <c r="P995" s="84"/>
      <c r="Q995" s="37"/>
      <c r="R995" s="4"/>
      <c r="S995" s="36" t="str">
        <f>IFERROR(VLOOKUP(Book1345234[[#This Row],[ Severity Ranking: Pre-Project Average Depth of Flooding (100-year)]],#REF!,2,FALSE),"")</f>
        <v/>
      </c>
      <c r="T995" s="67"/>
      <c r="U995" s="37"/>
      <c r="V995" s="37"/>
      <c r="W995" s="128" t="e">
        <f>[1]!Book1345234[[#This Row],[Flood Plain Population]]/[1]!Book1345234[[#This Row],[Community Population Served]]</f>
        <v>#REF!</v>
      </c>
      <c r="X995" s="4"/>
      <c r="Y995" s="36" t="str">
        <f>IFERROR(VLOOKUP(Book1345234[[#This Row],[Severity Ranking: Community Need (% Population)]],#REF!,2,FALSE),"")</f>
        <v/>
      </c>
      <c r="Z995" s="66"/>
      <c r="AA995" s="91" t="e">
        <f>[1]!Book1345234[[#This Row],['# of Structures Removed from 1% Annual Chance FP]]/[1]!Book1345234[[#This Row],['# of Structures in 1% Annual Chance FP (Pre-Project)]]</f>
        <v>#REF!</v>
      </c>
      <c r="AB995" s="4"/>
      <c r="AC995" s="36" t="str">
        <f>IFERROR(VLOOKUP(Book1345234[[#This Row],[Flood Risk Reduction ]],#REF!,2,FALSE),"")</f>
        <v/>
      </c>
      <c r="AD995" s="66"/>
      <c r="AE995" s="78"/>
      <c r="AF995" s="37"/>
      <c r="AG995" s="128" t="e">
        <f>([1]!Book1345234[[#This Row],[Pre-Project Damage $]]-[1]!Book1345234[[#This Row],[Post-Project Damage $]])/[1]!Book1345234[[#This Row],[Pre-Project Damage $]]</f>
        <v>#REF!</v>
      </c>
      <c r="AH995" s="4"/>
      <c r="AI995" s="36" t="str">
        <f>IFERROR(VLOOKUP(Book1345234[[#This Row],[Flood Damage Reduction]],#REF!,2,FALSE),"")</f>
        <v/>
      </c>
      <c r="AJ995" s="93"/>
      <c r="AK995" s="83"/>
      <c r="AL995" s="37"/>
      <c r="AM995" s="36" t="str">
        <f>IFERROR(VLOOKUP(Book1345234[[#This Row],[ Reduction in Critical Facilities Flood Risk]],#REF!,2,FALSE),"")</f>
        <v/>
      </c>
      <c r="AN995" s="140" t="e">
        <f>VLOOKUP([1]!Book1345234[[#This Row],[FMP]],'[1]Life and Safety Tabular Data'!A992:L1002,12,FALSE)</f>
        <v>#REF!</v>
      </c>
      <c r="AO995" s="43"/>
      <c r="AP995" s="4"/>
      <c r="AQ995" s="36" t="str">
        <f>IFERROR(VLOOKUP(Book1345234[[#This Row],[Life and Safety Ranking (Injury/Loss of Life)]],#REF!,2,FALSE),"")</f>
        <v/>
      </c>
      <c r="AR995" s="67"/>
      <c r="AS995" s="43"/>
      <c r="AT995" s="43"/>
      <c r="AU995" s="43"/>
      <c r="AV995" s="4"/>
      <c r="AW995" s="36" t="str">
        <f>IFERROR(VLOOKUP(Book1345234[[#This Row],[Water Supply Yield Ranking]],#REF!,2,FALSE),"")</f>
        <v/>
      </c>
      <c r="AX995" s="67"/>
      <c r="AY995" s="37"/>
      <c r="AZ995" s="4"/>
      <c r="BA995" s="36" t="str">
        <f>IFERROR(VLOOKUP(Book1345234[[#This Row],[Social Vulnerability Ranking]],#REF!,2,FALSE),"")</f>
        <v/>
      </c>
      <c r="BB995" s="67"/>
      <c r="BC995" s="43"/>
      <c r="BD995" s="4"/>
      <c r="BE995" s="36" t="str">
        <f>IFERROR(VLOOKUP(Book1345234[[#This Row],[Nature-Based Solutions Ranking]],#REF!,2,FALSE),"")</f>
        <v/>
      </c>
      <c r="BF995" s="67"/>
      <c r="BG995" s="37"/>
      <c r="BH995" s="4"/>
      <c r="BI995" s="36" t="str">
        <f>IFERROR(VLOOKUP(Book1345234[[#This Row],[Multiple Benefit Ranking]],#REF!,2,FALSE),"")</f>
        <v/>
      </c>
      <c r="BJ995" s="84"/>
      <c r="BK995" s="43"/>
      <c r="BL995" s="4"/>
      <c r="BM995" s="36" t="str">
        <f>IFERROR(VLOOKUP(Book1345234[[#This Row],[Operations and Maintenance Ranking]],#REF!,2,FALSE),"")</f>
        <v/>
      </c>
      <c r="BN995" s="67"/>
      <c r="BO995" s="4"/>
      <c r="BP995" s="36" t="str">
        <f>IFERROR(VLOOKUP(Book1345234[[#This Row],[Administrative, Regulatory and Other Obstacle Ranking]],#REF!,2,FALSE),"")</f>
        <v/>
      </c>
      <c r="BQ995" s="67"/>
      <c r="BR995" s="4"/>
      <c r="BS995" s="36" t="str">
        <f>IFERROR(VLOOKUP(Book1345234[[#This Row],[Environmental Benefit Ranking]],#REF!,2,FALSE),"")</f>
        <v/>
      </c>
      <c r="BT995" s="67"/>
      <c r="BU995" s="37"/>
      <c r="BV995" s="36" t="str">
        <f>IFERROR(VLOOKUP(Book1345234[[#This Row],[Environmental Impact Ranking]],#REF!,2,FALSE),"")</f>
        <v/>
      </c>
      <c r="BW995" s="77"/>
      <c r="BX995" s="83"/>
      <c r="BY995" s="4"/>
      <c r="BZ995" s="36" t="str">
        <f>IFERROR(VLOOKUP(Book1345234[[#This Row],[Mobility Ranking]],#REF!,2,FALSE),"")</f>
        <v/>
      </c>
      <c r="CA995" s="77"/>
      <c r="CB995" s="4"/>
      <c r="CC995" s="36" t="str">
        <f>IFERROR(VLOOKUP(Book1345234[[#This Row],[Regional Ranking]],#REF!,2,FALSE),"")</f>
        <v/>
      </c>
    </row>
    <row r="996" spans="1:81" x14ac:dyDescent="0.25">
      <c r="A996" s="107"/>
      <c r="B996" s="84"/>
      <c r="C996" s="92">
        <f>Book1345234[[#This Row],[FMP]]*2</f>
        <v>0</v>
      </c>
      <c r="D996" s="34"/>
      <c r="E996" s="34"/>
      <c r="F996" s="37"/>
      <c r="G996" s="4"/>
      <c r="H996" s="4"/>
      <c r="I996" s="4"/>
      <c r="J996" s="4"/>
      <c r="K996" s="35" t="str">
        <f>IFERROR(Book1345234[[#This Row],[Project Cost]]/Book1345234[[#This Row],['# of Structures Removed from 1% Annual Chance FP]],"")</f>
        <v/>
      </c>
      <c r="L996" s="4"/>
      <c r="M996" s="4"/>
      <c r="N996" s="35"/>
      <c r="O996" s="100"/>
      <c r="P996" s="84"/>
      <c r="Q996" s="37"/>
      <c r="R996" s="4"/>
      <c r="S996" s="36" t="str">
        <f>IFERROR(VLOOKUP(Book1345234[[#This Row],[ Severity Ranking: Pre-Project Average Depth of Flooding (100-year)]],#REF!,2,FALSE),"")</f>
        <v/>
      </c>
      <c r="T996" s="67"/>
      <c r="U996" s="37"/>
      <c r="V996" s="37"/>
      <c r="W996" s="128" t="e">
        <f>[1]!Book1345234[[#This Row],[Flood Plain Population]]/[1]!Book1345234[[#This Row],[Community Population Served]]</f>
        <v>#REF!</v>
      </c>
      <c r="X996" s="4"/>
      <c r="Y996" s="36" t="str">
        <f>IFERROR(VLOOKUP(Book1345234[[#This Row],[Severity Ranking: Community Need (% Population)]],#REF!,2,FALSE),"")</f>
        <v/>
      </c>
      <c r="Z996" s="66"/>
      <c r="AA996" s="91" t="e">
        <f>[1]!Book1345234[[#This Row],['# of Structures Removed from 1% Annual Chance FP]]/[1]!Book1345234[[#This Row],['# of Structures in 1% Annual Chance FP (Pre-Project)]]</f>
        <v>#REF!</v>
      </c>
      <c r="AB996" s="4"/>
      <c r="AC996" s="36" t="str">
        <f>IFERROR(VLOOKUP(Book1345234[[#This Row],[Flood Risk Reduction ]],#REF!,2,FALSE),"")</f>
        <v/>
      </c>
      <c r="AD996" s="66"/>
      <c r="AE996" s="78"/>
      <c r="AF996" s="37"/>
      <c r="AG996" s="128" t="e">
        <f>([1]!Book1345234[[#This Row],[Pre-Project Damage $]]-[1]!Book1345234[[#This Row],[Post-Project Damage $]])/[1]!Book1345234[[#This Row],[Pre-Project Damage $]]</f>
        <v>#REF!</v>
      </c>
      <c r="AH996" s="4"/>
      <c r="AI996" s="36" t="str">
        <f>IFERROR(VLOOKUP(Book1345234[[#This Row],[Flood Damage Reduction]],#REF!,2,FALSE),"")</f>
        <v/>
      </c>
      <c r="AJ996" s="93"/>
      <c r="AK996" s="83"/>
      <c r="AL996" s="37"/>
      <c r="AM996" s="36" t="str">
        <f>IFERROR(VLOOKUP(Book1345234[[#This Row],[ Reduction in Critical Facilities Flood Risk]],#REF!,2,FALSE),"")</f>
        <v/>
      </c>
      <c r="AN996" s="140" t="e">
        <f>VLOOKUP([1]!Book1345234[[#This Row],[FMP]],'[1]Life and Safety Tabular Data'!A993:L1003,12,FALSE)</f>
        <v>#REF!</v>
      </c>
      <c r="AO996" s="43"/>
      <c r="AP996" s="4"/>
      <c r="AQ996" s="36" t="str">
        <f>IFERROR(VLOOKUP(Book1345234[[#This Row],[Life and Safety Ranking (Injury/Loss of Life)]],#REF!,2,FALSE),"")</f>
        <v/>
      </c>
      <c r="AR996" s="67"/>
      <c r="AS996" s="43"/>
      <c r="AT996" s="43"/>
      <c r="AU996" s="43"/>
      <c r="AV996" s="4"/>
      <c r="AW996" s="36" t="str">
        <f>IFERROR(VLOOKUP(Book1345234[[#This Row],[Water Supply Yield Ranking]],#REF!,2,FALSE),"")</f>
        <v/>
      </c>
      <c r="AX996" s="67"/>
      <c r="AY996" s="37"/>
      <c r="AZ996" s="4"/>
      <c r="BA996" s="36" t="str">
        <f>IFERROR(VLOOKUP(Book1345234[[#This Row],[Social Vulnerability Ranking]],#REF!,2,FALSE),"")</f>
        <v/>
      </c>
      <c r="BB996" s="67"/>
      <c r="BC996" s="43"/>
      <c r="BD996" s="4"/>
      <c r="BE996" s="36" t="str">
        <f>IFERROR(VLOOKUP(Book1345234[[#This Row],[Nature-Based Solutions Ranking]],#REF!,2,FALSE),"")</f>
        <v/>
      </c>
      <c r="BF996" s="67"/>
      <c r="BG996" s="37"/>
      <c r="BH996" s="4"/>
      <c r="BI996" s="36" t="str">
        <f>IFERROR(VLOOKUP(Book1345234[[#This Row],[Multiple Benefit Ranking]],#REF!,2,FALSE),"")</f>
        <v/>
      </c>
      <c r="BJ996" s="84"/>
      <c r="BK996" s="43"/>
      <c r="BL996" s="4"/>
      <c r="BM996" s="36" t="str">
        <f>IFERROR(VLOOKUP(Book1345234[[#This Row],[Operations and Maintenance Ranking]],#REF!,2,FALSE),"")</f>
        <v/>
      </c>
      <c r="BN996" s="67"/>
      <c r="BO996" s="4"/>
      <c r="BP996" s="36" t="str">
        <f>IFERROR(VLOOKUP(Book1345234[[#This Row],[Administrative, Regulatory and Other Obstacle Ranking]],#REF!,2,FALSE),"")</f>
        <v/>
      </c>
      <c r="BQ996" s="67"/>
      <c r="BR996" s="4"/>
      <c r="BS996" s="36" t="str">
        <f>IFERROR(VLOOKUP(Book1345234[[#This Row],[Environmental Benefit Ranking]],#REF!,2,FALSE),"")</f>
        <v/>
      </c>
      <c r="BT996" s="67"/>
      <c r="BU996" s="37"/>
      <c r="BV996" s="36" t="str">
        <f>IFERROR(VLOOKUP(Book1345234[[#This Row],[Environmental Impact Ranking]],#REF!,2,FALSE),"")</f>
        <v/>
      </c>
      <c r="BW996" s="77"/>
      <c r="BX996" s="83"/>
      <c r="BY996" s="4"/>
      <c r="BZ996" s="36" t="str">
        <f>IFERROR(VLOOKUP(Book1345234[[#This Row],[Mobility Ranking]],#REF!,2,FALSE),"")</f>
        <v/>
      </c>
      <c r="CA996" s="77"/>
      <c r="CB996" s="4"/>
      <c r="CC996" s="36" t="str">
        <f>IFERROR(VLOOKUP(Book1345234[[#This Row],[Regional Ranking]],#REF!,2,FALSE),"")</f>
        <v/>
      </c>
    </row>
    <row r="997" spans="1:81" x14ac:dyDescent="0.25">
      <c r="A997" s="107"/>
      <c r="B997" s="84"/>
      <c r="C997" s="92">
        <f>Book1345234[[#This Row],[FMP]]*2</f>
        <v>0</v>
      </c>
      <c r="D997" s="34"/>
      <c r="E997" s="34"/>
      <c r="F997" s="37"/>
      <c r="G997" s="4"/>
      <c r="H997" s="4"/>
      <c r="I997" s="4"/>
      <c r="J997" s="4"/>
      <c r="K997" s="35" t="str">
        <f>IFERROR(Book1345234[[#This Row],[Project Cost]]/Book1345234[[#This Row],['# of Structures Removed from 1% Annual Chance FP]],"")</f>
        <v/>
      </c>
      <c r="L997" s="4"/>
      <c r="M997" s="4"/>
      <c r="N997" s="35"/>
      <c r="O997" s="100"/>
      <c r="P997" s="84"/>
      <c r="Q997" s="37"/>
      <c r="R997" s="4"/>
      <c r="S997" s="36" t="str">
        <f>IFERROR(VLOOKUP(Book1345234[[#This Row],[ Severity Ranking: Pre-Project Average Depth of Flooding (100-year)]],#REF!,2,FALSE),"")</f>
        <v/>
      </c>
      <c r="T997" s="67"/>
      <c r="U997" s="37"/>
      <c r="V997" s="37"/>
      <c r="W997" s="128" t="e">
        <f>[1]!Book1345234[[#This Row],[Flood Plain Population]]/[1]!Book1345234[[#This Row],[Community Population Served]]</f>
        <v>#REF!</v>
      </c>
      <c r="X997" s="4"/>
      <c r="Y997" s="36" t="str">
        <f>IFERROR(VLOOKUP(Book1345234[[#This Row],[Severity Ranking: Community Need (% Population)]],#REF!,2,FALSE),"")</f>
        <v/>
      </c>
      <c r="Z997" s="66"/>
      <c r="AA997" s="91" t="e">
        <f>[1]!Book1345234[[#This Row],['# of Structures Removed from 1% Annual Chance FP]]/[1]!Book1345234[[#This Row],['# of Structures in 1% Annual Chance FP (Pre-Project)]]</f>
        <v>#REF!</v>
      </c>
      <c r="AB997" s="4"/>
      <c r="AC997" s="36" t="str">
        <f>IFERROR(VLOOKUP(Book1345234[[#This Row],[Flood Risk Reduction ]],#REF!,2,FALSE),"")</f>
        <v/>
      </c>
      <c r="AD997" s="66"/>
      <c r="AE997" s="78"/>
      <c r="AF997" s="37"/>
      <c r="AG997" s="128" t="e">
        <f>([1]!Book1345234[[#This Row],[Pre-Project Damage $]]-[1]!Book1345234[[#This Row],[Post-Project Damage $]])/[1]!Book1345234[[#This Row],[Pre-Project Damage $]]</f>
        <v>#REF!</v>
      </c>
      <c r="AH997" s="4"/>
      <c r="AI997" s="36" t="str">
        <f>IFERROR(VLOOKUP(Book1345234[[#This Row],[Flood Damage Reduction]],#REF!,2,FALSE),"")</f>
        <v/>
      </c>
      <c r="AJ997" s="93"/>
      <c r="AK997" s="83"/>
      <c r="AL997" s="37"/>
      <c r="AM997" s="36" t="str">
        <f>IFERROR(VLOOKUP(Book1345234[[#This Row],[ Reduction in Critical Facilities Flood Risk]],#REF!,2,FALSE),"")</f>
        <v/>
      </c>
      <c r="AN997" s="140" t="e">
        <f>VLOOKUP([1]!Book1345234[[#This Row],[FMP]],'[1]Life and Safety Tabular Data'!A994:L1004,12,FALSE)</f>
        <v>#REF!</v>
      </c>
      <c r="AO997" s="43"/>
      <c r="AP997" s="4"/>
      <c r="AQ997" s="36" t="str">
        <f>IFERROR(VLOOKUP(Book1345234[[#This Row],[Life and Safety Ranking (Injury/Loss of Life)]],#REF!,2,FALSE),"")</f>
        <v/>
      </c>
      <c r="AR997" s="67"/>
      <c r="AS997" s="43"/>
      <c r="AT997" s="43"/>
      <c r="AU997" s="43"/>
      <c r="AV997" s="4"/>
      <c r="AW997" s="36" t="str">
        <f>IFERROR(VLOOKUP(Book1345234[[#This Row],[Water Supply Yield Ranking]],#REF!,2,FALSE),"")</f>
        <v/>
      </c>
      <c r="AX997" s="67"/>
      <c r="AY997" s="37"/>
      <c r="AZ997" s="4"/>
      <c r="BA997" s="36" t="str">
        <f>IFERROR(VLOOKUP(Book1345234[[#This Row],[Social Vulnerability Ranking]],#REF!,2,FALSE),"")</f>
        <v/>
      </c>
      <c r="BB997" s="67"/>
      <c r="BC997" s="43"/>
      <c r="BD997" s="4"/>
      <c r="BE997" s="36" t="str">
        <f>IFERROR(VLOOKUP(Book1345234[[#This Row],[Nature-Based Solutions Ranking]],#REF!,2,FALSE),"")</f>
        <v/>
      </c>
      <c r="BF997" s="67"/>
      <c r="BG997" s="37"/>
      <c r="BH997" s="4"/>
      <c r="BI997" s="36" t="str">
        <f>IFERROR(VLOOKUP(Book1345234[[#This Row],[Multiple Benefit Ranking]],#REF!,2,FALSE),"")</f>
        <v/>
      </c>
      <c r="BJ997" s="84"/>
      <c r="BK997" s="43"/>
      <c r="BL997" s="4"/>
      <c r="BM997" s="36" t="str">
        <f>IFERROR(VLOOKUP(Book1345234[[#This Row],[Operations and Maintenance Ranking]],#REF!,2,FALSE),"")</f>
        <v/>
      </c>
      <c r="BN997" s="67"/>
      <c r="BO997" s="4"/>
      <c r="BP997" s="36" t="str">
        <f>IFERROR(VLOOKUP(Book1345234[[#This Row],[Administrative, Regulatory and Other Obstacle Ranking]],#REF!,2,FALSE),"")</f>
        <v/>
      </c>
      <c r="BQ997" s="67"/>
      <c r="BR997" s="4"/>
      <c r="BS997" s="36" t="str">
        <f>IFERROR(VLOOKUP(Book1345234[[#This Row],[Environmental Benefit Ranking]],#REF!,2,FALSE),"")</f>
        <v/>
      </c>
      <c r="BT997" s="67"/>
      <c r="BU997" s="37"/>
      <c r="BV997" s="36" t="str">
        <f>IFERROR(VLOOKUP(Book1345234[[#This Row],[Environmental Impact Ranking]],#REF!,2,FALSE),"")</f>
        <v/>
      </c>
      <c r="BW997" s="77"/>
      <c r="BX997" s="83"/>
      <c r="BY997" s="4"/>
      <c r="BZ997" s="36" t="str">
        <f>IFERROR(VLOOKUP(Book1345234[[#This Row],[Mobility Ranking]],#REF!,2,FALSE),"")</f>
        <v/>
      </c>
      <c r="CA997" s="77"/>
      <c r="CB997" s="4"/>
      <c r="CC997" s="36" t="str">
        <f>IFERROR(VLOOKUP(Book1345234[[#This Row],[Regional Ranking]],#REF!,2,FALSE),"")</f>
        <v/>
      </c>
    </row>
    <row r="998" spans="1:81" x14ac:dyDescent="0.25">
      <c r="A998" s="107"/>
      <c r="B998" s="84"/>
      <c r="C998" s="92">
        <f>Book1345234[[#This Row],[FMP]]*2</f>
        <v>0</v>
      </c>
      <c r="D998" s="34"/>
      <c r="E998" s="34"/>
      <c r="F998" s="37"/>
      <c r="G998" s="4"/>
      <c r="H998" s="4"/>
      <c r="I998" s="4"/>
      <c r="J998" s="4"/>
      <c r="K998" s="35" t="str">
        <f>IFERROR(Book1345234[[#This Row],[Project Cost]]/Book1345234[[#This Row],['# of Structures Removed from 1% Annual Chance FP]],"")</f>
        <v/>
      </c>
      <c r="L998" s="4"/>
      <c r="M998" s="4"/>
      <c r="N998" s="35"/>
      <c r="O998" s="100"/>
      <c r="P998" s="84"/>
      <c r="Q998" s="37"/>
      <c r="R998" s="4"/>
      <c r="S998" s="36" t="str">
        <f>IFERROR(VLOOKUP(Book1345234[[#This Row],[ Severity Ranking: Pre-Project Average Depth of Flooding (100-year)]],#REF!,2,FALSE),"")</f>
        <v/>
      </c>
      <c r="T998" s="67"/>
      <c r="U998" s="37"/>
      <c r="V998" s="37"/>
      <c r="W998" s="128" t="e">
        <f>[1]!Book1345234[[#This Row],[Flood Plain Population]]/[1]!Book1345234[[#This Row],[Community Population Served]]</f>
        <v>#REF!</v>
      </c>
      <c r="X998" s="4"/>
      <c r="Y998" s="36" t="str">
        <f>IFERROR(VLOOKUP(Book1345234[[#This Row],[Severity Ranking: Community Need (% Population)]],#REF!,2,FALSE),"")</f>
        <v/>
      </c>
      <c r="Z998" s="66"/>
      <c r="AA998" s="91" t="e">
        <f>[1]!Book1345234[[#This Row],['# of Structures Removed from 1% Annual Chance FP]]/[1]!Book1345234[[#This Row],['# of Structures in 1% Annual Chance FP (Pre-Project)]]</f>
        <v>#REF!</v>
      </c>
      <c r="AB998" s="4"/>
      <c r="AC998" s="36" t="str">
        <f>IFERROR(VLOOKUP(Book1345234[[#This Row],[Flood Risk Reduction ]],#REF!,2,FALSE),"")</f>
        <v/>
      </c>
      <c r="AD998" s="66"/>
      <c r="AE998" s="78"/>
      <c r="AF998" s="37"/>
      <c r="AG998" s="128" t="e">
        <f>([1]!Book1345234[[#This Row],[Pre-Project Damage $]]-[1]!Book1345234[[#This Row],[Post-Project Damage $]])/[1]!Book1345234[[#This Row],[Pre-Project Damage $]]</f>
        <v>#REF!</v>
      </c>
      <c r="AH998" s="4"/>
      <c r="AI998" s="36" t="str">
        <f>IFERROR(VLOOKUP(Book1345234[[#This Row],[Flood Damage Reduction]],#REF!,2,FALSE),"")</f>
        <v/>
      </c>
      <c r="AJ998" s="93"/>
      <c r="AK998" s="83"/>
      <c r="AL998" s="37"/>
      <c r="AM998" s="36" t="str">
        <f>IFERROR(VLOOKUP(Book1345234[[#This Row],[ Reduction in Critical Facilities Flood Risk]],#REF!,2,FALSE),"")</f>
        <v/>
      </c>
      <c r="AN998" s="140" t="e">
        <f>VLOOKUP([1]!Book1345234[[#This Row],[FMP]],'[1]Life and Safety Tabular Data'!A995:L1005,12,FALSE)</f>
        <v>#REF!</v>
      </c>
      <c r="AO998" s="43"/>
      <c r="AP998" s="4"/>
      <c r="AQ998" s="36" t="str">
        <f>IFERROR(VLOOKUP(Book1345234[[#This Row],[Life and Safety Ranking (Injury/Loss of Life)]],#REF!,2,FALSE),"")</f>
        <v/>
      </c>
      <c r="AR998" s="67"/>
      <c r="AS998" s="43"/>
      <c r="AT998" s="43"/>
      <c r="AU998" s="43"/>
      <c r="AV998" s="4"/>
      <c r="AW998" s="36" t="str">
        <f>IFERROR(VLOOKUP(Book1345234[[#This Row],[Water Supply Yield Ranking]],#REF!,2,FALSE),"")</f>
        <v/>
      </c>
      <c r="AX998" s="67"/>
      <c r="AY998" s="37"/>
      <c r="AZ998" s="4"/>
      <c r="BA998" s="36" t="str">
        <f>IFERROR(VLOOKUP(Book1345234[[#This Row],[Social Vulnerability Ranking]],#REF!,2,FALSE),"")</f>
        <v/>
      </c>
      <c r="BB998" s="67"/>
      <c r="BC998" s="43"/>
      <c r="BD998" s="4"/>
      <c r="BE998" s="36" t="str">
        <f>IFERROR(VLOOKUP(Book1345234[[#This Row],[Nature-Based Solutions Ranking]],#REF!,2,FALSE),"")</f>
        <v/>
      </c>
      <c r="BF998" s="67"/>
      <c r="BG998" s="37"/>
      <c r="BH998" s="4"/>
      <c r="BI998" s="36" t="str">
        <f>IFERROR(VLOOKUP(Book1345234[[#This Row],[Multiple Benefit Ranking]],#REF!,2,FALSE),"")</f>
        <v/>
      </c>
      <c r="BJ998" s="84"/>
      <c r="BK998" s="43"/>
      <c r="BL998" s="4"/>
      <c r="BM998" s="36" t="str">
        <f>IFERROR(VLOOKUP(Book1345234[[#This Row],[Operations and Maintenance Ranking]],#REF!,2,FALSE),"")</f>
        <v/>
      </c>
      <c r="BN998" s="67"/>
      <c r="BO998" s="4"/>
      <c r="BP998" s="36" t="str">
        <f>IFERROR(VLOOKUP(Book1345234[[#This Row],[Administrative, Regulatory and Other Obstacle Ranking]],#REF!,2,FALSE),"")</f>
        <v/>
      </c>
      <c r="BQ998" s="67"/>
      <c r="BR998" s="4"/>
      <c r="BS998" s="36" t="str">
        <f>IFERROR(VLOOKUP(Book1345234[[#This Row],[Environmental Benefit Ranking]],#REF!,2,FALSE),"")</f>
        <v/>
      </c>
      <c r="BT998" s="67"/>
      <c r="BU998" s="37"/>
      <c r="BV998" s="36" t="str">
        <f>IFERROR(VLOOKUP(Book1345234[[#This Row],[Environmental Impact Ranking]],#REF!,2,FALSE),"")</f>
        <v/>
      </c>
      <c r="BW998" s="77"/>
      <c r="BX998" s="83"/>
      <c r="BY998" s="4"/>
      <c r="BZ998" s="36" t="str">
        <f>IFERROR(VLOOKUP(Book1345234[[#This Row],[Mobility Ranking]],#REF!,2,FALSE),"")</f>
        <v/>
      </c>
      <c r="CA998" s="77"/>
      <c r="CB998" s="4"/>
      <c r="CC998" s="36" t="str">
        <f>IFERROR(VLOOKUP(Book1345234[[#This Row],[Regional Ranking]],#REF!,2,FALSE),"")</f>
        <v/>
      </c>
    </row>
    <row r="999" spans="1:81" x14ac:dyDescent="0.25">
      <c r="A999" s="107"/>
      <c r="B999" s="84"/>
      <c r="C999" s="92">
        <f>Book1345234[[#This Row],[FMP]]*2</f>
        <v>0</v>
      </c>
      <c r="D999" s="34"/>
      <c r="E999" s="34"/>
      <c r="F999" s="37"/>
      <c r="G999" s="4"/>
      <c r="H999" s="4"/>
      <c r="I999" s="4"/>
      <c r="J999" s="4"/>
      <c r="K999" s="35" t="str">
        <f>IFERROR(Book1345234[[#This Row],[Project Cost]]/Book1345234[[#This Row],['# of Structures Removed from 1% Annual Chance FP]],"")</f>
        <v/>
      </c>
      <c r="L999" s="4"/>
      <c r="M999" s="4"/>
      <c r="N999" s="35"/>
      <c r="O999" s="100"/>
      <c r="P999" s="84"/>
      <c r="Q999" s="37"/>
      <c r="R999" s="4"/>
      <c r="S999" s="36" t="str">
        <f>IFERROR(VLOOKUP(Book1345234[[#This Row],[ Severity Ranking: Pre-Project Average Depth of Flooding (100-year)]],#REF!,2,FALSE),"")</f>
        <v/>
      </c>
      <c r="T999" s="67"/>
      <c r="U999" s="37"/>
      <c r="V999" s="37"/>
      <c r="W999" s="128" t="e">
        <f>[1]!Book1345234[[#This Row],[Flood Plain Population]]/[1]!Book1345234[[#This Row],[Community Population Served]]</f>
        <v>#REF!</v>
      </c>
      <c r="X999" s="4"/>
      <c r="Y999" s="36" t="str">
        <f>IFERROR(VLOOKUP(Book1345234[[#This Row],[Severity Ranking: Community Need (% Population)]],#REF!,2,FALSE),"")</f>
        <v/>
      </c>
      <c r="Z999" s="66"/>
      <c r="AA999" s="91" t="e">
        <f>[1]!Book1345234[[#This Row],['# of Structures Removed from 1% Annual Chance FP]]/[1]!Book1345234[[#This Row],['# of Structures in 1% Annual Chance FP (Pre-Project)]]</f>
        <v>#REF!</v>
      </c>
      <c r="AB999" s="4"/>
      <c r="AC999" s="36" t="str">
        <f>IFERROR(VLOOKUP(Book1345234[[#This Row],[Flood Risk Reduction ]],#REF!,2,FALSE),"")</f>
        <v/>
      </c>
      <c r="AD999" s="66"/>
      <c r="AE999" s="78"/>
      <c r="AF999" s="37"/>
      <c r="AG999" s="128" t="e">
        <f>([1]!Book1345234[[#This Row],[Pre-Project Damage $]]-[1]!Book1345234[[#This Row],[Post-Project Damage $]])/[1]!Book1345234[[#This Row],[Pre-Project Damage $]]</f>
        <v>#REF!</v>
      </c>
      <c r="AH999" s="4"/>
      <c r="AI999" s="36" t="str">
        <f>IFERROR(VLOOKUP(Book1345234[[#This Row],[Flood Damage Reduction]],#REF!,2,FALSE),"")</f>
        <v/>
      </c>
      <c r="AJ999" s="93"/>
      <c r="AK999" s="83"/>
      <c r="AL999" s="37"/>
      <c r="AM999" s="36" t="str">
        <f>IFERROR(VLOOKUP(Book1345234[[#This Row],[ Reduction in Critical Facilities Flood Risk]],#REF!,2,FALSE),"")</f>
        <v/>
      </c>
      <c r="AN999" s="140" t="e">
        <f>VLOOKUP([1]!Book1345234[[#This Row],[FMP]],'[1]Life and Safety Tabular Data'!A996:L1006,12,FALSE)</f>
        <v>#REF!</v>
      </c>
      <c r="AO999" s="43"/>
      <c r="AP999" s="4"/>
      <c r="AQ999" s="36" t="str">
        <f>IFERROR(VLOOKUP(Book1345234[[#This Row],[Life and Safety Ranking (Injury/Loss of Life)]],#REF!,2,FALSE),"")</f>
        <v/>
      </c>
      <c r="AR999" s="67"/>
      <c r="AS999" s="43"/>
      <c r="AT999" s="43"/>
      <c r="AU999" s="43"/>
      <c r="AV999" s="4"/>
      <c r="AW999" s="36" t="str">
        <f>IFERROR(VLOOKUP(Book1345234[[#This Row],[Water Supply Yield Ranking]],#REF!,2,FALSE),"")</f>
        <v/>
      </c>
      <c r="AX999" s="67"/>
      <c r="AY999" s="37"/>
      <c r="AZ999" s="4"/>
      <c r="BA999" s="36" t="str">
        <f>IFERROR(VLOOKUP(Book1345234[[#This Row],[Social Vulnerability Ranking]],#REF!,2,FALSE),"")</f>
        <v/>
      </c>
      <c r="BB999" s="67"/>
      <c r="BC999" s="43"/>
      <c r="BD999" s="4"/>
      <c r="BE999" s="36" t="str">
        <f>IFERROR(VLOOKUP(Book1345234[[#This Row],[Nature-Based Solutions Ranking]],#REF!,2,FALSE),"")</f>
        <v/>
      </c>
      <c r="BF999" s="67"/>
      <c r="BG999" s="37"/>
      <c r="BH999" s="4"/>
      <c r="BI999" s="36" t="str">
        <f>IFERROR(VLOOKUP(Book1345234[[#This Row],[Multiple Benefit Ranking]],#REF!,2,FALSE),"")</f>
        <v/>
      </c>
      <c r="BJ999" s="84"/>
      <c r="BK999" s="43"/>
      <c r="BL999" s="4"/>
      <c r="BM999" s="36" t="str">
        <f>IFERROR(VLOOKUP(Book1345234[[#This Row],[Operations and Maintenance Ranking]],#REF!,2,FALSE),"")</f>
        <v/>
      </c>
      <c r="BN999" s="67"/>
      <c r="BO999" s="4"/>
      <c r="BP999" s="36" t="str">
        <f>IFERROR(VLOOKUP(Book1345234[[#This Row],[Administrative, Regulatory and Other Obstacle Ranking]],#REF!,2,FALSE),"")</f>
        <v/>
      </c>
      <c r="BQ999" s="67"/>
      <c r="BR999" s="4"/>
      <c r="BS999" s="36" t="str">
        <f>IFERROR(VLOOKUP(Book1345234[[#This Row],[Environmental Benefit Ranking]],#REF!,2,FALSE),"")</f>
        <v/>
      </c>
      <c r="BT999" s="67"/>
      <c r="BU999" s="37"/>
      <c r="BV999" s="36" t="str">
        <f>IFERROR(VLOOKUP(Book1345234[[#This Row],[Environmental Impact Ranking]],#REF!,2,FALSE),"")</f>
        <v/>
      </c>
      <c r="BW999" s="77"/>
      <c r="BX999" s="83"/>
      <c r="BY999" s="4"/>
      <c r="BZ999" s="36" t="str">
        <f>IFERROR(VLOOKUP(Book1345234[[#This Row],[Mobility Ranking]],#REF!,2,FALSE),"")</f>
        <v/>
      </c>
      <c r="CA999" s="77"/>
      <c r="CB999" s="4"/>
      <c r="CC999" s="36" t="str">
        <f>IFERROR(VLOOKUP(Book1345234[[#This Row],[Regional Ranking]],#REF!,2,FALSE),"")</f>
        <v/>
      </c>
    </row>
    <row r="1000" spans="1:81" x14ac:dyDescent="0.25">
      <c r="A1000" s="107"/>
      <c r="B1000" s="84"/>
      <c r="C1000" s="92">
        <f>Book1345234[[#This Row],[FMP]]*2</f>
        <v>0</v>
      </c>
      <c r="D1000" s="34"/>
      <c r="E1000" s="34"/>
      <c r="F1000" s="37"/>
      <c r="G1000" s="4"/>
      <c r="H1000" s="4"/>
      <c r="I1000" s="4"/>
      <c r="J1000" s="4"/>
      <c r="K1000" s="35" t="str">
        <f>IFERROR(Book1345234[[#This Row],[Project Cost]]/Book1345234[[#This Row],['# of Structures Removed from 1% Annual Chance FP]],"")</f>
        <v/>
      </c>
      <c r="L1000" s="4"/>
      <c r="M1000" s="4"/>
      <c r="N1000" s="35"/>
      <c r="O1000" s="100"/>
      <c r="P1000" s="84"/>
      <c r="Q1000" s="37"/>
      <c r="R1000" s="4"/>
      <c r="S1000" s="36" t="str">
        <f>IFERROR(VLOOKUP(Book1345234[[#This Row],[ Severity Ranking: Pre-Project Average Depth of Flooding (100-year)]],#REF!,2,FALSE),"")</f>
        <v/>
      </c>
      <c r="T1000" s="67"/>
      <c r="U1000" s="37"/>
      <c r="V1000" s="37"/>
      <c r="W1000" s="128" t="e">
        <f>[1]!Book1345234[[#This Row],[Flood Plain Population]]/[1]!Book1345234[[#This Row],[Community Population Served]]</f>
        <v>#REF!</v>
      </c>
      <c r="X1000" s="4"/>
      <c r="Y1000" s="36" t="str">
        <f>IFERROR(VLOOKUP(Book1345234[[#This Row],[Severity Ranking: Community Need (% Population)]],#REF!,2,FALSE),"")</f>
        <v/>
      </c>
      <c r="Z1000" s="66"/>
      <c r="AA1000" s="91" t="e">
        <f>[1]!Book1345234[[#This Row],['# of Structures Removed from 1% Annual Chance FP]]/[1]!Book1345234[[#This Row],['# of Structures in 1% Annual Chance FP (Pre-Project)]]</f>
        <v>#REF!</v>
      </c>
      <c r="AB1000" s="4"/>
      <c r="AC1000" s="36" t="str">
        <f>IFERROR(VLOOKUP(Book1345234[[#This Row],[Flood Risk Reduction ]],#REF!,2,FALSE),"")</f>
        <v/>
      </c>
      <c r="AD1000" s="66"/>
      <c r="AE1000" s="78"/>
      <c r="AF1000" s="37"/>
      <c r="AG1000" s="128" t="e">
        <f>([1]!Book1345234[[#This Row],[Pre-Project Damage $]]-[1]!Book1345234[[#This Row],[Post-Project Damage $]])/[1]!Book1345234[[#This Row],[Pre-Project Damage $]]</f>
        <v>#REF!</v>
      </c>
      <c r="AH1000" s="4"/>
      <c r="AI1000" s="36" t="str">
        <f>IFERROR(VLOOKUP(Book1345234[[#This Row],[Flood Damage Reduction]],#REF!,2,FALSE),"")</f>
        <v/>
      </c>
      <c r="AJ1000" s="93"/>
      <c r="AK1000" s="83"/>
      <c r="AL1000" s="37"/>
      <c r="AM1000" s="36" t="str">
        <f>IFERROR(VLOOKUP(Book1345234[[#This Row],[ Reduction in Critical Facilities Flood Risk]],#REF!,2,FALSE),"")</f>
        <v/>
      </c>
      <c r="AN1000" s="140" t="e">
        <f>VLOOKUP([1]!Book1345234[[#This Row],[FMP]],'[1]Life and Safety Tabular Data'!A997:L1007,12,FALSE)</f>
        <v>#REF!</v>
      </c>
      <c r="AO1000" s="43"/>
      <c r="AP1000" s="4"/>
      <c r="AQ1000" s="36" t="str">
        <f>IFERROR(VLOOKUP(Book1345234[[#This Row],[Life and Safety Ranking (Injury/Loss of Life)]],#REF!,2,FALSE),"")</f>
        <v/>
      </c>
      <c r="AR1000" s="67"/>
      <c r="AS1000" s="43"/>
      <c r="AT1000" s="43"/>
      <c r="AU1000" s="43"/>
      <c r="AV1000" s="4"/>
      <c r="AW1000" s="36" t="str">
        <f>IFERROR(VLOOKUP(Book1345234[[#This Row],[Water Supply Yield Ranking]],#REF!,2,FALSE),"")</f>
        <v/>
      </c>
      <c r="AX1000" s="67"/>
      <c r="AY1000" s="37"/>
      <c r="AZ1000" s="4"/>
      <c r="BA1000" s="36" t="str">
        <f>IFERROR(VLOOKUP(Book1345234[[#This Row],[Social Vulnerability Ranking]],#REF!,2,FALSE),"")</f>
        <v/>
      </c>
      <c r="BB1000" s="67"/>
      <c r="BC1000" s="43"/>
      <c r="BD1000" s="4"/>
      <c r="BE1000" s="36" t="str">
        <f>IFERROR(VLOOKUP(Book1345234[[#This Row],[Nature-Based Solutions Ranking]],#REF!,2,FALSE),"")</f>
        <v/>
      </c>
      <c r="BF1000" s="67"/>
      <c r="BG1000" s="37"/>
      <c r="BH1000" s="4"/>
      <c r="BI1000" s="36" t="str">
        <f>IFERROR(VLOOKUP(Book1345234[[#This Row],[Multiple Benefit Ranking]],#REF!,2,FALSE),"")</f>
        <v/>
      </c>
      <c r="BJ1000" s="84"/>
      <c r="BK1000" s="43"/>
      <c r="BL1000" s="4"/>
      <c r="BM1000" s="36" t="str">
        <f>IFERROR(VLOOKUP(Book1345234[[#This Row],[Operations and Maintenance Ranking]],#REF!,2,FALSE),"")</f>
        <v/>
      </c>
      <c r="BN1000" s="67"/>
      <c r="BO1000" s="4"/>
      <c r="BP1000" s="36" t="str">
        <f>IFERROR(VLOOKUP(Book1345234[[#This Row],[Administrative, Regulatory and Other Obstacle Ranking]],#REF!,2,FALSE),"")</f>
        <v/>
      </c>
      <c r="BQ1000" s="67"/>
      <c r="BR1000" s="4"/>
      <c r="BS1000" s="36" t="str">
        <f>IFERROR(VLOOKUP(Book1345234[[#This Row],[Environmental Benefit Ranking]],#REF!,2,FALSE),"")</f>
        <v/>
      </c>
      <c r="BT1000" s="67"/>
      <c r="BU1000" s="37"/>
      <c r="BV1000" s="36" t="str">
        <f>IFERROR(VLOOKUP(Book1345234[[#This Row],[Environmental Impact Ranking]],#REF!,2,FALSE),"")</f>
        <v/>
      </c>
      <c r="BW1000" s="77"/>
      <c r="BX1000" s="83"/>
      <c r="BY1000" s="4"/>
      <c r="BZ1000" s="36" t="str">
        <f>IFERROR(VLOOKUP(Book1345234[[#This Row],[Mobility Ranking]],#REF!,2,FALSE),"")</f>
        <v/>
      </c>
      <c r="CA1000" s="77"/>
      <c r="CB1000" s="4"/>
      <c r="CC1000" s="36" t="str">
        <f>IFERROR(VLOOKUP(Book1345234[[#This Row],[Regional Ranking]],#REF!,2,FALSE),"")</f>
        <v/>
      </c>
    </row>
    <row r="1001" spans="1:81" x14ac:dyDescent="0.25">
      <c r="A1001" s="107"/>
      <c r="B1001" s="84"/>
      <c r="C1001" s="92">
        <f>Book1345234[[#This Row],[FMP]]*2</f>
        <v>0</v>
      </c>
      <c r="D1001" s="34"/>
      <c r="E1001" s="34"/>
      <c r="F1001" s="37"/>
      <c r="G1001" s="4"/>
      <c r="H1001" s="4"/>
      <c r="I1001" s="4"/>
      <c r="J1001" s="4"/>
      <c r="K1001" s="35" t="str">
        <f>IFERROR(Book1345234[[#This Row],[Project Cost]]/Book1345234[[#This Row],['# of Structures Removed from 1% Annual Chance FP]],"")</f>
        <v/>
      </c>
      <c r="L1001" s="4"/>
      <c r="M1001" s="4"/>
      <c r="N1001" s="35"/>
      <c r="O1001" s="100"/>
      <c r="P1001" s="84"/>
      <c r="Q1001" s="37"/>
      <c r="R1001" s="4"/>
      <c r="S1001" s="36" t="str">
        <f>IFERROR(VLOOKUP(Book1345234[[#This Row],[ Severity Ranking: Pre-Project Average Depth of Flooding (100-year)]],#REF!,2,FALSE),"")</f>
        <v/>
      </c>
      <c r="T1001" s="67"/>
      <c r="U1001" s="37"/>
      <c r="V1001" s="37"/>
      <c r="W1001" s="128" t="e">
        <f>[1]!Book1345234[[#This Row],[Flood Plain Population]]/[1]!Book1345234[[#This Row],[Community Population Served]]</f>
        <v>#REF!</v>
      </c>
      <c r="X1001" s="4"/>
      <c r="Y1001" s="36" t="str">
        <f>IFERROR(VLOOKUP(Book1345234[[#This Row],[Severity Ranking: Community Need (% Population)]],#REF!,2,FALSE),"")</f>
        <v/>
      </c>
      <c r="Z1001" s="66"/>
      <c r="AA1001" s="91" t="e">
        <f>[1]!Book1345234[[#This Row],['# of Structures Removed from 1% Annual Chance FP]]/[1]!Book1345234[[#This Row],['# of Structures in 1% Annual Chance FP (Pre-Project)]]</f>
        <v>#REF!</v>
      </c>
      <c r="AB1001" s="4"/>
      <c r="AC1001" s="36" t="str">
        <f>IFERROR(VLOOKUP(Book1345234[[#This Row],[Flood Risk Reduction ]],#REF!,2,FALSE),"")</f>
        <v/>
      </c>
      <c r="AD1001" s="66"/>
      <c r="AE1001" s="78"/>
      <c r="AF1001" s="37"/>
      <c r="AG1001" s="128" t="e">
        <f>([1]!Book1345234[[#This Row],[Pre-Project Damage $]]-[1]!Book1345234[[#This Row],[Post-Project Damage $]])/[1]!Book1345234[[#This Row],[Pre-Project Damage $]]</f>
        <v>#REF!</v>
      </c>
      <c r="AH1001" s="4"/>
      <c r="AI1001" s="36" t="str">
        <f>IFERROR(VLOOKUP(Book1345234[[#This Row],[Flood Damage Reduction]],#REF!,2,FALSE),"")</f>
        <v/>
      </c>
      <c r="AJ1001" s="93"/>
      <c r="AK1001" s="83"/>
      <c r="AL1001" s="37"/>
      <c r="AM1001" s="36" t="str">
        <f>IFERROR(VLOOKUP(Book1345234[[#This Row],[ Reduction in Critical Facilities Flood Risk]],#REF!,2,FALSE),"")</f>
        <v/>
      </c>
      <c r="AN1001" s="140" t="e">
        <f>VLOOKUP([1]!Book1345234[[#This Row],[FMP]],'[1]Life and Safety Tabular Data'!A998:L1008,12,FALSE)</f>
        <v>#REF!</v>
      </c>
      <c r="AO1001" s="43"/>
      <c r="AP1001" s="4"/>
      <c r="AQ1001" s="36" t="str">
        <f>IFERROR(VLOOKUP(Book1345234[[#This Row],[Life and Safety Ranking (Injury/Loss of Life)]],#REF!,2,FALSE),"")</f>
        <v/>
      </c>
      <c r="AR1001" s="67"/>
      <c r="AS1001" s="43"/>
      <c r="AT1001" s="43"/>
      <c r="AU1001" s="43"/>
      <c r="AV1001" s="4"/>
      <c r="AW1001" s="36" t="str">
        <f>IFERROR(VLOOKUP(Book1345234[[#This Row],[Water Supply Yield Ranking]],#REF!,2,FALSE),"")</f>
        <v/>
      </c>
      <c r="AX1001" s="67"/>
      <c r="AY1001" s="37"/>
      <c r="AZ1001" s="4"/>
      <c r="BA1001" s="36" t="str">
        <f>IFERROR(VLOOKUP(Book1345234[[#This Row],[Social Vulnerability Ranking]],#REF!,2,FALSE),"")</f>
        <v/>
      </c>
      <c r="BB1001" s="67"/>
      <c r="BC1001" s="43"/>
      <c r="BD1001" s="4"/>
      <c r="BE1001" s="36" t="str">
        <f>IFERROR(VLOOKUP(Book1345234[[#This Row],[Nature-Based Solutions Ranking]],#REF!,2,FALSE),"")</f>
        <v/>
      </c>
      <c r="BF1001" s="67"/>
      <c r="BG1001" s="37"/>
      <c r="BH1001" s="4"/>
      <c r="BI1001" s="36" t="str">
        <f>IFERROR(VLOOKUP(Book1345234[[#This Row],[Multiple Benefit Ranking]],#REF!,2,FALSE),"")</f>
        <v/>
      </c>
      <c r="BJ1001" s="84"/>
      <c r="BK1001" s="43"/>
      <c r="BL1001" s="4"/>
      <c r="BM1001" s="36" t="str">
        <f>IFERROR(VLOOKUP(Book1345234[[#This Row],[Operations and Maintenance Ranking]],#REF!,2,FALSE),"")</f>
        <v/>
      </c>
      <c r="BN1001" s="67"/>
      <c r="BO1001" s="4"/>
      <c r="BP1001" s="36" t="str">
        <f>IFERROR(VLOOKUP(Book1345234[[#This Row],[Administrative, Regulatory and Other Obstacle Ranking]],#REF!,2,FALSE),"")</f>
        <v/>
      </c>
      <c r="BQ1001" s="67"/>
      <c r="BR1001" s="4"/>
      <c r="BS1001" s="36" t="str">
        <f>IFERROR(VLOOKUP(Book1345234[[#This Row],[Environmental Benefit Ranking]],#REF!,2,FALSE),"")</f>
        <v/>
      </c>
      <c r="BT1001" s="67"/>
      <c r="BU1001" s="37"/>
      <c r="BV1001" s="36" t="str">
        <f>IFERROR(VLOOKUP(Book1345234[[#This Row],[Environmental Impact Ranking]],#REF!,2,FALSE),"")</f>
        <v/>
      </c>
      <c r="BW1001" s="77"/>
      <c r="BX1001" s="83"/>
      <c r="BY1001" s="4"/>
      <c r="BZ1001" s="36" t="str">
        <f>IFERROR(VLOOKUP(Book1345234[[#This Row],[Mobility Ranking]],#REF!,2,FALSE),"")</f>
        <v/>
      </c>
      <c r="CA1001" s="77"/>
      <c r="CB1001" s="4"/>
      <c r="CC1001" s="36" t="str">
        <f>IFERROR(VLOOKUP(Book1345234[[#This Row],[Regional Ranking]],#REF!,2,FALSE),"")</f>
        <v/>
      </c>
    </row>
    <row r="1002" spans="1:81" x14ac:dyDescent="0.25">
      <c r="A1002" s="107"/>
      <c r="B1002" s="84"/>
      <c r="C1002" s="92">
        <f>Book1345234[[#This Row],[FMP]]*2</f>
        <v>0</v>
      </c>
      <c r="D1002" s="34"/>
      <c r="E1002" s="34"/>
      <c r="F1002" s="37"/>
      <c r="G1002" s="4"/>
      <c r="H1002" s="4"/>
      <c r="I1002" s="4"/>
      <c r="J1002" s="4"/>
      <c r="K1002" s="35" t="str">
        <f>IFERROR(Book1345234[[#This Row],[Project Cost]]/Book1345234[[#This Row],['# of Structures Removed from 1% Annual Chance FP]],"")</f>
        <v/>
      </c>
      <c r="L1002" s="4"/>
      <c r="M1002" s="4"/>
      <c r="N1002" s="35"/>
      <c r="O1002" s="100"/>
      <c r="P1002" s="84"/>
      <c r="Q1002" s="37"/>
      <c r="R1002" s="4"/>
      <c r="S1002" s="36" t="str">
        <f>IFERROR(VLOOKUP(Book1345234[[#This Row],[ Severity Ranking: Pre-Project Average Depth of Flooding (100-year)]],#REF!,2,FALSE),"")</f>
        <v/>
      </c>
      <c r="T1002" s="67"/>
      <c r="U1002" s="37"/>
      <c r="V1002" s="37"/>
      <c r="W1002" s="128" t="e">
        <f>[1]!Book1345234[[#This Row],[Flood Plain Population]]/[1]!Book1345234[[#This Row],[Community Population Served]]</f>
        <v>#REF!</v>
      </c>
      <c r="X1002" s="4"/>
      <c r="Y1002" s="36" t="str">
        <f>IFERROR(VLOOKUP(Book1345234[[#This Row],[Severity Ranking: Community Need (% Population)]],#REF!,2,FALSE),"")</f>
        <v/>
      </c>
      <c r="Z1002" s="66"/>
      <c r="AA1002" s="91" t="e">
        <f>[1]!Book1345234[[#This Row],['# of Structures Removed from 1% Annual Chance FP]]/[1]!Book1345234[[#This Row],['# of Structures in 1% Annual Chance FP (Pre-Project)]]</f>
        <v>#REF!</v>
      </c>
      <c r="AB1002" s="4"/>
      <c r="AC1002" s="36" t="str">
        <f>IFERROR(VLOOKUP(Book1345234[[#This Row],[Flood Risk Reduction ]],#REF!,2,FALSE),"")</f>
        <v/>
      </c>
      <c r="AD1002" s="66"/>
      <c r="AE1002" s="78"/>
      <c r="AF1002" s="37"/>
      <c r="AG1002" s="128" t="e">
        <f>([1]!Book1345234[[#This Row],[Pre-Project Damage $]]-[1]!Book1345234[[#This Row],[Post-Project Damage $]])/[1]!Book1345234[[#This Row],[Pre-Project Damage $]]</f>
        <v>#REF!</v>
      </c>
      <c r="AH1002" s="4"/>
      <c r="AI1002" s="36" t="str">
        <f>IFERROR(VLOOKUP(Book1345234[[#This Row],[Flood Damage Reduction]],#REF!,2,FALSE),"")</f>
        <v/>
      </c>
      <c r="AJ1002" s="93"/>
      <c r="AK1002" s="83"/>
      <c r="AL1002" s="37"/>
      <c r="AM1002" s="36" t="str">
        <f>IFERROR(VLOOKUP(Book1345234[[#This Row],[ Reduction in Critical Facilities Flood Risk]],#REF!,2,FALSE),"")</f>
        <v/>
      </c>
      <c r="AN1002" s="140" t="e">
        <f>VLOOKUP([1]!Book1345234[[#This Row],[FMP]],'[1]Life and Safety Tabular Data'!A999:L1009,12,FALSE)</f>
        <v>#REF!</v>
      </c>
      <c r="AO1002" s="43"/>
      <c r="AP1002" s="4"/>
      <c r="AQ1002" s="36" t="str">
        <f>IFERROR(VLOOKUP(Book1345234[[#This Row],[Life and Safety Ranking (Injury/Loss of Life)]],#REF!,2,FALSE),"")</f>
        <v/>
      </c>
      <c r="AR1002" s="67"/>
      <c r="AS1002" s="43"/>
      <c r="AT1002" s="43"/>
      <c r="AU1002" s="43"/>
      <c r="AV1002" s="4"/>
      <c r="AW1002" s="36" t="str">
        <f>IFERROR(VLOOKUP(Book1345234[[#This Row],[Water Supply Yield Ranking]],#REF!,2,FALSE),"")</f>
        <v/>
      </c>
      <c r="AX1002" s="67"/>
      <c r="AY1002" s="37"/>
      <c r="AZ1002" s="4"/>
      <c r="BA1002" s="36" t="str">
        <f>IFERROR(VLOOKUP(Book1345234[[#This Row],[Social Vulnerability Ranking]],#REF!,2,FALSE),"")</f>
        <v/>
      </c>
      <c r="BB1002" s="67"/>
      <c r="BC1002" s="43"/>
      <c r="BD1002" s="4"/>
      <c r="BE1002" s="36" t="str">
        <f>IFERROR(VLOOKUP(Book1345234[[#This Row],[Nature-Based Solutions Ranking]],#REF!,2,FALSE),"")</f>
        <v/>
      </c>
      <c r="BF1002" s="67"/>
      <c r="BG1002" s="37"/>
      <c r="BH1002" s="4"/>
      <c r="BI1002" s="36" t="str">
        <f>IFERROR(VLOOKUP(Book1345234[[#This Row],[Multiple Benefit Ranking]],#REF!,2,FALSE),"")</f>
        <v/>
      </c>
      <c r="BJ1002" s="84"/>
      <c r="BK1002" s="43"/>
      <c r="BL1002" s="4"/>
      <c r="BM1002" s="36" t="str">
        <f>IFERROR(VLOOKUP(Book1345234[[#This Row],[Operations and Maintenance Ranking]],#REF!,2,FALSE),"")</f>
        <v/>
      </c>
      <c r="BN1002" s="67"/>
      <c r="BO1002" s="4"/>
      <c r="BP1002" s="36" t="str">
        <f>IFERROR(VLOOKUP(Book1345234[[#This Row],[Administrative, Regulatory and Other Obstacle Ranking]],#REF!,2,FALSE),"")</f>
        <v/>
      </c>
      <c r="BQ1002" s="67"/>
      <c r="BR1002" s="4"/>
      <c r="BS1002" s="36" t="str">
        <f>IFERROR(VLOOKUP(Book1345234[[#This Row],[Environmental Benefit Ranking]],#REF!,2,FALSE),"")</f>
        <v/>
      </c>
      <c r="BT1002" s="67"/>
      <c r="BU1002" s="37"/>
      <c r="BV1002" s="36" t="str">
        <f>IFERROR(VLOOKUP(Book1345234[[#This Row],[Environmental Impact Ranking]],#REF!,2,FALSE),"")</f>
        <v/>
      </c>
      <c r="BW1002" s="77"/>
      <c r="BX1002" s="83"/>
      <c r="BY1002" s="4"/>
      <c r="BZ1002" s="36" t="str">
        <f>IFERROR(VLOOKUP(Book1345234[[#This Row],[Mobility Ranking]],#REF!,2,FALSE),"")</f>
        <v/>
      </c>
      <c r="CA1002" s="77"/>
      <c r="CB1002" s="4"/>
      <c r="CC1002" s="36" t="str">
        <f>IFERROR(VLOOKUP(Book1345234[[#This Row],[Regional Ranking]],#REF!,2,FALSE),"")</f>
        <v/>
      </c>
    </row>
    <row r="1003" spans="1:81" x14ac:dyDescent="0.25">
      <c r="A1003" s="107"/>
      <c r="B1003" s="84"/>
      <c r="C1003" s="92">
        <f>Book1345234[[#This Row],[FMP]]*2</f>
        <v>0</v>
      </c>
      <c r="D1003" s="34"/>
      <c r="E1003" s="34"/>
      <c r="F1003" s="37"/>
      <c r="G1003" s="4"/>
      <c r="H1003" s="4"/>
      <c r="I1003" s="4"/>
      <c r="J1003" s="4"/>
      <c r="K1003" s="35" t="str">
        <f>IFERROR(Book1345234[[#This Row],[Project Cost]]/Book1345234[[#This Row],['# of Structures Removed from 1% Annual Chance FP]],"")</f>
        <v/>
      </c>
      <c r="L1003" s="4"/>
      <c r="M1003" s="4"/>
      <c r="N1003" s="35"/>
      <c r="O1003" s="100"/>
      <c r="P1003" s="84"/>
      <c r="Q1003" s="37"/>
      <c r="R1003" s="4"/>
      <c r="S1003" s="36" t="str">
        <f>IFERROR(VLOOKUP(Book1345234[[#This Row],[ Severity Ranking: Pre-Project Average Depth of Flooding (100-year)]],#REF!,2,FALSE),"")</f>
        <v/>
      </c>
      <c r="T1003" s="67"/>
      <c r="U1003" s="37"/>
      <c r="V1003" s="37"/>
      <c r="W1003" s="128" t="e">
        <f>[1]!Book1345234[[#This Row],[Flood Plain Population]]/[1]!Book1345234[[#This Row],[Community Population Served]]</f>
        <v>#REF!</v>
      </c>
      <c r="X1003" s="4"/>
      <c r="Y1003" s="36" t="str">
        <f>IFERROR(VLOOKUP(Book1345234[[#This Row],[Severity Ranking: Community Need (% Population)]],#REF!,2,FALSE),"")</f>
        <v/>
      </c>
      <c r="Z1003" s="66"/>
      <c r="AA1003" s="91" t="e">
        <f>[1]!Book1345234[[#This Row],['# of Structures Removed from 1% Annual Chance FP]]/[1]!Book1345234[[#This Row],['# of Structures in 1% Annual Chance FP (Pre-Project)]]</f>
        <v>#REF!</v>
      </c>
      <c r="AB1003" s="4"/>
      <c r="AC1003" s="36" t="str">
        <f>IFERROR(VLOOKUP(Book1345234[[#This Row],[Flood Risk Reduction ]],#REF!,2,FALSE),"")</f>
        <v/>
      </c>
      <c r="AD1003" s="66"/>
      <c r="AE1003" s="78"/>
      <c r="AF1003" s="37"/>
      <c r="AG1003" s="128" t="e">
        <f>([1]!Book1345234[[#This Row],[Pre-Project Damage $]]-[1]!Book1345234[[#This Row],[Post-Project Damage $]])/[1]!Book1345234[[#This Row],[Pre-Project Damage $]]</f>
        <v>#REF!</v>
      </c>
      <c r="AH1003" s="4"/>
      <c r="AI1003" s="36" t="str">
        <f>IFERROR(VLOOKUP(Book1345234[[#This Row],[Flood Damage Reduction]],#REF!,2,FALSE),"")</f>
        <v/>
      </c>
      <c r="AJ1003" s="93"/>
      <c r="AK1003" s="83"/>
      <c r="AL1003" s="37"/>
      <c r="AM1003" s="36" t="str">
        <f>IFERROR(VLOOKUP(Book1345234[[#This Row],[ Reduction in Critical Facilities Flood Risk]],#REF!,2,FALSE),"")</f>
        <v/>
      </c>
      <c r="AN1003" s="140" t="e">
        <f>VLOOKUP([1]!Book1345234[[#This Row],[FMP]],'[1]Life and Safety Tabular Data'!A1000:L1010,12,FALSE)</f>
        <v>#REF!</v>
      </c>
      <c r="AO1003" s="43"/>
      <c r="AP1003" s="4"/>
      <c r="AQ1003" s="36" t="str">
        <f>IFERROR(VLOOKUP(Book1345234[[#This Row],[Life and Safety Ranking (Injury/Loss of Life)]],#REF!,2,FALSE),"")</f>
        <v/>
      </c>
      <c r="AR1003" s="67"/>
      <c r="AS1003" s="43"/>
      <c r="AT1003" s="43"/>
      <c r="AU1003" s="43"/>
      <c r="AV1003" s="4"/>
      <c r="AW1003" s="36" t="str">
        <f>IFERROR(VLOOKUP(Book1345234[[#This Row],[Water Supply Yield Ranking]],#REF!,2,FALSE),"")</f>
        <v/>
      </c>
      <c r="AX1003" s="67"/>
      <c r="AY1003" s="37"/>
      <c r="AZ1003" s="4"/>
      <c r="BA1003" s="36" t="str">
        <f>IFERROR(VLOOKUP(Book1345234[[#This Row],[Social Vulnerability Ranking]],#REF!,2,FALSE),"")</f>
        <v/>
      </c>
      <c r="BB1003" s="67"/>
      <c r="BC1003" s="43"/>
      <c r="BD1003" s="4"/>
      <c r="BE1003" s="36" t="str">
        <f>IFERROR(VLOOKUP(Book1345234[[#This Row],[Nature-Based Solutions Ranking]],#REF!,2,FALSE),"")</f>
        <v/>
      </c>
      <c r="BF1003" s="67"/>
      <c r="BG1003" s="37"/>
      <c r="BH1003" s="4"/>
      <c r="BI1003" s="36" t="str">
        <f>IFERROR(VLOOKUP(Book1345234[[#This Row],[Multiple Benefit Ranking]],#REF!,2,FALSE),"")</f>
        <v/>
      </c>
      <c r="BJ1003" s="84"/>
      <c r="BK1003" s="43"/>
      <c r="BL1003" s="4"/>
      <c r="BM1003" s="36" t="str">
        <f>IFERROR(VLOOKUP(Book1345234[[#This Row],[Operations and Maintenance Ranking]],#REF!,2,FALSE),"")</f>
        <v/>
      </c>
      <c r="BN1003" s="67"/>
      <c r="BO1003" s="4"/>
      <c r="BP1003" s="36" t="str">
        <f>IFERROR(VLOOKUP(Book1345234[[#This Row],[Administrative, Regulatory and Other Obstacle Ranking]],#REF!,2,FALSE),"")</f>
        <v/>
      </c>
      <c r="BQ1003" s="67"/>
      <c r="BR1003" s="4"/>
      <c r="BS1003" s="36" t="str">
        <f>IFERROR(VLOOKUP(Book1345234[[#This Row],[Environmental Benefit Ranking]],#REF!,2,FALSE),"")</f>
        <v/>
      </c>
      <c r="BT1003" s="67"/>
      <c r="BU1003" s="37"/>
      <c r="BV1003" s="36" t="str">
        <f>IFERROR(VLOOKUP(Book1345234[[#This Row],[Environmental Impact Ranking]],#REF!,2,FALSE),"")</f>
        <v/>
      </c>
      <c r="BW1003" s="77"/>
      <c r="BX1003" s="83"/>
      <c r="BY1003" s="4"/>
      <c r="BZ1003" s="36" t="str">
        <f>IFERROR(VLOOKUP(Book1345234[[#This Row],[Mobility Ranking]],#REF!,2,FALSE),"")</f>
        <v/>
      </c>
      <c r="CA1003" s="77"/>
      <c r="CB1003" s="4"/>
      <c r="CC1003" s="36" t="str">
        <f>IFERROR(VLOOKUP(Book1345234[[#This Row],[Regional Ranking]],#REF!,2,FALSE),"")</f>
        <v/>
      </c>
    </row>
    <row r="1004" spans="1:81" ht="15.75" thickBot="1" x14ac:dyDescent="0.3">
      <c r="A1004" s="108"/>
      <c r="B1004" s="85"/>
      <c r="C1004" s="94">
        <f>Book1345234[[#This Row],[FMP]]*2</f>
        <v>0</v>
      </c>
      <c r="D1004" s="95"/>
      <c r="E1004" s="95"/>
      <c r="F1004" s="81"/>
      <c r="G1004" s="96"/>
      <c r="H1004" s="96"/>
      <c r="I1004" s="96"/>
      <c r="J1004" s="96"/>
      <c r="K1004" s="79" t="str">
        <f>IFERROR(Book1345234[[#This Row],[Project Cost]]/Book1345234[[#This Row],['# of Structures Removed from 1% Annual Chance FP]],"")</f>
        <v/>
      </c>
      <c r="L1004" s="96"/>
      <c r="M1004" s="96"/>
      <c r="N1004" s="79"/>
      <c r="O1004" s="101"/>
      <c r="P1004" s="85"/>
      <c r="Q1004" s="81"/>
      <c r="R1004" s="96"/>
      <c r="S1004" s="104" t="str">
        <f>IFERROR(VLOOKUP(Book1345234[[#This Row],[ Severity Ranking: Pre-Project Average Depth of Flooding (100-year)]],#REF!,2,FALSE),"")</f>
        <v/>
      </c>
      <c r="T1004" s="80"/>
      <c r="U1004" s="81"/>
      <c r="V1004" s="81"/>
      <c r="W1004" s="129" t="e">
        <f>[1]!Book1345234[[#This Row],[Flood Plain Population]]/[1]!Book1345234[[#This Row],[Community Population Served]]</f>
        <v>#REF!</v>
      </c>
      <c r="X1004" s="96"/>
      <c r="Y1004" s="36" t="str">
        <f>IFERROR(VLOOKUP(Book1345234[[#This Row],[Severity Ranking: Community Need (% Population)]],#REF!,2,FALSE),"")</f>
        <v/>
      </c>
      <c r="Z1004" s="82"/>
      <c r="AA1004" s="132" t="e">
        <f>[1]!Book1345234[[#This Row],['# of Structures Removed from 1% Annual Chance FP]]/[1]!Book1345234[[#This Row],['# of Structures in 1% Annual Chance FP (Pre-Project)]]</f>
        <v>#REF!</v>
      </c>
      <c r="AB1004" s="96"/>
      <c r="AC1004" s="36" t="str">
        <f>IFERROR(VLOOKUP(Book1345234[[#This Row],[Flood Risk Reduction ]],#REF!,2,FALSE),"")</f>
        <v/>
      </c>
      <c r="AD1004" s="82"/>
      <c r="AE1004" s="97"/>
      <c r="AF1004" s="81"/>
      <c r="AG1004" s="129" t="e">
        <f>([1]!Book1345234[[#This Row],[Pre-Project Damage $]]-[1]!Book1345234[[#This Row],[Post-Project Damage $]])/[1]!Book1345234[[#This Row],[Pre-Project Damage $]]</f>
        <v>#REF!</v>
      </c>
      <c r="AH1004" s="96"/>
      <c r="AI1004" s="36" t="str">
        <f>IFERROR(VLOOKUP(Book1345234[[#This Row],[Flood Damage Reduction]],#REF!,2,FALSE),"")</f>
        <v/>
      </c>
      <c r="AJ1004" s="98"/>
      <c r="AK1004" s="87"/>
      <c r="AL1004" s="81"/>
      <c r="AM1004" s="36" t="str">
        <f>IFERROR(VLOOKUP(Book1345234[[#This Row],[ Reduction in Critical Facilities Flood Risk]],#REF!,2,FALSE),"")</f>
        <v/>
      </c>
      <c r="AN1004" s="141" t="e">
        <f>VLOOKUP([1]!Book1345234[[#This Row],[FMP]],'[1]Life and Safety Tabular Data'!A1001:L1011,12,FALSE)</f>
        <v>#REF!</v>
      </c>
      <c r="AO1004" s="99"/>
      <c r="AP1004" s="96"/>
      <c r="AQ1004" s="36" t="str">
        <f>IFERROR(VLOOKUP(Book1345234[[#This Row],[Life and Safety Ranking (Injury/Loss of Life)]],#REF!,2,FALSE),"")</f>
        <v/>
      </c>
      <c r="AR1004" s="80"/>
      <c r="AS1004" s="99"/>
      <c r="AT1004" s="99"/>
      <c r="AU1004" s="99"/>
      <c r="AV1004" s="96"/>
      <c r="AW1004" s="36" t="str">
        <f>IFERROR(VLOOKUP(Book1345234[[#This Row],[Water Supply Yield Ranking]],#REF!,2,FALSE),"")</f>
        <v/>
      </c>
      <c r="AX1004" s="80"/>
      <c r="AY1004" s="81"/>
      <c r="AZ1004" s="96"/>
      <c r="BA1004" s="36" t="str">
        <f>IFERROR(VLOOKUP(Book1345234[[#This Row],[Social Vulnerability Ranking]],#REF!,2,FALSE),"")</f>
        <v/>
      </c>
      <c r="BB1004" s="80"/>
      <c r="BC1004" s="99"/>
      <c r="BD1004" s="96"/>
      <c r="BE1004" s="36" t="str">
        <f>IFERROR(VLOOKUP(Book1345234[[#This Row],[Nature-Based Solutions Ranking]],#REF!,2,FALSE),"")</f>
        <v/>
      </c>
      <c r="BF1004" s="80"/>
      <c r="BG1004" s="81"/>
      <c r="BH1004" s="96"/>
      <c r="BI1004" s="36" t="str">
        <f>IFERROR(VLOOKUP(Book1345234[[#This Row],[Multiple Benefit Ranking]],#REF!,2,FALSE),"")</f>
        <v/>
      </c>
      <c r="BJ1004" s="85"/>
      <c r="BK1004" s="99"/>
      <c r="BL1004" s="96"/>
      <c r="BM1004" s="36" t="str">
        <f>IFERROR(VLOOKUP(Book1345234[[#This Row],[Operations and Maintenance Ranking]],#REF!,2,FALSE),"")</f>
        <v/>
      </c>
      <c r="BN1004" s="80"/>
      <c r="BO1004" s="96"/>
      <c r="BP1004" s="36" t="str">
        <f>IFERROR(VLOOKUP(Book1345234[[#This Row],[Administrative, Regulatory and Other Obstacle Ranking]],#REF!,2,FALSE),"")</f>
        <v/>
      </c>
      <c r="BQ1004" s="80"/>
      <c r="BR1004" s="96"/>
      <c r="BS1004" s="36" t="str">
        <f>IFERROR(VLOOKUP(Book1345234[[#This Row],[Environmental Benefit Ranking]],#REF!,2,FALSE),"")</f>
        <v/>
      </c>
      <c r="BT1004" s="80"/>
      <c r="BU1004" s="81"/>
      <c r="BV1004" s="36" t="str">
        <f>IFERROR(VLOOKUP(Book1345234[[#This Row],[Environmental Impact Ranking]],#REF!,2,FALSE),"")</f>
        <v/>
      </c>
      <c r="BW1004" s="86"/>
      <c r="BX1004" s="87"/>
      <c r="BY1004" s="96"/>
      <c r="BZ1004" s="36" t="str">
        <f>IFERROR(VLOOKUP(Book1345234[[#This Row],[Mobility Ranking]],#REF!,2,FALSE),"")</f>
        <v/>
      </c>
      <c r="CA1004" s="86"/>
      <c r="CB1004" s="96"/>
      <c r="CC1004" s="104" t="str">
        <f>IFERROR(VLOOKUP(Book1345234[[#This Row],[Regional Ranking]],#REF!,2,FALSE),"")</f>
        <v/>
      </c>
    </row>
  </sheetData>
  <protectedRanges>
    <protectedRange algorithmName="SHA-512" hashValue="4aCaoKDK6irFb609Xo71uO3lEl0vl5WZa72qD+7fHujXQcQK8Nyps+d++w0VSEp5GiO3QNZvVN0aqWxKiKbTaw==" saltValue="TQkkRrWfqWWjz9c3rKZOzQ==" spinCount="100000" sqref="AF4" name="ResidentialErrorChecks_1"/>
  </protectedRanges>
  <mergeCells count="17">
    <mergeCell ref="B2:O2"/>
    <mergeCell ref="BQ2:BS2"/>
    <mergeCell ref="P2:S2"/>
    <mergeCell ref="BT2:BV2"/>
    <mergeCell ref="BJ2:BM2"/>
    <mergeCell ref="Z2:AC2"/>
    <mergeCell ref="AD2:AI2"/>
    <mergeCell ref="BB2:BE2"/>
    <mergeCell ref="T2:Y2"/>
    <mergeCell ref="CA2:CC2"/>
    <mergeCell ref="BW2:BZ2"/>
    <mergeCell ref="AJ2:AM2"/>
    <mergeCell ref="AN2:AQ2"/>
    <mergeCell ref="AX2:BA2"/>
    <mergeCell ref="AR2:AW2"/>
    <mergeCell ref="BF2:BI2"/>
    <mergeCell ref="BN2:BP2"/>
  </mergeCells>
  <phoneticPr fontId="5" type="noConversion"/>
  <dataValidations count="13">
    <dataValidation allowBlank="1" showInputMessage="1" showErrorMessage="1" prompt="This cell will be automatically calculated from Ranking" sqref="AW4:AW1004" xr:uid="{00000000-0002-0000-0200-000000000000}"/>
    <dataValidation allowBlank="1" showInputMessage="1" showErrorMessage="1" prompt="This cell will be automatically calculated from Ranking." sqref="BI4:BI1004 S4:S1004 BM4:BM1004 Y4:Y1004 AC4:AC1004 AI4:AI1004 AM4:AM1004 AQ4:AQ1004 BA4:BA1004 BE4:BE1004 BP4:BP1004" xr:uid="{00000000-0002-0000-0200-000001000000}"/>
    <dataValidation showInputMessage="1" showErrorMessage="1" prompt="This cell will be automatically calculated from Ranking." sqref="BS4:BS1004 CC4:CC1004 BV4:BV1004 BZ4:BZ1004" xr:uid="{00000000-0002-0000-0200-000002000000}"/>
    <dataValidation type="list" allowBlank="1" showInputMessage="1" showErrorMessage="1" sqref="BQ13:BQ1004" xr:uid="{00000000-0002-0000-0200-000004000000}">
      <formula1>#REF!</formula1>
    </dataValidation>
    <dataValidation type="list" showInputMessage="1" showErrorMessage="1" sqref="CA4:CA1004 BW13:BX1004 AJ13:AK1004 BT13:BT1004" xr:uid="{00000000-0002-0000-0200-000005000000}">
      <formula1>#REF!</formula1>
    </dataValidation>
    <dataValidation type="list" showInputMessage="1" showErrorMessage="1" prompt="Choose from drop-down at right" sqref="CB4 BH13:BH1004" xr:uid="{00000000-0002-0000-0200-000008000000}">
      <formula1>#REF!</formula1>
    </dataValidation>
    <dataValidation type="list" showInputMessage="1" showErrorMessage="1" errorTitle="invalid entry!" error="please slect from list" prompt="Choose from drop-down to right" sqref="AB13:AB1004" xr:uid="{00000000-0002-0000-0200-00000E000000}">
      <formula1>#REF!</formula1>
    </dataValidation>
    <dataValidation type="list" allowBlank="1" showInputMessage="1" showErrorMessage="1" prompt="Choose from drop-down at right" sqref="AL13:AL1004" xr:uid="{00000000-0002-0000-0200-00000F000000}">
      <formula1>#REF!</formula1>
    </dataValidation>
    <dataValidation type="list" showInputMessage="1" showErrorMessage="1" errorTitle="Invalid Entry!" error="Please select from list" prompt="Choose from drop-down at right" sqref="BD13:BD1004 AP13:AP1004 AV13:AV1004" xr:uid="{00000000-0002-0000-0200-000012000000}">
      <formula1>#REF!</formula1>
    </dataValidation>
    <dataValidation type="list" showInputMessage="1" showErrorMessage="1" errorTitle="Invalid Entry!" error="Please select from List" prompt="Choose from drop-down at right" sqref="AZ13:AZ1004" xr:uid="{00000000-0002-0000-0200-000013000000}">
      <formula1>#REF!</formula1>
    </dataValidation>
    <dataValidation type="list" showInputMessage="1" showErrorMessage="1" errorTitle="Invalid Entry!" error="Select from List_x000a_" prompt="Choose from drop-down at right" sqref="X13:X1004" xr:uid="{00000000-0002-0000-0200-000016000000}">
      <formula1>#REF!</formula1>
    </dataValidation>
    <dataValidation type="list" showInputMessage="1" showErrorMessage="1" errorTitle="Invalid Entry" error="Please select from list" prompt="Choose from drop-down at right" sqref="R13:R1004" xr:uid="{00000000-0002-0000-0200-000017000000}">
      <formula1>#REF!</formula1>
    </dataValidation>
    <dataValidation type="list" showInputMessage="1" showErrorMessage="1" prompt="Choose from drop-down to right" sqref="CB5:CB6" xr:uid="{00000000-0002-0000-0200-00001D000000}">
      <formula1>#REF!</formula1>
    </dataValidation>
  </dataValidations>
  <pageMargins left="0.7" right="0.7" top="1.25" bottom="0.75" header="0.05" footer="0.3"/>
  <pageSetup paperSize="3" scale="11" fitToHeight="0" pageOrder="overThenDown" orientation="landscape" horizontalDpi="300" r:id="rId1"/>
  <headerFooter>
    <oddHeader>&amp;L&amp;G</oddHeader>
    <oddFooter>Page &amp;P&amp;R&amp;A</oddFooter>
  </headerFooter>
  <legacyDrawing r:id="rId2"/>
  <legacyDrawingHF r:id="rId3"/>
  <tableParts count="1">
    <tablePart r:id="rId4"/>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81"/>
  <sheetViews>
    <sheetView zoomScale="80" zoomScaleNormal="80" zoomScaleSheetLayoutView="100" workbookViewId="0">
      <selection activeCell="BR19" sqref="BR19"/>
    </sheetView>
  </sheetViews>
  <sheetFormatPr defaultRowHeight="15" x14ac:dyDescent="0.25"/>
  <cols>
    <col min="1" max="1" width="44.42578125" customWidth="1"/>
    <col min="2" max="2" width="27.5703125" customWidth="1"/>
    <col min="3" max="6" width="16.7109375" customWidth="1"/>
    <col min="7" max="7" width="16.42578125" customWidth="1"/>
    <col min="8" max="17" width="16.7109375" customWidth="1"/>
    <col min="20" max="20" width="16.7109375" customWidth="1"/>
    <col min="21" max="21" width="18.140625" customWidth="1"/>
  </cols>
  <sheetData>
    <row r="1" spans="1:26" s="57" customFormat="1" ht="15.75" thickTop="1" x14ac:dyDescent="0.25">
      <c r="A1" s="65" t="s">
        <v>173</v>
      </c>
      <c r="B1" s="65"/>
    </row>
    <row r="2" spans="1:26" ht="28.9" customHeight="1" x14ac:dyDescent="0.25">
      <c r="C2" s="64"/>
    </row>
    <row r="3" spans="1:26" s="58" customFormat="1" ht="94.5" x14ac:dyDescent="0.25">
      <c r="A3" s="55" t="s">
        <v>0</v>
      </c>
      <c r="B3" s="153" t="s">
        <v>1</v>
      </c>
      <c r="C3" s="56" t="s">
        <v>17</v>
      </c>
      <c r="D3" s="55" t="s">
        <v>18</v>
      </c>
      <c r="E3" s="10" t="s">
        <v>19</v>
      </c>
      <c r="F3" s="55" t="s">
        <v>20</v>
      </c>
      <c r="G3" s="10" t="s">
        <v>174</v>
      </c>
      <c r="H3" s="55" t="s">
        <v>21</v>
      </c>
      <c r="I3" s="10" t="s">
        <v>22</v>
      </c>
      <c r="J3" s="55" t="s">
        <v>23</v>
      </c>
      <c r="K3" s="10" t="s">
        <v>118</v>
      </c>
      <c r="L3" s="55" t="s">
        <v>25</v>
      </c>
      <c r="M3" s="10" t="s">
        <v>26</v>
      </c>
      <c r="N3" s="55" t="s">
        <v>127</v>
      </c>
      <c r="O3" s="10" t="s">
        <v>130</v>
      </c>
      <c r="P3" s="55" t="s">
        <v>133</v>
      </c>
      <c r="Q3" s="10" t="s">
        <v>30</v>
      </c>
      <c r="R3" s="55" t="s">
        <v>175</v>
      </c>
      <c r="U3"/>
      <c r="V3"/>
      <c r="W3"/>
      <c r="X3"/>
      <c r="Y3"/>
      <c r="Z3"/>
    </row>
    <row r="4" spans="1:26" s="3" customFormat="1" ht="8.25" customHeight="1" x14ac:dyDescent="0.25">
      <c r="A4" s="69"/>
      <c r="B4" s="154" t="str">
        <f>'Data Entry'!B3</f>
        <v>FMP</v>
      </c>
      <c r="C4" s="70"/>
      <c r="D4" s="71"/>
      <c r="E4" s="72"/>
      <c r="F4" s="71"/>
      <c r="G4" s="73"/>
      <c r="H4" s="72"/>
      <c r="I4" s="71"/>
      <c r="J4" s="72"/>
      <c r="K4" s="71"/>
      <c r="L4" s="72"/>
      <c r="M4" s="71"/>
      <c r="N4" s="72"/>
      <c r="O4" s="71"/>
      <c r="P4" s="71"/>
      <c r="Q4" s="71"/>
      <c r="R4" s="73"/>
    </row>
    <row r="5" spans="1:26" ht="30" x14ac:dyDescent="0.25">
      <c r="A5" s="11" t="str">
        <f>'Data Entry'!A4</f>
        <v>T-Anchor Lake Watershed Drainage Improvements</v>
      </c>
      <c r="B5" s="155" t="str">
        <f>'Data Entry'!B4</f>
        <v>013000001</v>
      </c>
      <c r="C5" s="63" t="str">
        <f>'Data Entry'!S4</f>
        <v/>
      </c>
      <c r="D5" s="4" t="str">
        <f>'Data Entry'!Y4</f>
        <v/>
      </c>
      <c r="E5" s="4" t="str">
        <f>'Data Entry'!AC4</f>
        <v/>
      </c>
      <c r="F5" s="4" t="str">
        <f>'Data Entry'!AI4</f>
        <v/>
      </c>
      <c r="G5" s="4" t="str">
        <f>'Data Entry'!AM4</f>
        <v/>
      </c>
      <c r="H5" s="4" t="str">
        <f>'Data Entry'!AQ4</f>
        <v/>
      </c>
      <c r="I5" s="4" t="str">
        <f>'Data Entry'!AW4</f>
        <v/>
      </c>
      <c r="J5" s="4" t="str">
        <f>'Data Entry'!BA4</f>
        <v/>
      </c>
      <c r="K5" s="4" t="str">
        <f>'Data Entry'!BE4</f>
        <v/>
      </c>
      <c r="L5" s="4" t="str">
        <f>'Data Entry'!BI4</f>
        <v/>
      </c>
      <c r="M5" s="4" t="str">
        <f>'Data Entry'!BM4</f>
        <v/>
      </c>
      <c r="N5" s="4" t="str">
        <f>'Data Entry'!BP4</f>
        <v/>
      </c>
      <c r="O5" s="4" t="str">
        <f>'Data Entry'!BS4</f>
        <v/>
      </c>
      <c r="P5" s="4" t="str">
        <f>'Data Entry'!BV4</f>
        <v/>
      </c>
      <c r="Q5" s="4" t="str">
        <f>'Data Entry'!BZ4</f>
        <v/>
      </c>
      <c r="R5" s="4">
        <f>SUM(Book134523[[#This Row],[ Severity Ranking: Pre-Project Average Depth of Flooding (100-year)]:[Mobility Ranking]])</f>
        <v>0</v>
      </c>
    </row>
    <row r="6" spans="1:26" x14ac:dyDescent="0.25">
      <c r="A6" s="11" t="str">
        <f>'Data Entry'!A5</f>
        <v>Rhea Road Drainage Project</v>
      </c>
      <c r="B6" s="155" t="str">
        <f>'Data Entry'!B5</f>
        <v>013000002</v>
      </c>
      <c r="C6" s="63" t="str">
        <f>'Data Entry'!S5</f>
        <v/>
      </c>
      <c r="D6" s="4" t="str">
        <f>'Data Entry'!Y5</f>
        <v/>
      </c>
      <c r="E6" s="4" t="str">
        <f>'Data Entry'!AC5</f>
        <v/>
      </c>
      <c r="F6" s="4" t="str">
        <f>'Data Entry'!AI5</f>
        <v/>
      </c>
      <c r="G6" s="4" t="str">
        <f>'Data Entry'!AM5</f>
        <v/>
      </c>
      <c r="H6" s="4" t="str">
        <f>'Data Entry'!AQ5</f>
        <v/>
      </c>
      <c r="I6" s="4" t="str">
        <f>'Data Entry'!AW5</f>
        <v/>
      </c>
      <c r="J6" s="4" t="str">
        <f>'Data Entry'!BA5</f>
        <v/>
      </c>
      <c r="K6" s="4" t="str">
        <f>'Data Entry'!BE5</f>
        <v/>
      </c>
      <c r="L6" s="4" t="str">
        <f>'Data Entry'!BI5</f>
        <v/>
      </c>
      <c r="M6" s="4" t="str">
        <f>'Data Entry'!BM5</f>
        <v/>
      </c>
      <c r="N6" s="4" t="str">
        <f>'Data Entry'!BP5</f>
        <v/>
      </c>
      <c r="O6" s="4" t="str">
        <f>'Data Entry'!BS5</f>
        <v/>
      </c>
      <c r="P6" s="4" t="str">
        <f>'Data Entry'!BV5</f>
        <v/>
      </c>
      <c r="Q6" s="4" t="str">
        <f>'Data Entry'!BZ5</f>
        <v/>
      </c>
      <c r="R6" s="4">
        <f>SUM(Book134523[[#This Row],[ Severity Ranking: Pre-Project Average Depth of Flooding (100-year)]:[Mobility Ranking]])</f>
        <v>0</v>
      </c>
    </row>
    <row r="7" spans="1:26" ht="60" customHeight="1" x14ac:dyDescent="0.25">
      <c r="A7" s="11" t="str">
        <f>'Data Entry'!A6</f>
        <v>Brenda Hursh Drainage Improvement Project</v>
      </c>
      <c r="B7" s="155" t="str">
        <f>'Data Entry'!B6</f>
        <v>013000003</v>
      </c>
      <c r="C7" s="63" t="str">
        <f>'Data Entry'!S6</f>
        <v/>
      </c>
      <c r="D7" s="4" t="str">
        <f>'Data Entry'!Y6</f>
        <v/>
      </c>
      <c r="E7" s="4" t="str">
        <f>'Data Entry'!AC6</f>
        <v/>
      </c>
      <c r="F7" s="4" t="str">
        <f>'Data Entry'!AI6</f>
        <v/>
      </c>
      <c r="G7" s="4" t="str">
        <f>'Data Entry'!AM6</f>
        <v/>
      </c>
      <c r="H7" s="4" t="str">
        <f>'Data Entry'!AQ6</f>
        <v/>
      </c>
      <c r="I7" s="4" t="str">
        <f>'Data Entry'!AW6</f>
        <v/>
      </c>
      <c r="J7" s="4" t="str">
        <f>'Data Entry'!BA6</f>
        <v/>
      </c>
      <c r="K7" s="4" t="str">
        <f>'Data Entry'!BE6</f>
        <v/>
      </c>
      <c r="L7" s="4" t="str">
        <f>'Data Entry'!BI6</f>
        <v/>
      </c>
      <c r="M7" s="4" t="str">
        <f>'Data Entry'!BM6</f>
        <v/>
      </c>
      <c r="N7" s="4" t="str">
        <f>'Data Entry'!BP6</f>
        <v/>
      </c>
      <c r="O7" s="4" t="str">
        <f>'Data Entry'!BS6</f>
        <v/>
      </c>
      <c r="P7" s="4" t="str">
        <f>'Data Entry'!BV6</f>
        <v/>
      </c>
      <c r="Q7" s="4" t="str">
        <f>'Data Entry'!BZ6</f>
        <v/>
      </c>
      <c r="R7" s="4">
        <f>SUM(Book134523[[#This Row],[ Severity Ranking: Pre-Project Average Depth of Flooding (100-year)]:[Mobility Ranking]])</f>
        <v>0</v>
      </c>
    </row>
    <row r="8" spans="1:26" x14ac:dyDescent="0.25">
      <c r="A8" s="11" t="str">
        <f>'Data Entry'!A7</f>
        <v>City of Canyon Flood Mitigation Project</v>
      </c>
      <c r="B8" s="155" t="str">
        <f>'Data Entry'!B7</f>
        <v>013000012</v>
      </c>
      <c r="C8" s="63" t="str">
        <f>'Data Entry'!S7</f>
        <v/>
      </c>
      <c r="D8" s="4" t="str">
        <f>'Data Entry'!Y7</f>
        <v/>
      </c>
      <c r="E8" s="4" t="str">
        <f>'Data Entry'!AC7</f>
        <v/>
      </c>
      <c r="F8" s="4" t="str">
        <f>'Data Entry'!AI7</f>
        <v/>
      </c>
      <c r="G8" s="4" t="str">
        <f>'Data Entry'!AM7</f>
        <v/>
      </c>
      <c r="H8" s="4" t="str">
        <f>'Data Entry'!AQ7</f>
        <v/>
      </c>
      <c r="I8" s="4" t="str">
        <f>'Data Entry'!AW7</f>
        <v/>
      </c>
      <c r="J8" s="4" t="str">
        <f>'Data Entry'!BA7</f>
        <v/>
      </c>
      <c r="K8" s="4" t="str">
        <f>'Data Entry'!BE7</f>
        <v/>
      </c>
      <c r="L8" s="4" t="str">
        <f>'Data Entry'!BI7</f>
        <v/>
      </c>
      <c r="M8" s="4" t="str">
        <f>'Data Entry'!BM7</f>
        <v/>
      </c>
      <c r="N8" s="4" t="str">
        <f>'Data Entry'!BP7</f>
        <v/>
      </c>
      <c r="O8" s="4" t="str">
        <f>'Data Entry'!BS7</f>
        <v/>
      </c>
      <c r="P8" s="4" t="str">
        <f>'Data Entry'!BV7</f>
        <v/>
      </c>
      <c r="Q8" s="4" t="str">
        <f>'Data Entry'!BZ7</f>
        <v/>
      </c>
      <c r="R8" s="4">
        <f>SUM(Book134523[[#This Row],[ Severity Ranking: Pre-Project Average Depth of Flooding (100-year)]:[Mobility Ranking]])</f>
        <v>0</v>
      </c>
    </row>
    <row r="9" spans="1:26" x14ac:dyDescent="0.25">
      <c r="A9" s="11" t="str">
        <f>'Data Entry'!A8</f>
        <v>Wichita Gardens Drainage Improvements</v>
      </c>
      <c r="B9" s="155" t="str">
        <f>'Data Entry'!B8</f>
        <v>013000013</v>
      </c>
      <c r="C9" s="63" t="str">
        <f>'Data Entry'!S8</f>
        <v/>
      </c>
      <c r="D9" s="4" t="str">
        <f>'Data Entry'!Y8</f>
        <v/>
      </c>
      <c r="E9" s="4" t="str">
        <f>'Data Entry'!AC8</f>
        <v/>
      </c>
      <c r="F9" s="4" t="str">
        <f>'Data Entry'!AI8</f>
        <v/>
      </c>
      <c r="G9" s="4" t="str">
        <f>'Data Entry'!AM8</f>
        <v/>
      </c>
      <c r="H9" s="4" t="str">
        <f>'Data Entry'!AQ8</f>
        <v/>
      </c>
      <c r="I9" s="4" t="str">
        <f>'Data Entry'!AW8</f>
        <v/>
      </c>
      <c r="J9" s="4" t="str">
        <f>'Data Entry'!BA8</f>
        <v/>
      </c>
      <c r="K9" s="4" t="str">
        <f>'Data Entry'!BE8</f>
        <v/>
      </c>
      <c r="L9" s="4" t="str">
        <f>'Data Entry'!BI8</f>
        <v/>
      </c>
      <c r="M9" s="4" t="str">
        <f>'Data Entry'!BM8</f>
        <v/>
      </c>
      <c r="N9" s="4" t="str">
        <f>'Data Entry'!BP8</f>
        <v/>
      </c>
      <c r="O9" s="4" t="str">
        <f>'Data Entry'!BS8</f>
        <v/>
      </c>
      <c r="P9" s="4" t="str">
        <f>'Data Entry'!BV8</f>
        <v/>
      </c>
      <c r="Q9" s="4" t="str">
        <f>'Data Entry'!BZ8</f>
        <v/>
      </c>
      <c r="R9" s="4">
        <f>SUM(Book134523[[#This Row],[ Severity Ranking: Pre-Project Average Depth of Flooding (100-year)]:[Mobility Ranking]])</f>
        <v>0</v>
      </c>
    </row>
    <row r="10" spans="1:26" x14ac:dyDescent="0.25">
      <c r="A10" s="11" t="str">
        <f>'Data Entry'!A9</f>
        <v>Echo/Neta Lane Drainage Project</v>
      </c>
      <c r="B10" s="155" t="str">
        <f>'Data Entry'!B9</f>
        <v>013000015</v>
      </c>
      <c r="C10" s="63" t="str">
        <f>'Data Entry'!S9</f>
        <v/>
      </c>
      <c r="D10" s="4" t="str">
        <f>'Data Entry'!Y9</f>
        <v/>
      </c>
      <c r="E10" s="4" t="str">
        <f>'Data Entry'!AC9</f>
        <v/>
      </c>
      <c r="F10" s="4" t="str">
        <f>'Data Entry'!AI9</f>
        <v/>
      </c>
      <c r="G10" s="4" t="str">
        <f>'Data Entry'!AM9</f>
        <v/>
      </c>
      <c r="H10" s="4" t="str">
        <f>'Data Entry'!AQ9</f>
        <v/>
      </c>
      <c r="I10" s="4" t="str">
        <f>'Data Entry'!AW9</f>
        <v/>
      </c>
      <c r="J10" s="4" t="str">
        <f>'Data Entry'!BA9</f>
        <v/>
      </c>
      <c r="K10" s="4" t="str">
        <f>'Data Entry'!BE9</f>
        <v/>
      </c>
      <c r="L10" s="4" t="str">
        <f>'Data Entry'!BI9</f>
        <v/>
      </c>
      <c r="M10" s="4" t="str">
        <f>'Data Entry'!BM9</f>
        <v/>
      </c>
      <c r="N10" s="4" t="str">
        <f>'Data Entry'!BP9</f>
        <v/>
      </c>
      <c r="O10" s="4" t="str">
        <f>'Data Entry'!BS9</f>
        <v/>
      </c>
      <c r="P10" s="4" t="str">
        <f>'Data Entry'!BV9</f>
        <v/>
      </c>
      <c r="Q10" s="4" t="str">
        <f>'Data Entry'!BZ9</f>
        <v/>
      </c>
      <c r="R10" s="4">
        <f>SUM(Book134523[[#This Row],[ Severity Ranking: Pre-Project Average Depth of Flooding (100-year)]:[Mobility Ranking]])</f>
        <v>0</v>
      </c>
    </row>
    <row r="11" spans="1:26" x14ac:dyDescent="0.25">
      <c r="A11" s="11" t="str">
        <f>'Data Entry'!A10</f>
        <v>Hirschi - Huskie</v>
      </c>
      <c r="B11" s="155" t="str">
        <f>'Data Entry'!B10</f>
        <v>013000016</v>
      </c>
      <c r="C11" s="63" t="str">
        <f>'Data Entry'!S10</f>
        <v/>
      </c>
      <c r="D11" s="4" t="str">
        <f>'Data Entry'!Y10</f>
        <v/>
      </c>
      <c r="E11" s="4" t="str">
        <f>'Data Entry'!AC10</f>
        <v/>
      </c>
      <c r="F11" s="4" t="str">
        <f>'Data Entry'!AI10</f>
        <v/>
      </c>
      <c r="G11" s="4" t="str">
        <f>'Data Entry'!AM10</f>
        <v/>
      </c>
      <c r="H11" s="4" t="str">
        <f>'Data Entry'!AQ10</f>
        <v/>
      </c>
      <c r="I11" s="4" t="str">
        <f>'Data Entry'!AW10</f>
        <v/>
      </c>
      <c r="J11" s="4" t="str">
        <f>'Data Entry'!BA10</f>
        <v/>
      </c>
      <c r="K11" s="4" t="str">
        <f>'Data Entry'!BE10</f>
        <v/>
      </c>
      <c r="L11" s="4" t="str">
        <f>'Data Entry'!BI10</f>
        <v/>
      </c>
      <c r="M11" s="4" t="str">
        <f>'Data Entry'!BM10</f>
        <v/>
      </c>
      <c r="N11" s="4" t="str">
        <f>'Data Entry'!BP10</f>
        <v/>
      </c>
      <c r="O11" s="4" t="str">
        <f>'Data Entry'!BS10</f>
        <v/>
      </c>
      <c r="P11" s="4" t="str">
        <f>'Data Entry'!BV10</f>
        <v/>
      </c>
      <c r="Q11" s="4" t="str">
        <f>'Data Entry'!BZ10</f>
        <v/>
      </c>
      <c r="R11" s="4">
        <f>SUM(Book134523[[#This Row],[ Severity Ranking: Pre-Project Average Depth of Flooding (100-year)]:[Mobility Ranking]])</f>
        <v>0</v>
      </c>
    </row>
    <row r="12" spans="1:26" x14ac:dyDescent="0.25">
      <c r="A12" s="11" t="str">
        <f>'Data Entry'!A11</f>
        <v>Landon, Duty and Sunset St Drainage Project</v>
      </c>
      <c r="B12" s="155" t="str">
        <f>'Data Entry'!B11</f>
        <v>013000017</v>
      </c>
      <c r="C12" s="63" t="str">
        <f>'Data Entry'!S11</f>
        <v/>
      </c>
      <c r="D12" s="4" t="str">
        <f>'Data Entry'!Y11</f>
        <v/>
      </c>
      <c r="E12" s="4" t="str">
        <f>'Data Entry'!AC11</f>
        <v/>
      </c>
      <c r="F12" s="4" t="str">
        <f>'Data Entry'!AI11</f>
        <v/>
      </c>
      <c r="G12" s="4" t="str">
        <f>'Data Entry'!AM11</f>
        <v/>
      </c>
      <c r="H12" s="4" t="str">
        <f>'Data Entry'!AQ11</f>
        <v/>
      </c>
      <c r="I12" s="4" t="str">
        <f>'Data Entry'!AW11</f>
        <v/>
      </c>
      <c r="J12" s="4" t="str">
        <f>'Data Entry'!BA11</f>
        <v/>
      </c>
      <c r="K12" s="4" t="str">
        <f>'Data Entry'!BE11</f>
        <v/>
      </c>
      <c r="L12" s="4" t="str">
        <f>'Data Entry'!BI11</f>
        <v/>
      </c>
      <c r="M12" s="4" t="str">
        <f>'Data Entry'!BM11</f>
        <v/>
      </c>
      <c r="N12" s="4" t="str">
        <f>'Data Entry'!BP11</f>
        <v/>
      </c>
      <c r="O12" s="4" t="str">
        <f>'Data Entry'!BS11</f>
        <v/>
      </c>
      <c r="P12" s="4" t="str">
        <f>'Data Entry'!BV11</f>
        <v/>
      </c>
      <c r="Q12" s="4" t="str">
        <f>'Data Entry'!BZ11</f>
        <v/>
      </c>
      <c r="R12" s="4">
        <f>SUM(Book134523[[#This Row],[ Severity Ranking: Pre-Project Average Depth of Flooding (100-year)]:[Mobility Ranking]])</f>
        <v>0</v>
      </c>
    </row>
    <row r="13" spans="1:26" x14ac:dyDescent="0.25">
      <c r="A13" s="11" t="str">
        <f>'Data Entry'!A12</f>
        <v>Spanish Trace Drainage Project</v>
      </c>
      <c r="B13" s="155" t="str">
        <f>'Data Entry'!B12</f>
        <v>013000018</v>
      </c>
      <c r="C13" s="63" t="str">
        <f>'Data Entry'!S12</f>
        <v/>
      </c>
      <c r="D13" s="4" t="str">
        <f>'Data Entry'!Y12</f>
        <v/>
      </c>
      <c r="E13" s="4" t="str">
        <f>'Data Entry'!AC12</f>
        <v/>
      </c>
      <c r="F13" s="4" t="str">
        <f>'Data Entry'!AI12</f>
        <v/>
      </c>
      <c r="G13" s="4" t="str">
        <f>'Data Entry'!AM12</f>
        <v/>
      </c>
      <c r="H13" s="4" t="str">
        <f>'Data Entry'!AQ12</f>
        <v/>
      </c>
      <c r="I13" s="4" t="str">
        <f>'Data Entry'!AW12</f>
        <v/>
      </c>
      <c r="J13" s="4" t="str">
        <f>'Data Entry'!BA12</f>
        <v/>
      </c>
      <c r="K13" s="4" t="str">
        <f>'Data Entry'!BE12</f>
        <v/>
      </c>
      <c r="L13" s="4" t="str">
        <f>'Data Entry'!BI12</f>
        <v/>
      </c>
      <c r="M13" s="4" t="str">
        <f>'Data Entry'!BM12</f>
        <v/>
      </c>
      <c r="N13" s="4" t="str">
        <f>'Data Entry'!BP12</f>
        <v/>
      </c>
      <c r="O13" s="4" t="str">
        <f>'Data Entry'!BS12</f>
        <v/>
      </c>
      <c r="P13" s="4" t="str">
        <f>'Data Entry'!BV12</f>
        <v/>
      </c>
      <c r="Q13" s="4" t="str">
        <f>'Data Entry'!BZ12</f>
        <v/>
      </c>
      <c r="R13" s="4">
        <f>SUM(Book134523[[#This Row],[ Severity Ranking: Pre-Project Average Depth of Flooding (100-year)]:[Mobility Ranking]])</f>
        <v>0</v>
      </c>
    </row>
    <row r="14" spans="1:26" ht="45" x14ac:dyDescent="0.25">
      <c r="A14" s="11" t="str">
        <f>'Data Entry'!A13</f>
        <v>Spring Creek - Woodland (200-ft) and I-45 Channelization with detention at Birch Creek and Walnut Creek</v>
      </c>
      <c r="B14" s="155" t="str">
        <f>'Data Entry'!B13</f>
        <v>063000062</v>
      </c>
      <c r="C14" s="63">
        <f>'Data Entry'!S13</f>
        <v>6</v>
      </c>
      <c r="D14" s="4" t="str">
        <f>'Data Entry'!Y13</f>
        <v/>
      </c>
      <c r="E14" s="4" t="str">
        <f>'Data Entry'!AC13</f>
        <v/>
      </c>
      <c r="F14" s="4" t="str">
        <f>'Data Entry'!AI13</f>
        <v/>
      </c>
      <c r="G14" s="4" t="str">
        <f>'Data Entry'!AM13</f>
        <v/>
      </c>
      <c r="H14" s="4" t="str">
        <f>'Data Entry'!AQ13</f>
        <v/>
      </c>
      <c r="I14" s="4" t="str">
        <f>'Data Entry'!AW13</f>
        <v/>
      </c>
      <c r="J14" s="4" t="str">
        <f>'Data Entry'!BA13</f>
        <v/>
      </c>
      <c r="K14" s="4" t="str">
        <f>'Data Entry'!BE13</f>
        <v/>
      </c>
      <c r="L14" s="4" t="str">
        <f>'Data Entry'!BI13</f>
        <v/>
      </c>
      <c r="M14" s="4" t="str">
        <f>'Data Entry'!BM13</f>
        <v/>
      </c>
      <c r="N14" s="4" t="str">
        <f>'Data Entry'!BP13</f>
        <v/>
      </c>
      <c r="O14" s="4" t="str">
        <f>'Data Entry'!BS13</f>
        <v/>
      </c>
      <c r="P14" s="4" t="str">
        <f>'Data Entry'!BV13</f>
        <v/>
      </c>
      <c r="Q14" s="4" t="str">
        <f>'Data Entry'!BZ13</f>
        <v/>
      </c>
      <c r="R14" s="4">
        <f>SUM(Book134523[[#This Row],[ Severity Ranking: Pre-Project Average Depth of Flooding (100-year)]:[Mobility Ranking]])</f>
        <v>6</v>
      </c>
    </row>
    <row r="15" spans="1:26" ht="30" x14ac:dyDescent="0.25">
      <c r="A15" s="11" t="str">
        <f>'Data Entry'!A14</f>
        <v>West Fork San Jacinto River - Kingwood Benching &amp; HW 242 Channelization</v>
      </c>
      <c r="B15" s="155" t="str">
        <f>'Data Entry'!B14</f>
        <v>063000064</v>
      </c>
      <c r="C15" s="63">
        <f>'Data Entry'!S14</f>
        <v>4</v>
      </c>
      <c r="D15" s="4" t="str">
        <f>'Data Entry'!Y14</f>
        <v/>
      </c>
      <c r="E15" s="4" t="str">
        <f>'Data Entry'!AC14</f>
        <v/>
      </c>
      <c r="F15" s="4" t="str">
        <f>'Data Entry'!AI14</f>
        <v/>
      </c>
      <c r="G15" s="4" t="str">
        <f>'Data Entry'!AM14</f>
        <v/>
      </c>
      <c r="H15" s="4" t="str">
        <f>'Data Entry'!AQ14</f>
        <v/>
      </c>
      <c r="I15" s="4" t="str">
        <f>'Data Entry'!AW14</f>
        <v/>
      </c>
      <c r="J15" s="4" t="str">
        <f>'Data Entry'!BA14</f>
        <v/>
      </c>
      <c r="K15" s="4" t="str">
        <f>'Data Entry'!BE14</f>
        <v/>
      </c>
      <c r="L15" s="4" t="str">
        <f>'Data Entry'!BI14</f>
        <v/>
      </c>
      <c r="M15" s="4" t="str">
        <f>'Data Entry'!BM14</f>
        <v/>
      </c>
      <c r="N15" s="4" t="str">
        <f>'Data Entry'!BP14</f>
        <v/>
      </c>
      <c r="O15" s="4" t="str">
        <f>'Data Entry'!BS14</f>
        <v/>
      </c>
      <c r="P15" s="4" t="str">
        <f>'Data Entry'!BV14</f>
        <v/>
      </c>
      <c r="Q15" s="4" t="str">
        <f>'Data Entry'!BZ14</f>
        <v/>
      </c>
      <c r="R15" s="4">
        <f>SUM(Book134523[[#This Row],[ Severity Ranking: Pre-Project Average Depth of Flooding (100-year)]:[Mobility Ranking]])</f>
        <v>4</v>
      </c>
    </row>
    <row r="16" spans="1:26" ht="30" x14ac:dyDescent="0.25">
      <c r="A16" s="11" t="str">
        <f>'Data Entry'!A15</f>
        <v>City of Friendswood Ordinances and Regulation Update</v>
      </c>
      <c r="B16" s="155" t="str">
        <f>'Data Entry'!B15</f>
        <v>063000113</v>
      </c>
      <c r="C16" s="63">
        <f>'Data Entry'!S15</f>
        <v>6</v>
      </c>
      <c r="D16" s="4" t="str">
        <f>'Data Entry'!Y15</f>
        <v/>
      </c>
      <c r="E16" s="4" t="str">
        <f>'Data Entry'!AC15</f>
        <v/>
      </c>
      <c r="F16" s="4" t="str">
        <f>'Data Entry'!AI15</f>
        <v/>
      </c>
      <c r="G16" s="4" t="str">
        <f>'Data Entry'!AM15</f>
        <v/>
      </c>
      <c r="H16" s="4" t="str">
        <f>'Data Entry'!AQ15</f>
        <v/>
      </c>
      <c r="I16" s="4" t="str">
        <f>'Data Entry'!AW15</f>
        <v/>
      </c>
      <c r="J16" s="4" t="str">
        <f>'Data Entry'!BA15</f>
        <v/>
      </c>
      <c r="K16" s="4" t="str">
        <f>'Data Entry'!BE15</f>
        <v/>
      </c>
      <c r="L16" s="4" t="str">
        <f>'Data Entry'!BI15</f>
        <v/>
      </c>
      <c r="M16" s="4" t="str">
        <f>'Data Entry'!BM15</f>
        <v/>
      </c>
      <c r="N16" s="4" t="str">
        <f>'Data Entry'!BP15</f>
        <v/>
      </c>
      <c r="O16" s="4" t="str">
        <f>'Data Entry'!BS15</f>
        <v/>
      </c>
      <c r="P16" s="4" t="str">
        <f>'Data Entry'!BV15</f>
        <v/>
      </c>
      <c r="Q16" s="4" t="str">
        <f>'Data Entry'!BZ15</f>
        <v/>
      </c>
      <c r="R16" s="4">
        <f>SUM(Book134523[[#This Row],[ Severity Ranking: Pre-Project Average Depth of Flooding (100-year)]:[Mobility Ranking]])</f>
        <v>6</v>
      </c>
    </row>
    <row r="17" spans="1:18" ht="30" x14ac:dyDescent="0.25">
      <c r="A17" s="11" t="str">
        <f>'Data Entry'!A16</f>
        <v>City of Bayou Vista Regulations and Permit Requirements Update</v>
      </c>
      <c r="B17" s="155" t="str">
        <f>'Data Entry'!B16</f>
        <v>063000114</v>
      </c>
      <c r="C17" s="63">
        <f>'Data Entry'!S16</f>
        <v>8</v>
      </c>
      <c r="D17" s="4" t="str">
        <f>'Data Entry'!Y16</f>
        <v/>
      </c>
      <c r="E17" s="4" t="str">
        <f>'Data Entry'!AC16</f>
        <v/>
      </c>
      <c r="F17" s="4" t="str">
        <f>'Data Entry'!AI16</f>
        <v/>
      </c>
      <c r="G17" s="4" t="str">
        <f>'Data Entry'!AM16</f>
        <v/>
      </c>
      <c r="H17" s="4" t="str">
        <f>'Data Entry'!AQ16</f>
        <v/>
      </c>
      <c r="I17" s="4" t="str">
        <f>'Data Entry'!AW16</f>
        <v/>
      </c>
      <c r="J17" s="4" t="str">
        <f>'Data Entry'!BA16</f>
        <v/>
      </c>
      <c r="K17" s="4" t="str">
        <f>'Data Entry'!BE16</f>
        <v/>
      </c>
      <c r="L17" s="4" t="str">
        <f>'Data Entry'!BI16</f>
        <v/>
      </c>
      <c r="M17" s="4" t="str">
        <f>'Data Entry'!BM16</f>
        <v/>
      </c>
      <c r="N17" s="4" t="str">
        <f>'Data Entry'!BP16</f>
        <v/>
      </c>
      <c r="O17" s="4" t="str">
        <f>'Data Entry'!BS16</f>
        <v/>
      </c>
      <c r="P17" s="4" t="str">
        <f>'Data Entry'!BV16</f>
        <v/>
      </c>
      <c r="Q17" s="4" t="str">
        <f>'Data Entry'!BZ16</f>
        <v/>
      </c>
      <c r="R17" s="4">
        <f>SUM(Book134523[[#This Row],[ Severity Ranking: Pre-Project Average Depth of Flooding (100-year)]:[Mobility Ranking]])</f>
        <v>8</v>
      </c>
    </row>
    <row r="18" spans="1:18" x14ac:dyDescent="0.25">
      <c r="A18" s="11" t="str">
        <f>'Data Entry'!A17</f>
        <v>City of League City Freeboard Ordinance</v>
      </c>
      <c r="B18" s="155" t="str">
        <f>'Data Entry'!B17</f>
        <v>063000115</v>
      </c>
      <c r="C18" s="63">
        <f>'Data Entry'!S17</f>
        <v>4</v>
      </c>
      <c r="D18" s="4" t="str">
        <f>'Data Entry'!Y17</f>
        <v/>
      </c>
      <c r="E18" s="4" t="str">
        <f>'Data Entry'!AC17</f>
        <v/>
      </c>
      <c r="F18" s="4" t="str">
        <f>'Data Entry'!AI17</f>
        <v/>
      </c>
      <c r="G18" s="4" t="str">
        <f>'Data Entry'!AM17</f>
        <v/>
      </c>
      <c r="H18" s="4" t="str">
        <f>'Data Entry'!AQ17</f>
        <v/>
      </c>
      <c r="I18" s="4" t="str">
        <f>'Data Entry'!AW17</f>
        <v/>
      </c>
      <c r="J18" s="4" t="str">
        <f>'Data Entry'!BA17</f>
        <v/>
      </c>
      <c r="K18" s="4" t="str">
        <f>'Data Entry'!BE17</f>
        <v/>
      </c>
      <c r="L18" s="4" t="str">
        <f>'Data Entry'!BI17</f>
        <v/>
      </c>
      <c r="M18" s="4" t="str">
        <f>'Data Entry'!BM17</f>
        <v/>
      </c>
      <c r="N18" s="4" t="str">
        <f>'Data Entry'!BP17</f>
        <v/>
      </c>
      <c r="O18" s="4" t="str">
        <f>'Data Entry'!BS17</f>
        <v/>
      </c>
      <c r="P18" s="4" t="str">
        <f>'Data Entry'!BV17</f>
        <v/>
      </c>
      <c r="Q18" s="4" t="str">
        <f>'Data Entry'!BZ17</f>
        <v/>
      </c>
      <c r="R18" s="4">
        <f>SUM(Book134523[[#This Row],[ Severity Ranking: Pre-Project Average Depth of Flooding (100-year)]:[Mobility Ranking]])</f>
        <v>4</v>
      </c>
    </row>
    <row r="19" spans="1:18" ht="30" x14ac:dyDescent="0.25">
      <c r="A19" s="11" t="str">
        <f>'Data Entry'!A18</f>
        <v>City of Cleveland Floodplain Land-Use Ordinance</v>
      </c>
      <c r="B19" s="155" t="str">
        <f>'Data Entry'!B18</f>
        <v>063000123</v>
      </c>
      <c r="C19" s="63">
        <f>'Data Entry'!S18</f>
        <v>6</v>
      </c>
      <c r="D19" s="4" t="str">
        <f>'Data Entry'!Y18</f>
        <v/>
      </c>
      <c r="E19" s="4" t="str">
        <f>'Data Entry'!AC18</f>
        <v/>
      </c>
      <c r="F19" s="4" t="str">
        <f>'Data Entry'!AI18</f>
        <v/>
      </c>
      <c r="G19" s="4" t="str">
        <f>'Data Entry'!AM18</f>
        <v/>
      </c>
      <c r="H19" s="4" t="str">
        <f>'Data Entry'!AQ18</f>
        <v/>
      </c>
      <c r="I19" s="4" t="str">
        <f>'Data Entry'!AW18</f>
        <v/>
      </c>
      <c r="J19" s="4" t="str">
        <f>'Data Entry'!BA18</f>
        <v/>
      </c>
      <c r="K19" s="4" t="str">
        <f>'Data Entry'!BE18</f>
        <v/>
      </c>
      <c r="L19" s="4" t="str">
        <f>'Data Entry'!BI18</f>
        <v/>
      </c>
      <c r="M19" s="4" t="str">
        <f>'Data Entry'!BM18</f>
        <v/>
      </c>
      <c r="N19" s="4" t="str">
        <f>'Data Entry'!BP18</f>
        <v/>
      </c>
      <c r="O19" s="4" t="str">
        <f>'Data Entry'!BS18</f>
        <v/>
      </c>
      <c r="P19" s="4" t="str">
        <f>'Data Entry'!BV18</f>
        <v/>
      </c>
      <c r="Q19" s="4" t="str">
        <f>'Data Entry'!BZ18</f>
        <v/>
      </c>
      <c r="R19" s="4">
        <f>SUM(Book134523[[#This Row],[ Severity Ranking: Pre-Project Average Depth of Flooding (100-year)]:[Mobility Ranking]])</f>
        <v>6</v>
      </c>
    </row>
    <row r="20" spans="1:18" x14ac:dyDescent="0.25">
      <c r="A20" s="11" t="str">
        <f>'Data Entry'!A19</f>
        <v>City of Cleveland Flooplain Ordinance Update</v>
      </c>
      <c r="B20" s="155" t="str">
        <f>'Data Entry'!B19</f>
        <v>063000124</v>
      </c>
      <c r="C20" s="63">
        <f>'Data Entry'!S19</f>
        <v>6</v>
      </c>
      <c r="D20" s="4" t="str">
        <f>'Data Entry'!Y19</f>
        <v/>
      </c>
      <c r="E20" s="4" t="str">
        <f>'Data Entry'!AC19</f>
        <v/>
      </c>
      <c r="F20" s="4" t="str">
        <f>'Data Entry'!AI19</f>
        <v/>
      </c>
      <c r="G20" s="4" t="str">
        <f>'Data Entry'!AM19</f>
        <v/>
      </c>
      <c r="H20" s="4" t="str">
        <f>'Data Entry'!AQ19</f>
        <v/>
      </c>
      <c r="I20" s="4" t="str">
        <f>'Data Entry'!AW19</f>
        <v/>
      </c>
      <c r="J20" s="4" t="str">
        <f>'Data Entry'!BA19</f>
        <v/>
      </c>
      <c r="K20" s="4" t="str">
        <f>'Data Entry'!BE19</f>
        <v/>
      </c>
      <c r="L20" s="4" t="str">
        <f>'Data Entry'!BI19</f>
        <v/>
      </c>
      <c r="M20" s="4" t="str">
        <f>'Data Entry'!BM19</f>
        <v/>
      </c>
      <c r="N20" s="4" t="str">
        <f>'Data Entry'!BP19</f>
        <v/>
      </c>
      <c r="O20" s="4" t="str">
        <f>'Data Entry'!BS19</f>
        <v/>
      </c>
      <c r="P20" s="4" t="str">
        <f>'Data Entry'!BV19</f>
        <v/>
      </c>
      <c r="Q20" s="4" t="str">
        <f>'Data Entry'!BZ19</f>
        <v/>
      </c>
      <c r="R20" s="4">
        <f>SUM(Book134523[[#This Row],[ Severity Ranking: Pre-Project Average Depth of Flooding (100-year)]:[Mobility Ranking]])</f>
        <v>6</v>
      </c>
    </row>
    <row r="21" spans="1:18" ht="30" x14ac:dyDescent="0.25">
      <c r="A21" s="11" t="str">
        <f>'Data Entry'!A20</f>
        <v>City of Cleveland Ordinace Update Pipeline Right-of-Way</v>
      </c>
      <c r="B21" s="155" t="str">
        <f>'Data Entry'!B20</f>
        <v>063000126</v>
      </c>
      <c r="C21" s="63">
        <f>'Data Entry'!S20</f>
        <v>6</v>
      </c>
      <c r="D21" s="4" t="str">
        <f>'Data Entry'!Y20</f>
        <v/>
      </c>
      <c r="E21" s="4" t="str">
        <f>'Data Entry'!AC20</f>
        <v/>
      </c>
      <c r="F21" s="4" t="str">
        <f>'Data Entry'!AI20</f>
        <v/>
      </c>
      <c r="G21" s="4" t="str">
        <f>'Data Entry'!AM20</f>
        <v/>
      </c>
      <c r="H21" s="4" t="str">
        <f>'Data Entry'!AQ20</f>
        <v/>
      </c>
      <c r="I21" s="4" t="str">
        <f>'Data Entry'!AW20</f>
        <v/>
      </c>
      <c r="J21" s="4" t="str">
        <f>'Data Entry'!BA20</f>
        <v/>
      </c>
      <c r="K21" s="4" t="str">
        <f>'Data Entry'!BE20</f>
        <v/>
      </c>
      <c r="L21" s="4" t="str">
        <f>'Data Entry'!BI20</f>
        <v/>
      </c>
      <c r="M21" s="4" t="str">
        <f>'Data Entry'!BM20</f>
        <v/>
      </c>
      <c r="N21" s="4" t="str">
        <f>'Data Entry'!BP20</f>
        <v/>
      </c>
      <c r="O21" s="4" t="str">
        <f>'Data Entry'!BS20</f>
        <v/>
      </c>
      <c r="P21" s="4" t="str">
        <f>'Data Entry'!BV20</f>
        <v/>
      </c>
      <c r="Q21" s="4" t="str">
        <f>'Data Entry'!BZ20</f>
        <v/>
      </c>
      <c r="R21" s="4">
        <f>SUM(Book134523[[#This Row],[ Severity Ranking: Pre-Project Average Depth of Flooding (100-year)]:[Mobility Ranking]])</f>
        <v>6</v>
      </c>
    </row>
    <row r="22" spans="1:18" ht="30" x14ac:dyDescent="0.25">
      <c r="A22" s="11" t="str">
        <f>'Data Entry'!A21</f>
        <v>Galveston Bay Surge Protection Coastal Storm Risk Management</v>
      </c>
      <c r="B22" s="155" t="str">
        <f>'Data Entry'!B21</f>
        <v>063000127</v>
      </c>
      <c r="C22" s="63">
        <f>'Data Entry'!S21</f>
        <v>8</v>
      </c>
      <c r="D22" s="4" t="str">
        <f>'Data Entry'!Y21</f>
        <v/>
      </c>
      <c r="E22" s="4" t="str">
        <f>'Data Entry'!AC21</f>
        <v/>
      </c>
      <c r="F22" s="4" t="str">
        <f>'Data Entry'!AI21</f>
        <v/>
      </c>
      <c r="G22" s="4" t="str">
        <f>'Data Entry'!AM21</f>
        <v/>
      </c>
      <c r="H22" s="4" t="str">
        <f>'Data Entry'!AQ21</f>
        <v/>
      </c>
      <c r="I22" s="4" t="str">
        <f>'Data Entry'!AW21</f>
        <v/>
      </c>
      <c r="J22" s="4" t="str">
        <f>'Data Entry'!BA21</f>
        <v/>
      </c>
      <c r="K22" s="4" t="str">
        <f>'Data Entry'!BE21</f>
        <v/>
      </c>
      <c r="L22" s="4" t="str">
        <f>'Data Entry'!BI21</f>
        <v/>
      </c>
      <c r="M22" s="4" t="str">
        <f>'Data Entry'!BM21</f>
        <v/>
      </c>
      <c r="N22" s="4" t="str">
        <f>'Data Entry'!BP21</f>
        <v/>
      </c>
      <c r="O22" s="4" t="str">
        <f>'Data Entry'!BS21</f>
        <v/>
      </c>
      <c r="P22" s="4" t="str">
        <f>'Data Entry'!BV21</f>
        <v/>
      </c>
      <c r="Q22" s="4" t="str">
        <f>'Data Entry'!BZ21</f>
        <v/>
      </c>
      <c r="R22" s="4">
        <f>SUM(Book134523[[#This Row],[ Severity Ranking: Pre-Project Average Depth of Flooding (100-year)]:[Mobility Ranking]])</f>
        <v>8</v>
      </c>
    </row>
    <row r="23" spans="1:18" ht="45" x14ac:dyDescent="0.25">
      <c r="A23" s="11" t="str">
        <f>'Data Entry'!A22</f>
        <v>Bolivar Peninsula and West Bay Gulf Intracoastal Waterway (GIWW) Shoreline and Island Protection</v>
      </c>
      <c r="B23" s="155" t="str">
        <f>'Data Entry'!B22</f>
        <v>063000128</v>
      </c>
      <c r="C23" s="63" t="str">
        <f>'Data Entry'!S22</f>
        <v/>
      </c>
      <c r="D23" s="4" t="str">
        <f>'Data Entry'!Y22</f>
        <v/>
      </c>
      <c r="E23" s="4" t="str">
        <f>'Data Entry'!AC22</f>
        <v/>
      </c>
      <c r="F23" s="4" t="str">
        <f>'Data Entry'!AI22</f>
        <v/>
      </c>
      <c r="G23" s="4" t="str">
        <f>'Data Entry'!AM22</f>
        <v/>
      </c>
      <c r="H23" s="4" t="str">
        <f>'Data Entry'!AQ22</f>
        <v/>
      </c>
      <c r="I23" s="4" t="str">
        <f>'Data Entry'!AW22</f>
        <v/>
      </c>
      <c r="J23" s="4" t="str">
        <f>'Data Entry'!BA22</f>
        <v/>
      </c>
      <c r="K23" s="4" t="str">
        <f>'Data Entry'!BE22</f>
        <v/>
      </c>
      <c r="L23" s="4" t="str">
        <f>'Data Entry'!BI22</f>
        <v/>
      </c>
      <c r="M23" s="4" t="str">
        <f>'Data Entry'!BM22</f>
        <v/>
      </c>
      <c r="N23" s="4" t="str">
        <f>'Data Entry'!BP22</f>
        <v/>
      </c>
      <c r="O23" s="4" t="str">
        <f>'Data Entry'!BS22</f>
        <v/>
      </c>
      <c r="P23" s="4" t="str">
        <f>'Data Entry'!BV22</f>
        <v/>
      </c>
      <c r="Q23" s="4" t="str">
        <f>'Data Entry'!BZ22</f>
        <v/>
      </c>
      <c r="R23" s="4">
        <f>SUM(Book134523[[#This Row],[ Severity Ranking: Pre-Project Average Depth of Flooding (100-year)]:[Mobility Ranking]])</f>
        <v>0</v>
      </c>
    </row>
    <row r="24" spans="1:18" x14ac:dyDescent="0.25">
      <c r="A24" s="11" t="str">
        <f>'Data Entry'!A23</f>
        <v xml:space="preserve">City of Manvel City Ordinance </v>
      </c>
      <c r="B24" s="155" t="str">
        <f>'Data Entry'!B23</f>
        <v>063000129</v>
      </c>
      <c r="C24" s="63">
        <f>'Data Entry'!S23</f>
        <v>8</v>
      </c>
      <c r="D24" s="4" t="str">
        <f>'Data Entry'!Y23</f>
        <v/>
      </c>
      <c r="E24" s="4" t="str">
        <f>'Data Entry'!AC23</f>
        <v/>
      </c>
      <c r="F24" s="4" t="str">
        <f>'Data Entry'!AI23</f>
        <v/>
      </c>
      <c r="G24" s="4" t="str">
        <f>'Data Entry'!AM23</f>
        <v/>
      </c>
      <c r="H24" s="4" t="str">
        <f>'Data Entry'!AQ23</f>
        <v/>
      </c>
      <c r="I24" s="4" t="str">
        <f>'Data Entry'!AW23</f>
        <v/>
      </c>
      <c r="J24" s="4" t="str">
        <f>'Data Entry'!BA23</f>
        <v/>
      </c>
      <c r="K24" s="4" t="str">
        <f>'Data Entry'!BE23</f>
        <v/>
      </c>
      <c r="L24" s="4" t="str">
        <f>'Data Entry'!BI23</f>
        <v/>
      </c>
      <c r="M24" s="4" t="str">
        <f>'Data Entry'!BM23</f>
        <v/>
      </c>
      <c r="N24" s="4" t="str">
        <f>'Data Entry'!BP23</f>
        <v/>
      </c>
      <c r="O24" s="4" t="str">
        <f>'Data Entry'!BS23</f>
        <v/>
      </c>
      <c r="P24" s="4" t="str">
        <f>'Data Entry'!BV23</f>
        <v/>
      </c>
      <c r="Q24" s="4" t="str">
        <f>'Data Entry'!BZ23</f>
        <v/>
      </c>
      <c r="R24" s="4">
        <f>SUM(Book134523[[#This Row],[ Severity Ranking: Pre-Project Average Depth of Flooding (100-year)]:[Mobility Ranking]])</f>
        <v>8</v>
      </c>
    </row>
    <row r="25" spans="1:18" x14ac:dyDescent="0.25">
      <c r="A25" s="11" t="str">
        <f>'Data Entry'!A24</f>
        <v>City of Manvel Land-Use Ordinance Adoption</v>
      </c>
      <c r="B25" s="155" t="str">
        <f>'Data Entry'!B24</f>
        <v>063000130</v>
      </c>
      <c r="C25" s="63" t="str">
        <f>'Data Entry'!S24</f>
        <v/>
      </c>
      <c r="D25" s="4" t="str">
        <f>'Data Entry'!Y24</f>
        <v/>
      </c>
      <c r="E25" s="4" t="str">
        <f>'Data Entry'!AC24</f>
        <v/>
      </c>
      <c r="F25" s="4" t="str">
        <f>'Data Entry'!AI24</f>
        <v/>
      </c>
      <c r="G25" s="4" t="str">
        <f>'Data Entry'!AM24</f>
        <v/>
      </c>
      <c r="H25" s="4" t="str">
        <f>'Data Entry'!AQ24</f>
        <v/>
      </c>
      <c r="I25" s="4" t="str">
        <f>'Data Entry'!AW24</f>
        <v/>
      </c>
      <c r="J25" s="4" t="str">
        <f>'Data Entry'!BA24</f>
        <v/>
      </c>
      <c r="K25" s="4" t="str">
        <f>'Data Entry'!BE24</f>
        <v/>
      </c>
      <c r="L25" s="4" t="str">
        <f>'Data Entry'!BI24</f>
        <v/>
      </c>
      <c r="M25" s="4" t="str">
        <f>'Data Entry'!BM24</f>
        <v/>
      </c>
      <c r="N25" s="4" t="str">
        <f>'Data Entry'!BP24</f>
        <v/>
      </c>
      <c r="O25" s="4" t="str">
        <f>'Data Entry'!BS24</f>
        <v/>
      </c>
      <c r="P25" s="4" t="str">
        <f>'Data Entry'!BV24</f>
        <v/>
      </c>
      <c r="Q25" s="4" t="str">
        <f>'Data Entry'!BZ24</f>
        <v/>
      </c>
      <c r="R25" s="4">
        <f>SUM(Book134523[[#This Row],[ Severity Ranking: Pre-Project Average Depth of Flooding (100-year)]:[Mobility Ranking]])</f>
        <v>0</v>
      </c>
    </row>
    <row r="26" spans="1:18" x14ac:dyDescent="0.25">
      <c r="A26" s="11" t="str">
        <f>'Data Entry'!A25</f>
        <v xml:space="preserve">City of Manvel GIS Database Improvements </v>
      </c>
      <c r="B26" s="155" t="str">
        <f>'Data Entry'!B25</f>
        <v>063000132</v>
      </c>
      <c r="C26" s="63" t="str">
        <f>'Data Entry'!S25</f>
        <v/>
      </c>
      <c r="D26" s="4" t="str">
        <f>'Data Entry'!Y25</f>
        <v/>
      </c>
      <c r="E26" s="4" t="str">
        <f>'Data Entry'!AC25</f>
        <v/>
      </c>
      <c r="F26" s="4" t="str">
        <f>'Data Entry'!AI25</f>
        <v/>
      </c>
      <c r="G26" s="4" t="str">
        <f>'Data Entry'!AM25</f>
        <v/>
      </c>
      <c r="H26" s="4" t="str">
        <f>'Data Entry'!AQ25</f>
        <v/>
      </c>
      <c r="I26" s="4" t="str">
        <f>'Data Entry'!AW25</f>
        <v/>
      </c>
      <c r="J26" s="4" t="str">
        <f>'Data Entry'!BA25</f>
        <v/>
      </c>
      <c r="K26" s="4" t="str">
        <f>'Data Entry'!BE25</f>
        <v/>
      </c>
      <c r="L26" s="4" t="str">
        <f>'Data Entry'!BI25</f>
        <v/>
      </c>
      <c r="M26" s="4" t="str">
        <f>'Data Entry'!BM25</f>
        <v/>
      </c>
      <c r="N26" s="4" t="str">
        <f>'Data Entry'!BP25</f>
        <v/>
      </c>
      <c r="O26" s="4" t="str">
        <f>'Data Entry'!BS25</f>
        <v/>
      </c>
      <c r="P26" s="4" t="str">
        <f>'Data Entry'!BV25</f>
        <v/>
      </c>
      <c r="Q26" s="4" t="str">
        <f>'Data Entry'!BZ25</f>
        <v/>
      </c>
      <c r="R26" s="4">
        <f>SUM(Book134523[[#This Row],[ Severity Ranking: Pre-Project Average Depth of Flooding (100-year)]:[Mobility Ranking]])</f>
        <v>0</v>
      </c>
    </row>
    <row r="27" spans="1:18" x14ac:dyDescent="0.25">
      <c r="A27" s="11" t="str">
        <f>'Data Entry'!A26</f>
        <v>Brazoria County NFIP Technical Material</v>
      </c>
      <c r="B27" s="155" t="str">
        <f>'Data Entry'!B26</f>
        <v>063000136</v>
      </c>
      <c r="C27" s="63" t="str">
        <f>'Data Entry'!S26</f>
        <v/>
      </c>
      <c r="D27" s="4" t="str">
        <f>'Data Entry'!Y26</f>
        <v/>
      </c>
      <c r="E27" s="4" t="str">
        <f>'Data Entry'!AC26</f>
        <v/>
      </c>
      <c r="F27" s="4" t="str">
        <f>'Data Entry'!AI26</f>
        <v/>
      </c>
      <c r="G27" s="4" t="str">
        <f>'Data Entry'!AM26</f>
        <v/>
      </c>
      <c r="H27" s="4" t="str">
        <f>'Data Entry'!AQ26</f>
        <v/>
      </c>
      <c r="I27" s="4" t="str">
        <f>'Data Entry'!AW26</f>
        <v/>
      </c>
      <c r="J27" s="4" t="str">
        <f>'Data Entry'!BA26</f>
        <v/>
      </c>
      <c r="K27" s="4" t="str">
        <f>'Data Entry'!BE26</f>
        <v/>
      </c>
      <c r="L27" s="4" t="str">
        <f>'Data Entry'!BI26</f>
        <v/>
      </c>
      <c r="M27" s="4" t="str">
        <f>'Data Entry'!BM26</f>
        <v/>
      </c>
      <c r="N27" s="4" t="str">
        <f>'Data Entry'!BP26</f>
        <v/>
      </c>
      <c r="O27" s="4" t="str">
        <f>'Data Entry'!BS26</f>
        <v/>
      </c>
      <c r="P27" s="4" t="str">
        <f>'Data Entry'!BV26</f>
        <v/>
      </c>
      <c r="Q27" s="4" t="str">
        <f>'Data Entry'!BZ26</f>
        <v/>
      </c>
      <c r="R27" s="4">
        <f>SUM(Book134523[[#This Row],[ Severity Ranking: Pre-Project Average Depth of Flooding (100-year)]:[Mobility Ranking]])</f>
        <v>0</v>
      </c>
    </row>
    <row r="28" spans="1:18" ht="30" x14ac:dyDescent="0.25">
      <c r="A28" s="11" t="str">
        <f>'Data Entry'!A27</f>
        <v>City of Clear Lake Shores - Implement Stormwater Management Practices</v>
      </c>
      <c r="B28" s="155" t="str">
        <f>'Data Entry'!B27</f>
        <v>063000139</v>
      </c>
      <c r="C28" s="63" t="str">
        <f>'Data Entry'!S27</f>
        <v/>
      </c>
      <c r="D28" s="4" t="str">
        <f>'Data Entry'!Y27</f>
        <v/>
      </c>
      <c r="E28" s="4" t="str">
        <f>'Data Entry'!AC27</f>
        <v/>
      </c>
      <c r="F28" s="4" t="str">
        <f>'Data Entry'!AI27</f>
        <v/>
      </c>
      <c r="G28" s="4" t="str">
        <f>'Data Entry'!AM27</f>
        <v/>
      </c>
      <c r="H28" s="4" t="str">
        <f>'Data Entry'!AQ27</f>
        <v/>
      </c>
      <c r="I28" s="4" t="str">
        <f>'Data Entry'!AW27</f>
        <v/>
      </c>
      <c r="J28" s="4" t="str">
        <f>'Data Entry'!BA27</f>
        <v/>
      </c>
      <c r="K28" s="4" t="str">
        <f>'Data Entry'!BE27</f>
        <v/>
      </c>
      <c r="L28" s="4" t="str">
        <f>'Data Entry'!BI27</f>
        <v/>
      </c>
      <c r="M28" s="4" t="str">
        <f>'Data Entry'!BM27</f>
        <v/>
      </c>
      <c r="N28" s="4" t="str">
        <f>'Data Entry'!BP27</f>
        <v/>
      </c>
      <c r="O28" s="4" t="str">
        <f>'Data Entry'!BS27</f>
        <v/>
      </c>
      <c r="P28" s="4" t="str">
        <f>'Data Entry'!BV27</f>
        <v/>
      </c>
      <c r="Q28" s="4" t="str">
        <f>'Data Entry'!BZ27</f>
        <v/>
      </c>
      <c r="R28" s="4">
        <f>SUM(Book134523[[#This Row],[ Severity Ranking: Pre-Project Average Depth of Flooding (100-year)]:[Mobility Ranking]])</f>
        <v>0</v>
      </c>
    </row>
    <row r="29" spans="1:18" ht="30" x14ac:dyDescent="0.25">
      <c r="A29" s="11" t="str">
        <f>'Data Entry'!A28</f>
        <v>City of Clear Lake Shores - Improve Regulations and Permit Requirements</v>
      </c>
      <c r="B29" s="155" t="str">
        <f>'Data Entry'!B28</f>
        <v>063000140</v>
      </c>
      <c r="C29" s="63" t="str">
        <f>'Data Entry'!S28</f>
        <v/>
      </c>
      <c r="D29" s="4" t="str">
        <f>'Data Entry'!Y28</f>
        <v/>
      </c>
      <c r="E29" s="4" t="str">
        <f>'Data Entry'!AC28</f>
        <v/>
      </c>
      <c r="F29" s="4" t="str">
        <f>'Data Entry'!AI28</f>
        <v/>
      </c>
      <c r="G29" s="4" t="str">
        <f>'Data Entry'!AM28</f>
        <v/>
      </c>
      <c r="H29" s="4" t="str">
        <f>'Data Entry'!AQ28</f>
        <v/>
      </c>
      <c r="I29" s="4" t="str">
        <f>'Data Entry'!AW28</f>
        <v/>
      </c>
      <c r="J29" s="4" t="str">
        <f>'Data Entry'!BA28</f>
        <v/>
      </c>
      <c r="K29" s="4" t="str">
        <f>'Data Entry'!BE28</f>
        <v/>
      </c>
      <c r="L29" s="4" t="str">
        <f>'Data Entry'!BI28</f>
        <v/>
      </c>
      <c r="M29" s="4" t="str">
        <f>'Data Entry'!BM28</f>
        <v/>
      </c>
      <c r="N29" s="4" t="str">
        <f>'Data Entry'!BP28</f>
        <v/>
      </c>
      <c r="O29" s="4" t="str">
        <f>'Data Entry'!BS28</f>
        <v/>
      </c>
      <c r="P29" s="4" t="str">
        <f>'Data Entry'!BV28</f>
        <v/>
      </c>
      <c r="Q29" s="4" t="str">
        <f>'Data Entry'!BZ28</f>
        <v/>
      </c>
      <c r="R29" s="4">
        <f>SUM(Book134523[[#This Row],[ Severity Ranking: Pre-Project Average Depth of Flooding (100-year)]:[Mobility Ranking]])</f>
        <v>0</v>
      </c>
    </row>
    <row r="30" spans="1:18" ht="30" x14ac:dyDescent="0.25">
      <c r="A30" s="11" t="str">
        <f>'Data Entry'!A29</f>
        <v>City of Jamicia Beach - Improve Regulations and Permit Requirements</v>
      </c>
      <c r="B30" s="155" t="str">
        <f>'Data Entry'!B29</f>
        <v>063000143</v>
      </c>
      <c r="C30" s="63" t="str">
        <f>'Data Entry'!S29</f>
        <v/>
      </c>
      <c r="D30" s="4" t="str">
        <f>'Data Entry'!Y29</f>
        <v/>
      </c>
      <c r="E30" s="4" t="str">
        <f>'Data Entry'!AC29</f>
        <v/>
      </c>
      <c r="F30" s="4" t="str">
        <f>'Data Entry'!AI29</f>
        <v/>
      </c>
      <c r="G30" s="4" t="str">
        <f>'Data Entry'!AM29</f>
        <v/>
      </c>
      <c r="H30" s="4" t="str">
        <f>'Data Entry'!AQ29</f>
        <v/>
      </c>
      <c r="I30" s="4" t="str">
        <f>'Data Entry'!AW29</f>
        <v/>
      </c>
      <c r="J30" s="4" t="str">
        <f>'Data Entry'!BA29</f>
        <v/>
      </c>
      <c r="K30" s="4" t="str">
        <f>'Data Entry'!BE29</f>
        <v/>
      </c>
      <c r="L30" s="4" t="str">
        <f>'Data Entry'!BI29</f>
        <v/>
      </c>
      <c r="M30" s="4" t="str">
        <f>'Data Entry'!BM29</f>
        <v/>
      </c>
      <c r="N30" s="4" t="str">
        <f>'Data Entry'!BP29</f>
        <v/>
      </c>
      <c r="O30" s="4" t="str">
        <f>'Data Entry'!BS29</f>
        <v/>
      </c>
      <c r="P30" s="4" t="str">
        <f>'Data Entry'!BV29</f>
        <v/>
      </c>
      <c r="Q30" s="4" t="str">
        <f>'Data Entry'!BZ29</f>
        <v/>
      </c>
      <c r="R30" s="4">
        <f>SUM(Book134523[[#This Row],[ Severity Ranking: Pre-Project Average Depth of Flooding (100-year)]:[Mobility Ranking]])</f>
        <v>0</v>
      </c>
    </row>
    <row r="31" spans="1:18" x14ac:dyDescent="0.25">
      <c r="A31" s="11" t="str">
        <f>'Data Entry'!A30</f>
        <v>City of Kemah - Update Floodplain Ordinance</v>
      </c>
      <c r="B31" s="155" t="str">
        <f>'Data Entry'!B30</f>
        <v>063000145</v>
      </c>
      <c r="C31" s="63" t="str">
        <f>'Data Entry'!S30</f>
        <v/>
      </c>
      <c r="D31" s="4" t="str">
        <f>'Data Entry'!Y30</f>
        <v/>
      </c>
      <c r="E31" s="4" t="str">
        <f>'Data Entry'!AC30</f>
        <v/>
      </c>
      <c r="F31" s="4" t="str">
        <f>'Data Entry'!AI30</f>
        <v/>
      </c>
      <c r="G31" s="4" t="str">
        <f>'Data Entry'!AM30</f>
        <v/>
      </c>
      <c r="H31" s="4" t="str">
        <f>'Data Entry'!AQ30</f>
        <v/>
      </c>
      <c r="I31" s="4" t="str">
        <f>'Data Entry'!AW30</f>
        <v/>
      </c>
      <c r="J31" s="4" t="str">
        <f>'Data Entry'!BA30</f>
        <v/>
      </c>
      <c r="K31" s="4" t="str">
        <f>'Data Entry'!BE30</f>
        <v/>
      </c>
      <c r="L31" s="4" t="str">
        <f>'Data Entry'!BI30</f>
        <v/>
      </c>
      <c r="M31" s="4" t="str">
        <f>'Data Entry'!BM30</f>
        <v/>
      </c>
      <c r="N31" s="4" t="str">
        <f>'Data Entry'!BP30</f>
        <v/>
      </c>
      <c r="O31" s="4" t="str">
        <f>'Data Entry'!BS30</f>
        <v/>
      </c>
      <c r="P31" s="4" t="str">
        <f>'Data Entry'!BV30</f>
        <v/>
      </c>
      <c r="Q31" s="4" t="str">
        <f>'Data Entry'!BZ30</f>
        <v/>
      </c>
      <c r="R31" s="4">
        <f>SUM(Book134523[[#This Row],[ Severity Ranking: Pre-Project Average Depth of Flooding (100-year)]:[Mobility Ranking]])</f>
        <v>0</v>
      </c>
    </row>
    <row r="32" spans="1:18" ht="30" x14ac:dyDescent="0.25">
      <c r="A32" s="11" t="str">
        <f>'Data Entry'!A31</f>
        <v>City of La Marque - Improve Regulations and Permit Requirements</v>
      </c>
      <c r="B32" s="155" t="str">
        <f>'Data Entry'!B31</f>
        <v>063000146</v>
      </c>
      <c r="C32" s="63" t="str">
        <f>'Data Entry'!S31</f>
        <v/>
      </c>
      <c r="D32" s="4" t="str">
        <f>'Data Entry'!Y31</f>
        <v/>
      </c>
      <c r="E32" s="4" t="str">
        <f>'Data Entry'!AC31</f>
        <v/>
      </c>
      <c r="F32" s="4" t="str">
        <f>'Data Entry'!AI31</f>
        <v/>
      </c>
      <c r="G32" s="4" t="str">
        <f>'Data Entry'!AM31</f>
        <v/>
      </c>
      <c r="H32" s="4" t="str">
        <f>'Data Entry'!AQ31</f>
        <v/>
      </c>
      <c r="I32" s="4" t="str">
        <f>'Data Entry'!AW31</f>
        <v/>
      </c>
      <c r="J32" s="4" t="str">
        <f>'Data Entry'!BA31</f>
        <v/>
      </c>
      <c r="K32" s="4" t="str">
        <f>'Data Entry'!BE31</f>
        <v/>
      </c>
      <c r="L32" s="4" t="str">
        <f>'Data Entry'!BI31</f>
        <v/>
      </c>
      <c r="M32" s="4" t="str">
        <f>'Data Entry'!BM31</f>
        <v/>
      </c>
      <c r="N32" s="4" t="str">
        <f>'Data Entry'!BP31</f>
        <v/>
      </c>
      <c r="O32" s="4" t="str">
        <f>'Data Entry'!BS31</f>
        <v/>
      </c>
      <c r="P32" s="4" t="str">
        <f>'Data Entry'!BV31</f>
        <v/>
      </c>
      <c r="Q32" s="4" t="str">
        <f>'Data Entry'!BZ31</f>
        <v/>
      </c>
      <c r="R32" s="4">
        <f>SUM(Book134523[[#This Row],[ Severity Ranking: Pre-Project Average Depth of Flooding (100-year)]:[Mobility Ranking]])</f>
        <v>0</v>
      </c>
    </row>
    <row r="33" spans="1:18" ht="30" x14ac:dyDescent="0.25">
      <c r="A33" s="11" t="str">
        <f>'Data Entry'!A32</f>
        <v>City of Tiki Island - Improve Regulations and Permit Requirements</v>
      </c>
      <c r="B33" s="155" t="str">
        <f>'Data Entry'!B32</f>
        <v>063000148</v>
      </c>
      <c r="C33" s="63" t="str">
        <f>'Data Entry'!S32</f>
        <v/>
      </c>
      <c r="D33" s="4" t="str">
        <f>'Data Entry'!Y32</f>
        <v/>
      </c>
      <c r="E33" s="4" t="str">
        <f>'Data Entry'!AC32</f>
        <v/>
      </c>
      <c r="F33" s="4" t="str">
        <f>'Data Entry'!AI32</f>
        <v/>
      </c>
      <c r="G33" s="4" t="str">
        <f>'Data Entry'!AM32</f>
        <v/>
      </c>
      <c r="H33" s="4" t="str">
        <f>'Data Entry'!AQ32</f>
        <v/>
      </c>
      <c r="I33" s="4" t="str">
        <f>'Data Entry'!AW32</f>
        <v/>
      </c>
      <c r="J33" s="4" t="str">
        <f>'Data Entry'!BA32</f>
        <v/>
      </c>
      <c r="K33" s="4" t="str">
        <f>'Data Entry'!BE32</f>
        <v/>
      </c>
      <c r="L33" s="4" t="str">
        <f>'Data Entry'!BI32</f>
        <v/>
      </c>
      <c r="M33" s="4" t="str">
        <f>'Data Entry'!BM32</f>
        <v/>
      </c>
      <c r="N33" s="4" t="str">
        <f>'Data Entry'!BP32</f>
        <v/>
      </c>
      <c r="O33" s="4" t="str">
        <f>'Data Entry'!BS32</f>
        <v/>
      </c>
      <c r="P33" s="4" t="str">
        <f>'Data Entry'!BV32</f>
        <v/>
      </c>
      <c r="Q33" s="4" t="str">
        <f>'Data Entry'!BZ32</f>
        <v/>
      </c>
      <c r="R33" s="4">
        <f>SUM(Book134523[[#This Row],[ Severity Ranking: Pre-Project Average Depth of Flooding (100-year)]:[Mobility Ranking]])</f>
        <v>0</v>
      </c>
    </row>
    <row r="34" spans="1:18" ht="30" x14ac:dyDescent="0.25">
      <c r="A34" s="11" t="str">
        <f>'Data Entry'!A33</f>
        <v>City of Santa Fe - Improve Regulations and Permit Requirements</v>
      </c>
      <c r="B34" s="155" t="str">
        <f>'Data Entry'!B33</f>
        <v>063000149</v>
      </c>
      <c r="C34" s="63" t="str">
        <f>'Data Entry'!S33</f>
        <v/>
      </c>
      <c r="D34" s="4" t="str">
        <f>'Data Entry'!Y33</f>
        <v/>
      </c>
      <c r="E34" s="4" t="str">
        <f>'Data Entry'!AC33</f>
        <v/>
      </c>
      <c r="F34" s="4" t="str">
        <f>'Data Entry'!AI33</f>
        <v/>
      </c>
      <c r="G34" s="4" t="str">
        <f>'Data Entry'!AM33</f>
        <v/>
      </c>
      <c r="H34" s="4" t="str">
        <f>'Data Entry'!AQ33</f>
        <v/>
      </c>
      <c r="I34" s="4" t="str">
        <f>'Data Entry'!AW33</f>
        <v/>
      </c>
      <c r="J34" s="4" t="str">
        <f>'Data Entry'!BA33</f>
        <v/>
      </c>
      <c r="K34" s="4" t="str">
        <f>'Data Entry'!BE33</f>
        <v/>
      </c>
      <c r="L34" s="4" t="str">
        <f>'Data Entry'!BI33</f>
        <v/>
      </c>
      <c r="M34" s="4" t="str">
        <f>'Data Entry'!BM33</f>
        <v/>
      </c>
      <c r="N34" s="4" t="str">
        <f>'Data Entry'!BP33</f>
        <v/>
      </c>
      <c r="O34" s="4" t="str">
        <f>'Data Entry'!BS33</f>
        <v/>
      </c>
      <c r="P34" s="4" t="str">
        <f>'Data Entry'!BV33</f>
        <v/>
      </c>
      <c r="Q34" s="4" t="str">
        <f>'Data Entry'!BZ33</f>
        <v/>
      </c>
      <c r="R34" s="4">
        <f>SUM(Book134523[[#This Row],[ Severity Ranking: Pre-Project Average Depth of Flooding (100-year)]:[Mobility Ranking]])</f>
        <v>0</v>
      </c>
    </row>
    <row r="35" spans="1:18" x14ac:dyDescent="0.25">
      <c r="A35" s="11" t="str">
        <f>'Data Entry'!A34</f>
        <v>City of Galveston Land Use Mapping</v>
      </c>
      <c r="B35" s="155" t="str">
        <f>'Data Entry'!B34</f>
        <v>063000152</v>
      </c>
      <c r="C35" s="63" t="str">
        <f>'Data Entry'!S34</f>
        <v/>
      </c>
      <c r="D35" s="4" t="str">
        <f>'Data Entry'!Y34</f>
        <v/>
      </c>
      <c r="E35" s="4" t="str">
        <f>'Data Entry'!AC34</f>
        <v/>
      </c>
      <c r="F35" s="4" t="str">
        <f>'Data Entry'!AI34</f>
        <v/>
      </c>
      <c r="G35" s="4" t="str">
        <f>'Data Entry'!AM34</f>
        <v/>
      </c>
      <c r="H35" s="4" t="str">
        <f>'Data Entry'!AQ34</f>
        <v/>
      </c>
      <c r="I35" s="4" t="str">
        <f>'Data Entry'!AW34</f>
        <v/>
      </c>
      <c r="J35" s="4" t="str">
        <f>'Data Entry'!BA34</f>
        <v/>
      </c>
      <c r="K35" s="4" t="str">
        <f>'Data Entry'!BE34</f>
        <v/>
      </c>
      <c r="L35" s="4" t="str">
        <f>'Data Entry'!BI34</f>
        <v/>
      </c>
      <c r="M35" s="4" t="str">
        <f>'Data Entry'!BM34</f>
        <v/>
      </c>
      <c r="N35" s="4" t="str">
        <f>'Data Entry'!BP34</f>
        <v/>
      </c>
      <c r="O35" s="4" t="str">
        <f>'Data Entry'!BS34</f>
        <v/>
      </c>
      <c r="P35" s="4" t="str">
        <f>'Data Entry'!BV34</f>
        <v/>
      </c>
      <c r="Q35" s="4" t="str">
        <f>'Data Entry'!BZ34</f>
        <v/>
      </c>
      <c r="R35" s="4">
        <f>SUM(Book134523[[#This Row],[ Severity Ranking: Pre-Project Average Depth of Flooding (100-year)]:[Mobility Ranking]])</f>
        <v>0</v>
      </c>
    </row>
    <row r="36" spans="1:18" ht="30" x14ac:dyDescent="0.25">
      <c r="A36" s="11" t="str">
        <f>'Data Entry'!A35</f>
        <v xml:space="preserve">City of Galveston Freeboard Requirement Enforcement </v>
      </c>
      <c r="B36" s="155" t="str">
        <f>'Data Entry'!B35</f>
        <v>063000153</v>
      </c>
      <c r="C36" s="63" t="str">
        <f>'Data Entry'!S35</f>
        <v/>
      </c>
      <c r="D36" s="4" t="str">
        <f>'Data Entry'!Y35</f>
        <v/>
      </c>
      <c r="E36" s="4" t="str">
        <f>'Data Entry'!AC35</f>
        <v/>
      </c>
      <c r="F36" s="4" t="str">
        <f>'Data Entry'!AI35</f>
        <v/>
      </c>
      <c r="G36" s="4" t="str">
        <f>'Data Entry'!AM35</f>
        <v/>
      </c>
      <c r="H36" s="4" t="str">
        <f>'Data Entry'!AQ35</f>
        <v/>
      </c>
      <c r="I36" s="4" t="str">
        <f>'Data Entry'!AW35</f>
        <v/>
      </c>
      <c r="J36" s="4" t="str">
        <f>'Data Entry'!BA35</f>
        <v/>
      </c>
      <c r="K36" s="4" t="str">
        <f>'Data Entry'!BE35</f>
        <v/>
      </c>
      <c r="L36" s="4" t="str">
        <f>'Data Entry'!BI35</f>
        <v/>
      </c>
      <c r="M36" s="4" t="str">
        <f>'Data Entry'!BM35</f>
        <v/>
      </c>
      <c r="N36" s="4" t="str">
        <f>'Data Entry'!BP35</f>
        <v/>
      </c>
      <c r="O36" s="4" t="str">
        <f>'Data Entry'!BS35</f>
        <v/>
      </c>
      <c r="P36" s="4" t="str">
        <f>'Data Entry'!BV35</f>
        <v/>
      </c>
      <c r="Q36" s="4" t="str">
        <f>'Data Entry'!BZ35</f>
        <v/>
      </c>
      <c r="R36" s="4">
        <f>SUM(Book134523[[#This Row],[ Severity Ranking: Pre-Project Average Depth of Flooding (100-year)]:[Mobility Ranking]])</f>
        <v>0</v>
      </c>
    </row>
    <row r="37" spans="1:18" ht="90" x14ac:dyDescent="0.25">
      <c r="A37" s="11" t="str">
        <f>'Data Entry'!A36</f>
        <v>Greens CDBG MIT Applicatoin Projects, including the following local drainage improvements: Castlewood, Fountainview, Humble Rd Place, North Forest, and the larger channelization and detention along Greens Bayou known as the Mid-Reach project.</v>
      </c>
      <c r="B37" s="155" t="str">
        <f>'Data Entry'!B36</f>
        <v>063000167</v>
      </c>
      <c r="C37" s="63" t="str">
        <f>'Data Entry'!S36</f>
        <v/>
      </c>
      <c r="D37" s="4" t="str">
        <f>'Data Entry'!Y36</f>
        <v/>
      </c>
      <c r="E37" s="4" t="str">
        <f>'Data Entry'!AC36</f>
        <v/>
      </c>
      <c r="F37" s="4" t="str">
        <f>'Data Entry'!AI36</f>
        <v/>
      </c>
      <c r="G37" s="4" t="str">
        <f>'Data Entry'!AM36</f>
        <v/>
      </c>
      <c r="H37" s="4" t="str">
        <f>'Data Entry'!AQ36</f>
        <v/>
      </c>
      <c r="I37" s="4" t="str">
        <f>'Data Entry'!AW36</f>
        <v/>
      </c>
      <c r="J37" s="4" t="str">
        <f>'Data Entry'!BA36</f>
        <v/>
      </c>
      <c r="K37" s="4" t="str">
        <f>'Data Entry'!BE36</f>
        <v/>
      </c>
      <c r="L37" s="4" t="str">
        <f>'Data Entry'!BI36</f>
        <v/>
      </c>
      <c r="M37" s="4" t="str">
        <f>'Data Entry'!BM36</f>
        <v/>
      </c>
      <c r="N37" s="4" t="str">
        <f>'Data Entry'!BP36</f>
        <v/>
      </c>
      <c r="O37" s="4" t="str">
        <f>'Data Entry'!BS36</f>
        <v/>
      </c>
      <c r="P37" s="4" t="str">
        <f>'Data Entry'!BV36</f>
        <v/>
      </c>
      <c r="Q37" s="4" t="str">
        <f>'Data Entry'!BZ36</f>
        <v/>
      </c>
      <c r="R37" s="4">
        <f>SUM(Book134523[[#This Row],[ Severity Ranking: Pre-Project Average Depth of Flooding (100-year)]:[Mobility Ranking]])</f>
        <v>0</v>
      </c>
    </row>
    <row r="38" spans="1:18" x14ac:dyDescent="0.25">
      <c r="A38" s="11" t="str">
        <f>'Data Entry'!A37</f>
        <v xml:space="preserve">City of Alvin Unified Development Ordinance </v>
      </c>
      <c r="B38" s="155" t="str">
        <f>'Data Entry'!B37</f>
        <v>063000201</v>
      </c>
      <c r="C38" s="63" t="str">
        <f>'Data Entry'!S37</f>
        <v/>
      </c>
      <c r="D38" s="4" t="str">
        <f>'Data Entry'!Y37</f>
        <v/>
      </c>
      <c r="E38" s="4" t="str">
        <f>'Data Entry'!AC37</f>
        <v/>
      </c>
      <c r="F38" s="4" t="str">
        <f>'Data Entry'!AI37</f>
        <v/>
      </c>
      <c r="G38" s="4" t="str">
        <f>'Data Entry'!AM37</f>
        <v/>
      </c>
      <c r="H38" s="4" t="str">
        <f>'Data Entry'!AQ37</f>
        <v/>
      </c>
      <c r="I38" s="4" t="str">
        <f>'Data Entry'!AW37</f>
        <v/>
      </c>
      <c r="J38" s="4" t="str">
        <f>'Data Entry'!BA37</f>
        <v/>
      </c>
      <c r="K38" s="4" t="str">
        <f>'Data Entry'!BE37</f>
        <v/>
      </c>
      <c r="L38" s="4" t="str">
        <f>'Data Entry'!BI37</f>
        <v/>
      </c>
      <c r="M38" s="4" t="str">
        <f>'Data Entry'!BM37</f>
        <v/>
      </c>
      <c r="N38" s="4" t="str">
        <f>'Data Entry'!BP37</f>
        <v/>
      </c>
      <c r="O38" s="4" t="str">
        <f>'Data Entry'!BS37</f>
        <v/>
      </c>
      <c r="P38" s="4" t="str">
        <f>'Data Entry'!BV37</f>
        <v/>
      </c>
      <c r="Q38" s="4" t="str">
        <f>'Data Entry'!BZ37</f>
        <v/>
      </c>
      <c r="R38" s="4">
        <f>SUM(Book134523[[#This Row],[ Severity Ranking: Pre-Project Average Depth of Flooding (100-year)]:[Mobility Ranking]])</f>
        <v>0</v>
      </c>
    </row>
    <row r="39" spans="1:18" x14ac:dyDescent="0.25">
      <c r="A39" s="11">
        <f>'Data Entry'!A38</f>
        <v>0</v>
      </c>
      <c r="B39" s="155">
        <f>'Data Entry'!B38</f>
        <v>0</v>
      </c>
      <c r="C39" s="63" t="str">
        <f>'Data Entry'!S38</f>
        <v/>
      </c>
      <c r="D39" s="4" t="str">
        <f>'Data Entry'!Y38</f>
        <v/>
      </c>
      <c r="E39" s="4" t="str">
        <f>'Data Entry'!AC38</f>
        <v/>
      </c>
      <c r="F39" s="4" t="str">
        <f>'Data Entry'!AI38</f>
        <v/>
      </c>
      <c r="G39" s="4" t="str">
        <f>'Data Entry'!AM38</f>
        <v/>
      </c>
      <c r="H39" s="4" t="str">
        <f>'Data Entry'!AQ38</f>
        <v/>
      </c>
      <c r="I39" s="4" t="str">
        <f>'Data Entry'!AW38</f>
        <v/>
      </c>
      <c r="J39" s="4" t="str">
        <f>'Data Entry'!BA38</f>
        <v/>
      </c>
      <c r="K39" s="4" t="str">
        <f>'Data Entry'!BE38</f>
        <v/>
      </c>
      <c r="L39" s="4" t="str">
        <f>'Data Entry'!BI38</f>
        <v/>
      </c>
      <c r="M39" s="4" t="str">
        <f>'Data Entry'!BM38</f>
        <v/>
      </c>
      <c r="N39" s="4" t="str">
        <f>'Data Entry'!BP38</f>
        <v/>
      </c>
      <c r="O39" s="4" t="str">
        <f>'Data Entry'!BS38</f>
        <v/>
      </c>
      <c r="P39" s="4" t="str">
        <f>'Data Entry'!BV38</f>
        <v/>
      </c>
      <c r="Q39" s="4" t="str">
        <f>'Data Entry'!BZ38</f>
        <v/>
      </c>
      <c r="R39" s="4">
        <f>SUM(Book134523[[#This Row],[ Severity Ranking: Pre-Project Average Depth of Flooding (100-year)]:[Mobility Ranking]])</f>
        <v>0</v>
      </c>
    </row>
    <row r="40" spans="1:18" x14ac:dyDescent="0.25">
      <c r="A40" s="11">
        <f>'Data Entry'!A39</f>
        <v>0</v>
      </c>
      <c r="B40" s="155">
        <f>'Data Entry'!B39</f>
        <v>0</v>
      </c>
      <c r="C40" s="63" t="str">
        <f>'Data Entry'!S39</f>
        <v/>
      </c>
      <c r="D40" s="4" t="str">
        <f>'Data Entry'!Y39</f>
        <v/>
      </c>
      <c r="E40" s="4" t="str">
        <f>'Data Entry'!AC39</f>
        <v/>
      </c>
      <c r="F40" s="4" t="str">
        <f>'Data Entry'!AI39</f>
        <v/>
      </c>
      <c r="G40" s="4" t="str">
        <f>'Data Entry'!AM39</f>
        <v/>
      </c>
      <c r="H40" s="4" t="str">
        <f>'Data Entry'!AQ39</f>
        <v/>
      </c>
      <c r="I40" s="4" t="str">
        <f>'Data Entry'!AW39</f>
        <v/>
      </c>
      <c r="J40" s="4" t="str">
        <f>'Data Entry'!BA39</f>
        <v/>
      </c>
      <c r="K40" s="4" t="str">
        <f>'Data Entry'!BE39</f>
        <v/>
      </c>
      <c r="L40" s="4" t="str">
        <f>'Data Entry'!BI39</f>
        <v/>
      </c>
      <c r="M40" s="4" t="str">
        <f>'Data Entry'!BM39</f>
        <v/>
      </c>
      <c r="N40" s="4" t="str">
        <f>'Data Entry'!BP39</f>
        <v/>
      </c>
      <c r="O40" s="4" t="str">
        <f>'Data Entry'!BS39</f>
        <v/>
      </c>
      <c r="P40" s="4" t="str">
        <f>'Data Entry'!BV39</f>
        <v/>
      </c>
      <c r="Q40" s="4" t="str">
        <f>'Data Entry'!BZ39</f>
        <v/>
      </c>
      <c r="R40" s="4">
        <f>SUM(Book134523[[#This Row],[ Severity Ranking: Pre-Project Average Depth of Flooding (100-year)]:[Mobility Ranking]])</f>
        <v>0</v>
      </c>
    </row>
    <row r="41" spans="1:18" x14ac:dyDescent="0.25">
      <c r="A41" s="11">
        <f>'Data Entry'!A40</f>
        <v>0</v>
      </c>
      <c r="B41" s="155">
        <f>'Data Entry'!B40</f>
        <v>0</v>
      </c>
      <c r="C41" s="63" t="str">
        <f>'Data Entry'!S40</f>
        <v/>
      </c>
      <c r="D41" s="4" t="str">
        <f>'Data Entry'!Y40</f>
        <v/>
      </c>
      <c r="E41" s="4" t="str">
        <f>'Data Entry'!AC40</f>
        <v/>
      </c>
      <c r="F41" s="4" t="str">
        <f>'Data Entry'!AI40</f>
        <v/>
      </c>
      <c r="G41" s="4" t="str">
        <f>'Data Entry'!AM40</f>
        <v/>
      </c>
      <c r="H41" s="4" t="str">
        <f>'Data Entry'!AQ40</f>
        <v/>
      </c>
      <c r="I41" s="4" t="str">
        <f>'Data Entry'!AW40</f>
        <v/>
      </c>
      <c r="J41" s="4" t="str">
        <f>'Data Entry'!BA40</f>
        <v/>
      </c>
      <c r="K41" s="4" t="str">
        <f>'Data Entry'!BE40</f>
        <v/>
      </c>
      <c r="L41" s="4" t="str">
        <f>'Data Entry'!BI40</f>
        <v/>
      </c>
      <c r="M41" s="4" t="str">
        <f>'Data Entry'!BM40</f>
        <v/>
      </c>
      <c r="N41" s="4" t="str">
        <f>'Data Entry'!BP40</f>
        <v/>
      </c>
      <c r="O41" s="4" t="str">
        <f>'Data Entry'!BS40</f>
        <v/>
      </c>
      <c r="P41" s="4" t="str">
        <f>'Data Entry'!BV40</f>
        <v/>
      </c>
      <c r="Q41" s="4" t="str">
        <f>'Data Entry'!BZ40</f>
        <v/>
      </c>
      <c r="R41" s="4">
        <f>SUM(Book134523[[#This Row],[ Severity Ranking: Pre-Project Average Depth of Flooding (100-year)]:[Mobility Ranking]])</f>
        <v>0</v>
      </c>
    </row>
    <row r="42" spans="1:18" x14ac:dyDescent="0.25">
      <c r="A42" s="11">
        <f>'Data Entry'!A41</f>
        <v>0</v>
      </c>
      <c r="B42" s="155">
        <f>'Data Entry'!B41</f>
        <v>0</v>
      </c>
      <c r="C42" s="63" t="str">
        <f>'Data Entry'!S41</f>
        <v/>
      </c>
      <c r="D42" s="4" t="str">
        <f>'Data Entry'!Y41</f>
        <v/>
      </c>
      <c r="E42" s="4" t="str">
        <f>'Data Entry'!AC41</f>
        <v/>
      </c>
      <c r="F42" s="4" t="str">
        <f>'Data Entry'!AI41</f>
        <v/>
      </c>
      <c r="G42" s="4" t="str">
        <f>'Data Entry'!AM41</f>
        <v/>
      </c>
      <c r="H42" s="4" t="str">
        <f>'Data Entry'!AQ41</f>
        <v/>
      </c>
      <c r="I42" s="4" t="str">
        <f>'Data Entry'!AW41</f>
        <v/>
      </c>
      <c r="J42" s="4" t="str">
        <f>'Data Entry'!BA41</f>
        <v/>
      </c>
      <c r="K42" s="4" t="str">
        <f>'Data Entry'!BE41</f>
        <v/>
      </c>
      <c r="L42" s="4" t="str">
        <f>'Data Entry'!BI41</f>
        <v/>
      </c>
      <c r="M42" s="4" t="str">
        <f>'Data Entry'!BM41</f>
        <v/>
      </c>
      <c r="N42" s="4" t="str">
        <f>'Data Entry'!BP41</f>
        <v/>
      </c>
      <c r="O42" s="4" t="str">
        <f>'Data Entry'!BS41</f>
        <v/>
      </c>
      <c r="P42" s="4" t="str">
        <f>'Data Entry'!BV41</f>
        <v/>
      </c>
      <c r="Q42" s="4" t="str">
        <f>'Data Entry'!BZ41</f>
        <v/>
      </c>
      <c r="R42" s="4">
        <f>SUM(Book134523[[#This Row],[ Severity Ranking: Pre-Project Average Depth of Flooding (100-year)]:[Mobility Ranking]])</f>
        <v>0</v>
      </c>
    </row>
    <row r="43" spans="1:18" x14ac:dyDescent="0.25">
      <c r="A43" s="11">
        <f>'Data Entry'!A42</f>
        <v>0</v>
      </c>
      <c r="B43" s="155">
        <f>'Data Entry'!B42</f>
        <v>0</v>
      </c>
      <c r="C43" s="63" t="str">
        <f>'Data Entry'!S42</f>
        <v/>
      </c>
      <c r="D43" s="4" t="str">
        <f>'Data Entry'!Y42</f>
        <v/>
      </c>
      <c r="E43" s="4" t="str">
        <f>'Data Entry'!AC42</f>
        <v/>
      </c>
      <c r="F43" s="4" t="str">
        <f>'Data Entry'!AI42</f>
        <v/>
      </c>
      <c r="G43" s="4" t="str">
        <f>'Data Entry'!AM42</f>
        <v/>
      </c>
      <c r="H43" s="4" t="str">
        <f>'Data Entry'!AQ42</f>
        <v/>
      </c>
      <c r="I43" s="4" t="str">
        <f>'Data Entry'!AW42</f>
        <v/>
      </c>
      <c r="J43" s="4" t="str">
        <f>'Data Entry'!BA42</f>
        <v/>
      </c>
      <c r="K43" s="4" t="str">
        <f>'Data Entry'!BE42</f>
        <v/>
      </c>
      <c r="L43" s="4" t="str">
        <f>'Data Entry'!BI42</f>
        <v/>
      </c>
      <c r="M43" s="4" t="str">
        <f>'Data Entry'!BM42</f>
        <v/>
      </c>
      <c r="N43" s="4" t="str">
        <f>'Data Entry'!BP42</f>
        <v/>
      </c>
      <c r="O43" s="4" t="str">
        <f>'Data Entry'!BS42</f>
        <v/>
      </c>
      <c r="P43" s="4" t="str">
        <f>'Data Entry'!BV42</f>
        <v/>
      </c>
      <c r="Q43" s="4" t="str">
        <f>'Data Entry'!BZ42</f>
        <v/>
      </c>
      <c r="R43" s="4">
        <f>SUM(Book134523[[#This Row],[ Severity Ranking: Pre-Project Average Depth of Flooding (100-year)]:[Mobility Ranking]])</f>
        <v>0</v>
      </c>
    </row>
    <row r="44" spans="1:18" x14ac:dyDescent="0.25">
      <c r="A44" s="11">
        <f>'Data Entry'!A43</f>
        <v>0</v>
      </c>
      <c r="B44" s="155">
        <f>'Data Entry'!B43</f>
        <v>0</v>
      </c>
      <c r="C44" s="63" t="str">
        <f>'Data Entry'!S43</f>
        <v/>
      </c>
      <c r="D44" s="4" t="str">
        <f>'Data Entry'!Y43</f>
        <v/>
      </c>
      <c r="E44" s="4" t="str">
        <f>'Data Entry'!AC43</f>
        <v/>
      </c>
      <c r="F44" s="4" t="str">
        <f>'Data Entry'!AI43</f>
        <v/>
      </c>
      <c r="G44" s="4" t="str">
        <f>'Data Entry'!AM43</f>
        <v/>
      </c>
      <c r="H44" s="4" t="str">
        <f>'Data Entry'!AQ43</f>
        <v/>
      </c>
      <c r="I44" s="4" t="str">
        <f>'Data Entry'!AW43</f>
        <v/>
      </c>
      <c r="J44" s="4" t="str">
        <f>'Data Entry'!BA43</f>
        <v/>
      </c>
      <c r="K44" s="4" t="str">
        <f>'Data Entry'!BE43</f>
        <v/>
      </c>
      <c r="L44" s="4" t="str">
        <f>'Data Entry'!BI43</f>
        <v/>
      </c>
      <c r="M44" s="4" t="str">
        <f>'Data Entry'!BM43</f>
        <v/>
      </c>
      <c r="N44" s="4" t="str">
        <f>'Data Entry'!BP43</f>
        <v/>
      </c>
      <c r="O44" s="4" t="str">
        <f>'Data Entry'!BS43</f>
        <v/>
      </c>
      <c r="P44" s="4" t="str">
        <f>'Data Entry'!BV43</f>
        <v/>
      </c>
      <c r="Q44" s="4" t="str">
        <f>'Data Entry'!BZ43</f>
        <v/>
      </c>
      <c r="R44" s="4">
        <f>SUM(Book134523[[#This Row],[ Severity Ranking: Pre-Project Average Depth of Flooding (100-year)]:[Mobility Ranking]])</f>
        <v>0</v>
      </c>
    </row>
    <row r="45" spans="1:18" x14ac:dyDescent="0.25">
      <c r="A45" s="11">
        <f>'Data Entry'!A44</f>
        <v>0</v>
      </c>
      <c r="B45" s="155">
        <f>'Data Entry'!B44</f>
        <v>0</v>
      </c>
      <c r="C45" s="63" t="str">
        <f>'Data Entry'!S44</f>
        <v/>
      </c>
      <c r="D45" s="4" t="str">
        <f>'Data Entry'!Y44</f>
        <v/>
      </c>
      <c r="E45" s="4" t="str">
        <f>'Data Entry'!AC44</f>
        <v/>
      </c>
      <c r="F45" s="4" t="str">
        <f>'Data Entry'!AI44</f>
        <v/>
      </c>
      <c r="G45" s="4" t="str">
        <f>'Data Entry'!AM44</f>
        <v/>
      </c>
      <c r="H45" s="4" t="str">
        <f>'Data Entry'!AQ44</f>
        <v/>
      </c>
      <c r="I45" s="4" t="str">
        <f>'Data Entry'!AW44</f>
        <v/>
      </c>
      <c r="J45" s="4" t="str">
        <f>'Data Entry'!BA44</f>
        <v/>
      </c>
      <c r="K45" s="4" t="str">
        <f>'Data Entry'!BE44</f>
        <v/>
      </c>
      <c r="L45" s="4" t="str">
        <f>'Data Entry'!BI44</f>
        <v/>
      </c>
      <c r="M45" s="4" t="str">
        <f>'Data Entry'!BM44</f>
        <v/>
      </c>
      <c r="N45" s="4" t="str">
        <f>'Data Entry'!BP44</f>
        <v/>
      </c>
      <c r="O45" s="4" t="str">
        <f>'Data Entry'!BS44</f>
        <v/>
      </c>
      <c r="P45" s="4" t="str">
        <f>'Data Entry'!BV44</f>
        <v/>
      </c>
      <c r="Q45" s="4" t="str">
        <f>'Data Entry'!BZ44</f>
        <v/>
      </c>
      <c r="R45" s="4">
        <f>SUM(Book134523[[#This Row],[ Severity Ranking: Pre-Project Average Depth of Flooding (100-year)]:[Mobility Ranking]])</f>
        <v>0</v>
      </c>
    </row>
    <row r="46" spans="1:18" x14ac:dyDescent="0.25">
      <c r="A46" s="11">
        <f>'Data Entry'!A45</f>
        <v>0</v>
      </c>
      <c r="B46" s="155">
        <f>'Data Entry'!B45</f>
        <v>0</v>
      </c>
      <c r="C46" s="63">
        <f>'Data Entry'!S45</f>
        <v>4</v>
      </c>
      <c r="D46" s="4" t="str">
        <f>'Data Entry'!Y45</f>
        <v/>
      </c>
      <c r="E46" s="4" t="str">
        <f>'Data Entry'!AC45</f>
        <v/>
      </c>
      <c r="F46" s="4" t="str">
        <f>'Data Entry'!AI45</f>
        <v/>
      </c>
      <c r="G46" s="4" t="str">
        <f>'Data Entry'!AM45</f>
        <v/>
      </c>
      <c r="H46" s="4" t="str">
        <f>'Data Entry'!AQ45</f>
        <v/>
      </c>
      <c r="I46" s="4" t="str">
        <f>'Data Entry'!AW45</f>
        <v/>
      </c>
      <c r="J46" s="4" t="str">
        <f>'Data Entry'!BA45</f>
        <v/>
      </c>
      <c r="K46" s="4" t="str">
        <f>'Data Entry'!BE45</f>
        <v/>
      </c>
      <c r="L46" s="4" t="str">
        <f>'Data Entry'!BI45</f>
        <v/>
      </c>
      <c r="M46" s="4" t="str">
        <f>'Data Entry'!BM45</f>
        <v/>
      </c>
      <c r="N46" s="4" t="str">
        <f>'Data Entry'!BP45</f>
        <v/>
      </c>
      <c r="O46" s="4" t="str">
        <f>'Data Entry'!BS45</f>
        <v/>
      </c>
      <c r="P46" s="4" t="str">
        <f>'Data Entry'!BV45</f>
        <v/>
      </c>
      <c r="Q46" s="4" t="str">
        <f>'Data Entry'!BZ45</f>
        <v/>
      </c>
      <c r="R46" s="4">
        <f>SUM(Book134523[[#This Row],[ Severity Ranking: Pre-Project Average Depth of Flooding (100-year)]:[Mobility Ranking]])</f>
        <v>4</v>
      </c>
    </row>
    <row r="47" spans="1:18" x14ac:dyDescent="0.25">
      <c r="A47" s="11">
        <f>'Data Entry'!A46</f>
        <v>0</v>
      </c>
      <c r="B47" s="155">
        <f>'Data Entry'!B46</f>
        <v>0</v>
      </c>
      <c r="C47" s="63" t="str">
        <f>'Data Entry'!S46</f>
        <v/>
      </c>
      <c r="D47" s="4" t="str">
        <f>'Data Entry'!Y46</f>
        <v/>
      </c>
      <c r="E47" s="4" t="str">
        <f>'Data Entry'!AC46</f>
        <v/>
      </c>
      <c r="F47" s="4" t="str">
        <f>'Data Entry'!AI46</f>
        <v/>
      </c>
      <c r="G47" s="4" t="str">
        <f>'Data Entry'!AM46</f>
        <v/>
      </c>
      <c r="H47" s="4" t="str">
        <f>'Data Entry'!AQ46</f>
        <v/>
      </c>
      <c r="I47" s="4" t="str">
        <f>'Data Entry'!AW46</f>
        <v/>
      </c>
      <c r="J47" s="4" t="str">
        <f>'Data Entry'!BA46</f>
        <v/>
      </c>
      <c r="K47" s="4" t="str">
        <f>'Data Entry'!BE46</f>
        <v/>
      </c>
      <c r="L47" s="4" t="str">
        <f>'Data Entry'!BI46</f>
        <v/>
      </c>
      <c r="M47" s="4" t="str">
        <f>'Data Entry'!BM46</f>
        <v/>
      </c>
      <c r="N47" s="4" t="str">
        <f>'Data Entry'!BP46</f>
        <v/>
      </c>
      <c r="O47" s="4" t="str">
        <f>'Data Entry'!BS46</f>
        <v/>
      </c>
      <c r="P47" s="4" t="str">
        <f>'Data Entry'!BV46</f>
        <v/>
      </c>
      <c r="Q47" s="4" t="str">
        <f>'Data Entry'!BZ46</f>
        <v/>
      </c>
      <c r="R47" s="4">
        <f>SUM(Book134523[[#This Row],[ Severity Ranking: Pre-Project Average Depth of Flooding (100-year)]:[Mobility Ranking]])</f>
        <v>0</v>
      </c>
    </row>
    <row r="48" spans="1:18" x14ac:dyDescent="0.25">
      <c r="A48" s="11">
        <f>'Data Entry'!A47</f>
        <v>0</v>
      </c>
      <c r="B48" s="155">
        <f>'Data Entry'!B47</f>
        <v>0</v>
      </c>
      <c r="C48" s="63" t="str">
        <f>'Data Entry'!S47</f>
        <v/>
      </c>
      <c r="D48" s="4" t="str">
        <f>'Data Entry'!Y47</f>
        <v/>
      </c>
      <c r="E48" s="4" t="str">
        <f>'Data Entry'!AC47</f>
        <v/>
      </c>
      <c r="F48" s="4" t="str">
        <f>'Data Entry'!AI47</f>
        <v/>
      </c>
      <c r="G48" s="4" t="str">
        <f>'Data Entry'!AM47</f>
        <v/>
      </c>
      <c r="H48" s="4" t="str">
        <f>'Data Entry'!AQ47</f>
        <v/>
      </c>
      <c r="I48" s="4" t="str">
        <f>'Data Entry'!AW47</f>
        <v/>
      </c>
      <c r="J48" s="4" t="str">
        <f>'Data Entry'!BA47</f>
        <v/>
      </c>
      <c r="K48" s="4" t="str">
        <f>'Data Entry'!BE47</f>
        <v/>
      </c>
      <c r="L48" s="4" t="str">
        <f>'Data Entry'!BI47</f>
        <v/>
      </c>
      <c r="M48" s="4" t="str">
        <f>'Data Entry'!BM47</f>
        <v/>
      </c>
      <c r="N48" s="4" t="str">
        <f>'Data Entry'!BP47</f>
        <v/>
      </c>
      <c r="O48" s="4" t="str">
        <f>'Data Entry'!BS47</f>
        <v/>
      </c>
      <c r="P48" s="4" t="str">
        <f>'Data Entry'!BV47</f>
        <v/>
      </c>
      <c r="Q48" s="4" t="str">
        <f>'Data Entry'!BZ47</f>
        <v/>
      </c>
      <c r="R48" s="4">
        <f>SUM(Book134523[[#This Row],[ Severity Ranking: Pre-Project Average Depth of Flooding (100-year)]:[Mobility Ranking]])</f>
        <v>0</v>
      </c>
    </row>
    <row r="49" spans="1:18" x14ac:dyDescent="0.25">
      <c r="A49" s="11">
        <f>'Data Entry'!A48</f>
        <v>0</v>
      </c>
      <c r="B49" s="155">
        <f>'Data Entry'!B48</f>
        <v>0</v>
      </c>
      <c r="C49" s="63" t="str">
        <f>'Data Entry'!S48</f>
        <v/>
      </c>
      <c r="D49" s="4" t="str">
        <f>'Data Entry'!Y48</f>
        <v/>
      </c>
      <c r="E49" s="4" t="str">
        <f>'Data Entry'!AC48</f>
        <v/>
      </c>
      <c r="F49" s="4" t="str">
        <f>'Data Entry'!AI48</f>
        <v/>
      </c>
      <c r="G49" s="4" t="str">
        <f>'Data Entry'!AM48</f>
        <v/>
      </c>
      <c r="H49" s="4" t="str">
        <f>'Data Entry'!AQ48</f>
        <v/>
      </c>
      <c r="I49" s="4" t="str">
        <f>'Data Entry'!AW48</f>
        <v/>
      </c>
      <c r="J49" s="4" t="str">
        <f>'Data Entry'!BA48</f>
        <v/>
      </c>
      <c r="K49" s="4" t="str">
        <f>'Data Entry'!BE48</f>
        <v/>
      </c>
      <c r="L49" s="4" t="str">
        <f>'Data Entry'!BI48</f>
        <v/>
      </c>
      <c r="M49" s="4" t="str">
        <f>'Data Entry'!BM48</f>
        <v/>
      </c>
      <c r="N49" s="4" t="str">
        <f>'Data Entry'!BP48</f>
        <v/>
      </c>
      <c r="O49" s="4" t="str">
        <f>'Data Entry'!BS48</f>
        <v/>
      </c>
      <c r="P49" s="4" t="str">
        <f>'Data Entry'!BV48</f>
        <v/>
      </c>
      <c r="Q49" s="4" t="str">
        <f>'Data Entry'!BZ48</f>
        <v/>
      </c>
      <c r="R49" s="4">
        <f>SUM(Book134523[[#This Row],[ Severity Ranking: Pre-Project Average Depth of Flooding (100-year)]:[Mobility Ranking]])</f>
        <v>0</v>
      </c>
    </row>
    <row r="50" spans="1:18" x14ac:dyDescent="0.25">
      <c r="A50" s="11">
        <f>'Data Entry'!A49</f>
        <v>0</v>
      </c>
      <c r="B50" s="155">
        <f>'Data Entry'!B49</f>
        <v>0</v>
      </c>
      <c r="C50" s="63" t="str">
        <f>'Data Entry'!S49</f>
        <v/>
      </c>
      <c r="D50" s="4" t="str">
        <f>'Data Entry'!Y49</f>
        <v/>
      </c>
      <c r="E50" s="4" t="str">
        <f>'Data Entry'!AC49</f>
        <v/>
      </c>
      <c r="F50" s="4" t="str">
        <f>'Data Entry'!AI49</f>
        <v/>
      </c>
      <c r="G50" s="4" t="str">
        <f>'Data Entry'!AM49</f>
        <v/>
      </c>
      <c r="H50" s="4" t="str">
        <f>'Data Entry'!AQ49</f>
        <v/>
      </c>
      <c r="I50" s="4" t="str">
        <f>'Data Entry'!AW49</f>
        <v/>
      </c>
      <c r="J50" s="4" t="str">
        <f>'Data Entry'!BA49</f>
        <v/>
      </c>
      <c r="K50" s="4" t="str">
        <f>'Data Entry'!BE49</f>
        <v/>
      </c>
      <c r="L50" s="4" t="str">
        <f>'Data Entry'!BI49</f>
        <v/>
      </c>
      <c r="M50" s="4" t="str">
        <f>'Data Entry'!BM49</f>
        <v/>
      </c>
      <c r="N50" s="4" t="str">
        <f>'Data Entry'!BP49</f>
        <v/>
      </c>
      <c r="O50" s="4" t="str">
        <f>'Data Entry'!BS49</f>
        <v/>
      </c>
      <c r="P50" s="4" t="str">
        <f>'Data Entry'!BV49</f>
        <v/>
      </c>
      <c r="Q50" s="4" t="str">
        <f>'Data Entry'!BZ49</f>
        <v/>
      </c>
      <c r="R50" s="4">
        <f>SUM(Book134523[[#This Row],[ Severity Ranking: Pre-Project Average Depth of Flooding (100-year)]:[Mobility Ranking]])</f>
        <v>0</v>
      </c>
    </row>
    <row r="51" spans="1:18" x14ac:dyDescent="0.25">
      <c r="A51" s="11">
        <f>'Data Entry'!A50</f>
        <v>0</v>
      </c>
      <c r="B51" s="155">
        <f>'Data Entry'!B50</f>
        <v>0</v>
      </c>
      <c r="C51" s="63" t="str">
        <f>'Data Entry'!S50</f>
        <v/>
      </c>
      <c r="D51" s="4" t="str">
        <f>'Data Entry'!Y50</f>
        <v/>
      </c>
      <c r="E51" s="4" t="str">
        <f>'Data Entry'!AC50</f>
        <v/>
      </c>
      <c r="F51" s="4" t="str">
        <f>'Data Entry'!AI50</f>
        <v/>
      </c>
      <c r="G51" s="4" t="str">
        <f>'Data Entry'!AM50</f>
        <v/>
      </c>
      <c r="H51" s="4" t="str">
        <f>'Data Entry'!AQ50</f>
        <v/>
      </c>
      <c r="I51" s="4" t="str">
        <f>'Data Entry'!AW50</f>
        <v/>
      </c>
      <c r="J51" s="4" t="str">
        <f>'Data Entry'!BA50</f>
        <v/>
      </c>
      <c r="K51" s="4" t="str">
        <f>'Data Entry'!BE50</f>
        <v/>
      </c>
      <c r="L51" s="4" t="str">
        <f>'Data Entry'!BI50</f>
        <v/>
      </c>
      <c r="M51" s="4" t="str">
        <f>'Data Entry'!BM50</f>
        <v/>
      </c>
      <c r="N51" s="4" t="str">
        <f>'Data Entry'!BP50</f>
        <v/>
      </c>
      <c r="O51" s="4" t="str">
        <f>'Data Entry'!BS50</f>
        <v/>
      </c>
      <c r="P51" s="4" t="str">
        <f>'Data Entry'!BV50</f>
        <v/>
      </c>
      <c r="Q51" s="4" t="str">
        <f>'Data Entry'!BZ50</f>
        <v/>
      </c>
      <c r="R51" s="4">
        <f>SUM(Book134523[[#This Row],[ Severity Ranking: Pre-Project Average Depth of Flooding (100-year)]:[Mobility Ranking]])</f>
        <v>0</v>
      </c>
    </row>
    <row r="52" spans="1:18" x14ac:dyDescent="0.25">
      <c r="A52" s="11">
        <f>'Data Entry'!A51</f>
        <v>0</v>
      </c>
      <c r="B52" s="155">
        <f>'Data Entry'!B51</f>
        <v>0</v>
      </c>
      <c r="C52" s="63" t="str">
        <f>'Data Entry'!S51</f>
        <v/>
      </c>
      <c r="D52" s="4" t="str">
        <f>'Data Entry'!Y51</f>
        <v/>
      </c>
      <c r="E52" s="4" t="str">
        <f>'Data Entry'!AC51</f>
        <v/>
      </c>
      <c r="F52" s="4" t="str">
        <f>'Data Entry'!AI51</f>
        <v/>
      </c>
      <c r="G52" s="4" t="str">
        <f>'Data Entry'!AM51</f>
        <v/>
      </c>
      <c r="H52" s="4" t="str">
        <f>'Data Entry'!AQ51</f>
        <v/>
      </c>
      <c r="I52" s="4" t="str">
        <f>'Data Entry'!AW51</f>
        <v/>
      </c>
      <c r="J52" s="4" t="str">
        <f>'Data Entry'!BA51</f>
        <v/>
      </c>
      <c r="K52" s="4" t="str">
        <f>'Data Entry'!BE51</f>
        <v/>
      </c>
      <c r="L52" s="4" t="str">
        <f>'Data Entry'!BI51</f>
        <v/>
      </c>
      <c r="M52" s="4" t="str">
        <f>'Data Entry'!BM51</f>
        <v/>
      </c>
      <c r="N52" s="4" t="str">
        <f>'Data Entry'!BP51</f>
        <v/>
      </c>
      <c r="O52" s="4" t="str">
        <f>'Data Entry'!BS51</f>
        <v/>
      </c>
      <c r="P52" s="4" t="str">
        <f>'Data Entry'!BV51</f>
        <v/>
      </c>
      <c r="Q52" s="4" t="str">
        <f>'Data Entry'!BZ51</f>
        <v/>
      </c>
      <c r="R52" s="4">
        <f>SUM(Book134523[[#This Row],[ Severity Ranking: Pre-Project Average Depth of Flooding (100-year)]:[Mobility Ranking]])</f>
        <v>0</v>
      </c>
    </row>
    <row r="53" spans="1:18" x14ac:dyDescent="0.25">
      <c r="A53" s="11">
        <f>'Data Entry'!A52</f>
        <v>0</v>
      </c>
      <c r="B53" s="155">
        <f>'Data Entry'!B52</f>
        <v>0</v>
      </c>
      <c r="C53" s="63" t="str">
        <f>'Data Entry'!S52</f>
        <v/>
      </c>
      <c r="D53" s="4" t="str">
        <f>'Data Entry'!Y52</f>
        <v/>
      </c>
      <c r="E53" s="4" t="str">
        <f>'Data Entry'!AC52</f>
        <v/>
      </c>
      <c r="F53" s="4" t="str">
        <f>'Data Entry'!AI52</f>
        <v/>
      </c>
      <c r="G53" s="4" t="str">
        <f>'Data Entry'!AM52</f>
        <v/>
      </c>
      <c r="H53" s="4" t="str">
        <f>'Data Entry'!AQ52</f>
        <v/>
      </c>
      <c r="I53" s="4" t="str">
        <f>'Data Entry'!AW52</f>
        <v/>
      </c>
      <c r="J53" s="4" t="str">
        <f>'Data Entry'!BA52</f>
        <v/>
      </c>
      <c r="K53" s="4" t="str">
        <f>'Data Entry'!BE52</f>
        <v/>
      </c>
      <c r="L53" s="4" t="str">
        <f>'Data Entry'!BI52</f>
        <v/>
      </c>
      <c r="M53" s="4" t="str">
        <f>'Data Entry'!BM52</f>
        <v/>
      </c>
      <c r="N53" s="4" t="str">
        <f>'Data Entry'!BP52</f>
        <v/>
      </c>
      <c r="O53" s="4" t="str">
        <f>'Data Entry'!BS52</f>
        <v/>
      </c>
      <c r="P53" s="4" t="str">
        <f>'Data Entry'!BV52</f>
        <v/>
      </c>
      <c r="Q53" s="4" t="str">
        <f>'Data Entry'!BZ52</f>
        <v/>
      </c>
      <c r="R53" s="4">
        <f>SUM(Book134523[[#This Row],[ Severity Ranking: Pre-Project Average Depth of Flooding (100-year)]:[Mobility Ranking]])</f>
        <v>0</v>
      </c>
    </row>
    <row r="54" spans="1:18" x14ac:dyDescent="0.25">
      <c r="A54" s="11">
        <f>'Data Entry'!A53</f>
        <v>0</v>
      </c>
      <c r="B54" s="155">
        <f>'Data Entry'!B53</f>
        <v>0</v>
      </c>
      <c r="C54" s="63" t="str">
        <f>'Data Entry'!S53</f>
        <v/>
      </c>
      <c r="D54" s="4" t="str">
        <f>'Data Entry'!Y53</f>
        <v/>
      </c>
      <c r="E54" s="4" t="str">
        <f>'Data Entry'!AC53</f>
        <v/>
      </c>
      <c r="F54" s="4" t="str">
        <f>'Data Entry'!AI53</f>
        <v/>
      </c>
      <c r="G54" s="4" t="str">
        <f>'Data Entry'!AM53</f>
        <v/>
      </c>
      <c r="H54" s="4" t="str">
        <f>'Data Entry'!AQ53</f>
        <v/>
      </c>
      <c r="I54" s="4" t="str">
        <f>'Data Entry'!AW53</f>
        <v/>
      </c>
      <c r="J54" s="4" t="str">
        <f>'Data Entry'!BA53</f>
        <v/>
      </c>
      <c r="K54" s="4" t="str">
        <f>'Data Entry'!BE53</f>
        <v/>
      </c>
      <c r="L54" s="4" t="str">
        <f>'Data Entry'!BI53</f>
        <v/>
      </c>
      <c r="M54" s="4" t="str">
        <f>'Data Entry'!BM53</f>
        <v/>
      </c>
      <c r="N54" s="4" t="str">
        <f>'Data Entry'!BP53</f>
        <v/>
      </c>
      <c r="O54" s="4" t="str">
        <f>'Data Entry'!BS53</f>
        <v/>
      </c>
      <c r="P54" s="4" t="str">
        <f>'Data Entry'!BV53</f>
        <v/>
      </c>
      <c r="Q54" s="4" t="str">
        <f>'Data Entry'!BZ53</f>
        <v/>
      </c>
      <c r="R54" s="4">
        <f>SUM(Book134523[[#This Row],[ Severity Ranking: Pre-Project Average Depth of Flooding (100-year)]:[Mobility Ranking]])</f>
        <v>0</v>
      </c>
    </row>
    <row r="55" spans="1:18" x14ac:dyDescent="0.25">
      <c r="A55" s="11">
        <f>'Data Entry'!A54</f>
        <v>0</v>
      </c>
      <c r="B55" s="155">
        <f>'Data Entry'!B54</f>
        <v>0</v>
      </c>
      <c r="C55" s="63" t="str">
        <f>'Data Entry'!S54</f>
        <v/>
      </c>
      <c r="D55" s="4" t="str">
        <f>'Data Entry'!Y54</f>
        <v/>
      </c>
      <c r="E55" s="4" t="str">
        <f>'Data Entry'!AC54</f>
        <v/>
      </c>
      <c r="F55" s="4" t="str">
        <f>'Data Entry'!AI54</f>
        <v/>
      </c>
      <c r="G55" s="4" t="str">
        <f>'Data Entry'!AM54</f>
        <v/>
      </c>
      <c r="H55" s="4" t="str">
        <f>'Data Entry'!AQ54</f>
        <v/>
      </c>
      <c r="I55" s="4" t="str">
        <f>'Data Entry'!AW54</f>
        <v/>
      </c>
      <c r="J55" s="4" t="str">
        <f>'Data Entry'!BA54</f>
        <v/>
      </c>
      <c r="K55" s="4" t="str">
        <f>'Data Entry'!BE54</f>
        <v/>
      </c>
      <c r="L55" s="4" t="str">
        <f>'Data Entry'!BI54</f>
        <v/>
      </c>
      <c r="M55" s="4" t="str">
        <f>'Data Entry'!BM54</f>
        <v/>
      </c>
      <c r="N55" s="4" t="str">
        <f>'Data Entry'!BP54</f>
        <v/>
      </c>
      <c r="O55" s="4" t="str">
        <f>'Data Entry'!BS54</f>
        <v/>
      </c>
      <c r="P55" s="4" t="str">
        <f>'Data Entry'!BV54</f>
        <v/>
      </c>
      <c r="Q55" s="4" t="str">
        <f>'Data Entry'!BZ54</f>
        <v/>
      </c>
      <c r="R55" s="4">
        <f>SUM(Book134523[[#This Row],[ Severity Ranking: Pre-Project Average Depth of Flooding (100-year)]:[Mobility Ranking]])</f>
        <v>0</v>
      </c>
    </row>
    <row r="56" spans="1:18" x14ac:dyDescent="0.25">
      <c r="A56" s="11">
        <f>'Data Entry'!A55</f>
        <v>0</v>
      </c>
      <c r="B56" s="155">
        <f>'Data Entry'!B55</f>
        <v>0</v>
      </c>
      <c r="C56" s="63" t="str">
        <f>'Data Entry'!S55</f>
        <v/>
      </c>
      <c r="D56" s="4" t="str">
        <f>'Data Entry'!Y55</f>
        <v/>
      </c>
      <c r="E56" s="4" t="str">
        <f>'Data Entry'!AC55</f>
        <v/>
      </c>
      <c r="F56" s="4" t="str">
        <f>'Data Entry'!AI55</f>
        <v/>
      </c>
      <c r="G56" s="4" t="str">
        <f>'Data Entry'!AM55</f>
        <v/>
      </c>
      <c r="H56" s="4" t="str">
        <f>'Data Entry'!AQ55</f>
        <v/>
      </c>
      <c r="I56" s="4" t="str">
        <f>'Data Entry'!AW55</f>
        <v/>
      </c>
      <c r="J56" s="4" t="str">
        <f>'Data Entry'!BA55</f>
        <v/>
      </c>
      <c r="K56" s="4" t="str">
        <f>'Data Entry'!BE55</f>
        <v/>
      </c>
      <c r="L56" s="4" t="str">
        <f>'Data Entry'!BI55</f>
        <v/>
      </c>
      <c r="M56" s="4" t="str">
        <f>'Data Entry'!BM55</f>
        <v/>
      </c>
      <c r="N56" s="4" t="str">
        <f>'Data Entry'!BP55</f>
        <v/>
      </c>
      <c r="O56" s="4" t="str">
        <f>'Data Entry'!BS55</f>
        <v/>
      </c>
      <c r="P56" s="4" t="str">
        <f>'Data Entry'!BV55</f>
        <v/>
      </c>
      <c r="Q56" s="4" t="str">
        <f>'Data Entry'!BZ55</f>
        <v/>
      </c>
      <c r="R56" s="4">
        <f>SUM(Book134523[[#This Row],[ Severity Ranking: Pre-Project Average Depth of Flooding (100-year)]:[Mobility Ranking]])</f>
        <v>0</v>
      </c>
    </row>
    <row r="57" spans="1:18" x14ac:dyDescent="0.25">
      <c r="A57" s="11">
        <f>'Data Entry'!A56</f>
        <v>0</v>
      </c>
      <c r="B57" s="155">
        <f>'Data Entry'!B56</f>
        <v>0</v>
      </c>
      <c r="C57" s="63" t="str">
        <f>'Data Entry'!S56</f>
        <v/>
      </c>
      <c r="D57" s="4" t="str">
        <f>'Data Entry'!Y56</f>
        <v/>
      </c>
      <c r="E57" s="4" t="str">
        <f>'Data Entry'!AC56</f>
        <v/>
      </c>
      <c r="F57" s="4" t="str">
        <f>'Data Entry'!AI56</f>
        <v/>
      </c>
      <c r="G57" s="4" t="str">
        <f>'Data Entry'!AM56</f>
        <v/>
      </c>
      <c r="H57" s="4" t="str">
        <f>'Data Entry'!AQ56</f>
        <v/>
      </c>
      <c r="I57" s="4" t="str">
        <f>'Data Entry'!AW56</f>
        <v/>
      </c>
      <c r="J57" s="4" t="str">
        <f>'Data Entry'!BA56</f>
        <v/>
      </c>
      <c r="K57" s="4" t="str">
        <f>'Data Entry'!BE56</f>
        <v/>
      </c>
      <c r="L57" s="4" t="str">
        <f>'Data Entry'!BI56</f>
        <v/>
      </c>
      <c r="M57" s="4" t="str">
        <f>'Data Entry'!BM56</f>
        <v/>
      </c>
      <c r="N57" s="4" t="str">
        <f>'Data Entry'!BP56</f>
        <v/>
      </c>
      <c r="O57" s="4" t="str">
        <f>'Data Entry'!BS56</f>
        <v/>
      </c>
      <c r="P57" s="4" t="str">
        <f>'Data Entry'!BV56</f>
        <v/>
      </c>
      <c r="Q57" s="4" t="str">
        <f>'Data Entry'!BZ56</f>
        <v/>
      </c>
      <c r="R57" s="4">
        <f>SUM(Book134523[[#This Row],[ Severity Ranking: Pre-Project Average Depth of Flooding (100-year)]:[Mobility Ranking]])</f>
        <v>0</v>
      </c>
    </row>
    <row r="58" spans="1:18" x14ac:dyDescent="0.25">
      <c r="A58" s="11">
        <f>'Data Entry'!A57</f>
        <v>0</v>
      </c>
      <c r="B58" s="155">
        <f>'Data Entry'!B57</f>
        <v>0</v>
      </c>
      <c r="C58" s="63" t="str">
        <f>'Data Entry'!S57</f>
        <v/>
      </c>
      <c r="D58" s="4" t="str">
        <f>'Data Entry'!Y57</f>
        <v/>
      </c>
      <c r="E58" s="4" t="str">
        <f>'Data Entry'!AC57</f>
        <v/>
      </c>
      <c r="F58" s="4" t="str">
        <f>'Data Entry'!AI57</f>
        <v/>
      </c>
      <c r="G58" s="4" t="str">
        <f>'Data Entry'!AM57</f>
        <v/>
      </c>
      <c r="H58" s="4" t="str">
        <f>'Data Entry'!AQ57</f>
        <v/>
      </c>
      <c r="I58" s="4" t="str">
        <f>'Data Entry'!AW57</f>
        <v/>
      </c>
      <c r="J58" s="4" t="str">
        <f>'Data Entry'!BA57</f>
        <v/>
      </c>
      <c r="K58" s="4" t="str">
        <f>'Data Entry'!BE57</f>
        <v/>
      </c>
      <c r="L58" s="4" t="str">
        <f>'Data Entry'!BI57</f>
        <v/>
      </c>
      <c r="M58" s="4" t="str">
        <f>'Data Entry'!BM57</f>
        <v/>
      </c>
      <c r="N58" s="4" t="str">
        <f>'Data Entry'!BP57</f>
        <v/>
      </c>
      <c r="O58" s="4" t="str">
        <f>'Data Entry'!BS57</f>
        <v/>
      </c>
      <c r="P58" s="4" t="str">
        <f>'Data Entry'!BV57</f>
        <v/>
      </c>
      <c r="Q58" s="4" t="str">
        <f>'Data Entry'!BZ57</f>
        <v/>
      </c>
      <c r="R58" s="4">
        <f>SUM(Book134523[[#This Row],[ Severity Ranking: Pre-Project Average Depth of Flooding (100-year)]:[Mobility Ranking]])</f>
        <v>0</v>
      </c>
    </row>
    <row r="59" spans="1:18" x14ac:dyDescent="0.25">
      <c r="A59" s="11">
        <f>'Data Entry'!A58</f>
        <v>0</v>
      </c>
      <c r="B59" s="155">
        <f>'Data Entry'!B58</f>
        <v>0</v>
      </c>
      <c r="C59" s="63" t="str">
        <f>'Data Entry'!S58</f>
        <v/>
      </c>
      <c r="D59" s="4" t="str">
        <f>'Data Entry'!Y58</f>
        <v/>
      </c>
      <c r="E59" s="4" t="str">
        <f>'Data Entry'!AC58</f>
        <v/>
      </c>
      <c r="F59" s="4" t="str">
        <f>'Data Entry'!AI58</f>
        <v/>
      </c>
      <c r="G59" s="4" t="str">
        <f>'Data Entry'!AM58</f>
        <v/>
      </c>
      <c r="H59" s="4" t="str">
        <f>'Data Entry'!AQ58</f>
        <v/>
      </c>
      <c r="I59" s="4" t="str">
        <f>'Data Entry'!AW58</f>
        <v/>
      </c>
      <c r="J59" s="4" t="str">
        <f>'Data Entry'!BA58</f>
        <v/>
      </c>
      <c r="K59" s="4" t="str">
        <f>'Data Entry'!BE58</f>
        <v/>
      </c>
      <c r="L59" s="4" t="str">
        <f>'Data Entry'!BI58</f>
        <v/>
      </c>
      <c r="M59" s="4" t="str">
        <f>'Data Entry'!BM58</f>
        <v/>
      </c>
      <c r="N59" s="4" t="str">
        <f>'Data Entry'!BP58</f>
        <v/>
      </c>
      <c r="O59" s="4" t="str">
        <f>'Data Entry'!BS58</f>
        <v/>
      </c>
      <c r="P59" s="4" t="str">
        <f>'Data Entry'!BV58</f>
        <v/>
      </c>
      <c r="Q59" s="4" t="str">
        <f>'Data Entry'!BZ58</f>
        <v/>
      </c>
      <c r="R59" s="4">
        <f>SUM(Book134523[[#This Row],[ Severity Ranking: Pre-Project Average Depth of Flooding (100-year)]:[Mobility Ranking]])</f>
        <v>0</v>
      </c>
    </row>
    <row r="60" spans="1:18" x14ac:dyDescent="0.25">
      <c r="A60" s="11">
        <f>'Data Entry'!A59</f>
        <v>0</v>
      </c>
      <c r="B60" s="155">
        <f>'Data Entry'!B59</f>
        <v>0</v>
      </c>
      <c r="C60" s="63" t="str">
        <f>'Data Entry'!S59</f>
        <v/>
      </c>
      <c r="D60" s="4" t="str">
        <f>'Data Entry'!Y59</f>
        <v/>
      </c>
      <c r="E60" s="4" t="str">
        <f>'Data Entry'!AC59</f>
        <v/>
      </c>
      <c r="F60" s="4" t="str">
        <f>'Data Entry'!AI59</f>
        <v/>
      </c>
      <c r="G60" s="4" t="str">
        <f>'Data Entry'!AM59</f>
        <v/>
      </c>
      <c r="H60" s="4" t="str">
        <f>'Data Entry'!AQ59</f>
        <v/>
      </c>
      <c r="I60" s="4" t="str">
        <f>'Data Entry'!AW59</f>
        <v/>
      </c>
      <c r="J60" s="4" t="str">
        <f>'Data Entry'!BA59</f>
        <v/>
      </c>
      <c r="K60" s="4" t="str">
        <f>'Data Entry'!BE59</f>
        <v/>
      </c>
      <c r="L60" s="4" t="str">
        <f>'Data Entry'!BI59</f>
        <v/>
      </c>
      <c r="M60" s="4" t="str">
        <f>'Data Entry'!BM59</f>
        <v/>
      </c>
      <c r="N60" s="4" t="str">
        <f>'Data Entry'!BP59</f>
        <v/>
      </c>
      <c r="O60" s="4" t="str">
        <f>'Data Entry'!BS59</f>
        <v/>
      </c>
      <c r="P60" s="4" t="str">
        <f>'Data Entry'!BV59</f>
        <v/>
      </c>
      <c r="Q60" s="4" t="str">
        <f>'Data Entry'!BZ59</f>
        <v/>
      </c>
      <c r="R60" s="4">
        <f>SUM(Book134523[[#This Row],[ Severity Ranking: Pre-Project Average Depth of Flooding (100-year)]:[Mobility Ranking]])</f>
        <v>0</v>
      </c>
    </row>
    <row r="61" spans="1:18" x14ac:dyDescent="0.25">
      <c r="A61" s="11">
        <f>'Data Entry'!A60</f>
        <v>0</v>
      </c>
      <c r="B61" s="155">
        <f>'Data Entry'!B60</f>
        <v>0</v>
      </c>
      <c r="C61" s="63" t="str">
        <f>'Data Entry'!S60</f>
        <v/>
      </c>
      <c r="D61" s="4" t="str">
        <f>'Data Entry'!Y60</f>
        <v/>
      </c>
      <c r="E61" s="4" t="str">
        <f>'Data Entry'!AC60</f>
        <v/>
      </c>
      <c r="F61" s="4" t="str">
        <f>'Data Entry'!AI60</f>
        <v/>
      </c>
      <c r="G61" s="4" t="str">
        <f>'Data Entry'!AM60</f>
        <v/>
      </c>
      <c r="H61" s="4" t="str">
        <f>'Data Entry'!AQ60</f>
        <v/>
      </c>
      <c r="I61" s="4" t="str">
        <f>'Data Entry'!AW60</f>
        <v/>
      </c>
      <c r="J61" s="4" t="str">
        <f>'Data Entry'!BA60</f>
        <v/>
      </c>
      <c r="K61" s="4" t="str">
        <f>'Data Entry'!BE60</f>
        <v/>
      </c>
      <c r="L61" s="4" t="str">
        <f>'Data Entry'!BI60</f>
        <v/>
      </c>
      <c r="M61" s="4" t="str">
        <f>'Data Entry'!BM60</f>
        <v/>
      </c>
      <c r="N61" s="4" t="str">
        <f>'Data Entry'!BP60</f>
        <v/>
      </c>
      <c r="O61" s="4" t="str">
        <f>'Data Entry'!BS60</f>
        <v/>
      </c>
      <c r="P61" s="4" t="str">
        <f>'Data Entry'!BV60</f>
        <v/>
      </c>
      <c r="Q61" s="4" t="str">
        <f>'Data Entry'!BZ60</f>
        <v/>
      </c>
      <c r="R61" s="4">
        <f>SUM(Book134523[[#This Row],[ Severity Ranking: Pre-Project Average Depth of Flooding (100-year)]:[Mobility Ranking]])</f>
        <v>0</v>
      </c>
    </row>
    <row r="62" spans="1:18" x14ac:dyDescent="0.25">
      <c r="A62" s="11">
        <f>'Data Entry'!A61</f>
        <v>0</v>
      </c>
      <c r="B62" s="155">
        <f>'Data Entry'!B61</f>
        <v>0</v>
      </c>
      <c r="C62" s="63" t="str">
        <f>'Data Entry'!S61</f>
        <v/>
      </c>
      <c r="D62" s="4" t="str">
        <f>'Data Entry'!Y61</f>
        <v/>
      </c>
      <c r="E62" s="4" t="str">
        <f>'Data Entry'!AC61</f>
        <v/>
      </c>
      <c r="F62" s="4" t="str">
        <f>'Data Entry'!AI61</f>
        <v/>
      </c>
      <c r="G62" s="4" t="str">
        <f>'Data Entry'!AM61</f>
        <v/>
      </c>
      <c r="H62" s="4" t="str">
        <f>'Data Entry'!AQ61</f>
        <v/>
      </c>
      <c r="I62" s="4" t="str">
        <f>'Data Entry'!AW61</f>
        <v/>
      </c>
      <c r="J62" s="4" t="str">
        <f>'Data Entry'!BA61</f>
        <v/>
      </c>
      <c r="K62" s="4" t="str">
        <f>'Data Entry'!BE61</f>
        <v/>
      </c>
      <c r="L62" s="4" t="str">
        <f>'Data Entry'!BI61</f>
        <v/>
      </c>
      <c r="M62" s="4" t="str">
        <f>'Data Entry'!BM61</f>
        <v/>
      </c>
      <c r="N62" s="4" t="str">
        <f>'Data Entry'!BP61</f>
        <v/>
      </c>
      <c r="O62" s="4" t="str">
        <f>'Data Entry'!BS61</f>
        <v/>
      </c>
      <c r="P62" s="4" t="str">
        <f>'Data Entry'!BV61</f>
        <v/>
      </c>
      <c r="Q62" s="4" t="str">
        <f>'Data Entry'!BZ61</f>
        <v/>
      </c>
      <c r="R62" s="4">
        <f>SUM(Book134523[[#This Row],[ Severity Ranking: Pre-Project Average Depth of Flooding (100-year)]:[Mobility Ranking]])</f>
        <v>0</v>
      </c>
    </row>
    <row r="63" spans="1:18" x14ac:dyDescent="0.25">
      <c r="A63" s="11">
        <f>'Data Entry'!A62</f>
        <v>0</v>
      </c>
      <c r="B63" s="155">
        <f>'Data Entry'!B62</f>
        <v>0</v>
      </c>
      <c r="C63" s="63" t="str">
        <f>'Data Entry'!S62</f>
        <v/>
      </c>
      <c r="D63" s="4" t="str">
        <f>'Data Entry'!Y62</f>
        <v/>
      </c>
      <c r="E63" s="4" t="str">
        <f>'Data Entry'!AC62</f>
        <v/>
      </c>
      <c r="F63" s="4" t="str">
        <f>'Data Entry'!AI62</f>
        <v/>
      </c>
      <c r="G63" s="4" t="str">
        <f>'Data Entry'!AM62</f>
        <v/>
      </c>
      <c r="H63" s="4" t="str">
        <f>'Data Entry'!AQ62</f>
        <v/>
      </c>
      <c r="I63" s="4" t="str">
        <f>'Data Entry'!AW62</f>
        <v/>
      </c>
      <c r="J63" s="4" t="str">
        <f>'Data Entry'!BA62</f>
        <v/>
      </c>
      <c r="K63" s="4" t="str">
        <f>'Data Entry'!BE62</f>
        <v/>
      </c>
      <c r="L63" s="4" t="str">
        <f>'Data Entry'!BI62</f>
        <v/>
      </c>
      <c r="M63" s="4" t="str">
        <f>'Data Entry'!BM62</f>
        <v/>
      </c>
      <c r="N63" s="4" t="str">
        <f>'Data Entry'!BP62</f>
        <v/>
      </c>
      <c r="O63" s="4" t="str">
        <f>'Data Entry'!BS62</f>
        <v/>
      </c>
      <c r="P63" s="4" t="str">
        <f>'Data Entry'!BV62</f>
        <v/>
      </c>
      <c r="Q63" s="4" t="str">
        <f>'Data Entry'!BZ62</f>
        <v/>
      </c>
      <c r="R63" s="4">
        <f>SUM(Book134523[[#This Row],[ Severity Ranking: Pre-Project Average Depth of Flooding (100-year)]:[Mobility Ranking]])</f>
        <v>0</v>
      </c>
    </row>
    <row r="64" spans="1:18" x14ac:dyDescent="0.25">
      <c r="A64" s="11">
        <f>'Data Entry'!A63</f>
        <v>0</v>
      </c>
      <c r="B64" s="155">
        <f>'Data Entry'!B63</f>
        <v>0</v>
      </c>
      <c r="C64" s="63" t="str">
        <f>'Data Entry'!S63</f>
        <v/>
      </c>
      <c r="D64" s="4" t="str">
        <f>'Data Entry'!Y63</f>
        <v/>
      </c>
      <c r="E64" s="4" t="str">
        <f>'Data Entry'!AC63</f>
        <v/>
      </c>
      <c r="F64" s="4" t="str">
        <f>'Data Entry'!AI63</f>
        <v/>
      </c>
      <c r="G64" s="4" t="str">
        <f>'Data Entry'!AM63</f>
        <v/>
      </c>
      <c r="H64" s="4" t="str">
        <f>'Data Entry'!AQ63</f>
        <v/>
      </c>
      <c r="I64" s="4" t="str">
        <f>'Data Entry'!AW63</f>
        <v/>
      </c>
      <c r="J64" s="4" t="str">
        <f>'Data Entry'!BA63</f>
        <v/>
      </c>
      <c r="K64" s="4" t="str">
        <f>'Data Entry'!BE63</f>
        <v/>
      </c>
      <c r="L64" s="4" t="str">
        <f>'Data Entry'!BI63</f>
        <v/>
      </c>
      <c r="M64" s="4" t="str">
        <f>'Data Entry'!BM63</f>
        <v/>
      </c>
      <c r="N64" s="4" t="str">
        <f>'Data Entry'!BP63</f>
        <v/>
      </c>
      <c r="O64" s="4" t="str">
        <f>'Data Entry'!BS63</f>
        <v/>
      </c>
      <c r="P64" s="4" t="str">
        <f>'Data Entry'!BV63</f>
        <v/>
      </c>
      <c r="Q64" s="4" t="str">
        <f>'Data Entry'!BZ63</f>
        <v/>
      </c>
      <c r="R64" s="4">
        <f>SUM(Book134523[[#This Row],[ Severity Ranking: Pre-Project Average Depth of Flooding (100-year)]:[Mobility Ranking]])</f>
        <v>0</v>
      </c>
    </row>
    <row r="65" spans="1:18" x14ac:dyDescent="0.25">
      <c r="A65" s="11">
        <f>'Data Entry'!A64</f>
        <v>0</v>
      </c>
      <c r="B65" s="155">
        <f>'Data Entry'!B64</f>
        <v>0</v>
      </c>
      <c r="C65" s="63" t="str">
        <f>'Data Entry'!S64</f>
        <v/>
      </c>
      <c r="D65" s="4" t="str">
        <f>'Data Entry'!Y64</f>
        <v/>
      </c>
      <c r="E65" s="4" t="str">
        <f>'Data Entry'!AC64</f>
        <v/>
      </c>
      <c r="F65" s="4" t="str">
        <f>'Data Entry'!AI64</f>
        <v/>
      </c>
      <c r="G65" s="4" t="str">
        <f>'Data Entry'!AM64</f>
        <v/>
      </c>
      <c r="H65" s="4" t="str">
        <f>'Data Entry'!AQ64</f>
        <v/>
      </c>
      <c r="I65" s="4" t="str">
        <f>'Data Entry'!AW64</f>
        <v/>
      </c>
      <c r="J65" s="4" t="str">
        <f>'Data Entry'!BA64</f>
        <v/>
      </c>
      <c r="K65" s="4" t="str">
        <f>'Data Entry'!BE64</f>
        <v/>
      </c>
      <c r="L65" s="4" t="str">
        <f>'Data Entry'!BI64</f>
        <v/>
      </c>
      <c r="M65" s="4" t="str">
        <f>'Data Entry'!BM64</f>
        <v/>
      </c>
      <c r="N65" s="4" t="str">
        <f>'Data Entry'!BP64</f>
        <v/>
      </c>
      <c r="O65" s="4" t="str">
        <f>'Data Entry'!BS64</f>
        <v/>
      </c>
      <c r="P65" s="4" t="str">
        <f>'Data Entry'!BV64</f>
        <v/>
      </c>
      <c r="Q65" s="4" t="str">
        <f>'Data Entry'!BZ64</f>
        <v/>
      </c>
      <c r="R65" s="4">
        <f>SUM(Book134523[[#This Row],[ Severity Ranking: Pre-Project Average Depth of Flooding (100-year)]:[Mobility Ranking]])</f>
        <v>0</v>
      </c>
    </row>
    <row r="66" spans="1:18" x14ac:dyDescent="0.25">
      <c r="A66" s="11">
        <f>'Data Entry'!A65</f>
        <v>0</v>
      </c>
      <c r="B66" s="155">
        <f>'Data Entry'!B65</f>
        <v>0</v>
      </c>
      <c r="C66" s="63" t="str">
        <f>'Data Entry'!S65</f>
        <v/>
      </c>
      <c r="D66" s="4" t="str">
        <f>'Data Entry'!Y65</f>
        <v/>
      </c>
      <c r="E66" s="4" t="str">
        <f>'Data Entry'!AC65</f>
        <v/>
      </c>
      <c r="F66" s="4" t="str">
        <f>'Data Entry'!AI65</f>
        <v/>
      </c>
      <c r="G66" s="4" t="str">
        <f>'Data Entry'!AM65</f>
        <v/>
      </c>
      <c r="H66" s="4" t="str">
        <f>'Data Entry'!AQ65</f>
        <v/>
      </c>
      <c r="I66" s="4" t="str">
        <f>'Data Entry'!AW65</f>
        <v/>
      </c>
      <c r="J66" s="4" t="str">
        <f>'Data Entry'!BA65</f>
        <v/>
      </c>
      <c r="K66" s="4" t="str">
        <f>'Data Entry'!BE65</f>
        <v/>
      </c>
      <c r="L66" s="4" t="str">
        <f>'Data Entry'!BI65</f>
        <v/>
      </c>
      <c r="M66" s="4" t="str">
        <f>'Data Entry'!BM65</f>
        <v/>
      </c>
      <c r="N66" s="4" t="str">
        <f>'Data Entry'!BP65</f>
        <v/>
      </c>
      <c r="O66" s="4" t="str">
        <f>'Data Entry'!BS65</f>
        <v/>
      </c>
      <c r="P66" s="4" t="str">
        <f>'Data Entry'!BV65</f>
        <v/>
      </c>
      <c r="Q66" s="4" t="str">
        <f>'Data Entry'!BZ65</f>
        <v/>
      </c>
      <c r="R66" s="4">
        <f>SUM(Book134523[[#This Row],[ Severity Ranking: Pre-Project Average Depth of Flooding (100-year)]:[Mobility Ranking]])</f>
        <v>0</v>
      </c>
    </row>
    <row r="67" spans="1:18" x14ac:dyDescent="0.25">
      <c r="A67" s="11">
        <f>'Data Entry'!A66</f>
        <v>0</v>
      </c>
      <c r="B67" s="155">
        <f>'Data Entry'!B66</f>
        <v>0</v>
      </c>
      <c r="C67" s="63" t="str">
        <f>'Data Entry'!S66</f>
        <v/>
      </c>
      <c r="D67" s="4" t="str">
        <f>'Data Entry'!Y66</f>
        <v/>
      </c>
      <c r="E67" s="4" t="str">
        <f>'Data Entry'!AC66</f>
        <v/>
      </c>
      <c r="F67" s="4" t="str">
        <f>'Data Entry'!AI66</f>
        <v/>
      </c>
      <c r="G67" s="4" t="str">
        <f>'Data Entry'!AM66</f>
        <v/>
      </c>
      <c r="H67" s="4" t="str">
        <f>'Data Entry'!AQ66</f>
        <v/>
      </c>
      <c r="I67" s="4" t="str">
        <f>'Data Entry'!AW66</f>
        <v/>
      </c>
      <c r="J67" s="4" t="str">
        <f>'Data Entry'!BA66</f>
        <v/>
      </c>
      <c r="K67" s="4" t="str">
        <f>'Data Entry'!BE66</f>
        <v/>
      </c>
      <c r="L67" s="4" t="str">
        <f>'Data Entry'!BI66</f>
        <v/>
      </c>
      <c r="M67" s="4" t="str">
        <f>'Data Entry'!BM66</f>
        <v/>
      </c>
      <c r="N67" s="4" t="str">
        <f>'Data Entry'!BP66</f>
        <v/>
      </c>
      <c r="O67" s="4" t="str">
        <f>'Data Entry'!BS66</f>
        <v/>
      </c>
      <c r="P67" s="4" t="str">
        <f>'Data Entry'!BV66</f>
        <v/>
      </c>
      <c r="Q67" s="4" t="str">
        <f>'Data Entry'!BZ66</f>
        <v/>
      </c>
      <c r="R67" s="4">
        <f>SUM(Book134523[[#This Row],[ Severity Ranking: Pre-Project Average Depth of Flooding (100-year)]:[Mobility Ranking]])</f>
        <v>0</v>
      </c>
    </row>
    <row r="68" spans="1:18" x14ac:dyDescent="0.25">
      <c r="A68" s="11">
        <f>'Data Entry'!A67</f>
        <v>0</v>
      </c>
      <c r="B68" s="155">
        <f>'Data Entry'!B67</f>
        <v>0</v>
      </c>
      <c r="C68" s="63" t="str">
        <f>'Data Entry'!S67</f>
        <v/>
      </c>
      <c r="D68" s="4" t="str">
        <f>'Data Entry'!Y67</f>
        <v/>
      </c>
      <c r="E68" s="4" t="str">
        <f>'Data Entry'!AC67</f>
        <v/>
      </c>
      <c r="F68" s="4" t="str">
        <f>'Data Entry'!AI67</f>
        <v/>
      </c>
      <c r="G68" s="4" t="str">
        <f>'Data Entry'!AM67</f>
        <v/>
      </c>
      <c r="H68" s="4" t="str">
        <f>'Data Entry'!AQ67</f>
        <v/>
      </c>
      <c r="I68" s="4" t="str">
        <f>'Data Entry'!AW67</f>
        <v/>
      </c>
      <c r="J68" s="4" t="str">
        <f>'Data Entry'!BA67</f>
        <v/>
      </c>
      <c r="K68" s="4" t="str">
        <f>'Data Entry'!BE67</f>
        <v/>
      </c>
      <c r="L68" s="4" t="str">
        <f>'Data Entry'!BI67</f>
        <v/>
      </c>
      <c r="M68" s="4" t="str">
        <f>'Data Entry'!BM67</f>
        <v/>
      </c>
      <c r="N68" s="4" t="str">
        <f>'Data Entry'!BP67</f>
        <v/>
      </c>
      <c r="O68" s="4" t="str">
        <f>'Data Entry'!BS67</f>
        <v/>
      </c>
      <c r="P68" s="4" t="str">
        <f>'Data Entry'!BV67</f>
        <v/>
      </c>
      <c r="Q68" s="4" t="str">
        <f>'Data Entry'!BZ67</f>
        <v/>
      </c>
      <c r="R68" s="4">
        <f>SUM(Book134523[[#This Row],[ Severity Ranking: Pre-Project Average Depth of Flooding (100-year)]:[Mobility Ranking]])</f>
        <v>0</v>
      </c>
    </row>
    <row r="69" spans="1:18" x14ac:dyDescent="0.25">
      <c r="A69" s="11">
        <f>'Data Entry'!A68</f>
        <v>0</v>
      </c>
      <c r="B69" s="155">
        <f>'Data Entry'!B68</f>
        <v>0</v>
      </c>
      <c r="C69" s="63" t="str">
        <f>'Data Entry'!S68</f>
        <v/>
      </c>
      <c r="D69" s="4" t="str">
        <f>'Data Entry'!Y68</f>
        <v/>
      </c>
      <c r="E69" s="4" t="str">
        <f>'Data Entry'!AC68</f>
        <v/>
      </c>
      <c r="F69" s="4" t="str">
        <f>'Data Entry'!AI68</f>
        <v/>
      </c>
      <c r="G69" s="4" t="str">
        <f>'Data Entry'!AM68</f>
        <v/>
      </c>
      <c r="H69" s="4" t="str">
        <f>'Data Entry'!AQ68</f>
        <v/>
      </c>
      <c r="I69" s="4" t="str">
        <f>'Data Entry'!AW68</f>
        <v/>
      </c>
      <c r="J69" s="4" t="str">
        <f>'Data Entry'!BA68</f>
        <v/>
      </c>
      <c r="K69" s="4" t="str">
        <f>'Data Entry'!BE68</f>
        <v/>
      </c>
      <c r="L69" s="4" t="str">
        <f>'Data Entry'!BI68</f>
        <v/>
      </c>
      <c r="M69" s="4" t="str">
        <f>'Data Entry'!BM68</f>
        <v/>
      </c>
      <c r="N69" s="4" t="str">
        <f>'Data Entry'!BP68</f>
        <v/>
      </c>
      <c r="O69" s="4" t="str">
        <f>'Data Entry'!BS68</f>
        <v/>
      </c>
      <c r="P69" s="4" t="str">
        <f>'Data Entry'!BV68</f>
        <v/>
      </c>
      <c r="Q69" s="4" t="str">
        <f>'Data Entry'!BZ68</f>
        <v/>
      </c>
      <c r="R69" s="4">
        <f>SUM(Book134523[[#This Row],[ Severity Ranking: Pre-Project Average Depth of Flooding (100-year)]:[Mobility Ranking]])</f>
        <v>0</v>
      </c>
    </row>
    <row r="70" spans="1:18" x14ac:dyDescent="0.25">
      <c r="A70" s="11">
        <f>'Data Entry'!A69</f>
        <v>0</v>
      </c>
      <c r="B70" s="155">
        <f>'Data Entry'!B69</f>
        <v>0</v>
      </c>
      <c r="C70" s="63" t="str">
        <f>'Data Entry'!S69</f>
        <v/>
      </c>
      <c r="D70" s="4" t="str">
        <f>'Data Entry'!Y69</f>
        <v/>
      </c>
      <c r="E70" s="4" t="str">
        <f>'Data Entry'!AC69</f>
        <v/>
      </c>
      <c r="F70" s="4" t="str">
        <f>'Data Entry'!AI69</f>
        <v/>
      </c>
      <c r="G70" s="4" t="str">
        <f>'Data Entry'!AM69</f>
        <v/>
      </c>
      <c r="H70" s="4" t="str">
        <f>'Data Entry'!AQ69</f>
        <v/>
      </c>
      <c r="I70" s="4" t="str">
        <f>'Data Entry'!AW69</f>
        <v/>
      </c>
      <c r="J70" s="4" t="str">
        <f>'Data Entry'!BA69</f>
        <v/>
      </c>
      <c r="K70" s="4" t="str">
        <f>'Data Entry'!BE69</f>
        <v/>
      </c>
      <c r="L70" s="4" t="str">
        <f>'Data Entry'!BI69</f>
        <v/>
      </c>
      <c r="M70" s="4" t="str">
        <f>'Data Entry'!BM69</f>
        <v/>
      </c>
      <c r="N70" s="4" t="str">
        <f>'Data Entry'!BP69</f>
        <v/>
      </c>
      <c r="O70" s="4" t="str">
        <f>'Data Entry'!BS69</f>
        <v/>
      </c>
      <c r="P70" s="4" t="str">
        <f>'Data Entry'!BV69</f>
        <v/>
      </c>
      <c r="Q70" s="4" t="str">
        <f>'Data Entry'!BZ69</f>
        <v/>
      </c>
      <c r="R70" s="4">
        <f>SUM(Book134523[[#This Row],[ Severity Ranking: Pre-Project Average Depth of Flooding (100-year)]:[Mobility Ranking]])</f>
        <v>0</v>
      </c>
    </row>
    <row r="71" spans="1:18" x14ac:dyDescent="0.25">
      <c r="A71" s="11">
        <f>'Data Entry'!A70</f>
        <v>0</v>
      </c>
      <c r="B71" s="155">
        <f>'Data Entry'!B70</f>
        <v>0</v>
      </c>
      <c r="C71" s="63" t="str">
        <f>'Data Entry'!S70</f>
        <v/>
      </c>
      <c r="D71" s="4" t="str">
        <f>'Data Entry'!Y70</f>
        <v/>
      </c>
      <c r="E71" s="4" t="str">
        <f>'Data Entry'!AC70</f>
        <v/>
      </c>
      <c r="F71" s="4" t="str">
        <f>'Data Entry'!AI70</f>
        <v/>
      </c>
      <c r="G71" s="4" t="str">
        <f>'Data Entry'!AM70</f>
        <v/>
      </c>
      <c r="H71" s="4" t="str">
        <f>'Data Entry'!AQ70</f>
        <v/>
      </c>
      <c r="I71" s="4" t="str">
        <f>'Data Entry'!AW70</f>
        <v/>
      </c>
      <c r="J71" s="4" t="str">
        <f>'Data Entry'!BA70</f>
        <v/>
      </c>
      <c r="K71" s="4" t="str">
        <f>'Data Entry'!BE70</f>
        <v/>
      </c>
      <c r="L71" s="4" t="str">
        <f>'Data Entry'!BI70</f>
        <v/>
      </c>
      <c r="M71" s="4" t="str">
        <f>'Data Entry'!BM70</f>
        <v/>
      </c>
      <c r="N71" s="4" t="str">
        <f>'Data Entry'!BP70</f>
        <v/>
      </c>
      <c r="O71" s="4" t="str">
        <f>'Data Entry'!BS70</f>
        <v/>
      </c>
      <c r="P71" s="4" t="str">
        <f>'Data Entry'!BV70</f>
        <v/>
      </c>
      <c r="Q71" s="4" t="str">
        <f>'Data Entry'!BZ70</f>
        <v/>
      </c>
      <c r="R71" s="4">
        <f>SUM(Book134523[[#This Row],[ Severity Ranking: Pre-Project Average Depth of Flooding (100-year)]:[Mobility Ranking]])</f>
        <v>0</v>
      </c>
    </row>
    <row r="72" spans="1:18" x14ac:dyDescent="0.25">
      <c r="A72" s="11">
        <f>'Data Entry'!A71</f>
        <v>0</v>
      </c>
      <c r="B72" s="155">
        <f>'Data Entry'!B71</f>
        <v>0</v>
      </c>
      <c r="C72" s="63" t="str">
        <f>'Data Entry'!S71</f>
        <v/>
      </c>
      <c r="D72" s="4" t="str">
        <f>'Data Entry'!Y71</f>
        <v/>
      </c>
      <c r="E72" s="4" t="str">
        <f>'Data Entry'!AC71</f>
        <v/>
      </c>
      <c r="F72" s="4" t="str">
        <f>'Data Entry'!AI71</f>
        <v/>
      </c>
      <c r="G72" s="4" t="str">
        <f>'Data Entry'!AM71</f>
        <v/>
      </c>
      <c r="H72" s="4" t="str">
        <f>'Data Entry'!AQ71</f>
        <v/>
      </c>
      <c r="I72" s="4" t="str">
        <f>'Data Entry'!AW71</f>
        <v/>
      </c>
      <c r="J72" s="4" t="str">
        <f>'Data Entry'!BA71</f>
        <v/>
      </c>
      <c r="K72" s="4" t="str">
        <f>'Data Entry'!BE71</f>
        <v/>
      </c>
      <c r="L72" s="4" t="str">
        <f>'Data Entry'!BI71</f>
        <v/>
      </c>
      <c r="M72" s="4" t="str">
        <f>'Data Entry'!BM71</f>
        <v/>
      </c>
      <c r="N72" s="4" t="str">
        <f>'Data Entry'!BP71</f>
        <v/>
      </c>
      <c r="O72" s="4" t="str">
        <f>'Data Entry'!BS71</f>
        <v/>
      </c>
      <c r="P72" s="4" t="str">
        <f>'Data Entry'!BV71</f>
        <v/>
      </c>
      <c r="Q72" s="4" t="str">
        <f>'Data Entry'!BZ71</f>
        <v/>
      </c>
      <c r="R72" s="4">
        <f>SUM(Book134523[[#This Row],[ Severity Ranking: Pre-Project Average Depth of Flooding (100-year)]:[Mobility Ranking]])</f>
        <v>0</v>
      </c>
    </row>
    <row r="73" spans="1:18" x14ac:dyDescent="0.25">
      <c r="A73" s="11">
        <f>'Data Entry'!A72</f>
        <v>0</v>
      </c>
      <c r="B73" s="155">
        <f>'Data Entry'!B72</f>
        <v>0</v>
      </c>
      <c r="C73" s="63" t="str">
        <f>'Data Entry'!S72</f>
        <v/>
      </c>
      <c r="D73" s="4" t="str">
        <f>'Data Entry'!Y72</f>
        <v/>
      </c>
      <c r="E73" s="4" t="str">
        <f>'Data Entry'!AC72</f>
        <v/>
      </c>
      <c r="F73" s="4" t="str">
        <f>'Data Entry'!AI72</f>
        <v/>
      </c>
      <c r="G73" s="4" t="str">
        <f>'Data Entry'!AM72</f>
        <v/>
      </c>
      <c r="H73" s="4" t="str">
        <f>'Data Entry'!AQ72</f>
        <v/>
      </c>
      <c r="I73" s="4" t="str">
        <f>'Data Entry'!AW72</f>
        <v/>
      </c>
      <c r="J73" s="4" t="str">
        <f>'Data Entry'!BA72</f>
        <v/>
      </c>
      <c r="K73" s="4" t="str">
        <f>'Data Entry'!BE72</f>
        <v/>
      </c>
      <c r="L73" s="4" t="str">
        <f>'Data Entry'!BI72</f>
        <v/>
      </c>
      <c r="M73" s="4" t="str">
        <f>'Data Entry'!BM72</f>
        <v/>
      </c>
      <c r="N73" s="4" t="str">
        <f>'Data Entry'!BP72</f>
        <v/>
      </c>
      <c r="O73" s="4" t="str">
        <f>'Data Entry'!BS72</f>
        <v/>
      </c>
      <c r="P73" s="4" t="str">
        <f>'Data Entry'!BV72</f>
        <v/>
      </c>
      <c r="Q73" s="4" t="str">
        <f>'Data Entry'!BZ72</f>
        <v/>
      </c>
      <c r="R73" s="4">
        <f>SUM(Book134523[[#This Row],[ Severity Ranking: Pre-Project Average Depth of Flooding (100-year)]:[Mobility Ranking]])</f>
        <v>0</v>
      </c>
    </row>
    <row r="74" spans="1:18" x14ac:dyDescent="0.25">
      <c r="A74" s="11">
        <f>'Data Entry'!A73</f>
        <v>0</v>
      </c>
      <c r="B74" s="155">
        <f>'Data Entry'!B73</f>
        <v>0</v>
      </c>
      <c r="C74" s="63" t="str">
        <f>'Data Entry'!S73</f>
        <v/>
      </c>
      <c r="D74" s="4" t="str">
        <f>'Data Entry'!Y73</f>
        <v/>
      </c>
      <c r="E74" s="4" t="str">
        <f>'Data Entry'!AC73</f>
        <v/>
      </c>
      <c r="F74" s="4" t="str">
        <f>'Data Entry'!AI73</f>
        <v/>
      </c>
      <c r="G74" s="4" t="str">
        <f>'Data Entry'!AM73</f>
        <v/>
      </c>
      <c r="H74" s="4" t="str">
        <f>'Data Entry'!AQ73</f>
        <v/>
      </c>
      <c r="I74" s="4" t="str">
        <f>'Data Entry'!AW73</f>
        <v/>
      </c>
      <c r="J74" s="4" t="str">
        <f>'Data Entry'!BA73</f>
        <v/>
      </c>
      <c r="K74" s="4" t="str">
        <f>'Data Entry'!BE73</f>
        <v/>
      </c>
      <c r="L74" s="4" t="str">
        <f>'Data Entry'!BI73</f>
        <v/>
      </c>
      <c r="M74" s="4" t="str">
        <f>'Data Entry'!BM73</f>
        <v/>
      </c>
      <c r="N74" s="4" t="str">
        <f>'Data Entry'!BP73</f>
        <v/>
      </c>
      <c r="O74" s="4" t="str">
        <f>'Data Entry'!BS73</f>
        <v/>
      </c>
      <c r="P74" s="4" t="str">
        <f>'Data Entry'!BV73</f>
        <v/>
      </c>
      <c r="Q74" s="4" t="str">
        <f>'Data Entry'!BZ73</f>
        <v/>
      </c>
      <c r="R74" s="4">
        <f>SUM(Book134523[[#This Row],[ Severity Ranking: Pre-Project Average Depth of Flooding (100-year)]:[Mobility Ranking]])</f>
        <v>0</v>
      </c>
    </row>
    <row r="75" spans="1:18" x14ac:dyDescent="0.25">
      <c r="A75" s="11">
        <f>'Data Entry'!A74</f>
        <v>0</v>
      </c>
      <c r="B75" s="155">
        <f>'Data Entry'!B74</f>
        <v>0</v>
      </c>
      <c r="C75" s="63" t="str">
        <f>'Data Entry'!S74</f>
        <v/>
      </c>
      <c r="D75" s="4" t="str">
        <f>'Data Entry'!Y74</f>
        <v/>
      </c>
      <c r="E75" s="4" t="str">
        <f>'Data Entry'!AC74</f>
        <v/>
      </c>
      <c r="F75" s="4" t="str">
        <f>'Data Entry'!AI74</f>
        <v/>
      </c>
      <c r="G75" s="4" t="str">
        <f>'Data Entry'!AM74</f>
        <v/>
      </c>
      <c r="H75" s="4" t="str">
        <f>'Data Entry'!AQ74</f>
        <v/>
      </c>
      <c r="I75" s="4" t="str">
        <f>'Data Entry'!AW74</f>
        <v/>
      </c>
      <c r="J75" s="4" t="str">
        <f>'Data Entry'!BA74</f>
        <v/>
      </c>
      <c r="K75" s="4" t="str">
        <f>'Data Entry'!BE74</f>
        <v/>
      </c>
      <c r="L75" s="4" t="str">
        <f>'Data Entry'!BI74</f>
        <v/>
      </c>
      <c r="M75" s="4" t="str">
        <f>'Data Entry'!BM74</f>
        <v/>
      </c>
      <c r="N75" s="4" t="str">
        <f>'Data Entry'!BP74</f>
        <v/>
      </c>
      <c r="O75" s="4" t="str">
        <f>'Data Entry'!BS74</f>
        <v/>
      </c>
      <c r="P75" s="4" t="str">
        <f>'Data Entry'!BV74</f>
        <v/>
      </c>
      <c r="Q75" s="4" t="str">
        <f>'Data Entry'!BZ74</f>
        <v/>
      </c>
      <c r="R75" s="4">
        <f>SUM(Book134523[[#This Row],[ Severity Ranking: Pre-Project Average Depth of Flooding (100-year)]:[Mobility Ranking]])</f>
        <v>0</v>
      </c>
    </row>
    <row r="76" spans="1:18" x14ac:dyDescent="0.25">
      <c r="A76" s="11">
        <f>'Data Entry'!A75</f>
        <v>0</v>
      </c>
      <c r="B76" s="155">
        <f>'Data Entry'!B75</f>
        <v>0</v>
      </c>
      <c r="C76" s="63" t="str">
        <f>'Data Entry'!S75</f>
        <v/>
      </c>
      <c r="D76" s="4" t="str">
        <f>'Data Entry'!Y75</f>
        <v/>
      </c>
      <c r="E76" s="4" t="str">
        <f>'Data Entry'!AC75</f>
        <v/>
      </c>
      <c r="F76" s="4" t="str">
        <f>'Data Entry'!AI75</f>
        <v/>
      </c>
      <c r="G76" s="4" t="str">
        <f>'Data Entry'!AM75</f>
        <v/>
      </c>
      <c r="H76" s="4" t="str">
        <f>'Data Entry'!AQ75</f>
        <v/>
      </c>
      <c r="I76" s="4" t="str">
        <f>'Data Entry'!AW75</f>
        <v/>
      </c>
      <c r="J76" s="4" t="str">
        <f>'Data Entry'!BA75</f>
        <v/>
      </c>
      <c r="K76" s="4" t="str">
        <f>'Data Entry'!BE75</f>
        <v/>
      </c>
      <c r="L76" s="4" t="str">
        <f>'Data Entry'!BI75</f>
        <v/>
      </c>
      <c r="M76" s="4" t="str">
        <f>'Data Entry'!BM75</f>
        <v/>
      </c>
      <c r="N76" s="4" t="str">
        <f>'Data Entry'!BP75</f>
        <v/>
      </c>
      <c r="O76" s="4" t="str">
        <f>'Data Entry'!BS75</f>
        <v/>
      </c>
      <c r="P76" s="4" t="str">
        <f>'Data Entry'!BV75</f>
        <v/>
      </c>
      <c r="Q76" s="4" t="str">
        <f>'Data Entry'!BZ75</f>
        <v/>
      </c>
      <c r="R76" s="4">
        <f>SUM(Book134523[[#This Row],[ Severity Ranking: Pre-Project Average Depth of Flooding (100-year)]:[Mobility Ranking]])</f>
        <v>0</v>
      </c>
    </row>
    <row r="77" spans="1:18" x14ac:dyDescent="0.25">
      <c r="A77" s="11">
        <f>'Data Entry'!A76</f>
        <v>0</v>
      </c>
      <c r="B77" s="155">
        <f>'Data Entry'!B76</f>
        <v>0</v>
      </c>
      <c r="C77" s="63" t="str">
        <f>'Data Entry'!S76</f>
        <v/>
      </c>
      <c r="D77" s="4" t="str">
        <f>'Data Entry'!Y76</f>
        <v/>
      </c>
      <c r="E77" s="4" t="str">
        <f>'Data Entry'!AC76</f>
        <v/>
      </c>
      <c r="F77" s="4" t="str">
        <f>'Data Entry'!AI76</f>
        <v/>
      </c>
      <c r="G77" s="4" t="str">
        <f>'Data Entry'!AM76</f>
        <v/>
      </c>
      <c r="H77" s="4" t="str">
        <f>'Data Entry'!AQ76</f>
        <v/>
      </c>
      <c r="I77" s="4" t="str">
        <f>'Data Entry'!AW76</f>
        <v/>
      </c>
      <c r="J77" s="4" t="str">
        <f>'Data Entry'!BA76</f>
        <v/>
      </c>
      <c r="K77" s="4" t="str">
        <f>'Data Entry'!BE76</f>
        <v/>
      </c>
      <c r="L77" s="4" t="str">
        <f>'Data Entry'!BI76</f>
        <v/>
      </c>
      <c r="M77" s="4" t="str">
        <f>'Data Entry'!BM76</f>
        <v/>
      </c>
      <c r="N77" s="4" t="str">
        <f>'Data Entry'!BP76</f>
        <v/>
      </c>
      <c r="O77" s="4" t="str">
        <f>'Data Entry'!BS76</f>
        <v/>
      </c>
      <c r="P77" s="4" t="str">
        <f>'Data Entry'!BV76</f>
        <v/>
      </c>
      <c r="Q77" s="4" t="str">
        <f>'Data Entry'!BZ76</f>
        <v/>
      </c>
      <c r="R77" s="4">
        <f>SUM(Book134523[[#This Row],[ Severity Ranking: Pre-Project Average Depth of Flooding (100-year)]:[Mobility Ranking]])</f>
        <v>0</v>
      </c>
    </row>
    <row r="78" spans="1:18" x14ac:dyDescent="0.25">
      <c r="A78" s="11">
        <f>'Data Entry'!A77</f>
        <v>0</v>
      </c>
      <c r="B78" s="155">
        <f>'Data Entry'!B77</f>
        <v>0</v>
      </c>
      <c r="C78" s="63" t="str">
        <f>'Data Entry'!S77</f>
        <v/>
      </c>
      <c r="D78" s="4" t="str">
        <f>'Data Entry'!Y77</f>
        <v/>
      </c>
      <c r="E78" s="4" t="str">
        <f>'Data Entry'!AC77</f>
        <v/>
      </c>
      <c r="F78" s="4" t="str">
        <f>'Data Entry'!AI77</f>
        <v/>
      </c>
      <c r="G78" s="4" t="str">
        <f>'Data Entry'!AM77</f>
        <v/>
      </c>
      <c r="H78" s="4" t="str">
        <f>'Data Entry'!AQ77</f>
        <v/>
      </c>
      <c r="I78" s="4" t="str">
        <f>'Data Entry'!AW77</f>
        <v/>
      </c>
      <c r="J78" s="4" t="str">
        <f>'Data Entry'!BA77</f>
        <v/>
      </c>
      <c r="K78" s="4" t="str">
        <f>'Data Entry'!BE77</f>
        <v/>
      </c>
      <c r="L78" s="4" t="str">
        <f>'Data Entry'!BI77</f>
        <v/>
      </c>
      <c r="M78" s="4" t="str">
        <f>'Data Entry'!BM77</f>
        <v/>
      </c>
      <c r="N78" s="4" t="str">
        <f>'Data Entry'!BP77</f>
        <v/>
      </c>
      <c r="O78" s="4" t="str">
        <f>'Data Entry'!BS77</f>
        <v/>
      </c>
      <c r="P78" s="4" t="str">
        <f>'Data Entry'!BV77</f>
        <v/>
      </c>
      <c r="Q78" s="4" t="str">
        <f>'Data Entry'!BZ77</f>
        <v/>
      </c>
      <c r="R78" s="4">
        <f>SUM(Book134523[[#This Row],[ Severity Ranking: Pre-Project Average Depth of Flooding (100-year)]:[Mobility Ranking]])</f>
        <v>0</v>
      </c>
    </row>
    <row r="79" spans="1:18" x14ac:dyDescent="0.25">
      <c r="A79" s="11">
        <f>'Data Entry'!A78</f>
        <v>0</v>
      </c>
      <c r="B79" s="155">
        <f>'Data Entry'!B78</f>
        <v>0</v>
      </c>
      <c r="C79" s="63" t="str">
        <f>'Data Entry'!S78</f>
        <v/>
      </c>
      <c r="D79" s="4" t="str">
        <f>'Data Entry'!Y78</f>
        <v/>
      </c>
      <c r="E79" s="4" t="str">
        <f>'Data Entry'!AC78</f>
        <v/>
      </c>
      <c r="F79" s="4" t="str">
        <f>'Data Entry'!AI78</f>
        <v/>
      </c>
      <c r="G79" s="4" t="str">
        <f>'Data Entry'!AM78</f>
        <v/>
      </c>
      <c r="H79" s="4" t="str">
        <f>'Data Entry'!AQ78</f>
        <v/>
      </c>
      <c r="I79" s="4" t="str">
        <f>'Data Entry'!AW78</f>
        <v/>
      </c>
      <c r="J79" s="4" t="str">
        <f>'Data Entry'!BA78</f>
        <v/>
      </c>
      <c r="K79" s="4" t="str">
        <f>'Data Entry'!BE78</f>
        <v/>
      </c>
      <c r="L79" s="4" t="str">
        <f>'Data Entry'!BI78</f>
        <v/>
      </c>
      <c r="M79" s="4" t="str">
        <f>'Data Entry'!BM78</f>
        <v/>
      </c>
      <c r="N79" s="4" t="str">
        <f>'Data Entry'!BP78</f>
        <v/>
      </c>
      <c r="O79" s="4" t="str">
        <f>'Data Entry'!BS78</f>
        <v/>
      </c>
      <c r="P79" s="4" t="str">
        <f>'Data Entry'!BV78</f>
        <v/>
      </c>
      <c r="Q79" s="4" t="str">
        <f>'Data Entry'!BZ78</f>
        <v/>
      </c>
      <c r="R79" s="4">
        <f>SUM(Book134523[[#This Row],[ Severity Ranking: Pre-Project Average Depth of Flooding (100-year)]:[Mobility Ranking]])</f>
        <v>0</v>
      </c>
    </row>
    <row r="80" spans="1:18" x14ac:dyDescent="0.25">
      <c r="A80" s="11">
        <f>'Data Entry'!A79</f>
        <v>0</v>
      </c>
      <c r="B80" s="155">
        <f>'Data Entry'!B79</f>
        <v>0</v>
      </c>
      <c r="C80" s="63" t="str">
        <f>'Data Entry'!S79</f>
        <v/>
      </c>
      <c r="D80" s="4" t="str">
        <f>'Data Entry'!Y79</f>
        <v/>
      </c>
      <c r="E80" s="4" t="str">
        <f>'Data Entry'!AC79</f>
        <v/>
      </c>
      <c r="F80" s="4" t="str">
        <f>'Data Entry'!AI79</f>
        <v/>
      </c>
      <c r="G80" s="156" t="str">
        <f>'Data Entry'!AM79</f>
        <v/>
      </c>
      <c r="H80" s="4" t="str">
        <f>'Data Entry'!AQ79</f>
        <v/>
      </c>
      <c r="I80" s="4" t="str">
        <f>'Data Entry'!AW79</f>
        <v/>
      </c>
      <c r="J80" s="4" t="str">
        <f>'Data Entry'!BA79</f>
        <v/>
      </c>
      <c r="K80" s="4" t="str">
        <f>'Data Entry'!BE79</f>
        <v/>
      </c>
      <c r="L80" s="4" t="str">
        <f>'Data Entry'!BI79</f>
        <v/>
      </c>
      <c r="M80" s="4" t="str">
        <f>'Data Entry'!BM79</f>
        <v/>
      </c>
      <c r="N80" s="4" t="str">
        <f>'Data Entry'!BP79</f>
        <v/>
      </c>
      <c r="O80" s="4" t="str">
        <f>'Data Entry'!BS79</f>
        <v/>
      </c>
      <c r="P80" s="4" t="str">
        <f>'Data Entry'!BV79</f>
        <v/>
      </c>
      <c r="Q80" s="4" t="str">
        <f>'Data Entry'!BZ79</f>
        <v/>
      </c>
      <c r="R80" s="4">
        <f>SUM(Book134523[[#This Row],[ Severity Ranking: Pre-Project Average Depth of Flooding (100-year)]:[Mobility Ranking]])</f>
        <v>0</v>
      </c>
    </row>
    <row r="81" spans="2:2" x14ac:dyDescent="0.25">
      <c r="B81" s="155"/>
    </row>
  </sheetData>
  <phoneticPr fontId="5" type="noConversion"/>
  <pageMargins left="0.7" right="0.7" top="1.25" bottom="0.75" header="0.05" footer="0.3"/>
  <pageSetup paperSize="3" scale="47" fitToHeight="0" pageOrder="overThenDown" orientation="landscape" horizontalDpi="300" r:id="rId1"/>
  <headerFooter>
    <oddHeader>&amp;L&amp;G</oddHeader>
    <oddFooter>Page &amp;P&amp;R&amp;A</oddFooter>
  </headerFooter>
  <legacyDrawing r:id="rId2"/>
  <legacyDrawingHF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0732E37B2CC9B4D82EDF3696AFA095B" ma:contentTypeVersion="6" ma:contentTypeDescription="Create a new document." ma:contentTypeScope="" ma:versionID="4c0ef70e396e54cc340033760fd17c6e">
  <xsd:schema xmlns:xsd="http://www.w3.org/2001/XMLSchema" xmlns:xs="http://www.w3.org/2001/XMLSchema" xmlns:p="http://schemas.microsoft.com/office/2006/metadata/properties" xmlns:ns2="f9b74f84-a68c-4b05-aa05-16814dce6c3c" xmlns:ns3="3269e811-7f04-4174-bcb6-abf8833d7adb" targetNamespace="http://schemas.microsoft.com/office/2006/metadata/properties" ma:root="true" ma:fieldsID="92cb26cd296c30629a884728a0ef26d3" ns2:_="" ns3:_="">
    <xsd:import namespace="f9b74f84-a68c-4b05-aa05-16814dce6c3c"/>
    <xsd:import namespace="3269e811-7f04-4174-bcb6-abf8833d7ad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b74f84-a68c-4b05-aa05-16814dce6c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69e811-7f04-4174-bcb6-abf8833d7ad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c D A A B Q S w M E F A A C A A g A 7 V C d U f 6 M o K K n A A A A + A A A A B I A H A B D b 2 5 m a W c v U G F j a 2 F n Z S 5 4 b W w g o h g A K K A U A A A A A A A A A A A A A A A A A A A A A A A A A A A A h Y 9 B D o I w F E S v Q r q n L Y i B k E 9 Z u J X E h G j c N q V C I x R D i + V u L j y S V 5 B E U X c u Z / I m e f O 4 3 S G f u t a 7 y s G o X m c o w B R 5 U o u + U r r O 0 G h P f o J y B j s u z r y W 3 g x r k 0 5 G Z a i x 9 p I S 4 p z D b o X 7 o S Y h p Q E 5 F t t S N L L j v t L G c i 0 k + q y q / y v E 4 P C S Y S G O E 7 y O I 4 q j J A C y 1 F A o / U X C 2 R h T I D 8 l b M b W j o N k U v v 7 E s g S g b x f s C d Q S w M E F A A C A A g A 7 V C d 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1 Q n V E o i k e 4 D g A A A B E A A A A T A B w A R m 9 y b X V s Y X M v U 2 V j d G l v b j E u b S C i G A A o o B Q A A A A A A A A A A A A A A A A A A A A A A A A A A A A r T k 0 u y c z P U w i G 0 I b W A F B L A Q I t A B Q A A g A I A O 1 Q n V H + j K C i p w A A A P g A A A A S A A A A A A A A A A A A A A A A A A A A A A B D b 2 5 m a W c v U G F j a 2 F n Z S 5 4 b W x Q S w E C L Q A U A A I A C A D t U J 1 R D 8 r p q 6 Q A A A D p A A A A E w A A A A A A A A A A A A A A A A D z A A A A W 0 N v b n R l b n R f V H l w Z X N d L n h t b F B L A Q I t A B Q A A g A I A O 1 Q n V E 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K L n V o T R H R S q d Y + D 8 b q q U o A A A A A A I A A A A A A A N m A A D A A A A A E A A A A E a s 5 R e m w s Q f v 7 7 g r D d I d 7 U A A A A A B I A A A K A A A A A Q A A A A T 0 Y p e H t C X H m y Z h c v V T u j E V A A A A A i o r q g 3 L U u T u 8 S R d L 0 6 x 6 W p b z s y e G t g 9 O L I q t B e F B v f z M r Y 7 9 p 3 X J u e B i / P Z x D Y N p K C A y Y d G H u I G h q 4 p 5 i z g N T h Y r / y V v h L 4 S R H s i 7 H e 4 D L x Q A A A A I g z K L 7 + u p p D k R k X 1 3 M t Z r a n T G b Q = = < / 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A1D0B-83C4-42AA-AD57-7DEE1F7508CC}">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1C4DD96-6A44-4F32-AA14-B8424E7C55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b74f84-a68c-4b05-aa05-16814dce6c3c"/>
    <ds:schemaRef ds:uri="3269e811-7f04-4174-bcb6-abf8833d7a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738B35-966F-4FB5-8AE0-BBF381624226}">
  <ds:schemaRefs>
    <ds:schemaRef ds:uri="http://schemas.microsoft.com/DataMashup"/>
  </ds:schemaRefs>
</ds:datastoreItem>
</file>

<file path=customXml/itemProps4.xml><?xml version="1.0" encoding="utf-8"?>
<ds:datastoreItem xmlns:ds="http://schemas.openxmlformats.org/officeDocument/2006/customXml" ds:itemID="{574BCC38-7C15-4FB7-8D55-B2AC113282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vt:i4>
      </vt:variant>
    </vt:vector>
  </HeadingPairs>
  <TitlesOfParts>
    <vt:vector size="14" baseType="lpstr">
      <vt:lpstr>Test examples - Trans</vt:lpstr>
      <vt:lpstr>Read_Me</vt:lpstr>
      <vt:lpstr>FMP_InputData</vt:lpstr>
      <vt:lpstr>Ranking_Criteria</vt:lpstr>
      <vt:lpstr>FMP_Ranking</vt:lpstr>
      <vt:lpstr>ProjectDetails_Scoring</vt:lpstr>
      <vt:lpstr>FMP_Ranking_GIS</vt:lpstr>
      <vt:lpstr>Data Entry</vt:lpstr>
      <vt:lpstr>Scoring Summary</vt:lpstr>
      <vt:lpstr>Life and Safety Calculation</vt:lpstr>
      <vt:lpstr>Life and Safety Tabular Data</vt:lpstr>
      <vt:lpstr>regional_rank</vt:lpstr>
      <vt:lpstr>Read_Me!_Hlk46398474</vt:lpstr>
      <vt:lpstr>Ranking_Criteria!Print_Area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O'Connell, Marci</dc:creator>
  <cp:keywords/>
  <dc:description/>
  <cp:lastModifiedBy>Tressa Olsen</cp:lastModifiedBy>
  <cp:revision/>
  <cp:lastPrinted>2023-02-27T18:32:41Z</cp:lastPrinted>
  <dcterms:created xsi:type="dcterms:W3CDTF">2020-04-03T16:19:52Z</dcterms:created>
  <dcterms:modified xsi:type="dcterms:W3CDTF">2023-03-01T21:08:48Z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0x01010030732E37B2CC9B4D82EDF3696AFA095B</vt:lpwstr>
  </property>
</Properties>
</file>